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21\02\"/>
    </mc:Choice>
  </mc:AlternateContent>
  <xr:revisionPtr revIDLastSave="0" documentId="8_{5CE65CA7-816A-4352-A5E1-3528F9FA4D84}" xr6:coauthVersionLast="47" xr6:coauthVersionMax="47" xr10:uidLastSave="{00000000-0000-0000-0000-000000000000}"/>
  <bookViews>
    <workbookView xWindow="-108" yWindow="-108" windowWidth="23256" windowHeight="12576" tabRatio="787" activeTab="1" xr2:uid="{00000000-000D-0000-FFFF-FFFF00000000}"/>
  </bookViews>
  <sheets>
    <sheet name="6.4 - FLUXO CAIXA" sheetId="1" r:id="rId1"/>
    <sheet name="Base -Receita-Despesa" sheetId="3" r:id="rId2"/>
    <sheet name="6.5 - PESSOAL" sheetId="2"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Q10" i="3"/>
  <c r="AP11" i="3"/>
  <c r="AP10" i="3"/>
  <c r="AO11" i="3"/>
  <c r="AO10" i="3"/>
  <c r="AN11" i="3"/>
  <c r="AN10" i="3"/>
  <c r="AM11" i="3"/>
  <c r="AM10" i="3"/>
  <c r="AL11" i="3"/>
  <c r="AL10" i="3"/>
  <c r="AK11" i="3"/>
  <c r="AK10" i="3"/>
  <c r="AJ11" i="3"/>
  <c r="AJ10" i="3"/>
  <c r="AI11" i="3"/>
  <c r="AI10" i="3"/>
  <c r="AH11" i="3"/>
  <c r="AH10" i="3"/>
  <c r="AF11"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BZ67" i="3"/>
  <c r="CA67" i="3"/>
  <c r="CB67" i="3"/>
  <c r="CC67" i="3"/>
  <c r="CD67" i="3"/>
  <c r="CE67" i="3"/>
  <c r="CF67" i="3"/>
  <c r="CG67" i="3"/>
  <c r="CH67" i="3"/>
  <c r="CI67" i="3"/>
  <c r="CJ67" i="3"/>
  <c r="J2" i="7"/>
  <c r="D74" i="6" l="1"/>
  <c r="CE65" i="3"/>
  <c r="CF65" i="3"/>
  <c r="CG65" i="3"/>
  <c r="CH65" i="3"/>
  <c r="CI65" i="3"/>
  <c r="CJ65" i="3"/>
  <c r="K20901" i="7" l="1"/>
  <c r="L20901" i="7" s="1"/>
  <c r="K20903" i="7"/>
  <c r="L20903" i="7" s="1"/>
  <c r="K20904" i="7"/>
  <c r="L20904" i="7" s="1"/>
  <c r="K20912" i="7"/>
  <c r="L20912" i="7" s="1"/>
  <c r="K20927" i="7"/>
  <c r="L20927" i="7" s="1"/>
  <c r="K20944" i="7"/>
  <c r="L20944" i="7" s="1"/>
  <c r="K20957" i="7"/>
  <c r="L20957" i="7" s="1"/>
  <c r="K20958" i="7"/>
  <c r="L20958" i="7" s="1"/>
  <c r="K20959" i="7"/>
  <c r="L20959" i="7" s="1"/>
  <c r="K20963" i="7"/>
  <c r="L20963" i="7" s="1"/>
  <c r="K20964" i="7"/>
  <c r="L20964" i="7" s="1"/>
  <c r="K20977" i="7"/>
  <c r="L20977" i="7" s="1"/>
  <c r="K20978" i="7"/>
  <c r="L20978" i="7" s="1"/>
  <c r="K21039" i="7"/>
  <c r="L21039" i="7" s="1"/>
  <c r="K21055" i="7"/>
  <c r="L21055" i="7" s="1"/>
  <c r="K21056" i="7"/>
  <c r="L21056" i="7" s="1"/>
  <c r="K21077" i="7"/>
  <c r="L21077" i="7" s="1"/>
  <c r="K21080" i="7"/>
  <c r="L21080" i="7" s="1"/>
  <c r="K21082" i="7"/>
  <c r="L21082" i="7" s="1"/>
  <c r="K21088" i="7"/>
  <c r="L21088" i="7" s="1"/>
  <c r="K21089" i="7"/>
  <c r="L21089" i="7" s="1"/>
  <c r="K21091" i="7"/>
  <c r="L21091" i="7" s="1"/>
  <c r="K21107" i="7"/>
  <c r="L21107" i="7" s="1"/>
  <c r="K21115" i="7"/>
  <c r="L21115" i="7" s="1"/>
  <c r="K21116" i="7"/>
  <c r="L21116" i="7" s="1"/>
  <c r="K21118" i="7"/>
  <c r="L21118" i="7" s="1"/>
  <c r="K21124" i="7"/>
  <c r="L21124" i="7" s="1"/>
  <c r="K21136" i="7"/>
  <c r="L21136" i="7" s="1"/>
  <c r="K21172" i="7"/>
  <c r="L21172" i="7" s="1"/>
  <c r="K21177" i="7"/>
  <c r="L21177" i="7" s="1"/>
  <c r="K21178" i="7"/>
  <c r="L21178" i="7" s="1"/>
  <c r="K21180" i="7"/>
  <c r="L21180" i="7" s="1"/>
  <c r="K21201" i="7"/>
  <c r="L21201" i="7" s="1"/>
  <c r="K21212" i="7"/>
  <c r="L21212" i="7" s="1"/>
  <c r="K21215" i="7"/>
  <c r="L21215" i="7" s="1"/>
  <c r="K21217" i="7"/>
  <c r="L21217" i="7" s="1"/>
  <c r="K21219" i="7"/>
  <c r="L21219" i="7" s="1"/>
  <c r="K21220" i="7"/>
  <c r="L21220" i="7" s="1"/>
  <c r="K21222" i="7"/>
  <c r="L21222" i="7" s="1"/>
  <c r="K21224" i="7"/>
  <c r="L21224" i="7" s="1"/>
  <c r="K21250" i="7"/>
  <c r="L21250" i="7" s="1"/>
  <c r="K21272" i="7"/>
  <c r="L21272" i="7" s="1"/>
  <c r="K21276" i="7"/>
  <c r="L21276" i="7" s="1"/>
  <c r="K21277" i="7"/>
  <c r="L21277" i="7" s="1"/>
  <c r="K21278" i="7"/>
  <c r="K21279" i="7"/>
  <c r="L21279" i="7" s="1"/>
  <c r="K21280" i="7"/>
  <c r="K21283" i="7"/>
  <c r="L21283" i="7" s="1"/>
  <c r="K21285" i="7"/>
  <c r="L21285" i="7" s="1"/>
  <c r="K21286" i="7"/>
  <c r="L21286" i="7" s="1"/>
  <c r="K21287" i="7"/>
  <c r="L21287" i="7" s="1"/>
  <c r="K21303" i="7"/>
  <c r="L21303" i="7" s="1"/>
  <c r="K21304" i="7"/>
  <c r="L21304" i="7" s="1"/>
  <c r="K21305" i="7"/>
  <c r="L21305" i="7" s="1"/>
  <c r="K21306" i="7"/>
  <c r="L21306" i="7" s="1"/>
  <c r="K21307" i="7"/>
  <c r="K21308" i="7"/>
  <c r="L21308" i="7" s="1"/>
  <c r="K21314" i="7"/>
  <c r="D20901" i="7"/>
  <c r="D20902" i="7"/>
  <c r="D20903" i="7"/>
  <c r="D20904" i="7"/>
  <c r="D20905" i="7"/>
  <c r="D20906" i="7"/>
  <c r="D20907" i="7"/>
  <c r="D20908" i="7"/>
  <c r="D20909" i="7"/>
  <c r="D20910" i="7"/>
  <c r="D20911" i="7"/>
  <c r="D20912" i="7"/>
  <c r="D20913" i="7"/>
  <c r="D20914" i="7"/>
  <c r="D20915" i="7"/>
  <c r="D20916" i="7"/>
  <c r="D20917" i="7"/>
  <c r="D20918" i="7"/>
  <c r="D20919" i="7"/>
  <c r="D20920" i="7"/>
  <c r="D20921" i="7"/>
  <c r="D20922" i="7"/>
  <c r="D20923" i="7"/>
  <c r="D20924" i="7"/>
  <c r="D20925" i="7"/>
  <c r="D20926" i="7"/>
  <c r="D20927" i="7"/>
  <c r="D20928" i="7"/>
  <c r="D20929" i="7"/>
  <c r="D20930" i="7"/>
  <c r="D20931" i="7"/>
  <c r="D20932" i="7"/>
  <c r="D20933" i="7"/>
  <c r="D20934" i="7"/>
  <c r="D20935" i="7"/>
  <c r="D20936" i="7"/>
  <c r="D20937" i="7"/>
  <c r="D20938" i="7"/>
  <c r="D20939" i="7"/>
  <c r="D20940" i="7"/>
  <c r="D20941" i="7"/>
  <c r="D20942" i="7"/>
  <c r="D20943" i="7"/>
  <c r="D20944" i="7"/>
  <c r="D20945" i="7"/>
  <c r="D20946" i="7"/>
  <c r="D20947" i="7"/>
  <c r="D20948" i="7"/>
  <c r="D20949" i="7"/>
  <c r="D20950" i="7"/>
  <c r="D20951" i="7"/>
  <c r="D20952" i="7"/>
  <c r="D20953" i="7"/>
  <c r="D20954" i="7"/>
  <c r="D20955" i="7"/>
  <c r="D20956" i="7"/>
  <c r="D20957" i="7"/>
  <c r="D20958" i="7"/>
  <c r="D20959" i="7"/>
  <c r="D20960" i="7"/>
  <c r="D20961" i="7"/>
  <c r="D20962" i="7"/>
  <c r="D20963" i="7"/>
  <c r="D20964" i="7"/>
  <c r="D20965" i="7"/>
  <c r="D20966" i="7"/>
  <c r="D20967" i="7"/>
  <c r="D20968" i="7"/>
  <c r="D20969" i="7"/>
  <c r="D20970" i="7"/>
  <c r="D20971" i="7"/>
  <c r="D20972" i="7"/>
  <c r="D20973" i="7"/>
  <c r="D20974" i="7"/>
  <c r="D20975" i="7"/>
  <c r="D20976" i="7"/>
  <c r="D20977" i="7"/>
  <c r="D20978" i="7"/>
  <c r="D20979" i="7"/>
  <c r="D20980" i="7"/>
  <c r="D20981" i="7"/>
  <c r="D20982" i="7"/>
  <c r="D20983" i="7"/>
  <c r="D20984" i="7"/>
  <c r="D20985" i="7"/>
  <c r="D20986" i="7"/>
  <c r="D20987" i="7"/>
  <c r="D20988" i="7"/>
  <c r="D20989" i="7"/>
  <c r="D20990" i="7"/>
  <c r="D20991" i="7"/>
  <c r="D20992" i="7"/>
  <c r="D20993" i="7"/>
  <c r="D20994" i="7"/>
  <c r="D20995" i="7"/>
  <c r="D20996" i="7"/>
  <c r="D20997" i="7"/>
  <c r="D20998" i="7"/>
  <c r="D20999" i="7"/>
  <c r="D21000" i="7"/>
  <c r="D21001" i="7"/>
  <c r="D21002" i="7"/>
  <c r="D21003" i="7"/>
  <c r="D21004" i="7"/>
  <c r="D21005" i="7"/>
  <c r="D21006" i="7"/>
  <c r="D21007" i="7"/>
  <c r="D21008" i="7"/>
  <c r="D21009" i="7"/>
  <c r="D21010" i="7"/>
  <c r="D21011" i="7"/>
  <c r="D21012" i="7"/>
  <c r="D21013" i="7"/>
  <c r="D21014" i="7"/>
  <c r="D21015" i="7"/>
  <c r="D21016" i="7"/>
  <c r="D21017" i="7"/>
  <c r="D21018" i="7"/>
  <c r="D21019" i="7"/>
  <c r="D21020" i="7"/>
  <c r="D21021" i="7"/>
  <c r="D21022" i="7"/>
  <c r="D21023" i="7"/>
  <c r="D21024" i="7"/>
  <c r="D21025" i="7"/>
  <c r="D21026" i="7"/>
  <c r="D21027" i="7"/>
  <c r="D21028" i="7"/>
  <c r="D21029" i="7"/>
  <c r="D21030" i="7"/>
  <c r="D21031" i="7"/>
  <c r="D21032" i="7"/>
  <c r="D21033" i="7"/>
  <c r="D21034" i="7"/>
  <c r="D21035" i="7"/>
  <c r="D21036" i="7"/>
  <c r="D21037" i="7"/>
  <c r="D21038" i="7"/>
  <c r="D21039" i="7"/>
  <c r="D21040" i="7"/>
  <c r="D21041" i="7"/>
  <c r="D21042" i="7"/>
  <c r="D21043" i="7"/>
  <c r="D21044" i="7"/>
  <c r="D21045" i="7"/>
  <c r="D21046" i="7"/>
  <c r="D21047" i="7"/>
  <c r="D21048" i="7"/>
  <c r="D21049" i="7"/>
  <c r="D21050" i="7"/>
  <c r="D21051" i="7"/>
  <c r="D21052" i="7"/>
  <c r="D21053" i="7"/>
  <c r="D21054" i="7"/>
  <c r="D21055" i="7"/>
  <c r="D21056" i="7"/>
  <c r="D21057" i="7"/>
  <c r="D21058" i="7"/>
  <c r="D21059" i="7"/>
  <c r="D21060" i="7"/>
  <c r="D21061" i="7"/>
  <c r="D21062" i="7"/>
  <c r="D21063" i="7"/>
  <c r="D21064" i="7"/>
  <c r="D21065" i="7"/>
  <c r="D21066" i="7"/>
  <c r="D21067" i="7"/>
  <c r="D21068" i="7"/>
  <c r="D21069" i="7"/>
  <c r="D21070" i="7"/>
  <c r="D21071" i="7"/>
  <c r="D21072" i="7"/>
  <c r="D21073" i="7"/>
  <c r="D21074" i="7"/>
  <c r="D21075" i="7"/>
  <c r="D21076" i="7"/>
  <c r="D21077" i="7"/>
  <c r="D21078" i="7"/>
  <c r="D21079" i="7"/>
  <c r="D21080" i="7"/>
  <c r="D21081" i="7"/>
  <c r="D21082" i="7"/>
  <c r="D21083" i="7"/>
  <c r="D21084" i="7"/>
  <c r="D21085" i="7"/>
  <c r="D21086" i="7"/>
  <c r="D21087" i="7"/>
  <c r="D21088" i="7"/>
  <c r="D21089" i="7"/>
  <c r="D21090" i="7"/>
  <c r="D21091" i="7"/>
  <c r="D21092" i="7"/>
  <c r="D21093" i="7"/>
  <c r="D21094" i="7"/>
  <c r="D21095" i="7"/>
  <c r="D21096" i="7"/>
  <c r="D21097" i="7"/>
  <c r="D21098" i="7"/>
  <c r="D21099" i="7"/>
  <c r="D21100" i="7"/>
  <c r="D21101" i="7"/>
  <c r="D21102" i="7"/>
  <c r="D21103" i="7"/>
  <c r="D21104" i="7"/>
  <c r="D21105" i="7"/>
  <c r="D21106" i="7"/>
  <c r="D21107" i="7"/>
  <c r="D21108" i="7"/>
  <c r="D21109" i="7"/>
  <c r="D21110" i="7"/>
  <c r="D21111" i="7"/>
  <c r="D21112" i="7"/>
  <c r="D21113" i="7"/>
  <c r="D21114" i="7"/>
  <c r="D21115" i="7"/>
  <c r="D21116" i="7"/>
  <c r="D21117" i="7"/>
  <c r="D21118" i="7"/>
  <c r="D21119" i="7"/>
  <c r="D21120" i="7"/>
  <c r="D21121" i="7"/>
  <c r="D21122" i="7"/>
  <c r="D21123" i="7"/>
  <c r="D21124" i="7"/>
  <c r="D21125" i="7"/>
  <c r="D21126" i="7"/>
  <c r="D21127" i="7"/>
  <c r="D21128" i="7"/>
  <c r="D21129" i="7"/>
  <c r="D21130" i="7"/>
  <c r="D21131" i="7"/>
  <c r="D21132" i="7"/>
  <c r="D21133" i="7"/>
  <c r="D21134" i="7"/>
  <c r="D21135" i="7"/>
  <c r="D21136" i="7"/>
  <c r="D21137" i="7"/>
  <c r="D21138" i="7"/>
  <c r="D21139" i="7"/>
  <c r="D21140" i="7"/>
  <c r="D21141" i="7"/>
  <c r="D21142" i="7"/>
  <c r="D21143" i="7"/>
  <c r="D21144" i="7"/>
  <c r="D21145" i="7"/>
  <c r="D21146" i="7"/>
  <c r="D21147" i="7"/>
  <c r="D21148" i="7"/>
  <c r="D21149" i="7"/>
  <c r="D21150" i="7"/>
  <c r="D21151" i="7"/>
  <c r="D21152" i="7"/>
  <c r="D21153" i="7"/>
  <c r="D21154" i="7"/>
  <c r="D21155" i="7"/>
  <c r="D21156" i="7"/>
  <c r="D21157" i="7"/>
  <c r="D21158" i="7"/>
  <c r="D21159" i="7"/>
  <c r="D21160" i="7"/>
  <c r="D21161" i="7"/>
  <c r="D21162" i="7"/>
  <c r="D21163" i="7"/>
  <c r="D21164" i="7"/>
  <c r="D21165" i="7"/>
  <c r="D21166" i="7"/>
  <c r="D21167" i="7"/>
  <c r="D21168" i="7"/>
  <c r="D21169" i="7"/>
  <c r="D21170" i="7"/>
  <c r="D21171" i="7"/>
  <c r="D21172" i="7"/>
  <c r="D21173" i="7"/>
  <c r="D21174" i="7"/>
  <c r="D21175" i="7"/>
  <c r="D21176" i="7"/>
  <c r="D21177" i="7"/>
  <c r="D21178" i="7"/>
  <c r="D21179" i="7"/>
  <c r="D21180" i="7"/>
  <c r="D21181" i="7"/>
  <c r="D21182" i="7"/>
  <c r="D21183" i="7"/>
  <c r="D21184" i="7"/>
  <c r="D21185" i="7"/>
  <c r="D21186" i="7"/>
  <c r="D21187" i="7"/>
  <c r="D21188" i="7"/>
  <c r="D21189" i="7"/>
  <c r="D21190" i="7"/>
  <c r="D21191" i="7"/>
  <c r="D21192" i="7"/>
  <c r="D21193" i="7"/>
  <c r="D21194" i="7"/>
  <c r="D21195" i="7"/>
  <c r="D21196" i="7"/>
  <c r="D21197" i="7"/>
  <c r="D21198" i="7"/>
  <c r="D21199" i="7"/>
  <c r="D21200" i="7"/>
  <c r="D21201" i="7"/>
  <c r="D21202" i="7"/>
  <c r="D21203" i="7"/>
  <c r="D21204" i="7"/>
  <c r="D21205" i="7"/>
  <c r="D21206" i="7"/>
  <c r="D21207" i="7"/>
  <c r="D21208" i="7"/>
  <c r="D21209" i="7"/>
  <c r="D21210" i="7"/>
  <c r="D21211" i="7"/>
  <c r="D21212" i="7"/>
  <c r="D21213" i="7"/>
  <c r="D21214" i="7"/>
  <c r="D21215" i="7"/>
  <c r="D21216" i="7"/>
  <c r="D21217" i="7"/>
  <c r="D21218" i="7"/>
  <c r="D21219" i="7"/>
  <c r="D21220" i="7"/>
  <c r="D21221" i="7"/>
  <c r="D21222" i="7"/>
  <c r="D21223" i="7"/>
  <c r="D21224" i="7"/>
  <c r="D21225" i="7"/>
  <c r="D21226" i="7"/>
  <c r="D21227" i="7"/>
  <c r="D21228" i="7"/>
  <c r="D21229" i="7"/>
  <c r="D21230" i="7"/>
  <c r="D21231" i="7"/>
  <c r="D21232" i="7"/>
  <c r="D21233" i="7"/>
  <c r="D21234" i="7"/>
  <c r="D21235" i="7"/>
  <c r="D21236" i="7"/>
  <c r="D21237" i="7"/>
  <c r="D21238" i="7"/>
  <c r="D21239" i="7"/>
  <c r="D21240" i="7"/>
  <c r="D21241" i="7"/>
  <c r="D21242" i="7"/>
  <c r="D21243" i="7"/>
  <c r="D21244" i="7"/>
  <c r="D21245" i="7"/>
  <c r="D21246" i="7"/>
  <c r="D21247" i="7"/>
  <c r="D21248" i="7"/>
  <c r="D21249" i="7"/>
  <c r="D21250" i="7"/>
  <c r="D21251" i="7"/>
  <c r="D21252" i="7"/>
  <c r="D21253" i="7"/>
  <c r="D21254" i="7"/>
  <c r="D21255" i="7"/>
  <c r="D21256" i="7"/>
  <c r="D21257" i="7"/>
  <c r="D21258" i="7"/>
  <c r="D21259" i="7"/>
  <c r="D21260" i="7"/>
  <c r="D21261" i="7"/>
  <c r="D21262" i="7"/>
  <c r="D21263" i="7"/>
  <c r="D21264" i="7"/>
  <c r="D21265" i="7"/>
  <c r="D21266" i="7"/>
  <c r="D21267" i="7"/>
  <c r="D21268" i="7"/>
  <c r="D21269" i="7"/>
  <c r="D21270" i="7"/>
  <c r="D21271" i="7"/>
  <c r="D21272" i="7"/>
  <c r="D21273" i="7"/>
  <c r="D21274" i="7"/>
  <c r="D21275" i="7"/>
  <c r="D21276" i="7"/>
  <c r="D21277" i="7"/>
  <c r="D21278" i="7"/>
  <c r="D21279" i="7"/>
  <c r="D21280" i="7"/>
  <c r="D21281" i="7"/>
  <c r="D21282" i="7"/>
  <c r="D21283" i="7"/>
  <c r="D21284" i="7"/>
  <c r="D21285" i="7"/>
  <c r="D21286" i="7"/>
  <c r="D21287" i="7"/>
  <c r="D21288" i="7"/>
  <c r="D21289" i="7"/>
  <c r="D21290" i="7"/>
  <c r="D21291" i="7"/>
  <c r="D21292" i="7"/>
  <c r="D21293" i="7"/>
  <c r="D21294" i="7"/>
  <c r="D21295" i="7"/>
  <c r="D21296" i="7"/>
  <c r="D21297" i="7"/>
  <c r="D21298" i="7"/>
  <c r="D21299" i="7"/>
  <c r="D21300" i="7"/>
  <c r="D21301" i="7"/>
  <c r="D21302" i="7"/>
  <c r="D21303" i="7"/>
  <c r="D21304" i="7"/>
  <c r="D21305" i="7"/>
  <c r="D21306" i="7"/>
  <c r="D21307" i="7"/>
  <c r="D21308" i="7"/>
  <c r="D21309" i="7"/>
  <c r="D21310" i="7"/>
  <c r="D21311" i="7"/>
  <c r="D21312" i="7"/>
  <c r="D21313" i="7"/>
  <c r="D21314" i="7"/>
  <c r="D21315" i="7"/>
  <c r="D21316" i="7"/>
  <c r="D21317" i="7"/>
  <c r="D21318" i="7"/>
  <c r="D21319" i="7"/>
  <c r="D21320" i="7"/>
  <c r="D21321" i="7"/>
  <c r="D21322" i="7"/>
  <c r="D21323" i="7"/>
  <c r="D21324" i="7"/>
  <c r="D21325" i="7"/>
  <c r="D21326" i="7"/>
  <c r="D21327" i="7"/>
  <c r="D21328" i="7"/>
  <c r="D21329" i="7"/>
  <c r="K16675" i="7"/>
  <c r="L16675" i="7" s="1"/>
  <c r="K16677" i="7"/>
  <c r="L16677" i="7" s="1"/>
  <c r="K16680" i="7"/>
  <c r="L16680" i="7" s="1"/>
  <c r="K16684" i="7"/>
  <c r="L16684" i="7" s="1"/>
  <c r="K16685" i="7"/>
  <c r="L16685" i="7" s="1"/>
  <c r="K16696" i="7"/>
  <c r="L16696" i="7" s="1"/>
  <c r="K16701" i="7"/>
  <c r="L16701" i="7" s="1"/>
  <c r="K16703" i="7"/>
  <c r="L16703" i="7" s="1"/>
  <c r="K16704" i="7"/>
  <c r="L16704" i="7" s="1"/>
  <c r="K16705" i="7"/>
  <c r="L16705" i="7" s="1"/>
  <c r="K16707" i="7"/>
  <c r="L16707" i="7" s="1"/>
  <c r="K16708" i="7"/>
  <c r="L16708" i="7" s="1"/>
  <c r="K16710" i="7"/>
  <c r="L16710" i="7" s="1"/>
  <c r="K16713" i="7"/>
  <c r="L16713" i="7" s="1"/>
  <c r="K16714" i="7"/>
  <c r="L16714" i="7" s="1"/>
  <c r="K16715" i="7"/>
  <c r="L16715" i="7" s="1"/>
  <c r="K16716" i="7"/>
  <c r="L16716" i="7" s="1"/>
  <c r="K16717" i="7"/>
  <c r="L16717" i="7" s="1"/>
  <c r="K16718" i="7"/>
  <c r="L16718" i="7" s="1"/>
  <c r="K16719" i="7"/>
  <c r="L16719" i="7" s="1"/>
  <c r="K16724" i="7"/>
  <c r="L16724" i="7" s="1"/>
  <c r="K16725" i="7"/>
  <c r="L16725" i="7" s="1"/>
  <c r="K16726" i="7"/>
  <c r="L16726" i="7" s="1"/>
  <c r="K16727" i="7"/>
  <c r="L16727" i="7" s="1"/>
  <c r="K16728" i="7"/>
  <c r="L16728" i="7" s="1"/>
  <c r="K16729" i="7"/>
  <c r="L16729" i="7" s="1"/>
  <c r="K16730" i="7"/>
  <c r="L16730" i="7" s="1"/>
  <c r="K16731" i="7"/>
  <c r="L16731" i="7" s="1"/>
  <c r="K16732" i="7"/>
  <c r="L16732" i="7" s="1"/>
  <c r="K16734" i="7"/>
  <c r="L16734" i="7" s="1"/>
  <c r="K16735" i="7"/>
  <c r="L16735" i="7" s="1"/>
  <c r="K16738" i="7"/>
  <c r="L16738" i="7" s="1"/>
  <c r="K16739" i="7"/>
  <c r="L16739" i="7" s="1"/>
  <c r="K16752" i="7"/>
  <c r="L16752" i="7" s="1"/>
  <c r="K16764" i="7"/>
  <c r="L16764" i="7" s="1"/>
  <c r="K16765" i="7"/>
  <c r="L16765" i="7" s="1"/>
  <c r="K16779" i="7"/>
  <c r="L16779" i="7" s="1"/>
  <c r="K16790" i="7"/>
  <c r="L16790" i="7" s="1"/>
  <c r="K16791" i="7"/>
  <c r="L16791" i="7" s="1"/>
  <c r="K16795" i="7"/>
  <c r="L16795" i="7" s="1"/>
  <c r="K16814" i="7"/>
  <c r="L16814" i="7" s="1"/>
  <c r="K16815" i="7"/>
  <c r="L16815" i="7" s="1"/>
  <c r="K16838" i="7"/>
  <c r="L16838" i="7" s="1"/>
  <c r="K16839" i="7"/>
  <c r="L16839" i="7" s="1"/>
  <c r="K16843" i="7"/>
  <c r="L16843" i="7" s="1"/>
  <c r="K16844" i="7"/>
  <c r="L16844" i="7" s="1"/>
  <c r="K16854" i="7"/>
  <c r="L16854" i="7" s="1"/>
  <c r="K16855" i="7"/>
  <c r="L16855" i="7" s="1"/>
  <c r="K16856" i="7"/>
  <c r="L16856" i="7" s="1"/>
  <c r="K16858" i="7"/>
  <c r="L16858" i="7" s="1"/>
  <c r="K16860" i="7"/>
  <c r="L16860" i="7" s="1"/>
  <c r="K16902" i="7"/>
  <c r="L16902" i="7" s="1"/>
  <c r="K16903" i="7"/>
  <c r="L16903" i="7" s="1"/>
  <c r="K16905" i="7"/>
  <c r="K16906" i="7"/>
  <c r="L16906" i="7" s="1"/>
  <c r="K16907" i="7"/>
  <c r="L16907" i="7" s="1"/>
  <c r="K16909" i="7"/>
  <c r="L16909" i="7" s="1"/>
  <c r="K16910" i="7"/>
  <c r="L16910" i="7" s="1"/>
  <c r="K16912" i="7"/>
  <c r="L16912" i="7" s="1"/>
  <c r="K16913" i="7"/>
  <c r="K16915" i="7"/>
  <c r="L16915" i="7" s="1"/>
  <c r="K16916" i="7"/>
  <c r="L16916" i="7" s="1"/>
  <c r="K16918" i="7"/>
  <c r="L16918" i="7" s="1"/>
  <c r="K16919" i="7"/>
  <c r="L16919" i="7" s="1"/>
  <c r="K16923" i="7"/>
  <c r="L16923" i="7" s="1"/>
  <c r="K16924" i="7"/>
  <c r="L16924" i="7" s="1"/>
  <c r="K16926" i="7"/>
  <c r="L16926" i="7" s="1"/>
  <c r="K16927" i="7"/>
  <c r="L16927" i="7" s="1"/>
  <c r="K16929" i="7"/>
  <c r="K16931" i="7"/>
  <c r="L16931" i="7" s="1"/>
  <c r="K16933" i="7"/>
  <c r="L16933" i="7" s="1"/>
  <c r="K16941" i="7"/>
  <c r="L16941" i="7" s="1"/>
  <c r="K16943" i="7"/>
  <c r="L16943" i="7" s="1"/>
  <c r="K16946" i="7"/>
  <c r="L16946" i="7" s="1"/>
  <c r="K16948" i="7"/>
  <c r="L16948" i="7" s="1"/>
  <c r="K16950" i="7"/>
  <c r="L16950" i="7" s="1"/>
  <c r="K16968" i="7"/>
  <c r="L16968" i="7" s="1"/>
  <c r="K16969" i="7"/>
  <c r="L16969" i="7" s="1"/>
  <c r="K16970" i="7"/>
  <c r="L16970" i="7" s="1"/>
  <c r="K16971" i="7"/>
  <c r="L16971" i="7" s="1"/>
  <c r="K16976" i="7"/>
  <c r="L16976" i="7" s="1"/>
  <c r="K16978" i="7"/>
  <c r="L16978" i="7" s="1"/>
  <c r="K16979" i="7"/>
  <c r="L16979" i="7" s="1"/>
  <c r="K16999" i="7"/>
  <c r="L16999" i="7" s="1"/>
  <c r="K17001" i="7"/>
  <c r="K17011" i="7"/>
  <c r="L17011" i="7" s="1"/>
  <c r="K17012" i="7"/>
  <c r="L17012" i="7" s="1"/>
  <c r="K17014" i="7"/>
  <c r="L17014" i="7" s="1"/>
  <c r="K17017" i="7"/>
  <c r="L17017" i="7" s="1"/>
  <c r="K17020" i="7"/>
  <c r="L17020" i="7" s="1"/>
  <c r="K17038" i="7"/>
  <c r="L17038" i="7" s="1"/>
  <c r="K17041" i="7"/>
  <c r="L17041" i="7" s="1"/>
  <c r="K17042" i="7"/>
  <c r="L17042" i="7" s="1"/>
  <c r="K17059" i="7"/>
  <c r="L17059" i="7" s="1"/>
  <c r="K17069" i="7"/>
  <c r="L17069" i="7" s="1"/>
  <c r="K17070" i="7"/>
  <c r="L17070" i="7" s="1"/>
  <c r="K17090" i="7"/>
  <c r="L17090" i="7" s="1"/>
  <c r="K17091" i="7"/>
  <c r="L17091" i="7" s="1"/>
  <c r="K17100" i="7"/>
  <c r="L17100" i="7" s="1"/>
  <c r="K17101" i="7"/>
  <c r="L17101" i="7" s="1"/>
  <c r="K17102" i="7"/>
  <c r="L17102" i="7" s="1"/>
  <c r="K17103" i="7"/>
  <c r="L17103" i="7" s="1"/>
  <c r="K17104" i="7"/>
  <c r="L17104" i="7" s="1"/>
  <c r="K17110" i="7"/>
  <c r="K17111" i="7"/>
  <c r="L17111" i="7" s="1"/>
  <c r="K17115" i="7"/>
  <c r="L17115" i="7" s="1"/>
  <c r="K17117" i="7"/>
  <c r="L17117" i="7" s="1"/>
  <c r="K17118" i="7"/>
  <c r="L17118" i="7" s="1"/>
  <c r="K17119" i="7"/>
  <c r="L17119" i="7" s="1"/>
  <c r="K17120" i="7"/>
  <c r="L17120" i="7" s="1"/>
  <c r="K17137" i="7"/>
  <c r="L17137" i="7" s="1"/>
  <c r="K17166" i="7"/>
  <c r="L17166" i="7" s="1"/>
  <c r="K17167" i="7"/>
  <c r="L17167" i="7" s="1"/>
  <c r="K17168" i="7"/>
  <c r="L17168" i="7" s="1"/>
  <c r="K17169" i="7"/>
  <c r="L17169" i="7" s="1"/>
  <c r="K17174" i="7"/>
  <c r="L17174" i="7" s="1"/>
  <c r="K17202" i="7"/>
  <c r="L17202" i="7" s="1"/>
  <c r="K17214" i="7"/>
  <c r="K17215" i="7"/>
  <c r="L17215" i="7" s="1"/>
  <c r="K17216" i="7"/>
  <c r="L17216" i="7" s="1"/>
  <c r="K17217" i="7"/>
  <c r="K17218" i="7"/>
  <c r="L17218" i="7" s="1"/>
  <c r="K17219" i="7"/>
  <c r="L17219" i="7" s="1"/>
  <c r="K17221" i="7"/>
  <c r="L17221" i="7" s="1"/>
  <c r="K17237" i="7"/>
  <c r="L17237" i="7" s="1"/>
  <c r="K17250" i="7"/>
  <c r="L17250" i="7" s="1"/>
  <c r="K17260" i="7"/>
  <c r="L17260" i="7" s="1"/>
  <c r="K17268" i="7"/>
  <c r="L17268" i="7" s="1"/>
  <c r="K17271" i="7"/>
  <c r="L17271" i="7" s="1"/>
  <c r="K17276" i="7"/>
  <c r="L17276" i="7" s="1"/>
  <c r="K17285" i="7"/>
  <c r="L17285" i="7" s="1"/>
  <c r="K17289" i="7"/>
  <c r="L17289" i="7" s="1"/>
  <c r="K17320" i="7"/>
  <c r="L17320" i="7" s="1"/>
  <c r="K17322" i="7"/>
  <c r="L17322" i="7" s="1"/>
  <c r="K17326" i="7"/>
  <c r="L17326" i="7" s="1"/>
  <c r="K17328" i="7"/>
  <c r="L17328" i="7" s="1"/>
  <c r="K17351" i="7"/>
  <c r="L17351" i="7" s="1"/>
  <c r="K17388" i="7"/>
  <c r="L17388" i="7" s="1"/>
  <c r="K17389" i="7"/>
  <c r="L17389" i="7" s="1"/>
  <c r="K17409" i="7"/>
  <c r="K17426" i="7"/>
  <c r="L17426" i="7" s="1"/>
  <c r="K17440" i="7"/>
  <c r="L17440" i="7" s="1"/>
  <c r="K17449" i="7"/>
  <c r="K17450" i="7"/>
  <c r="L17450" i="7" s="1"/>
  <c r="K17456" i="7"/>
  <c r="L17456" i="7" s="1"/>
  <c r="K17468" i="7"/>
  <c r="L17468" i="7" s="1"/>
  <c r="K17471" i="7"/>
  <c r="L17471" i="7" s="1"/>
  <c r="K17473" i="7"/>
  <c r="L17473" i="7" s="1"/>
  <c r="K17487" i="7"/>
  <c r="L17487" i="7" s="1"/>
  <c r="K17496" i="7"/>
  <c r="L17496" i="7" s="1"/>
  <c r="K17497" i="7"/>
  <c r="K17500" i="7"/>
  <c r="L17500" i="7" s="1"/>
  <c r="K17504" i="7"/>
  <c r="L17504" i="7" s="1"/>
  <c r="K17506" i="7"/>
  <c r="L17506" i="7" s="1"/>
  <c r="K17511" i="7"/>
  <c r="L17511" i="7" s="1"/>
  <c r="K17517" i="7"/>
  <c r="L17517" i="7" s="1"/>
  <c r="K17522" i="7"/>
  <c r="L17522" i="7" s="1"/>
  <c r="K17523" i="7"/>
  <c r="L17523" i="7" s="1"/>
  <c r="K17529" i="7"/>
  <c r="K17530" i="7"/>
  <c r="L17530" i="7" s="1"/>
  <c r="K17534" i="7"/>
  <c r="L17534" i="7" s="1"/>
  <c r="K17535" i="7"/>
  <c r="L17535" i="7" s="1"/>
  <c r="K17538" i="7"/>
  <c r="L17538" i="7" s="1"/>
  <c r="K17548" i="7"/>
  <c r="L17548" i="7" s="1"/>
  <c r="K17549" i="7"/>
  <c r="L17549" i="7" s="1"/>
  <c r="K17550" i="7"/>
  <c r="L17550" i="7" s="1"/>
  <c r="K17551" i="7"/>
  <c r="L17551" i="7" s="1"/>
  <c r="K17554" i="7"/>
  <c r="L17554" i="7" s="1"/>
  <c r="K17555" i="7"/>
  <c r="L17555" i="7" s="1"/>
  <c r="K17556" i="7"/>
  <c r="L17556" i="7" s="1"/>
  <c r="K17557" i="7"/>
  <c r="L17557" i="7" s="1"/>
  <c r="K17558" i="7"/>
  <c r="L17558" i="7" s="1"/>
  <c r="K17561" i="7"/>
  <c r="L17561" i="7" s="1"/>
  <c r="K17569" i="7"/>
  <c r="L17569" i="7" s="1"/>
  <c r="K17585" i="7"/>
  <c r="L17585" i="7" s="1"/>
  <c r="K17588" i="7"/>
  <c r="L17588" i="7" s="1"/>
  <c r="K17589" i="7"/>
  <c r="L17589" i="7" s="1"/>
  <c r="K17593" i="7"/>
  <c r="L17593" i="7" s="1"/>
  <c r="K17594" i="7"/>
  <c r="L17594" i="7" s="1"/>
  <c r="K17606" i="7"/>
  <c r="L17606" i="7" s="1"/>
  <c r="K17632" i="7"/>
  <c r="L17632" i="7" s="1"/>
  <c r="K17634" i="7"/>
  <c r="L17634" i="7" s="1"/>
  <c r="K17637" i="7"/>
  <c r="L17637" i="7" s="1"/>
  <c r="K17639" i="7"/>
  <c r="L17639" i="7" s="1"/>
  <c r="K17641" i="7"/>
  <c r="L17641" i="7" s="1"/>
  <c r="K17648" i="7"/>
  <c r="L17648" i="7" s="1"/>
  <c r="K17661" i="7"/>
  <c r="L17661" i="7" s="1"/>
  <c r="K17680" i="7"/>
  <c r="L17680" i="7" s="1"/>
  <c r="K17687" i="7"/>
  <c r="L17687" i="7" s="1"/>
  <c r="K17692" i="7"/>
  <c r="L17692" i="7" s="1"/>
  <c r="K17693" i="7"/>
  <c r="L17693" i="7" s="1"/>
  <c r="K17694" i="7"/>
  <c r="L17694" i="7" s="1"/>
  <c r="K17712" i="7"/>
  <c r="L17712" i="7" s="1"/>
  <c r="K17716" i="7"/>
  <c r="L17716" i="7" s="1"/>
  <c r="K17721" i="7"/>
  <c r="L17721" i="7" s="1"/>
  <c r="K17722" i="7"/>
  <c r="L17722" i="7" s="1"/>
  <c r="K17723" i="7"/>
  <c r="L17723" i="7" s="1"/>
  <c r="K17777" i="7"/>
  <c r="L17777" i="7" s="1"/>
  <c r="K17778" i="7"/>
  <c r="L17778" i="7" s="1"/>
  <c r="K17787" i="7"/>
  <c r="L17787" i="7" s="1"/>
  <c r="K17788" i="7"/>
  <c r="L17788" i="7" s="1"/>
  <c r="K17789" i="7"/>
  <c r="L17789" i="7" s="1"/>
  <c r="K17801" i="7"/>
  <c r="L17801" i="7" s="1"/>
  <c r="K17815" i="7"/>
  <c r="L17815" i="7" s="1"/>
  <c r="K17816" i="7"/>
  <c r="L17816" i="7" s="1"/>
  <c r="K17817" i="7"/>
  <c r="L17817" i="7" s="1"/>
  <c r="K17822" i="7"/>
  <c r="L17822" i="7" s="1"/>
  <c r="K17823" i="7"/>
  <c r="L17823" i="7" s="1"/>
  <c r="K17824" i="7"/>
  <c r="L17824" i="7" s="1"/>
  <c r="K17837" i="7"/>
  <c r="L17837" i="7" s="1"/>
  <c r="K17838" i="7"/>
  <c r="L17838" i="7" s="1"/>
  <c r="K17839" i="7"/>
  <c r="L17839" i="7" s="1"/>
  <c r="K17843" i="7"/>
  <c r="L17843" i="7" s="1"/>
  <c r="K17844" i="7"/>
  <c r="L17844" i="7" s="1"/>
  <c r="K17847" i="7"/>
  <c r="L17847" i="7" s="1"/>
  <c r="K17848" i="7"/>
  <c r="L17848" i="7" s="1"/>
  <c r="K17849" i="7"/>
  <c r="L17849" i="7" s="1"/>
  <c r="K17850" i="7"/>
  <c r="L17850" i="7" s="1"/>
  <c r="K17858" i="7"/>
  <c r="L17858" i="7" s="1"/>
  <c r="K17859" i="7"/>
  <c r="L17859" i="7" s="1"/>
  <c r="K17866" i="7"/>
  <c r="L17866" i="7" s="1"/>
  <c r="K17868" i="7"/>
  <c r="L17868" i="7" s="1"/>
  <c r="K17888" i="7"/>
  <c r="L17888" i="7" s="1"/>
  <c r="K17891" i="7"/>
  <c r="L17891" i="7" s="1"/>
  <c r="K17892" i="7"/>
  <c r="L17892" i="7" s="1"/>
  <c r="K17906" i="7"/>
  <c r="L17906" i="7" s="1"/>
  <c r="K17907" i="7"/>
  <c r="L17907" i="7" s="1"/>
  <c r="K17908" i="7"/>
  <c r="L17908" i="7" s="1"/>
  <c r="K17909" i="7"/>
  <c r="K17915" i="7"/>
  <c r="L17915" i="7" s="1"/>
  <c r="K17916" i="7"/>
  <c r="L17916" i="7" s="1"/>
  <c r="K17917" i="7"/>
  <c r="L17917" i="7" s="1"/>
  <c r="K17918" i="7"/>
  <c r="L17918" i="7" s="1"/>
  <c r="K17919" i="7"/>
  <c r="L17919" i="7" s="1"/>
  <c r="K17929" i="7"/>
  <c r="L17929" i="7" s="1"/>
  <c r="K17930" i="7"/>
  <c r="L17930" i="7" s="1"/>
  <c r="K17931" i="7"/>
  <c r="L17931" i="7" s="1"/>
  <c r="K17932" i="7"/>
  <c r="L17932" i="7" s="1"/>
  <c r="K17933" i="7"/>
  <c r="L17933" i="7" s="1"/>
  <c r="K17934" i="7"/>
  <c r="L17934" i="7" s="1"/>
  <c r="K17935" i="7"/>
  <c r="L17935" i="7" s="1"/>
  <c r="K17937" i="7"/>
  <c r="L17937" i="7" s="1"/>
  <c r="K17954" i="7"/>
  <c r="L17954" i="7" s="1"/>
  <c r="K17955" i="7"/>
  <c r="L17955" i="7" s="1"/>
  <c r="K17956" i="7"/>
  <c r="L17956" i="7" s="1"/>
  <c r="K17959" i="7"/>
  <c r="L17959" i="7" s="1"/>
  <c r="K17961" i="7"/>
  <c r="L17961" i="7" s="1"/>
  <c r="K17981" i="7"/>
  <c r="L17981" i="7" s="1"/>
  <c r="K17988" i="7"/>
  <c r="L17988" i="7" s="1"/>
  <c r="K17989" i="7"/>
  <c r="L17989" i="7" s="1"/>
  <c r="K17990" i="7"/>
  <c r="L17990" i="7" s="1"/>
  <c r="K17997" i="7"/>
  <c r="L17997" i="7" s="1"/>
  <c r="K18008" i="7"/>
  <c r="L18008" i="7" s="1"/>
  <c r="K18009" i="7"/>
  <c r="L18009" i="7" s="1"/>
  <c r="K18010" i="7"/>
  <c r="L18010" i="7" s="1"/>
  <c r="K18012" i="7"/>
  <c r="L18012" i="7" s="1"/>
  <c r="K18027" i="7"/>
  <c r="L18027" i="7" s="1"/>
  <c r="K18028" i="7"/>
  <c r="L18028" i="7" s="1"/>
  <c r="K18029" i="7"/>
  <c r="L18029" i="7" s="1"/>
  <c r="K18030" i="7"/>
  <c r="L18030" i="7" s="1"/>
  <c r="K18031" i="7"/>
  <c r="L18031" i="7" s="1"/>
  <c r="K18032" i="7"/>
  <c r="L18032" i="7" s="1"/>
  <c r="K18039" i="7"/>
  <c r="L18039" i="7" s="1"/>
  <c r="K18040" i="7"/>
  <c r="L18040" i="7" s="1"/>
  <c r="K18041" i="7"/>
  <c r="L18041" i="7" s="1"/>
  <c r="K18042" i="7"/>
  <c r="L18042" i="7" s="1"/>
  <c r="K18043" i="7"/>
  <c r="L18043" i="7" s="1"/>
  <c r="K18045" i="7"/>
  <c r="K18047" i="7"/>
  <c r="L18047" i="7" s="1"/>
  <c r="K18049" i="7"/>
  <c r="L18049" i="7" s="1"/>
  <c r="K18054" i="7"/>
  <c r="L18054" i="7" s="1"/>
  <c r="K18056" i="7"/>
  <c r="L18056" i="7" s="1"/>
  <c r="K18058" i="7"/>
  <c r="L18058" i="7" s="1"/>
  <c r="K18060" i="7"/>
  <c r="L18060" i="7" s="1"/>
  <c r="K18062" i="7"/>
  <c r="L18062" i="7" s="1"/>
  <c r="K18064" i="7"/>
  <c r="L18064" i="7" s="1"/>
  <c r="K18066" i="7"/>
  <c r="L18066" i="7" s="1"/>
  <c r="K18068" i="7"/>
  <c r="L18068" i="7" s="1"/>
  <c r="K18070" i="7"/>
  <c r="L18070" i="7" s="1"/>
  <c r="K18072" i="7"/>
  <c r="L18072" i="7" s="1"/>
  <c r="K18074" i="7"/>
  <c r="L18074" i="7" s="1"/>
  <c r="K18076" i="7"/>
  <c r="L18076" i="7" s="1"/>
  <c r="K18078" i="7"/>
  <c r="L18078" i="7" s="1"/>
  <c r="K18080" i="7"/>
  <c r="L18080" i="7" s="1"/>
  <c r="K18108" i="7"/>
  <c r="L18108" i="7" s="1"/>
  <c r="K18142" i="7"/>
  <c r="L18142" i="7" s="1"/>
  <c r="K18144" i="7"/>
  <c r="L18144" i="7" s="1"/>
  <c r="K18146" i="7"/>
  <c r="L18146" i="7" s="1"/>
  <c r="K18148" i="7"/>
  <c r="L18148" i="7" s="1"/>
  <c r="K18150" i="7"/>
  <c r="L18150" i="7" s="1"/>
  <c r="K18152" i="7"/>
  <c r="L18152" i="7" s="1"/>
  <c r="K18156" i="7"/>
  <c r="L18156" i="7" s="1"/>
  <c r="K18158" i="7"/>
  <c r="L18158" i="7" s="1"/>
  <c r="K18160" i="7"/>
  <c r="L18160" i="7" s="1"/>
  <c r="K18162" i="7"/>
  <c r="L18162" i="7" s="1"/>
  <c r="K18164" i="7"/>
  <c r="L18164" i="7" s="1"/>
  <c r="K18166" i="7"/>
  <c r="L18166" i="7" s="1"/>
  <c r="K18168" i="7"/>
  <c r="L18168" i="7" s="1"/>
  <c r="K18170" i="7"/>
  <c r="L18170" i="7" s="1"/>
  <c r="K18172" i="7"/>
  <c r="L18172" i="7" s="1"/>
  <c r="K18174" i="7"/>
  <c r="L18174" i="7" s="1"/>
  <c r="K18176" i="7"/>
  <c r="L18176" i="7" s="1"/>
  <c r="K18178" i="7"/>
  <c r="L18178" i="7" s="1"/>
  <c r="K18180" i="7"/>
  <c r="L18180" i="7" s="1"/>
  <c r="K18182" i="7"/>
  <c r="L18182" i="7" s="1"/>
  <c r="K18190" i="7"/>
  <c r="L18190" i="7" s="1"/>
  <c r="K18192" i="7"/>
  <c r="L18192" i="7" s="1"/>
  <c r="K18194" i="7"/>
  <c r="L18194" i="7" s="1"/>
  <c r="K18196" i="7"/>
  <c r="L18196" i="7" s="1"/>
  <c r="K18198" i="7"/>
  <c r="L18198" i="7" s="1"/>
  <c r="K18200" i="7"/>
  <c r="L18200" i="7" s="1"/>
  <c r="K18202" i="7"/>
  <c r="L18202" i="7" s="1"/>
  <c r="K18204" i="7"/>
  <c r="L18204" i="7" s="1"/>
  <c r="K18206" i="7"/>
  <c r="L18206" i="7" s="1"/>
  <c r="K18208" i="7"/>
  <c r="L18208" i="7" s="1"/>
  <c r="K18210" i="7"/>
  <c r="L18210" i="7" s="1"/>
  <c r="K18212" i="7"/>
  <c r="L18212" i="7" s="1"/>
  <c r="K18214" i="7"/>
  <c r="L18214" i="7" s="1"/>
  <c r="K18216" i="7"/>
  <c r="L18216" i="7" s="1"/>
  <c r="K18218" i="7"/>
  <c r="L18218" i="7" s="1"/>
  <c r="K18220" i="7"/>
  <c r="L18220" i="7" s="1"/>
  <c r="K18222" i="7"/>
  <c r="L18222" i="7" s="1"/>
  <c r="K18224" i="7"/>
  <c r="L18224" i="7" s="1"/>
  <c r="K18226" i="7"/>
  <c r="L18226" i="7" s="1"/>
  <c r="K18234" i="7"/>
  <c r="L18234" i="7" s="1"/>
  <c r="K18240" i="7"/>
  <c r="L18240" i="7" s="1"/>
  <c r="K18245" i="7"/>
  <c r="L18245" i="7" s="1"/>
  <c r="K18247" i="7"/>
  <c r="L18247" i="7" s="1"/>
  <c r="K18249" i="7"/>
  <c r="L18249" i="7" s="1"/>
  <c r="K18251" i="7"/>
  <c r="L18251" i="7" s="1"/>
  <c r="K18253" i="7"/>
  <c r="L18253" i="7" s="1"/>
  <c r="K18255" i="7"/>
  <c r="L18255" i="7" s="1"/>
  <c r="K18260" i="7"/>
  <c r="L18260" i="7" s="1"/>
  <c r="K18262" i="7"/>
  <c r="L18262" i="7" s="1"/>
  <c r="K18264" i="7"/>
  <c r="L18264" i="7" s="1"/>
  <c r="K18266" i="7"/>
  <c r="L18266" i="7" s="1"/>
  <c r="K18268" i="7"/>
  <c r="L18268" i="7" s="1"/>
  <c r="K18270" i="7"/>
  <c r="L18270" i="7" s="1"/>
  <c r="K18272" i="7"/>
  <c r="L18272" i="7" s="1"/>
  <c r="K18274" i="7"/>
  <c r="L18274" i="7" s="1"/>
  <c r="K18299" i="7"/>
  <c r="L18299" i="7" s="1"/>
  <c r="K18301" i="7"/>
  <c r="L18301" i="7" s="1"/>
  <c r="K18303" i="7"/>
  <c r="L18303" i="7" s="1"/>
  <c r="K18305" i="7"/>
  <c r="L18305" i="7" s="1"/>
  <c r="K18311" i="7"/>
  <c r="L18311" i="7" s="1"/>
  <c r="K18313" i="7"/>
  <c r="L18313" i="7" s="1"/>
  <c r="K18315" i="7"/>
  <c r="L18315" i="7" s="1"/>
  <c r="K18317" i="7"/>
  <c r="L18317" i="7" s="1"/>
  <c r="K18319" i="7"/>
  <c r="L18319" i="7" s="1"/>
  <c r="K18321" i="7"/>
  <c r="L18321" i="7" s="1"/>
  <c r="K18323" i="7"/>
  <c r="L18323" i="7" s="1"/>
  <c r="K18325" i="7"/>
  <c r="L18325" i="7" s="1"/>
  <c r="K18327" i="7"/>
  <c r="L18327" i="7" s="1"/>
  <c r="K18329" i="7"/>
  <c r="L18329" i="7" s="1"/>
  <c r="K18331" i="7"/>
  <c r="L18331" i="7" s="1"/>
  <c r="K18333" i="7"/>
  <c r="L18333" i="7" s="1"/>
  <c r="K18335" i="7"/>
  <c r="L18335" i="7" s="1"/>
  <c r="K18337" i="7"/>
  <c r="L18337" i="7" s="1"/>
  <c r="K18339" i="7"/>
  <c r="L18339" i="7" s="1"/>
  <c r="K18341" i="7"/>
  <c r="L18341" i="7" s="1"/>
  <c r="K18370" i="7"/>
  <c r="L18370" i="7" s="1"/>
  <c r="K18382" i="7"/>
  <c r="L18382" i="7" s="1"/>
  <c r="K18384" i="7"/>
  <c r="K18386" i="7"/>
  <c r="L18386" i="7" s="1"/>
  <c r="K18388" i="7"/>
  <c r="L18388" i="7" s="1"/>
  <c r="K18390" i="7"/>
  <c r="L18390" i="7" s="1"/>
  <c r="K18392" i="7"/>
  <c r="K18394" i="7"/>
  <c r="L18394" i="7" s="1"/>
  <c r="K18396" i="7"/>
  <c r="L18396" i="7" s="1"/>
  <c r="K18398" i="7"/>
  <c r="L18398" i="7" s="1"/>
  <c r="K18400" i="7"/>
  <c r="K18402" i="7"/>
  <c r="L18402" i="7" s="1"/>
  <c r="K18404" i="7"/>
  <c r="L18404" i="7" s="1"/>
  <c r="K18406" i="7"/>
  <c r="L18406" i="7" s="1"/>
  <c r="K18408" i="7"/>
  <c r="K18420" i="7"/>
  <c r="L18420" i="7" s="1"/>
  <c r="K18427" i="7"/>
  <c r="K18429" i="7"/>
  <c r="L18429" i="7" s="1"/>
  <c r="K18431" i="7"/>
  <c r="L18431" i="7" s="1"/>
  <c r="K18433" i="7"/>
  <c r="L18433" i="7" s="1"/>
  <c r="K18435" i="7"/>
  <c r="L18435" i="7" s="1"/>
  <c r="K18437" i="7"/>
  <c r="L18437" i="7" s="1"/>
  <c r="K18439" i="7"/>
  <c r="L18439" i="7" s="1"/>
  <c r="K18441" i="7"/>
  <c r="L18441" i="7" s="1"/>
  <c r="K18443" i="7"/>
  <c r="K18445" i="7"/>
  <c r="L18445" i="7" s="1"/>
  <c r="K18447" i="7"/>
  <c r="L18447" i="7" s="1"/>
  <c r="K18449" i="7"/>
  <c r="L18449" i="7" s="1"/>
  <c r="K18451" i="7"/>
  <c r="L18451" i="7" s="1"/>
  <c r="K18453" i="7"/>
  <c r="L18453" i="7" s="1"/>
  <c r="K18455" i="7"/>
  <c r="L18455" i="7" s="1"/>
  <c r="K18457" i="7"/>
  <c r="L18457" i="7" s="1"/>
  <c r="K18459" i="7"/>
  <c r="K18461" i="7"/>
  <c r="L18461" i="7" s="1"/>
  <c r="K18463" i="7"/>
  <c r="L18463" i="7" s="1"/>
  <c r="K18465" i="7"/>
  <c r="L18465" i="7" s="1"/>
  <c r="K18467" i="7"/>
  <c r="K18469" i="7"/>
  <c r="L18469" i="7" s="1"/>
  <c r="K18471" i="7"/>
  <c r="L18471" i="7" s="1"/>
  <c r="K18473" i="7"/>
  <c r="L18473" i="7" s="1"/>
  <c r="K18475" i="7"/>
  <c r="K18477" i="7"/>
  <c r="L18477" i="7" s="1"/>
  <c r="K18479" i="7"/>
  <c r="L18479" i="7" s="1"/>
  <c r="K18481" i="7"/>
  <c r="L18481" i="7" s="1"/>
  <c r="K18483" i="7"/>
  <c r="L18483" i="7" s="1"/>
  <c r="K18485" i="7"/>
  <c r="L18485" i="7" s="1"/>
  <c r="K18487" i="7"/>
  <c r="L18487" i="7" s="1"/>
  <c r="K18489" i="7"/>
  <c r="L18489" i="7" s="1"/>
  <c r="K18491" i="7"/>
  <c r="L18491" i="7" s="1"/>
  <c r="K18493" i="7"/>
  <c r="L18493" i="7" s="1"/>
  <c r="K18495" i="7"/>
  <c r="L18495" i="7" s="1"/>
  <c r="K18497" i="7"/>
  <c r="L18497" i="7" s="1"/>
  <c r="K18499" i="7"/>
  <c r="L18499" i="7" s="1"/>
  <c r="K18501" i="7"/>
  <c r="L18501" i="7" s="1"/>
  <c r="K18503" i="7"/>
  <c r="L18503" i="7" s="1"/>
  <c r="K18518" i="7"/>
  <c r="L18518" i="7" s="1"/>
  <c r="K18519" i="7"/>
  <c r="L18519" i="7" s="1"/>
  <c r="K18520" i="7"/>
  <c r="L18520" i="7" s="1"/>
  <c r="K18532" i="7"/>
  <c r="L18532" i="7" s="1"/>
  <c r="K18533" i="7"/>
  <c r="L18533" i="7" s="1"/>
  <c r="K18534" i="7"/>
  <c r="L18534" i="7" s="1"/>
  <c r="K18548" i="7"/>
  <c r="L18548" i="7" s="1"/>
  <c r="K18559" i="7"/>
  <c r="L18559" i="7" s="1"/>
  <c r="K18566" i="7"/>
  <c r="L18566" i="7" s="1"/>
  <c r="K18567" i="7"/>
  <c r="L18567" i="7" s="1"/>
  <c r="K18568" i="7"/>
  <c r="L18568" i="7" s="1"/>
  <c r="K18569" i="7"/>
  <c r="L18569" i="7" s="1"/>
  <c r="K18570" i="7"/>
  <c r="L18570" i="7" s="1"/>
  <c r="K18571" i="7"/>
  <c r="K18572" i="7"/>
  <c r="L18572" i="7" s="1"/>
  <c r="K18573" i="7"/>
  <c r="L18573" i="7" s="1"/>
  <c r="K18578" i="7"/>
  <c r="L18578" i="7" s="1"/>
  <c r="K18579" i="7"/>
  <c r="L18579" i="7" s="1"/>
  <c r="K18580" i="7"/>
  <c r="L18580" i="7" s="1"/>
  <c r="K18581" i="7"/>
  <c r="L18581" i="7" s="1"/>
  <c r="K18585" i="7"/>
  <c r="L18585" i="7" s="1"/>
  <c r="K18586" i="7"/>
  <c r="L18586" i="7" s="1"/>
  <c r="K18595" i="7"/>
  <c r="K18605" i="7"/>
  <c r="L18605" i="7" s="1"/>
  <c r="K18608" i="7"/>
  <c r="K18609" i="7"/>
  <c r="L18609" i="7" s="1"/>
  <c r="K18610" i="7"/>
  <c r="L18610" i="7" s="1"/>
  <c r="K18625" i="7"/>
  <c r="L18625" i="7" s="1"/>
  <c r="K18626" i="7"/>
  <c r="L18626" i="7" s="1"/>
  <c r="K18638" i="7"/>
  <c r="L18638" i="7" s="1"/>
  <c r="K18639" i="7"/>
  <c r="L18639" i="7" s="1"/>
  <c r="K18641" i="7"/>
  <c r="L18641" i="7" s="1"/>
  <c r="K18642" i="7"/>
  <c r="L18642" i="7" s="1"/>
  <c r="K18645" i="7"/>
  <c r="K18648" i="7"/>
  <c r="L18648" i="7" s="1"/>
  <c r="K18654" i="7"/>
  <c r="L18654" i="7" s="1"/>
  <c r="K18655" i="7"/>
  <c r="L18655" i="7" s="1"/>
  <c r="K18661" i="7"/>
  <c r="L18661" i="7" s="1"/>
  <c r="K18667" i="7"/>
  <c r="L18667" i="7" s="1"/>
  <c r="K18668" i="7"/>
  <c r="L18668" i="7" s="1"/>
  <c r="K18669" i="7"/>
  <c r="K18671" i="7"/>
  <c r="L18671" i="7" s="1"/>
  <c r="K18672" i="7"/>
  <c r="L18672" i="7" s="1"/>
  <c r="K18679" i="7"/>
  <c r="L18679" i="7" s="1"/>
  <c r="K18692" i="7"/>
  <c r="L18692" i="7" s="1"/>
  <c r="K18693" i="7"/>
  <c r="L18693" i="7" s="1"/>
  <c r="K18694" i="7"/>
  <c r="L18694" i="7" s="1"/>
  <c r="K18695" i="7"/>
  <c r="K18696" i="7"/>
  <c r="L18696" i="7" s="1"/>
  <c r="K18702" i="7"/>
  <c r="L18702" i="7" s="1"/>
  <c r="K18703" i="7"/>
  <c r="K18704" i="7"/>
  <c r="L18704" i="7" s="1"/>
  <c r="K18706" i="7"/>
  <c r="L18706" i="7" s="1"/>
  <c r="K18708" i="7"/>
  <c r="K18716" i="7"/>
  <c r="L18716" i="7" s="1"/>
  <c r="K18721" i="7"/>
  <c r="L18721" i="7" s="1"/>
  <c r="K18722" i="7"/>
  <c r="L18722" i="7" s="1"/>
  <c r="K18748" i="7"/>
  <c r="L18748" i="7" s="1"/>
  <c r="K18749" i="7"/>
  <c r="L18749" i="7" s="1"/>
  <c r="K18760" i="7"/>
  <c r="L18760" i="7" s="1"/>
  <c r="K18778" i="7"/>
  <c r="L18778" i="7" s="1"/>
  <c r="K18785" i="7"/>
  <c r="L18785" i="7" s="1"/>
  <c r="K18811" i="7"/>
  <c r="L18811" i="7" s="1"/>
  <c r="K18861" i="7"/>
  <c r="L18861" i="7" s="1"/>
  <c r="K18877" i="7"/>
  <c r="L18877" i="7" s="1"/>
  <c r="K18879" i="7"/>
  <c r="L18879" i="7" s="1"/>
  <c r="K18881" i="7"/>
  <c r="L18881" i="7" s="1"/>
  <c r="K18890" i="7"/>
  <c r="L18890" i="7" s="1"/>
  <c r="K18891" i="7"/>
  <c r="L18891" i="7" s="1"/>
  <c r="K18892" i="7"/>
  <c r="L18892" i="7" s="1"/>
  <c r="K18893" i="7"/>
  <c r="L18893" i="7" s="1"/>
  <c r="K18895" i="7"/>
  <c r="L18895" i="7" s="1"/>
  <c r="K18906" i="7"/>
  <c r="L18906" i="7" s="1"/>
  <c r="K18907" i="7"/>
  <c r="L18907" i="7" s="1"/>
  <c r="K18908" i="7"/>
  <c r="L18908" i="7" s="1"/>
  <c r="K18909" i="7"/>
  <c r="L18909" i="7" s="1"/>
  <c r="K18910" i="7"/>
  <c r="L18910" i="7" s="1"/>
  <c r="K18916" i="7"/>
  <c r="L18916" i="7" s="1"/>
  <c r="K18917" i="7"/>
  <c r="L18917" i="7" s="1"/>
  <c r="K18918" i="7"/>
  <c r="L18918" i="7" s="1"/>
  <c r="K18922" i="7"/>
  <c r="L18922" i="7" s="1"/>
  <c r="K18923" i="7"/>
  <c r="L18923" i="7" s="1"/>
  <c r="K18928" i="7"/>
  <c r="L18928" i="7" s="1"/>
  <c r="K18929" i="7"/>
  <c r="L18929" i="7" s="1"/>
  <c r="K18930" i="7"/>
  <c r="L18930" i="7" s="1"/>
  <c r="K18933" i="7"/>
  <c r="L18933" i="7" s="1"/>
  <c r="K18946" i="7"/>
  <c r="L18946" i="7" s="1"/>
  <c r="K18948" i="7"/>
  <c r="L18948" i="7" s="1"/>
  <c r="K18952" i="7"/>
  <c r="L18952" i="7" s="1"/>
  <c r="K18974" i="7"/>
  <c r="K18976" i="7"/>
  <c r="L18976" i="7" s="1"/>
  <c r="K18977" i="7"/>
  <c r="L18977" i="7" s="1"/>
  <c r="K18989" i="7"/>
  <c r="L18989" i="7" s="1"/>
  <c r="K18990" i="7"/>
  <c r="L18990" i="7" s="1"/>
  <c r="K19001" i="7"/>
  <c r="L19001" i="7" s="1"/>
  <c r="K19006" i="7"/>
  <c r="L19006" i="7" s="1"/>
  <c r="K19033" i="7"/>
  <c r="L19033" i="7" s="1"/>
  <c r="K19053" i="7"/>
  <c r="L19053" i="7" s="1"/>
  <c r="K19068" i="7"/>
  <c r="L19068" i="7" s="1"/>
  <c r="K19114" i="7"/>
  <c r="L19114" i="7" s="1"/>
  <c r="K19119" i="7"/>
  <c r="L19119" i="7" s="1"/>
  <c r="K19131" i="7"/>
  <c r="K19139" i="7"/>
  <c r="L19139" i="7" s="1"/>
  <c r="K19153" i="7"/>
  <c r="L19153" i="7" s="1"/>
  <c r="K19156" i="7"/>
  <c r="L19156" i="7" s="1"/>
  <c r="K19158" i="7"/>
  <c r="L19158" i="7" s="1"/>
  <c r="K19159" i="7"/>
  <c r="L19159" i="7" s="1"/>
  <c r="K19161" i="7"/>
  <c r="L19161" i="7" s="1"/>
  <c r="K19162" i="7"/>
  <c r="L19162" i="7" s="1"/>
  <c r="K19164" i="7"/>
  <c r="L19164" i="7" s="1"/>
  <c r="K19165" i="7"/>
  <c r="L19165" i="7" s="1"/>
  <c r="K19176" i="7"/>
  <c r="L19176" i="7" s="1"/>
  <c r="K19191" i="7"/>
  <c r="L19191" i="7" s="1"/>
  <c r="K19208" i="7"/>
  <c r="L19208" i="7" s="1"/>
  <c r="K19069" i="7"/>
  <c r="L19069" i="7" s="1"/>
  <c r="K19175" i="7"/>
  <c r="L19175" i="7" s="1"/>
  <c r="K19189" i="7"/>
  <c r="L19189" i="7" s="1"/>
  <c r="K19190" i="7"/>
  <c r="L19190" i="7" s="1"/>
  <c r="K19206" i="7"/>
  <c r="L19206" i="7" s="1"/>
  <c r="K19207" i="7"/>
  <c r="L19207" i="7" s="1"/>
  <c r="K18997" i="7"/>
  <c r="K19000" i="7"/>
  <c r="L19000" i="7" s="1"/>
  <c r="K19239" i="7"/>
  <c r="L19239" i="7" s="1"/>
  <c r="K19276" i="7"/>
  <c r="L19276" i="7" s="1"/>
  <c r="K19278" i="7"/>
  <c r="L19278" i="7" s="1"/>
  <c r="K19279" i="7"/>
  <c r="L19279" i="7" s="1"/>
  <c r="K19300" i="7"/>
  <c r="L19300" i="7" s="1"/>
  <c r="K19312" i="7"/>
  <c r="L19312" i="7" s="1"/>
  <c r="K19317" i="7"/>
  <c r="L19317" i="7" s="1"/>
  <c r="K19318" i="7"/>
  <c r="L19318" i="7" s="1"/>
  <c r="K19322" i="7"/>
  <c r="L19322" i="7" s="1"/>
  <c r="K19351" i="7"/>
  <c r="L19351" i="7" s="1"/>
  <c r="K19357" i="7"/>
  <c r="L19357" i="7" s="1"/>
  <c r="K19387" i="7"/>
  <c r="L19387" i="7" s="1"/>
  <c r="K19395" i="7"/>
  <c r="L19395" i="7" s="1"/>
  <c r="K19452" i="7"/>
  <c r="L19452" i="7" s="1"/>
  <c r="K19453" i="7"/>
  <c r="L19453" i="7" s="1"/>
  <c r="K19454" i="7"/>
  <c r="L19454" i="7" s="1"/>
  <c r="K19462" i="7"/>
  <c r="K19463" i="7"/>
  <c r="L19463" i="7" s="1"/>
  <c r="K19469" i="7"/>
  <c r="L19469" i="7" s="1"/>
  <c r="K19470" i="7"/>
  <c r="L19470" i="7" s="1"/>
  <c r="K19484" i="7"/>
  <c r="L19484" i="7" s="1"/>
  <c r="K19496" i="7"/>
  <c r="L19496" i="7" s="1"/>
  <c r="K19497" i="7"/>
  <c r="L19497" i="7" s="1"/>
  <c r="K19515" i="7"/>
  <c r="L19515" i="7" s="1"/>
  <c r="K19516" i="7"/>
  <c r="L19516" i="7" s="1"/>
  <c r="K19522" i="7"/>
  <c r="L19522" i="7" s="1"/>
  <c r="K19533" i="7"/>
  <c r="L19533" i="7" s="1"/>
  <c r="K19538" i="7"/>
  <c r="L19538" i="7" s="1"/>
  <c r="K19549" i="7"/>
  <c r="L19549" i="7" s="1"/>
  <c r="K19571" i="7"/>
  <c r="L19571" i="7" s="1"/>
  <c r="K19576" i="7"/>
  <c r="L19576" i="7" s="1"/>
  <c r="K19583" i="7"/>
  <c r="L19583" i="7" s="1"/>
  <c r="K19592" i="7"/>
  <c r="L19592" i="7" s="1"/>
  <c r="K19595" i="7"/>
  <c r="L19595" i="7" s="1"/>
  <c r="K19598" i="7"/>
  <c r="L19598" i="7" s="1"/>
  <c r="K19599" i="7"/>
  <c r="L19599" i="7" s="1"/>
  <c r="K19604" i="7"/>
  <c r="L19604" i="7" s="1"/>
  <c r="K19605" i="7"/>
  <c r="L19605" i="7" s="1"/>
  <c r="K19606" i="7"/>
  <c r="L19606" i="7" s="1"/>
  <c r="K19612" i="7"/>
  <c r="L19612" i="7" s="1"/>
  <c r="K19622" i="7"/>
  <c r="L19622" i="7" s="1"/>
  <c r="K19624" i="7"/>
  <c r="K19641" i="7"/>
  <c r="L19641" i="7" s="1"/>
  <c r="K19742" i="7"/>
  <c r="L19742" i="7" s="1"/>
  <c r="K19743" i="7"/>
  <c r="L19743" i="7" s="1"/>
  <c r="K19762" i="7"/>
  <c r="K19763" i="7"/>
  <c r="L19763" i="7" s="1"/>
  <c r="K19782" i="7"/>
  <c r="L19782" i="7" s="1"/>
  <c r="K19794" i="7"/>
  <c r="L19794" i="7" s="1"/>
  <c r="K19815" i="7"/>
  <c r="L19815" i="7" s="1"/>
  <c r="K19821" i="7"/>
  <c r="L19821" i="7" s="1"/>
  <c r="K19827" i="7"/>
  <c r="L19827" i="7" s="1"/>
  <c r="K19832" i="7"/>
  <c r="L19832" i="7" s="1"/>
  <c r="K19836" i="7"/>
  <c r="L19836" i="7" s="1"/>
  <c r="K19846" i="7"/>
  <c r="L19846" i="7" s="1"/>
  <c r="K19850" i="7"/>
  <c r="L19850" i="7" s="1"/>
  <c r="K19865" i="7"/>
  <c r="L19865" i="7" s="1"/>
  <c r="K19867" i="7"/>
  <c r="L19867" i="7" s="1"/>
  <c r="K19869" i="7"/>
  <c r="L19869" i="7" s="1"/>
  <c r="K19870" i="7"/>
  <c r="L19870" i="7" s="1"/>
  <c r="K19871" i="7"/>
  <c r="L19871" i="7" s="1"/>
  <c r="K19872" i="7"/>
  <c r="L19872" i="7" s="1"/>
  <c r="K19880" i="7"/>
  <c r="L19880" i="7" s="1"/>
  <c r="K19883" i="7"/>
  <c r="L19883" i="7" s="1"/>
  <c r="K19884" i="7"/>
  <c r="L19884" i="7" s="1"/>
  <c r="K19885" i="7"/>
  <c r="L19885" i="7" s="1"/>
  <c r="K19895" i="7"/>
  <c r="L19895" i="7" s="1"/>
  <c r="K19900" i="7"/>
  <c r="L19900" i="7" s="1"/>
  <c r="K19901" i="7"/>
  <c r="L19901" i="7" s="1"/>
  <c r="K19902" i="7"/>
  <c r="L19902" i="7" s="1"/>
  <c r="K19903" i="7"/>
  <c r="L19903" i="7" s="1"/>
  <c r="K19904" i="7"/>
  <c r="K19918" i="7"/>
  <c r="K19930" i="7"/>
  <c r="L19930" i="7" s="1"/>
  <c r="K19963" i="7"/>
  <c r="L19963" i="7" s="1"/>
  <c r="K19968" i="7"/>
  <c r="L19968" i="7" s="1"/>
  <c r="K20001" i="7"/>
  <c r="L20001" i="7" s="1"/>
  <c r="K20007" i="7"/>
  <c r="K20015" i="7"/>
  <c r="L20015" i="7" s="1"/>
  <c r="K20020" i="7"/>
  <c r="L20020" i="7" s="1"/>
  <c r="K20022" i="7"/>
  <c r="L20022" i="7" s="1"/>
  <c r="K20039" i="7"/>
  <c r="L20039" i="7" s="1"/>
  <c r="K20053" i="7"/>
  <c r="K20054" i="7"/>
  <c r="L20054" i="7" s="1"/>
  <c r="K20055" i="7"/>
  <c r="L20055" i="7" s="1"/>
  <c r="K20068" i="7"/>
  <c r="L20068" i="7" s="1"/>
  <c r="K20069" i="7"/>
  <c r="L20069" i="7" s="1"/>
  <c r="K20070" i="7"/>
  <c r="L20070" i="7" s="1"/>
  <c r="K20083" i="7"/>
  <c r="L20083" i="7" s="1"/>
  <c r="K20085" i="7"/>
  <c r="L20085" i="7" s="1"/>
  <c r="K20086" i="7"/>
  <c r="L20086" i="7" s="1"/>
  <c r="K20097" i="7"/>
  <c r="L20097" i="7" s="1"/>
  <c r="K20115" i="7"/>
  <c r="L20115" i="7" s="1"/>
  <c r="K20134" i="7"/>
  <c r="L20134" i="7" s="1"/>
  <c r="K20135" i="7"/>
  <c r="L20135" i="7" s="1"/>
  <c r="K20161" i="7"/>
  <c r="L20161" i="7" s="1"/>
  <c r="K20187" i="7"/>
  <c r="L20187" i="7" s="1"/>
  <c r="K20188" i="7"/>
  <c r="L20188" i="7" s="1"/>
  <c r="K20201" i="7"/>
  <c r="L20201" i="7" s="1"/>
  <c r="K20208" i="7"/>
  <c r="L20208" i="7" s="1"/>
  <c r="K20215" i="7"/>
  <c r="L20215" i="7" s="1"/>
  <c r="K20216" i="7"/>
  <c r="L20216" i="7" s="1"/>
  <c r="K20329" i="7"/>
  <c r="L20329" i="7" s="1"/>
  <c r="K20345" i="7"/>
  <c r="L20345" i="7" s="1"/>
  <c r="K20358" i="7"/>
  <c r="L20358" i="7" s="1"/>
  <c r="K20359" i="7"/>
  <c r="L20359" i="7" s="1"/>
  <c r="K20368" i="7"/>
  <c r="L20368" i="7" s="1"/>
  <c r="K20371" i="7"/>
  <c r="L20371" i="7" s="1"/>
  <c r="K20379" i="7"/>
  <c r="L20379" i="7" s="1"/>
  <c r="K20396" i="7"/>
  <c r="L20396" i="7" s="1"/>
  <c r="K20397" i="7"/>
  <c r="L20397" i="7" s="1"/>
  <c r="K20412" i="7"/>
  <c r="L20412" i="7" s="1"/>
  <c r="K20414" i="7"/>
  <c r="L20414" i="7" s="1"/>
  <c r="K20415" i="7"/>
  <c r="L20415" i="7" s="1"/>
  <c r="K20419" i="7"/>
  <c r="L20419" i="7" s="1"/>
  <c r="K20421" i="7"/>
  <c r="L20421" i="7" s="1"/>
  <c r="K20443" i="7"/>
  <c r="L20443" i="7" s="1"/>
  <c r="K20444" i="7"/>
  <c r="L20444" i="7" s="1"/>
  <c r="K20451" i="7"/>
  <c r="L20451" i="7" s="1"/>
  <c r="K20459" i="7"/>
  <c r="L20459" i="7" s="1"/>
  <c r="K20461" i="7"/>
  <c r="L20461" i="7" s="1"/>
  <c r="K20484" i="7"/>
  <c r="L20484" i="7" s="1"/>
  <c r="K20485" i="7"/>
  <c r="L20485" i="7" s="1"/>
  <c r="K20495" i="7"/>
  <c r="L20495" i="7" s="1"/>
  <c r="K20497" i="7"/>
  <c r="L20497" i="7" s="1"/>
  <c r="K20498" i="7"/>
  <c r="L20498" i="7" s="1"/>
  <c r="K20500" i="7"/>
  <c r="L20500" i="7" s="1"/>
  <c r="K20507" i="7"/>
  <c r="L20507" i="7" s="1"/>
  <c r="K20508" i="7"/>
  <c r="L20508" i="7" s="1"/>
  <c r="K20509" i="7"/>
  <c r="L20509" i="7" s="1"/>
  <c r="K20511" i="7"/>
  <c r="K20512" i="7"/>
  <c r="L20512" i="7" s="1"/>
  <c r="K20513" i="7"/>
  <c r="L20513" i="7" s="1"/>
  <c r="K20514" i="7"/>
  <c r="L20514" i="7" s="1"/>
  <c r="K20537" i="7"/>
  <c r="L20537" i="7" s="1"/>
  <c r="K20538" i="7"/>
  <c r="L20538" i="7" s="1"/>
  <c r="K20574" i="7"/>
  <c r="L20574" i="7" s="1"/>
  <c r="K20575" i="7"/>
  <c r="L20575" i="7" s="1"/>
  <c r="K20578" i="7"/>
  <c r="L20578" i="7" s="1"/>
  <c r="K20579" i="7"/>
  <c r="L20579" i="7" s="1"/>
  <c r="K20580" i="7"/>
  <c r="L20580" i="7" s="1"/>
  <c r="K20726" i="7"/>
  <c r="L20726" i="7" s="1"/>
  <c r="K20733" i="7"/>
  <c r="L20733" i="7" s="1"/>
  <c r="K20763" i="7"/>
  <c r="L20763" i="7" s="1"/>
  <c r="K20802" i="7"/>
  <c r="L20802" i="7" s="1"/>
  <c r="K20803" i="7"/>
  <c r="L20803" i="7" s="1"/>
  <c r="K20841" i="7"/>
  <c r="L20841" i="7" s="1"/>
  <c r="K20848" i="7"/>
  <c r="L20848" i="7" s="1"/>
  <c r="K20854" i="7"/>
  <c r="L20854" i="7" s="1"/>
  <c r="K20861" i="7"/>
  <c r="L20861" i="7" s="1"/>
  <c r="K20862" i="7"/>
  <c r="L20862" i="7" s="1"/>
  <c r="K20863" i="7"/>
  <c r="L20863" i="7" s="1"/>
  <c r="K20864" i="7"/>
  <c r="L20864" i="7" s="1"/>
  <c r="K20865" i="7"/>
  <c r="L20865" i="7" s="1"/>
  <c r="K20866" i="7"/>
  <c r="L20866" i="7" s="1"/>
  <c r="K20867" i="7"/>
  <c r="L20867" i="7" s="1"/>
  <c r="K20868" i="7"/>
  <c r="L20868" i="7" s="1"/>
  <c r="K20898" i="7"/>
  <c r="L20898" i="7" s="1"/>
  <c r="D16675" i="7"/>
  <c r="D16676" i="7"/>
  <c r="D16677" i="7"/>
  <c r="D16678" i="7"/>
  <c r="D16679" i="7"/>
  <c r="D16680" i="7"/>
  <c r="D16681" i="7"/>
  <c r="D16682" i="7"/>
  <c r="D16683" i="7"/>
  <c r="D16684" i="7"/>
  <c r="D16685" i="7"/>
  <c r="D16686" i="7"/>
  <c r="D16687" i="7"/>
  <c r="D16688" i="7"/>
  <c r="D16689" i="7"/>
  <c r="D16690" i="7"/>
  <c r="D16691" i="7"/>
  <c r="D16692" i="7"/>
  <c r="D16693" i="7"/>
  <c r="D16694" i="7"/>
  <c r="D16695" i="7"/>
  <c r="D16696" i="7"/>
  <c r="D16697" i="7"/>
  <c r="D16698" i="7"/>
  <c r="D16699" i="7"/>
  <c r="D16700" i="7"/>
  <c r="D16701" i="7"/>
  <c r="D16702" i="7"/>
  <c r="D16703" i="7"/>
  <c r="D16704" i="7"/>
  <c r="D16705" i="7"/>
  <c r="D16706" i="7"/>
  <c r="D16707" i="7"/>
  <c r="D16708" i="7"/>
  <c r="D16709" i="7"/>
  <c r="D16710" i="7"/>
  <c r="D16711" i="7"/>
  <c r="D16712" i="7"/>
  <c r="D16713" i="7"/>
  <c r="D16714" i="7"/>
  <c r="D16715" i="7"/>
  <c r="D16716" i="7"/>
  <c r="D16717" i="7"/>
  <c r="D16718" i="7"/>
  <c r="D16719" i="7"/>
  <c r="D16720" i="7"/>
  <c r="D16721" i="7"/>
  <c r="D16722" i="7"/>
  <c r="D16723" i="7"/>
  <c r="D16724" i="7"/>
  <c r="D16725" i="7"/>
  <c r="D16726" i="7"/>
  <c r="D16727" i="7"/>
  <c r="D16728" i="7"/>
  <c r="D16729" i="7"/>
  <c r="D16730" i="7"/>
  <c r="D16731" i="7"/>
  <c r="D16732" i="7"/>
  <c r="D16733" i="7"/>
  <c r="D16734" i="7"/>
  <c r="D16735" i="7"/>
  <c r="D16736" i="7"/>
  <c r="D16737" i="7"/>
  <c r="D16738" i="7"/>
  <c r="D16739" i="7"/>
  <c r="D16740" i="7"/>
  <c r="D16741" i="7"/>
  <c r="D16742" i="7"/>
  <c r="D16743" i="7"/>
  <c r="D16744" i="7"/>
  <c r="D16745" i="7"/>
  <c r="D16746" i="7"/>
  <c r="D16747" i="7"/>
  <c r="D16748" i="7"/>
  <c r="D16749" i="7"/>
  <c r="D16750" i="7"/>
  <c r="D16751" i="7"/>
  <c r="D16752" i="7"/>
  <c r="D16753" i="7"/>
  <c r="D16754" i="7"/>
  <c r="D16755" i="7"/>
  <c r="D16756" i="7"/>
  <c r="D16757" i="7"/>
  <c r="D16758" i="7"/>
  <c r="D16759" i="7"/>
  <c r="D16760" i="7"/>
  <c r="D16761" i="7"/>
  <c r="D16762" i="7"/>
  <c r="D16763" i="7"/>
  <c r="D16764" i="7"/>
  <c r="D16765" i="7"/>
  <c r="D16766" i="7"/>
  <c r="D16767" i="7"/>
  <c r="D16768" i="7"/>
  <c r="D16769" i="7"/>
  <c r="D16770" i="7"/>
  <c r="D16771" i="7"/>
  <c r="D16772" i="7"/>
  <c r="D16773" i="7"/>
  <c r="D16774" i="7"/>
  <c r="D16775" i="7"/>
  <c r="D16776" i="7"/>
  <c r="D16777" i="7"/>
  <c r="D16778" i="7"/>
  <c r="D16779" i="7"/>
  <c r="D16780" i="7"/>
  <c r="D16781" i="7"/>
  <c r="D16782" i="7"/>
  <c r="D16783" i="7"/>
  <c r="D16784" i="7"/>
  <c r="D16785" i="7"/>
  <c r="D16786" i="7"/>
  <c r="D16787" i="7"/>
  <c r="D16788" i="7"/>
  <c r="D16789" i="7"/>
  <c r="D16790" i="7"/>
  <c r="D16791" i="7"/>
  <c r="D16792" i="7"/>
  <c r="D16793" i="7"/>
  <c r="D16794" i="7"/>
  <c r="D16795" i="7"/>
  <c r="D16796" i="7"/>
  <c r="D16797" i="7"/>
  <c r="D16798" i="7"/>
  <c r="D16799" i="7"/>
  <c r="D16800" i="7"/>
  <c r="D16801" i="7"/>
  <c r="D16802" i="7"/>
  <c r="D16803" i="7"/>
  <c r="D16804" i="7"/>
  <c r="D16805" i="7"/>
  <c r="D16806" i="7"/>
  <c r="D16807" i="7"/>
  <c r="D16808" i="7"/>
  <c r="D16809" i="7"/>
  <c r="D16810" i="7"/>
  <c r="D16811" i="7"/>
  <c r="D16812" i="7"/>
  <c r="D16813" i="7"/>
  <c r="D16814" i="7"/>
  <c r="D16815" i="7"/>
  <c r="D16816" i="7"/>
  <c r="D16817" i="7"/>
  <c r="D16818" i="7"/>
  <c r="D16819" i="7"/>
  <c r="D16820" i="7"/>
  <c r="D16821" i="7"/>
  <c r="D16822" i="7"/>
  <c r="D16823" i="7"/>
  <c r="D16824" i="7"/>
  <c r="D16825" i="7"/>
  <c r="D16826" i="7"/>
  <c r="D16827" i="7"/>
  <c r="D16828" i="7"/>
  <c r="D16829" i="7"/>
  <c r="D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D16893" i="7"/>
  <c r="D16894" i="7"/>
  <c r="D16895" i="7"/>
  <c r="D16896" i="7"/>
  <c r="D16897" i="7"/>
  <c r="D16898" i="7"/>
  <c r="D16899" i="7"/>
  <c r="D16900" i="7"/>
  <c r="D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D17062" i="7"/>
  <c r="D17063" i="7"/>
  <c r="D17064" i="7"/>
  <c r="D17065" i="7"/>
  <c r="D17066" i="7"/>
  <c r="D17067" i="7"/>
  <c r="D17068" i="7"/>
  <c r="D17069" i="7"/>
  <c r="D17070" i="7"/>
  <c r="D17071" i="7"/>
  <c r="D17072" i="7"/>
  <c r="D17073" i="7"/>
  <c r="D17074" i="7"/>
  <c r="D17075" i="7"/>
  <c r="D17076" i="7"/>
  <c r="D17077" i="7"/>
  <c r="D17078" i="7"/>
  <c r="D17079" i="7"/>
  <c r="D17080" i="7"/>
  <c r="D17081" i="7"/>
  <c r="D17082" i="7"/>
  <c r="D17083" i="7"/>
  <c r="D17084" i="7"/>
  <c r="D17085" i="7"/>
  <c r="D17086" i="7"/>
  <c r="D17087" i="7"/>
  <c r="D17088" i="7"/>
  <c r="D17089" i="7"/>
  <c r="D17090" i="7"/>
  <c r="D17091" i="7"/>
  <c r="D17092" i="7"/>
  <c r="D17093" i="7"/>
  <c r="D17094" i="7"/>
  <c r="D17095" i="7"/>
  <c r="D17096" i="7"/>
  <c r="D17097" i="7"/>
  <c r="D17098" i="7"/>
  <c r="D17099" i="7"/>
  <c r="D17100" i="7"/>
  <c r="D17101" i="7"/>
  <c r="D17102" i="7"/>
  <c r="D17103" i="7"/>
  <c r="D17104" i="7"/>
  <c r="D17105" i="7"/>
  <c r="D17106" i="7"/>
  <c r="D17107" i="7"/>
  <c r="D17108" i="7"/>
  <c r="D17109" i="7"/>
  <c r="D17110" i="7"/>
  <c r="D17111" i="7"/>
  <c r="D17112" i="7"/>
  <c r="D17113" i="7"/>
  <c r="D17114" i="7"/>
  <c r="D17115" i="7"/>
  <c r="D17116" i="7"/>
  <c r="D17117" i="7"/>
  <c r="D17118" i="7"/>
  <c r="D17119" i="7"/>
  <c r="D17120" i="7"/>
  <c r="D17121" i="7"/>
  <c r="D17122" i="7"/>
  <c r="D17123" i="7"/>
  <c r="D17124" i="7"/>
  <c r="D17125" i="7"/>
  <c r="D17126" i="7"/>
  <c r="D17127" i="7"/>
  <c r="D17128" i="7"/>
  <c r="D17129" i="7"/>
  <c r="D17130" i="7"/>
  <c r="D17131" i="7"/>
  <c r="D17132" i="7"/>
  <c r="D17133" i="7"/>
  <c r="D17134" i="7"/>
  <c r="D17135" i="7"/>
  <c r="D17136" i="7"/>
  <c r="D17137" i="7"/>
  <c r="D17138" i="7"/>
  <c r="D17139" i="7"/>
  <c r="D17140" i="7"/>
  <c r="D17141" i="7"/>
  <c r="D17142" i="7"/>
  <c r="D17143" i="7"/>
  <c r="D17144" i="7"/>
  <c r="D17145" i="7"/>
  <c r="D17146" i="7"/>
  <c r="D17147" i="7"/>
  <c r="D17148" i="7"/>
  <c r="D17149" i="7"/>
  <c r="D17150" i="7"/>
  <c r="D17151" i="7"/>
  <c r="D17152" i="7"/>
  <c r="D17153" i="7"/>
  <c r="D17154" i="7"/>
  <c r="D17155" i="7"/>
  <c r="D17156" i="7"/>
  <c r="D17157" i="7"/>
  <c r="D17158" i="7"/>
  <c r="D17159" i="7"/>
  <c r="D17160" i="7"/>
  <c r="D17161" i="7"/>
  <c r="D17162" i="7"/>
  <c r="D17163" i="7"/>
  <c r="D17164" i="7"/>
  <c r="D17165" i="7"/>
  <c r="D17166" i="7"/>
  <c r="D17167" i="7"/>
  <c r="D17168" i="7"/>
  <c r="D17169" i="7"/>
  <c r="D17170" i="7"/>
  <c r="D17171" i="7"/>
  <c r="D17172" i="7"/>
  <c r="D17173" i="7"/>
  <c r="D17174" i="7"/>
  <c r="D17175" i="7"/>
  <c r="D17176" i="7"/>
  <c r="D17177" i="7"/>
  <c r="D17178" i="7"/>
  <c r="D17179" i="7"/>
  <c r="D17180" i="7"/>
  <c r="D17181" i="7"/>
  <c r="D17182" i="7"/>
  <c r="D17183" i="7"/>
  <c r="D17184" i="7"/>
  <c r="D17185" i="7"/>
  <c r="D17186" i="7"/>
  <c r="D17187" i="7"/>
  <c r="D17188" i="7"/>
  <c r="D17189" i="7"/>
  <c r="D17190" i="7"/>
  <c r="D17191" i="7"/>
  <c r="D17192" i="7"/>
  <c r="D17193" i="7"/>
  <c r="D17194" i="7"/>
  <c r="D17195" i="7"/>
  <c r="D17196" i="7"/>
  <c r="D17197" i="7"/>
  <c r="D17198" i="7"/>
  <c r="D17199" i="7"/>
  <c r="D17200" i="7"/>
  <c r="D17201" i="7"/>
  <c r="D17202" i="7"/>
  <c r="D17203" i="7"/>
  <c r="D17204" i="7"/>
  <c r="D17205" i="7"/>
  <c r="D17206" i="7"/>
  <c r="D17207" i="7"/>
  <c r="D17208" i="7"/>
  <c r="D17209" i="7"/>
  <c r="D17210" i="7"/>
  <c r="D17211" i="7"/>
  <c r="D17212" i="7"/>
  <c r="D17213" i="7"/>
  <c r="D17214" i="7"/>
  <c r="D17215" i="7"/>
  <c r="D17216" i="7"/>
  <c r="D17217" i="7"/>
  <c r="D17218" i="7"/>
  <c r="D17219" i="7"/>
  <c r="D17220" i="7"/>
  <c r="D17221" i="7"/>
  <c r="D17222" i="7"/>
  <c r="D17223" i="7"/>
  <c r="D17224" i="7"/>
  <c r="D17225" i="7"/>
  <c r="D17226" i="7"/>
  <c r="D17227" i="7"/>
  <c r="D17228" i="7"/>
  <c r="D17229" i="7"/>
  <c r="D17230" i="7"/>
  <c r="D17231" i="7"/>
  <c r="D17232" i="7"/>
  <c r="D17233" i="7"/>
  <c r="D17234" i="7"/>
  <c r="D17235" i="7"/>
  <c r="D17236" i="7"/>
  <c r="D17237" i="7"/>
  <c r="D17238" i="7"/>
  <c r="D17239" i="7"/>
  <c r="D17240" i="7"/>
  <c r="D17241" i="7"/>
  <c r="D17242" i="7"/>
  <c r="D17243" i="7"/>
  <c r="D17244" i="7"/>
  <c r="D17245" i="7"/>
  <c r="D17246" i="7"/>
  <c r="D17247" i="7"/>
  <c r="D17248" i="7"/>
  <c r="D17249" i="7"/>
  <c r="D17250" i="7"/>
  <c r="D17251" i="7"/>
  <c r="D17252" i="7"/>
  <c r="D17253" i="7"/>
  <c r="D17254" i="7"/>
  <c r="D17255" i="7"/>
  <c r="D17256" i="7"/>
  <c r="D17257" i="7"/>
  <c r="D17258" i="7"/>
  <c r="D17259" i="7"/>
  <c r="D17260" i="7"/>
  <c r="D17261" i="7"/>
  <c r="D17262" i="7"/>
  <c r="D17263" i="7"/>
  <c r="D17264" i="7"/>
  <c r="D17265" i="7"/>
  <c r="D17266" i="7"/>
  <c r="D17267" i="7"/>
  <c r="D17268" i="7"/>
  <c r="D17269" i="7"/>
  <c r="D17270" i="7"/>
  <c r="D17271" i="7"/>
  <c r="D17272" i="7"/>
  <c r="D17273" i="7"/>
  <c r="D17274" i="7"/>
  <c r="D17275" i="7"/>
  <c r="D17276" i="7"/>
  <c r="D17277" i="7"/>
  <c r="D17278" i="7"/>
  <c r="D17279" i="7"/>
  <c r="D17280" i="7"/>
  <c r="D17281" i="7"/>
  <c r="D17282" i="7"/>
  <c r="D17283" i="7"/>
  <c r="D17284" i="7"/>
  <c r="D17285" i="7"/>
  <c r="D17286" i="7"/>
  <c r="D17287" i="7"/>
  <c r="D17288" i="7"/>
  <c r="D17289" i="7"/>
  <c r="D17290" i="7"/>
  <c r="D17291" i="7"/>
  <c r="D17292" i="7"/>
  <c r="D17293" i="7"/>
  <c r="D17294" i="7"/>
  <c r="D17295" i="7"/>
  <c r="D17296" i="7"/>
  <c r="D17297" i="7"/>
  <c r="D17298" i="7"/>
  <c r="D17299" i="7"/>
  <c r="D17300" i="7"/>
  <c r="D17301" i="7"/>
  <c r="D17302" i="7"/>
  <c r="D17303" i="7"/>
  <c r="D17304" i="7"/>
  <c r="D17305" i="7"/>
  <c r="D17306" i="7"/>
  <c r="D17307" i="7"/>
  <c r="D17308" i="7"/>
  <c r="D17309" i="7"/>
  <c r="D17310" i="7"/>
  <c r="D17311" i="7"/>
  <c r="D17312" i="7"/>
  <c r="D17313" i="7"/>
  <c r="D17314" i="7"/>
  <c r="D17315" i="7"/>
  <c r="D17316" i="7"/>
  <c r="D17317" i="7"/>
  <c r="D17318" i="7"/>
  <c r="D17319" i="7"/>
  <c r="D17320" i="7"/>
  <c r="D17321" i="7"/>
  <c r="D17322" i="7"/>
  <c r="D17323" i="7"/>
  <c r="D17324" i="7"/>
  <c r="D17325" i="7"/>
  <c r="D17326" i="7"/>
  <c r="D17327" i="7"/>
  <c r="D17328" i="7"/>
  <c r="D17329" i="7"/>
  <c r="D17330" i="7"/>
  <c r="D17331" i="7"/>
  <c r="D17332" i="7"/>
  <c r="D17333" i="7"/>
  <c r="D17334" i="7"/>
  <c r="D17335" i="7"/>
  <c r="D17336" i="7"/>
  <c r="D17337" i="7"/>
  <c r="D17338" i="7"/>
  <c r="D17339" i="7"/>
  <c r="D17340" i="7"/>
  <c r="D17341" i="7"/>
  <c r="D17342" i="7"/>
  <c r="D17343" i="7"/>
  <c r="D17344" i="7"/>
  <c r="D17345" i="7"/>
  <c r="D17346" i="7"/>
  <c r="D17347" i="7"/>
  <c r="D17348" i="7"/>
  <c r="D17349" i="7"/>
  <c r="D17350" i="7"/>
  <c r="D17351" i="7"/>
  <c r="D17352" i="7"/>
  <c r="D17353" i="7"/>
  <c r="D17354" i="7"/>
  <c r="D17355" i="7"/>
  <c r="D17356" i="7"/>
  <c r="D17357" i="7"/>
  <c r="D17358" i="7"/>
  <c r="D17359" i="7"/>
  <c r="D17360" i="7"/>
  <c r="D17361" i="7"/>
  <c r="D17362" i="7"/>
  <c r="D17363" i="7"/>
  <c r="D17364" i="7"/>
  <c r="D17365" i="7"/>
  <c r="D17366" i="7"/>
  <c r="D17367" i="7"/>
  <c r="D17368" i="7"/>
  <c r="D17369" i="7"/>
  <c r="D17370" i="7"/>
  <c r="D17371" i="7"/>
  <c r="D17372" i="7"/>
  <c r="D17373" i="7"/>
  <c r="D17374" i="7"/>
  <c r="D17375" i="7"/>
  <c r="D17376" i="7"/>
  <c r="D17377" i="7"/>
  <c r="D17378" i="7"/>
  <c r="D17379" i="7"/>
  <c r="D17380" i="7"/>
  <c r="D17381" i="7"/>
  <c r="D17382" i="7"/>
  <c r="D17383" i="7"/>
  <c r="D17384" i="7"/>
  <c r="D17385" i="7"/>
  <c r="D17386" i="7"/>
  <c r="D17387" i="7"/>
  <c r="D17388" i="7"/>
  <c r="D17389" i="7"/>
  <c r="D17390" i="7"/>
  <c r="D17391" i="7"/>
  <c r="D17392" i="7"/>
  <c r="D17393" i="7"/>
  <c r="D17394" i="7"/>
  <c r="D17395" i="7"/>
  <c r="D17396" i="7"/>
  <c r="D17397" i="7"/>
  <c r="D17398" i="7"/>
  <c r="D17399" i="7"/>
  <c r="D17400" i="7"/>
  <c r="D17401" i="7"/>
  <c r="D17402" i="7"/>
  <c r="D17403" i="7"/>
  <c r="D17404" i="7"/>
  <c r="D17405" i="7"/>
  <c r="D17406" i="7"/>
  <c r="D17407" i="7"/>
  <c r="D17408" i="7"/>
  <c r="D17409" i="7"/>
  <c r="D17410" i="7"/>
  <c r="D17411" i="7"/>
  <c r="D17412" i="7"/>
  <c r="D17413" i="7"/>
  <c r="D17414" i="7"/>
  <c r="D17415" i="7"/>
  <c r="D17416" i="7"/>
  <c r="D17417" i="7"/>
  <c r="D17418" i="7"/>
  <c r="D17419" i="7"/>
  <c r="D17420" i="7"/>
  <c r="D17421" i="7"/>
  <c r="D17422" i="7"/>
  <c r="D17423" i="7"/>
  <c r="D17424" i="7"/>
  <c r="D17425" i="7"/>
  <c r="D17426" i="7"/>
  <c r="D17427" i="7"/>
  <c r="D17428" i="7"/>
  <c r="D17429" i="7"/>
  <c r="D17430" i="7"/>
  <c r="D17431" i="7"/>
  <c r="D17432" i="7"/>
  <c r="D17433" i="7"/>
  <c r="D17434" i="7"/>
  <c r="D17435" i="7"/>
  <c r="D17436" i="7"/>
  <c r="D17437" i="7"/>
  <c r="D17438" i="7"/>
  <c r="D17439" i="7"/>
  <c r="D17440" i="7"/>
  <c r="D17441" i="7"/>
  <c r="D17442" i="7"/>
  <c r="D17443" i="7"/>
  <c r="D17444" i="7"/>
  <c r="D17445" i="7"/>
  <c r="D17446" i="7"/>
  <c r="D17447" i="7"/>
  <c r="D17448" i="7"/>
  <c r="D17449" i="7"/>
  <c r="D17450" i="7"/>
  <c r="D17451" i="7"/>
  <c r="D17452" i="7"/>
  <c r="D17453" i="7"/>
  <c r="D17454" i="7"/>
  <c r="D17455" i="7"/>
  <c r="D17456" i="7"/>
  <c r="D17457" i="7"/>
  <c r="D17458" i="7"/>
  <c r="D17459" i="7"/>
  <c r="D17460" i="7"/>
  <c r="D17461" i="7"/>
  <c r="D17462" i="7"/>
  <c r="D17463" i="7"/>
  <c r="D17464" i="7"/>
  <c r="D17465" i="7"/>
  <c r="D17466" i="7"/>
  <c r="D17467" i="7"/>
  <c r="D17468" i="7"/>
  <c r="D17469" i="7"/>
  <c r="D17470" i="7"/>
  <c r="D17471" i="7"/>
  <c r="D17472" i="7"/>
  <c r="D17473" i="7"/>
  <c r="D17474" i="7"/>
  <c r="D17475" i="7"/>
  <c r="D17476" i="7"/>
  <c r="D17477" i="7"/>
  <c r="D17478" i="7"/>
  <c r="D17479" i="7"/>
  <c r="D17480" i="7"/>
  <c r="D17481" i="7"/>
  <c r="D17482" i="7"/>
  <c r="D17483" i="7"/>
  <c r="D17484" i="7"/>
  <c r="D17485" i="7"/>
  <c r="D17486" i="7"/>
  <c r="D17487" i="7"/>
  <c r="D17488" i="7"/>
  <c r="D17489" i="7"/>
  <c r="D17490" i="7"/>
  <c r="D17491" i="7"/>
  <c r="D17492" i="7"/>
  <c r="D17493" i="7"/>
  <c r="D17494" i="7"/>
  <c r="D17495" i="7"/>
  <c r="D17496" i="7"/>
  <c r="D17497" i="7"/>
  <c r="D17498" i="7"/>
  <c r="D17499" i="7"/>
  <c r="D17500" i="7"/>
  <c r="D17501" i="7"/>
  <c r="D17502" i="7"/>
  <c r="D17503" i="7"/>
  <c r="D17504" i="7"/>
  <c r="D17505" i="7"/>
  <c r="D17506" i="7"/>
  <c r="D17507" i="7"/>
  <c r="D17508" i="7"/>
  <c r="D17509" i="7"/>
  <c r="D17510" i="7"/>
  <c r="D17511" i="7"/>
  <c r="D17512" i="7"/>
  <c r="D17513" i="7"/>
  <c r="D17514" i="7"/>
  <c r="D17515" i="7"/>
  <c r="D17516" i="7"/>
  <c r="D17517" i="7"/>
  <c r="D17518" i="7"/>
  <c r="D17519" i="7"/>
  <c r="D17520" i="7"/>
  <c r="D17521" i="7"/>
  <c r="D17522" i="7"/>
  <c r="D17523" i="7"/>
  <c r="D17524" i="7"/>
  <c r="D17525" i="7"/>
  <c r="D17526" i="7"/>
  <c r="D17527" i="7"/>
  <c r="D17528" i="7"/>
  <c r="D17529" i="7"/>
  <c r="D17530" i="7"/>
  <c r="D17531" i="7"/>
  <c r="D17532" i="7"/>
  <c r="D17533" i="7"/>
  <c r="D17534" i="7"/>
  <c r="D17535" i="7"/>
  <c r="D17536" i="7"/>
  <c r="D17537" i="7"/>
  <c r="D17538" i="7"/>
  <c r="D17539" i="7"/>
  <c r="D17540" i="7"/>
  <c r="D17541" i="7"/>
  <c r="D17542" i="7"/>
  <c r="D17543" i="7"/>
  <c r="D17544" i="7"/>
  <c r="D17545" i="7"/>
  <c r="D17546" i="7"/>
  <c r="D17547" i="7"/>
  <c r="D17548" i="7"/>
  <c r="D17549" i="7"/>
  <c r="D17550" i="7"/>
  <c r="D17551" i="7"/>
  <c r="D17552" i="7"/>
  <c r="D17553" i="7"/>
  <c r="D17554" i="7"/>
  <c r="D17555" i="7"/>
  <c r="D17556" i="7"/>
  <c r="D17557" i="7"/>
  <c r="D17558" i="7"/>
  <c r="D17559" i="7"/>
  <c r="D17560" i="7"/>
  <c r="D17561" i="7"/>
  <c r="D17562" i="7"/>
  <c r="D17563" i="7"/>
  <c r="D17564" i="7"/>
  <c r="D17565" i="7"/>
  <c r="D17566" i="7"/>
  <c r="D17567" i="7"/>
  <c r="D17568" i="7"/>
  <c r="D17569" i="7"/>
  <c r="D17570" i="7"/>
  <c r="D17571" i="7"/>
  <c r="D17572" i="7"/>
  <c r="D17573" i="7"/>
  <c r="D17574" i="7"/>
  <c r="D17575" i="7"/>
  <c r="D17576" i="7"/>
  <c r="D17577" i="7"/>
  <c r="D17578" i="7"/>
  <c r="D17579" i="7"/>
  <c r="D17580" i="7"/>
  <c r="D17581" i="7"/>
  <c r="D17582" i="7"/>
  <c r="D17583" i="7"/>
  <c r="D17584" i="7"/>
  <c r="D17585" i="7"/>
  <c r="D17586" i="7"/>
  <c r="D17587" i="7"/>
  <c r="D17588" i="7"/>
  <c r="D17589" i="7"/>
  <c r="D17590" i="7"/>
  <c r="D17591" i="7"/>
  <c r="D17592" i="7"/>
  <c r="D17593" i="7"/>
  <c r="D17594" i="7"/>
  <c r="D17595" i="7"/>
  <c r="D17596" i="7"/>
  <c r="D17597" i="7"/>
  <c r="D17598" i="7"/>
  <c r="D17599" i="7"/>
  <c r="D17600" i="7"/>
  <c r="D17601" i="7"/>
  <c r="D17602" i="7"/>
  <c r="D17603" i="7"/>
  <c r="D17604" i="7"/>
  <c r="D17605" i="7"/>
  <c r="D17606" i="7"/>
  <c r="D17607" i="7"/>
  <c r="D17608" i="7"/>
  <c r="D17609" i="7"/>
  <c r="D17610" i="7"/>
  <c r="D17611" i="7"/>
  <c r="D17612" i="7"/>
  <c r="D17613" i="7"/>
  <c r="D17614" i="7"/>
  <c r="D17615" i="7"/>
  <c r="D17616" i="7"/>
  <c r="D17617" i="7"/>
  <c r="D17618" i="7"/>
  <c r="D17619" i="7"/>
  <c r="D17620" i="7"/>
  <c r="D17621" i="7"/>
  <c r="D17622" i="7"/>
  <c r="D17623" i="7"/>
  <c r="D17624" i="7"/>
  <c r="D17625" i="7"/>
  <c r="D17626" i="7"/>
  <c r="D17627" i="7"/>
  <c r="D17628" i="7"/>
  <c r="D17629" i="7"/>
  <c r="D17630" i="7"/>
  <c r="D17631" i="7"/>
  <c r="D17632" i="7"/>
  <c r="D17633" i="7"/>
  <c r="D17634" i="7"/>
  <c r="D17635" i="7"/>
  <c r="D17636" i="7"/>
  <c r="D17637" i="7"/>
  <c r="D17638" i="7"/>
  <c r="D17639" i="7"/>
  <c r="D17640" i="7"/>
  <c r="D17641" i="7"/>
  <c r="D17642" i="7"/>
  <c r="D17643" i="7"/>
  <c r="D17644" i="7"/>
  <c r="D17645" i="7"/>
  <c r="D17646" i="7"/>
  <c r="D17647" i="7"/>
  <c r="D17648" i="7"/>
  <c r="D17649" i="7"/>
  <c r="D17650" i="7"/>
  <c r="D17651" i="7"/>
  <c r="D17652" i="7"/>
  <c r="D17653" i="7"/>
  <c r="D17654" i="7"/>
  <c r="D17655" i="7"/>
  <c r="D17656" i="7"/>
  <c r="D17657" i="7"/>
  <c r="D17658" i="7"/>
  <c r="D17659" i="7"/>
  <c r="D17660" i="7"/>
  <c r="D17661" i="7"/>
  <c r="D17662" i="7"/>
  <c r="D17663" i="7"/>
  <c r="D17664" i="7"/>
  <c r="D17665" i="7"/>
  <c r="D17666" i="7"/>
  <c r="D17667" i="7"/>
  <c r="D17668" i="7"/>
  <c r="D17669" i="7"/>
  <c r="D17670" i="7"/>
  <c r="D17671" i="7"/>
  <c r="D17672" i="7"/>
  <c r="D17673" i="7"/>
  <c r="D17674" i="7"/>
  <c r="D17675" i="7"/>
  <c r="D17676" i="7"/>
  <c r="D17677" i="7"/>
  <c r="D17678" i="7"/>
  <c r="D17679" i="7"/>
  <c r="D17680" i="7"/>
  <c r="D17681" i="7"/>
  <c r="D17682" i="7"/>
  <c r="D17683" i="7"/>
  <c r="D17684" i="7"/>
  <c r="D17685" i="7"/>
  <c r="D17686" i="7"/>
  <c r="D17687" i="7"/>
  <c r="D17688" i="7"/>
  <c r="D17689" i="7"/>
  <c r="D17690" i="7"/>
  <c r="D17691" i="7"/>
  <c r="D17692" i="7"/>
  <c r="D17693" i="7"/>
  <c r="D17694" i="7"/>
  <c r="D17695" i="7"/>
  <c r="D17696" i="7"/>
  <c r="D17697" i="7"/>
  <c r="D17698" i="7"/>
  <c r="D17699" i="7"/>
  <c r="D17700" i="7"/>
  <c r="D17701" i="7"/>
  <c r="D17702" i="7"/>
  <c r="D17703" i="7"/>
  <c r="D17704" i="7"/>
  <c r="D17705" i="7"/>
  <c r="D17706" i="7"/>
  <c r="D17707" i="7"/>
  <c r="D17708" i="7"/>
  <c r="D17709" i="7"/>
  <c r="D17710" i="7"/>
  <c r="D17711" i="7"/>
  <c r="D17712" i="7"/>
  <c r="D17713" i="7"/>
  <c r="D17714" i="7"/>
  <c r="D17715" i="7"/>
  <c r="D17716" i="7"/>
  <c r="D17717" i="7"/>
  <c r="D17718" i="7"/>
  <c r="D17719" i="7"/>
  <c r="D17720" i="7"/>
  <c r="D17721" i="7"/>
  <c r="D17722" i="7"/>
  <c r="D17723" i="7"/>
  <c r="D17724" i="7"/>
  <c r="D17725" i="7"/>
  <c r="D17726" i="7"/>
  <c r="D17727" i="7"/>
  <c r="D17728" i="7"/>
  <c r="D17729" i="7"/>
  <c r="D17730" i="7"/>
  <c r="D17731" i="7"/>
  <c r="D17732" i="7"/>
  <c r="D17733" i="7"/>
  <c r="D17734" i="7"/>
  <c r="D17735" i="7"/>
  <c r="D17736" i="7"/>
  <c r="D17737" i="7"/>
  <c r="D17738" i="7"/>
  <c r="D17739" i="7"/>
  <c r="D17740" i="7"/>
  <c r="D17741" i="7"/>
  <c r="D17742" i="7"/>
  <c r="D17743" i="7"/>
  <c r="D17744" i="7"/>
  <c r="D17745" i="7"/>
  <c r="D17746" i="7"/>
  <c r="D17747" i="7"/>
  <c r="D17748" i="7"/>
  <c r="D17749" i="7"/>
  <c r="D17750" i="7"/>
  <c r="D17751" i="7"/>
  <c r="D17752" i="7"/>
  <c r="D17753" i="7"/>
  <c r="D17754" i="7"/>
  <c r="D17755" i="7"/>
  <c r="D17756" i="7"/>
  <c r="D17757" i="7"/>
  <c r="D17758" i="7"/>
  <c r="D17759" i="7"/>
  <c r="D17760" i="7"/>
  <c r="D17761" i="7"/>
  <c r="D17762" i="7"/>
  <c r="D17763" i="7"/>
  <c r="D17764" i="7"/>
  <c r="D17765" i="7"/>
  <c r="D17766" i="7"/>
  <c r="D17767" i="7"/>
  <c r="D17768" i="7"/>
  <c r="D17769" i="7"/>
  <c r="D17770" i="7"/>
  <c r="D17771" i="7"/>
  <c r="D17772" i="7"/>
  <c r="D17773" i="7"/>
  <c r="D17774" i="7"/>
  <c r="D17775" i="7"/>
  <c r="D17776" i="7"/>
  <c r="D17777" i="7"/>
  <c r="D17778" i="7"/>
  <c r="D17779" i="7"/>
  <c r="D17780" i="7"/>
  <c r="D17781" i="7"/>
  <c r="D17782" i="7"/>
  <c r="D17783" i="7"/>
  <c r="D17784" i="7"/>
  <c r="D17785" i="7"/>
  <c r="D17786" i="7"/>
  <c r="D17787" i="7"/>
  <c r="D17788" i="7"/>
  <c r="D17789" i="7"/>
  <c r="D17790" i="7"/>
  <c r="D17791" i="7"/>
  <c r="D17792" i="7"/>
  <c r="D17793" i="7"/>
  <c r="D17794" i="7"/>
  <c r="D17795" i="7"/>
  <c r="D17796" i="7"/>
  <c r="D17797" i="7"/>
  <c r="D17798" i="7"/>
  <c r="D17799" i="7"/>
  <c r="D17800" i="7"/>
  <c r="D17801" i="7"/>
  <c r="D17802" i="7"/>
  <c r="D17803" i="7"/>
  <c r="D17804" i="7"/>
  <c r="D17805" i="7"/>
  <c r="D17806" i="7"/>
  <c r="D17807" i="7"/>
  <c r="D17808" i="7"/>
  <c r="D17809" i="7"/>
  <c r="D17810" i="7"/>
  <c r="D17811" i="7"/>
  <c r="D17812" i="7"/>
  <c r="D17813" i="7"/>
  <c r="D17814" i="7"/>
  <c r="D17815" i="7"/>
  <c r="D17816" i="7"/>
  <c r="D17817" i="7"/>
  <c r="D17818" i="7"/>
  <c r="D17819" i="7"/>
  <c r="D17820" i="7"/>
  <c r="D17821" i="7"/>
  <c r="D17822" i="7"/>
  <c r="D17823" i="7"/>
  <c r="D17824" i="7"/>
  <c r="D17825" i="7"/>
  <c r="D17826" i="7"/>
  <c r="D17827" i="7"/>
  <c r="D17828" i="7"/>
  <c r="D17829" i="7"/>
  <c r="D17830" i="7"/>
  <c r="D17831" i="7"/>
  <c r="D17832" i="7"/>
  <c r="D17833" i="7"/>
  <c r="D17834" i="7"/>
  <c r="D17835" i="7"/>
  <c r="D17836" i="7"/>
  <c r="D17837" i="7"/>
  <c r="D17838" i="7"/>
  <c r="D17839" i="7"/>
  <c r="D17840" i="7"/>
  <c r="D17841" i="7"/>
  <c r="D17842" i="7"/>
  <c r="D17843" i="7"/>
  <c r="D17844" i="7"/>
  <c r="D17845" i="7"/>
  <c r="D17846" i="7"/>
  <c r="D17847" i="7"/>
  <c r="D17848" i="7"/>
  <c r="D17849" i="7"/>
  <c r="D17850" i="7"/>
  <c r="D17851" i="7"/>
  <c r="D17852" i="7"/>
  <c r="D17853" i="7"/>
  <c r="D17854" i="7"/>
  <c r="D17855" i="7"/>
  <c r="D17856" i="7"/>
  <c r="D17857" i="7"/>
  <c r="D17858" i="7"/>
  <c r="D17859" i="7"/>
  <c r="D17860" i="7"/>
  <c r="D17861" i="7"/>
  <c r="D17862" i="7"/>
  <c r="D17863" i="7"/>
  <c r="D17864" i="7"/>
  <c r="D17865" i="7"/>
  <c r="D17866" i="7"/>
  <c r="D17867" i="7"/>
  <c r="D17868" i="7"/>
  <c r="D17869" i="7"/>
  <c r="D17870" i="7"/>
  <c r="D17871" i="7"/>
  <c r="D17872" i="7"/>
  <c r="D17873" i="7"/>
  <c r="D17874" i="7"/>
  <c r="D17875" i="7"/>
  <c r="D17876" i="7"/>
  <c r="D17877" i="7"/>
  <c r="D17878" i="7"/>
  <c r="D17879" i="7"/>
  <c r="D17880" i="7"/>
  <c r="D17881" i="7"/>
  <c r="D17882" i="7"/>
  <c r="D17883" i="7"/>
  <c r="D17884" i="7"/>
  <c r="D17885" i="7"/>
  <c r="D17886" i="7"/>
  <c r="D17887" i="7"/>
  <c r="D17888" i="7"/>
  <c r="D17889" i="7"/>
  <c r="D17890" i="7"/>
  <c r="D17891" i="7"/>
  <c r="D17892" i="7"/>
  <c r="D17893" i="7"/>
  <c r="D17894" i="7"/>
  <c r="D17895" i="7"/>
  <c r="D17896" i="7"/>
  <c r="D17897" i="7"/>
  <c r="D17898" i="7"/>
  <c r="D17899" i="7"/>
  <c r="D17900" i="7"/>
  <c r="D17901" i="7"/>
  <c r="D17902" i="7"/>
  <c r="D17903" i="7"/>
  <c r="D17904" i="7"/>
  <c r="D17905" i="7"/>
  <c r="D17906" i="7"/>
  <c r="D17907" i="7"/>
  <c r="D17908" i="7"/>
  <c r="D17909" i="7"/>
  <c r="D17910" i="7"/>
  <c r="D17911" i="7"/>
  <c r="D17912" i="7"/>
  <c r="D17913" i="7"/>
  <c r="D17914" i="7"/>
  <c r="D17915" i="7"/>
  <c r="D17916" i="7"/>
  <c r="D17917" i="7"/>
  <c r="D17918" i="7"/>
  <c r="D17919" i="7"/>
  <c r="D17920" i="7"/>
  <c r="D17921" i="7"/>
  <c r="D17922" i="7"/>
  <c r="D17923" i="7"/>
  <c r="D17924" i="7"/>
  <c r="D17925" i="7"/>
  <c r="D17926" i="7"/>
  <c r="D17927" i="7"/>
  <c r="D17928" i="7"/>
  <c r="D17929" i="7"/>
  <c r="D17930" i="7"/>
  <c r="D17931" i="7"/>
  <c r="D17932" i="7"/>
  <c r="D17933" i="7"/>
  <c r="D17934" i="7"/>
  <c r="D17935" i="7"/>
  <c r="D17936" i="7"/>
  <c r="D17937" i="7"/>
  <c r="D17938" i="7"/>
  <c r="D17939" i="7"/>
  <c r="D17940" i="7"/>
  <c r="D17941" i="7"/>
  <c r="D17942" i="7"/>
  <c r="D17943" i="7"/>
  <c r="D17944" i="7"/>
  <c r="D17945" i="7"/>
  <c r="D17946" i="7"/>
  <c r="D17947" i="7"/>
  <c r="D17948" i="7"/>
  <c r="D17949" i="7"/>
  <c r="D17950" i="7"/>
  <c r="D17951" i="7"/>
  <c r="D17952" i="7"/>
  <c r="D17953" i="7"/>
  <c r="D17954" i="7"/>
  <c r="D17955" i="7"/>
  <c r="D17956" i="7"/>
  <c r="D17957" i="7"/>
  <c r="D17958" i="7"/>
  <c r="D17959" i="7"/>
  <c r="D17960" i="7"/>
  <c r="D17961" i="7"/>
  <c r="D17962" i="7"/>
  <c r="D17963" i="7"/>
  <c r="D17964" i="7"/>
  <c r="D17965" i="7"/>
  <c r="D17966" i="7"/>
  <c r="D17967" i="7"/>
  <c r="D17968" i="7"/>
  <c r="D17969" i="7"/>
  <c r="D17970" i="7"/>
  <c r="D17971" i="7"/>
  <c r="D17972" i="7"/>
  <c r="D17973" i="7"/>
  <c r="D17974" i="7"/>
  <c r="D17975" i="7"/>
  <c r="D17976" i="7"/>
  <c r="D17977" i="7"/>
  <c r="D17978" i="7"/>
  <c r="D17979" i="7"/>
  <c r="D17980" i="7"/>
  <c r="D17981" i="7"/>
  <c r="D17982" i="7"/>
  <c r="D17983" i="7"/>
  <c r="D17984" i="7"/>
  <c r="D17985" i="7"/>
  <c r="D17986" i="7"/>
  <c r="D17987" i="7"/>
  <c r="D17988" i="7"/>
  <c r="D17989" i="7"/>
  <c r="D17990" i="7"/>
  <c r="D17991" i="7"/>
  <c r="D17992" i="7"/>
  <c r="D17993" i="7"/>
  <c r="D17994" i="7"/>
  <c r="D17995" i="7"/>
  <c r="D17996" i="7"/>
  <c r="D17997" i="7"/>
  <c r="D17998" i="7"/>
  <c r="D17999" i="7"/>
  <c r="D18000" i="7"/>
  <c r="D18001" i="7"/>
  <c r="D18002" i="7"/>
  <c r="D18003" i="7"/>
  <c r="D18004" i="7"/>
  <c r="D18005" i="7"/>
  <c r="D18006" i="7"/>
  <c r="D18007" i="7"/>
  <c r="D18008" i="7"/>
  <c r="D18009" i="7"/>
  <c r="D18010" i="7"/>
  <c r="D18011" i="7"/>
  <c r="D18012" i="7"/>
  <c r="D18013" i="7"/>
  <c r="D18014" i="7"/>
  <c r="D18015" i="7"/>
  <c r="D18016" i="7"/>
  <c r="D18017" i="7"/>
  <c r="D18018" i="7"/>
  <c r="D18019" i="7"/>
  <c r="D18020" i="7"/>
  <c r="D18021" i="7"/>
  <c r="D18022" i="7"/>
  <c r="D18023" i="7"/>
  <c r="D18024" i="7"/>
  <c r="D18025" i="7"/>
  <c r="D18026" i="7"/>
  <c r="D18027" i="7"/>
  <c r="D18028" i="7"/>
  <c r="D18029" i="7"/>
  <c r="D18030" i="7"/>
  <c r="D18031" i="7"/>
  <c r="D18032" i="7"/>
  <c r="D18033" i="7"/>
  <c r="D18034" i="7"/>
  <c r="D18035" i="7"/>
  <c r="D18036" i="7"/>
  <c r="D18037" i="7"/>
  <c r="D18038" i="7"/>
  <c r="D18039" i="7"/>
  <c r="D18040" i="7"/>
  <c r="D18041" i="7"/>
  <c r="D18042" i="7"/>
  <c r="D18043" i="7"/>
  <c r="D18044" i="7"/>
  <c r="D18045" i="7"/>
  <c r="D18046" i="7"/>
  <c r="D18047" i="7"/>
  <c r="D18048" i="7"/>
  <c r="D18049" i="7"/>
  <c r="D18050" i="7"/>
  <c r="D18051" i="7"/>
  <c r="D18052" i="7"/>
  <c r="D18053" i="7"/>
  <c r="D18054" i="7"/>
  <c r="D18055" i="7"/>
  <c r="D18056" i="7"/>
  <c r="D18057" i="7"/>
  <c r="D18058" i="7"/>
  <c r="D18059" i="7"/>
  <c r="D18060" i="7"/>
  <c r="D18061" i="7"/>
  <c r="D18062" i="7"/>
  <c r="D18063" i="7"/>
  <c r="D18064" i="7"/>
  <c r="D18065" i="7"/>
  <c r="D18066" i="7"/>
  <c r="D18067" i="7"/>
  <c r="D18068" i="7"/>
  <c r="D18069" i="7"/>
  <c r="D18070" i="7"/>
  <c r="D18071" i="7"/>
  <c r="D18072" i="7"/>
  <c r="D18073" i="7"/>
  <c r="D18074" i="7"/>
  <c r="D18075" i="7"/>
  <c r="D18076" i="7"/>
  <c r="D18077" i="7"/>
  <c r="D18078" i="7"/>
  <c r="D18079" i="7"/>
  <c r="D18080" i="7"/>
  <c r="D18081" i="7"/>
  <c r="D18082" i="7"/>
  <c r="D18083" i="7"/>
  <c r="D18084" i="7"/>
  <c r="D18085" i="7"/>
  <c r="D18086" i="7"/>
  <c r="D18087" i="7"/>
  <c r="D18088" i="7"/>
  <c r="D18089" i="7"/>
  <c r="D18090" i="7"/>
  <c r="D18091" i="7"/>
  <c r="D18092" i="7"/>
  <c r="D18093" i="7"/>
  <c r="D18094" i="7"/>
  <c r="D18095" i="7"/>
  <c r="D18096" i="7"/>
  <c r="D18097" i="7"/>
  <c r="D18098" i="7"/>
  <c r="D18099" i="7"/>
  <c r="D18100" i="7"/>
  <c r="D18101" i="7"/>
  <c r="D18102" i="7"/>
  <c r="D18103" i="7"/>
  <c r="D18104" i="7"/>
  <c r="D18105" i="7"/>
  <c r="D18106" i="7"/>
  <c r="D18107" i="7"/>
  <c r="D18108" i="7"/>
  <c r="D18109" i="7"/>
  <c r="D18110" i="7"/>
  <c r="D18111" i="7"/>
  <c r="D18112" i="7"/>
  <c r="D18113" i="7"/>
  <c r="D18114" i="7"/>
  <c r="D18115" i="7"/>
  <c r="D18116" i="7"/>
  <c r="D18117" i="7"/>
  <c r="D18118" i="7"/>
  <c r="D18119" i="7"/>
  <c r="D18120" i="7"/>
  <c r="D18121" i="7"/>
  <c r="D18122" i="7"/>
  <c r="D18123" i="7"/>
  <c r="D18124" i="7"/>
  <c r="D18125" i="7"/>
  <c r="D18126" i="7"/>
  <c r="D18127" i="7"/>
  <c r="D18128" i="7"/>
  <c r="D18129" i="7"/>
  <c r="D18130" i="7"/>
  <c r="D18131" i="7"/>
  <c r="D18132" i="7"/>
  <c r="D18133" i="7"/>
  <c r="D18134" i="7"/>
  <c r="D18135" i="7"/>
  <c r="D18136" i="7"/>
  <c r="D18137" i="7"/>
  <c r="D18138" i="7"/>
  <c r="D18139" i="7"/>
  <c r="D18140" i="7"/>
  <c r="D18141" i="7"/>
  <c r="D18142" i="7"/>
  <c r="D18143" i="7"/>
  <c r="D18144" i="7"/>
  <c r="D18145" i="7"/>
  <c r="D18146" i="7"/>
  <c r="D18147" i="7"/>
  <c r="D18148" i="7"/>
  <c r="D18149" i="7"/>
  <c r="D18150" i="7"/>
  <c r="D18151" i="7"/>
  <c r="D18152" i="7"/>
  <c r="D18153" i="7"/>
  <c r="D18154" i="7"/>
  <c r="D18155" i="7"/>
  <c r="D18156" i="7"/>
  <c r="D18157" i="7"/>
  <c r="D18158" i="7"/>
  <c r="D18159" i="7"/>
  <c r="D18160" i="7"/>
  <c r="D18161" i="7"/>
  <c r="D18162" i="7"/>
  <c r="D18163" i="7"/>
  <c r="D18164" i="7"/>
  <c r="D18165" i="7"/>
  <c r="D18166" i="7"/>
  <c r="D18167" i="7"/>
  <c r="D18168" i="7"/>
  <c r="D18169" i="7"/>
  <c r="D18170" i="7"/>
  <c r="D18171" i="7"/>
  <c r="D18172" i="7"/>
  <c r="D18173" i="7"/>
  <c r="D18174" i="7"/>
  <c r="D18175" i="7"/>
  <c r="D18176" i="7"/>
  <c r="D18177" i="7"/>
  <c r="D18178" i="7"/>
  <c r="D18179" i="7"/>
  <c r="D18180" i="7"/>
  <c r="D18181" i="7"/>
  <c r="D18182" i="7"/>
  <c r="D18183" i="7"/>
  <c r="D18184" i="7"/>
  <c r="D18185" i="7"/>
  <c r="D18186" i="7"/>
  <c r="D18187" i="7"/>
  <c r="D18188" i="7"/>
  <c r="D18189" i="7"/>
  <c r="D18190" i="7"/>
  <c r="D18191" i="7"/>
  <c r="D18192" i="7"/>
  <c r="D18193" i="7"/>
  <c r="D18194" i="7"/>
  <c r="D18195" i="7"/>
  <c r="D18196" i="7"/>
  <c r="D18197" i="7"/>
  <c r="D18198" i="7"/>
  <c r="D18199" i="7"/>
  <c r="D18200" i="7"/>
  <c r="D18201" i="7"/>
  <c r="D18202" i="7"/>
  <c r="D18203" i="7"/>
  <c r="D18204" i="7"/>
  <c r="D18205" i="7"/>
  <c r="D18206" i="7"/>
  <c r="D18207" i="7"/>
  <c r="D18208" i="7"/>
  <c r="D18209" i="7"/>
  <c r="D18210" i="7"/>
  <c r="D18211" i="7"/>
  <c r="D18212" i="7"/>
  <c r="D18213" i="7"/>
  <c r="D18214" i="7"/>
  <c r="D18215" i="7"/>
  <c r="D18216" i="7"/>
  <c r="D18217" i="7"/>
  <c r="D18218" i="7"/>
  <c r="D18219" i="7"/>
  <c r="D18220" i="7"/>
  <c r="D18221" i="7"/>
  <c r="D18222" i="7"/>
  <c r="D18223" i="7"/>
  <c r="D18224" i="7"/>
  <c r="D18225" i="7"/>
  <c r="D18226" i="7"/>
  <c r="D18227" i="7"/>
  <c r="D18228" i="7"/>
  <c r="D18229" i="7"/>
  <c r="D18230" i="7"/>
  <c r="D18231" i="7"/>
  <c r="D18232" i="7"/>
  <c r="D18233" i="7"/>
  <c r="D18234" i="7"/>
  <c r="D18235" i="7"/>
  <c r="D18236" i="7"/>
  <c r="D18237" i="7"/>
  <c r="D18238" i="7"/>
  <c r="D18239" i="7"/>
  <c r="D18240" i="7"/>
  <c r="D18241" i="7"/>
  <c r="D18242" i="7"/>
  <c r="D18243" i="7"/>
  <c r="D18244" i="7"/>
  <c r="D18245" i="7"/>
  <c r="D18246" i="7"/>
  <c r="D18247" i="7"/>
  <c r="D18248" i="7"/>
  <c r="D18249" i="7"/>
  <c r="D18250" i="7"/>
  <c r="D18251" i="7"/>
  <c r="D18252" i="7"/>
  <c r="D18253" i="7"/>
  <c r="D18254" i="7"/>
  <c r="D18255" i="7"/>
  <c r="D18256" i="7"/>
  <c r="D18257" i="7"/>
  <c r="D18258" i="7"/>
  <c r="D18259" i="7"/>
  <c r="D18260" i="7"/>
  <c r="D18261" i="7"/>
  <c r="D18262" i="7"/>
  <c r="D18263" i="7"/>
  <c r="D18264" i="7"/>
  <c r="D18265" i="7"/>
  <c r="D18266" i="7"/>
  <c r="D18267" i="7"/>
  <c r="D18268" i="7"/>
  <c r="D18269" i="7"/>
  <c r="D18270" i="7"/>
  <c r="D18271" i="7"/>
  <c r="D18272" i="7"/>
  <c r="D18273" i="7"/>
  <c r="D18274" i="7"/>
  <c r="D18275" i="7"/>
  <c r="D18276" i="7"/>
  <c r="D18277" i="7"/>
  <c r="D18278" i="7"/>
  <c r="D18279" i="7"/>
  <c r="D18280" i="7"/>
  <c r="D18281" i="7"/>
  <c r="D18282" i="7"/>
  <c r="D18283" i="7"/>
  <c r="D18284" i="7"/>
  <c r="D18285" i="7"/>
  <c r="D18286" i="7"/>
  <c r="D18287" i="7"/>
  <c r="D18288" i="7"/>
  <c r="D18289" i="7"/>
  <c r="D18290" i="7"/>
  <c r="D18291" i="7"/>
  <c r="D18292" i="7"/>
  <c r="D18293" i="7"/>
  <c r="D18294" i="7"/>
  <c r="D18295" i="7"/>
  <c r="D18296" i="7"/>
  <c r="D18297" i="7"/>
  <c r="D18298" i="7"/>
  <c r="D18299" i="7"/>
  <c r="D18300" i="7"/>
  <c r="D18301" i="7"/>
  <c r="D18302" i="7"/>
  <c r="D18303" i="7"/>
  <c r="D18304" i="7"/>
  <c r="D18305" i="7"/>
  <c r="D18306" i="7"/>
  <c r="D18307" i="7"/>
  <c r="D18308" i="7"/>
  <c r="D18309" i="7"/>
  <c r="D18310" i="7"/>
  <c r="D18311" i="7"/>
  <c r="D18312" i="7"/>
  <c r="D18313" i="7"/>
  <c r="D18314" i="7"/>
  <c r="D18315" i="7"/>
  <c r="D18316" i="7"/>
  <c r="D18317" i="7"/>
  <c r="D18318" i="7"/>
  <c r="D18319" i="7"/>
  <c r="D18320" i="7"/>
  <c r="D18321" i="7"/>
  <c r="D18322" i="7"/>
  <c r="D18323" i="7"/>
  <c r="D18324" i="7"/>
  <c r="D18325" i="7"/>
  <c r="D18326" i="7"/>
  <c r="D18327" i="7"/>
  <c r="D18328" i="7"/>
  <c r="D18329" i="7"/>
  <c r="D18330" i="7"/>
  <c r="D18331" i="7"/>
  <c r="D18332" i="7"/>
  <c r="D18333" i="7"/>
  <c r="D18334" i="7"/>
  <c r="D18335" i="7"/>
  <c r="D18336" i="7"/>
  <c r="D18337" i="7"/>
  <c r="D18338" i="7"/>
  <c r="D18339" i="7"/>
  <c r="D18340" i="7"/>
  <c r="D18341" i="7"/>
  <c r="D18342" i="7"/>
  <c r="D18343" i="7"/>
  <c r="D18344" i="7"/>
  <c r="D18345" i="7"/>
  <c r="D18346" i="7"/>
  <c r="D18347" i="7"/>
  <c r="D18348" i="7"/>
  <c r="D18349" i="7"/>
  <c r="D18350" i="7"/>
  <c r="D18351" i="7"/>
  <c r="D18352" i="7"/>
  <c r="D18353" i="7"/>
  <c r="D18354" i="7"/>
  <c r="D18355" i="7"/>
  <c r="D18356" i="7"/>
  <c r="D18357" i="7"/>
  <c r="D18358" i="7"/>
  <c r="D18359" i="7"/>
  <c r="D18360" i="7"/>
  <c r="D18361" i="7"/>
  <c r="D18362" i="7"/>
  <c r="D18363" i="7"/>
  <c r="D18364" i="7"/>
  <c r="D18365" i="7"/>
  <c r="D18366" i="7"/>
  <c r="D18367" i="7"/>
  <c r="D18368" i="7"/>
  <c r="D18369" i="7"/>
  <c r="D18370" i="7"/>
  <c r="D18371" i="7"/>
  <c r="D18372" i="7"/>
  <c r="D18373" i="7"/>
  <c r="D18374" i="7"/>
  <c r="D18375" i="7"/>
  <c r="D18376" i="7"/>
  <c r="D18377" i="7"/>
  <c r="D18378" i="7"/>
  <c r="D18379" i="7"/>
  <c r="D18380" i="7"/>
  <c r="D18381" i="7"/>
  <c r="D18382" i="7"/>
  <c r="D18383" i="7"/>
  <c r="D18384" i="7"/>
  <c r="D18385" i="7"/>
  <c r="D18386" i="7"/>
  <c r="D18387" i="7"/>
  <c r="D18388" i="7"/>
  <c r="D18389" i="7"/>
  <c r="D18390" i="7"/>
  <c r="D18391" i="7"/>
  <c r="D18392" i="7"/>
  <c r="D18393" i="7"/>
  <c r="D18394" i="7"/>
  <c r="D18395" i="7"/>
  <c r="D18396" i="7"/>
  <c r="D18397" i="7"/>
  <c r="D18398" i="7"/>
  <c r="D18399" i="7"/>
  <c r="D18400" i="7"/>
  <c r="D18401" i="7"/>
  <c r="D18402" i="7"/>
  <c r="D18403" i="7"/>
  <c r="D18404" i="7"/>
  <c r="D18405" i="7"/>
  <c r="D18406" i="7"/>
  <c r="D18407" i="7"/>
  <c r="D18408" i="7"/>
  <c r="D18409" i="7"/>
  <c r="D18410" i="7"/>
  <c r="D18411" i="7"/>
  <c r="D18412" i="7"/>
  <c r="D18413" i="7"/>
  <c r="D18414" i="7"/>
  <c r="D18415" i="7"/>
  <c r="D18416" i="7"/>
  <c r="D18417" i="7"/>
  <c r="D18418" i="7"/>
  <c r="D18419" i="7"/>
  <c r="D18420" i="7"/>
  <c r="D18421" i="7"/>
  <c r="D18422" i="7"/>
  <c r="D18423" i="7"/>
  <c r="D18424" i="7"/>
  <c r="D18425" i="7"/>
  <c r="D18426" i="7"/>
  <c r="D18427" i="7"/>
  <c r="D18428" i="7"/>
  <c r="D18429" i="7"/>
  <c r="D18430" i="7"/>
  <c r="D18431" i="7"/>
  <c r="D18432" i="7"/>
  <c r="D18433" i="7"/>
  <c r="D18434" i="7"/>
  <c r="D18435" i="7"/>
  <c r="D18436" i="7"/>
  <c r="D18437" i="7"/>
  <c r="D18438" i="7"/>
  <c r="D18439" i="7"/>
  <c r="D18440" i="7"/>
  <c r="D18441" i="7"/>
  <c r="D18442" i="7"/>
  <c r="D18443" i="7"/>
  <c r="D18444" i="7"/>
  <c r="D18445" i="7"/>
  <c r="D18446" i="7"/>
  <c r="D18447" i="7"/>
  <c r="D18448" i="7"/>
  <c r="D18449" i="7"/>
  <c r="D18450" i="7"/>
  <c r="D18451" i="7"/>
  <c r="D18452" i="7"/>
  <c r="D18453" i="7"/>
  <c r="D18454" i="7"/>
  <c r="D18455" i="7"/>
  <c r="D18456" i="7"/>
  <c r="D18457" i="7"/>
  <c r="D18458" i="7"/>
  <c r="D18459" i="7"/>
  <c r="D18460" i="7"/>
  <c r="D18461" i="7"/>
  <c r="D18462" i="7"/>
  <c r="D18463" i="7"/>
  <c r="D18464" i="7"/>
  <c r="D18465" i="7"/>
  <c r="D18466" i="7"/>
  <c r="D18467" i="7"/>
  <c r="D18468" i="7"/>
  <c r="D18469" i="7"/>
  <c r="D18470" i="7"/>
  <c r="D18471" i="7"/>
  <c r="D18472" i="7"/>
  <c r="D18473" i="7"/>
  <c r="D18474" i="7"/>
  <c r="D18475" i="7"/>
  <c r="D18476" i="7"/>
  <c r="D18477" i="7"/>
  <c r="D18478" i="7"/>
  <c r="D18479" i="7"/>
  <c r="D18480" i="7"/>
  <c r="D18481" i="7"/>
  <c r="D18482" i="7"/>
  <c r="D18483" i="7"/>
  <c r="D18484" i="7"/>
  <c r="D18485" i="7"/>
  <c r="D18486" i="7"/>
  <c r="D18487" i="7"/>
  <c r="D18488" i="7"/>
  <c r="D18489" i="7"/>
  <c r="D18490" i="7"/>
  <c r="D18491" i="7"/>
  <c r="D18492" i="7"/>
  <c r="D18493" i="7"/>
  <c r="D18494" i="7"/>
  <c r="D18495" i="7"/>
  <c r="D18496" i="7"/>
  <c r="D18497" i="7"/>
  <c r="D18498" i="7"/>
  <c r="D18499" i="7"/>
  <c r="D18500" i="7"/>
  <c r="D18501" i="7"/>
  <c r="D18502" i="7"/>
  <c r="D18503" i="7"/>
  <c r="D18504" i="7"/>
  <c r="D18505" i="7"/>
  <c r="D18506" i="7"/>
  <c r="D18507" i="7"/>
  <c r="D18508" i="7"/>
  <c r="D18509" i="7"/>
  <c r="D18510" i="7"/>
  <c r="D18511" i="7"/>
  <c r="D18512" i="7"/>
  <c r="D18513" i="7"/>
  <c r="D18514" i="7"/>
  <c r="D18515" i="7"/>
  <c r="D18516" i="7"/>
  <c r="D18517" i="7"/>
  <c r="D18518" i="7"/>
  <c r="D18519" i="7"/>
  <c r="D18520" i="7"/>
  <c r="D18521" i="7"/>
  <c r="D18522" i="7"/>
  <c r="D18523" i="7"/>
  <c r="D18524" i="7"/>
  <c r="D18525" i="7"/>
  <c r="D18526" i="7"/>
  <c r="D18527" i="7"/>
  <c r="D18528" i="7"/>
  <c r="D18529" i="7"/>
  <c r="D18530" i="7"/>
  <c r="D18531" i="7"/>
  <c r="D18532" i="7"/>
  <c r="D18533" i="7"/>
  <c r="D18534" i="7"/>
  <c r="D18535" i="7"/>
  <c r="D18536" i="7"/>
  <c r="D18537" i="7"/>
  <c r="D18538" i="7"/>
  <c r="D18539" i="7"/>
  <c r="D18540" i="7"/>
  <c r="D18541" i="7"/>
  <c r="D18542" i="7"/>
  <c r="D18543" i="7"/>
  <c r="D18544" i="7"/>
  <c r="D18545" i="7"/>
  <c r="D18546" i="7"/>
  <c r="D18547" i="7"/>
  <c r="D18548" i="7"/>
  <c r="D18549" i="7"/>
  <c r="D18550" i="7"/>
  <c r="D18551" i="7"/>
  <c r="D18552" i="7"/>
  <c r="D18553" i="7"/>
  <c r="D18554" i="7"/>
  <c r="D18555" i="7"/>
  <c r="D18556" i="7"/>
  <c r="D18557" i="7"/>
  <c r="D18558" i="7"/>
  <c r="D18559" i="7"/>
  <c r="D18560" i="7"/>
  <c r="D18561" i="7"/>
  <c r="D18562" i="7"/>
  <c r="D18563" i="7"/>
  <c r="D18564" i="7"/>
  <c r="D18565" i="7"/>
  <c r="D18566" i="7"/>
  <c r="D18567" i="7"/>
  <c r="D18568" i="7"/>
  <c r="D18569" i="7"/>
  <c r="D18570" i="7"/>
  <c r="D18571" i="7"/>
  <c r="D18572" i="7"/>
  <c r="D18573" i="7"/>
  <c r="D18574" i="7"/>
  <c r="D18575" i="7"/>
  <c r="D18576" i="7"/>
  <c r="D18577" i="7"/>
  <c r="D18578" i="7"/>
  <c r="D18579" i="7"/>
  <c r="D18580" i="7"/>
  <c r="D18581" i="7"/>
  <c r="D18582" i="7"/>
  <c r="D18583" i="7"/>
  <c r="D18584" i="7"/>
  <c r="D18585" i="7"/>
  <c r="D18586" i="7"/>
  <c r="D18587" i="7"/>
  <c r="D18588" i="7"/>
  <c r="D18589" i="7"/>
  <c r="D18590" i="7"/>
  <c r="D18591" i="7"/>
  <c r="D18592" i="7"/>
  <c r="D18593" i="7"/>
  <c r="D18594" i="7"/>
  <c r="D18595" i="7"/>
  <c r="D18596" i="7"/>
  <c r="D18597" i="7"/>
  <c r="D18598" i="7"/>
  <c r="D18599" i="7"/>
  <c r="D18600" i="7"/>
  <c r="D18601" i="7"/>
  <c r="D18602" i="7"/>
  <c r="D18603" i="7"/>
  <c r="D18604" i="7"/>
  <c r="D18605" i="7"/>
  <c r="D18606" i="7"/>
  <c r="D18607" i="7"/>
  <c r="D18608" i="7"/>
  <c r="D18609" i="7"/>
  <c r="D18610" i="7"/>
  <c r="D18611" i="7"/>
  <c r="D18612" i="7"/>
  <c r="D18613" i="7"/>
  <c r="D18614" i="7"/>
  <c r="D18615" i="7"/>
  <c r="D18616" i="7"/>
  <c r="D18617" i="7"/>
  <c r="D18618" i="7"/>
  <c r="D18619" i="7"/>
  <c r="D18620" i="7"/>
  <c r="D18621" i="7"/>
  <c r="D18622" i="7"/>
  <c r="D18623" i="7"/>
  <c r="D18624" i="7"/>
  <c r="D18625" i="7"/>
  <c r="D18626" i="7"/>
  <c r="D18627" i="7"/>
  <c r="D18628" i="7"/>
  <c r="D18629" i="7"/>
  <c r="D18630" i="7"/>
  <c r="D18631" i="7"/>
  <c r="D18632" i="7"/>
  <c r="D18633" i="7"/>
  <c r="D18634" i="7"/>
  <c r="D18635" i="7"/>
  <c r="D18636" i="7"/>
  <c r="D18637" i="7"/>
  <c r="D18638" i="7"/>
  <c r="D18639" i="7"/>
  <c r="D18640" i="7"/>
  <c r="D18641" i="7"/>
  <c r="D18642" i="7"/>
  <c r="D18643" i="7"/>
  <c r="D18644" i="7"/>
  <c r="D18645" i="7"/>
  <c r="D18646" i="7"/>
  <c r="D18647" i="7"/>
  <c r="D18648" i="7"/>
  <c r="D18649" i="7"/>
  <c r="D18650" i="7"/>
  <c r="D18651" i="7"/>
  <c r="D18652" i="7"/>
  <c r="D18653" i="7"/>
  <c r="D18654" i="7"/>
  <c r="D18655" i="7"/>
  <c r="D18656" i="7"/>
  <c r="D18657" i="7"/>
  <c r="D18658" i="7"/>
  <c r="D18659" i="7"/>
  <c r="D18660" i="7"/>
  <c r="D18661" i="7"/>
  <c r="D18662" i="7"/>
  <c r="D18663" i="7"/>
  <c r="D18664" i="7"/>
  <c r="D18665" i="7"/>
  <c r="D18666" i="7"/>
  <c r="D18667" i="7"/>
  <c r="D18668" i="7"/>
  <c r="D18669" i="7"/>
  <c r="D18670" i="7"/>
  <c r="D18671" i="7"/>
  <c r="D18672" i="7"/>
  <c r="D18673" i="7"/>
  <c r="D18674" i="7"/>
  <c r="D18675" i="7"/>
  <c r="D18676" i="7"/>
  <c r="D18677" i="7"/>
  <c r="D18678" i="7"/>
  <c r="D18679" i="7"/>
  <c r="D18680" i="7"/>
  <c r="D18681" i="7"/>
  <c r="D18682" i="7"/>
  <c r="D18683" i="7"/>
  <c r="D18684" i="7"/>
  <c r="D18685" i="7"/>
  <c r="D18686" i="7"/>
  <c r="D18687" i="7"/>
  <c r="D18688" i="7"/>
  <c r="D18689" i="7"/>
  <c r="D18690" i="7"/>
  <c r="D18691" i="7"/>
  <c r="D18692" i="7"/>
  <c r="D18693" i="7"/>
  <c r="D18694" i="7"/>
  <c r="D18695" i="7"/>
  <c r="D18696" i="7"/>
  <c r="D18697" i="7"/>
  <c r="D18698" i="7"/>
  <c r="D18699" i="7"/>
  <c r="D18700" i="7"/>
  <c r="D18701" i="7"/>
  <c r="D18702" i="7"/>
  <c r="D18703" i="7"/>
  <c r="D18704" i="7"/>
  <c r="D18705" i="7"/>
  <c r="D18706" i="7"/>
  <c r="D18707" i="7"/>
  <c r="D18708" i="7"/>
  <c r="D18709" i="7"/>
  <c r="D18710" i="7"/>
  <c r="D18711" i="7"/>
  <c r="D18712" i="7"/>
  <c r="D18713" i="7"/>
  <c r="D18714" i="7"/>
  <c r="D18715" i="7"/>
  <c r="D18716" i="7"/>
  <c r="D18717" i="7"/>
  <c r="D18718" i="7"/>
  <c r="D18719" i="7"/>
  <c r="D18720" i="7"/>
  <c r="D18721" i="7"/>
  <c r="D18722" i="7"/>
  <c r="D18723" i="7"/>
  <c r="D18724" i="7"/>
  <c r="D18725" i="7"/>
  <c r="D18726" i="7"/>
  <c r="D18727" i="7"/>
  <c r="D18728" i="7"/>
  <c r="D18729" i="7"/>
  <c r="D18730" i="7"/>
  <c r="D18731" i="7"/>
  <c r="D18732" i="7"/>
  <c r="D18733" i="7"/>
  <c r="D18734" i="7"/>
  <c r="D18735" i="7"/>
  <c r="D18736" i="7"/>
  <c r="D18737" i="7"/>
  <c r="D18738" i="7"/>
  <c r="D18739" i="7"/>
  <c r="D18740" i="7"/>
  <c r="D18741" i="7"/>
  <c r="D18742" i="7"/>
  <c r="D18743" i="7"/>
  <c r="D18744" i="7"/>
  <c r="D18745" i="7"/>
  <c r="D18746" i="7"/>
  <c r="D18747" i="7"/>
  <c r="D18748" i="7"/>
  <c r="D18749" i="7"/>
  <c r="D18750" i="7"/>
  <c r="D18751" i="7"/>
  <c r="D18752" i="7"/>
  <c r="D18753" i="7"/>
  <c r="D18754" i="7"/>
  <c r="D18755" i="7"/>
  <c r="D18756" i="7"/>
  <c r="D18757" i="7"/>
  <c r="D18758" i="7"/>
  <c r="D18759" i="7"/>
  <c r="D18760" i="7"/>
  <c r="D18761" i="7"/>
  <c r="D18762" i="7"/>
  <c r="D18763" i="7"/>
  <c r="D18764" i="7"/>
  <c r="D18765" i="7"/>
  <c r="D18766" i="7"/>
  <c r="D18767" i="7"/>
  <c r="D18768" i="7"/>
  <c r="D18769" i="7"/>
  <c r="D18770" i="7"/>
  <c r="D18771" i="7"/>
  <c r="D18772" i="7"/>
  <c r="D18773" i="7"/>
  <c r="D18774" i="7"/>
  <c r="D18775" i="7"/>
  <c r="D18776" i="7"/>
  <c r="D18777" i="7"/>
  <c r="D18778" i="7"/>
  <c r="D18779" i="7"/>
  <c r="D18780" i="7"/>
  <c r="D18781" i="7"/>
  <c r="D18782" i="7"/>
  <c r="D18783" i="7"/>
  <c r="D18784" i="7"/>
  <c r="D18785" i="7"/>
  <c r="D18786" i="7"/>
  <c r="D18787" i="7"/>
  <c r="D18788" i="7"/>
  <c r="D18789" i="7"/>
  <c r="D18790" i="7"/>
  <c r="D18791" i="7"/>
  <c r="D18792" i="7"/>
  <c r="D18793" i="7"/>
  <c r="D18794" i="7"/>
  <c r="D18795" i="7"/>
  <c r="D18796" i="7"/>
  <c r="D18797" i="7"/>
  <c r="D18798" i="7"/>
  <c r="D18799" i="7"/>
  <c r="D18800" i="7"/>
  <c r="D18801" i="7"/>
  <c r="D18802" i="7"/>
  <c r="D18803" i="7"/>
  <c r="D18804" i="7"/>
  <c r="D18805" i="7"/>
  <c r="D18806" i="7"/>
  <c r="D18807" i="7"/>
  <c r="D18808" i="7"/>
  <c r="D18809" i="7"/>
  <c r="D18810" i="7"/>
  <c r="D18811" i="7"/>
  <c r="D18812" i="7"/>
  <c r="D18813" i="7"/>
  <c r="D18814" i="7"/>
  <c r="D18815" i="7"/>
  <c r="D18816" i="7"/>
  <c r="D18817" i="7"/>
  <c r="D18818" i="7"/>
  <c r="D18819" i="7"/>
  <c r="D18820" i="7"/>
  <c r="D18821" i="7"/>
  <c r="D18822" i="7"/>
  <c r="D18823" i="7"/>
  <c r="D18824" i="7"/>
  <c r="D18825" i="7"/>
  <c r="D18826" i="7"/>
  <c r="D18827" i="7"/>
  <c r="D18828" i="7"/>
  <c r="D18829" i="7"/>
  <c r="D18830" i="7"/>
  <c r="D18831" i="7"/>
  <c r="D18832" i="7"/>
  <c r="D18833" i="7"/>
  <c r="D18834" i="7"/>
  <c r="D18835" i="7"/>
  <c r="D18836" i="7"/>
  <c r="D18837" i="7"/>
  <c r="D18838" i="7"/>
  <c r="D18839" i="7"/>
  <c r="D18840" i="7"/>
  <c r="D18841" i="7"/>
  <c r="D18842" i="7"/>
  <c r="D18843" i="7"/>
  <c r="D18844" i="7"/>
  <c r="D18845" i="7"/>
  <c r="D18846" i="7"/>
  <c r="D18847" i="7"/>
  <c r="D18848" i="7"/>
  <c r="D18849" i="7"/>
  <c r="D18850" i="7"/>
  <c r="D18851" i="7"/>
  <c r="D18852" i="7"/>
  <c r="D18853" i="7"/>
  <c r="D18854" i="7"/>
  <c r="D18855" i="7"/>
  <c r="D18856" i="7"/>
  <c r="D18857" i="7"/>
  <c r="D18858" i="7"/>
  <c r="D18859" i="7"/>
  <c r="D18860" i="7"/>
  <c r="D18861" i="7"/>
  <c r="D18862" i="7"/>
  <c r="D18863" i="7"/>
  <c r="D18864" i="7"/>
  <c r="D18865" i="7"/>
  <c r="D18866" i="7"/>
  <c r="D18867" i="7"/>
  <c r="D18868" i="7"/>
  <c r="D18869" i="7"/>
  <c r="D18870" i="7"/>
  <c r="D18871" i="7"/>
  <c r="D18872" i="7"/>
  <c r="D18873" i="7"/>
  <c r="D18874" i="7"/>
  <c r="D18875" i="7"/>
  <c r="D18876" i="7"/>
  <c r="D18877" i="7"/>
  <c r="D18878" i="7"/>
  <c r="D18879" i="7"/>
  <c r="D18880" i="7"/>
  <c r="D18881" i="7"/>
  <c r="D18882" i="7"/>
  <c r="D18883" i="7"/>
  <c r="D18884" i="7"/>
  <c r="D18885" i="7"/>
  <c r="D18886" i="7"/>
  <c r="D18887" i="7"/>
  <c r="D18888" i="7"/>
  <c r="D18889" i="7"/>
  <c r="D18890" i="7"/>
  <c r="D18891" i="7"/>
  <c r="D18892" i="7"/>
  <c r="D18893" i="7"/>
  <c r="D18894" i="7"/>
  <c r="D18895" i="7"/>
  <c r="D18896" i="7"/>
  <c r="D18897" i="7"/>
  <c r="D18898" i="7"/>
  <c r="D18899" i="7"/>
  <c r="D18900" i="7"/>
  <c r="D18901" i="7"/>
  <c r="D18902" i="7"/>
  <c r="D18903" i="7"/>
  <c r="D18904" i="7"/>
  <c r="D18905" i="7"/>
  <c r="D18906" i="7"/>
  <c r="D18907" i="7"/>
  <c r="D18908" i="7"/>
  <c r="D18909" i="7"/>
  <c r="D18910" i="7"/>
  <c r="D18911" i="7"/>
  <c r="D18912" i="7"/>
  <c r="D18913" i="7"/>
  <c r="D18914" i="7"/>
  <c r="D18915" i="7"/>
  <c r="D18916" i="7"/>
  <c r="D18917" i="7"/>
  <c r="D18918" i="7"/>
  <c r="D18919" i="7"/>
  <c r="D18920" i="7"/>
  <c r="D18921" i="7"/>
  <c r="D18922" i="7"/>
  <c r="D18923" i="7"/>
  <c r="D18924" i="7"/>
  <c r="D18925" i="7"/>
  <c r="D18926" i="7"/>
  <c r="D18927" i="7"/>
  <c r="D18928" i="7"/>
  <c r="D18929" i="7"/>
  <c r="D18930" i="7"/>
  <c r="D18931" i="7"/>
  <c r="D18932" i="7"/>
  <c r="D18933" i="7"/>
  <c r="D18934" i="7"/>
  <c r="D18935" i="7"/>
  <c r="D18936" i="7"/>
  <c r="D18937" i="7"/>
  <c r="D18938" i="7"/>
  <c r="D18939" i="7"/>
  <c r="D18940" i="7"/>
  <c r="D18941" i="7"/>
  <c r="D18942" i="7"/>
  <c r="D18943" i="7"/>
  <c r="D18944" i="7"/>
  <c r="D18945" i="7"/>
  <c r="D18946" i="7"/>
  <c r="D18947" i="7"/>
  <c r="D18948" i="7"/>
  <c r="D18949" i="7"/>
  <c r="D18950" i="7"/>
  <c r="D18951" i="7"/>
  <c r="D18952" i="7"/>
  <c r="D18953" i="7"/>
  <c r="D18954" i="7"/>
  <c r="D18955" i="7"/>
  <c r="D18956" i="7"/>
  <c r="D18957" i="7"/>
  <c r="D18958" i="7"/>
  <c r="D18959" i="7"/>
  <c r="D18960" i="7"/>
  <c r="D18961" i="7"/>
  <c r="D18962" i="7"/>
  <c r="D18963" i="7"/>
  <c r="D18964" i="7"/>
  <c r="D18965" i="7"/>
  <c r="D18966" i="7"/>
  <c r="D18967" i="7"/>
  <c r="D18968" i="7"/>
  <c r="D18969" i="7"/>
  <c r="D18970" i="7"/>
  <c r="D18971" i="7"/>
  <c r="D18972" i="7"/>
  <c r="D18973" i="7"/>
  <c r="D18974" i="7"/>
  <c r="D18975" i="7"/>
  <c r="D18976" i="7"/>
  <c r="D18977" i="7"/>
  <c r="D18978" i="7"/>
  <c r="D18979" i="7"/>
  <c r="D18980" i="7"/>
  <c r="D18981" i="7"/>
  <c r="D18982" i="7"/>
  <c r="D18983" i="7"/>
  <c r="D18984" i="7"/>
  <c r="D18985" i="7"/>
  <c r="D18986" i="7"/>
  <c r="D18987" i="7"/>
  <c r="D18988" i="7"/>
  <c r="D18989" i="7"/>
  <c r="D18990" i="7"/>
  <c r="D18991" i="7"/>
  <c r="D18992" i="7"/>
  <c r="D18993" i="7"/>
  <c r="D18994" i="7"/>
  <c r="D18995" i="7"/>
  <c r="D18996" i="7"/>
  <c r="D19001" i="7"/>
  <c r="D19002" i="7"/>
  <c r="D19003" i="7"/>
  <c r="D19004" i="7"/>
  <c r="D19005" i="7"/>
  <c r="D19006" i="7"/>
  <c r="D19007" i="7"/>
  <c r="D19008" i="7"/>
  <c r="D19009" i="7"/>
  <c r="D19010" i="7"/>
  <c r="D19011" i="7"/>
  <c r="D19012" i="7"/>
  <c r="D19013" i="7"/>
  <c r="D19014" i="7"/>
  <c r="D19015" i="7"/>
  <c r="D19016" i="7"/>
  <c r="D19017" i="7"/>
  <c r="D19018" i="7"/>
  <c r="D19019" i="7"/>
  <c r="D19020" i="7"/>
  <c r="D19021" i="7"/>
  <c r="D19022" i="7"/>
  <c r="D19023" i="7"/>
  <c r="D19024" i="7"/>
  <c r="D19025" i="7"/>
  <c r="D19026" i="7"/>
  <c r="D19027" i="7"/>
  <c r="D19028" i="7"/>
  <c r="D19029" i="7"/>
  <c r="D19030" i="7"/>
  <c r="D19031" i="7"/>
  <c r="D19032" i="7"/>
  <c r="D19033" i="7"/>
  <c r="D19034" i="7"/>
  <c r="D19035" i="7"/>
  <c r="D19036" i="7"/>
  <c r="D19037" i="7"/>
  <c r="D19038" i="7"/>
  <c r="D19039" i="7"/>
  <c r="D19040" i="7"/>
  <c r="D19041" i="7"/>
  <c r="D19042" i="7"/>
  <c r="D19043" i="7"/>
  <c r="D19044" i="7"/>
  <c r="D19045" i="7"/>
  <c r="D19046" i="7"/>
  <c r="D19047" i="7"/>
  <c r="D19048" i="7"/>
  <c r="D19049" i="7"/>
  <c r="D19050" i="7"/>
  <c r="D19051" i="7"/>
  <c r="D19052" i="7"/>
  <c r="D19053" i="7"/>
  <c r="D19054" i="7"/>
  <c r="D19055" i="7"/>
  <c r="D19056" i="7"/>
  <c r="D19057" i="7"/>
  <c r="D19058" i="7"/>
  <c r="D19059" i="7"/>
  <c r="D19060" i="7"/>
  <c r="D19061" i="7"/>
  <c r="D19062" i="7"/>
  <c r="D19063" i="7"/>
  <c r="D19064" i="7"/>
  <c r="D19065" i="7"/>
  <c r="D19066" i="7"/>
  <c r="D19067" i="7"/>
  <c r="D19068" i="7"/>
  <c r="D19070" i="7"/>
  <c r="D19071" i="7"/>
  <c r="D19072" i="7"/>
  <c r="D19073" i="7"/>
  <c r="D19074" i="7"/>
  <c r="D19075" i="7"/>
  <c r="D19076" i="7"/>
  <c r="D19077" i="7"/>
  <c r="D19078" i="7"/>
  <c r="D19079" i="7"/>
  <c r="D19080" i="7"/>
  <c r="D19081" i="7"/>
  <c r="D19082" i="7"/>
  <c r="D19083" i="7"/>
  <c r="D19084" i="7"/>
  <c r="D19085" i="7"/>
  <c r="D19086" i="7"/>
  <c r="D19087" i="7"/>
  <c r="D19088" i="7"/>
  <c r="D19089" i="7"/>
  <c r="D19090" i="7"/>
  <c r="D19091" i="7"/>
  <c r="D19092" i="7"/>
  <c r="D19093" i="7"/>
  <c r="D19094" i="7"/>
  <c r="D19095" i="7"/>
  <c r="D19096" i="7"/>
  <c r="D19097" i="7"/>
  <c r="D19098" i="7"/>
  <c r="D19099" i="7"/>
  <c r="D19100" i="7"/>
  <c r="D19101" i="7"/>
  <c r="D19102" i="7"/>
  <c r="D19103" i="7"/>
  <c r="D19104" i="7"/>
  <c r="D19105" i="7"/>
  <c r="D19106" i="7"/>
  <c r="D19107" i="7"/>
  <c r="D19108" i="7"/>
  <c r="D19109" i="7"/>
  <c r="D19110" i="7"/>
  <c r="D19111" i="7"/>
  <c r="D19112" i="7"/>
  <c r="D19113" i="7"/>
  <c r="D19114" i="7"/>
  <c r="D19115" i="7"/>
  <c r="D19116" i="7"/>
  <c r="D19117" i="7"/>
  <c r="D19118" i="7"/>
  <c r="D19119" i="7"/>
  <c r="D19120" i="7"/>
  <c r="D19121" i="7"/>
  <c r="D19122" i="7"/>
  <c r="D19123" i="7"/>
  <c r="D19124" i="7"/>
  <c r="D19125" i="7"/>
  <c r="D19126" i="7"/>
  <c r="D19127" i="7"/>
  <c r="D19128" i="7"/>
  <c r="D19129" i="7"/>
  <c r="D19130" i="7"/>
  <c r="D19131" i="7"/>
  <c r="D19135" i="7"/>
  <c r="D19136" i="7"/>
  <c r="D19137" i="7"/>
  <c r="D19138" i="7"/>
  <c r="D19139" i="7"/>
  <c r="D19140" i="7"/>
  <c r="D19141" i="7"/>
  <c r="D19142" i="7"/>
  <c r="D19143" i="7"/>
  <c r="D19144" i="7"/>
  <c r="D19145" i="7"/>
  <c r="D19146" i="7"/>
  <c r="D19147" i="7"/>
  <c r="D19148" i="7"/>
  <c r="D19149" i="7"/>
  <c r="D19150" i="7"/>
  <c r="D19151" i="7"/>
  <c r="D19152" i="7"/>
  <c r="D19153" i="7"/>
  <c r="D19154" i="7"/>
  <c r="D19155" i="7"/>
  <c r="D19156" i="7"/>
  <c r="D19157" i="7"/>
  <c r="D19158" i="7"/>
  <c r="D19159" i="7"/>
  <c r="D19160" i="7"/>
  <c r="D19161" i="7"/>
  <c r="D19162" i="7"/>
  <c r="D19163" i="7"/>
  <c r="D19164" i="7"/>
  <c r="D19165" i="7"/>
  <c r="D19166" i="7"/>
  <c r="D19167" i="7"/>
  <c r="D19168" i="7"/>
  <c r="D19169" i="7"/>
  <c r="D19170" i="7"/>
  <c r="D19171" i="7"/>
  <c r="D19172" i="7"/>
  <c r="D19173" i="7"/>
  <c r="D19176" i="7"/>
  <c r="D19177" i="7"/>
  <c r="D19178" i="7"/>
  <c r="D19179" i="7"/>
  <c r="D19180" i="7"/>
  <c r="D19181" i="7"/>
  <c r="D19182" i="7"/>
  <c r="D19183" i="7"/>
  <c r="D19184" i="7"/>
  <c r="D19185" i="7"/>
  <c r="D19186" i="7"/>
  <c r="D19187" i="7"/>
  <c r="D19188" i="7"/>
  <c r="D19191" i="7"/>
  <c r="D19192" i="7"/>
  <c r="D19193" i="7"/>
  <c r="D19194" i="7"/>
  <c r="D19195" i="7"/>
  <c r="D19196" i="7"/>
  <c r="D19197" i="7"/>
  <c r="D19198" i="7"/>
  <c r="D19199" i="7"/>
  <c r="D19200" i="7"/>
  <c r="D19201" i="7"/>
  <c r="D19202" i="7"/>
  <c r="D19203" i="7"/>
  <c r="D19204" i="7"/>
  <c r="D19205" i="7"/>
  <c r="D19208" i="7"/>
  <c r="D19209" i="7"/>
  <c r="D19210" i="7"/>
  <c r="D19211" i="7"/>
  <c r="D19212" i="7"/>
  <c r="D19213" i="7"/>
  <c r="D19214" i="7"/>
  <c r="D19215" i="7"/>
  <c r="D19216" i="7"/>
  <c r="D19217" i="7"/>
  <c r="D19069" i="7"/>
  <c r="D19174" i="7"/>
  <c r="D19175" i="7"/>
  <c r="D19189" i="7"/>
  <c r="D19190" i="7"/>
  <c r="D19206" i="7"/>
  <c r="D19207" i="7"/>
  <c r="D19218" i="7"/>
  <c r="D19219" i="7"/>
  <c r="D19132" i="7"/>
  <c r="D19133" i="7"/>
  <c r="D19134" i="7"/>
  <c r="D18997" i="7"/>
  <c r="D18998" i="7"/>
  <c r="D18999" i="7"/>
  <c r="D19000" i="7"/>
  <c r="D19220" i="7"/>
  <c r="D19221" i="7"/>
  <c r="D19222" i="7"/>
  <c r="D19223" i="7"/>
  <c r="D19224" i="7"/>
  <c r="D19225" i="7"/>
  <c r="D19226" i="7"/>
  <c r="D19227" i="7"/>
  <c r="D19228" i="7"/>
  <c r="D19229" i="7"/>
  <c r="D19230" i="7"/>
  <c r="D19231" i="7"/>
  <c r="D19232" i="7"/>
  <c r="D19233" i="7"/>
  <c r="D19234" i="7"/>
  <c r="D19235" i="7"/>
  <c r="D19236" i="7"/>
  <c r="D19237" i="7"/>
  <c r="D19238" i="7"/>
  <c r="D19239" i="7"/>
  <c r="D19240" i="7"/>
  <c r="D19241" i="7"/>
  <c r="D19242" i="7"/>
  <c r="D19243" i="7"/>
  <c r="D19244" i="7"/>
  <c r="D19245" i="7"/>
  <c r="D19246" i="7"/>
  <c r="D19247" i="7"/>
  <c r="D19248" i="7"/>
  <c r="D19249" i="7"/>
  <c r="D19250" i="7"/>
  <c r="D19251" i="7"/>
  <c r="D19252" i="7"/>
  <c r="D19253" i="7"/>
  <c r="D19254" i="7"/>
  <c r="D19255" i="7"/>
  <c r="D19256" i="7"/>
  <c r="D19257" i="7"/>
  <c r="D19258" i="7"/>
  <c r="D19259" i="7"/>
  <c r="D19260" i="7"/>
  <c r="D19261" i="7"/>
  <c r="D19262" i="7"/>
  <c r="D19263" i="7"/>
  <c r="D19264" i="7"/>
  <c r="D19265" i="7"/>
  <c r="D19266" i="7"/>
  <c r="D19267" i="7"/>
  <c r="D19268" i="7"/>
  <c r="D19269" i="7"/>
  <c r="D19270" i="7"/>
  <c r="D19271" i="7"/>
  <c r="D19272" i="7"/>
  <c r="D19273" i="7"/>
  <c r="D19274" i="7"/>
  <c r="D19275" i="7"/>
  <c r="D19276" i="7"/>
  <c r="D19277" i="7"/>
  <c r="D19278" i="7"/>
  <c r="D19279" i="7"/>
  <c r="D19280" i="7"/>
  <c r="D19281" i="7"/>
  <c r="D19282" i="7"/>
  <c r="D19283" i="7"/>
  <c r="D19284" i="7"/>
  <c r="D19285" i="7"/>
  <c r="D19286" i="7"/>
  <c r="D19287" i="7"/>
  <c r="D19288" i="7"/>
  <c r="D19289" i="7"/>
  <c r="D19290" i="7"/>
  <c r="D19291" i="7"/>
  <c r="D19292" i="7"/>
  <c r="D19293" i="7"/>
  <c r="D19294" i="7"/>
  <c r="D19295" i="7"/>
  <c r="D19296" i="7"/>
  <c r="D19297" i="7"/>
  <c r="D19298" i="7"/>
  <c r="D19299" i="7"/>
  <c r="D19300" i="7"/>
  <c r="D19301" i="7"/>
  <c r="D19302" i="7"/>
  <c r="D19303" i="7"/>
  <c r="D19304" i="7"/>
  <c r="D19305" i="7"/>
  <c r="D19306" i="7"/>
  <c r="D19307" i="7"/>
  <c r="D19308" i="7"/>
  <c r="D19309" i="7"/>
  <c r="D19310" i="7"/>
  <c r="D19311" i="7"/>
  <c r="D19312" i="7"/>
  <c r="D19313" i="7"/>
  <c r="D19314" i="7"/>
  <c r="D19315" i="7"/>
  <c r="D19316" i="7"/>
  <c r="D19317" i="7"/>
  <c r="D19318" i="7"/>
  <c r="D19319" i="7"/>
  <c r="D19320" i="7"/>
  <c r="D19321" i="7"/>
  <c r="D19322" i="7"/>
  <c r="D19323" i="7"/>
  <c r="D19324" i="7"/>
  <c r="D19325" i="7"/>
  <c r="D19326" i="7"/>
  <c r="D19327" i="7"/>
  <c r="D19328" i="7"/>
  <c r="D19329" i="7"/>
  <c r="D19330" i="7"/>
  <c r="D19331" i="7"/>
  <c r="D19332" i="7"/>
  <c r="D19333" i="7"/>
  <c r="D19334" i="7"/>
  <c r="D19335" i="7"/>
  <c r="D19336" i="7"/>
  <c r="D19337" i="7"/>
  <c r="D19338" i="7"/>
  <c r="D19339" i="7"/>
  <c r="D19340" i="7"/>
  <c r="D19341" i="7"/>
  <c r="D19342" i="7"/>
  <c r="D19343" i="7"/>
  <c r="D19344" i="7"/>
  <c r="D19345" i="7"/>
  <c r="D19346" i="7"/>
  <c r="D19347" i="7"/>
  <c r="D19348" i="7"/>
  <c r="D19349" i="7"/>
  <c r="D19350" i="7"/>
  <c r="D19351" i="7"/>
  <c r="D19352" i="7"/>
  <c r="D19353" i="7"/>
  <c r="D19354" i="7"/>
  <c r="D19355" i="7"/>
  <c r="D19356" i="7"/>
  <c r="D19357" i="7"/>
  <c r="D19358" i="7"/>
  <c r="D19359" i="7"/>
  <c r="D19362" i="7"/>
  <c r="D19363" i="7"/>
  <c r="D19364" i="7"/>
  <c r="D19365" i="7"/>
  <c r="D19366" i="7"/>
  <c r="D19367" i="7"/>
  <c r="D19368" i="7"/>
  <c r="D19369" i="7"/>
  <c r="D19370" i="7"/>
  <c r="D19371" i="7"/>
  <c r="D19372" i="7"/>
  <c r="D19373" i="7"/>
  <c r="D19374" i="7"/>
  <c r="D19375" i="7"/>
  <c r="D19376" i="7"/>
  <c r="D19377" i="7"/>
  <c r="D19378" i="7"/>
  <c r="D19379" i="7"/>
  <c r="D19380" i="7"/>
  <c r="D19381" i="7"/>
  <c r="D19382" i="7"/>
  <c r="D19383" i="7"/>
  <c r="D19384" i="7"/>
  <c r="D19385" i="7"/>
  <c r="D19386" i="7"/>
  <c r="D19387" i="7"/>
  <c r="D19388" i="7"/>
  <c r="D19389" i="7"/>
  <c r="D19390" i="7"/>
  <c r="D19391" i="7"/>
  <c r="D19392" i="7"/>
  <c r="D19393" i="7"/>
  <c r="D19394" i="7"/>
  <c r="D19395" i="7"/>
  <c r="D19396" i="7"/>
  <c r="D19411" i="7"/>
  <c r="D19412" i="7"/>
  <c r="D19413" i="7"/>
  <c r="D19414" i="7"/>
  <c r="D19415" i="7"/>
  <c r="D19416" i="7"/>
  <c r="D19417" i="7"/>
  <c r="D19418" i="7"/>
  <c r="D19419" i="7"/>
  <c r="D19420" i="7"/>
  <c r="D19421" i="7"/>
  <c r="D19422" i="7"/>
  <c r="D19423" i="7"/>
  <c r="D19424" i="7"/>
  <c r="D19425" i="7"/>
  <c r="D19426" i="7"/>
  <c r="D19427" i="7"/>
  <c r="D19428" i="7"/>
  <c r="D19429" i="7"/>
  <c r="D19430" i="7"/>
  <c r="D19431" i="7"/>
  <c r="D19432" i="7"/>
  <c r="D19433" i="7"/>
  <c r="D19434" i="7"/>
  <c r="D19435" i="7"/>
  <c r="D19436" i="7"/>
  <c r="D19437" i="7"/>
  <c r="D19438" i="7"/>
  <c r="D19439" i="7"/>
  <c r="D19440" i="7"/>
  <c r="D19441" i="7"/>
  <c r="D19442" i="7"/>
  <c r="D19443" i="7"/>
  <c r="D19444" i="7"/>
  <c r="D19445" i="7"/>
  <c r="D19446" i="7"/>
  <c r="D19447" i="7"/>
  <c r="D19448" i="7"/>
  <c r="D19449" i="7"/>
  <c r="D19450" i="7"/>
  <c r="D19451" i="7"/>
  <c r="D19452" i="7"/>
  <c r="D19453" i="7"/>
  <c r="D19454" i="7"/>
  <c r="D19455" i="7"/>
  <c r="D19456" i="7"/>
  <c r="D19457" i="7"/>
  <c r="D19458" i="7"/>
  <c r="D19459" i="7"/>
  <c r="D19460" i="7"/>
  <c r="D19461" i="7"/>
  <c r="D19462" i="7"/>
  <c r="D19463" i="7"/>
  <c r="D19464" i="7"/>
  <c r="D19465" i="7"/>
  <c r="D19466" i="7"/>
  <c r="D19467" i="7"/>
  <c r="D19468" i="7"/>
  <c r="D19469" i="7"/>
  <c r="D19470" i="7"/>
  <c r="D19471" i="7"/>
  <c r="D19472" i="7"/>
  <c r="D19473" i="7"/>
  <c r="D19474" i="7"/>
  <c r="D19475" i="7"/>
  <c r="D19476" i="7"/>
  <c r="D19477" i="7"/>
  <c r="D19478" i="7"/>
  <c r="D19479" i="7"/>
  <c r="D19480" i="7"/>
  <c r="D19481" i="7"/>
  <c r="D19482" i="7"/>
  <c r="D19483" i="7"/>
  <c r="D19484" i="7"/>
  <c r="D19485" i="7"/>
  <c r="D19486" i="7"/>
  <c r="D19487" i="7"/>
  <c r="D19488" i="7"/>
  <c r="D19489" i="7"/>
  <c r="D19490" i="7"/>
  <c r="D19491" i="7"/>
  <c r="D19492" i="7"/>
  <c r="D19493" i="7"/>
  <c r="D19494" i="7"/>
  <c r="D19495" i="7"/>
  <c r="D19496" i="7"/>
  <c r="D19497" i="7"/>
  <c r="D19498" i="7"/>
  <c r="D19499" i="7"/>
  <c r="D19500" i="7"/>
  <c r="D19501" i="7"/>
  <c r="D19502" i="7"/>
  <c r="D19503" i="7"/>
  <c r="D19504" i="7"/>
  <c r="D19505" i="7"/>
  <c r="D19506" i="7"/>
  <c r="D19507" i="7"/>
  <c r="D19508" i="7"/>
  <c r="D19509" i="7"/>
  <c r="D19510" i="7"/>
  <c r="D19511" i="7"/>
  <c r="D19512" i="7"/>
  <c r="D19513" i="7"/>
  <c r="D19514" i="7"/>
  <c r="D19515" i="7"/>
  <c r="D19516" i="7"/>
  <c r="D19517" i="7"/>
  <c r="D19518" i="7"/>
  <c r="D19519" i="7"/>
  <c r="D19520" i="7"/>
  <c r="D19521" i="7"/>
  <c r="D19522" i="7"/>
  <c r="D19397" i="7"/>
  <c r="D19398" i="7"/>
  <c r="D19399" i="7"/>
  <c r="D19400" i="7"/>
  <c r="D19401" i="7"/>
  <c r="D19402" i="7"/>
  <c r="D19403" i="7"/>
  <c r="D19404" i="7"/>
  <c r="D19405" i="7"/>
  <c r="D19406" i="7"/>
  <c r="D19407" i="7"/>
  <c r="D19408" i="7"/>
  <c r="D19409" i="7"/>
  <c r="D19410" i="7"/>
  <c r="D19523" i="7"/>
  <c r="D19524" i="7"/>
  <c r="D19360" i="7"/>
  <c r="D19361" i="7"/>
  <c r="D19525" i="7"/>
  <c r="D19526" i="7"/>
  <c r="D19527" i="7"/>
  <c r="D19528" i="7"/>
  <c r="D19529" i="7"/>
  <c r="D19530" i="7"/>
  <c r="D19531" i="7"/>
  <c r="D19532" i="7"/>
  <c r="D19533" i="7"/>
  <c r="D19534" i="7"/>
  <c r="D19535" i="7"/>
  <c r="D19536" i="7"/>
  <c r="D19537" i="7"/>
  <c r="D19538" i="7"/>
  <c r="D19539" i="7"/>
  <c r="D19540" i="7"/>
  <c r="D19541" i="7"/>
  <c r="D19542" i="7"/>
  <c r="D19543" i="7"/>
  <c r="D19544" i="7"/>
  <c r="D19545" i="7"/>
  <c r="D19546" i="7"/>
  <c r="D19547" i="7"/>
  <c r="D19548" i="7"/>
  <c r="D19549" i="7"/>
  <c r="D19550" i="7"/>
  <c r="D19551" i="7"/>
  <c r="D19552" i="7"/>
  <c r="D19553" i="7"/>
  <c r="D19554" i="7"/>
  <c r="D19555" i="7"/>
  <c r="D19556" i="7"/>
  <c r="D19557" i="7"/>
  <c r="D19558" i="7"/>
  <c r="D19559" i="7"/>
  <c r="D19560" i="7"/>
  <c r="D19561" i="7"/>
  <c r="D19562" i="7"/>
  <c r="D19563" i="7"/>
  <c r="D19564" i="7"/>
  <c r="D19565" i="7"/>
  <c r="D19566" i="7"/>
  <c r="D19567" i="7"/>
  <c r="D19568" i="7"/>
  <c r="D19569" i="7"/>
  <c r="D19570" i="7"/>
  <c r="D19571" i="7"/>
  <c r="D19572" i="7"/>
  <c r="D19573" i="7"/>
  <c r="D19574" i="7"/>
  <c r="D19575" i="7"/>
  <c r="D19576" i="7"/>
  <c r="D19577" i="7"/>
  <c r="D19578" i="7"/>
  <c r="D19579" i="7"/>
  <c r="D19580" i="7"/>
  <c r="D19581" i="7"/>
  <c r="D19582" i="7"/>
  <c r="D19583" i="7"/>
  <c r="D19587" i="7"/>
  <c r="D19588" i="7"/>
  <c r="D19589" i="7"/>
  <c r="D19590" i="7"/>
  <c r="D19591" i="7"/>
  <c r="D19592" i="7"/>
  <c r="D19593" i="7"/>
  <c r="D19594" i="7"/>
  <c r="D19595" i="7"/>
  <c r="D19596" i="7"/>
  <c r="D19597" i="7"/>
  <c r="D19598" i="7"/>
  <c r="D19599" i="7"/>
  <c r="D19600" i="7"/>
  <c r="D19601" i="7"/>
  <c r="D19602" i="7"/>
  <c r="D19603" i="7"/>
  <c r="D19604" i="7"/>
  <c r="D19605" i="7"/>
  <c r="D19606" i="7"/>
  <c r="D19607" i="7"/>
  <c r="D19608" i="7"/>
  <c r="D19609" i="7"/>
  <c r="D19610" i="7"/>
  <c r="D19611" i="7"/>
  <c r="D19612" i="7"/>
  <c r="D19613" i="7"/>
  <c r="D19614" i="7"/>
  <c r="D19615" i="7"/>
  <c r="D19616" i="7"/>
  <c r="D19617" i="7"/>
  <c r="D19618" i="7"/>
  <c r="D19619" i="7"/>
  <c r="D19620" i="7"/>
  <c r="D19621" i="7"/>
  <c r="D19622" i="7"/>
  <c r="D19623" i="7"/>
  <c r="D19624" i="7"/>
  <c r="D19625" i="7"/>
  <c r="D19626" i="7"/>
  <c r="D19627" i="7"/>
  <c r="D19628" i="7"/>
  <c r="D19629" i="7"/>
  <c r="D19630" i="7"/>
  <c r="D19631" i="7"/>
  <c r="D19632" i="7"/>
  <c r="D19633" i="7"/>
  <c r="D19634" i="7"/>
  <c r="D19635" i="7"/>
  <c r="D19636" i="7"/>
  <c r="D19637" i="7"/>
  <c r="D19638" i="7"/>
  <c r="D19639" i="7"/>
  <c r="D19640" i="7"/>
  <c r="D19641" i="7"/>
  <c r="D19642" i="7"/>
  <c r="D19643" i="7"/>
  <c r="D19644" i="7"/>
  <c r="D19645" i="7"/>
  <c r="D19646" i="7"/>
  <c r="D19647" i="7"/>
  <c r="D19648" i="7"/>
  <c r="D19649" i="7"/>
  <c r="D19650" i="7"/>
  <c r="D19651" i="7"/>
  <c r="D19652" i="7"/>
  <c r="D19653" i="7"/>
  <c r="D19654" i="7"/>
  <c r="D19655" i="7"/>
  <c r="D19656" i="7"/>
  <c r="D19657" i="7"/>
  <c r="D19658" i="7"/>
  <c r="D19659" i="7"/>
  <c r="D19660" i="7"/>
  <c r="D19661" i="7"/>
  <c r="D19662" i="7"/>
  <c r="D19663" i="7"/>
  <c r="D19664" i="7"/>
  <c r="D19665" i="7"/>
  <c r="D19666" i="7"/>
  <c r="D19667" i="7"/>
  <c r="D19668" i="7"/>
  <c r="D19669" i="7"/>
  <c r="D19670" i="7"/>
  <c r="D19671" i="7"/>
  <c r="D19672" i="7"/>
  <c r="D19673" i="7"/>
  <c r="D19674" i="7"/>
  <c r="D19675" i="7"/>
  <c r="D19676" i="7"/>
  <c r="D19677" i="7"/>
  <c r="D19678" i="7"/>
  <c r="D19679" i="7"/>
  <c r="D19680" i="7"/>
  <c r="D19681" i="7"/>
  <c r="D19682" i="7"/>
  <c r="D19683" i="7"/>
  <c r="D19684" i="7"/>
  <c r="D19685" i="7"/>
  <c r="D19686" i="7"/>
  <c r="D19687" i="7"/>
  <c r="D19688" i="7"/>
  <c r="D19689" i="7"/>
  <c r="D19690" i="7"/>
  <c r="D19691" i="7"/>
  <c r="D19692" i="7"/>
  <c r="D19693" i="7"/>
  <c r="D19694" i="7"/>
  <c r="D19695" i="7"/>
  <c r="D19696" i="7"/>
  <c r="D19697" i="7"/>
  <c r="D19698" i="7"/>
  <c r="D19699" i="7"/>
  <c r="D19700" i="7"/>
  <c r="D19701" i="7"/>
  <c r="D19702" i="7"/>
  <c r="D19703" i="7"/>
  <c r="D19704" i="7"/>
  <c r="D19705" i="7"/>
  <c r="D19706" i="7"/>
  <c r="D19707" i="7"/>
  <c r="D19708" i="7"/>
  <c r="D19709" i="7"/>
  <c r="D19710" i="7"/>
  <c r="D19711" i="7"/>
  <c r="D19712" i="7"/>
  <c r="D19713" i="7"/>
  <c r="D19714" i="7"/>
  <c r="D19715" i="7"/>
  <c r="D19716" i="7"/>
  <c r="D19717" i="7"/>
  <c r="D19718" i="7"/>
  <c r="D19719" i="7"/>
  <c r="D19720" i="7"/>
  <c r="D19721" i="7"/>
  <c r="D19722" i="7"/>
  <c r="D19723" i="7"/>
  <c r="D19724" i="7"/>
  <c r="D19725" i="7"/>
  <c r="D19726" i="7"/>
  <c r="D19727" i="7"/>
  <c r="D19728" i="7"/>
  <c r="D19729" i="7"/>
  <c r="D19730" i="7"/>
  <c r="D19731" i="7"/>
  <c r="D19732" i="7"/>
  <c r="D19733" i="7"/>
  <c r="D19734" i="7"/>
  <c r="D19735" i="7"/>
  <c r="D19736" i="7"/>
  <c r="D19737" i="7"/>
  <c r="D19738" i="7"/>
  <c r="D19739" i="7"/>
  <c r="D19740" i="7"/>
  <c r="D19741" i="7"/>
  <c r="D19742" i="7"/>
  <c r="D19743" i="7"/>
  <c r="D19744" i="7"/>
  <c r="D19745" i="7"/>
  <c r="D19746" i="7"/>
  <c r="D19747" i="7"/>
  <c r="D19748" i="7"/>
  <c r="D19749" i="7"/>
  <c r="D19750" i="7"/>
  <c r="D19751" i="7"/>
  <c r="D19752" i="7"/>
  <c r="D19753" i="7"/>
  <c r="D19754" i="7"/>
  <c r="D19755" i="7"/>
  <c r="D19756" i="7"/>
  <c r="D19757" i="7"/>
  <c r="D19758" i="7"/>
  <c r="D19759" i="7"/>
  <c r="D19760" i="7"/>
  <c r="D19761" i="7"/>
  <c r="D19762" i="7"/>
  <c r="D19763" i="7"/>
  <c r="D19764" i="7"/>
  <c r="D19765" i="7"/>
  <c r="D19766" i="7"/>
  <c r="D19767" i="7"/>
  <c r="D19768" i="7"/>
  <c r="D19769" i="7"/>
  <c r="D19770" i="7"/>
  <c r="D19771" i="7"/>
  <c r="D19772" i="7"/>
  <c r="D19773" i="7"/>
  <c r="D19774" i="7"/>
  <c r="D19775" i="7"/>
  <c r="D19776" i="7"/>
  <c r="D19777" i="7"/>
  <c r="D19778" i="7"/>
  <c r="D19779" i="7"/>
  <c r="D19780" i="7"/>
  <c r="D19781" i="7"/>
  <c r="D19782" i="7"/>
  <c r="D19783" i="7"/>
  <c r="D19784" i="7"/>
  <c r="D19785" i="7"/>
  <c r="D19786" i="7"/>
  <c r="D19787" i="7"/>
  <c r="D19788" i="7"/>
  <c r="D19584" i="7"/>
  <c r="D19585" i="7"/>
  <c r="D19586" i="7"/>
  <c r="D19789" i="7"/>
  <c r="D19790" i="7"/>
  <c r="D19791" i="7"/>
  <c r="D19792" i="7"/>
  <c r="D19793" i="7"/>
  <c r="D19794" i="7"/>
  <c r="D19795" i="7"/>
  <c r="D19796" i="7"/>
  <c r="D19797" i="7"/>
  <c r="D19798" i="7"/>
  <c r="D19799" i="7"/>
  <c r="D19800" i="7"/>
  <c r="D19801" i="7"/>
  <c r="D19802" i="7"/>
  <c r="D19803" i="7"/>
  <c r="D19804" i="7"/>
  <c r="D19805" i="7"/>
  <c r="D19806" i="7"/>
  <c r="D19807" i="7"/>
  <c r="D19808" i="7"/>
  <c r="D19809" i="7"/>
  <c r="D19810" i="7"/>
  <c r="D19811" i="7"/>
  <c r="D19812" i="7"/>
  <c r="D19813" i="7"/>
  <c r="D19814" i="7"/>
  <c r="D19815" i="7"/>
  <c r="D19816" i="7"/>
  <c r="D19817" i="7"/>
  <c r="D19818" i="7"/>
  <c r="D19819" i="7"/>
  <c r="D19820" i="7"/>
  <c r="D19821" i="7"/>
  <c r="D19822" i="7"/>
  <c r="D19823" i="7"/>
  <c r="D19824" i="7"/>
  <c r="D19825" i="7"/>
  <c r="D19826" i="7"/>
  <c r="D19827" i="7"/>
  <c r="D19828" i="7"/>
  <c r="D19829" i="7"/>
  <c r="D19830" i="7"/>
  <c r="D19831" i="7"/>
  <c r="D19832" i="7"/>
  <c r="D19833" i="7"/>
  <c r="D19834" i="7"/>
  <c r="D19835" i="7"/>
  <c r="D19836" i="7"/>
  <c r="D19837" i="7"/>
  <c r="D19838" i="7"/>
  <c r="D19839" i="7"/>
  <c r="D19840" i="7"/>
  <c r="D19841" i="7"/>
  <c r="D19842" i="7"/>
  <c r="D19843" i="7"/>
  <c r="D19844" i="7"/>
  <c r="D19845" i="7"/>
  <c r="D19846" i="7"/>
  <c r="D19847" i="7"/>
  <c r="D19848" i="7"/>
  <c r="D19849" i="7"/>
  <c r="D19850" i="7"/>
  <c r="D19851" i="7"/>
  <c r="D19852" i="7"/>
  <c r="D19853" i="7"/>
  <c r="D19854" i="7"/>
  <c r="D19855" i="7"/>
  <c r="D19856" i="7"/>
  <c r="D19857" i="7"/>
  <c r="D19858" i="7"/>
  <c r="D19859" i="7"/>
  <c r="D19860" i="7"/>
  <c r="D19861" i="7"/>
  <c r="D19862" i="7"/>
  <c r="D19863" i="7"/>
  <c r="D19864" i="7"/>
  <c r="D19865" i="7"/>
  <c r="D19866" i="7"/>
  <c r="D19867" i="7"/>
  <c r="D19868" i="7"/>
  <c r="D19869" i="7"/>
  <c r="D19870" i="7"/>
  <c r="D19871" i="7"/>
  <c r="D19872" i="7"/>
  <c r="D19873" i="7"/>
  <c r="D19874" i="7"/>
  <c r="D19875" i="7"/>
  <c r="D19876" i="7"/>
  <c r="D19877" i="7"/>
  <c r="D19878" i="7"/>
  <c r="D19879" i="7"/>
  <c r="D19880" i="7"/>
  <c r="D19881" i="7"/>
  <c r="D19882" i="7"/>
  <c r="D19883" i="7"/>
  <c r="D19884" i="7"/>
  <c r="D19885" i="7"/>
  <c r="D19886" i="7"/>
  <c r="D19887" i="7"/>
  <c r="D19888" i="7"/>
  <c r="D19889" i="7"/>
  <c r="D19890" i="7"/>
  <c r="D19891" i="7"/>
  <c r="D19892" i="7"/>
  <c r="D19893" i="7"/>
  <c r="D19894" i="7"/>
  <c r="D19895" i="7"/>
  <c r="D19896" i="7"/>
  <c r="D19897" i="7"/>
  <c r="D19898" i="7"/>
  <c r="D19899" i="7"/>
  <c r="D19900" i="7"/>
  <c r="D19901" i="7"/>
  <c r="D19902" i="7"/>
  <c r="D19903" i="7"/>
  <c r="D19904" i="7"/>
  <c r="D19905" i="7"/>
  <c r="D19906" i="7"/>
  <c r="D19907" i="7"/>
  <c r="D19908" i="7"/>
  <c r="D19909" i="7"/>
  <c r="D19910" i="7"/>
  <c r="D19911" i="7"/>
  <c r="D19912" i="7"/>
  <c r="D19913" i="7"/>
  <c r="D19914" i="7"/>
  <c r="D19915" i="7"/>
  <c r="D19916" i="7"/>
  <c r="D19917" i="7"/>
  <c r="D19918" i="7"/>
  <c r="D19919" i="7"/>
  <c r="D19920" i="7"/>
  <c r="D19921" i="7"/>
  <c r="D19922" i="7"/>
  <c r="D19923" i="7"/>
  <c r="D19924" i="7"/>
  <c r="D19925" i="7"/>
  <c r="D19926" i="7"/>
  <c r="D19927" i="7"/>
  <c r="D19928" i="7"/>
  <c r="D19929" i="7"/>
  <c r="D19930" i="7"/>
  <c r="D19931" i="7"/>
  <c r="D19932" i="7"/>
  <c r="D19933" i="7"/>
  <c r="D19934" i="7"/>
  <c r="D19935" i="7"/>
  <c r="D19936" i="7"/>
  <c r="D19937" i="7"/>
  <c r="D19938" i="7"/>
  <c r="D19939" i="7"/>
  <c r="D19940" i="7"/>
  <c r="D19941" i="7"/>
  <c r="D19942" i="7"/>
  <c r="D19943" i="7"/>
  <c r="D19944" i="7"/>
  <c r="D19945" i="7"/>
  <c r="D19946" i="7"/>
  <c r="D19947" i="7"/>
  <c r="D19948" i="7"/>
  <c r="D19949" i="7"/>
  <c r="D19950" i="7"/>
  <c r="D19951" i="7"/>
  <c r="D19952" i="7"/>
  <c r="D19953" i="7"/>
  <c r="D19954" i="7"/>
  <c r="D19955" i="7"/>
  <c r="D19956" i="7"/>
  <c r="D19957" i="7"/>
  <c r="D19958" i="7"/>
  <c r="D19959" i="7"/>
  <c r="D19960" i="7"/>
  <c r="D19961" i="7"/>
  <c r="D19962" i="7"/>
  <c r="D19963" i="7"/>
  <c r="D19964" i="7"/>
  <c r="D19965" i="7"/>
  <c r="D19966" i="7"/>
  <c r="D19967" i="7"/>
  <c r="D19968" i="7"/>
  <c r="D19969" i="7"/>
  <c r="D19970" i="7"/>
  <c r="D19971" i="7"/>
  <c r="D19972" i="7"/>
  <c r="D19973" i="7"/>
  <c r="D19974" i="7"/>
  <c r="D19975" i="7"/>
  <c r="D19976" i="7"/>
  <c r="D19977" i="7"/>
  <c r="D19978" i="7"/>
  <c r="D19979" i="7"/>
  <c r="D19980" i="7"/>
  <c r="D19981" i="7"/>
  <c r="D19982" i="7"/>
  <c r="D19983" i="7"/>
  <c r="D19984" i="7"/>
  <c r="D19985" i="7"/>
  <c r="D19986" i="7"/>
  <c r="D19987" i="7"/>
  <c r="D19988" i="7"/>
  <c r="D19989" i="7"/>
  <c r="D19990" i="7"/>
  <c r="D19991" i="7"/>
  <c r="D19992" i="7"/>
  <c r="D19993" i="7"/>
  <c r="D19994" i="7"/>
  <c r="D19995" i="7"/>
  <c r="D19996" i="7"/>
  <c r="D19997" i="7"/>
  <c r="D19998" i="7"/>
  <c r="D19999" i="7"/>
  <c r="D20000" i="7"/>
  <c r="D20001" i="7"/>
  <c r="D20002" i="7"/>
  <c r="D20003" i="7"/>
  <c r="D20004" i="7"/>
  <c r="D20005" i="7"/>
  <c r="D20006" i="7"/>
  <c r="D20007" i="7"/>
  <c r="D20008" i="7"/>
  <c r="D20009" i="7"/>
  <c r="D20010" i="7"/>
  <c r="D20011" i="7"/>
  <c r="D20012" i="7"/>
  <c r="D20013" i="7"/>
  <c r="D20014" i="7"/>
  <c r="D20015" i="7"/>
  <c r="D20016" i="7"/>
  <c r="D20017" i="7"/>
  <c r="D20018" i="7"/>
  <c r="D20019" i="7"/>
  <c r="D20020" i="7"/>
  <c r="D20021" i="7"/>
  <c r="D20022" i="7"/>
  <c r="D20023" i="7"/>
  <c r="D20024" i="7"/>
  <c r="D20025" i="7"/>
  <c r="D20026" i="7"/>
  <c r="D20027" i="7"/>
  <c r="D20028" i="7"/>
  <c r="D20029" i="7"/>
  <c r="D20030" i="7"/>
  <c r="D20031" i="7"/>
  <c r="D20032" i="7"/>
  <c r="D20033" i="7"/>
  <c r="D20034" i="7"/>
  <c r="D20035" i="7"/>
  <c r="D20036" i="7"/>
  <c r="D20037" i="7"/>
  <c r="D20038" i="7"/>
  <c r="D20039" i="7"/>
  <c r="D20040" i="7"/>
  <c r="D20041" i="7"/>
  <c r="D20042" i="7"/>
  <c r="D20043" i="7"/>
  <c r="D20044" i="7"/>
  <c r="D20045" i="7"/>
  <c r="D20046" i="7"/>
  <c r="D20047" i="7"/>
  <c r="D20048" i="7"/>
  <c r="D20049" i="7"/>
  <c r="D20050" i="7"/>
  <c r="D20051" i="7"/>
  <c r="D20052" i="7"/>
  <c r="D20053" i="7"/>
  <c r="D20054" i="7"/>
  <c r="D20055" i="7"/>
  <c r="D20056" i="7"/>
  <c r="D20057" i="7"/>
  <c r="D20058" i="7"/>
  <c r="D20059" i="7"/>
  <c r="D20060" i="7"/>
  <c r="D20061" i="7"/>
  <c r="D20062" i="7"/>
  <c r="D20063" i="7"/>
  <c r="D20064" i="7"/>
  <c r="D20068" i="7"/>
  <c r="D20069" i="7"/>
  <c r="D20065" i="7"/>
  <c r="D20066" i="7"/>
  <c r="D20067" i="7"/>
  <c r="D20070" i="7"/>
  <c r="D20071" i="7"/>
  <c r="D20072" i="7"/>
  <c r="D20073" i="7"/>
  <c r="D20074" i="7"/>
  <c r="D20075" i="7"/>
  <c r="D20076" i="7"/>
  <c r="D20077" i="7"/>
  <c r="D20078" i="7"/>
  <c r="D20079" i="7"/>
  <c r="D20080" i="7"/>
  <c r="D20081" i="7"/>
  <c r="D20082" i="7"/>
  <c r="D20083" i="7"/>
  <c r="D20084" i="7"/>
  <c r="D20085" i="7"/>
  <c r="D20086" i="7"/>
  <c r="D20087" i="7"/>
  <c r="D20088" i="7"/>
  <c r="D20089" i="7"/>
  <c r="D20090" i="7"/>
  <c r="D20091" i="7"/>
  <c r="D20092" i="7"/>
  <c r="D20093" i="7"/>
  <c r="D20094" i="7"/>
  <c r="D20095" i="7"/>
  <c r="D20096" i="7"/>
  <c r="D20097" i="7"/>
  <c r="D20098" i="7"/>
  <c r="D20099" i="7"/>
  <c r="D20100" i="7"/>
  <c r="D20101" i="7"/>
  <c r="D20102" i="7"/>
  <c r="D20103" i="7"/>
  <c r="D20104" i="7"/>
  <c r="D20105" i="7"/>
  <c r="D20106" i="7"/>
  <c r="D20107" i="7"/>
  <c r="D20108" i="7"/>
  <c r="D20109" i="7"/>
  <c r="D20110" i="7"/>
  <c r="D20111" i="7"/>
  <c r="D20112" i="7"/>
  <c r="D20113" i="7"/>
  <c r="D20114" i="7"/>
  <c r="D20115" i="7"/>
  <c r="D20116" i="7"/>
  <c r="D20117" i="7"/>
  <c r="D20118" i="7"/>
  <c r="D20119" i="7"/>
  <c r="D20120" i="7"/>
  <c r="D20121" i="7"/>
  <c r="D20122" i="7"/>
  <c r="D20123" i="7"/>
  <c r="D20124" i="7"/>
  <c r="D20125" i="7"/>
  <c r="D20126" i="7"/>
  <c r="D20127" i="7"/>
  <c r="D20128" i="7"/>
  <c r="D20129" i="7"/>
  <c r="D20130" i="7"/>
  <c r="D20131" i="7"/>
  <c r="D20132" i="7"/>
  <c r="D20133" i="7"/>
  <c r="D20134" i="7"/>
  <c r="D20135" i="7"/>
  <c r="D20136" i="7"/>
  <c r="D20137" i="7"/>
  <c r="D20138" i="7"/>
  <c r="D20139" i="7"/>
  <c r="D20140" i="7"/>
  <c r="D20141" i="7"/>
  <c r="D20142" i="7"/>
  <c r="D20143" i="7"/>
  <c r="D20144" i="7"/>
  <c r="D20145" i="7"/>
  <c r="D20146" i="7"/>
  <c r="D20147" i="7"/>
  <c r="D20148" i="7"/>
  <c r="D20149" i="7"/>
  <c r="D20150" i="7"/>
  <c r="D20151" i="7"/>
  <c r="D20152" i="7"/>
  <c r="D20153" i="7"/>
  <c r="D20154" i="7"/>
  <c r="D20155" i="7"/>
  <c r="D20156" i="7"/>
  <c r="D20157" i="7"/>
  <c r="D20158" i="7"/>
  <c r="D20159" i="7"/>
  <c r="D20160" i="7"/>
  <c r="D20161" i="7"/>
  <c r="D20162" i="7"/>
  <c r="D20163" i="7"/>
  <c r="D20164" i="7"/>
  <c r="D20165" i="7"/>
  <c r="D20166" i="7"/>
  <c r="D20167" i="7"/>
  <c r="D20168" i="7"/>
  <c r="D20169" i="7"/>
  <c r="D20170" i="7"/>
  <c r="D20171" i="7"/>
  <c r="D20172" i="7"/>
  <c r="D20173" i="7"/>
  <c r="D20174" i="7"/>
  <c r="D20175" i="7"/>
  <c r="D20176" i="7"/>
  <c r="D20177" i="7"/>
  <c r="D20178" i="7"/>
  <c r="D20179" i="7"/>
  <c r="D20180" i="7"/>
  <c r="D20181" i="7"/>
  <c r="D20182" i="7"/>
  <c r="D20183" i="7"/>
  <c r="D20184" i="7"/>
  <c r="D20185" i="7"/>
  <c r="D20186" i="7"/>
  <c r="D20187" i="7"/>
  <c r="D20188" i="7"/>
  <c r="D20189" i="7"/>
  <c r="D20190" i="7"/>
  <c r="D20191" i="7"/>
  <c r="D20192" i="7"/>
  <c r="D20193" i="7"/>
  <c r="D20194" i="7"/>
  <c r="D20195" i="7"/>
  <c r="D20196" i="7"/>
  <c r="D20197" i="7"/>
  <c r="D20198" i="7"/>
  <c r="D20199" i="7"/>
  <c r="D20200" i="7"/>
  <c r="D20201" i="7"/>
  <c r="D20202" i="7"/>
  <c r="D20203" i="7"/>
  <c r="D20204" i="7"/>
  <c r="D20205" i="7"/>
  <c r="D20206" i="7"/>
  <c r="D20207" i="7"/>
  <c r="D20208" i="7"/>
  <c r="D20209" i="7"/>
  <c r="D20210" i="7"/>
  <c r="D20211" i="7"/>
  <c r="D20212" i="7"/>
  <c r="D20213" i="7"/>
  <c r="D20214" i="7"/>
  <c r="D20215" i="7"/>
  <c r="D20216" i="7"/>
  <c r="D20217" i="7"/>
  <c r="D20218" i="7"/>
  <c r="D20219" i="7"/>
  <c r="D20220" i="7"/>
  <c r="D20221" i="7"/>
  <c r="D20222" i="7"/>
  <c r="D20223" i="7"/>
  <c r="D20224" i="7"/>
  <c r="D20225" i="7"/>
  <c r="D20226" i="7"/>
  <c r="D20227" i="7"/>
  <c r="D20228" i="7"/>
  <c r="D20229" i="7"/>
  <c r="D20230" i="7"/>
  <c r="D20231" i="7"/>
  <c r="D20232" i="7"/>
  <c r="D20233" i="7"/>
  <c r="D20234" i="7"/>
  <c r="D20235" i="7"/>
  <c r="D20236" i="7"/>
  <c r="D20237" i="7"/>
  <c r="D20238" i="7"/>
  <c r="D20239" i="7"/>
  <c r="D20240" i="7"/>
  <c r="D20241" i="7"/>
  <c r="D20242" i="7"/>
  <c r="D20243" i="7"/>
  <c r="D20244" i="7"/>
  <c r="D20245" i="7"/>
  <c r="D20246" i="7"/>
  <c r="D20247" i="7"/>
  <c r="D20248" i="7"/>
  <c r="D20249" i="7"/>
  <c r="D20250" i="7"/>
  <c r="D20251" i="7"/>
  <c r="D20252" i="7"/>
  <c r="D20253" i="7"/>
  <c r="D20254" i="7"/>
  <c r="D20255" i="7"/>
  <c r="D20256" i="7"/>
  <c r="D20257" i="7"/>
  <c r="D20258" i="7"/>
  <c r="D20259" i="7"/>
  <c r="D20260" i="7"/>
  <c r="D20261" i="7"/>
  <c r="D20262" i="7"/>
  <c r="D20263" i="7"/>
  <c r="D20264" i="7"/>
  <c r="D20265" i="7"/>
  <c r="D20266" i="7"/>
  <c r="D20267" i="7"/>
  <c r="D20268" i="7"/>
  <c r="D20269" i="7"/>
  <c r="D20270" i="7"/>
  <c r="D20271" i="7"/>
  <c r="D20272" i="7"/>
  <c r="D20273" i="7"/>
  <c r="D20274" i="7"/>
  <c r="D20275" i="7"/>
  <c r="D20276" i="7"/>
  <c r="D20277" i="7"/>
  <c r="D20278" i="7"/>
  <c r="D20279" i="7"/>
  <c r="D20280" i="7"/>
  <c r="D20281" i="7"/>
  <c r="D20282" i="7"/>
  <c r="D20283" i="7"/>
  <c r="D20284" i="7"/>
  <c r="D20285" i="7"/>
  <c r="D20286" i="7"/>
  <c r="D20287" i="7"/>
  <c r="D20288" i="7"/>
  <c r="D20289" i="7"/>
  <c r="D20290" i="7"/>
  <c r="D20291" i="7"/>
  <c r="D20292" i="7"/>
  <c r="D20293" i="7"/>
  <c r="D20294" i="7"/>
  <c r="D20295" i="7"/>
  <c r="D20296" i="7"/>
  <c r="D20297" i="7"/>
  <c r="D20298" i="7"/>
  <c r="D20299" i="7"/>
  <c r="D20300" i="7"/>
  <c r="D20301" i="7"/>
  <c r="D20302" i="7"/>
  <c r="D20303" i="7"/>
  <c r="D20304" i="7"/>
  <c r="D20305" i="7"/>
  <c r="D20306" i="7"/>
  <c r="D20307" i="7"/>
  <c r="D20308" i="7"/>
  <c r="D20309" i="7"/>
  <c r="D20310" i="7"/>
  <c r="D20311" i="7"/>
  <c r="D20312" i="7"/>
  <c r="D20313" i="7"/>
  <c r="D20314" i="7"/>
  <c r="D20315" i="7"/>
  <c r="D20316" i="7"/>
  <c r="D20317" i="7"/>
  <c r="D20318" i="7"/>
  <c r="D20319" i="7"/>
  <c r="D20320" i="7"/>
  <c r="D20321" i="7"/>
  <c r="D20322" i="7"/>
  <c r="D20323" i="7"/>
  <c r="D20324" i="7"/>
  <c r="D20325" i="7"/>
  <c r="D20326" i="7"/>
  <c r="D20327" i="7"/>
  <c r="D20328" i="7"/>
  <c r="D20329" i="7"/>
  <c r="D20330" i="7"/>
  <c r="D20331" i="7"/>
  <c r="D20332" i="7"/>
  <c r="D20333" i="7"/>
  <c r="D20334" i="7"/>
  <c r="D20335" i="7"/>
  <c r="D20336" i="7"/>
  <c r="D20337" i="7"/>
  <c r="D20338" i="7"/>
  <c r="D20339" i="7"/>
  <c r="D20340" i="7"/>
  <c r="D20341" i="7"/>
  <c r="D20342" i="7"/>
  <c r="D20343" i="7"/>
  <c r="D20344" i="7"/>
  <c r="D20345" i="7"/>
  <c r="D20346" i="7"/>
  <c r="D20347" i="7"/>
  <c r="D20348" i="7"/>
  <c r="D20349" i="7"/>
  <c r="D20350" i="7"/>
  <c r="D20351" i="7"/>
  <c r="D20352" i="7"/>
  <c r="D20353" i="7"/>
  <c r="D20354" i="7"/>
  <c r="D20355" i="7"/>
  <c r="D20356" i="7"/>
  <c r="D20357" i="7"/>
  <c r="D20358" i="7"/>
  <c r="D20359" i="7"/>
  <c r="D20360" i="7"/>
  <c r="D20361" i="7"/>
  <c r="D20362" i="7"/>
  <c r="D20363" i="7"/>
  <c r="D20364" i="7"/>
  <c r="D20365" i="7"/>
  <c r="D20366" i="7"/>
  <c r="D20367" i="7"/>
  <c r="D20368" i="7"/>
  <c r="D20369" i="7"/>
  <c r="D20370" i="7"/>
  <c r="D20371" i="7"/>
  <c r="D20372" i="7"/>
  <c r="D20373" i="7"/>
  <c r="D20374" i="7"/>
  <c r="D20375" i="7"/>
  <c r="D20376" i="7"/>
  <c r="D20377" i="7"/>
  <c r="D20378" i="7"/>
  <c r="D20379" i="7"/>
  <c r="D20380" i="7"/>
  <c r="D20381" i="7"/>
  <c r="D20382" i="7"/>
  <c r="D20383" i="7"/>
  <c r="D20384" i="7"/>
  <c r="D20385" i="7"/>
  <c r="D20386" i="7"/>
  <c r="D20387" i="7"/>
  <c r="D20388" i="7"/>
  <c r="D20389" i="7"/>
  <c r="D20390" i="7"/>
  <c r="D20391" i="7"/>
  <c r="D20392" i="7"/>
  <c r="D20393" i="7"/>
  <c r="D20394" i="7"/>
  <c r="D20395" i="7"/>
  <c r="D20396" i="7"/>
  <c r="D20397" i="7"/>
  <c r="D20398" i="7"/>
  <c r="D20399" i="7"/>
  <c r="D20400" i="7"/>
  <c r="D20401" i="7"/>
  <c r="D20402" i="7"/>
  <c r="D20403" i="7"/>
  <c r="D20404" i="7"/>
  <c r="D20405" i="7"/>
  <c r="D20406" i="7"/>
  <c r="D20407" i="7"/>
  <c r="D20408" i="7"/>
  <c r="D20409" i="7"/>
  <c r="D20410" i="7"/>
  <c r="D20411" i="7"/>
  <c r="D20412" i="7"/>
  <c r="D20413" i="7"/>
  <c r="D20414" i="7"/>
  <c r="D20415" i="7"/>
  <c r="D20416" i="7"/>
  <c r="D20417" i="7"/>
  <c r="D20418" i="7"/>
  <c r="D20419" i="7"/>
  <c r="D20420" i="7"/>
  <c r="D20421" i="7"/>
  <c r="D20422" i="7"/>
  <c r="D20423" i="7"/>
  <c r="D20424" i="7"/>
  <c r="D20425" i="7"/>
  <c r="D20426" i="7"/>
  <c r="D20427" i="7"/>
  <c r="D20428" i="7"/>
  <c r="D20429" i="7"/>
  <c r="D20430" i="7"/>
  <c r="D20431" i="7"/>
  <c r="D20432" i="7"/>
  <c r="D20433" i="7"/>
  <c r="D20434" i="7"/>
  <c r="D20435" i="7"/>
  <c r="D20436" i="7"/>
  <c r="D20437" i="7"/>
  <c r="D20438" i="7"/>
  <c r="D20439" i="7"/>
  <c r="D20440" i="7"/>
  <c r="D20441" i="7"/>
  <c r="D20442" i="7"/>
  <c r="D20443" i="7"/>
  <c r="D20444" i="7"/>
  <c r="D20445" i="7"/>
  <c r="D20446" i="7"/>
  <c r="D20447" i="7"/>
  <c r="D20448" i="7"/>
  <c r="D20449" i="7"/>
  <c r="D20450" i="7"/>
  <c r="D20451" i="7"/>
  <c r="D20452" i="7"/>
  <c r="D20453" i="7"/>
  <c r="D20454" i="7"/>
  <c r="D20455" i="7"/>
  <c r="D20456" i="7"/>
  <c r="D20457" i="7"/>
  <c r="D20458" i="7"/>
  <c r="D20459" i="7"/>
  <c r="D20460" i="7"/>
  <c r="D20461" i="7"/>
  <c r="D20462" i="7"/>
  <c r="D20463" i="7"/>
  <c r="D20464" i="7"/>
  <c r="D20465" i="7"/>
  <c r="D20466" i="7"/>
  <c r="D20467" i="7"/>
  <c r="D20468" i="7"/>
  <c r="D20469" i="7"/>
  <c r="D20470" i="7"/>
  <c r="D20471" i="7"/>
  <c r="D20472" i="7"/>
  <c r="D20473" i="7"/>
  <c r="D20474" i="7"/>
  <c r="D20475" i="7"/>
  <c r="D20476" i="7"/>
  <c r="D20477" i="7"/>
  <c r="D20478" i="7"/>
  <c r="D20479" i="7"/>
  <c r="D20480" i="7"/>
  <c r="D20481" i="7"/>
  <c r="D20482" i="7"/>
  <c r="D20483" i="7"/>
  <c r="D20484" i="7"/>
  <c r="D20485" i="7"/>
  <c r="D20486" i="7"/>
  <c r="D20487" i="7"/>
  <c r="D20488" i="7"/>
  <c r="D20489" i="7"/>
  <c r="D20490" i="7"/>
  <c r="D20491" i="7"/>
  <c r="D20492" i="7"/>
  <c r="D20493" i="7"/>
  <c r="D20494" i="7"/>
  <c r="D20495" i="7"/>
  <c r="D20496" i="7"/>
  <c r="D20497" i="7"/>
  <c r="D20498" i="7"/>
  <c r="D20499" i="7"/>
  <c r="D20500" i="7"/>
  <c r="D20501" i="7"/>
  <c r="D20502" i="7"/>
  <c r="D20503" i="7"/>
  <c r="D20504" i="7"/>
  <c r="D20505" i="7"/>
  <c r="D20506" i="7"/>
  <c r="D20507" i="7"/>
  <c r="D20508" i="7"/>
  <c r="D20509" i="7"/>
  <c r="D20510" i="7"/>
  <c r="D20511" i="7"/>
  <c r="D20512" i="7"/>
  <c r="D20513" i="7"/>
  <c r="D20514" i="7"/>
  <c r="D20515" i="7"/>
  <c r="D20516" i="7"/>
  <c r="D20517" i="7"/>
  <c r="D20518" i="7"/>
  <c r="D20519" i="7"/>
  <c r="D20520" i="7"/>
  <c r="D20521" i="7"/>
  <c r="D20522" i="7"/>
  <c r="D20523" i="7"/>
  <c r="D20524" i="7"/>
  <c r="D20525" i="7"/>
  <c r="D20526" i="7"/>
  <c r="D20527" i="7"/>
  <c r="D20528" i="7"/>
  <c r="D20529" i="7"/>
  <c r="D20530" i="7"/>
  <c r="D20531" i="7"/>
  <c r="D20532" i="7"/>
  <c r="D20533" i="7"/>
  <c r="D20534" i="7"/>
  <c r="D20535" i="7"/>
  <c r="D20536" i="7"/>
  <c r="D20537" i="7"/>
  <c r="D20538" i="7"/>
  <c r="D20539" i="7"/>
  <c r="D20540" i="7"/>
  <c r="D20541" i="7"/>
  <c r="D20542" i="7"/>
  <c r="D20543" i="7"/>
  <c r="D20544" i="7"/>
  <c r="D20545" i="7"/>
  <c r="D20546" i="7"/>
  <c r="D20547" i="7"/>
  <c r="D20548" i="7"/>
  <c r="D20549" i="7"/>
  <c r="D20550" i="7"/>
  <c r="D20551" i="7"/>
  <c r="D20552" i="7"/>
  <c r="D20553" i="7"/>
  <c r="D20554" i="7"/>
  <c r="D20555" i="7"/>
  <c r="D20556" i="7"/>
  <c r="D20557" i="7"/>
  <c r="D20558" i="7"/>
  <c r="D20559" i="7"/>
  <c r="D20560" i="7"/>
  <c r="D20561" i="7"/>
  <c r="D20562" i="7"/>
  <c r="D20563" i="7"/>
  <c r="D20564" i="7"/>
  <c r="D20565" i="7"/>
  <c r="D20566" i="7"/>
  <c r="D20567" i="7"/>
  <c r="D20568" i="7"/>
  <c r="D20569" i="7"/>
  <c r="D20570" i="7"/>
  <c r="D20571" i="7"/>
  <c r="D20572" i="7"/>
  <c r="D20573" i="7"/>
  <c r="D20574" i="7"/>
  <c r="D20575" i="7"/>
  <c r="D20576" i="7"/>
  <c r="D20577" i="7"/>
  <c r="D20578" i="7"/>
  <c r="D20579" i="7"/>
  <c r="D20580" i="7"/>
  <c r="D20581" i="7"/>
  <c r="D20582" i="7"/>
  <c r="D20583" i="7"/>
  <c r="D20584" i="7"/>
  <c r="D20585" i="7"/>
  <c r="D20586" i="7"/>
  <c r="D20587" i="7"/>
  <c r="D20588" i="7"/>
  <c r="D20589" i="7"/>
  <c r="D20590" i="7"/>
  <c r="D20591" i="7"/>
  <c r="D20592" i="7"/>
  <c r="D20593" i="7"/>
  <c r="D20594" i="7"/>
  <c r="D20595" i="7"/>
  <c r="D20596" i="7"/>
  <c r="D20597" i="7"/>
  <c r="D20598" i="7"/>
  <c r="D20599" i="7"/>
  <c r="D20600" i="7"/>
  <c r="D20601" i="7"/>
  <c r="D20602" i="7"/>
  <c r="D20603" i="7"/>
  <c r="D20604" i="7"/>
  <c r="D20605" i="7"/>
  <c r="D20606" i="7"/>
  <c r="D20607" i="7"/>
  <c r="D20608" i="7"/>
  <c r="D20609" i="7"/>
  <c r="D20610" i="7"/>
  <c r="D20611" i="7"/>
  <c r="D20612" i="7"/>
  <c r="D20613" i="7"/>
  <c r="D20614" i="7"/>
  <c r="D20615" i="7"/>
  <c r="D20616" i="7"/>
  <c r="D20617" i="7"/>
  <c r="D20618" i="7"/>
  <c r="D20619" i="7"/>
  <c r="D20620" i="7"/>
  <c r="D20621" i="7"/>
  <c r="D20622" i="7"/>
  <c r="D20623" i="7"/>
  <c r="D20624" i="7"/>
  <c r="D20625" i="7"/>
  <c r="D20626" i="7"/>
  <c r="D20627" i="7"/>
  <c r="D20628" i="7"/>
  <c r="D20629" i="7"/>
  <c r="D20630" i="7"/>
  <c r="D20631" i="7"/>
  <c r="D20632" i="7"/>
  <c r="D20633" i="7"/>
  <c r="D20634" i="7"/>
  <c r="D20635" i="7"/>
  <c r="D20636" i="7"/>
  <c r="D20637" i="7"/>
  <c r="D20638" i="7"/>
  <c r="D20639" i="7"/>
  <c r="D20640" i="7"/>
  <c r="D20641" i="7"/>
  <c r="D20642" i="7"/>
  <c r="D20643" i="7"/>
  <c r="D20644" i="7"/>
  <c r="D20645" i="7"/>
  <c r="D20646" i="7"/>
  <c r="D20647" i="7"/>
  <c r="D20648" i="7"/>
  <c r="D20649" i="7"/>
  <c r="D20650" i="7"/>
  <c r="D20651" i="7"/>
  <c r="D20652" i="7"/>
  <c r="D20653" i="7"/>
  <c r="D20654" i="7"/>
  <c r="D20655" i="7"/>
  <c r="D20656" i="7"/>
  <c r="D20657" i="7"/>
  <c r="D20658" i="7"/>
  <c r="D20659" i="7"/>
  <c r="D20660" i="7"/>
  <c r="D20661" i="7"/>
  <c r="D20662" i="7"/>
  <c r="D20663" i="7"/>
  <c r="D20664" i="7"/>
  <c r="D20665" i="7"/>
  <c r="D20666" i="7"/>
  <c r="D20667" i="7"/>
  <c r="D20668" i="7"/>
  <c r="D20669" i="7"/>
  <c r="D20670" i="7"/>
  <c r="D20671" i="7"/>
  <c r="D20672" i="7"/>
  <c r="D20673" i="7"/>
  <c r="D20674" i="7"/>
  <c r="D20675" i="7"/>
  <c r="D20676" i="7"/>
  <c r="D20677" i="7"/>
  <c r="D20678" i="7"/>
  <c r="D20679" i="7"/>
  <c r="D20680" i="7"/>
  <c r="D20681" i="7"/>
  <c r="D20682" i="7"/>
  <c r="D20683" i="7"/>
  <c r="D20684" i="7"/>
  <c r="D20685" i="7"/>
  <c r="D20686" i="7"/>
  <c r="D20687" i="7"/>
  <c r="D20688" i="7"/>
  <c r="D20689" i="7"/>
  <c r="D20690" i="7"/>
  <c r="D20691" i="7"/>
  <c r="D20692" i="7"/>
  <c r="D20693" i="7"/>
  <c r="D20694" i="7"/>
  <c r="D20695" i="7"/>
  <c r="D20696" i="7"/>
  <c r="D20697" i="7"/>
  <c r="D20698" i="7"/>
  <c r="D20699" i="7"/>
  <c r="D20700" i="7"/>
  <c r="D20701" i="7"/>
  <c r="D20702" i="7"/>
  <c r="D20703" i="7"/>
  <c r="D20704" i="7"/>
  <c r="D20705" i="7"/>
  <c r="D20706" i="7"/>
  <c r="D20707" i="7"/>
  <c r="D20708" i="7"/>
  <c r="D20709" i="7"/>
  <c r="D20710" i="7"/>
  <c r="D20711" i="7"/>
  <c r="D20712" i="7"/>
  <c r="D20713" i="7"/>
  <c r="D20714" i="7"/>
  <c r="D20715" i="7"/>
  <c r="D20716" i="7"/>
  <c r="D20717" i="7"/>
  <c r="D20718" i="7"/>
  <c r="D20719" i="7"/>
  <c r="D20720" i="7"/>
  <c r="D20721" i="7"/>
  <c r="D20722" i="7"/>
  <c r="D20723" i="7"/>
  <c r="D20724" i="7"/>
  <c r="D20725" i="7"/>
  <c r="D20726" i="7"/>
  <c r="D20727" i="7"/>
  <c r="D20728" i="7"/>
  <c r="D20729" i="7"/>
  <c r="D20730" i="7"/>
  <c r="D20731" i="7"/>
  <c r="D20732" i="7"/>
  <c r="D20733" i="7"/>
  <c r="D20734" i="7"/>
  <c r="D20735" i="7"/>
  <c r="D20736" i="7"/>
  <c r="D20737" i="7"/>
  <c r="D20738" i="7"/>
  <c r="D20739" i="7"/>
  <c r="D20740" i="7"/>
  <c r="D20741" i="7"/>
  <c r="D20742" i="7"/>
  <c r="D20743" i="7"/>
  <c r="D20744" i="7"/>
  <c r="D20745" i="7"/>
  <c r="D20746" i="7"/>
  <c r="D20747" i="7"/>
  <c r="D20748" i="7"/>
  <c r="D20749" i="7"/>
  <c r="D20750" i="7"/>
  <c r="D20751" i="7"/>
  <c r="D20752" i="7"/>
  <c r="D20753" i="7"/>
  <c r="D20754" i="7"/>
  <c r="D20755" i="7"/>
  <c r="D20756" i="7"/>
  <c r="D20757" i="7"/>
  <c r="D20758" i="7"/>
  <c r="D20759" i="7"/>
  <c r="D20760" i="7"/>
  <c r="D20761" i="7"/>
  <c r="D20762" i="7"/>
  <c r="D20763" i="7"/>
  <c r="D20764" i="7"/>
  <c r="D20765" i="7"/>
  <c r="D20766" i="7"/>
  <c r="D20767" i="7"/>
  <c r="D20768" i="7"/>
  <c r="D20769" i="7"/>
  <c r="D20770" i="7"/>
  <c r="D20771" i="7"/>
  <c r="D20772" i="7"/>
  <c r="D20773" i="7"/>
  <c r="D20774" i="7"/>
  <c r="D20775" i="7"/>
  <c r="D20776" i="7"/>
  <c r="D20777" i="7"/>
  <c r="D20778" i="7"/>
  <c r="D20779" i="7"/>
  <c r="D20780" i="7"/>
  <c r="D20781" i="7"/>
  <c r="D20782" i="7"/>
  <c r="D20783" i="7"/>
  <c r="D20784" i="7"/>
  <c r="D20785" i="7"/>
  <c r="D20786" i="7"/>
  <c r="D20787" i="7"/>
  <c r="D20788" i="7"/>
  <c r="D20789" i="7"/>
  <c r="D20790" i="7"/>
  <c r="D20791" i="7"/>
  <c r="D20792" i="7"/>
  <c r="D20793" i="7"/>
  <c r="D20794" i="7"/>
  <c r="D20795" i="7"/>
  <c r="D20796" i="7"/>
  <c r="D20797" i="7"/>
  <c r="D20798" i="7"/>
  <c r="D20799" i="7"/>
  <c r="D20800" i="7"/>
  <c r="D20801" i="7"/>
  <c r="D20802" i="7"/>
  <c r="D20803" i="7"/>
  <c r="D20804" i="7"/>
  <c r="D20805" i="7"/>
  <c r="D20806" i="7"/>
  <c r="D20807" i="7"/>
  <c r="D20808" i="7"/>
  <c r="D20809" i="7"/>
  <c r="D20810" i="7"/>
  <c r="D20811" i="7"/>
  <c r="D20812" i="7"/>
  <c r="D20813" i="7"/>
  <c r="D20814" i="7"/>
  <c r="D20815" i="7"/>
  <c r="D20816" i="7"/>
  <c r="D20817" i="7"/>
  <c r="D20818" i="7"/>
  <c r="D20819" i="7"/>
  <c r="D20820" i="7"/>
  <c r="D20821" i="7"/>
  <c r="D20822" i="7"/>
  <c r="D20823" i="7"/>
  <c r="D20824" i="7"/>
  <c r="D20825" i="7"/>
  <c r="D20826" i="7"/>
  <c r="D20827" i="7"/>
  <c r="D20828" i="7"/>
  <c r="D20829" i="7"/>
  <c r="D20830" i="7"/>
  <c r="D20831" i="7"/>
  <c r="D20832" i="7"/>
  <c r="D20833" i="7"/>
  <c r="D20834" i="7"/>
  <c r="D20835" i="7"/>
  <c r="D20836" i="7"/>
  <c r="D20837" i="7"/>
  <c r="D20838" i="7"/>
  <c r="D20839" i="7"/>
  <c r="D20840" i="7"/>
  <c r="D20841" i="7"/>
  <c r="D20842" i="7"/>
  <c r="D20843" i="7"/>
  <c r="D20844" i="7"/>
  <c r="D20845" i="7"/>
  <c r="D20846" i="7"/>
  <c r="D20847" i="7"/>
  <c r="D20848" i="7"/>
  <c r="D20849" i="7"/>
  <c r="D20850" i="7"/>
  <c r="D20851" i="7"/>
  <c r="D20852" i="7"/>
  <c r="D20853" i="7"/>
  <c r="D20854" i="7"/>
  <c r="D20855" i="7"/>
  <c r="D20856" i="7"/>
  <c r="D20857" i="7"/>
  <c r="D20858" i="7"/>
  <c r="D20859" i="7"/>
  <c r="D20860" i="7"/>
  <c r="D20861" i="7"/>
  <c r="D20862" i="7"/>
  <c r="D20863" i="7"/>
  <c r="D20864" i="7"/>
  <c r="D20865" i="7"/>
  <c r="D20866" i="7"/>
  <c r="D20867" i="7"/>
  <c r="D20868" i="7"/>
  <c r="D20869" i="7"/>
  <c r="D20870" i="7"/>
  <c r="D20871" i="7"/>
  <c r="D20872" i="7"/>
  <c r="D20873" i="7"/>
  <c r="D20874" i="7"/>
  <c r="D20875" i="7"/>
  <c r="D20876" i="7"/>
  <c r="D20877" i="7"/>
  <c r="D20878" i="7"/>
  <c r="D20879" i="7"/>
  <c r="D20880" i="7"/>
  <c r="D20881" i="7"/>
  <c r="D20882" i="7"/>
  <c r="D20883" i="7"/>
  <c r="D20884" i="7"/>
  <c r="D20885" i="7"/>
  <c r="D20886" i="7"/>
  <c r="D20887" i="7"/>
  <c r="D20888" i="7"/>
  <c r="D20889" i="7"/>
  <c r="D20890" i="7"/>
  <c r="D20891" i="7"/>
  <c r="D20892" i="7"/>
  <c r="D20893" i="7"/>
  <c r="D20894" i="7"/>
  <c r="D20895" i="7"/>
  <c r="D20896" i="7"/>
  <c r="D20897" i="7"/>
  <c r="D20898" i="7"/>
  <c r="D20899" i="7"/>
  <c r="D20900" i="7"/>
  <c r="AO12" i="9"/>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CK67" i="3"/>
  <c r="BY67" i="3"/>
  <c r="CK65" i="3"/>
  <c r="CK64" i="3"/>
  <c r="CK13" i="3"/>
  <c r="CK12" i="3"/>
  <c r="CK11" i="3"/>
  <c r="BY11" i="3"/>
  <c r="BY68" i="3" s="1"/>
  <c r="CK10" i="3"/>
  <c r="CH2" i="3"/>
  <c r="BU67" i="3"/>
  <c r="BV67" i="3" s="1"/>
  <c r="BT67" i="3"/>
  <c r="BS67" i="3"/>
  <c r="BR67" i="3"/>
  <c r="BJ67" i="3"/>
  <c r="BV13" i="3"/>
  <c r="BV12" i="3"/>
  <c r="BV11" i="3"/>
  <c r="BJ11" i="3"/>
  <c r="BJ68" i="3" s="1"/>
  <c r="BV10" i="3"/>
  <c r="BS2" i="3"/>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3" i="9" s="1"/>
  <c r="BN10" i="9"/>
  <c r="BO10" i="9"/>
  <c r="BP10" i="9"/>
  <c r="BQ10" i="9"/>
  <c r="BR10" i="9"/>
  <c r="BS10" i="9"/>
  <c r="BT10" i="9"/>
  <c r="BU10" i="9"/>
  <c r="BV10" i="9"/>
  <c r="BW10" i="9"/>
  <c r="BX10" i="9"/>
  <c r="CD65" i="3" s="1"/>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3" i="9" s="1"/>
  <c r="BB19" i="9" s="1"/>
  <c r="BK9" i="3" s="1"/>
  <c r="BB20" i="9"/>
  <c r="BK66" i="3" s="1"/>
  <c r="BC20" i="9"/>
  <c r="BL66" i="3" s="1"/>
  <c r="BD20" i="9"/>
  <c r="BM66" i="3" s="1"/>
  <c r="BE20" i="9"/>
  <c r="BF13" i="9" s="1"/>
  <c r="BF19" i="9" s="1"/>
  <c r="BO9" i="3" s="1"/>
  <c r="BF20" i="9"/>
  <c r="BO66" i="3" s="1"/>
  <c r="BG20" i="9"/>
  <c r="BH13" i="9" s="1"/>
  <c r="BH19" i="9" s="1"/>
  <c r="BQ9" i="3" s="1"/>
  <c r="BH20" i="9"/>
  <c r="BQ66" i="3" s="1"/>
  <c r="BI20" i="9"/>
  <c r="BR66" i="3" s="1"/>
  <c r="BJ20" i="9"/>
  <c r="BS66" i="3" s="1"/>
  <c r="BK20" i="9"/>
  <c r="BT66" i="3" s="1"/>
  <c r="BL20" i="9"/>
  <c r="BU66" i="3" s="1"/>
  <c r="BM20" i="9"/>
  <c r="BN20" i="9"/>
  <c r="BO20" i="9"/>
  <c r="CA66" i="3" s="1"/>
  <c r="BP20" i="9"/>
  <c r="CB66" i="3" s="1"/>
  <c r="BQ20" i="9"/>
  <c r="CC66" i="3" s="1"/>
  <c r="BR20" i="9"/>
  <c r="CD66" i="3" s="1"/>
  <c r="BS20" i="9"/>
  <c r="BT20" i="9"/>
  <c r="CF66" i="3" s="1"/>
  <c r="CF69" i="3" s="1"/>
  <c r="BU20" i="9"/>
  <c r="CG66" i="3" s="1"/>
  <c r="CG69" i="3" s="1"/>
  <c r="BV20" i="9"/>
  <c r="CH66" i="3" s="1"/>
  <c r="CH69" i="3" s="1"/>
  <c r="BW20" i="9"/>
  <c r="CI66" i="3" s="1"/>
  <c r="CI69" i="3" s="1"/>
  <c r="BX20" i="9"/>
  <c r="CJ66" i="3" s="1"/>
  <c r="CJ69" i="3" s="1"/>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G67" i="3"/>
  <c r="BF67" i="3"/>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K14453" i="7"/>
  <c r="L14453" i="7" s="1"/>
  <c r="K14464" i="7"/>
  <c r="L14464" i="7" s="1"/>
  <c r="K14465" i="7"/>
  <c r="L14465" i="7" s="1"/>
  <c r="K14467" i="7"/>
  <c r="L14467" i="7" s="1"/>
  <c r="K14474" i="7"/>
  <c r="L14474" i="7" s="1"/>
  <c r="K14478" i="7"/>
  <c r="L14478" i="7" s="1"/>
  <c r="K14480" i="7"/>
  <c r="L14480" i="7" s="1"/>
  <c r="K14504" i="7"/>
  <c r="L14504" i="7" s="1"/>
  <c r="K14518" i="7"/>
  <c r="L14518" i="7" s="1"/>
  <c r="K14520" i="7"/>
  <c r="L14520" i="7" s="1"/>
  <c r="K14523" i="7"/>
  <c r="L14523" i="7" s="1"/>
  <c r="K14525" i="7"/>
  <c r="L14525" i="7" s="1"/>
  <c r="K14528" i="7"/>
  <c r="L14528" i="7" s="1"/>
  <c r="K14530" i="7"/>
  <c r="L14530" i="7" s="1"/>
  <c r="K14532" i="7"/>
  <c r="L14532" i="7" s="1"/>
  <c r="K14545" i="7"/>
  <c r="L14545" i="7" s="1"/>
  <c r="K14547" i="7"/>
  <c r="L14547" i="7" s="1"/>
  <c r="K14549" i="7"/>
  <c r="L14549" i="7" s="1"/>
  <c r="K14551" i="7"/>
  <c r="L14551" i="7" s="1"/>
  <c r="K14553" i="7"/>
  <c r="L14553" i="7" s="1"/>
  <c r="K14555" i="7"/>
  <c r="L14555" i="7" s="1"/>
  <c r="K14565" i="7"/>
  <c r="L14565" i="7" s="1"/>
  <c r="K14567" i="7"/>
  <c r="L14567" i="7" s="1"/>
  <c r="K14590" i="7"/>
  <c r="L14590" i="7" s="1"/>
  <c r="K14592" i="7"/>
  <c r="L14592" i="7" s="1"/>
  <c r="K14594" i="7"/>
  <c r="L14594" i="7" s="1"/>
  <c r="K14603" i="7"/>
  <c r="L14603" i="7" s="1"/>
  <c r="K14629" i="7"/>
  <c r="L14629" i="7" s="1"/>
  <c r="K14633" i="7"/>
  <c r="L14633" i="7" s="1"/>
  <c r="K14635" i="7"/>
  <c r="L14635" i="7" s="1"/>
  <c r="K14640" i="7"/>
  <c r="L14640" i="7" s="1"/>
  <c r="K14641" i="7"/>
  <c r="L14641" i="7" s="1"/>
  <c r="K14642" i="7"/>
  <c r="L14642" i="7" s="1"/>
  <c r="K14643" i="7"/>
  <c r="L14643" i="7" s="1"/>
  <c r="K14644" i="7"/>
  <c r="L14644" i="7" s="1"/>
  <c r="K14646" i="7"/>
  <c r="L14646" i="7" s="1"/>
  <c r="K14647" i="7"/>
  <c r="L14647" i="7" s="1"/>
  <c r="K14653" i="7"/>
  <c r="L14653" i="7" s="1"/>
  <c r="K14655" i="7"/>
  <c r="L14655" i="7" s="1"/>
  <c r="K14658" i="7"/>
  <c r="L14658" i="7" s="1"/>
  <c r="K14666" i="7"/>
  <c r="L14666" i="7" s="1"/>
  <c r="K14669" i="7"/>
  <c r="L14669" i="7" s="1"/>
  <c r="K14703" i="7"/>
  <c r="L14703" i="7" s="1"/>
  <c r="K14712" i="7"/>
  <c r="L14712" i="7" s="1"/>
  <c r="K14719" i="7"/>
  <c r="L14719" i="7" s="1"/>
  <c r="K14726" i="7"/>
  <c r="L14726" i="7" s="1"/>
  <c r="K14732" i="7"/>
  <c r="L14732" i="7" s="1"/>
  <c r="K14737" i="7"/>
  <c r="L14737" i="7" s="1"/>
  <c r="K14744" i="7"/>
  <c r="L14744" i="7" s="1"/>
  <c r="K14753" i="7"/>
  <c r="L14753" i="7" s="1"/>
  <c r="K14754" i="7"/>
  <c r="L14754" i="7" s="1"/>
  <c r="K14755" i="7"/>
  <c r="L14755" i="7" s="1"/>
  <c r="K14756" i="7"/>
  <c r="L14756" i="7" s="1"/>
  <c r="K14757" i="7"/>
  <c r="L14757" i="7" s="1"/>
  <c r="K14759" i="7"/>
  <c r="L14759" i="7" s="1"/>
  <c r="K14760" i="7"/>
  <c r="L14760" i="7" s="1"/>
  <c r="K14761" i="7"/>
  <c r="L14761" i="7" s="1"/>
  <c r="K14763" i="7"/>
  <c r="L14763" i="7" s="1"/>
  <c r="K14773" i="7"/>
  <c r="L14773" i="7" s="1"/>
  <c r="K14786" i="7"/>
  <c r="L14786" i="7" s="1"/>
  <c r="K14793" i="7"/>
  <c r="L14793" i="7" s="1"/>
  <c r="K14795" i="7"/>
  <c r="L14795" i="7" s="1"/>
  <c r="K14797" i="7"/>
  <c r="L14797" i="7" s="1"/>
  <c r="K14812" i="7"/>
  <c r="L14812" i="7" s="1"/>
  <c r="K14818" i="7"/>
  <c r="L14818" i="7" s="1"/>
  <c r="K14851" i="7"/>
  <c r="L14851" i="7" s="1"/>
  <c r="K14860" i="7"/>
  <c r="L14860" i="7" s="1"/>
  <c r="K14861" i="7"/>
  <c r="L14861" i="7" s="1"/>
  <c r="K14862" i="7"/>
  <c r="L14862" i="7" s="1"/>
  <c r="K14863" i="7"/>
  <c r="L14863" i="7" s="1"/>
  <c r="K14864" i="7"/>
  <c r="L14864" i="7" s="1"/>
  <c r="K14865" i="7"/>
  <c r="L14865" i="7" s="1"/>
  <c r="K14868" i="7"/>
  <c r="L14868" i="7" s="1"/>
  <c r="K14871" i="7"/>
  <c r="L14871" i="7" s="1"/>
  <c r="K14872" i="7"/>
  <c r="L14872" i="7" s="1"/>
  <c r="K14873" i="7"/>
  <c r="L14873" i="7" s="1"/>
  <c r="K14885" i="7"/>
  <c r="L14885" i="7" s="1"/>
  <c r="K14887" i="7"/>
  <c r="L14887" i="7" s="1"/>
  <c r="K14889" i="7"/>
  <c r="L14889" i="7" s="1"/>
  <c r="K14896" i="7"/>
  <c r="L14896" i="7" s="1"/>
  <c r="K14898" i="7"/>
  <c r="L14898" i="7" s="1"/>
  <c r="K14899" i="7"/>
  <c r="L14899" i="7" s="1"/>
  <c r="K14902" i="7"/>
  <c r="L14902" i="7" s="1"/>
  <c r="K14904" i="7"/>
  <c r="L14904" i="7" s="1"/>
  <c r="K14905" i="7"/>
  <c r="L14905" i="7" s="1"/>
  <c r="K14908" i="7"/>
  <c r="L14908" i="7" s="1"/>
  <c r="K14919" i="7"/>
  <c r="L14919" i="7" s="1"/>
  <c r="K14925" i="7"/>
  <c r="L14925" i="7" s="1"/>
  <c r="K14933" i="7"/>
  <c r="L14933" i="7" s="1"/>
  <c r="K14939" i="7"/>
  <c r="L14939" i="7" s="1"/>
  <c r="K14940" i="7"/>
  <c r="L14940" i="7" s="1"/>
  <c r="K14945" i="7"/>
  <c r="L14945" i="7" s="1"/>
  <c r="K14947" i="7"/>
  <c r="L14947" i="7" s="1"/>
  <c r="K14954" i="7"/>
  <c r="L14954" i="7" s="1"/>
  <c r="K14961" i="7"/>
  <c r="L14961" i="7" s="1"/>
  <c r="K14996" i="7"/>
  <c r="L14996" i="7" s="1"/>
  <c r="K15021" i="7"/>
  <c r="L15021" i="7" s="1"/>
  <c r="K15022" i="7"/>
  <c r="L15022" i="7" s="1"/>
  <c r="K15048" i="7"/>
  <c r="L15048" i="7" s="1"/>
  <c r="K15049" i="7"/>
  <c r="L15049" i="7" s="1"/>
  <c r="K15058" i="7"/>
  <c r="L15058" i="7" s="1"/>
  <c r="K15059" i="7"/>
  <c r="L15059" i="7" s="1"/>
  <c r="K15060" i="7"/>
  <c r="L15060" i="7" s="1"/>
  <c r="K15061" i="7"/>
  <c r="L15061" i="7" s="1"/>
  <c r="K15063" i="7"/>
  <c r="L15063" i="7" s="1"/>
  <c r="K15073" i="7"/>
  <c r="L15073" i="7" s="1"/>
  <c r="K15081" i="7"/>
  <c r="L15081" i="7" s="1"/>
  <c r="K15083" i="7"/>
  <c r="L15083" i="7" s="1"/>
  <c r="K15084" i="7"/>
  <c r="L15084" i="7" s="1"/>
  <c r="K15085" i="7"/>
  <c r="L15085" i="7" s="1"/>
  <c r="K15089" i="7"/>
  <c r="L15089" i="7" s="1"/>
  <c r="K15092" i="7"/>
  <c r="L15092" i="7" s="1"/>
  <c r="K15095" i="7"/>
  <c r="L15095" i="7" s="1"/>
  <c r="K15102" i="7"/>
  <c r="L15102" i="7" s="1"/>
  <c r="K15104" i="7"/>
  <c r="L15104" i="7" s="1"/>
  <c r="K15107" i="7"/>
  <c r="L15107" i="7" s="1"/>
  <c r="K15108" i="7"/>
  <c r="L15108" i="7" s="1"/>
  <c r="K15109" i="7"/>
  <c r="L15109" i="7" s="1"/>
  <c r="K15110" i="7"/>
  <c r="L15110" i="7" s="1"/>
  <c r="K15111" i="7"/>
  <c r="L15111" i="7" s="1"/>
  <c r="K15112" i="7"/>
  <c r="L15112" i="7" s="1"/>
  <c r="K15116" i="7"/>
  <c r="L15116" i="7" s="1"/>
  <c r="K15120" i="7"/>
  <c r="L15120" i="7" s="1"/>
  <c r="K15122" i="7"/>
  <c r="L15122" i="7" s="1"/>
  <c r="K15124" i="7"/>
  <c r="L15124" i="7" s="1"/>
  <c r="K15126" i="7"/>
  <c r="L15126" i="7" s="1"/>
  <c r="K15129" i="7"/>
  <c r="L15129" i="7" s="1"/>
  <c r="K15135" i="7"/>
  <c r="L15135" i="7" s="1"/>
  <c r="K15137" i="7"/>
  <c r="L15137" i="7" s="1"/>
  <c r="K15139" i="7"/>
  <c r="L15139" i="7" s="1"/>
  <c r="K15140" i="7"/>
  <c r="L15140" i="7" s="1"/>
  <c r="K15142" i="7"/>
  <c r="L15142" i="7" s="1"/>
  <c r="K15144" i="7"/>
  <c r="L15144" i="7" s="1"/>
  <c r="K15146" i="7"/>
  <c r="L15146" i="7" s="1"/>
  <c r="K15148" i="7"/>
  <c r="L15148" i="7" s="1"/>
  <c r="K15149" i="7"/>
  <c r="L15149" i="7" s="1"/>
  <c r="K15156" i="7"/>
  <c r="L15156" i="7" s="1"/>
  <c r="K15157" i="7"/>
  <c r="L15157" i="7" s="1"/>
  <c r="K15162" i="7"/>
  <c r="L15162" i="7" s="1"/>
  <c r="K15163" i="7"/>
  <c r="L15163" i="7" s="1"/>
  <c r="K15164" i="7"/>
  <c r="L15164" i="7" s="1"/>
  <c r="K15165" i="7"/>
  <c r="L15165" i="7" s="1"/>
  <c r="K15166" i="7"/>
  <c r="L15166" i="7" s="1"/>
  <c r="K15167" i="7"/>
  <c r="L15167" i="7" s="1"/>
  <c r="K15168" i="7"/>
  <c r="L15168" i="7" s="1"/>
  <c r="K15179" i="7"/>
  <c r="L15179" i="7" s="1"/>
  <c r="K15181" i="7"/>
  <c r="L15181" i="7" s="1"/>
  <c r="K15183" i="7"/>
  <c r="L15183" i="7" s="1"/>
  <c r="K15185" i="7"/>
  <c r="L15185" i="7" s="1"/>
  <c r="K15187" i="7"/>
  <c r="L15187" i="7" s="1"/>
  <c r="K15197" i="7"/>
  <c r="L15197" i="7" s="1"/>
  <c r="K15205" i="7"/>
  <c r="L15205" i="7" s="1"/>
  <c r="K15207" i="7"/>
  <c r="L15207" i="7" s="1"/>
  <c r="K15209" i="7"/>
  <c r="L15209" i="7" s="1"/>
  <c r="K15223" i="7"/>
  <c r="L15223" i="7" s="1"/>
  <c r="K15225" i="7"/>
  <c r="L15225" i="7" s="1"/>
  <c r="K15227" i="7"/>
  <c r="L15227" i="7" s="1"/>
  <c r="K15229" i="7"/>
  <c r="L15229" i="7" s="1"/>
  <c r="K15231" i="7"/>
  <c r="L15231" i="7" s="1"/>
  <c r="K15233" i="7"/>
  <c r="L15233" i="7" s="1"/>
  <c r="K15235" i="7"/>
  <c r="L15235" i="7" s="1"/>
  <c r="K15237" i="7"/>
  <c r="L15237" i="7" s="1"/>
  <c r="K15239" i="7"/>
  <c r="L15239" i="7" s="1"/>
  <c r="K15254" i="7"/>
  <c r="L15254" i="7" s="1"/>
  <c r="K15256" i="7"/>
  <c r="L15256" i="7" s="1"/>
  <c r="K15259" i="7"/>
  <c r="L15259" i="7" s="1"/>
  <c r="K15262" i="7"/>
  <c r="L15262" i="7" s="1"/>
  <c r="K15264" i="7"/>
  <c r="L15264" i="7" s="1"/>
  <c r="K15268" i="7"/>
  <c r="L15268" i="7" s="1"/>
  <c r="K15304" i="7"/>
  <c r="L15304" i="7" s="1"/>
  <c r="K15306" i="7"/>
  <c r="L15306" i="7" s="1"/>
  <c r="K15310" i="7"/>
  <c r="L15310" i="7" s="1"/>
  <c r="K15312" i="7"/>
  <c r="L15312" i="7" s="1"/>
  <c r="K15314" i="7"/>
  <c r="L15314" i="7" s="1"/>
  <c r="K15315" i="7"/>
  <c r="L15315" i="7" s="1"/>
  <c r="K15316" i="7"/>
  <c r="L15316" i="7" s="1"/>
  <c r="K15318" i="7"/>
  <c r="L15318" i="7" s="1"/>
  <c r="K15326" i="7"/>
  <c r="L15326" i="7" s="1"/>
  <c r="K15328" i="7"/>
  <c r="L15328" i="7" s="1"/>
  <c r="K15331" i="7"/>
  <c r="L15331" i="7" s="1"/>
  <c r="K15344" i="7"/>
  <c r="L15344" i="7" s="1"/>
  <c r="K15345" i="7"/>
  <c r="L15345" i="7" s="1"/>
  <c r="K15353" i="7"/>
  <c r="L15353" i="7" s="1"/>
  <c r="K15355" i="7"/>
  <c r="L15355" i="7" s="1"/>
  <c r="K15358" i="7"/>
  <c r="L15358" i="7" s="1"/>
  <c r="K15361" i="7"/>
  <c r="L15361" i="7" s="1"/>
  <c r="K15363" i="7"/>
  <c r="L15363" i="7" s="1"/>
  <c r="K15365" i="7"/>
  <c r="L15365" i="7" s="1"/>
  <c r="K15406" i="7"/>
  <c r="L15406" i="7" s="1"/>
  <c r="K15408" i="7"/>
  <c r="L15408" i="7" s="1"/>
  <c r="K15411" i="7"/>
  <c r="L15411" i="7" s="1"/>
  <c r="K15413" i="7"/>
  <c r="L15413" i="7" s="1"/>
  <c r="K15415" i="7"/>
  <c r="L15415" i="7" s="1"/>
  <c r="K15418" i="7"/>
  <c r="L15418" i="7" s="1"/>
  <c r="K15435" i="7"/>
  <c r="L15435" i="7" s="1"/>
  <c r="K15436" i="7"/>
  <c r="L15436" i="7" s="1"/>
  <c r="K15440" i="7"/>
  <c r="L15440" i="7" s="1"/>
  <c r="K15442" i="7"/>
  <c r="L15442" i="7" s="1"/>
  <c r="K15454" i="7"/>
  <c r="L15454" i="7" s="1"/>
  <c r="K15456" i="7"/>
  <c r="L15456" i="7" s="1"/>
  <c r="K15458" i="7"/>
  <c r="L15458" i="7" s="1"/>
  <c r="K15460" i="7"/>
  <c r="L15460" i="7" s="1"/>
  <c r="K15462" i="7"/>
  <c r="L15462" i="7" s="1"/>
  <c r="K15465" i="7"/>
  <c r="L15465" i="7" s="1"/>
  <c r="K15467" i="7"/>
  <c r="L15467" i="7" s="1"/>
  <c r="K15479" i="7"/>
  <c r="L15479" i="7" s="1"/>
  <c r="K15481" i="7"/>
  <c r="L15481" i="7" s="1"/>
  <c r="K15490" i="7"/>
  <c r="L15490" i="7" s="1"/>
  <c r="K15493" i="7"/>
  <c r="L15493" i="7" s="1"/>
  <c r="K15524" i="7"/>
  <c r="L15524" i="7" s="1"/>
  <c r="K15525" i="7"/>
  <c r="L15525" i="7" s="1"/>
  <c r="K15558" i="7"/>
  <c r="L15558" i="7" s="1"/>
  <c r="K15565" i="7"/>
  <c r="L15565" i="7" s="1"/>
  <c r="K15566" i="7"/>
  <c r="L15566" i="7" s="1"/>
  <c r="K15572" i="7"/>
  <c r="L15572" i="7" s="1"/>
  <c r="K15574" i="7"/>
  <c r="L15574" i="7" s="1"/>
  <c r="K15576" i="7"/>
  <c r="L15576" i="7" s="1"/>
  <c r="K15583" i="7"/>
  <c r="L15583" i="7" s="1"/>
  <c r="K15585" i="7"/>
  <c r="L15585" i="7" s="1"/>
  <c r="K15586" i="7"/>
  <c r="L15586" i="7" s="1"/>
  <c r="K15587" i="7"/>
  <c r="L15587" i="7" s="1"/>
  <c r="K15590" i="7"/>
  <c r="L15590" i="7" s="1"/>
  <c r="K15592" i="7"/>
  <c r="L15592" i="7" s="1"/>
  <c r="K15598" i="7"/>
  <c r="L15598" i="7" s="1"/>
  <c r="K15599" i="7"/>
  <c r="L15599" i="7" s="1"/>
  <c r="K15600" i="7"/>
  <c r="L15600" i="7" s="1"/>
  <c r="K15601" i="7"/>
  <c r="L15601" i="7" s="1"/>
  <c r="K15611" i="7"/>
  <c r="L15611" i="7" s="1"/>
  <c r="K15612" i="7"/>
  <c r="L15612" i="7" s="1"/>
  <c r="K15613" i="7"/>
  <c r="L15613" i="7" s="1"/>
  <c r="K15621" i="7"/>
  <c r="L15621" i="7" s="1"/>
  <c r="K15622" i="7"/>
  <c r="L15622" i="7" s="1"/>
  <c r="K15623" i="7"/>
  <c r="L15623" i="7" s="1"/>
  <c r="K15624" i="7"/>
  <c r="L15624" i="7" s="1"/>
  <c r="K15627" i="7"/>
  <c r="L15627" i="7" s="1"/>
  <c r="K15630" i="7"/>
  <c r="L15630" i="7" s="1"/>
  <c r="K15749" i="7"/>
  <c r="L15749" i="7" s="1"/>
  <c r="K15750" i="7"/>
  <c r="L15750" i="7" s="1"/>
  <c r="K15751" i="7"/>
  <c r="L15751" i="7" s="1"/>
  <c r="K15752" i="7"/>
  <c r="L15752" i="7" s="1"/>
  <c r="K15768" i="7"/>
  <c r="L15768" i="7" s="1"/>
  <c r="K15769" i="7"/>
  <c r="L15769" i="7" s="1"/>
  <c r="K15770" i="7"/>
  <c r="L15770" i="7" s="1"/>
  <c r="K15771" i="7"/>
  <c r="L15771" i="7" s="1"/>
  <c r="K15782" i="7"/>
  <c r="L15782" i="7" s="1"/>
  <c r="K15806" i="7"/>
  <c r="L15806" i="7" s="1"/>
  <c r="K15807" i="7"/>
  <c r="L15807" i="7" s="1"/>
  <c r="K15809" i="7"/>
  <c r="L15809" i="7" s="1"/>
  <c r="K15837" i="7"/>
  <c r="L15837" i="7" s="1"/>
  <c r="K15840" i="7"/>
  <c r="L15840" i="7" s="1"/>
  <c r="K15888" i="7"/>
  <c r="L15888" i="7" s="1"/>
  <c r="K15889" i="7"/>
  <c r="L15889" i="7" s="1"/>
  <c r="K15947" i="7"/>
  <c r="L15947" i="7" s="1"/>
  <c r="K15952" i="7"/>
  <c r="L15952" i="7" s="1"/>
  <c r="K15954" i="7"/>
  <c r="L15954" i="7" s="1"/>
  <c r="K15955" i="7"/>
  <c r="L15955" i="7" s="1"/>
  <c r="K15956" i="7"/>
  <c r="L15956" i="7" s="1"/>
  <c r="K15957" i="7"/>
  <c r="L15957" i="7" s="1"/>
  <c r="K15977" i="7"/>
  <c r="L15977" i="7" s="1"/>
  <c r="K16063" i="7"/>
  <c r="L16063" i="7" s="1"/>
  <c r="K16068" i="7"/>
  <c r="L16068" i="7" s="1"/>
  <c r="K16074" i="7"/>
  <c r="L16074" i="7" s="1"/>
  <c r="K16075" i="7"/>
  <c r="L16075" i="7" s="1"/>
  <c r="K16087" i="7"/>
  <c r="L16087" i="7" s="1"/>
  <c r="K16112" i="7"/>
  <c r="L16112" i="7" s="1"/>
  <c r="K16114" i="7"/>
  <c r="L16114" i="7" s="1"/>
  <c r="K16120" i="7"/>
  <c r="L16120" i="7" s="1"/>
  <c r="K16124" i="7"/>
  <c r="L16124" i="7" s="1"/>
  <c r="K16140" i="7"/>
  <c r="L16140" i="7" s="1"/>
  <c r="K16142" i="7"/>
  <c r="L16142" i="7" s="1"/>
  <c r="K16190" i="7"/>
  <c r="L16190" i="7" s="1"/>
  <c r="K16192" i="7"/>
  <c r="L16192" i="7" s="1"/>
  <c r="K16199" i="7"/>
  <c r="L16199" i="7" s="1"/>
  <c r="K16200" i="7"/>
  <c r="L16200" i="7" s="1"/>
  <c r="K16202" i="7"/>
  <c r="L16202" i="7" s="1"/>
  <c r="K16210" i="7"/>
  <c r="L16210" i="7" s="1"/>
  <c r="K16220" i="7"/>
  <c r="L16220" i="7" s="1"/>
  <c r="K16221" i="7"/>
  <c r="L16221" i="7" s="1"/>
  <c r="K16236" i="7"/>
  <c r="L16236" i="7" s="1"/>
  <c r="K16237" i="7"/>
  <c r="L16237" i="7" s="1"/>
  <c r="K16238" i="7"/>
  <c r="L16238" i="7" s="1"/>
  <c r="K16240" i="7"/>
  <c r="L16240" i="7" s="1"/>
  <c r="K16257" i="7"/>
  <c r="L16257" i="7" s="1"/>
  <c r="K16258" i="7"/>
  <c r="L16258" i="7" s="1"/>
  <c r="K16260" i="7"/>
  <c r="L16260" i="7" s="1"/>
  <c r="K16262" i="7"/>
  <c r="L16262" i="7" s="1"/>
  <c r="K16264" i="7"/>
  <c r="L16264" i="7" s="1"/>
  <c r="K16269" i="7"/>
  <c r="L16269" i="7" s="1"/>
  <c r="K16271" i="7"/>
  <c r="L16271" i="7" s="1"/>
  <c r="K16272" i="7"/>
  <c r="L16272" i="7" s="1"/>
  <c r="K16282" i="7"/>
  <c r="L16282" i="7" s="1"/>
  <c r="K16283" i="7"/>
  <c r="L16283" i="7" s="1"/>
  <c r="K16284" i="7"/>
  <c r="L16284" i="7" s="1"/>
  <c r="K16285" i="7"/>
  <c r="L16285" i="7" s="1"/>
  <c r="K16286" i="7"/>
  <c r="L16286" i="7" s="1"/>
  <c r="K16287" i="7"/>
  <c r="L16287" i="7" s="1"/>
  <c r="K16288" i="7"/>
  <c r="L16288" i="7" s="1"/>
  <c r="K16290" i="7"/>
  <c r="L16290" i="7" s="1"/>
  <c r="K16291" i="7"/>
  <c r="L16291" i="7" s="1"/>
  <c r="K16292" i="7"/>
  <c r="L16292" i="7" s="1"/>
  <c r="K16298" i="7"/>
  <c r="L16298" i="7" s="1"/>
  <c r="K16299" i="7"/>
  <c r="L16299" i="7" s="1"/>
  <c r="K16300" i="7"/>
  <c r="L16300" i="7" s="1"/>
  <c r="K16305" i="7"/>
  <c r="L16305" i="7" s="1"/>
  <c r="K16306" i="7"/>
  <c r="L16306" i="7" s="1"/>
  <c r="K16307" i="7"/>
  <c r="L16307" i="7" s="1"/>
  <c r="K16308" i="7"/>
  <c r="L16308" i="7" s="1"/>
  <c r="K16309" i="7"/>
  <c r="L16309" i="7" s="1"/>
  <c r="K16310" i="7"/>
  <c r="L16310" i="7" s="1"/>
  <c r="K16338" i="7"/>
  <c r="L16338" i="7" s="1"/>
  <c r="K16347" i="7"/>
  <c r="L16347" i="7" s="1"/>
  <c r="K16395" i="7"/>
  <c r="L16395" i="7" s="1"/>
  <c r="K16399" i="7"/>
  <c r="L16399" i="7" s="1"/>
  <c r="K16400" i="7"/>
  <c r="L16400" i="7" s="1"/>
  <c r="K16416" i="7"/>
  <c r="L16416" i="7" s="1"/>
  <c r="K16423" i="7"/>
  <c r="L16423" i="7" s="1"/>
  <c r="K16427" i="7"/>
  <c r="L16427" i="7" s="1"/>
  <c r="K16459" i="7"/>
  <c r="L16459" i="7" s="1"/>
  <c r="K16487" i="7"/>
  <c r="L16487" i="7" s="1"/>
  <c r="K16488" i="7"/>
  <c r="L16488" i="7" s="1"/>
  <c r="K16489" i="7"/>
  <c r="L16489" i="7" s="1"/>
  <c r="K16500" i="7"/>
  <c r="L16500" i="7" s="1"/>
  <c r="K16505" i="7"/>
  <c r="L16505" i="7" s="1"/>
  <c r="K16524" i="7"/>
  <c r="L16524" i="7" s="1"/>
  <c r="K16549" i="7"/>
  <c r="L16549" i="7" s="1"/>
  <c r="K16554" i="7"/>
  <c r="L16554" i="7" s="1"/>
  <c r="K16583" i="7"/>
  <c r="L16583" i="7" s="1"/>
  <c r="K16584" i="7"/>
  <c r="L16584" i="7" s="1"/>
  <c r="K16587" i="7"/>
  <c r="L16587" i="7" s="1"/>
  <c r="K16592" i="7"/>
  <c r="L16592" i="7" s="1"/>
  <c r="K16603" i="7"/>
  <c r="L16603" i="7" s="1"/>
  <c r="K16628" i="7"/>
  <c r="L16628" i="7" s="1"/>
  <c r="K16631" i="7"/>
  <c r="L16631" i="7" s="1"/>
  <c r="K16632" i="7"/>
  <c r="L16632" i="7" s="1"/>
  <c r="K16635" i="7"/>
  <c r="L16635" i="7" s="1"/>
  <c r="K16636" i="7"/>
  <c r="L16636" i="7" s="1"/>
  <c r="K16638" i="7"/>
  <c r="L16638" i="7" s="1"/>
  <c r="K16644" i="7"/>
  <c r="L16644" i="7" s="1"/>
  <c r="K16647" i="7"/>
  <c r="L16647" i="7" s="1"/>
  <c r="K16669" i="7"/>
  <c r="L16669" i="7" s="1"/>
  <c r="K16670" i="7"/>
  <c r="L16670" i="7" s="1"/>
  <c r="K16672" i="7"/>
  <c r="L16672"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D14452" i="7"/>
  <c r="D14453" i="7"/>
  <c r="D14454" i="7"/>
  <c r="D14455" i="7"/>
  <c r="D14456" i="7"/>
  <c r="D14457" i="7"/>
  <c r="D14458" i="7"/>
  <c r="D14459" i="7"/>
  <c r="D14460" i="7"/>
  <c r="D14461" i="7"/>
  <c r="D14462" i="7"/>
  <c r="D14463" i="7"/>
  <c r="D14464" i="7"/>
  <c r="D14465" i="7"/>
  <c r="D14466" i="7"/>
  <c r="D14467" i="7"/>
  <c r="D14468" i="7"/>
  <c r="D14469" i="7"/>
  <c r="D14470" i="7"/>
  <c r="D14471" i="7"/>
  <c r="D14472" i="7"/>
  <c r="D14473" i="7"/>
  <c r="D14474" i="7"/>
  <c r="D14475" i="7"/>
  <c r="D14476" i="7"/>
  <c r="D14477" i="7"/>
  <c r="D14478" i="7"/>
  <c r="D14479" i="7"/>
  <c r="D14480" i="7"/>
  <c r="D14481" i="7"/>
  <c r="D14482" i="7"/>
  <c r="D14483" i="7"/>
  <c r="D14484" i="7"/>
  <c r="D14485" i="7"/>
  <c r="D14486" i="7"/>
  <c r="D14487" i="7"/>
  <c r="D14488" i="7"/>
  <c r="D14489" i="7"/>
  <c r="D14490" i="7"/>
  <c r="D14491" i="7"/>
  <c r="D14492" i="7"/>
  <c r="D14493" i="7"/>
  <c r="D14494" i="7"/>
  <c r="D14495" i="7"/>
  <c r="D14496" i="7"/>
  <c r="D14497" i="7"/>
  <c r="D14498" i="7"/>
  <c r="D14499" i="7"/>
  <c r="D14500" i="7"/>
  <c r="D14501" i="7"/>
  <c r="D14502" i="7"/>
  <c r="D14503" i="7"/>
  <c r="D14504" i="7"/>
  <c r="D14505" i="7"/>
  <c r="D14506" i="7"/>
  <c r="D14507" i="7"/>
  <c r="D14508" i="7"/>
  <c r="D14509" i="7"/>
  <c r="D14510" i="7"/>
  <c r="D14511" i="7"/>
  <c r="D14512" i="7"/>
  <c r="D14513" i="7"/>
  <c r="D14514" i="7"/>
  <c r="D14515" i="7"/>
  <c r="D14516" i="7"/>
  <c r="D14517" i="7"/>
  <c r="D14518" i="7"/>
  <c r="D14519" i="7"/>
  <c r="D14520" i="7"/>
  <c r="D14521" i="7"/>
  <c r="D14522" i="7"/>
  <c r="D14523" i="7"/>
  <c r="D14524" i="7"/>
  <c r="D14525" i="7"/>
  <c r="D14526" i="7"/>
  <c r="D14527" i="7"/>
  <c r="D14528" i="7"/>
  <c r="D14529" i="7"/>
  <c r="D14530" i="7"/>
  <c r="D14531" i="7"/>
  <c r="D14532" i="7"/>
  <c r="D14533" i="7"/>
  <c r="D14534" i="7"/>
  <c r="D14535" i="7"/>
  <c r="D14536" i="7"/>
  <c r="D14537" i="7"/>
  <c r="D14538" i="7"/>
  <c r="D14539" i="7"/>
  <c r="D14540" i="7"/>
  <c r="D14541" i="7"/>
  <c r="D14542" i="7"/>
  <c r="D14543" i="7"/>
  <c r="D14544" i="7"/>
  <c r="D14545" i="7"/>
  <c r="D14546" i="7"/>
  <c r="D14547" i="7"/>
  <c r="D14548" i="7"/>
  <c r="D14549" i="7"/>
  <c r="D14550" i="7"/>
  <c r="D14551" i="7"/>
  <c r="D14552" i="7"/>
  <c r="D14553" i="7"/>
  <c r="D14554" i="7"/>
  <c r="D14555" i="7"/>
  <c r="D14556" i="7"/>
  <c r="D14557" i="7"/>
  <c r="D14558" i="7"/>
  <c r="D14559" i="7"/>
  <c r="D14560" i="7"/>
  <c r="D14561" i="7"/>
  <c r="D14562" i="7"/>
  <c r="D14563" i="7"/>
  <c r="D14564" i="7"/>
  <c r="D14565" i="7"/>
  <c r="D14566" i="7"/>
  <c r="D14567" i="7"/>
  <c r="D14568" i="7"/>
  <c r="D14569" i="7"/>
  <c r="D14570" i="7"/>
  <c r="D14571" i="7"/>
  <c r="D14572" i="7"/>
  <c r="D14573" i="7"/>
  <c r="D14574" i="7"/>
  <c r="D14575" i="7"/>
  <c r="D14576" i="7"/>
  <c r="D14577" i="7"/>
  <c r="D14578" i="7"/>
  <c r="D14579" i="7"/>
  <c r="D14580" i="7"/>
  <c r="D14581" i="7"/>
  <c r="D14582" i="7"/>
  <c r="D14583" i="7"/>
  <c r="D14584" i="7"/>
  <c r="D14585" i="7"/>
  <c r="D14586" i="7"/>
  <c r="D14587" i="7"/>
  <c r="D14588" i="7"/>
  <c r="D14589" i="7"/>
  <c r="D14590" i="7"/>
  <c r="D14591" i="7"/>
  <c r="D14592" i="7"/>
  <c r="D14593" i="7"/>
  <c r="D14594" i="7"/>
  <c r="D14595" i="7"/>
  <c r="D14596" i="7"/>
  <c r="D14597" i="7"/>
  <c r="D14598" i="7"/>
  <c r="D14599" i="7"/>
  <c r="D14600" i="7"/>
  <c r="D14601" i="7"/>
  <c r="D14602" i="7"/>
  <c r="D14603" i="7"/>
  <c r="D14604" i="7"/>
  <c r="D14605" i="7"/>
  <c r="D14606" i="7"/>
  <c r="D14607" i="7"/>
  <c r="D14608" i="7"/>
  <c r="D14609" i="7"/>
  <c r="D14610" i="7"/>
  <c r="D14611" i="7"/>
  <c r="D14612" i="7"/>
  <c r="D14613" i="7"/>
  <c r="D14614" i="7"/>
  <c r="D14615" i="7"/>
  <c r="D14616" i="7"/>
  <c r="D14617" i="7"/>
  <c r="D14618" i="7"/>
  <c r="D14619" i="7"/>
  <c r="D14620" i="7"/>
  <c r="D14621" i="7"/>
  <c r="D14622" i="7"/>
  <c r="D14623" i="7"/>
  <c r="D14624" i="7"/>
  <c r="D14625" i="7"/>
  <c r="D14626" i="7"/>
  <c r="D14627" i="7"/>
  <c r="D14628" i="7"/>
  <c r="D14629" i="7"/>
  <c r="D14630" i="7"/>
  <c r="D14631" i="7"/>
  <c r="D14632" i="7"/>
  <c r="D14633" i="7"/>
  <c r="D14634" i="7"/>
  <c r="D14635" i="7"/>
  <c r="D14636" i="7"/>
  <c r="D14637" i="7"/>
  <c r="D14638" i="7"/>
  <c r="D14639" i="7"/>
  <c r="D14640" i="7"/>
  <c r="D14641" i="7"/>
  <c r="D14642" i="7"/>
  <c r="D14643" i="7"/>
  <c r="D14644" i="7"/>
  <c r="D14645" i="7"/>
  <c r="D14646" i="7"/>
  <c r="D14647" i="7"/>
  <c r="D14648" i="7"/>
  <c r="D14649" i="7"/>
  <c r="D14650" i="7"/>
  <c r="D14651" i="7"/>
  <c r="D14652" i="7"/>
  <c r="D14653" i="7"/>
  <c r="D14654" i="7"/>
  <c r="D14655" i="7"/>
  <c r="D14656" i="7"/>
  <c r="D14657" i="7"/>
  <c r="D14658" i="7"/>
  <c r="D14659" i="7"/>
  <c r="D14660" i="7"/>
  <c r="D14661" i="7"/>
  <c r="D14662" i="7"/>
  <c r="D14663" i="7"/>
  <c r="D14664" i="7"/>
  <c r="D14665" i="7"/>
  <c r="D14666" i="7"/>
  <c r="D14667" i="7"/>
  <c r="D14668" i="7"/>
  <c r="D14669" i="7"/>
  <c r="D14670" i="7"/>
  <c r="D14671" i="7"/>
  <c r="D14672" i="7"/>
  <c r="D14673" i="7"/>
  <c r="D14674" i="7"/>
  <c r="D14675" i="7"/>
  <c r="D14676" i="7"/>
  <c r="D14677" i="7"/>
  <c r="D14678" i="7"/>
  <c r="D14679" i="7"/>
  <c r="D14680" i="7"/>
  <c r="D14681" i="7"/>
  <c r="D14682" i="7"/>
  <c r="D14683" i="7"/>
  <c r="D14684" i="7"/>
  <c r="D14685" i="7"/>
  <c r="D14686" i="7"/>
  <c r="D14687" i="7"/>
  <c r="D14688" i="7"/>
  <c r="D14689" i="7"/>
  <c r="D14690" i="7"/>
  <c r="D14691" i="7"/>
  <c r="D14692" i="7"/>
  <c r="D14693" i="7"/>
  <c r="D14694" i="7"/>
  <c r="D14695" i="7"/>
  <c r="D14696" i="7"/>
  <c r="D14697" i="7"/>
  <c r="D14698" i="7"/>
  <c r="D14699" i="7"/>
  <c r="D14700" i="7"/>
  <c r="D14701" i="7"/>
  <c r="D14702" i="7"/>
  <c r="D14703" i="7"/>
  <c r="D14704" i="7"/>
  <c r="D14705" i="7"/>
  <c r="D14706" i="7"/>
  <c r="D14707" i="7"/>
  <c r="D14708" i="7"/>
  <c r="D14709" i="7"/>
  <c r="D14710" i="7"/>
  <c r="D14711" i="7"/>
  <c r="D14712" i="7"/>
  <c r="D14713" i="7"/>
  <c r="D14714" i="7"/>
  <c r="D14715" i="7"/>
  <c r="D14716" i="7"/>
  <c r="D14717" i="7"/>
  <c r="D14718" i="7"/>
  <c r="D14719" i="7"/>
  <c r="D14720" i="7"/>
  <c r="D14721" i="7"/>
  <c r="D14722" i="7"/>
  <c r="D14723" i="7"/>
  <c r="D14724" i="7"/>
  <c r="D14725" i="7"/>
  <c r="D14726" i="7"/>
  <c r="D14727" i="7"/>
  <c r="D14728" i="7"/>
  <c r="D14729" i="7"/>
  <c r="D14730" i="7"/>
  <c r="D14731" i="7"/>
  <c r="D14732" i="7"/>
  <c r="D14733" i="7"/>
  <c r="D14734" i="7"/>
  <c r="D14735" i="7"/>
  <c r="D14736" i="7"/>
  <c r="D14737" i="7"/>
  <c r="D14738" i="7"/>
  <c r="D14739" i="7"/>
  <c r="D14740" i="7"/>
  <c r="D14741" i="7"/>
  <c r="D14742" i="7"/>
  <c r="D14743" i="7"/>
  <c r="D14744" i="7"/>
  <c r="D14745" i="7"/>
  <c r="D14746" i="7"/>
  <c r="D14747" i="7"/>
  <c r="D14748" i="7"/>
  <c r="D14749" i="7"/>
  <c r="D14750" i="7"/>
  <c r="D14751" i="7"/>
  <c r="D14752" i="7"/>
  <c r="D14753" i="7"/>
  <c r="D14754" i="7"/>
  <c r="D14755" i="7"/>
  <c r="D14756" i="7"/>
  <c r="D14757" i="7"/>
  <c r="D14758" i="7"/>
  <c r="D14759" i="7"/>
  <c r="D14760" i="7"/>
  <c r="D14761" i="7"/>
  <c r="D14762" i="7"/>
  <c r="D14763" i="7"/>
  <c r="D14764" i="7"/>
  <c r="D14765" i="7"/>
  <c r="D14766" i="7"/>
  <c r="D14767" i="7"/>
  <c r="D14768" i="7"/>
  <c r="D14769" i="7"/>
  <c r="D14770" i="7"/>
  <c r="D14771" i="7"/>
  <c r="D14772" i="7"/>
  <c r="D14773" i="7"/>
  <c r="D14774" i="7"/>
  <c r="D14775" i="7"/>
  <c r="D14776" i="7"/>
  <c r="D14777" i="7"/>
  <c r="D14778" i="7"/>
  <c r="D14779" i="7"/>
  <c r="D14780" i="7"/>
  <c r="D14781" i="7"/>
  <c r="D14782" i="7"/>
  <c r="D14783" i="7"/>
  <c r="D14784" i="7"/>
  <c r="D14785" i="7"/>
  <c r="D14786" i="7"/>
  <c r="D14787" i="7"/>
  <c r="D14788" i="7"/>
  <c r="D14789" i="7"/>
  <c r="D14790" i="7"/>
  <c r="D14791" i="7"/>
  <c r="D14792" i="7"/>
  <c r="D14793" i="7"/>
  <c r="D14794" i="7"/>
  <c r="D14795" i="7"/>
  <c r="D14796" i="7"/>
  <c r="D14797" i="7"/>
  <c r="D14798" i="7"/>
  <c r="D14799" i="7"/>
  <c r="D14800" i="7"/>
  <c r="D14801" i="7"/>
  <c r="D14802" i="7"/>
  <c r="D14803" i="7"/>
  <c r="D14804" i="7"/>
  <c r="D14805" i="7"/>
  <c r="D14806" i="7"/>
  <c r="D14807" i="7"/>
  <c r="D14808" i="7"/>
  <c r="D14809" i="7"/>
  <c r="D14810" i="7"/>
  <c r="D14811" i="7"/>
  <c r="D14812" i="7"/>
  <c r="D14813" i="7"/>
  <c r="D14814" i="7"/>
  <c r="D14815" i="7"/>
  <c r="D14816" i="7"/>
  <c r="D14817" i="7"/>
  <c r="D14818" i="7"/>
  <c r="D14819" i="7"/>
  <c r="D14820" i="7"/>
  <c r="D14821" i="7"/>
  <c r="D14822" i="7"/>
  <c r="D14823" i="7"/>
  <c r="D14824" i="7"/>
  <c r="D14825" i="7"/>
  <c r="D14826" i="7"/>
  <c r="D14827" i="7"/>
  <c r="D14828" i="7"/>
  <c r="D14829" i="7"/>
  <c r="D14830" i="7"/>
  <c r="D14831" i="7"/>
  <c r="D14832" i="7"/>
  <c r="D14833" i="7"/>
  <c r="D14834" i="7"/>
  <c r="D14835" i="7"/>
  <c r="D14836" i="7"/>
  <c r="D14837" i="7"/>
  <c r="D14838" i="7"/>
  <c r="D14839" i="7"/>
  <c r="D14840" i="7"/>
  <c r="D14841" i="7"/>
  <c r="D14842" i="7"/>
  <c r="D14843" i="7"/>
  <c r="D14844" i="7"/>
  <c r="D14845" i="7"/>
  <c r="D14846" i="7"/>
  <c r="D14847" i="7"/>
  <c r="D14848" i="7"/>
  <c r="D14849" i="7"/>
  <c r="D14850" i="7"/>
  <c r="D14851" i="7"/>
  <c r="D14852" i="7"/>
  <c r="D14853" i="7"/>
  <c r="D14854" i="7"/>
  <c r="D14855" i="7"/>
  <c r="D14856" i="7"/>
  <c r="D14857" i="7"/>
  <c r="D14858" i="7"/>
  <c r="D14859" i="7"/>
  <c r="D14860" i="7"/>
  <c r="D14861" i="7"/>
  <c r="D14862" i="7"/>
  <c r="D14863" i="7"/>
  <c r="D14864" i="7"/>
  <c r="D14865" i="7"/>
  <c r="D14866" i="7"/>
  <c r="D14867" i="7"/>
  <c r="D14868" i="7"/>
  <c r="D14869" i="7"/>
  <c r="D14870" i="7"/>
  <c r="D14871" i="7"/>
  <c r="D14872" i="7"/>
  <c r="D14873" i="7"/>
  <c r="D14874" i="7"/>
  <c r="D14875" i="7"/>
  <c r="D14876" i="7"/>
  <c r="D14877" i="7"/>
  <c r="D14878" i="7"/>
  <c r="D14879" i="7"/>
  <c r="D14880" i="7"/>
  <c r="D14881" i="7"/>
  <c r="D14882" i="7"/>
  <c r="D14883" i="7"/>
  <c r="D14884" i="7"/>
  <c r="D14885" i="7"/>
  <c r="D14886" i="7"/>
  <c r="D14887" i="7"/>
  <c r="D14888" i="7"/>
  <c r="D14889" i="7"/>
  <c r="D14890" i="7"/>
  <c r="D14891" i="7"/>
  <c r="D14892" i="7"/>
  <c r="D14893" i="7"/>
  <c r="D14894" i="7"/>
  <c r="D14895" i="7"/>
  <c r="D14896" i="7"/>
  <c r="D14897" i="7"/>
  <c r="D14898" i="7"/>
  <c r="D14899" i="7"/>
  <c r="D14900" i="7"/>
  <c r="D14901" i="7"/>
  <c r="D14902" i="7"/>
  <c r="D14903" i="7"/>
  <c r="D14904" i="7"/>
  <c r="D14905" i="7"/>
  <c r="D14906" i="7"/>
  <c r="D14907" i="7"/>
  <c r="D14908" i="7"/>
  <c r="D14909" i="7"/>
  <c r="D14910" i="7"/>
  <c r="D14911" i="7"/>
  <c r="D14912" i="7"/>
  <c r="D14913" i="7"/>
  <c r="D14914" i="7"/>
  <c r="D14915" i="7"/>
  <c r="D14916" i="7"/>
  <c r="D14917" i="7"/>
  <c r="D14918" i="7"/>
  <c r="D14919" i="7"/>
  <c r="D14920" i="7"/>
  <c r="D14921" i="7"/>
  <c r="D14922" i="7"/>
  <c r="D14923" i="7"/>
  <c r="D14924" i="7"/>
  <c r="D14925" i="7"/>
  <c r="D14926" i="7"/>
  <c r="D14927" i="7"/>
  <c r="D14928" i="7"/>
  <c r="D14929" i="7"/>
  <c r="D14930" i="7"/>
  <c r="D14931" i="7"/>
  <c r="D14932" i="7"/>
  <c r="D14933" i="7"/>
  <c r="D14934" i="7"/>
  <c r="D14935" i="7"/>
  <c r="D14936" i="7"/>
  <c r="D14937" i="7"/>
  <c r="D14938" i="7"/>
  <c r="D14939" i="7"/>
  <c r="D14940" i="7"/>
  <c r="D14941" i="7"/>
  <c r="D14942" i="7"/>
  <c r="D14943" i="7"/>
  <c r="D14944" i="7"/>
  <c r="D14945" i="7"/>
  <c r="D14946" i="7"/>
  <c r="D14947" i="7"/>
  <c r="D14948" i="7"/>
  <c r="D14949" i="7"/>
  <c r="D14950" i="7"/>
  <c r="D14951" i="7"/>
  <c r="D14952" i="7"/>
  <c r="D14953" i="7"/>
  <c r="D14954" i="7"/>
  <c r="D14955" i="7"/>
  <c r="D14956" i="7"/>
  <c r="D14957" i="7"/>
  <c r="D14958" i="7"/>
  <c r="D14959" i="7"/>
  <c r="D14960" i="7"/>
  <c r="D14961" i="7"/>
  <c r="D14962" i="7"/>
  <c r="D14963" i="7"/>
  <c r="D14964" i="7"/>
  <c r="D14965" i="7"/>
  <c r="D14966" i="7"/>
  <c r="D14967" i="7"/>
  <c r="D14968" i="7"/>
  <c r="D14969" i="7"/>
  <c r="D14970" i="7"/>
  <c r="D14971" i="7"/>
  <c r="D14972" i="7"/>
  <c r="D14973" i="7"/>
  <c r="D14974" i="7"/>
  <c r="D14975" i="7"/>
  <c r="D14976" i="7"/>
  <c r="D14977" i="7"/>
  <c r="D14978" i="7"/>
  <c r="D14979" i="7"/>
  <c r="D14980" i="7"/>
  <c r="D14981" i="7"/>
  <c r="D14982" i="7"/>
  <c r="D14983" i="7"/>
  <c r="D14984" i="7"/>
  <c r="D14985" i="7"/>
  <c r="D14986" i="7"/>
  <c r="D14987" i="7"/>
  <c r="D14988" i="7"/>
  <c r="D14989" i="7"/>
  <c r="D14990" i="7"/>
  <c r="D14991" i="7"/>
  <c r="D14992" i="7"/>
  <c r="D14993" i="7"/>
  <c r="D14994" i="7"/>
  <c r="D14995" i="7"/>
  <c r="D14996" i="7"/>
  <c r="D14997" i="7"/>
  <c r="D14998" i="7"/>
  <c r="D14999" i="7"/>
  <c r="D15000" i="7"/>
  <c r="D15001" i="7"/>
  <c r="D15002" i="7"/>
  <c r="D15003" i="7"/>
  <c r="D15004" i="7"/>
  <c r="D15005" i="7"/>
  <c r="D15006" i="7"/>
  <c r="D15007" i="7"/>
  <c r="D15008" i="7"/>
  <c r="D15009" i="7"/>
  <c r="D15010" i="7"/>
  <c r="D15011" i="7"/>
  <c r="D15012" i="7"/>
  <c r="D15013" i="7"/>
  <c r="D15014" i="7"/>
  <c r="D15015" i="7"/>
  <c r="D15016" i="7"/>
  <c r="D15017" i="7"/>
  <c r="D15018" i="7"/>
  <c r="D15019" i="7"/>
  <c r="D15020" i="7"/>
  <c r="D15021" i="7"/>
  <c r="D15022" i="7"/>
  <c r="D15023" i="7"/>
  <c r="D15024" i="7"/>
  <c r="D15025" i="7"/>
  <c r="D15026" i="7"/>
  <c r="D15027" i="7"/>
  <c r="D15028" i="7"/>
  <c r="D15029" i="7"/>
  <c r="D15030" i="7"/>
  <c r="D15031" i="7"/>
  <c r="D15032" i="7"/>
  <c r="D15033" i="7"/>
  <c r="D15034" i="7"/>
  <c r="D15035" i="7"/>
  <c r="D15036" i="7"/>
  <c r="D15037" i="7"/>
  <c r="D15038" i="7"/>
  <c r="D15039" i="7"/>
  <c r="D15040" i="7"/>
  <c r="D15041" i="7"/>
  <c r="D15042" i="7"/>
  <c r="D15043" i="7"/>
  <c r="D15044" i="7"/>
  <c r="D15045" i="7"/>
  <c r="D15046" i="7"/>
  <c r="D15047" i="7"/>
  <c r="D15048" i="7"/>
  <c r="D15049" i="7"/>
  <c r="D15050" i="7"/>
  <c r="D15051" i="7"/>
  <c r="D15052" i="7"/>
  <c r="D15053" i="7"/>
  <c r="D15054" i="7"/>
  <c r="D15055" i="7"/>
  <c r="D15056" i="7"/>
  <c r="D15057" i="7"/>
  <c r="D15058" i="7"/>
  <c r="D15059" i="7"/>
  <c r="D15060" i="7"/>
  <c r="D15061" i="7"/>
  <c r="D15062" i="7"/>
  <c r="D15063" i="7"/>
  <c r="D15064" i="7"/>
  <c r="D15065" i="7"/>
  <c r="D15066" i="7"/>
  <c r="D15067" i="7"/>
  <c r="D15068" i="7"/>
  <c r="D15069" i="7"/>
  <c r="D15070" i="7"/>
  <c r="D15071" i="7"/>
  <c r="D15072" i="7"/>
  <c r="D15073" i="7"/>
  <c r="D15074" i="7"/>
  <c r="D15075" i="7"/>
  <c r="D15076" i="7"/>
  <c r="D15077" i="7"/>
  <c r="D15078" i="7"/>
  <c r="D15079" i="7"/>
  <c r="D15080" i="7"/>
  <c r="D15081" i="7"/>
  <c r="D15082" i="7"/>
  <c r="D15083" i="7"/>
  <c r="D15084" i="7"/>
  <c r="D15085" i="7"/>
  <c r="D15086" i="7"/>
  <c r="D15087" i="7"/>
  <c r="D15088" i="7"/>
  <c r="D15089" i="7"/>
  <c r="D15090" i="7"/>
  <c r="D15091" i="7"/>
  <c r="D15092" i="7"/>
  <c r="D15093" i="7"/>
  <c r="D15094" i="7"/>
  <c r="D15095" i="7"/>
  <c r="D15096" i="7"/>
  <c r="D15097" i="7"/>
  <c r="D15098" i="7"/>
  <c r="D15099" i="7"/>
  <c r="D15100" i="7"/>
  <c r="D15101" i="7"/>
  <c r="D15102" i="7"/>
  <c r="D15103" i="7"/>
  <c r="D15104" i="7"/>
  <c r="D15105" i="7"/>
  <c r="D15106" i="7"/>
  <c r="D15107" i="7"/>
  <c r="D15108" i="7"/>
  <c r="D15109" i="7"/>
  <c r="D15110" i="7"/>
  <c r="D15111" i="7"/>
  <c r="D15112" i="7"/>
  <c r="D15113" i="7"/>
  <c r="D15114" i="7"/>
  <c r="D15115" i="7"/>
  <c r="D15116" i="7"/>
  <c r="D15117" i="7"/>
  <c r="D15118" i="7"/>
  <c r="D15119" i="7"/>
  <c r="D15120" i="7"/>
  <c r="D15121" i="7"/>
  <c r="D15122" i="7"/>
  <c r="D15123" i="7"/>
  <c r="D15124" i="7"/>
  <c r="D15125" i="7"/>
  <c r="D15126" i="7"/>
  <c r="D15127" i="7"/>
  <c r="D15128" i="7"/>
  <c r="D15129" i="7"/>
  <c r="D15130" i="7"/>
  <c r="D15131" i="7"/>
  <c r="D15132" i="7"/>
  <c r="D15133" i="7"/>
  <c r="D15134" i="7"/>
  <c r="D15135" i="7"/>
  <c r="D15136" i="7"/>
  <c r="D15137" i="7"/>
  <c r="D15138" i="7"/>
  <c r="D15139" i="7"/>
  <c r="D15140" i="7"/>
  <c r="D15141" i="7"/>
  <c r="D15142" i="7"/>
  <c r="D15143" i="7"/>
  <c r="D15144" i="7"/>
  <c r="D15145" i="7"/>
  <c r="D15146" i="7"/>
  <c r="D15147" i="7"/>
  <c r="D15148" i="7"/>
  <c r="D15149" i="7"/>
  <c r="D15150" i="7"/>
  <c r="D15151" i="7"/>
  <c r="D15152" i="7"/>
  <c r="D15153" i="7"/>
  <c r="D15154" i="7"/>
  <c r="D15155" i="7"/>
  <c r="D15156" i="7"/>
  <c r="D15157" i="7"/>
  <c r="D15158" i="7"/>
  <c r="D15159" i="7"/>
  <c r="D15160" i="7"/>
  <c r="D15161" i="7"/>
  <c r="D15162" i="7"/>
  <c r="D15163" i="7"/>
  <c r="D15164" i="7"/>
  <c r="D15165" i="7"/>
  <c r="D15166" i="7"/>
  <c r="D15167" i="7"/>
  <c r="D15168" i="7"/>
  <c r="D15169" i="7"/>
  <c r="D15170" i="7"/>
  <c r="D15171" i="7"/>
  <c r="D15172" i="7"/>
  <c r="D15173" i="7"/>
  <c r="D15174" i="7"/>
  <c r="D15175" i="7"/>
  <c r="D15176" i="7"/>
  <c r="D15177" i="7"/>
  <c r="D15178" i="7"/>
  <c r="D15179" i="7"/>
  <c r="D15180" i="7"/>
  <c r="D15181" i="7"/>
  <c r="D15182" i="7"/>
  <c r="D15183" i="7"/>
  <c r="D15184" i="7"/>
  <c r="D15185" i="7"/>
  <c r="D15186" i="7"/>
  <c r="D15187" i="7"/>
  <c r="D15188" i="7"/>
  <c r="D15189" i="7"/>
  <c r="D15190" i="7"/>
  <c r="D15191" i="7"/>
  <c r="D15192" i="7"/>
  <c r="D15193" i="7"/>
  <c r="D15194" i="7"/>
  <c r="D15195" i="7"/>
  <c r="D15196" i="7"/>
  <c r="D15197" i="7"/>
  <c r="D15198" i="7"/>
  <c r="D15199" i="7"/>
  <c r="D15200" i="7"/>
  <c r="D15201" i="7"/>
  <c r="D15202" i="7"/>
  <c r="D15203" i="7"/>
  <c r="D15204" i="7"/>
  <c r="D15205" i="7"/>
  <c r="D15206" i="7"/>
  <c r="D15207" i="7"/>
  <c r="D15208" i="7"/>
  <c r="D15209" i="7"/>
  <c r="D15210" i="7"/>
  <c r="D15211" i="7"/>
  <c r="D15212" i="7"/>
  <c r="D15213" i="7"/>
  <c r="D15214" i="7"/>
  <c r="D15215" i="7"/>
  <c r="D15216" i="7"/>
  <c r="D15217" i="7"/>
  <c r="D15218" i="7"/>
  <c r="D15219" i="7"/>
  <c r="D15220" i="7"/>
  <c r="D15221" i="7"/>
  <c r="D15222" i="7"/>
  <c r="D15223" i="7"/>
  <c r="D15224" i="7"/>
  <c r="D15225" i="7"/>
  <c r="D15226" i="7"/>
  <c r="D15227" i="7"/>
  <c r="D15228" i="7"/>
  <c r="D15229" i="7"/>
  <c r="D15230" i="7"/>
  <c r="D15231" i="7"/>
  <c r="D15232" i="7"/>
  <c r="D15233" i="7"/>
  <c r="D15234" i="7"/>
  <c r="D15235" i="7"/>
  <c r="D15236" i="7"/>
  <c r="D15237" i="7"/>
  <c r="D15238" i="7"/>
  <c r="D15239" i="7"/>
  <c r="D15240" i="7"/>
  <c r="D15241" i="7"/>
  <c r="D15242" i="7"/>
  <c r="D15243" i="7"/>
  <c r="D15244" i="7"/>
  <c r="D15245" i="7"/>
  <c r="D15246" i="7"/>
  <c r="D15247" i="7"/>
  <c r="D15248" i="7"/>
  <c r="D15249" i="7"/>
  <c r="D15250" i="7"/>
  <c r="D15251" i="7"/>
  <c r="D15252" i="7"/>
  <c r="D15253" i="7"/>
  <c r="D15254" i="7"/>
  <c r="D15255" i="7"/>
  <c r="D15256" i="7"/>
  <c r="D15257" i="7"/>
  <c r="D15258" i="7"/>
  <c r="D15259" i="7"/>
  <c r="D15260" i="7"/>
  <c r="D15261" i="7"/>
  <c r="D15262" i="7"/>
  <c r="D15263" i="7"/>
  <c r="D15264" i="7"/>
  <c r="D15265" i="7"/>
  <c r="D15266" i="7"/>
  <c r="D15267" i="7"/>
  <c r="D15268" i="7"/>
  <c r="D15269" i="7"/>
  <c r="D15270" i="7"/>
  <c r="D15271" i="7"/>
  <c r="D15272" i="7"/>
  <c r="D15273" i="7"/>
  <c r="D15274" i="7"/>
  <c r="D15275" i="7"/>
  <c r="D15276" i="7"/>
  <c r="D15277" i="7"/>
  <c r="D15278" i="7"/>
  <c r="D15279" i="7"/>
  <c r="D15280" i="7"/>
  <c r="D15281" i="7"/>
  <c r="D15282" i="7"/>
  <c r="D15283" i="7"/>
  <c r="D15284" i="7"/>
  <c r="D15285" i="7"/>
  <c r="D15286" i="7"/>
  <c r="D15287" i="7"/>
  <c r="D15288" i="7"/>
  <c r="D15289" i="7"/>
  <c r="D15290" i="7"/>
  <c r="D15291" i="7"/>
  <c r="D15292" i="7"/>
  <c r="D15293" i="7"/>
  <c r="D15294" i="7"/>
  <c r="D15295" i="7"/>
  <c r="D15296" i="7"/>
  <c r="D15297" i="7"/>
  <c r="D15298" i="7"/>
  <c r="D15299" i="7"/>
  <c r="D15300" i="7"/>
  <c r="D15301" i="7"/>
  <c r="D15302" i="7"/>
  <c r="D15303" i="7"/>
  <c r="D15304" i="7"/>
  <c r="D15305" i="7"/>
  <c r="D15306" i="7"/>
  <c r="D15307" i="7"/>
  <c r="D15308" i="7"/>
  <c r="D15309" i="7"/>
  <c r="D15310" i="7"/>
  <c r="D15311" i="7"/>
  <c r="D15312" i="7"/>
  <c r="D15313" i="7"/>
  <c r="D15314" i="7"/>
  <c r="D15315" i="7"/>
  <c r="D15316" i="7"/>
  <c r="D15317" i="7"/>
  <c r="D15318" i="7"/>
  <c r="D15319" i="7"/>
  <c r="D15320" i="7"/>
  <c r="D15321" i="7"/>
  <c r="D15322" i="7"/>
  <c r="D15323" i="7"/>
  <c r="D15324" i="7"/>
  <c r="D15325" i="7"/>
  <c r="D15326" i="7"/>
  <c r="D15327" i="7"/>
  <c r="D15328" i="7"/>
  <c r="D15329" i="7"/>
  <c r="D15330" i="7"/>
  <c r="D15331" i="7"/>
  <c r="D15332" i="7"/>
  <c r="D15333" i="7"/>
  <c r="D15334" i="7"/>
  <c r="D15335" i="7"/>
  <c r="D15336" i="7"/>
  <c r="D15337" i="7"/>
  <c r="D15338" i="7"/>
  <c r="D15339" i="7"/>
  <c r="D15340" i="7"/>
  <c r="D15341" i="7"/>
  <c r="D15342" i="7"/>
  <c r="D15343" i="7"/>
  <c r="D15344" i="7"/>
  <c r="D15345" i="7"/>
  <c r="D15346" i="7"/>
  <c r="D15347" i="7"/>
  <c r="D15348" i="7"/>
  <c r="D15349" i="7"/>
  <c r="D15350" i="7"/>
  <c r="D15351" i="7"/>
  <c r="D15352" i="7"/>
  <c r="D15353" i="7"/>
  <c r="D15354" i="7"/>
  <c r="D15355" i="7"/>
  <c r="D15356" i="7"/>
  <c r="D15357" i="7"/>
  <c r="D15358" i="7"/>
  <c r="D15359" i="7"/>
  <c r="D15360" i="7"/>
  <c r="D15361" i="7"/>
  <c r="D15362" i="7"/>
  <c r="D15363" i="7"/>
  <c r="D15364" i="7"/>
  <c r="D15365" i="7"/>
  <c r="D15366" i="7"/>
  <c r="D15367" i="7"/>
  <c r="D15368" i="7"/>
  <c r="D15369" i="7"/>
  <c r="D15370" i="7"/>
  <c r="D15371" i="7"/>
  <c r="D15372" i="7"/>
  <c r="D15373" i="7"/>
  <c r="D15374" i="7"/>
  <c r="D15375" i="7"/>
  <c r="D15376" i="7"/>
  <c r="D15377" i="7"/>
  <c r="D15378" i="7"/>
  <c r="D15379" i="7"/>
  <c r="D15380" i="7"/>
  <c r="D15381" i="7"/>
  <c r="D15382" i="7"/>
  <c r="D15383" i="7"/>
  <c r="D15384" i="7"/>
  <c r="D15385" i="7"/>
  <c r="D15386" i="7"/>
  <c r="D15387" i="7"/>
  <c r="D15388" i="7"/>
  <c r="D15389" i="7"/>
  <c r="D15390" i="7"/>
  <c r="D15391" i="7"/>
  <c r="D15392" i="7"/>
  <c r="D15393" i="7"/>
  <c r="D15394" i="7"/>
  <c r="D15395" i="7"/>
  <c r="D15396" i="7"/>
  <c r="D15397" i="7"/>
  <c r="D15398" i="7"/>
  <c r="D15399" i="7"/>
  <c r="D15400" i="7"/>
  <c r="D15401" i="7"/>
  <c r="D15402" i="7"/>
  <c r="D15403" i="7"/>
  <c r="D15404" i="7"/>
  <c r="D15405" i="7"/>
  <c r="D15406" i="7"/>
  <c r="D15407" i="7"/>
  <c r="D15408" i="7"/>
  <c r="D15409" i="7"/>
  <c r="D15410" i="7"/>
  <c r="D15411" i="7"/>
  <c r="D15412" i="7"/>
  <c r="D15413" i="7"/>
  <c r="D15414" i="7"/>
  <c r="D15415" i="7"/>
  <c r="D15416" i="7"/>
  <c r="D15417" i="7"/>
  <c r="D15418" i="7"/>
  <c r="D15419" i="7"/>
  <c r="D15420" i="7"/>
  <c r="D15421" i="7"/>
  <c r="D15422" i="7"/>
  <c r="D15423" i="7"/>
  <c r="D15424" i="7"/>
  <c r="D15425" i="7"/>
  <c r="D15426" i="7"/>
  <c r="D15427" i="7"/>
  <c r="D15428" i="7"/>
  <c r="D15429" i="7"/>
  <c r="D15430" i="7"/>
  <c r="D15431" i="7"/>
  <c r="D15432" i="7"/>
  <c r="D15433" i="7"/>
  <c r="D15434" i="7"/>
  <c r="D15435" i="7"/>
  <c r="D15436" i="7"/>
  <c r="D15437" i="7"/>
  <c r="D15438" i="7"/>
  <c r="D15439" i="7"/>
  <c r="D15440" i="7"/>
  <c r="D15441" i="7"/>
  <c r="D15442" i="7"/>
  <c r="D15443" i="7"/>
  <c r="D15444" i="7"/>
  <c r="D15445" i="7"/>
  <c r="D15446" i="7"/>
  <c r="D15447" i="7"/>
  <c r="D15448" i="7"/>
  <c r="D15449" i="7"/>
  <c r="D15450" i="7"/>
  <c r="D15451" i="7"/>
  <c r="D15452" i="7"/>
  <c r="D15453" i="7"/>
  <c r="D15454" i="7"/>
  <c r="D15455" i="7"/>
  <c r="D15456" i="7"/>
  <c r="D15457" i="7"/>
  <c r="D15458" i="7"/>
  <c r="D15459" i="7"/>
  <c r="D15460" i="7"/>
  <c r="D15461" i="7"/>
  <c r="D15462" i="7"/>
  <c r="D15463" i="7"/>
  <c r="D15464" i="7"/>
  <c r="D15465" i="7"/>
  <c r="D15466" i="7"/>
  <c r="D15467" i="7"/>
  <c r="D15468" i="7"/>
  <c r="D15469" i="7"/>
  <c r="D15470" i="7"/>
  <c r="D15471" i="7"/>
  <c r="D15472" i="7"/>
  <c r="D15473" i="7"/>
  <c r="D15474" i="7"/>
  <c r="D15475" i="7"/>
  <c r="D15476" i="7"/>
  <c r="D15477" i="7"/>
  <c r="D15478" i="7"/>
  <c r="D15479" i="7"/>
  <c r="D15480" i="7"/>
  <c r="D15481" i="7"/>
  <c r="D15482" i="7"/>
  <c r="D15483" i="7"/>
  <c r="D15484" i="7"/>
  <c r="D15485" i="7"/>
  <c r="D15486" i="7"/>
  <c r="D15487" i="7"/>
  <c r="D15488" i="7"/>
  <c r="D15489" i="7"/>
  <c r="D15490" i="7"/>
  <c r="D15491" i="7"/>
  <c r="D15492" i="7"/>
  <c r="D15493" i="7"/>
  <c r="D15494" i="7"/>
  <c r="D15495" i="7"/>
  <c r="D15496" i="7"/>
  <c r="D15497" i="7"/>
  <c r="D15498" i="7"/>
  <c r="D15499" i="7"/>
  <c r="D15500" i="7"/>
  <c r="D15501" i="7"/>
  <c r="D15502" i="7"/>
  <c r="D15503" i="7"/>
  <c r="D15504" i="7"/>
  <c r="D15505" i="7"/>
  <c r="D15506" i="7"/>
  <c r="D15507" i="7"/>
  <c r="D15508" i="7"/>
  <c r="D15509" i="7"/>
  <c r="D15510" i="7"/>
  <c r="D15511" i="7"/>
  <c r="D15512" i="7"/>
  <c r="D15513" i="7"/>
  <c r="D15514" i="7"/>
  <c r="D15515" i="7"/>
  <c r="D15516" i="7"/>
  <c r="D15517" i="7"/>
  <c r="D15518" i="7"/>
  <c r="D15519" i="7"/>
  <c r="D15520" i="7"/>
  <c r="D15521" i="7"/>
  <c r="D15522" i="7"/>
  <c r="D15523" i="7"/>
  <c r="D15524" i="7"/>
  <c r="D15525" i="7"/>
  <c r="D15526" i="7"/>
  <c r="D15527" i="7"/>
  <c r="D15528" i="7"/>
  <c r="D15529" i="7"/>
  <c r="D15530" i="7"/>
  <c r="D15531" i="7"/>
  <c r="D15532" i="7"/>
  <c r="D15533" i="7"/>
  <c r="D15534" i="7"/>
  <c r="D15535" i="7"/>
  <c r="D15536" i="7"/>
  <c r="D15537" i="7"/>
  <c r="D15538" i="7"/>
  <c r="D15539" i="7"/>
  <c r="D15540" i="7"/>
  <c r="D15541" i="7"/>
  <c r="D15542" i="7"/>
  <c r="D15543" i="7"/>
  <c r="D15544" i="7"/>
  <c r="D15545" i="7"/>
  <c r="D15546" i="7"/>
  <c r="D15547" i="7"/>
  <c r="D15548" i="7"/>
  <c r="D15549" i="7"/>
  <c r="D15550" i="7"/>
  <c r="D15551" i="7"/>
  <c r="D15552" i="7"/>
  <c r="D15553" i="7"/>
  <c r="D15554" i="7"/>
  <c r="D15555" i="7"/>
  <c r="D15556" i="7"/>
  <c r="D15557" i="7"/>
  <c r="D15558" i="7"/>
  <c r="D15559" i="7"/>
  <c r="D15560" i="7"/>
  <c r="D15561" i="7"/>
  <c r="D15562" i="7"/>
  <c r="D15563" i="7"/>
  <c r="D15564" i="7"/>
  <c r="D15565" i="7"/>
  <c r="D15566" i="7"/>
  <c r="D15567" i="7"/>
  <c r="D15568" i="7"/>
  <c r="D15569" i="7"/>
  <c r="D15570" i="7"/>
  <c r="D15571" i="7"/>
  <c r="D15572" i="7"/>
  <c r="D15573" i="7"/>
  <c r="D15574" i="7"/>
  <c r="D15575" i="7"/>
  <c r="D15576" i="7"/>
  <c r="D15577" i="7"/>
  <c r="D15578" i="7"/>
  <c r="D15579" i="7"/>
  <c r="D15580" i="7"/>
  <c r="D15581" i="7"/>
  <c r="D15582" i="7"/>
  <c r="D15583" i="7"/>
  <c r="D15584" i="7"/>
  <c r="D15585" i="7"/>
  <c r="D15586" i="7"/>
  <c r="D15587" i="7"/>
  <c r="D15588" i="7"/>
  <c r="D15589" i="7"/>
  <c r="D15590" i="7"/>
  <c r="D15591" i="7"/>
  <c r="D15592" i="7"/>
  <c r="D15593" i="7"/>
  <c r="D15594" i="7"/>
  <c r="D15595" i="7"/>
  <c r="D15596" i="7"/>
  <c r="D15597" i="7"/>
  <c r="D15598" i="7"/>
  <c r="D15599" i="7"/>
  <c r="D15600" i="7"/>
  <c r="D15601" i="7"/>
  <c r="D15602" i="7"/>
  <c r="D15603" i="7"/>
  <c r="D15604" i="7"/>
  <c r="D15605" i="7"/>
  <c r="D15606" i="7"/>
  <c r="D15607" i="7"/>
  <c r="D15608" i="7"/>
  <c r="D15609" i="7"/>
  <c r="D15610" i="7"/>
  <c r="D15611" i="7"/>
  <c r="D15612" i="7"/>
  <c r="D15613" i="7"/>
  <c r="D15614" i="7"/>
  <c r="D15615" i="7"/>
  <c r="D15616" i="7"/>
  <c r="D15617" i="7"/>
  <c r="D15618" i="7"/>
  <c r="D15619" i="7"/>
  <c r="D15620" i="7"/>
  <c r="D15621" i="7"/>
  <c r="D15622" i="7"/>
  <c r="D15623" i="7"/>
  <c r="D15624" i="7"/>
  <c r="D15625" i="7"/>
  <c r="D15626" i="7"/>
  <c r="D15627" i="7"/>
  <c r="D15628" i="7"/>
  <c r="D15629" i="7"/>
  <c r="D15630" i="7"/>
  <c r="D15631" i="7"/>
  <c r="D15632" i="7"/>
  <c r="D15633" i="7"/>
  <c r="D15634" i="7"/>
  <c r="D15635" i="7"/>
  <c r="D15636" i="7"/>
  <c r="D15637" i="7"/>
  <c r="D15638" i="7"/>
  <c r="D15639" i="7"/>
  <c r="D15640" i="7"/>
  <c r="D15641" i="7"/>
  <c r="D15642" i="7"/>
  <c r="D15643" i="7"/>
  <c r="D15644" i="7"/>
  <c r="D15645" i="7"/>
  <c r="D15646" i="7"/>
  <c r="D15647" i="7"/>
  <c r="D15648" i="7"/>
  <c r="D15649" i="7"/>
  <c r="D15650" i="7"/>
  <c r="D15651" i="7"/>
  <c r="D15652" i="7"/>
  <c r="D15653" i="7"/>
  <c r="D15654" i="7"/>
  <c r="D15655" i="7"/>
  <c r="D15656" i="7"/>
  <c r="D15657" i="7"/>
  <c r="D15658" i="7"/>
  <c r="D15659" i="7"/>
  <c r="D15660" i="7"/>
  <c r="D15661" i="7"/>
  <c r="D15662" i="7"/>
  <c r="D15663" i="7"/>
  <c r="D15664" i="7"/>
  <c r="D15665" i="7"/>
  <c r="D15666" i="7"/>
  <c r="D15667" i="7"/>
  <c r="D15668" i="7"/>
  <c r="D15669" i="7"/>
  <c r="D15670" i="7"/>
  <c r="D15671" i="7"/>
  <c r="D15672" i="7"/>
  <c r="D15673" i="7"/>
  <c r="D15674" i="7"/>
  <c r="D15675" i="7"/>
  <c r="D15676" i="7"/>
  <c r="D15677" i="7"/>
  <c r="D15678" i="7"/>
  <c r="D15679" i="7"/>
  <c r="D15680" i="7"/>
  <c r="D15681" i="7"/>
  <c r="D15682" i="7"/>
  <c r="D15683" i="7"/>
  <c r="D15684" i="7"/>
  <c r="D15685" i="7"/>
  <c r="D15686" i="7"/>
  <c r="D15687" i="7"/>
  <c r="D15688" i="7"/>
  <c r="D15689" i="7"/>
  <c r="D15690" i="7"/>
  <c r="D15691" i="7"/>
  <c r="D15692" i="7"/>
  <c r="D15693" i="7"/>
  <c r="D15694" i="7"/>
  <c r="D15695" i="7"/>
  <c r="D15696" i="7"/>
  <c r="D15697" i="7"/>
  <c r="D15698" i="7"/>
  <c r="D15699" i="7"/>
  <c r="D15700" i="7"/>
  <c r="D15701" i="7"/>
  <c r="D15702" i="7"/>
  <c r="D15703" i="7"/>
  <c r="D15704" i="7"/>
  <c r="D15705" i="7"/>
  <c r="D15706" i="7"/>
  <c r="D15707" i="7"/>
  <c r="D15708" i="7"/>
  <c r="D15709" i="7"/>
  <c r="D15710" i="7"/>
  <c r="D15711" i="7"/>
  <c r="D15712" i="7"/>
  <c r="D15713" i="7"/>
  <c r="D15714" i="7"/>
  <c r="D15715" i="7"/>
  <c r="D15716" i="7"/>
  <c r="D15717" i="7"/>
  <c r="D15718" i="7"/>
  <c r="D15719" i="7"/>
  <c r="D15720" i="7"/>
  <c r="D15721" i="7"/>
  <c r="D15722" i="7"/>
  <c r="D15723" i="7"/>
  <c r="D15724" i="7"/>
  <c r="D15725" i="7"/>
  <c r="D15726" i="7"/>
  <c r="D15727" i="7"/>
  <c r="D15728" i="7"/>
  <c r="D15729" i="7"/>
  <c r="D15730" i="7"/>
  <c r="D15731" i="7"/>
  <c r="D15732" i="7"/>
  <c r="D15733" i="7"/>
  <c r="D15734" i="7"/>
  <c r="D15735" i="7"/>
  <c r="D15736" i="7"/>
  <c r="D15737" i="7"/>
  <c r="D15738" i="7"/>
  <c r="D15739" i="7"/>
  <c r="D15740" i="7"/>
  <c r="D15741" i="7"/>
  <c r="D15742" i="7"/>
  <c r="D15743" i="7"/>
  <c r="D15744" i="7"/>
  <c r="D15745" i="7"/>
  <c r="D15746" i="7"/>
  <c r="D15747" i="7"/>
  <c r="D15748" i="7"/>
  <c r="D15749" i="7"/>
  <c r="D15750" i="7"/>
  <c r="D15751" i="7"/>
  <c r="D15752" i="7"/>
  <c r="D15753" i="7"/>
  <c r="D15754" i="7"/>
  <c r="D15755" i="7"/>
  <c r="D15756" i="7"/>
  <c r="D15757" i="7"/>
  <c r="D15758" i="7"/>
  <c r="D15759" i="7"/>
  <c r="D15760" i="7"/>
  <c r="D15761" i="7"/>
  <c r="D15762" i="7"/>
  <c r="D15763" i="7"/>
  <c r="D15764" i="7"/>
  <c r="D15765" i="7"/>
  <c r="D15766" i="7"/>
  <c r="D15767" i="7"/>
  <c r="D15768" i="7"/>
  <c r="D15769" i="7"/>
  <c r="D15770" i="7"/>
  <c r="D15771" i="7"/>
  <c r="D15772" i="7"/>
  <c r="D15773" i="7"/>
  <c r="D15774" i="7"/>
  <c r="D15775" i="7"/>
  <c r="D15776" i="7"/>
  <c r="D15777" i="7"/>
  <c r="D15778" i="7"/>
  <c r="D15779" i="7"/>
  <c r="D15780" i="7"/>
  <c r="D15781" i="7"/>
  <c r="D15782" i="7"/>
  <c r="D15783" i="7"/>
  <c r="D15784" i="7"/>
  <c r="D15785" i="7"/>
  <c r="D15786" i="7"/>
  <c r="D15787" i="7"/>
  <c r="D15788" i="7"/>
  <c r="D15789" i="7"/>
  <c r="D15790" i="7"/>
  <c r="D15791" i="7"/>
  <c r="D15792" i="7"/>
  <c r="D15793" i="7"/>
  <c r="D15794" i="7"/>
  <c r="D15795" i="7"/>
  <c r="D15796" i="7"/>
  <c r="D15797" i="7"/>
  <c r="D15798" i="7"/>
  <c r="D15799" i="7"/>
  <c r="D15800" i="7"/>
  <c r="D15801" i="7"/>
  <c r="D15802" i="7"/>
  <c r="D15803" i="7"/>
  <c r="D15804" i="7"/>
  <c r="D15805" i="7"/>
  <c r="D15806" i="7"/>
  <c r="D15807" i="7"/>
  <c r="D15808" i="7"/>
  <c r="D15809" i="7"/>
  <c r="D15810" i="7"/>
  <c r="D15811" i="7"/>
  <c r="D15812" i="7"/>
  <c r="D15813" i="7"/>
  <c r="D15814" i="7"/>
  <c r="D15815" i="7"/>
  <c r="D15816" i="7"/>
  <c r="D15817" i="7"/>
  <c r="D15818" i="7"/>
  <c r="D15819" i="7"/>
  <c r="D15820" i="7"/>
  <c r="D15821" i="7"/>
  <c r="D15822" i="7"/>
  <c r="D15823" i="7"/>
  <c r="D15824" i="7"/>
  <c r="D15825" i="7"/>
  <c r="D15826" i="7"/>
  <c r="D15827" i="7"/>
  <c r="D15828" i="7"/>
  <c r="D15829" i="7"/>
  <c r="D15830" i="7"/>
  <c r="D15831" i="7"/>
  <c r="D15832" i="7"/>
  <c r="D15833" i="7"/>
  <c r="D15834" i="7"/>
  <c r="D15835" i="7"/>
  <c r="D15836" i="7"/>
  <c r="D15837" i="7"/>
  <c r="D15838" i="7"/>
  <c r="D15839" i="7"/>
  <c r="D15840" i="7"/>
  <c r="D15841" i="7"/>
  <c r="D15842" i="7"/>
  <c r="D15843" i="7"/>
  <c r="D15844" i="7"/>
  <c r="D15845" i="7"/>
  <c r="D15846" i="7"/>
  <c r="D15847" i="7"/>
  <c r="D15848" i="7"/>
  <c r="D15849" i="7"/>
  <c r="D15850" i="7"/>
  <c r="D15851" i="7"/>
  <c r="D15852" i="7"/>
  <c r="D15853" i="7"/>
  <c r="D15854" i="7"/>
  <c r="D15855" i="7"/>
  <c r="D15856" i="7"/>
  <c r="D15857" i="7"/>
  <c r="D15858" i="7"/>
  <c r="D15859" i="7"/>
  <c r="D15860" i="7"/>
  <c r="D15861" i="7"/>
  <c r="D15862" i="7"/>
  <c r="D15863" i="7"/>
  <c r="D15864" i="7"/>
  <c r="D15865" i="7"/>
  <c r="D15866" i="7"/>
  <c r="D15867" i="7"/>
  <c r="D15868" i="7"/>
  <c r="D15869" i="7"/>
  <c r="D15870" i="7"/>
  <c r="D15871" i="7"/>
  <c r="D15872" i="7"/>
  <c r="D15873" i="7"/>
  <c r="D15874" i="7"/>
  <c r="D15875" i="7"/>
  <c r="D15876" i="7"/>
  <c r="D15877" i="7"/>
  <c r="D15878" i="7"/>
  <c r="D15879" i="7"/>
  <c r="D15880" i="7"/>
  <c r="D15881" i="7"/>
  <c r="D15882" i="7"/>
  <c r="D15883" i="7"/>
  <c r="D15884" i="7"/>
  <c r="D15885" i="7"/>
  <c r="D15886" i="7"/>
  <c r="D15887" i="7"/>
  <c r="D15888" i="7"/>
  <c r="D15889" i="7"/>
  <c r="D15890" i="7"/>
  <c r="D15891" i="7"/>
  <c r="D15892" i="7"/>
  <c r="D15893" i="7"/>
  <c r="D15894" i="7"/>
  <c r="D15895" i="7"/>
  <c r="D15896" i="7"/>
  <c r="D15897" i="7"/>
  <c r="D15898" i="7"/>
  <c r="D15899" i="7"/>
  <c r="D15900" i="7"/>
  <c r="D15901" i="7"/>
  <c r="D15902" i="7"/>
  <c r="D15903" i="7"/>
  <c r="D15904" i="7"/>
  <c r="D15905" i="7"/>
  <c r="D15906" i="7"/>
  <c r="D15907" i="7"/>
  <c r="D15908" i="7"/>
  <c r="D15909" i="7"/>
  <c r="D15910" i="7"/>
  <c r="D15911" i="7"/>
  <c r="D15912" i="7"/>
  <c r="D15913" i="7"/>
  <c r="D15914" i="7"/>
  <c r="D15915" i="7"/>
  <c r="D15916" i="7"/>
  <c r="D15917" i="7"/>
  <c r="D15918" i="7"/>
  <c r="D15919" i="7"/>
  <c r="D15920" i="7"/>
  <c r="D15921" i="7"/>
  <c r="D15922" i="7"/>
  <c r="D15923" i="7"/>
  <c r="D15924" i="7"/>
  <c r="D15925" i="7"/>
  <c r="D15926" i="7"/>
  <c r="D15927" i="7"/>
  <c r="D15928" i="7"/>
  <c r="D15929" i="7"/>
  <c r="D15930" i="7"/>
  <c r="D15931" i="7"/>
  <c r="D15932" i="7"/>
  <c r="D15933" i="7"/>
  <c r="D15934" i="7"/>
  <c r="D15935" i="7"/>
  <c r="D15936" i="7"/>
  <c r="D15937" i="7"/>
  <c r="D15938" i="7"/>
  <c r="D15939" i="7"/>
  <c r="D15940" i="7"/>
  <c r="D15941" i="7"/>
  <c r="D15942" i="7"/>
  <c r="D15943" i="7"/>
  <c r="D15944" i="7"/>
  <c r="D15945" i="7"/>
  <c r="D15946" i="7"/>
  <c r="D15947" i="7"/>
  <c r="D15948" i="7"/>
  <c r="D15949" i="7"/>
  <c r="D15950" i="7"/>
  <c r="D15951" i="7"/>
  <c r="D15952" i="7"/>
  <c r="D15953" i="7"/>
  <c r="D15954" i="7"/>
  <c r="D15955" i="7"/>
  <c r="D15956" i="7"/>
  <c r="D15957" i="7"/>
  <c r="D15958" i="7"/>
  <c r="D15959" i="7"/>
  <c r="D15960" i="7"/>
  <c r="D15961" i="7"/>
  <c r="D15962" i="7"/>
  <c r="D15963" i="7"/>
  <c r="D15964" i="7"/>
  <c r="D15965" i="7"/>
  <c r="D15966" i="7"/>
  <c r="D15967" i="7"/>
  <c r="D15968" i="7"/>
  <c r="D15969" i="7"/>
  <c r="D15970" i="7"/>
  <c r="D15971" i="7"/>
  <c r="D15972" i="7"/>
  <c r="D15973" i="7"/>
  <c r="D15974" i="7"/>
  <c r="D15975" i="7"/>
  <c r="D15976" i="7"/>
  <c r="D15977" i="7"/>
  <c r="D15978" i="7"/>
  <c r="D15979" i="7"/>
  <c r="D15980" i="7"/>
  <c r="D15981" i="7"/>
  <c r="D15982" i="7"/>
  <c r="D15983" i="7"/>
  <c r="D15984" i="7"/>
  <c r="D15985" i="7"/>
  <c r="D15986" i="7"/>
  <c r="D15987" i="7"/>
  <c r="D15988" i="7"/>
  <c r="D15989" i="7"/>
  <c r="D15990" i="7"/>
  <c r="D15991" i="7"/>
  <c r="D15992" i="7"/>
  <c r="D15993" i="7"/>
  <c r="D15994" i="7"/>
  <c r="D15995" i="7"/>
  <c r="D15996" i="7"/>
  <c r="D15997" i="7"/>
  <c r="D15998" i="7"/>
  <c r="D15999" i="7"/>
  <c r="D16000" i="7"/>
  <c r="D16001" i="7"/>
  <c r="D16002" i="7"/>
  <c r="D16003" i="7"/>
  <c r="D16004" i="7"/>
  <c r="D16005" i="7"/>
  <c r="D16006" i="7"/>
  <c r="D16007" i="7"/>
  <c r="D16008" i="7"/>
  <c r="D16009" i="7"/>
  <c r="D16010" i="7"/>
  <c r="D16011" i="7"/>
  <c r="D16012" i="7"/>
  <c r="D16013" i="7"/>
  <c r="D16014" i="7"/>
  <c r="D16015" i="7"/>
  <c r="D16016" i="7"/>
  <c r="D16017" i="7"/>
  <c r="D16018" i="7"/>
  <c r="D16019" i="7"/>
  <c r="D16020" i="7"/>
  <c r="D16021" i="7"/>
  <c r="D16022" i="7"/>
  <c r="D16023" i="7"/>
  <c r="D16024" i="7"/>
  <c r="D16025" i="7"/>
  <c r="D16026" i="7"/>
  <c r="D16027" i="7"/>
  <c r="D16028" i="7"/>
  <c r="D16029" i="7"/>
  <c r="D16030" i="7"/>
  <c r="D16031" i="7"/>
  <c r="D16032" i="7"/>
  <c r="D16033" i="7"/>
  <c r="D16034" i="7"/>
  <c r="D16035" i="7"/>
  <c r="D16036" i="7"/>
  <c r="D16037" i="7"/>
  <c r="D16038" i="7"/>
  <c r="D16039" i="7"/>
  <c r="D16040" i="7"/>
  <c r="D16041" i="7"/>
  <c r="D16042" i="7"/>
  <c r="D16043" i="7"/>
  <c r="D16044" i="7"/>
  <c r="D16045" i="7"/>
  <c r="D16046" i="7"/>
  <c r="D16047" i="7"/>
  <c r="D16048" i="7"/>
  <c r="D16049" i="7"/>
  <c r="D16050" i="7"/>
  <c r="D16051" i="7"/>
  <c r="D16052" i="7"/>
  <c r="D16053" i="7"/>
  <c r="D16054" i="7"/>
  <c r="D16055" i="7"/>
  <c r="D16056" i="7"/>
  <c r="D16057" i="7"/>
  <c r="D16058" i="7"/>
  <c r="D16059" i="7"/>
  <c r="D16060" i="7"/>
  <c r="D16061" i="7"/>
  <c r="D16062" i="7"/>
  <c r="D16063" i="7"/>
  <c r="D16064" i="7"/>
  <c r="D16065" i="7"/>
  <c r="D16066" i="7"/>
  <c r="D16067" i="7"/>
  <c r="D16068" i="7"/>
  <c r="D16069" i="7"/>
  <c r="D16070" i="7"/>
  <c r="D16071" i="7"/>
  <c r="D16072" i="7"/>
  <c r="D16073" i="7"/>
  <c r="D16074" i="7"/>
  <c r="D16075" i="7"/>
  <c r="D16076" i="7"/>
  <c r="D16077" i="7"/>
  <c r="D16078" i="7"/>
  <c r="D16079" i="7"/>
  <c r="D16080" i="7"/>
  <c r="D16081" i="7"/>
  <c r="D16082" i="7"/>
  <c r="D16083" i="7"/>
  <c r="D16084" i="7"/>
  <c r="D16085" i="7"/>
  <c r="D16086" i="7"/>
  <c r="D16087" i="7"/>
  <c r="D16088" i="7"/>
  <c r="D16089" i="7"/>
  <c r="D16090" i="7"/>
  <c r="D16091" i="7"/>
  <c r="D16092" i="7"/>
  <c r="D16093" i="7"/>
  <c r="D16094" i="7"/>
  <c r="D16095" i="7"/>
  <c r="D16096" i="7"/>
  <c r="D16097" i="7"/>
  <c r="D16098" i="7"/>
  <c r="D16099" i="7"/>
  <c r="D16100" i="7"/>
  <c r="D16101" i="7"/>
  <c r="D16102" i="7"/>
  <c r="D16103" i="7"/>
  <c r="D16104" i="7"/>
  <c r="D16105" i="7"/>
  <c r="D16106" i="7"/>
  <c r="D16107" i="7"/>
  <c r="D16108" i="7"/>
  <c r="D16109" i="7"/>
  <c r="D16110" i="7"/>
  <c r="D16111" i="7"/>
  <c r="D16112" i="7"/>
  <c r="D16113" i="7"/>
  <c r="D16114" i="7"/>
  <c r="D16115" i="7"/>
  <c r="D16116" i="7"/>
  <c r="D16117" i="7"/>
  <c r="D16118" i="7"/>
  <c r="D16119" i="7"/>
  <c r="D16120" i="7"/>
  <c r="D16121" i="7"/>
  <c r="D16122" i="7"/>
  <c r="D16123" i="7"/>
  <c r="D16124" i="7"/>
  <c r="D16125" i="7"/>
  <c r="D16126" i="7"/>
  <c r="D16127" i="7"/>
  <c r="D16128" i="7"/>
  <c r="D16129" i="7"/>
  <c r="D16130" i="7"/>
  <c r="D16131" i="7"/>
  <c r="D16132" i="7"/>
  <c r="D16133" i="7"/>
  <c r="D16134" i="7"/>
  <c r="D16135" i="7"/>
  <c r="D16136" i="7"/>
  <c r="D16137" i="7"/>
  <c r="D16138" i="7"/>
  <c r="D16139" i="7"/>
  <c r="D16140" i="7"/>
  <c r="D16141" i="7"/>
  <c r="D16142" i="7"/>
  <c r="D16143" i="7"/>
  <c r="D16144" i="7"/>
  <c r="D16145" i="7"/>
  <c r="D16146" i="7"/>
  <c r="D16147" i="7"/>
  <c r="D16148" i="7"/>
  <c r="D16149" i="7"/>
  <c r="D16150" i="7"/>
  <c r="D16151" i="7"/>
  <c r="D16152" i="7"/>
  <c r="D16153" i="7"/>
  <c r="D16154" i="7"/>
  <c r="D16155" i="7"/>
  <c r="D16156" i="7"/>
  <c r="D16157" i="7"/>
  <c r="D16158" i="7"/>
  <c r="D16159" i="7"/>
  <c r="D16160" i="7"/>
  <c r="D16161" i="7"/>
  <c r="D16162" i="7"/>
  <c r="D16163" i="7"/>
  <c r="D16164" i="7"/>
  <c r="D16165" i="7"/>
  <c r="D16166" i="7"/>
  <c r="D16167" i="7"/>
  <c r="D16168" i="7"/>
  <c r="D16169" i="7"/>
  <c r="D16170" i="7"/>
  <c r="D16171" i="7"/>
  <c r="D16172" i="7"/>
  <c r="D16173" i="7"/>
  <c r="D16174" i="7"/>
  <c r="D16175" i="7"/>
  <c r="D16176" i="7"/>
  <c r="D16177" i="7"/>
  <c r="D16178" i="7"/>
  <c r="D16179" i="7"/>
  <c r="D16180" i="7"/>
  <c r="D16181" i="7"/>
  <c r="D16182" i="7"/>
  <c r="D16183" i="7"/>
  <c r="D16184" i="7"/>
  <c r="D16185" i="7"/>
  <c r="D16186" i="7"/>
  <c r="D16187" i="7"/>
  <c r="D16188" i="7"/>
  <c r="D16189" i="7"/>
  <c r="D16190" i="7"/>
  <c r="D16191" i="7"/>
  <c r="D16192" i="7"/>
  <c r="D16193" i="7"/>
  <c r="D16194" i="7"/>
  <c r="D16195" i="7"/>
  <c r="D16196" i="7"/>
  <c r="D16197" i="7"/>
  <c r="D16198" i="7"/>
  <c r="D16199" i="7"/>
  <c r="D16200" i="7"/>
  <c r="D16201" i="7"/>
  <c r="D16202" i="7"/>
  <c r="D16203" i="7"/>
  <c r="D16204" i="7"/>
  <c r="D16205" i="7"/>
  <c r="D16206" i="7"/>
  <c r="D16207" i="7"/>
  <c r="D16208" i="7"/>
  <c r="D16209" i="7"/>
  <c r="D16210" i="7"/>
  <c r="D16211" i="7"/>
  <c r="D16212" i="7"/>
  <c r="D16213" i="7"/>
  <c r="D16214" i="7"/>
  <c r="D16215" i="7"/>
  <c r="D16216" i="7"/>
  <c r="D16217" i="7"/>
  <c r="D16218" i="7"/>
  <c r="D16219" i="7"/>
  <c r="D16220" i="7"/>
  <c r="D16221" i="7"/>
  <c r="D16222" i="7"/>
  <c r="D16223" i="7"/>
  <c r="D16224" i="7"/>
  <c r="D16225" i="7"/>
  <c r="D16226" i="7"/>
  <c r="D16227" i="7"/>
  <c r="D16228" i="7"/>
  <c r="D16229" i="7"/>
  <c r="D16230" i="7"/>
  <c r="D16231" i="7"/>
  <c r="D16232" i="7"/>
  <c r="D16233" i="7"/>
  <c r="D16234" i="7"/>
  <c r="D16235" i="7"/>
  <c r="D16236" i="7"/>
  <c r="D16237" i="7"/>
  <c r="D16238" i="7"/>
  <c r="D16239" i="7"/>
  <c r="D16240" i="7"/>
  <c r="D16241" i="7"/>
  <c r="D16242" i="7"/>
  <c r="D16243" i="7"/>
  <c r="D16244" i="7"/>
  <c r="D16245" i="7"/>
  <c r="D16246" i="7"/>
  <c r="D16247" i="7"/>
  <c r="D16248" i="7"/>
  <c r="D16249" i="7"/>
  <c r="D16250" i="7"/>
  <c r="D16251" i="7"/>
  <c r="D16252" i="7"/>
  <c r="D16253" i="7"/>
  <c r="D16254" i="7"/>
  <c r="D16255" i="7"/>
  <c r="D16256" i="7"/>
  <c r="D16257" i="7"/>
  <c r="D16258" i="7"/>
  <c r="D16259" i="7"/>
  <c r="D16260" i="7"/>
  <c r="D16261" i="7"/>
  <c r="D16262" i="7"/>
  <c r="D16263" i="7"/>
  <c r="D16264" i="7"/>
  <c r="D16265" i="7"/>
  <c r="D16266" i="7"/>
  <c r="D16267" i="7"/>
  <c r="D16268" i="7"/>
  <c r="D16269" i="7"/>
  <c r="D16270" i="7"/>
  <c r="D16271" i="7"/>
  <c r="D16272" i="7"/>
  <c r="D16273" i="7"/>
  <c r="D16274" i="7"/>
  <c r="D16275" i="7"/>
  <c r="D16276" i="7"/>
  <c r="D16277" i="7"/>
  <c r="D16278" i="7"/>
  <c r="D16279" i="7"/>
  <c r="D16280" i="7"/>
  <c r="D16281" i="7"/>
  <c r="D16282" i="7"/>
  <c r="D16283" i="7"/>
  <c r="D16284" i="7"/>
  <c r="D16285" i="7"/>
  <c r="D16286" i="7"/>
  <c r="D16287" i="7"/>
  <c r="D16288" i="7"/>
  <c r="D16289" i="7"/>
  <c r="D16290" i="7"/>
  <c r="D16291" i="7"/>
  <c r="D16292" i="7"/>
  <c r="D16293" i="7"/>
  <c r="D16294" i="7"/>
  <c r="D16295" i="7"/>
  <c r="D16296" i="7"/>
  <c r="D16297" i="7"/>
  <c r="D16298" i="7"/>
  <c r="D16299" i="7"/>
  <c r="D16300" i="7"/>
  <c r="D16301" i="7"/>
  <c r="D16302" i="7"/>
  <c r="D16303" i="7"/>
  <c r="D16304" i="7"/>
  <c r="D16305" i="7"/>
  <c r="D16306" i="7"/>
  <c r="D16307" i="7"/>
  <c r="D16308" i="7"/>
  <c r="D16309" i="7"/>
  <c r="D16310" i="7"/>
  <c r="D16311" i="7"/>
  <c r="D16312" i="7"/>
  <c r="D16313" i="7"/>
  <c r="D16314" i="7"/>
  <c r="D16315" i="7"/>
  <c r="D16316" i="7"/>
  <c r="D16317" i="7"/>
  <c r="D16318" i="7"/>
  <c r="D16319" i="7"/>
  <c r="D16320" i="7"/>
  <c r="D16321" i="7"/>
  <c r="D16322" i="7"/>
  <c r="D16323" i="7"/>
  <c r="D16324" i="7"/>
  <c r="D16325" i="7"/>
  <c r="D16326" i="7"/>
  <c r="D16327" i="7"/>
  <c r="D16328" i="7"/>
  <c r="D16329" i="7"/>
  <c r="D16330" i="7"/>
  <c r="D16331" i="7"/>
  <c r="D16332" i="7"/>
  <c r="D16333" i="7"/>
  <c r="D16334" i="7"/>
  <c r="D16335" i="7"/>
  <c r="D16336" i="7"/>
  <c r="D16337" i="7"/>
  <c r="D16338" i="7"/>
  <c r="D16339" i="7"/>
  <c r="D16340" i="7"/>
  <c r="D16341" i="7"/>
  <c r="D16342" i="7"/>
  <c r="D16343" i="7"/>
  <c r="D16344" i="7"/>
  <c r="D16345" i="7"/>
  <c r="D16346" i="7"/>
  <c r="D16347" i="7"/>
  <c r="D16348" i="7"/>
  <c r="D16349" i="7"/>
  <c r="D16350" i="7"/>
  <c r="D16351" i="7"/>
  <c r="D16352" i="7"/>
  <c r="D16353" i="7"/>
  <c r="D16354" i="7"/>
  <c r="D16355" i="7"/>
  <c r="D16356" i="7"/>
  <c r="D16357" i="7"/>
  <c r="D16358" i="7"/>
  <c r="D16359" i="7"/>
  <c r="D16360" i="7"/>
  <c r="D16361" i="7"/>
  <c r="D16362" i="7"/>
  <c r="D16363" i="7"/>
  <c r="D16364" i="7"/>
  <c r="D16365" i="7"/>
  <c r="D16366" i="7"/>
  <c r="D16367" i="7"/>
  <c r="D16368" i="7"/>
  <c r="D16369" i="7"/>
  <c r="D16370" i="7"/>
  <c r="D16371" i="7"/>
  <c r="D16372" i="7"/>
  <c r="D16373" i="7"/>
  <c r="D16374" i="7"/>
  <c r="D16375" i="7"/>
  <c r="D16376" i="7"/>
  <c r="D16377" i="7"/>
  <c r="D16378" i="7"/>
  <c r="D16379" i="7"/>
  <c r="D16380" i="7"/>
  <c r="D16381" i="7"/>
  <c r="D16382" i="7"/>
  <c r="D16383" i="7"/>
  <c r="D16384" i="7"/>
  <c r="D16385" i="7"/>
  <c r="D16386" i="7"/>
  <c r="D16387" i="7"/>
  <c r="D16388" i="7"/>
  <c r="D16389" i="7"/>
  <c r="D16390" i="7"/>
  <c r="D16391" i="7"/>
  <c r="D16392" i="7"/>
  <c r="D16393" i="7"/>
  <c r="D16394" i="7"/>
  <c r="D16395" i="7"/>
  <c r="D16396" i="7"/>
  <c r="D16397" i="7"/>
  <c r="D16398" i="7"/>
  <c r="D16399" i="7"/>
  <c r="D16400" i="7"/>
  <c r="D16401" i="7"/>
  <c r="D16402" i="7"/>
  <c r="D16403" i="7"/>
  <c r="D16404" i="7"/>
  <c r="D16405" i="7"/>
  <c r="D16406" i="7"/>
  <c r="D16407" i="7"/>
  <c r="D16408" i="7"/>
  <c r="D16409" i="7"/>
  <c r="D16410" i="7"/>
  <c r="D16411" i="7"/>
  <c r="D16412" i="7"/>
  <c r="D16413" i="7"/>
  <c r="D16414" i="7"/>
  <c r="D16415" i="7"/>
  <c r="D16416" i="7"/>
  <c r="D16417" i="7"/>
  <c r="D16418" i="7"/>
  <c r="D16419" i="7"/>
  <c r="D16420" i="7"/>
  <c r="D16421" i="7"/>
  <c r="D16422" i="7"/>
  <c r="D16423" i="7"/>
  <c r="D16424" i="7"/>
  <c r="D16425" i="7"/>
  <c r="D16426" i="7"/>
  <c r="D16427" i="7"/>
  <c r="D16428" i="7"/>
  <c r="D16429" i="7"/>
  <c r="D16430" i="7"/>
  <c r="D16431" i="7"/>
  <c r="D16432" i="7"/>
  <c r="D16433" i="7"/>
  <c r="D16434" i="7"/>
  <c r="D16435" i="7"/>
  <c r="D16436" i="7"/>
  <c r="D16437" i="7"/>
  <c r="D16438" i="7"/>
  <c r="D16439" i="7"/>
  <c r="D16440" i="7"/>
  <c r="D16441" i="7"/>
  <c r="D16442" i="7"/>
  <c r="D16443" i="7"/>
  <c r="D16444" i="7"/>
  <c r="D16445" i="7"/>
  <c r="D16446" i="7"/>
  <c r="D16447" i="7"/>
  <c r="D16448" i="7"/>
  <c r="D16449" i="7"/>
  <c r="D16450" i="7"/>
  <c r="D16451" i="7"/>
  <c r="D16452" i="7"/>
  <c r="D16453" i="7"/>
  <c r="D16454" i="7"/>
  <c r="D16455" i="7"/>
  <c r="D16456" i="7"/>
  <c r="D16457" i="7"/>
  <c r="D16458" i="7"/>
  <c r="D16459" i="7"/>
  <c r="D16460" i="7"/>
  <c r="D16461" i="7"/>
  <c r="D16462" i="7"/>
  <c r="D16463" i="7"/>
  <c r="D16464" i="7"/>
  <c r="D16465" i="7"/>
  <c r="D16466" i="7"/>
  <c r="D16467" i="7"/>
  <c r="D16468" i="7"/>
  <c r="D16469" i="7"/>
  <c r="D16470" i="7"/>
  <c r="D16471" i="7"/>
  <c r="D16472" i="7"/>
  <c r="D16473" i="7"/>
  <c r="D16474" i="7"/>
  <c r="D16475" i="7"/>
  <c r="D16476" i="7"/>
  <c r="D16477" i="7"/>
  <c r="D16478" i="7"/>
  <c r="D16479" i="7"/>
  <c r="D16480" i="7"/>
  <c r="D16481" i="7"/>
  <c r="D16482" i="7"/>
  <c r="D16483" i="7"/>
  <c r="D16484" i="7"/>
  <c r="D16485" i="7"/>
  <c r="D16486" i="7"/>
  <c r="D16487" i="7"/>
  <c r="D16488" i="7"/>
  <c r="D16489" i="7"/>
  <c r="D16490" i="7"/>
  <c r="D16491" i="7"/>
  <c r="D16492" i="7"/>
  <c r="D16493" i="7"/>
  <c r="D16494" i="7"/>
  <c r="D16495" i="7"/>
  <c r="D16496" i="7"/>
  <c r="D16497" i="7"/>
  <c r="D16498" i="7"/>
  <c r="D16499" i="7"/>
  <c r="D16500" i="7"/>
  <c r="D16501" i="7"/>
  <c r="D16502" i="7"/>
  <c r="D16503" i="7"/>
  <c r="D16504" i="7"/>
  <c r="D16505" i="7"/>
  <c r="D16506" i="7"/>
  <c r="D16507" i="7"/>
  <c r="D16508" i="7"/>
  <c r="D16509" i="7"/>
  <c r="D16510" i="7"/>
  <c r="D16511" i="7"/>
  <c r="D16512" i="7"/>
  <c r="D16513" i="7"/>
  <c r="D16514" i="7"/>
  <c r="D16515" i="7"/>
  <c r="D16516" i="7"/>
  <c r="D16517" i="7"/>
  <c r="D16518" i="7"/>
  <c r="D16519" i="7"/>
  <c r="D16520" i="7"/>
  <c r="D16521" i="7"/>
  <c r="D16522" i="7"/>
  <c r="D16523" i="7"/>
  <c r="D16524" i="7"/>
  <c r="D16525" i="7"/>
  <c r="D16526" i="7"/>
  <c r="D16527" i="7"/>
  <c r="D16528" i="7"/>
  <c r="D16529" i="7"/>
  <c r="D16530" i="7"/>
  <c r="D16531" i="7"/>
  <c r="D16532" i="7"/>
  <c r="D16533" i="7"/>
  <c r="D16534" i="7"/>
  <c r="D16535" i="7"/>
  <c r="D16536" i="7"/>
  <c r="D16537" i="7"/>
  <c r="D16538" i="7"/>
  <c r="D16539" i="7"/>
  <c r="D16540" i="7"/>
  <c r="D16541" i="7"/>
  <c r="D16542" i="7"/>
  <c r="D16543" i="7"/>
  <c r="D16544" i="7"/>
  <c r="D16545" i="7"/>
  <c r="D16546" i="7"/>
  <c r="D16547" i="7"/>
  <c r="D16548" i="7"/>
  <c r="D16549" i="7"/>
  <c r="D16550" i="7"/>
  <c r="D16551" i="7"/>
  <c r="D16552" i="7"/>
  <c r="D16553" i="7"/>
  <c r="D16554" i="7"/>
  <c r="D16555" i="7"/>
  <c r="D16556" i="7"/>
  <c r="D16557" i="7"/>
  <c r="D16558" i="7"/>
  <c r="D16559" i="7"/>
  <c r="D16560" i="7"/>
  <c r="D16561" i="7"/>
  <c r="D16562" i="7"/>
  <c r="D16563" i="7"/>
  <c r="D16564" i="7"/>
  <c r="D16565" i="7"/>
  <c r="D16566" i="7"/>
  <c r="D16567" i="7"/>
  <c r="D16568" i="7"/>
  <c r="D16569" i="7"/>
  <c r="D16570" i="7"/>
  <c r="D16571" i="7"/>
  <c r="D16572" i="7"/>
  <c r="D16573" i="7"/>
  <c r="D16574" i="7"/>
  <c r="D16575" i="7"/>
  <c r="D16576" i="7"/>
  <c r="D16577" i="7"/>
  <c r="D16578" i="7"/>
  <c r="D16579" i="7"/>
  <c r="D16580" i="7"/>
  <c r="D16581" i="7"/>
  <c r="D16582" i="7"/>
  <c r="D16583" i="7"/>
  <c r="D16584" i="7"/>
  <c r="D16585" i="7"/>
  <c r="D16586" i="7"/>
  <c r="D16587" i="7"/>
  <c r="D16588" i="7"/>
  <c r="D16589" i="7"/>
  <c r="D16590" i="7"/>
  <c r="D16591" i="7"/>
  <c r="D16592" i="7"/>
  <c r="D16593" i="7"/>
  <c r="D16594" i="7"/>
  <c r="D16595" i="7"/>
  <c r="D16596" i="7"/>
  <c r="D16597" i="7"/>
  <c r="D16598" i="7"/>
  <c r="D16599" i="7"/>
  <c r="D16600" i="7"/>
  <c r="D16601" i="7"/>
  <c r="D16602" i="7"/>
  <c r="D16603" i="7"/>
  <c r="D16604" i="7"/>
  <c r="D16605" i="7"/>
  <c r="D16606" i="7"/>
  <c r="D16607" i="7"/>
  <c r="D16608" i="7"/>
  <c r="D16609" i="7"/>
  <c r="D16610" i="7"/>
  <c r="D16611" i="7"/>
  <c r="D16612" i="7"/>
  <c r="D16613" i="7"/>
  <c r="D16614" i="7"/>
  <c r="D16615" i="7"/>
  <c r="D16616" i="7"/>
  <c r="D16617" i="7"/>
  <c r="D16618" i="7"/>
  <c r="D16619" i="7"/>
  <c r="D16620" i="7"/>
  <c r="D16621" i="7"/>
  <c r="D16622" i="7"/>
  <c r="D16623" i="7"/>
  <c r="D16624" i="7"/>
  <c r="D16625" i="7"/>
  <c r="D16626" i="7"/>
  <c r="D16627" i="7"/>
  <c r="D16628" i="7"/>
  <c r="D16629" i="7"/>
  <c r="D16630" i="7"/>
  <c r="D16631" i="7"/>
  <c r="D16632" i="7"/>
  <c r="D16633" i="7"/>
  <c r="D16634" i="7"/>
  <c r="D16635" i="7"/>
  <c r="D16636" i="7"/>
  <c r="D16637" i="7"/>
  <c r="D16638" i="7"/>
  <c r="D16639" i="7"/>
  <c r="D16640" i="7"/>
  <c r="D16641" i="7"/>
  <c r="D16642" i="7"/>
  <c r="D16643" i="7"/>
  <c r="D16644" i="7"/>
  <c r="D16645" i="7"/>
  <c r="D16646" i="7"/>
  <c r="D16647" i="7"/>
  <c r="D16648" i="7"/>
  <c r="D16649" i="7"/>
  <c r="D16650" i="7"/>
  <c r="D16651" i="7"/>
  <c r="D16652" i="7"/>
  <c r="D16653" i="7"/>
  <c r="D16654" i="7"/>
  <c r="D16655" i="7"/>
  <c r="D16656" i="7"/>
  <c r="D16657" i="7"/>
  <c r="D16658" i="7"/>
  <c r="D16659" i="7"/>
  <c r="D16660" i="7"/>
  <c r="D16661" i="7"/>
  <c r="D16662" i="7"/>
  <c r="D16663" i="7"/>
  <c r="D16664" i="7"/>
  <c r="D16665" i="7"/>
  <c r="D16666" i="7"/>
  <c r="D16667" i="7"/>
  <c r="D16668" i="7"/>
  <c r="D16669" i="7"/>
  <c r="D16670" i="7"/>
  <c r="D16671" i="7"/>
  <c r="D16672" i="7"/>
  <c r="D16673" i="7"/>
  <c r="D16674" i="7"/>
  <c r="AW13" i="9" l="1"/>
  <c r="AW19" i="9" s="1"/>
  <c r="BC9" i="3" s="1"/>
  <c r="BW3" i="9"/>
  <c r="BW9" i="9" s="1"/>
  <c r="CI8" i="3" s="1"/>
  <c r="BO65" i="3"/>
  <c r="BG3" i="9"/>
  <c r="BD65" i="3"/>
  <c r="AY3" i="9"/>
  <c r="AY9" i="9" s="1"/>
  <c r="BE8" i="3" s="1"/>
  <c r="AV65" i="3"/>
  <c r="AV69" i="3" s="1"/>
  <c r="AQ3" i="9"/>
  <c r="BU3" i="9"/>
  <c r="BU9" i="9" s="1"/>
  <c r="CG8" i="3" s="1"/>
  <c r="BM3" i="9"/>
  <c r="BM9" i="9" s="1"/>
  <c r="BY8" i="3" s="1"/>
  <c r="BE3" i="9"/>
  <c r="BE9" i="9" s="1"/>
  <c r="BN8" i="3" s="1"/>
  <c r="BB65" i="3"/>
  <c r="BB69" i="3" s="1"/>
  <c r="AW3" i="9"/>
  <c r="AW9" i="9" s="1"/>
  <c r="BC8" i="3" s="1"/>
  <c r="BC14" i="3" s="1"/>
  <c r="BW13" i="9"/>
  <c r="BW19" i="9" s="1"/>
  <c r="CI9" i="3" s="1"/>
  <c r="BC65" i="3"/>
  <c r="AX3" i="9"/>
  <c r="AX9" i="9" s="1"/>
  <c r="BD8" i="3" s="1"/>
  <c r="BT3" i="9"/>
  <c r="BT9" i="9" s="1"/>
  <c r="CF8" i="3" s="1"/>
  <c r="BT65" i="3"/>
  <c r="BL3" i="9"/>
  <c r="BL65" i="3"/>
  <c r="BD3" i="9"/>
  <c r="BD9" i="9" s="1"/>
  <c r="BM8" i="3" s="1"/>
  <c r="BA65" i="3"/>
  <c r="BA69" i="3" s="1"/>
  <c r="AV3" i="9"/>
  <c r="BV13" i="9"/>
  <c r="BV19" i="9" s="1"/>
  <c r="CH9" i="3" s="1"/>
  <c r="BS3" i="9"/>
  <c r="BS9" i="9" s="1"/>
  <c r="CE8" i="3" s="1"/>
  <c r="BK3" i="9"/>
  <c r="BK9" i="9" s="1"/>
  <c r="BT8" i="3" s="1"/>
  <c r="BK65" i="3"/>
  <c r="BC3" i="9"/>
  <c r="AZ65" i="3"/>
  <c r="AZ69" i="3" s="1"/>
  <c r="AU3" i="9"/>
  <c r="AU9" i="9" s="1"/>
  <c r="BA8" i="3" s="1"/>
  <c r="BA14" i="3" s="1"/>
  <c r="BS13" i="9"/>
  <c r="BS19" i="9" s="1"/>
  <c r="CE9" i="3" s="1"/>
  <c r="BN65" i="3"/>
  <c r="BF3" i="9"/>
  <c r="BR3" i="9"/>
  <c r="BR9" i="9" s="1"/>
  <c r="CD8" i="3" s="1"/>
  <c r="BR65" i="3"/>
  <c r="BJ3" i="9"/>
  <c r="BJ65" i="3"/>
  <c r="BB3" i="9"/>
  <c r="BB9" i="9" s="1"/>
  <c r="BK8" i="3" s="1"/>
  <c r="AY65" i="3"/>
  <c r="AT3" i="9"/>
  <c r="AT9" i="9" s="1"/>
  <c r="AZ8" i="3" s="1"/>
  <c r="CK66" i="3"/>
  <c r="BQ13" i="9"/>
  <c r="BQ19" i="9" s="1"/>
  <c r="CC9" i="3" s="1"/>
  <c r="BQ3" i="9"/>
  <c r="BQ9" i="9" s="1"/>
  <c r="CC8" i="3" s="1"/>
  <c r="BI3" i="9"/>
  <c r="BI9" i="9" s="1"/>
  <c r="BR8" i="3" s="1"/>
  <c r="BF65" i="3"/>
  <c r="BG65" i="3" s="1"/>
  <c r="BA3" i="9"/>
  <c r="BA9" i="9" s="1"/>
  <c r="BJ8" i="3" s="1"/>
  <c r="AX65" i="3"/>
  <c r="AS3" i="9"/>
  <c r="BV3" i="9"/>
  <c r="BV9" i="9" s="1"/>
  <c r="CH8" i="3" s="1"/>
  <c r="AU65" i="3"/>
  <c r="AP3" i="9"/>
  <c r="CC65" i="3"/>
  <c r="CC69" i="3" s="1"/>
  <c r="BX3" i="9"/>
  <c r="BX9" i="9" s="1"/>
  <c r="BP3" i="9"/>
  <c r="BP9" i="9" s="1"/>
  <c r="CB8" i="3" s="1"/>
  <c r="BP65" i="3"/>
  <c r="BH3" i="9"/>
  <c r="BE65" i="3"/>
  <c r="AZ3" i="9"/>
  <c r="AW65" i="3"/>
  <c r="AR3" i="9"/>
  <c r="AR9" i="9" s="1"/>
  <c r="AX8" i="3" s="1"/>
  <c r="CE66" i="3"/>
  <c r="CE69" i="3" s="1"/>
  <c r="BT13" i="9"/>
  <c r="BT19" i="9" s="1"/>
  <c r="CF9" i="3" s="1"/>
  <c r="BO9" i="9"/>
  <c r="CA8" i="3" s="1"/>
  <c r="BZ65" i="3"/>
  <c r="BU13" i="9"/>
  <c r="BU19" i="9" s="1"/>
  <c r="CG9" i="3" s="1"/>
  <c r="BO19" i="9"/>
  <c r="CA9" i="3" s="1"/>
  <c r="BZ66" i="3"/>
  <c r="AU13" i="9"/>
  <c r="AU19" i="9" s="1"/>
  <c r="BA9" i="3" s="1"/>
  <c r="BR13" i="9"/>
  <c r="BR19" i="9" s="1"/>
  <c r="CD9" i="3" s="1"/>
  <c r="BN13" i="9"/>
  <c r="BN19" i="9" s="1"/>
  <c r="BZ9" i="3" s="1"/>
  <c r="BY66" i="3"/>
  <c r="BX13" i="9"/>
  <c r="BX19" i="9" s="1"/>
  <c r="CJ9" i="3" s="1"/>
  <c r="CK9" i="3" s="1"/>
  <c r="BP13" i="9"/>
  <c r="BP19" i="9" s="1"/>
  <c r="CB9" i="3" s="1"/>
  <c r="BN9" i="9"/>
  <c r="BY65" i="3"/>
  <c r="L20511" i="7"/>
  <c r="L19131" i="7"/>
  <c r="L17529" i="7"/>
  <c r="L17497" i="7"/>
  <c r="L17449" i="7"/>
  <c r="L17409" i="7"/>
  <c r="L17217" i="7"/>
  <c r="L17001" i="7"/>
  <c r="L16929" i="7"/>
  <c r="L16913" i="7"/>
  <c r="L16905" i="7"/>
  <c r="L20053" i="7"/>
  <c r="L19918" i="7"/>
  <c r="L18595" i="7"/>
  <c r="L18571" i="7"/>
  <c r="L18475" i="7"/>
  <c r="L18467" i="7"/>
  <c r="L18459" i="7"/>
  <c r="L18443" i="7"/>
  <c r="L18427" i="7"/>
  <c r="L19762" i="7"/>
  <c r="L18997" i="7"/>
  <c r="L18703" i="7"/>
  <c r="L18695" i="7"/>
  <c r="L18608" i="7"/>
  <c r="L18408" i="7"/>
  <c r="L18400" i="7"/>
  <c r="L18392" i="7"/>
  <c r="L18384" i="7"/>
  <c r="L18045" i="7"/>
  <c r="L17909" i="7"/>
  <c r="L18974" i="7"/>
  <c r="L17214" i="7"/>
  <c r="L17110" i="7"/>
  <c r="L19624" i="7"/>
  <c r="L19462" i="7"/>
  <c r="L18669" i="7"/>
  <c r="L18645" i="7"/>
  <c r="L20007" i="7"/>
  <c r="L19904" i="7"/>
  <c r="L18708" i="7"/>
  <c r="L21280" i="7"/>
  <c r="L21307" i="7"/>
  <c r="L21314" i="7"/>
  <c r="L21278" i="7"/>
  <c r="BG13" i="9"/>
  <c r="BG19" i="9" s="1"/>
  <c r="BC13" i="9"/>
  <c r="BC19" i="9" s="1"/>
  <c r="BU65" i="3"/>
  <c r="BV65" i="3" s="1"/>
  <c r="BO69" i="3"/>
  <c r="BS65" i="3"/>
  <c r="BS69" i="3" s="1"/>
  <c r="BJ9" i="9"/>
  <c r="BS8" i="3" s="1"/>
  <c r="BK13" i="9"/>
  <c r="BK19" i="9" s="1"/>
  <c r="BM13" i="9"/>
  <c r="BM19" i="9" s="1"/>
  <c r="BE13" i="9"/>
  <c r="BE19" i="9" s="1"/>
  <c r="BQ65" i="3"/>
  <c r="BQ69" i="3" s="1"/>
  <c r="BM65" i="3"/>
  <c r="BM69" i="3" s="1"/>
  <c r="CA14" i="3"/>
  <c r="BT69" i="3"/>
  <c r="BL69" i="3"/>
  <c r="BR69" i="3"/>
  <c r="CD69" i="3"/>
  <c r="AS9" i="9"/>
  <c r="AY8" i="3" s="1"/>
  <c r="AT13" i="9"/>
  <c r="AT19" i="9" s="1"/>
  <c r="AZ9" i="3" s="1"/>
  <c r="BL13" i="9"/>
  <c r="BL19" i="9" s="1"/>
  <c r="BD13" i="9"/>
  <c r="BD19" i="9" s="1"/>
  <c r="BN66" i="3"/>
  <c r="BN69" i="3" s="1"/>
  <c r="AZ9" i="9"/>
  <c r="BF8" i="3" s="1"/>
  <c r="BG8" i="3" s="1"/>
  <c r="AS13" i="9"/>
  <c r="AS19" i="9" s="1"/>
  <c r="AY9" i="3" s="1"/>
  <c r="BH9" i="9"/>
  <c r="BQ8" i="3" s="1"/>
  <c r="BQ14" i="3" s="1"/>
  <c r="BP66" i="3"/>
  <c r="BP69" i="3" s="1"/>
  <c r="BK69" i="3"/>
  <c r="BJ66" i="3"/>
  <c r="AZ13" i="9"/>
  <c r="AZ19" i="9" s="1"/>
  <c r="BF9" i="3" s="1"/>
  <c r="BG9" i="3" s="1"/>
  <c r="AR13" i="9"/>
  <c r="AR19" i="9" s="1"/>
  <c r="AX9" i="3" s="1"/>
  <c r="BG9" i="9"/>
  <c r="BP8" i="3" s="1"/>
  <c r="BJ13" i="9"/>
  <c r="BJ19" i="9" s="1"/>
  <c r="CA65" i="3"/>
  <c r="CA69" i="3" s="1"/>
  <c r="AY13" i="9"/>
  <c r="AY19" i="9" s="1"/>
  <c r="BE9" i="3" s="1"/>
  <c r="BF9" i="9"/>
  <c r="BO8" i="3" s="1"/>
  <c r="BO14" i="3" s="1"/>
  <c r="BI13" i="9"/>
  <c r="BI19" i="9" s="1"/>
  <c r="CB65" i="3"/>
  <c r="CB69" i="3" s="1"/>
  <c r="AX13" i="9"/>
  <c r="AX19" i="9" s="1"/>
  <c r="BD9" i="3" s="1"/>
  <c r="BA13" i="9"/>
  <c r="BA19" i="9" s="1"/>
  <c r="AV9" i="9"/>
  <c r="BB8" i="3" s="1"/>
  <c r="BL9" i="9"/>
  <c r="BU8" i="3" s="1"/>
  <c r="BV8" i="3" s="1"/>
  <c r="AV13" i="9"/>
  <c r="AV19" i="9" s="1"/>
  <c r="BB9" i="3" s="1"/>
  <c r="BC9" i="9"/>
  <c r="BL8" i="3" s="1"/>
  <c r="BV66" i="3"/>
  <c r="AQ9" i="9"/>
  <c r="AW8" i="3" s="1"/>
  <c r="AQ13" i="9"/>
  <c r="AQ19" i="9" s="1"/>
  <c r="AW9" i="3" s="1"/>
  <c r="AP9" i="9"/>
  <c r="AV8" i="3" s="1"/>
  <c r="AP13" i="9"/>
  <c r="AP19" i="9" s="1"/>
  <c r="AV9" i="3" s="1"/>
  <c r="BC69" i="3"/>
  <c r="BE69" i="3"/>
  <c r="AW69" i="3"/>
  <c r="BD69" i="3"/>
  <c r="BZ11" i="3"/>
  <c r="CK68" i="3"/>
  <c r="CK69" i="3" s="1"/>
  <c r="BK11" i="3"/>
  <c r="BV68" i="3"/>
  <c r="AX69" i="3"/>
  <c r="AY69" i="3"/>
  <c r="AU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C67" i="3"/>
  <c r="AF10" i="3" s="1"/>
  <c r="O67" i="3"/>
  <c r="AR13" i="3"/>
  <c r="AR12" i="3"/>
  <c r="AR11" i="3"/>
  <c r="AR10" i="3"/>
  <c r="O13" i="3"/>
  <c r="O12" i="3"/>
  <c r="O11" i="3"/>
  <c r="O10" i="3"/>
  <c r="AC13" i="3"/>
  <c r="AC12" i="3"/>
  <c r="AC11" i="3"/>
  <c r="AC10" i="3"/>
  <c r="C8" i="1"/>
  <c r="C17" i="1" s="1"/>
  <c r="C16" i="1"/>
  <c r="BF69" i="3" l="1"/>
  <c r="G6" i="1" s="1"/>
  <c r="CC14" i="3"/>
  <c r="CH14" i="3"/>
  <c r="BZ69" i="3"/>
  <c r="I6" i="1" s="1"/>
  <c r="BB14" i="3"/>
  <c r="CB14" i="3"/>
  <c r="BB22" i="9"/>
  <c r="BK14" i="3"/>
  <c r="BJ69" i="3"/>
  <c r="BY69" i="3"/>
  <c r="CE14" i="3"/>
  <c r="CI14" i="3"/>
  <c r="CG14" i="3"/>
  <c r="BE14" i="3"/>
  <c r="CF14" i="3"/>
  <c r="AZ14" i="3"/>
  <c r="AX14" i="3"/>
  <c r="BO22" i="9"/>
  <c r="BF14" i="3"/>
  <c r="AO13" i="9"/>
  <c r="AO19" i="9" s="1"/>
  <c r="AU9" i="3" s="1"/>
  <c r="AQ66" i="3"/>
  <c r="BY9" i="3"/>
  <c r="BY14" i="3" s="1"/>
  <c r="I5" i="1" s="1"/>
  <c r="BM22" i="9"/>
  <c r="CD14" i="3"/>
  <c r="CJ8" i="3"/>
  <c r="BD14" i="3"/>
  <c r="BF22" i="9"/>
  <c r="BH22" i="9"/>
  <c r="BZ8" i="3"/>
  <c r="BZ14" i="3" s="1"/>
  <c r="BN22" i="9"/>
  <c r="BJ9" i="3"/>
  <c r="BJ14" i="3" s="1"/>
  <c r="H5" i="1" s="1"/>
  <c r="BA22" i="9"/>
  <c r="BL9" i="3"/>
  <c r="BL14" i="3" s="1"/>
  <c r="BC22" i="9"/>
  <c r="BS9" i="3"/>
  <c r="BS14" i="3" s="1"/>
  <c r="BJ22" i="9"/>
  <c r="BP9" i="3"/>
  <c r="BP14" i="3" s="1"/>
  <c r="BG22" i="9"/>
  <c r="BN9" i="3"/>
  <c r="BN14" i="3" s="1"/>
  <c r="BE22" i="9"/>
  <c r="BM9" i="3"/>
  <c r="BM14" i="3" s="1"/>
  <c r="BD22" i="9"/>
  <c r="BT9" i="3"/>
  <c r="BT14" i="3" s="1"/>
  <c r="BK22" i="9"/>
  <c r="BR9" i="3"/>
  <c r="BR14" i="3" s="1"/>
  <c r="BI22" i="9"/>
  <c r="BU9" i="3"/>
  <c r="BV9" i="3" s="1"/>
  <c r="BV14" i="3" s="1"/>
  <c r="BL22" i="9"/>
  <c r="AW14" i="3"/>
  <c r="AY14" i="3"/>
  <c r="BU69" i="3"/>
  <c r="H6" i="1" s="1"/>
  <c r="BV69" i="3"/>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CK8" i="3"/>
  <c r="CK14" i="3" s="1"/>
  <c r="CJ14" i="3"/>
  <c r="BU14" i="3"/>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A18150" i="7" s="1"/>
  <c r="D3190" i="7"/>
  <c r="D3177" i="7"/>
  <c r="D3176" i="7"/>
  <c r="A18204" i="7" s="1"/>
  <c r="D3127" i="7"/>
  <c r="D3105" i="7"/>
  <c r="D3069" i="7"/>
  <c r="D3039" i="7"/>
  <c r="A18299" i="7" s="1"/>
  <c r="D3025" i="7"/>
  <c r="D3018" i="7"/>
  <c r="A18331" i="7" s="1"/>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A18068" i="7" s="1"/>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A18146" i="7" s="1"/>
  <c r="D3186" i="7"/>
  <c r="D3185" i="7"/>
  <c r="D3184" i="7"/>
  <c r="D3183" i="7"/>
  <c r="A18142" i="7" s="1"/>
  <c r="D3182" i="7"/>
  <c r="D3181" i="7"/>
  <c r="D3180" i="7"/>
  <c r="D3179" i="7"/>
  <c r="D3178" i="7"/>
  <c r="D3171" i="7"/>
  <c r="D3170" i="7"/>
  <c r="D3169" i="7"/>
  <c r="D3168" i="7"/>
  <c r="D3167" i="7"/>
  <c r="D3166" i="7"/>
  <c r="D3165" i="7"/>
  <c r="D3164" i="7"/>
  <c r="A18192" i="7" s="1"/>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A18156" i="7" s="1"/>
  <c r="D3126" i="7"/>
  <c r="D3125" i="7"/>
  <c r="D3124" i="7"/>
  <c r="D3123" i="7"/>
  <c r="D3122" i="7"/>
  <c r="D3121" i="7"/>
  <c r="D3120" i="7"/>
  <c r="D3119" i="7"/>
  <c r="D3118" i="7"/>
  <c r="D3117" i="7"/>
  <c r="D3116" i="7"/>
  <c r="D3115" i="7"/>
  <c r="D3114" i="7"/>
  <c r="D3113" i="7"/>
  <c r="D3112" i="7"/>
  <c r="D3111" i="7"/>
  <c r="D3110" i="7"/>
  <c r="D3109" i="7"/>
  <c r="D3108" i="7"/>
  <c r="D3107" i="7"/>
  <c r="D3106" i="7"/>
  <c r="A18206" i="7" s="1"/>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A18264" i="7" s="1"/>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A18311" i="7" s="1"/>
  <c r="D3021" i="7"/>
  <c r="D3020" i="7"/>
  <c r="D3019" i="7"/>
  <c r="D3016" i="7"/>
  <c r="D3015" i="7"/>
  <c r="D3014" i="7"/>
  <c r="D3013" i="7"/>
  <c r="D3012" i="7"/>
  <c r="D3011" i="7"/>
  <c r="D3010" i="7"/>
  <c r="D3009" i="7"/>
  <c r="D3008" i="7"/>
  <c r="D3007" i="7"/>
  <c r="D3006" i="7"/>
  <c r="D3005" i="7"/>
  <c r="D3004" i="7"/>
  <c r="D3003" i="7"/>
  <c r="D3002" i="7"/>
  <c r="A18315" i="7" s="1"/>
  <c r="D3001" i="7"/>
  <c r="D3000" i="7"/>
  <c r="D2999" i="7"/>
  <c r="D2998" i="7"/>
  <c r="D2969" i="7"/>
  <c r="D2919" i="7"/>
  <c r="D2918" i="7"/>
  <c r="A18455" i="7" s="1"/>
  <c r="D2917" i="7"/>
  <c r="D2916" i="7"/>
  <c r="D2876" i="7"/>
  <c r="D2875" i="7"/>
  <c r="D2869" i="7"/>
  <c r="D2868" i="7"/>
  <c r="D2857" i="7"/>
  <c r="D2856" i="7"/>
  <c r="D2810" i="7"/>
  <c r="D2809" i="7"/>
  <c r="D2808" i="7"/>
  <c r="D2787" i="7"/>
  <c r="D2777" i="7"/>
  <c r="D2763" i="7"/>
  <c r="D2762" i="7"/>
  <c r="D2761" i="7"/>
  <c r="D2733" i="7"/>
  <c r="D2721" i="7"/>
  <c r="D2720" i="7"/>
  <c r="D2719" i="7"/>
  <c r="D2997" i="7"/>
  <c r="D2996" i="7"/>
  <c r="A18341" i="7" s="1"/>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A18451" i="7" s="1"/>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A18520" i="7" s="1"/>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A18639" i="7" s="1"/>
  <c r="D2481" i="7"/>
  <c r="D2480" i="7"/>
  <c r="D2696" i="7"/>
  <c r="A18638" i="7" s="1"/>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A18989" i="7" s="1"/>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A16717" i="7" s="1"/>
  <c r="D4614" i="7"/>
  <c r="D4613" i="7"/>
  <c r="D4935" i="7"/>
  <c r="D4934" i="7"/>
  <c r="D4933" i="7"/>
  <c r="D4932" i="7"/>
  <c r="D4931" i="7"/>
  <c r="A16400" i="7" s="1"/>
  <c r="D4930" i="7"/>
  <c r="A16399" i="7" s="1"/>
  <c r="D4929" i="7"/>
  <c r="D4928" i="7"/>
  <c r="D4925" i="7"/>
  <c r="D4924" i="7"/>
  <c r="D4923" i="7"/>
  <c r="D4922" i="7"/>
  <c r="D4921" i="7"/>
  <c r="D4920" i="7"/>
  <c r="D4919" i="7"/>
  <c r="D4918" i="7"/>
  <c r="D4917" i="7"/>
  <c r="A16416" i="7" s="1"/>
  <c r="D4916" i="7"/>
  <c r="D4913" i="7"/>
  <c r="D4912" i="7"/>
  <c r="A16427" i="7" s="1"/>
  <c r="D4911" i="7"/>
  <c r="D4910" i="7"/>
  <c r="D4909" i="7"/>
  <c r="D4908" i="7"/>
  <c r="A16423" i="7" s="1"/>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A16459" i="7" s="1"/>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A16500" i="7" s="1"/>
  <c r="D4848" i="7"/>
  <c r="D4847" i="7"/>
  <c r="D4846" i="7"/>
  <c r="D4845" i="7"/>
  <c r="D4844" i="7"/>
  <c r="D4843" i="7"/>
  <c r="D4842" i="7"/>
  <c r="D4841" i="7"/>
  <c r="D4840" i="7"/>
  <c r="D4839" i="7"/>
  <c r="D4838" i="7"/>
  <c r="A16489" i="7" s="1"/>
  <c r="D4837" i="7"/>
  <c r="A16488" i="7" s="1"/>
  <c r="D4836" i="7"/>
  <c r="A16487" i="7" s="1"/>
  <c r="D4835" i="7"/>
  <c r="D4834" i="7"/>
  <c r="D4833" i="7"/>
  <c r="D4832" i="7"/>
  <c r="D4831" i="7"/>
  <c r="D4830" i="7"/>
  <c r="D4829" i="7"/>
  <c r="D4827" i="7"/>
  <c r="A16524" i="7" s="1"/>
  <c r="D4826" i="7"/>
  <c r="D4825" i="7"/>
  <c r="D4824" i="7"/>
  <c r="D4823" i="7"/>
  <c r="D4822" i="7"/>
  <c r="D4821" i="7"/>
  <c r="D4820" i="7"/>
  <c r="D4819" i="7"/>
  <c r="D4818" i="7"/>
  <c r="D4817" i="7"/>
  <c r="D4816" i="7"/>
  <c r="D4815" i="7"/>
  <c r="D4814" i="7"/>
  <c r="D4813" i="7"/>
  <c r="D4812" i="7"/>
  <c r="D4811" i="7"/>
  <c r="D4810" i="7"/>
  <c r="D4809" i="7"/>
  <c r="D4808" i="7"/>
  <c r="A16505" i="7" s="1"/>
  <c r="D4805" i="7"/>
  <c r="D4804" i="7"/>
  <c r="D4803" i="7"/>
  <c r="D4802" i="7"/>
  <c r="D4801" i="7"/>
  <c r="D4800" i="7"/>
  <c r="D4799" i="7"/>
  <c r="D4798" i="7"/>
  <c r="D4797" i="7"/>
  <c r="D4796" i="7"/>
  <c r="D4795" i="7"/>
  <c r="A16554" i="7" s="1"/>
  <c r="D4794" i="7"/>
  <c r="D4793" i="7"/>
  <c r="D4792" i="7"/>
  <c r="D4791" i="7"/>
  <c r="D4790" i="7"/>
  <c r="A16549" i="7" s="1"/>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A16603" i="7" s="1"/>
  <c r="D4746" i="7"/>
  <c r="D4745" i="7"/>
  <c r="D4744" i="7"/>
  <c r="D4743" i="7"/>
  <c r="D4742" i="7"/>
  <c r="D4741" i="7"/>
  <c r="D4740" i="7"/>
  <c r="D4739" i="7"/>
  <c r="D4738" i="7"/>
  <c r="D4737" i="7"/>
  <c r="D4736" i="7"/>
  <c r="A16592" i="7" s="1"/>
  <c r="D4735" i="7"/>
  <c r="D4734" i="7"/>
  <c r="D4733" i="7"/>
  <c r="D4732" i="7"/>
  <c r="D4731" i="7"/>
  <c r="A16587" i="7" s="1"/>
  <c r="D4730" i="7"/>
  <c r="D4729" i="7"/>
  <c r="D4728" i="7"/>
  <c r="A16584" i="7" s="1"/>
  <c r="D4727" i="7"/>
  <c r="A16583" i="7" s="1"/>
  <c r="D4726" i="7"/>
  <c r="D4725" i="7"/>
  <c r="D4724" i="7"/>
  <c r="D4723" i="7"/>
  <c r="D4722" i="7"/>
  <c r="D4721" i="7"/>
  <c r="D4720" i="7"/>
  <c r="D4719" i="7"/>
  <c r="D4716" i="7"/>
  <c r="D4715" i="7"/>
  <c r="A16632" i="7" s="1"/>
  <c r="D4714" i="7"/>
  <c r="A16631" i="7" s="1"/>
  <c r="D4713" i="7"/>
  <c r="D4712" i="7"/>
  <c r="D4711" i="7"/>
  <c r="A16628" i="7" s="1"/>
  <c r="D4710" i="7"/>
  <c r="D4709" i="7"/>
  <c r="D4708" i="7"/>
  <c r="D4707" i="7"/>
  <c r="D4706" i="7"/>
  <c r="D4705" i="7"/>
  <c r="D4704" i="7"/>
  <c r="D4703" i="7"/>
  <c r="D4702" i="7"/>
  <c r="D4701" i="7"/>
  <c r="D4700" i="7"/>
  <c r="D4699" i="7"/>
  <c r="D4698" i="7"/>
  <c r="D4697" i="7"/>
  <c r="D4696" i="7"/>
  <c r="D4695" i="7"/>
  <c r="D4694" i="7"/>
  <c r="D4693" i="7"/>
  <c r="D4692" i="7"/>
  <c r="A16638" i="7" s="1"/>
  <c r="D4691" i="7"/>
  <c r="D4690" i="7"/>
  <c r="A16636" i="7" s="1"/>
  <c r="D4687" i="7"/>
  <c r="D4686" i="7"/>
  <c r="D4685" i="7"/>
  <c r="D4684" i="7"/>
  <c r="D4683" i="7"/>
  <c r="D4682" i="7"/>
  <c r="D4681" i="7"/>
  <c r="D4680" i="7"/>
  <c r="D4679" i="7"/>
  <c r="D4678" i="7"/>
  <c r="D4677" i="7"/>
  <c r="A16647" i="7" s="1"/>
  <c r="D4676" i="7"/>
  <c r="D4675" i="7"/>
  <c r="D4674" i="7"/>
  <c r="A16644" i="7" s="1"/>
  <c r="D4673" i="7"/>
  <c r="D4672" i="7"/>
  <c r="D4671" i="7"/>
  <c r="A16677" i="7" s="1"/>
  <c r="D4670" i="7"/>
  <c r="D4669" i="7"/>
  <c r="A16675" i="7" s="1"/>
  <c r="D4668" i="7"/>
  <c r="D4667" i="7"/>
  <c r="D4666" i="7"/>
  <c r="A16672" i="7" s="1"/>
  <c r="D4665" i="7"/>
  <c r="D4664" i="7"/>
  <c r="A16670" i="7" s="1"/>
  <c r="D4663" i="7"/>
  <c r="A16669" i="7" s="1"/>
  <c r="D4662" i="7"/>
  <c r="D4661" i="7"/>
  <c r="D4660" i="7"/>
  <c r="D4659" i="7"/>
  <c r="D4658" i="7"/>
  <c r="D4657" i="7"/>
  <c r="D4656" i="7"/>
  <c r="D4655" i="7"/>
  <c r="D4652" i="7"/>
  <c r="D4651" i="7"/>
  <c r="A16715" i="7" s="1"/>
  <c r="D4650" i="7"/>
  <c r="A16714" i="7" s="1"/>
  <c r="D4649" i="7"/>
  <c r="A16713" i="7" s="1"/>
  <c r="D4648" i="7"/>
  <c r="D4647" i="7"/>
  <c r="D4646" i="7"/>
  <c r="A16710" i="7" s="1"/>
  <c r="D4645" i="7"/>
  <c r="D4644" i="7"/>
  <c r="A16708" i="7" s="1"/>
  <c r="D4643" i="7"/>
  <c r="A16707" i="7" s="1"/>
  <c r="D4642" i="7"/>
  <c r="D4641" i="7"/>
  <c r="D4640" i="7"/>
  <c r="A16704" i="7" s="1"/>
  <c r="D4639" i="7"/>
  <c r="A16703" i="7" s="1"/>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A16948" i="7" s="1"/>
  <c r="D4380" i="7"/>
  <c r="D4540" i="7"/>
  <c r="D4302" i="7"/>
  <c r="A17042" i="7" s="1"/>
  <c r="D4505" i="7"/>
  <c r="D4318" i="7"/>
  <c r="D4600" i="7"/>
  <c r="D4599" i="7"/>
  <c r="D4528" i="7"/>
  <c r="D4253" i="7"/>
  <c r="D4214" i="7"/>
  <c r="D4122" i="7"/>
  <c r="A17217" i="7" s="1"/>
  <c r="D4112" i="7"/>
  <c r="D4037" i="7"/>
  <c r="D4024" i="7"/>
  <c r="A17320" i="7" s="1"/>
  <c r="D3985" i="7"/>
  <c r="D3965" i="7"/>
  <c r="D3918" i="7"/>
  <c r="D3906" i="7"/>
  <c r="A17471" i="7" s="1"/>
  <c r="D3845" i="7"/>
  <c r="D3820" i="7"/>
  <c r="A17529" i="7" s="1"/>
  <c r="D3819" i="7"/>
  <c r="D3803" i="7"/>
  <c r="D3792" i="7"/>
  <c r="A17550" i="7" s="1"/>
  <c r="D3782" i="7"/>
  <c r="A17557" i="7" s="1"/>
  <c r="D3775" i="7"/>
  <c r="D3745" i="7"/>
  <c r="A17593" i="7" s="1"/>
  <c r="D3735" i="7"/>
  <c r="D3724" i="7"/>
  <c r="D3711" i="7"/>
  <c r="D3710" i="7"/>
  <c r="D3657" i="7"/>
  <c r="D3631" i="7"/>
  <c r="A17712" i="7" s="1"/>
  <c r="D3588" i="7"/>
  <c r="D3580" i="7"/>
  <c r="D3494" i="7"/>
  <c r="D3366" i="7"/>
  <c r="D3337" i="7"/>
  <c r="D3336" i="7"/>
  <c r="D3335" i="7"/>
  <c r="D4252" i="7"/>
  <c r="D4213" i="7"/>
  <c r="D4121" i="7"/>
  <c r="A17216" i="7" s="1"/>
  <c r="D4111" i="7"/>
  <c r="A17250" i="7" s="1"/>
  <c r="D4036" i="7"/>
  <c r="D4023" i="7"/>
  <c r="D3984" i="7"/>
  <c r="D3964" i="7"/>
  <c r="D3917" i="7"/>
  <c r="D3905" i="7"/>
  <c r="D3844" i="7"/>
  <c r="A17506" i="7" s="1"/>
  <c r="D3818" i="7"/>
  <c r="D3817" i="7"/>
  <c r="D3802" i="7"/>
  <c r="D3791" i="7"/>
  <c r="A17549" i="7" s="1"/>
  <c r="D3781" i="7"/>
  <c r="A17556" i="7" s="1"/>
  <c r="D3774" i="7"/>
  <c r="D3744" i="7"/>
  <c r="D3734" i="7"/>
  <c r="D3723" i="7"/>
  <c r="D3709" i="7"/>
  <c r="D3708" i="7"/>
  <c r="A17661" i="7" s="1"/>
  <c r="D3656" i="7"/>
  <c r="D3630" i="7"/>
  <c r="D3587" i="7"/>
  <c r="D3579" i="7"/>
  <c r="D4598" i="7"/>
  <c r="D4527" i="7"/>
  <c r="D4597" i="7"/>
  <c r="D4317" i="7"/>
  <c r="D4504" i="7"/>
  <c r="D4301" i="7"/>
  <c r="A17041" i="7" s="1"/>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A17933" i="7" s="1"/>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A14753" i="7"/>
  <c r="L5837" i="7"/>
  <c r="A15493" i="7"/>
  <c r="L6149" i="7"/>
  <c r="A15239" i="7"/>
  <c r="L6237" i="7"/>
  <c r="A15110" i="7"/>
  <c r="L6793" i="7"/>
  <c r="A14528" i="7"/>
  <c r="L7050" i="7"/>
  <c r="A14277" i="7"/>
  <c r="A11321" i="7"/>
  <c r="L5116" i="7"/>
  <c r="A16240" i="7"/>
  <c r="L5066" i="7"/>
  <c r="A16292" i="7"/>
  <c r="L5097" i="7"/>
  <c r="A16221" i="7"/>
  <c r="L5396" i="7"/>
  <c r="A15947" i="7"/>
  <c r="L5776" i="7"/>
  <c r="A15583" i="7"/>
  <c r="L6201" i="7"/>
  <c r="A15116" i="7"/>
  <c r="L6238" i="7"/>
  <c r="A15092" i="7"/>
  <c r="L6443" i="7"/>
  <c r="A14945" i="7"/>
  <c r="L6858" i="7"/>
  <c r="A14444" i="7"/>
  <c r="L6197" i="7"/>
  <c r="A15142" i="7"/>
  <c r="L6592" i="7"/>
  <c r="A14732" i="7"/>
  <c r="L5091" i="7"/>
  <c r="A16260" i="7"/>
  <c r="L5700" i="7"/>
  <c r="A15601" i="7"/>
  <c r="L5995" i="7"/>
  <c r="A15358" i="7"/>
  <c r="L6185" i="7"/>
  <c r="A15149" i="7"/>
  <c r="L6242" i="7"/>
  <c r="A15081" i="7"/>
  <c r="L7057" i="7"/>
  <c r="A14284" i="7"/>
  <c r="L7110" i="7"/>
  <c r="A14223" i="7"/>
  <c r="A9771" i="7"/>
  <c r="A11339" i="7"/>
  <c r="L6189" i="7"/>
  <c r="A15146" i="7"/>
  <c r="L6431" i="7"/>
  <c r="A14933" i="7"/>
  <c r="L4948" i="7"/>
  <c r="A16395" i="7"/>
  <c r="L5729" i="7"/>
  <c r="A15630" i="7"/>
  <c r="L5907" i="7"/>
  <c r="A15440" i="7"/>
  <c r="L6187" i="7"/>
  <c r="A15144" i="7"/>
  <c r="L6214" i="7"/>
  <c r="A15129" i="7"/>
  <c r="L6445" i="7"/>
  <c r="A14947" i="7"/>
  <c r="L6881" i="7"/>
  <c r="A14467" i="7"/>
  <c r="L7058" i="7"/>
  <c r="A14262" i="7"/>
  <c r="L6069" i="7"/>
  <c r="A15326" i="7"/>
  <c r="A11261" i="7"/>
  <c r="A11565" i="7"/>
  <c r="L5376" i="7"/>
  <c r="A15952" i="7"/>
  <c r="L7069" i="7"/>
  <c r="A14273" i="7"/>
  <c r="L5890" i="7"/>
  <c r="A15490" i="7"/>
  <c r="L5971" i="7"/>
  <c r="A15363" i="7"/>
  <c r="L6071" i="7"/>
  <c r="A15328" i="7"/>
  <c r="L6457" i="7"/>
  <c r="A14887" i="7"/>
  <c r="L6683" i="7"/>
  <c r="A14643" i="7"/>
  <c r="L6960" i="7"/>
  <c r="A14316" i="7"/>
  <c r="A9703" i="7"/>
  <c r="A11567" i="7"/>
  <c r="L6953" i="7"/>
  <c r="A14384" i="7"/>
  <c r="L5378" i="7"/>
  <c r="A15954" i="7"/>
  <c r="L5535" i="7"/>
  <c r="A15807" i="7"/>
  <c r="L5381" i="7"/>
  <c r="A15957" i="7"/>
  <c r="L5537" i="7"/>
  <c r="A15809" i="7"/>
  <c r="L6236" i="7"/>
  <c r="A15109" i="7"/>
  <c r="L6684" i="7"/>
  <c r="A14644" i="7"/>
  <c r="L6844" i="7"/>
  <c r="A14478" i="7"/>
  <c r="A11488" i="7"/>
  <c r="K3275" i="7"/>
  <c r="A18066" i="7" s="1"/>
  <c r="K3188" i="7"/>
  <c r="K3274" i="7"/>
  <c r="K2856" i="7"/>
  <c r="K2811" i="7"/>
  <c r="K2588" i="7"/>
  <c r="K2357" i="7"/>
  <c r="A18933" i="7" s="1"/>
  <c r="K2163" i="7"/>
  <c r="K1954" i="7"/>
  <c r="K1946" i="7"/>
  <c r="K1858" i="7"/>
  <c r="K1748" i="7"/>
  <c r="K1596" i="7"/>
  <c r="K1514" i="7"/>
  <c r="K1449" i="7"/>
  <c r="K1263" i="7"/>
  <c r="K797" i="7"/>
  <c r="K487" i="7"/>
  <c r="K4899" i="7"/>
  <c r="K4544" i="7"/>
  <c r="K4385" i="7"/>
  <c r="A16916" i="7" s="1"/>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R14" i="3" s="1"/>
  <c r="AL14" i="3"/>
  <c r="AN14" i="3"/>
  <c r="AP14" i="3"/>
  <c r="AC69" i="3"/>
  <c r="AD66" i="3" s="1"/>
  <c r="AH14" i="3"/>
  <c r="AI14" i="3"/>
  <c r="AM14" i="3"/>
  <c r="AJ14" i="3"/>
  <c r="AK14" i="3"/>
  <c r="AO14" i="3"/>
  <c r="L4899" i="7"/>
  <c r="AB14" i="3"/>
  <c r="AA14" i="3"/>
  <c r="Z14" i="3"/>
  <c r="Y14" i="3"/>
  <c r="X14" i="3"/>
  <c r="W14" i="3"/>
  <c r="V14" i="3"/>
  <c r="U14" i="3"/>
  <c r="T14" i="3"/>
  <c r="S14" i="3"/>
  <c r="R14" i="3"/>
  <c r="Q14" i="3"/>
  <c r="E5" i="1" s="1"/>
  <c r="J5" i="1" s="1"/>
  <c r="N14" i="3"/>
  <c r="M14" i="3"/>
  <c r="L14" i="3"/>
  <c r="K14" i="3"/>
  <c r="J14" i="3"/>
  <c r="I14" i="3"/>
  <c r="H14" i="3"/>
  <c r="G14" i="3"/>
  <c r="AQ14" i="3" l="1"/>
  <c r="BH12" i="3"/>
  <c r="BW9" i="3"/>
  <c r="BH11" i="3"/>
  <c r="BW13" i="3"/>
  <c r="CL11" i="3"/>
  <c r="BW11" i="3"/>
  <c r="CL13" i="3"/>
  <c r="CL9" i="3"/>
  <c r="BH10" i="3"/>
  <c r="BH13" i="3"/>
  <c r="BW10" i="3"/>
  <c r="CL12" i="3"/>
  <c r="BW12" i="3"/>
  <c r="CL10" i="3"/>
  <c r="CL8" i="3"/>
  <c r="BH9" i="3"/>
  <c r="BW8" i="3"/>
  <c r="BH8" i="3"/>
  <c r="BH14" i="3"/>
  <c r="CL14" i="3"/>
  <c r="BW14" i="3"/>
  <c r="AD69" i="3"/>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A21115" i="7" s="1"/>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A20867" i="7" s="1"/>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BK5" i="3" s="1"/>
  <c r="BZ5" i="3" s="1"/>
  <c r="S5" i="3"/>
  <c r="AH5" i="3" s="1"/>
  <c r="AW5" i="3" s="1"/>
  <c r="BL5" i="3" s="1"/>
  <c r="CA5" i="3" s="1"/>
  <c r="T5" i="3"/>
  <c r="AI5" i="3" s="1"/>
  <c r="AX5" i="3" s="1"/>
  <c r="BM5" i="3" s="1"/>
  <c r="CB5" i="3" s="1"/>
  <c r="U5" i="3"/>
  <c r="AJ5" i="3" s="1"/>
  <c r="AY5" i="3" s="1"/>
  <c r="BN5" i="3" s="1"/>
  <c r="CC5" i="3" s="1"/>
  <c r="V5" i="3"/>
  <c r="AK5" i="3" s="1"/>
  <c r="AZ5" i="3" s="1"/>
  <c r="BO5" i="3" s="1"/>
  <c r="CD5" i="3" s="1"/>
  <c r="W5" i="3"/>
  <c r="AL5" i="3" s="1"/>
  <c r="BA5" i="3" s="1"/>
  <c r="BP5" i="3" s="1"/>
  <c r="CE5" i="3" s="1"/>
  <c r="X5" i="3"/>
  <c r="AM5" i="3" s="1"/>
  <c r="BB5" i="3" s="1"/>
  <c r="BQ5" i="3" s="1"/>
  <c r="CF5" i="3" s="1"/>
  <c r="Y5" i="3"/>
  <c r="AN5" i="3" s="1"/>
  <c r="BC5" i="3" s="1"/>
  <c r="BR5" i="3" s="1"/>
  <c r="CG5" i="3" s="1"/>
  <c r="Z5" i="3"/>
  <c r="AO5" i="3" s="1"/>
  <c r="BD5" i="3" s="1"/>
  <c r="BS5" i="3" s="1"/>
  <c r="CH5" i="3" s="1"/>
  <c r="AA5" i="3"/>
  <c r="AP5" i="3" s="1"/>
  <c r="BE5" i="3" s="1"/>
  <c r="BT5" i="3" s="1"/>
  <c r="CI5" i="3" s="1"/>
  <c r="AB5" i="3"/>
  <c r="AQ5" i="3" s="1"/>
  <c r="BF5" i="3" s="1"/>
  <c r="BU5" i="3" s="1"/>
  <c r="CJ5" i="3" s="1"/>
  <c r="Q5" i="3"/>
  <c r="AF5" i="3" s="1"/>
  <c r="AU5" i="3" s="1"/>
  <c r="BJ5" i="3" s="1"/>
  <c r="BY5" i="3" s="1"/>
  <c r="D7595" i="7"/>
  <c r="A4615" i="7"/>
  <c r="A5495" i="7"/>
  <c r="D7594" i="7"/>
  <c r="L2756" i="7" l="1"/>
  <c r="A18580" i="7"/>
  <c r="L2403" i="7"/>
  <c r="A18922" i="7"/>
  <c r="L4718" i="7"/>
  <c r="A16635" i="7"/>
  <c r="L2900" i="7"/>
  <c r="A18437" i="7"/>
  <c r="L750" i="7"/>
  <c r="A20580" i="7"/>
  <c r="L465" i="7"/>
  <c r="A20861" i="7"/>
  <c r="L2938" i="7"/>
  <c r="A18392" i="7"/>
  <c r="L1859" i="7"/>
  <c r="A19453" i="7"/>
  <c r="L2869" i="7"/>
  <c r="A18475" i="7"/>
  <c r="L2990" i="7"/>
  <c r="A18335" i="7"/>
  <c r="L2874" i="7"/>
  <c r="A18461" i="7"/>
  <c r="L2579" i="7"/>
  <c r="A18785" i="7"/>
  <c r="L2431" i="7"/>
  <c r="A18908" i="7"/>
  <c r="L2415" i="7"/>
  <c r="A18918" i="7"/>
  <c r="L2087" i="7"/>
  <c r="A19318" i="7"/>
  <c r="L1857" i="7"/>
  <c r="L864" i="7"/>
  <c r="A20495" i="7"/>
  <c r="L64" i="7"/>
  <c r="A21250" i="7"/>
  <c r="L4616" i="7"/>
  <c r="A16680" i="7"/>
  <c r="L4323" i="7"/>
  <c r="A17012" i="7"/>
  <c r="L3733" i="7"/>
  <c r="A17606" i="7"/>
  <c r="L4005" i="7"/>
  <c r="A17328" i="7"/>
  <c r="L3681" i="7"/>
  <c r="A17634" i="7"/>
  <c r="L3412" i="7"/>
  <c r="A17917" i="7"/>
  <c r="L3288" i="7"/>
  <c r="A18049" i="7"/>
  <c r="L3459" i="7"/>
  <c r="A17843" i="7"/>
  <c r="L4602" i="7"/>
  <c r="A16726" i="7"/>
  <c r="L3999" i="7"/>
  <c r="A17322" i="7"/>
  <c r="L3313" i="7"/>
  <c r="A17997" i="7"/>
  <c r="L3012" i="7"/>
  <c r="A18325" i="7"/>
  <c r="L2321" i="7"/>
  <c r="L2139" i="7"/>
  <c r="L3616" i="7"/>
  <c r="A17722" i="7"/>
  <c r="L3277" i="7"/>
  <c r="A18056" i="7"/>
  <c r="L3026" i="7"/>
  <c r="A18303" i="7"/>
  <c r="L2420" i="7"/>
  <c r="A18910" i="7"/>
  <c r="L3016" i="7"/>
  <c r="A18329" i="7"/>
  <c r="L2732" i="7"/>
  <c r="A18610" i="7"/>
  <c r="L2430" i="7"/>
  <c r="A18907" i="7"/>
  <c r="L2209" i="7"/>
  <c r="A19131" i="7"/>
  <c r="L1834" i="7"/>
  <c r="L1721" i="7"/>
  <c r="L1253" i="7"/>
  <c r="A20086" i="7"/>
  <c r="L915" i="7"/>
  <c r="A20415" i="7"/>
  <c r="L4376" i="7"/>
  <c r="A16979" i="7"/>
  <c r="L3824" i="7"/>
  <c r="A17511" i="7"/>
  <c r="L4580" i="7"/>
  <c r="A16752" i="7"/>
  <c r="L4464" i="7"/>
  <c r="A16855" i="7"/>
  <c r="L3971" i="7"/>
  <c r="A17351" i="7"/>
  <c r="L4216" i="7"/>
  <c r="A17104" i="7"/>
  <c r="L3759" i="7"/>
  <c r="A17558" i="7"/>
  <c r="L3538" i="7"/>
  <c r="A17788" i="7"/>
  <c r="L2910" i="7"/>
  <c r="A18447" i="7"/>
  <c r="L478" i="7"/>
  <c r="A20848" i="7"/>
  <c r="L1483" i="7"/>
  <c r="A19871" i="7"/>
  <c r="L3237" i="7"/>
  <c r="A18072" i="7"/>
  <c r="L3134" i="7"/>
  <c r="A18162" i="7"/>
  <c r="L3057" i="7"/>
  <c r="A18268" i="7"/>
  <c r="L2955" i="7"/>
  <c r="A18388" i="7"/>
  <c r="L2867" i="7"/>
  <c r="A18473" i="7"/>
  <c r="L2767" i="7"/>
  <c r="A18569" i="7"/>
  <c r="L2707" i="7"/>
  <c r="A18626" i="7"/>
  <c r="L2429" i="7"/>
  <c r="A18906" i="7"/>
  <c r="L1768" i="7"/>
  <c r="A19571" i="7"/>
  <c r="L1250" i="7"/>
  <c r="A20083" i="7"/>
  <c r="L4608" i="7"/>
  <c r="A16732" i="7"/>
  <c r="L4003" i="7"/>
  <c r="A17326" i="7"/>
  <c r="L4463" i="7"/>
  <c r="A16854" i="7"/>
  <c r="L3518" i="7"/>
  <c r="A17815" i="7"/>
  <c r="L3539" i="7"/>
  <c r="A17789" i="7"/>
  <c r="L4079" i="7"/>
  <c r="A17218" i="7"/>
  <c r="L3281" i="7"/>
  <c r="A18042" i="7"/>
  <c r="L2404" i="7"/>
  <c r="A18923" i="7"/>
  <c r="L2372" i="7"/>
  <c r="A18948" i="7"/>
  <c r="L1890" i="7"/>
  <c r="L1760" i="7"/>
  <c r="A19583" i="7"/>
  <c r="L1582" i="7"/>
  <c r="A19815" i="7"/>
  <c r="L1327" i="7"/>
  <c r="A20054" i="7"/>
  <c r="L3484" i="7"/>
  <c r="A17868" i="7"/>
  <c r="L3780" i="7"/>
  <c r="A17555" i="7"/>
  <c r="L4607" i="7"/>
  <c r="A16731" i="7"/>
  <c r="L3301" i="7"/>
  <c r="A18031" i="7"/>
  <c r="L4605" i="7"/>
  <c r="A16729" i="7"/>
  <c r="L3463" i="7"/>
  <c r="A17847" i="7"/>
  <c r="L3280" i="7"/>
  <c r="A18041" i="7"/>
  <c r="L2445" i="7"/>
  <c r="A18895" i="7"/>
  <c r="L2953" i="7"/>
  <c r="A18386" i="7"/>
  <c r="L2690" i="7"/>
  <c r="A18648" i="7"/>
  <c r="L3311" i="7"/>
  <c r="A18030" i="7"/>
  <c r="L3328" i="7"/>
  <c r="A18012" i="7"/>
  <c r="L4606" i="7"/>
  <c r="A16730" i="7"/>
  <c r="L4368" i="7"/>
  <c r="A16971" i="7"/>
  <c r="L4604" i="7"/>
  <c r="A16728" i="7"/>
  <c r="L4429" i="7"/>
  <c r="A16902" i="7"/>
  <c r="L3279" i="7"/>
  <c r="A18040" i="7"/>
  <c r="L1692" i="7"/>
  <c r="A19592" i="7"/>
  <c r="L1264" i="7"/>
  <c r="L4255" i="7"/>
  <c r="A17059" i="7"/>
  <c r="L3014" i="7"/>
  <c r="A18327" i="7"/>
  <c r="L2658" i="7"/>
  <c r="A18716" i="7"/>
  <c r="L3124" i="7"/>
  <c r="A18224" i="7"/>
  <c r="L2865" i="7"/>
  <c r="A18471" i="7"/>
  <c r="L1269" i="7"/>
  <c r="A20070" i="7"/>
  <c r="L2681" i="7"/>
  <c r="A18655" i="7"/>
  <c r="L1436" i="7"/>
  <c r="A19963" i="7"/>
  <c r="L2876" i="7"/>
  <c r="A18463" i="7"/>
  <c r="L874" i="7"/>
  <c r="A20459" i="7"/>
  <c r="L135" i="7"/>
  <c r="A21201" i="7"/>
  <c r="L4614" i="7"/>
  <c r="A16724" i="7"/>
  <c r="L3559" i="7"/>
  <c r="A17777" i="7"/>
  <c r="L4595" i="7"/>
  <c r="A16738" i="7"/>
  <c r="L3432" i="7"/>
  <c r="A17906" i="7"/>
  <c r="L3302" i="7"/>
  <c r="A18032" i="7"/>
  <c r="L4400" i="7"/>
  <c r="A16931" i="7"/>
  <c r="L3414" i="7"/>
  <c r="A17919" i="7"/>
  <c r="L3797" i="7"/>
  <c r="A17534" i="7"/>
  <c r="L4601" i="7"/>
  <c r="A16725" i="7"/>
  <c r="L2146" i="7"/>
  <c r="L2189" i="7"/>
  <c r="L4654" i="7"/>
  <c r="A16718" i="7"/>
  <c r="L3310" i="7"/>
  <c r="A18029" i="7"/>
  <c r="L3615" i="7"/>
  <c r="A17721" i="7"/>
  <c r="L3024" i="7"/>
  <c r="A18313" i="7"/>
  <c r="L3267" i="7"/>
  <c r="A18058" i="7"/>
  <c r="L3138" i="7"/>
  <c r="A18166" i="7"/>
  <c r="L2994" i="7"/>
  <c r="A18339" i="7"/>
  <c r="L2894" i="7"/>
  <c r="A18431" i="7"/>
  <c r="L2693" i="7"/>
  <c r="A18641" i="7"/>
  <c r="L2432" i="7"/>
  <c r="A18909" i="7"/>
  <c r="L2220" i="7"/>
  <c r="A19114" i="7"/>
  <c r="L1937" i="7"/>
  <c r="L1561" i="7"/>
  <c r="A19794" i="7"/>
  <c r="L1456" i="7"/>
  <c r="A19883" i="7"/>
  <c r="L833" i="7"/>
  <c r="A20500" i="7"/>
  <c r="L515" i="7"/>
  <c r="A20803" i="7"/>
  <c r="L368" i="7"/>
  <c r="A20959" i="7"/>
  <c r="L276" i="7"/>
  <c r="A21056" i="7"/>
  <c r="L3413" i="7"/>
  <c r="A17918" i="7"/>
  <c r="L3553" i="7"/>
  <c r="A17778" i="7"/>
  <c r="L3460" i="7"/>
  <c r="A17844" i="7"/>
  <c r="L4532" i="7"/>
  <c r="A16795"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CI73" i="3"/>
  <c r="F73" i="3"/>
  <c r="AM73" i="3"/>
  <c r="BT73" i="3"/>
  <c r="CF73" i="3"/>
  <c r="CB73" i="3"/>
  <c r="W73" i="3"/>
  <c r="AQ73" i="3"/>
  <c r="BC73" i="3"/>
  <c r="CA73" i="3"/>
  <c r="N73" i="3"/>
  <c r="Z73" i="3"/>
  <c r="BL73" i="3"/>
  <c r="BS73" i="3"/>
  <c r="AB73" i="3"/>
  <c r="J73" i="3"/>
  <c r="AI73" i="3"/>
  <c r="AU73" i="3"/>
  <c r="BN73" i="3"/>
  <c r="E73" i="3"/>
  <c r="R73" i="3"/>
  <c r="AY73" i="3"/>
  <c r="BK73" i="3"/>
  <c r="CE73" i="3"/>
  <c r="CJ73" i="3"/>
  <c r="V73" i="3"/>
  <c r="AP73" i="3"/>
  <c r="BA73" i="3"/>
  <c r="CH73" i="3"/>
  <c r="G73" i="3"/>
  <c r="AL73" i="3"/>
  <c r="BF73" i="3"/>
  <c r="BR73" i="3"/>
  <c r="T73" i="3"/>
  <c r="K73" i="3"/>
  <c r="AH73" i="3"/>
  <c r="AN73" i="3"/>
  <c r="BZ73" i="3"/>
  <c r="AO73" i="3"/>
  <c r="Y73" i="3"/>
  <c r="AX73" i="3"/>
  <c r="BJ73" i="3"/>
  <c r="CD73" i="3"/>
  <c r="C73" i="3"/>
  <c r="U73" i="3"/>
  <c r="AF73" i="3"/>
  <c r="BU73" i="3"/>
  <c r="M73" i="3"/>
  <c r="Q73" i="3"/>
  <c r="AK73" i="3"/>
  <c r="BE73" i="3"/>
  <c r="BQ73" i="3"/>
  <c r="AG73" i="3"/>
  <c r="D73" i="3"/>
  <c r="AA73" i="3"/>
  <c r="BM73" i="3"/>
  <c r="CG73" i="3"/>
  <c r="H73" i="3"/>
  <c r="X73" i="3"/>
  <c r="AW73" i="3"/>
  <c r="BD73" i="3"/>
  <c r="CC73" i="3"/>
  <c r="L73" i="3"/>
  <c r="S73" i="3"/>
  <c r="AZ73" i="3"/>
  <c r="BY73" i="3"/>
  <c r="BO73" i="3"/>
  <c r="I73" i="3"/>
  <c r="AJ73" i="3"/>
  <c r="AV73" i="3"/>
  <c r="BP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20929" i="7"/>
  <c r="K20906" i="7"/>
  <c r="K20914" i="7"/>
  <c r="K20930" i="7"/>
  <c r="K20907" i="7"/>
  <c r="K20915" i="7"/>
  <c r="K20923" i="7"/>
  <c r="K20916" i="7"/>
  <c r="K20924" i="7"/>
  <c r="K20932" i="7"/>
  <c r="K20910" i="7"/>
  <c r="K20918" i="7"/>
  <c r="K20926" i="7"/>
  <c r="K20919" i="7"/>
  <c r="K17454" i="7"/>
  <c r="K17878" i="7"/>
  <c r="K17879" i="7"/>
  <c r="K17880" i="7"/>
  <c r="K17928" i="7"/>
  <c r="K20909" i="7"/>
  <c r="K17625" i="7"/>
  <c r="K17881" i="7"/>
  <c r="K18097" i="7"/>
  <c r="K20917" i="7"/>
  <c r="K17323" i="7"/>
  <c r="K20920" i="7"/>
  <c r="K17068" i="7"/>
  <c r="K17444" i="7"/>
  <c r="K17884" i="7"/>
  <c r="K18558" i="7"/>
  <c r="K18902" i="7"/>
  <c r="K19184" i="7"/>
  <c r="K18903" i="7"/>
  <c r="K19185" i="7"/>
  <c r="K17877" i="7"/>
  <c r="K18349" i="7"/>
  <c r="K18904" i="7"/>
  <c r="K19186" i="7"/>
  <c r="K18905" i="7"/>
  <c r="K19187" i="7"/>
  <c r="K19205" i="7"/>
  <c r="K20925" i="7"/>
  <c r="K19188" i="7"/>
  <c r="K19181" i="7"/>
  <c r="K19182" i="7"/>
  <c r="K19736" i="7"/>
  <c r="K20037" i="7"/>
  <c r="K20405" i="7"/>
  <c r="K19183" i="7"/>
  <c r="K19737" i="7"/>
  <c r="K20030" i="7"/>
  <c r="K20038" i="7"/>
  <c r="K20398" i="7"/>
  <c r="K20406" i="7"/>
  <c r="K20710" i="7"/>
  <c r="K19738" i="7"/>
  <c r="K20031" i="7"/>
  <c r="K20399" i="7"/>
  <c r="K20407" i="7"/>
  <c r="K20711" i="7"/>
  <c r="K19739" i="7"/>
  <c r="K19848" i="7"/>
  <c r="K20032" i="7"/>
  <c r="K20400" i="7"/>
  <c r="K20408" i="7"/>
  <c r="K20712" i="7"/>
  <c r="K19732" i="7"/>
  <c r="K19740" i="7"/>
  <c r="K20033" i="7"/>
  <c r="K20401" i="7"/>
  <c r="K20409" i="7"/>
  <c r="K19466" i="7"/>
  <c r="K19733" i="7"/>
  <c r="K19741" i="7"/>
  <c r="K20034" i="7"/>
  <c r="K20402" i="7"/>
  <c r="K20410" i="7"/>
  <c r="K20714" i="7"/>
  <c r="K19734" i="7"/>
  <c r="K20035" i="7"/>
  <c r="K20403" i="7"/>
  <c r="K20411" i="7"/>
  <c r="K20707" i="7"/>
  <c r="K20715" i="7"/>
  <c r="K20713" i="7"/>
  <c r="K20716" i="7"/>
  <c r="K20036" i="7"/>
  <c r="K20717" i="7"/>
  <c r="K20822" i="7"/>
  <c r="K19735" i="7"/>
  <c r="K20823" i="7"/>
  <c r="K20404" i="7"/>
  <c r="K20824" i="7"/>
  <c r="K20825" i="7"/>
  <c r="K18901" i="7"/>
  <c r="K20709" i="7"/>
  <c r="K20708"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14913" i="7"/>
  <c r="K16281" i="7"/>
  <c r="K14874" i="7"/>
  <c r="K14882" i="7"/>
  <c r="K15194" i="7"/>
  <c r="K15218" i="7"/>
  <c r="K16514" i="7"/>
  <c r="K14875" i="7"/>
  <c r="K15195" i="7"/>
  <c r="K15203" i="7"/>
  <c r="K15219" i="7"/>
  <c r="K15267" i="7"/>
  <c r="K14876" i="7"/>
  <c r="K14884" i="7"/>
  <c r="K15212" i="7"/>
  <c r="K15220" i="7"/>
  <c r="K15772" i="7"/>
  <c r="K14877" i="7"/>
  <c r="K15213" i="7"/>
  <c r="K15221" i="7"/>
  <c r="K15269" i="7"/>
  <c r="K15773" i="7"/>
  <c r="K16173" i="7"/>
  <c r="K16277" i="7"/>
  <c r="K16661" i="7"/>
  <c r="K14878" i="7"/>
  <c r="K14886" i="7"/>
  <c r="K15198" i="7"/>
  <c r="K15214" i="7"/>
  <c r="K16278" i="7"/>
  <c r="K16662" i="7"/>
  <c r="K14879" i="7"/>
  <c r="K14911" i="7"/>
  <c r="K14927" i="7"/>
  <c r="K15175" i="7"/>
  <c r="K15215" i="7"/>
  <c r="K16279" i="7"/>
  <c r="K16407" i="7"/>
  <c r="K16575" i="7"/>
  <c r="K16663" i="7"/>
  <c r="K14880" i="7"/>
  <c r="K14912" i="7"/>
  <c r="K15216" i="7"/>
  <c r="K16280" i="7"/>
  <c r="K16408"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K21033" i="7"/>
  <c r="K21097" i="7"/>
  <c r="K16940" i="7"/>
  <c r="K21099" i="7"/>
  <c r="K21139" i="7"/>
  <c r="K21163" i="7"/>
  <c r="K21078" i="7"/>
  <c r="K21031" i="7"/>
  <c r="K21095" i="7"/>
  <c r="K21216" i="7"/>
  <c r="K17078" i="7"/>
  <c r="K17278" i="7"/>
  <c r="K17470" i="7"/>
  <c r="K17526" i="7"/>
  <c r="K17614" i="7"/>
  <c r="K17870" i="7"/>
  <c r="K18278" i="7"/>
  <c r="K16942" i="7"/>
  <c r="K17079" i="7"/>
  <c r="K17279" i="7"/>
  <c r="K17431" i="7"/>
  <c r="K17615" i="7"/>
  <c r="K17799" i="7"/>
  <c r="K17871" i="7"/>
  <c r="K17432" i="7"/>
  <c r="K17472" i="7"/>
  <c r="K17178" i="7"/>
  <c r="K17067" i="7"/>
  <c r="K17179" i="7"/>
  <c r="K17076" i="7"/>
  <c r="K17996" i="7"/>
  <c r="K18926" i="7"/>
  <c r="K19510" i="7"/>
  <c r="K18186" i="7"/>
  <c r="K18422" i="7"/>
  <c r="K19393" i="7"/>
  <c r="A19393" i="7" s="1"/>
  <c r="K18680" i="7"/>
  <c r="K19394" i="7"/>
  <c r="K19416" i="7"/>
  <c r="K17077" i="7"/>
  <c r="K18561" i="7"/>
  <c r="K18993" i="7"/>
  <c r="K17994" i="7"/>
  <c r="A3332" i="7" s="1"/>
  <c r="K19198" i="7"/>
  <c r="K18555" i="7"/>
  <c r="K18731" i="7"/>
  <c r="K18732" i="7"/>
  <c r="K19957" i="7"/>
  <c r="K20445" i="7"/>
  <c r="K18885" i="7"/>
  <c r="K19609" i="7"/>
  <c r="K20718" i="7"/>
  <c r="K18925" i="7"/>
  <c r="K19755" i="7"/>
  <c r="K20048" i="7"/>
  <c r="K20056" i="7"/>
  <c r="K20488" i="7"/>
  <c r="K19716" i="7"/>
  <c r="K20057" i="7"/>
  <c r="K20137" i="7"/>
  <c r="K20257" i="7"/>
  <c r="K20385" i="7"/>
  <c r="K19842" i="7"/>
  <c r="K19874" i="7"/>
  <c r="K20074" i="7"/>
  <c r="K20562" i="7"/>
  <c r="K18557" i="7"/>
  <c r="K19766" i="7"/>
  <c r="K19875" i="7"/>
  <c r="K20164" i="7"/>
  <c r="K19679" i="7"/>
  <c r="K20833" i="7"/>
  <c r="K20834"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4546" i="7"/>
  <c r="K14554" i="7"/>
  <c r="K12376" i="7"/>
  <c r="K12953" i="7"/>
  <c r="K13353" i="7"/>
  <c r="K13716" i="7"/>
  <c r="K14363" i="7"/>
  <c r="K14443" i="7"/>
  <c r="K12620" i="7"/>
  <c r="K12975" i="7"/>
  <c r="K13081" i="7"/>
  <c r="K13436" i="7"/>
  <c r="K13708" i="7"/>
  <c r="K14076" i="7"/>
  <c r="K14548" i="7"/>
  <c r="K14564" i="7"/>
  <c r="K14580" i="7"/>
  <c r="K14628" i="7"/>
  <c r="K12976" i="7"/>
  <c r="K13252" i="7"/>
  <c r="K14725" i="7"/>
  <c r="K12368" i="7"/>
  <c r="K12977" i="7"/>
  <c r="K13438" i="7"/>
  <c r="K13448" i="7"/>
  <c r="K13710" i="7"/>
  <c r="K13990" i="7"/>
  <c r="K14550" i="7"/>
  <c r="K14566" i="7"/>
  <c r="K13472" i="7"/>
  <c r="K13528" i="7"/>
  <c r="K13599" i="7"/>
  <c r="K13087" i="7"/>
  <c r="K13600" i="7"/>
  <c r="K13712" i="7"/>
  <c r="K14544" i="7"/>
  <c r="K14552" i="7"/>
  <c r="K13862" i="7"/>
  <c r="K14985" i="7"/>
  <c r="K15009" i="7"/>
  <c r="K16193" i="7"/>
  <c r="K16385" i="7"/>
  <c r="K16665" i="7"/>
  <c r="K15050" i="7"/>
  <c r="K15506" i="7"/>
  <c r="K15514" i="7"/>
  <c r="K16386" i="7"/>
  <c r="K16410" i="7"/>
  <c r="K16522" i="7"/>
  <c r="K15051" i="7"/>
  <c r="K15515" i="7"/>
  <c r="K16187" i="7"/>
  <c r="K16387" i="7"/>
  <c r="K16411" i="7"/>
  <c r="K15348" i="7"/>
  <c r="K16388" i="7"/>
  <c r="K16412" i="7"/>
  <c r="K15053" i="7"/>
  <c r="K15325" i="7"/>
  <c r="K15589" i="7"/>
  <c r="K16389" i="7"/>
  <c r="K16413" i="7"/>
  <c r="K16493" i="7"/>
  <c r="K16637" i="7"/>
  <c r="K15054" i="7"/>
  <c r="K15086" i="7"/>
  <c r="K15374" i="7"/>
  <c r="A5962" i="7" s="1"/>
  <c r="K15494" i="7"/>
  <c r="K16206" i="7"/>
  <c r="K16390" i="7"/>
  <c r="K16414" i="7"/>
  <c r="K15087" i="7"/>
  <c r="K15327" i="7"/>
  <c r="K15463" i="7"/>
  <c r="K15495" i="7"/>
  <c r="K15591" i="7"/>
  <c r="K16391" i="7"/>
  <c r="K14665" i="7"/>
  <c r="K14984" i="7"/>
  <c r="K9226" i="7"/>
  <c r="K9222" i="7"/>
  <c r="K12080" i="7"/>
  <c r="K18606" i="7"/>
  <c r="K20200" i="7"/>
  <c r="K20768" i="7"/>
  <c r="K20386" i="7"/>
  <c r="K12641" i="7"/>
  <c r="K12982" i="7"/>
  <c r="K7605" i="7"/>
  <c r="K7606" i="7"/>
  <c r="A13719" i="7" s="1"/>
  <c r="K8032" i="7"/>
  <c r="K8511" i="7"/>
  <c r="A12835" i="7" s="1"/>
  <c r="K8607" i="7"/>
  <c r="K9058" i="7"/>
  <c r="K9715" i="7"/>
  <c r="A11586" i="7" s="1"/>
  <c r="K10505" i="7"/>
  <c r="A10830" i="7" s="1"/>
  <c r="K10542" i="7"/>
  <c r="K10621" i="7"/>
  <c r="K9892" i="7"/>
  <c r="K10961" i="7"/>
  <c r="K10543" i="7"/>
  <c r="K20935" i="7"/>
  <c r="K17920" i="7"/>
  <c r="K20936" i="7"/>
  <c r="K17571" i="7"/>
  <c r="K18630" i="7"/>
  <c r="K19446" i="7"/>
  <c r="A19446" i="7" s="1"/>
  <c r="K19319" i="7"/>
  <c r="K19320" i="7"/>
  <c r="K19307" i="7"/>
  <c r="K19315" i="7"/>
  <c r="K19308" i="7"/>
  <c r="K19316" i="7"/>
  <c r="K19806" i="7"/>
  <c r="K20238" i="7"/>
  <c r="K19610" i="7"/>
  <c r="K20561" i="7"/>
  <c r="K7734" i="7"/>
  <c r="K8246" i="7"/>
  <c r="K8617" i="7"/>
  <c r="K9081" i="7"/>
  <c r="K9493" i="7"/>
  <c r="K10311" i="7"/>
  <c r="K9946" i="7"/>
  <c r="K10663" i="7"/>
  <c r="K11681" i="7"/>
  <c r="K11005" i="7"/>
  <c r="A10308" i="7" s="1"/>
  <c r="K17399" i="7"/>
  <c r="K17768" i="7"/>
  <c r="K19335" i="7"/>
  <c r="K18082" i="7"/>
  <c r="K18746" i="7"/>
  <c r="K19041" i="7"/>
  <c r="K19684" i="7"/>
  <c r="K20170" i="7"/>
  <c r="K20563" i="7"/>
  <c r="K19988" i="7"/>
  <c r="K20740" i="7"/>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K16756" i="7"/>
  <c r="K16757" i="7"/>
  <c r="K16758" i="7"/>
  <c r="K17312" i="7"/>
  <c r="K18248" i="7"/>
  <c r="K16759" i="7"/>
  <c r="A4595" i="7" s="1"/>
  <c r="K17313" i="7"/>
  <c r="K18057" i="7"/>
  <c r="K18145" i="7"/>
  <c r="K17314" i="7"/>
  <c r="K17746" i="7"/>
  <c r="K17315" i="7"/>
  <c r="K17747" i="7"/>
  <c r="K17748" i="7"/>
  <c r="K18079" i="7"/>
  <c r="K18399" i="7"/>
  <c r="K18430" i="7"/>
  <c r="K18478" i="7"/>
  <c r="K18244" i="7"/>
  <c r="K18143" i="7"/>
  <c r="K18269" i="7"/>
  <c r="K18432" i="7"/>
  <c r="K18189" i="7"/>
  <c r="K18324" i="7"/>
  <c r="A3046" i="7" s="1"/>
  <c r="K18340" i="7"/>
  <c r="K18157" i="7"/>
  <c r="K18442" i="7"/>
  <c r="K18055" i="7"/>
  <c r="K18159" i="7"/>
  <c r="K18263" i="7"/>
  <c r="K18397" i="7"/>
  <c r="K18444" i="7"/>
  <c r="K18476" i="7"/>
  <c r="K17749" i="7"/>
  <c r="K18205" i="7"/>
  <c r="K12516" i="7"/>
  <c r="K12517" i="7"/>
  <c r="K13293" i="7"/>
  <c r="K13294" i="7"/>
  <c r="K14844" i="7"/>
  <c r="K13790" i="7"/>
  <c r="K14063" i="7"/>
  <c r="K14255" i="7"/>
  <c r="K13791" i="7"/>
  <c r="K14064" i="7"/>
  <c r="K14256" i="7"/>
  <c r="K15313" i="7"/>
  <c r="K14930" i="7"/>
  <c r="K15042" i="7"/>
  <c r="K15410" i="7"/>
  <c r="K14931" i="7"/>
  <c r="K15043" i="7"/>
  <c r="K16339" i="7"/>
  <c r="K14932" i="7"/>
  <c r="K15044" i="7"/>
  <c r="K15412" i="7"/>
  <c r="K15996" i="7"/>
  <c r="K16340" i="7"/>
  <c r="K16396" i="7"/>
  <c r="K16460" i="7"/>
  <c r="K15045" i="7"/>
  <c r="K15309" i="7"/>
  <c r="K15997" i="7"/>
  <c r="K16341" i="7"/>
  <c r="K16461" i="7"/>
  <c r="K14843" i="7"/>
  <c r="K15311"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21009" i="7"/>
  <c r="K21241" i="7"/>
  <c r="K20970" i="7"/>
  <c r="K21010" i="7"/>
  <c r="K21122" i="7"/>
  <c r="K21242" i="7"/>
  <c r="K20947" i="7"/>
  <c r="K21011" i="7"/>
  <c r="K21123" i="7"/>
  <c r="K21227" i="7"/>
  <c r="K16885" i="7"/>
  <c r="K20948" i="7"/>
  <c r="K20956" i="7"/>
  <c r="K21012" i="7"/>
  <c r="K21108" i="7"/>
  <c r="K16846" i="7"/>
  <c r="K21014" i="7"/>
  <c r="K21086" i="7"/>
  <c r="K21206" i="7"/>
  <c r="K21238" i="7"/>
  <c r="K16936" i="7"/>
  <c r="K21127" i="7"/>
  <c r="K16737" i="7"/>
  <c r="K17726" i="7"/>
  <c r="K17774" i="7"/>
  <c r="K21085" i="7"/>
  <c r="K17495" i="7"/>
  <c r="K17775" i="7"/>
  <c r="K17943" i="7"/>
  <c r="K21240" i="7"/>
  <c r="K17192" i="7"/>
  <c r="K21320" i="7"/>
  <c r="K17233" i="7"/>
  <c r="K17737" i="7"/>
  <c r="K17753" i="7"/>
  <c r="K18289" i="7"/>
  <c r="K21013" i="7"/>
  <c r="K17354" i="7"/>
  <c r="K17370" i="7"/>
  <c r="K17642" i="7"/>
  <c r="K17395" i="7"/>
  <c r="K17403" i="7"/>
  <c r="K20949" i="7"/>
  <c r="K18982" i="7"/>
  <c r="K19075" i="7"/>
  <c r="K19334" i="7"/>
  <c r="K19342" i="7"/>
  <c r="K16939" i="7"/>
  <c r="K18927" i="7"/>
  <c r="K19076" i="7"/>
  <c r="K18824" i="7"/>
  <c r="K18856" i="7"/>
  <c r="K19504" i="7"/>
  <c r="K18601" i="7"/>
  <c r="K19138" i="7"/>
  <c r="K19388" i="7"/>
  <c r="K18715" i="7"/>
  <c r="K18851" i="7"/>
  <c r="K18947" i="7"/>
  <c r="K19451" i="7"/>
  <c r="K19467" i="7"/>
  <c r="K18836" i="7"/>
  <c r="K19192" i="7"/>
  <c r="K19543" i="7"/>
  <c r="K19648" i="7"/>
  <c r="K20101" i="7"/>
  <c r="K20285" i="7"/>
  <c r="K20293" i="7"/>
  <c r="K19409" i="7"/>
  <c r="K19681" i="7"/>
  <c r="K20310" i="7"/>
  <c r="K20462" i="7"/>
  <c r="K19634" i="7"/>
  <c r="K19642" i="7"/>
  <c r="K19935" i="7"/>
  <c r="K19951" i="7"/>
  <c r="K20719" i="7"/>
  <c r="K19090" i="7"/>
  <c r="K20592" i="7"/>
  <c r="K19141" i="7"/>
  <c r="K19379" i="7"/>
  <c r="K19498" i="7"/>
  <c r="K19913" i="7"/>
  <c r="K19961" i="7"/>
  <c r="K20169" i="7"/>
  <c r="K20425" i="7"/>
  <c r="K20593" i="7"/>
  <c r="K19501" i="7"/>
  <c r="K19661" i="7"/>
  <c r="K19669" i="7"/>
  <c r="K19701" i="7"/>
  <c r="K19970" i="7"/>
  <c r="K20306" i="7"/>
  <c r="K20426" i="7"/>
  <c r="K20762" i="7"/>
  <c r="K19551" i="7"/>
  <c r="K19843" i="7"/>
  <c r="K19939" i="7"/>
  <c r="K19947" i="7"/>
  <c r="K20491" i="7"/>
  <c r="K20603" i="7"/>
  <c r="K20611" i="7"/>
  <c r="K20627" i="7"/>
  <c r="K19655" i="7"/>
  <c r="K20420" i="7"/>
  <c r="K19767" i="7"/>
  <c r="K20620" i="7"/>
  <c r="K20621" i="7"/>
  <c r="K20793" i="7"/>
  <c r="K20849" i="7"/>
  <c r="K20604" i="7"/>
  <c r="K20665" i="7"/>
  <c r="K19391" i="7"/>
  <c r="K20794" i="7"/>
  <c r="K12201" i="7"/>
  <c r="K12609" i="7"/>
  <c r="K12234" i="7"/>
  <c r="K12610" i="7"/>
  <c r="K13890" i="7"/>
  <c r="K13547" i="7"/>
  <c r="K12285" i="7"/>
  <c r="K12781" i="7"/>
  <c r="K13189" i="7"/>
  <c r="K12870" i="7"/>
  <c r="K12983" i="7"/>
  <c r="K13048" i="7"/>
  <c r="K13408" i="7"/>
  <c r="K13695" i="7"/>
  <c r="K13769" i="7"/>
  <c r="K14210" i="7"/>
  <c r="K14602" i="7"/>
  <c r="K12672" i="7"/>
  <c r="K14707" i="7"/>
  <c r="K12640" i="7"/>
  <c r="K13070" i="7"/>
  <c r="K14028" i="7"/>
  <c r="K14108" i="7"/>
  <c r="K13335" i="7"/>
  <c r="K13918" i="7"/>
  <c r="K14205" i="7"/>
  <c r="K14685" i="7"/>
  <c r="K14733" i="7"/>
  <c r="K13919" i="7"/>
  <c r="K14718" i="7"/>
  <c r="K14782" i="7"/>
  <c r="K14897" i="7"/>
  <c r="K15265" i="7"/>
  <c r="K15993" i="7"/>
  <c r="K16161" i="7"/>
  <c r="K16457" i="7"/>
  <c r="K14806" i="7"/>
  <c r="K16066" i="7"/>
  <c r="K16394" i="7"/>
  <c r="K16458" i="7"/>
  <c r="K16498" i="7"/>
  <c r="K15443" i="7"/>
  <c r="K16523" i="7"/>
  <c r="K14225" i="7"/>
  <c r="K15172" i="7"/>
  <c r="K15204" i="7"/>
  <c r="K15628" i="7"/>
  <c r="K16668" i="7"/>
  <c r="K15206" i="7"/>
  <c r="K15366" i="7"/>
  <c r="K14813" i="7"/>
  <c r="K14991" i="7"/>
  <c r="K15383" i="7"/>
  <c r="K14992" i="7"/>
  <c r="K15984" i="7"/>
  <c r="K16456" i="7"/>
  <c r="K7040" i="7"/>
  <c r="K18880" i="7"/>
  <c r="K20149" i="7"/>
  <c r="K20373" i="7"/>
  <c r="K20150" i="7"/>
  <c r="K20151" i="7"/>
  <c r="K20146" i="7"/>
  <c r="K20147" i="7"/>
  <c r="K20148"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20921" i="7"/>
  <c r="K21073" i="7"/>
  <c r="K21105" i="7"/>
  <c r="K21129" i="7"/>
  <c r="K21297" i="7"/>
  <c r="K16747" i="7"/>
  <c r="K16851" i="7"/>
  <c r="K20922" i="7"/>
  <c r="K21074" i="7"/>
  <c r="K21106" i="7"/>
  <c r="K21130" i="7"/>
  <c r="K21234" i="7"/>
  <c r="K21298" i="7"/>
  <c r="K16740" i="7"/>
  <c r="K16748" i="7"/>
  <c r="K21075" i="7"/>
  <c r="K21131" i="7"/>
  <c r="K21235" i="7"/>
  <c r="K21299" i="7"/>
  <c r="K16741" i="7"/>
  <c r="K16781" i="7"/>
  <c r="K21076" i="7"/>
  <c r="K21132" i="7"/>
  <c r="K21300" i="7"/>
  <c r="K16742" i="7"/>
  <c r="K20974" i="7"/>
  <c r="K21102" i="7"/>
  <c r="K21230" i="7"/>
  <c r="K21246" i="7"/>
  <c r="K21302" i="7"/>
  <c r="K16744" i="7"/>
  <c r="K16776" i="7"/>
  <c r="K16848" i="7"/>
  <c r="K16952" i="7"/>
  <c r="K21071" i="7"/>
  <c r="K21103" i="7"/>
  <c r="K21175" i="7"/>
  <c r="K21231" i="7"/>
  <c r="K21247" i="7"/>
  <c r="K16745" i="7"/>
  <c r="K16753" i="7"/>
  <c r="K16849" i="7"/>
  <c r="K16977" i="7"/>
  <c r="K20973" i="7"/>
  <c r="K21104" i="7"/>
  <c r="K21176" i="7"/>
  <c r="K21232" i="7"/>
  <c r="K21301" i="7"/>
  <c r="K17358" i="7"/>
  <c r="K17382" i="7"/>
  <c r="K17742" i="7"/>
  <c r="K18086" i="7"/>
  <c r="K18318" i="7"/>
  <c r="K21237" i="7"/>
  <c r="K17071" i="7"/>
  <c r="K17143" i="7"/>
  <c r="K16754" i="7"/>
  <c r="K16847" i="7"/>
  <c r="K17624" i="7"/>
  <c r="K17760" i="7"/>
  <c r="K18136" i="7"/>
  <c r="K16850" i="7"/>
  <c r="K17361" i="7"/>
  <c r="K17673" i="7"/>
  <c r="K17769" i="7"/>
  <c r="K18073" i="7"/>
  <c r="K18193" i="7"/>
  <c r="K18209" i="7"/>
  <c r="K18217" i="7"/>
  <c r="K18345" i="7"/>
  <c r="K18409" i="7"/>
  <c r="K17562" i="7"/>
  <c r="K17738" i="7"/>
  <c r="K21072" i="7"/>
  <c r="K17123" i="7"/>
  <c r="K17355" i="7"/>
  <c r="K17371" i="7"/>
  <c r="K17595" i="7"/>
  <c r="K17739" i="7"/>
  <c r="K17755" i="7"/>
  <c r="K17771" i="7"/>
  <c r="K18075" i="7"/>
  <c r="K18195" i="7"/>
  <c r="K18211" i="7"/>
  <c r="K18219" i="7"/>
  <c r="K18411" i="7"/>
  <c r="K16743" i="7"/>
  <c r="K17124" i="7"/>
  <c r="K17188" i="7"/>
  <c r="K17356" i="7"/>
  <c r="K17372" i="7"/>
  <c r="K17404" i="7"/>
  <c r="K17596" i="7"/>
  <c r="K17756" i="7"/>
  <c r="K17772" i="7"/>
  <c r="K17754" i="7"/>
  <c r="K18410" i="7"/>
  <c r="K18838" i="7"/>
  <c r="K18870" i="7"/>
  <c r="K18894" i="7"/>
  <c r="K19083" i="7"/>
  <c r="K19091" i="7"/>
  <c r="K19099" i="7"/>
  <c r="K19142" i="7"/>
  <c r="K19376" i="7"/>
  <c r="K19430" i="7"/>
  <c r="K19400" i="7"/>
  <c r="K19408" i="7"/>
  <c r="K17757" i="7"/>
  <c r="K18197" i="7"/>
  <c r="K18348" i="7"/>
  <c r="K18412" i="7"/>
  <c r="K18831" i="7"/>
  <c r="K18839" i="7"/>
  <c r="K18871" i="7"/>
  <c r="K18911" i="7"/>
  <c r="K19084" i="7"/>
  <c r="K19092" i="7"/>
  <c r="K19247" i="7"/>
  <c r="K19377" i="7"/>
  <c r="K21229" i="7"/>
  <c r="K17357" i="7"/>
  <c r="K18071" i="7"/>
  <c r="K18832" i="7"/>
  <c r="K18840" i="7"/>
  <c r="K19028" i="7"/>
  <c r="K19077" i="7"/>
  <c r="K19093" i="7"/>
  <c r="K17765" i="7"/>
  <c r="K18332" i="7"/>
  <c r="K18825" i="7"/>
  <c r="K18913" i="7"/>
  <c r="K19078" i="7"/>
  <c r="K19094" i="7"/>
  <c r="K19169" i="7"/>
  <c r="K21101" i="7"/>
  <c r="K17770" i="7"/>
  <c r="K18316" i="7"/>
  <c r="K18826" i="7"/>
  <c r="K18842" i="7"/>
  <c r="K18914" i="7"/>
  <c r="K19079" i="7"/>
  <c r="K19095" i="7"/>
  <c r="K19146" i="7"/>
  <c r="K19372" i="7"/>
  <c r="K19426" i="7"/>
  <c r="K17597" i="7"/>
  <c r="K18087" i="7"/>
  <c r="K18135" i="7"/>
  <c r="K18213" i="7"/>
  <c r="K18334" i="7"/>
  <c r="K18547" i="7"/>
  <c r="K18827" i="7"/>
  <c r="K18843" i="7"/>
  <c r="K18915" i="7"/>
  <c r="K19007" i="7"/>
  <c r="K19080" i="7"/>
  <c r="K19096" i="7"/>
  <c r="K19128" i="7"/>
  <c r="K19373" i="7"/>
  <c r="K19381" i="7"/>
  <c r="K19427" i="7"/>
  <c r="K19405" i="7"/>
  <c r="K17333" i="7"/>
  <c r="K17741" i="7"/>
  <c r="K18828" i="7"/>
  <c r="K19081" i="7"/>
  <c r="K19129" i="7"/>
  <c r="K19428" i="7"/>
  <c r="K19398" i="7"/>
  <c r="K19406" i="7"/>
  <c r="K19490" i="7"/>
  <c r="K19656" i="7"/>
  <c r="K19664" i="7"/>
  <c r="K19672" i="7"/>
  <c r="K19829" i="7"/>
  <c r="K19949" i="7"/>
  <c r="K19989" i="7"/>
  <c r="K20317" i="7"/>
  <c r="K20325" i="7"/>
  <c r="K20389" i="7"/>
  <c r="K18320" i="7"/>
  <c r="K18837" i="7"/>
  <c r="K19649" i="7"/>
  <c r="K19657" i="7"/>
  <c r="K19665" i="7"/>
  <c r="K19673" i="7"/>
  <c r="K19830" i="7"/>
  <c r="K19950" i="7"/>
  <c r="K20294" i="7"/>
  <c r="K20590" i="7"/>
  <c r="K16746" i="7"/>
  <c r="K18789" i="7"/>
  <c r="K19082" i="7"/>
  <c r="K19371" i="7"/>
  <c r="K19618" i="7"/>
  <c r="K19650" i="7"/>
  <c r="K19831" i="7"/>
  <c r="K20303" i="7"/>
  <c r="K20327" i="7"/>
  <c r="K20351" i="7"/>
  <c r="K20591" i="7"/>
  <c r="K20599" i="7"/>
  <c r="K20615" i="7"/>
  <c r="K20631" i="7"/>
  <c r="K20639" i="7"/>
  <c r="K18336" i="7"/>
  <c r="K19375" i="7"/>
  <c r="K19651" i="7"/>
  <c r="K19936" i="7"/>
  <c r="K19952" i="7"/>
  <c r="K20096" i="7"/>
  <c r="K20304" i="7"/>
  <c r="K20328" i="7"/>
  <c r="K20352" i="7"/>
  <c r="K20600" i="7"/>
  <c r="K20616" i="7"/>
  <c r="K20632" i="7"/>
  <c r="K21296" i="7"/>
  <c r="K19098" i="7"/>
  <c r="K19652" i="7"/>
  <c r="K19748" i="7"/>
  <c r="K19756" i="7"/>
  <c r="K19937" i="7"/>
  <c r="K19953" i="7"/>
  <c r="K20297" i="7"/>
  <c r="K20305" i="7"/>
  <c r="K20609" i="7"/>
  <c r="K18215" i="7"/>
  <c r="K19749" i="7"/>
  <c r="K19938" i="7"/>
  <c r="K20290" i="7"/>
  <c r="K20594" i="7"/>
  <c r="K20610" i="7"/>
  <c r="K20618" i="7"/>
  <c r="K20634" i="7"/>
  <c r="K20650" i="7"/>
  <c r="K16951" i="7"/>
  <c r="K19403" i="7"/>
  <c r="K19646" i="7"/>
  <c r="K19662" i="7"/>
  <c r="K20291" i="7"/>
  <c r="K20307" i="7"/>
  <c r="K20315" i="7"/>
  <c r="K20595" i="7"/>
  <c r="K20619" i="7"/>
  <c r="K20651" i="7"/>
  <c r="K19940" i="7"/>
  <c r="K20612" i="7"/>
  <c r="K19948" i="7"/>
  <c r="K20316" i="7"/>
  <c r="K20613" i="7"/>
  <c r="K18344" i="7"/>
  <c r="K19489" i="7"/>
  <c r="K19404" i="7"/>
  <c r="K19663" i="7"/>
  <c r="K20324" i="7"/>
  <c r="K20652" i="7"/>
  <c r="K20653" i="7"/>
  <c r="K20596" i="7"/>
  <c r="K19783" i="7"/>
  <c r="K20597" i="7"/>
  <c r="K20292" i="7"/>
  <c r="K12537" i="7"/>
  <c r="K12585" i="7"/>
  <c r="K12617" i="7"/>
  <c r="K12729" i="7"/>
  <c r="K12769" i="7"/>
  <c r="K12770" i="7"/>
  <c r="K13642" i="7"/>
  <c r="K12483" i="7"/>
  <c r="K13507" i="7"/>
  <c r="K13643" i="7"/>
  <c r="K12484" i="7"/>
  <c r="K13165" i="7"/>
  <c r="K13269" i="7"/>
  <c r="K13645" i="7"/>
  <c r="K13765" i="7"/>
  <c r="K12302" i="7"/>
  <c r="K12583" i="7"/>
  <c r="K14122" i="7"/>
  <c r="K14162" i="7"/>
  <c r="K14770"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4471" i="7"/>
  <c r="K14767" i="7"/>
  <c r="K13167" i="7"/>
  <c r="K13644" i="7"/>
  <c r="K14008" i="7"/>
  <c r="K14288" i="7"/>
  <c r="K14440" i="7"/>
  <c r="K14472" i="7"/>
  <c r="K14768" i="7"/>
  <c r="K13646" i="7"/>
  <c r="K14121" i="7"/>
  <c r="K14921" i="7"/>
  <c r="K15001" i="7"/>
  <c r="K15241" i="7"/>
  <c r="K16145" i="7"/>
  <c r="K16177" i="7"/>
  <c r="K16273" i="7"/>
  <c r="K16417" i="7"/>
  <c r="K16465" i="7"/>
  <c r="K16529" i="7"/>
  <c r="K16641" i="7"/>
  <c r="K14922" i="7"/>
  <c r="K15002" i="7"/>
  <c r="K15226" i="7"/>
  <c r="K15234" i="7"/>
  <c r="K15242" i="7"/>
  <c r="K16146" i="7"/>
  <c r="K16178" i="7"/>
  <c r="K16418" i="7"/>
  <c r="K16466" i="7"/>
  <c r="K16530" i="7"/>
  <c r="K16642" i="7"/>
  <c r="K14923" i="7"/>
  <c r="K15003" i="7"/>
  <c r="K15243" i="7"/>
  <c r="K15603" i="7"/>
  <c r="K16155" i="7"/>
  <c r="K16179" i="7"/>
  <c r="K16267" i="7"/>
  <c r="K16419" i="7"/>
  <c r="K16467" i="7"/>
  <c r="K14161" i="7"/>
  <c r="K14769" i="7"/>
  <c r="K15004" i="7"/>
  <c r="K15228" i="7"/>
  <c r="K15236" i="7"/>
  <c r="K15244" i="7"/>
  <c r="K15604" i="7"/>
  <c r="K16116" i="7"/>
  <c r="K16156" i="7"/>
  <c r="K16420" i="7"/>
  <c r="K16588" i="7"/>
  <c r="K14441" i="7"/>
  <c r="K14997" i="7"/>
  <c r="K15005" i="7"/>
  <c r="K15245" i="7"/>
  <c r="K15605" i="7"/>
  <c r="K16157" i="7"/>
  <c r="K16397" i="7"/>
  <c r="K16501" i="7"/>
  <c r="K16525" i="7"/>
  <c r="K14998" i="7"/>
  <c r="K15006" i="7"/>
  <c r="K15222" i="7"/>
  <c r="K15230" i="7"/>
  <c r="K15238" i="7"/>
  <c r="K15246" i="7"/>
  <c r="K15606" i="7"/>
  <c r="K16158" i="7"/>
  <c r="K16462" i="7"/>
  <c r="K16502" i="7"/>
  <c r="K16526" i="7"/>
  <c r="K16550" i="7"/>
  <c r="K14999" i="7"/>
  <c r="K15007" i="7"/>
  <c r="K15607" i="7"/>
  <c r="K16159" i="7"/>
  <c r="K16175" i="7"/>
  <c r="K16263" i="7"/>
  <c r="K16463" i="7"/>
  <c r="K16527" i="7"/>
  <c r="K16639" i="7"/>
  <c r="K16671" i="7"/>
  <c r="K14920" i="7"/>
  <c r="K15000" i="7"/>
  <c r="K15224" i="7"/>
  <c r="K15232" i="7"/>
  <c r="K15240" i="7"/>
  <c r="K16144" i="7"/>
  <c r="K16160" i="7"/>
  <c r="K16176" i="7"/>
  <c r="K16528" i="7"/>
  <c r="K16640" i="7"/>
  <c r="K16464" i="7"/>
  <c r="K7596" i="7"/>
  <c r="K8109" i="7"/>
  <c r="K8159" i="7"/>
  <c r="K7736" i="7"/>
  <c r="K8761" i="7"/>
  <c r="A12557" i="7" s="1"/>
  <c r="K8961" i="7"/>
  <c r="A12364" i="7" s="1"/>
  <c r="K9337" i="7"/>
  <c r="K9131" i="7"/>
  <c r="A12197" i="7" s="1"/>
  <c r="K9196" i="7"/>
  <c r="K10290" i="7"/>
  <c r="K9925" i="7"/>
  <c r="K17239" i="7"/>
  <c r="K19246" i="7"/>
  <c r="K19168" i="7"/>
  <c r="K17826" i="7"/>
  <c r="K20691" i="7"/>
  <c r="K20699" i="7"/>
  <c r="K20697" i="7"/>
  <c r="K13410" i="7"/>
  <c r="K13989" i="7"/>
  <c r="K14645" i="7"/>
  <c r="K14374" i="7"/>
  <c r="K16009" i="7"/>
  <c r="K16067"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21313" i="7"/>
  <c r="K21179" i="7"/>
  <c r="K16841" i="7"/>
  <c r="K18126" i="7"/>
  <c r="K16955" i="7"/>
  <c r="K17307" i="7"/>
  <c r="K17612" i="7"/>
  <c r="K19027" i="7"/>
  <c r="K16842" i="7"/>
  <c r="K20453" i="7"/>
  <c r="K20103" i="7"/>
  <c r="K19801" i="7"/>
  <c r="K19525" i="7"/>
  <c r="K20789" i="7"/>
  <c r="K18733" i="7"/>
  <c r="K12233" i="7"/>
  <c r="K12546" i="7"/>
  <c r="K13242" i="7"/>
  <c r="K13355" i="7"/>
  <c r="K12228" i="7"/>
  <c r="K12693" i="7"/>
  <c r="K13941" i="7"/>
  <c r="K12780" i="7"/>
  <c r="K14746" i="7"/>
  <c r="K13488" i="7"/>
  <c r="K12896" i="7"/>
  <c r="K13921" i="7"/>
  <c r="K14360" i="7"/>
  <c r="K16209" i="7"/>
  <c r="K15090" i="7"/>
  <c r="K15069" i="7"/>
  <c r="K15414" i="7"/>
  <c r="K16551" i="7"/>
  <c r="K8368" i="7"/>
  <c r="K8892" i="7"/>
  <c r="K9594" i="7"/>
  <c r="K9228" i="7"/>
  <c r="K19419" i="7"/>
  <c r="K7885" i="7"/>
  <c r="K8286" i="7"/>
  <c r="K8622" i="7"/>
  <c r="K9494" i="7"/>
  <c r="K9943" i="7"/>
  <c r="K9077" i="7"/>
  <c r="K10974" i="7"/>
  <c r="K10665" i="7"/>
  <c r="K10299" i="7"/>
  <c r="A11030" i="7" s="1"/>
  <c r="K12074" i="7"/>
  <c r="K11622" i="7"/>
  <c r="K21162" i="7"/>
  <c r="K21315" i="7"/>
  <c r="K16869" i="7"/>
  <c r="K17129" i="7"/>
  <c r="K17227" i="7"/>
  <c r="K17819" i="7"/>
  <c r="K19003" i="7"/>
  <c r="K19029" i="7"/>
  <c r="K18682" i="7"/>
  <c r="K18138" i="7"/>
  <c r="K19008" i="7"/>
  <c r="K20174" i="7"/>
  <c r="K20502" i="7"/>
  <c r="K20840" i="7"/>
  <c r="K19852" i="7"/>
  <c r="K19591" i="7"/>
  <c r="K12449" i="7"/>
  <c r="K12605" i="7"/>
  <c r="K13025" i="7"/>
  <c r="K13926" i="7"/>
  <c r="A7377" i="7" s="1"/>
  <c r="K14155" i="7"/>
  <c r="K14659" i="7"/>
  <c r="K14787" i="7"/>
  <c r="K13246" i="7"/>
  <c r="K15177" i="7"/>
  <c r="K15609" i="7"/>
  <c r="K15985" i="7"/>
  <c r="K16311" i="7"/>
  <c r="K7945" i="7"/>
  <c r="K8706" i="7"/>
  <c r="K8292" i="7"/>
  <c r="K10190" i="7"/>
  <c r="K9968" i="7"/>
  <c r="A11357" i="7" s="1"/>
  <c r="K9229" i="7"/>
  <c r="K9730" i="7"/>
  <c r="A11601" i="7" s="1"/>
  <c r="K10472" i="7"/>
  <c r="A10909" i="7" s="1"/>
  <c r="K10695" i="7"/>
  <c r="K9884" i="7"/>
  <c r="K11014" i="7"/>
  <c r="K11631" i="7"/>
  <c r="K11341" i="7"/>
  <c r="K16953" i="7"/>
  <c r="K16954" i="7"/>
  <c r="K17334" i="7"/>
  <c r="K17602" i="7"/>
  <c r="K18083" i="7"/>
  <c r="K18776" i="7"/>
  <c r="K19328" i="7"/>
  <c r="K18833" i="7"/>
  <c r="K19127" i="7"/>
  <c r="K19354" i="7"/>
  <c r="K19039" i="7"/>
  <c r="K19507" i="7"/>
  <c r="K18853" i="7"/>
  <c r="K13035" i="7"/>
  <c r="K12236" i="7"/>
  <c r="K13172" i="7"/>
  <c r="K14476" i="7"/>
  <c r="K12622" i="7"/>
  <c r="K14030" i="7"/>
  <c r="K14166" i="7"/>
  <c r="K13516" i="7"/>
  <c r="K16225" i="7"/>
  <c r="K15276" i="7"/>
  <c r="K14814" i="7"/>
  <c r="K15384" i="7"/>
  <c r="K10807" i="7"/>
  <c r="K10856" i="7"/>
  <c r="K10857" i="7"/>
  <c r="K17591" i="7"/>
  <c r="K17600" i="7"/>
  <c r="K17651" i="7"/>
  <c r="K18035" i="7"/>
  <c r="K20559" i="7"/>
  <c r="K20882" i="7"/>
  <c r="K12291" i="7"/>
  <c r="K12379" i="7"/>
  <c r="K12293" i="7"/>
  <c r="A8998" i="7" s="1"/>
  <c r="K14442" i="7"/>
  <c r="K14805"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K20993" i="7"/>
  <c r="K21001" i="7"/>
  <c r="K21065" i="7"/>
  <c r="K21153" i="7"/>
  <c r="K21185" i="7"/>
  <c r="K21193" i="7"/>
  <c r="K21265" i="7"/>
  <c r="K16723" i="7"/>
  <c r="K16763" i="7"/>
  <c r="K16819" i="7"/>
  <c r="K16827" i="7"/>
  <c r="K16835" i="7"/>
  <c r="K16891" i="7"/>
  <c r="K16899" i="7"/>
  <c r="K20994" i="7"/>
  <c r="K21002" i="7"/>
  <c r="K21058" i="7"/>
  <c r="K21066" i="7"/>
  <c r="K21154" i="7"/>
  <c r="K21186" i="7"/>
  <c r="K21194" i="7"/>
  <c r="K21266" i="7"/>
  <c r="K16820" i="7"/>
  <c r="K16828" i="7"/>
  <c r="K16836" i="7"/>
  <c r="K16892" i="7"/>
  <c r="K16900" i="7"/>
  <c r="K16956" i="7"/>
  <c r="K16964" i="7"/>
  <c r="K17004" i="7"/>
  <c r="K17044" i="7"/>
  <c r="K17052" i="7"/>
  <c r="K20995" i="7"/>
  <c r="K21003" i="7"/>
  <c r="K21067" i="7"/>
  <c r="K21147" i="7"/>
  <c r="K21155" i="7"/>
  <c r="K21187" i="7"/>
  <c r="K21195" i="7"/>
  <c r="K21267" i="7"/>
  <c r="K21275" i="7"/>
  <c r="K16733" i="7"/>
  <c r="K16821" i="7"/>
  <c r="K16829" i="7"/>
  <c r="K16893" i="7"/>
  <c r="K16901" i="7"/>
  <c r="K16957" i="7"/>
  <c r="K16965" i="7"/>
  <c r="K17005" i="7"/>
  <c r="K17045" i="7"/>
  <c r="K17053" i="7"/>
  <c r="K20996" i="7"/>
  <c r="K21004" i="7"/>
  <c r="K21068" i="7"/>
  <c r="K21148" i="7"/>
  <c r="K21156" i="7"/>
  <c r="K21188" i="7"/>
  <c r="K21196" i="7"/>
  <c r="K21268" i="7"/>
  <c r="K21284" i="7"/>
  <c r="K16702" i="7"/>
  <c r="K16822" i="7"/>
  <c r="K16830" i="7"/>
  <c r="K20902" i="7"/>
  <c r="K20982" i="7"/>
  <c r="K20990" i="7"/>
  <c r="K20998" i="7"/>
  <c r="K21006" i="7"/>
  <c r="K21062" i="7"/>
  <c r="K21070" i="7"/>
  <c r="K21150" i="7"/>
  <c r="K21158" i="7"/>
  <c r="K21190" i="7"/>
  <c r="K21270" i="7"/>
  <c r="K21326" i="7"/>
  <c r="K16712" i="7"/>
  <c r="K16720" i="7"/>
  <c r="K16824" i="7"/>
  <c r="K16832" i="7"/>
  <c r="K16896" i="7"/>
  <c r="K16960" i="7"/>
  <c r="K17008" i="7"/>
  <c r="K17048" i="7"/>
  <c r="K20991" i="7"/>
  <c r="K20999" i="7"/>
  <c r="K21007" i="7"/>
  <c r="K21063" i="7"/>
  <c r="K21151" i="7"/>
  <c r="K21191" i="7"/>
  <c r="K21263" i="7"/>
  <c r="K21271" i="7"/>
  <c r="K21327" i="7"/>
  <c r="K16721" i="7"/>
  <c r="A4619" i="7" s="1"/>
  <c r="K16817" i="7"/>
  <c r="K16825" i="7"/>
  <c r="K16833" i="7"/>
  <c r="K16889" i="7"/>
  <c r="K16897" i="7"/>
  <c r="K16961" i="7"/>
  <c r="K17009" i="7"/>
  <c r="K17049" i="7"/>
  <c r="K17057" i="7"/>
  <c r="K20997" i="7"/>
  <c r="K21149" i="7"/>
  <c r="K21197" i="7"/>
  <c r="K16722" i="7"/>
  <c r="K16818" i="7"/>
  <c r="K16890" i="7"/>
  <c r="K17010" i="7"/>
  <c r="K17050" i="7"/>
  <c r="K17086" i="7"/>
  <c r="K17150" i="7"/>
  <c r="K17158" i="7"/>
  <c r="K17206" i="7"/>
  <c r="K17246" i="7"/>
  <c r="K17262" i="7"/>
  <c r="K17318" i="7"/>
  <c r="K17350" i="7"/>
  <c r="K17422" i="7"/>
  <c r="K17438" i="7"/>
  <c r="K17446" i="7"/>
  <c r="K17486" i="7"/>
  <c r="K17518" i="7"/>
  <c r="K17582" i="7"/>
  <c r="K17630" i="7"/>
  <c r="K17654" i="7"/>
  <c r="K17782" i="7"/>
  <c r="K17814" i="7"/>
  <c r="K17846" i="7"/>
  <c r="K17862" i="7"/>
  <c r="K17886" i="7"/>
  <c r="K17902" i="7"/>
  <c r="K18022" i="7"/>
  <c r="K18102" i="7"/>
  <c r="K18238" i="7"/>
  <c r="K21000" i="7"/>
  <c r="K21152" i="7"/>
  <c r="K21264" i="7"/>
  <c r="K16823" i="7"/>
  <c r="K16894" i="7"/>
  <c r="K17051" i="7"/>
  <c r="K17087" i="7"/>
  <c r="K17151" i="7"/>
  <c r="K17159" i="7"/>
  <c r="K17207" i="7"/>
  <c r="K17247" i="7"/>
  <c r="K17263" i="7"/>
  <c r="K17319" i="7"/>
  <c r="K17327" i="7"/>
  <c r="K17343" i="7"/>
  <c r="K17415" i="7"/>
  <c r="K17423" i="7"/>
  <c r="K17439" i="7"/>
  <c r="K17447" i="7"/>
  <c r="K17455" i="7"/>
  <c r="K17519" i="7"/>
  <c r="K17583" i="7"/>
  <c r="K17607" i="7"/>
  <c r="K17631" i="7"/>
  <c r="K17655" i="7"/>
  <c r="K17783" i="7"/>
  <c r="K17831" i="7"/>
  <c r="K17863" i="7"/>
  <c r="K17887" i="7"/>
  <c r="K17903" i="7"/>
  <c r="K17983" i="7"/>
  <c r="K18007" i="7"/>
  <c r="K18023" i="7"/>
  <c r="K21005" i="7"/>
  <c r="K21061" i="7"/>
  <c r="K21157" i="7"/>
  <c r="K21269" i="7"/>
  <c r="K16826" i="7"/>
  <c r="K16895" i="7"/>
  <c r="K16958" i="7"/>
  <c r="K17054" i="7"/>
  <c r="K17088" i="7"/>
  <c r="K17152" i="7"/>
  <c r="K17160" i="7"/>
  <c r="K17208" i="7"/>
  <c r="K17248" i="7"/>
  <c r="K17264" i="7"/>
  <c r="K17280" i="7"/>
  <c r="K17288" i="7"/>
  <c r="K17344" i="7"/>
  <c r="K17416" i="7"/>
  <c r="K17424" i="7"/>
  <c r="K17448" i="7"/>
  <c r="K17520" i="7"/>
  <c r="K17528" i="7"/>
  <c r="K17576" i="7"/>
  <c r="K17584" i="7"/>
  <c r="K17608" i="7"/>
  <c r="K17656" i="7"/>
  <c r="K17664" i="7"/>
  <c r="K17688" i="7"/>
  <c r="K17784" i="7"/>
  <c r="K17832" i="7"/>
  <c r="K17864" i="7"/>
  <c r="K17984" i="7"/>
  <c r="K18024" i="7"/>
  <c r="K18104" i="7"/>
  <c r="K21008" i="7"/>
  <c r="K21064" i="7"/>
  <c r="K16831" i="7"/>
  <c r="K16898" i="7"/>
  <c r="K16959" i="7"/>
  <c r="K17055" i="7"/>
  <c r="K17113" i="7"/>
  <c r="K17153" i="7"/>
  <c r="K17161" i="7"/>
  <c r="K17209" i="7"/>
  <c r="K17241" i="7"/>
  <c r="K17249" i="7"/>
  <c r="K17265" i="7"/>
  <c r="K17281" i="7"/>
  <c r="K17321" i="7"/>
  <c r="K17345" i="7"/>
  <c r="K17417" i="7"/>
  <c r="A3934" i="7" s="1"/>
  <c r="K17521" i="7"/>
  <c r="K17577" i="7"/>
  <c r="K17609" i="7"/>
  <c r="K17633" i="7"/>
  <c r="K17657" i="7"/>
  <c r="K17689" i="7"/>
  <c r="K17785" i="7"/>
  <c r="K17833" i="7"/>
  <c r="K17865" i="7"/>
  <c r="K17985" i="7"/>
  <c r="K18025" i="7"/>
  <c r="K18105" i="7"/>
  <c r="K18417" i="7"/>
  <c r="K21069" i="7"/>
  <c r="K16706" i="7"/>
  <c r="K16834" i="7"/>
  <c r="K16962" i="7"/>
  <c r="K17002" i="7"/>
  <c r="K17056" i="7"/>
  <c r="K17098" i="7"/>
  <c r="K17114" i="7"/>
  <c r="K17154" i="7"/>
  <c r="K17162" i="7"/>
  <c r="K17210" i="7"/>
  <c r="K17242" i="7"/>
  <c r="K17266" i="7"/>
  <c r="K17282" i="7"/>
  <c r="K17346" i="7"/>
  <c r="K17418" i="7"/>
  <c r="K17546" i="7"/>
  <c r="K17578" i="7"/>
  <c r="K17586" i="7"/>
  <c r="A3781" i="7" s="1"/>
  <c r="K17610" i="7"/>
  <c r="A3745" i="7" s="1"/>
  <c r="K17626" i="7"/>
  <c r="K17658" i="7"/>
  <c r="K17690" i="7"/>
  <c r="K17714" i="7"/>
  <c r="K21184" i="7"/>
  <c r="K16963" i="7"/>
  <c r="K17003" i="7"/>
  <c r="K17043" i="7"/>
  <c r="K17155" i="7"/>
  <c r="K17163" i="7"/>
  <c r="K17203" i="7"/>
  <c r="K17211" i="7"/>
  <c r="K17243" i="7"/>
  <c r="K17267" i="7"/>
  <c r="K17283" i="7"/>
  <c r="K17347" i="7"/>
  <c r="K17419" i="7"/>
  <c r="K17483" i="7"/>
  <c r="K17499" i="7"/>
  <c r="K17579" i="7"/>
  <c r="K17587" i="7"/>
  <c r="K17611" i="7"/>
  <c r="K17627" i="7"/>
  <c r="K17659" i="7"/>
  <c r="K17715" i="7"/>
  <c r="K17779" i="7"/>
  <c r="K17811" i="7"/>
  <c r="K17835" i="7"/>
  <c r="K17883" i="7"/>
  <c r="K17899" i="7"/>
  <c r="K18099" i="7"/>
  <c r="K18107" i="7"/>
  <c r="K18139" i="7"/>
  <c r="K18235" i="7"/>
  <c r="K18363" i="7"/>
  <c r="K18379" i="7"/>
  <c r="K18419" i="7"/>
  <c r="K20989" i="7"/>
  <c r="K21189" i="7"/>
  <c r="K16966" i="7"/>
  <c r="K17006" i="7"/>
  <c r="K17046" i="7"/>
  <c r="K17156" i="7"/>
  <c r="K17164" i="7"/>
  <c r="K17204" i="7"/>
  <c r="K17212" i="7"/>
  <c r="K17244" i="7"/>
  <c r="K17284" i="7"/>
  <c r="K17348" i="7"/>
  <c r="K17420" i="7"/>
  <c r="K17484" i="7"/>
  <c r="K17508" i="7"/>
  <c r="K17580" i="7"/>
  <c r="K17628" i="7"/>
  <c r="K17660" i="7"/>
  <c r="K17780" i="7"/>
  <c r="K17812" i="7"/>
  <c r="K17820" i="7"/>
  <c r="K17836" i="7"/>
  <c r="K17860" i="7"/>
  <c r="K17900" i="7"/>
  <c r="K20992" i="7"/>
  <c r="K16967" i="7"/>
  <c r="K17317" i="7"/>
  <c r="K17349" i="7"/>
  <c r="K17781" i="7"/>
  <c r="K17821" i="7"/>
  <c r="K17914" i="7"/>
  <c r="K17986" i="7"/>
  <c r="K18141" i="7"/>
  <c r="K18367" i="7"/>
  <c r="K18550" i="7"/>
  <c r="K18590" i="7"/>
  <c r="K18662" i="7"/>
  <c r="K18718" i="7"/>
  <c r="K18758" i="7"/>
  <c r="K18782" i="7"/>
  <c r="K18806" i="7"/>
  <c r="K19018" i="7"/>
  <c r="K19050" i="7"/>
  <c r="K19115" i="7"/>
  <c r="K19150" i="7"/>
  <c r="K19202" i="7"/>
  <c r="K19133" i="7"/>
  <c r="K19294" i="7"/>
  <c r="K19350" i="7"/>
  <c r="K19422" i="7"/>
  <c r="K19494" i="7"/>
  <c r="K19518" i="7"/>
  <c r="K19566" i="7"/>
  <c r="K19582" i="7"/>
  <c r="K21192" i="7"/>
  <c r="K17149" i="7"/>
  <c r="K17245" i="7"/>
  <c r="K17445" i="7"/>
  <c r="K17786" i="7"/>
  <c r="K18368" i="7"/>
  <c r="K18380" i="7"/>
  <c r="K18511" i="7"/>
  <c r="K18551" i="7"/>
  <c r="K18591" i="7"/>
  <c r="K18663" i="7"/>
  <c r="K18719" i="7"/>
  <c r="K18751" i="7"/>
  <c r="K18759" i="7"/>
  <c r="K18783" i="7"/>
  <c r="K18807" i="7"/>
  <c r="K18919" i="7"/>
  <c r="K18951" i="7"/>
  <c r="K19019" i="7"/>
  <c r="K19051" i="7"/>
  <c r="K19116" i="7"/>
  <c r="K19151" i="7"/>
  <c r="K19203" i="7"/>
  <c r="K19134" i="7"/>
  <c r="K19263" i="7"/>
  <c r="K19295" i="7"/>
  <c r="K19359" i="7"/>
  <c r="K19423" i="7"/>
  <c r="K19431" i="7"/>
  <c r="K19455" i="7"/>
  <c r="K19471" i="7"/>
  <c r="K19495" i="7"/>
  <c r="K17157" i="7"/>
  <c r="K17629" i="7"/>
  <c r="K17653" i="7"/>
  <c r="K18098" i="7"/>
  <c r="K18381" i="7"/>
  <c r="K18512" i="7"/>
  <c r="K18552" i="7"/>
  <c r="K18592" i="7"/>
  <c r="K18664" i="7"/>
  <c r="K18688" i="7"/>
  <c r="K18720" i="7"/>
  <c r="K18752" i="7"/>
  <c r="K18784" i="7"/>
  <c r="K18808" i="7"/>
  <c r="K18888" i="7"/>
  <c r="K18920" i="7"/>
  <c r="K19020" i="7"/>
  <c r="K19052" i="7"/>
  <c r="K19117" i="7"/>
  <c r="K19152" i="7"/>
  <c r="K19204" i="7"/>
  <c r="K19214" i="7"/>
  <c r="K19296" i="7"/>
  <c r="K19304" i="7"/>
  <c r="K19336" i="7"/>
  <c r="K19432" i="7"/>
  <c r="K19456" i="7"/>
  <c r="K19472" i="7"/>
  <c r="K17007" i="7"/>
  <c r="K17165" i="7"/>
  <c r="K17813" i="7"/>
  <c r="K17882" i="7"/>
  <c r="K17901" i="7"/>
  <c r="K18100" i="7"/>
  <c r="K18513" i="7"/>
  <c r="K18529" i="7"/>
  <c r="K18553" i="7"/>
  <c r="K18593" i="7"/>
  <c r="K18665" i="7"/>
  <c r="K18689" i="7"/>
  <c r="K18705" i="7"/>
  <c r="K18753" i="7"/>
  <c r="K18809" i="7"/>
  <c r="K18857" i="7"/>
  <c r="K18921" i="7"/>
  <c r="K18969" i="7"/>
  <c r="K18985" i="7"/>
  <c r="K19013" i="7"/>
  <c r="K19045" i="7"/>
  <c r="K19118" i="7"/>
  <c r="K19215" i="7"/>
  <c r="K19225" i="7"/>
  <c r="K19249" i="7"/>
  <c r="K19257" i="7"/>
  <c r="K17421" i="7"/>
  <c r="K17485" i="7"/>
  <c r="K17885" i="7"/>
  <c r="K18101" i="7"/>
  <c r="K18236" i="7"/>
  <c r="K18415" i="7"/>
  <c r="K18514" i="7"/>
  <c r="K18530" i="7"/>
  <c r="K18554" i="7"/>
  <c r="K18594" i="7"/>
  <c r="K18690" i="7"/>
  <c r="K18754" i="7"/>
  <c r="K18858" i="7"/>
  <c r="K18970" i="7"/>
  <c r="K18986" i="7"/>
  <c r="K19014" i="7"/>
  <c r="K19030" i="7"/>
  <c r="K19046" i="7"/>
  <c r="K19216" i="7"/>
  <c r="A19216" i="7" s="1"/>
  <c r="K19258" i="7"/>
  <c r="K19306" i="7"/>
  <c r="K19338" i="7"/>
  <c r="K19396" i="7"/>
  <c r="K17261" i="7"/>
  <c r="K17509" i="7"/>
  <c r="K17845" i="7"/>
  <c r="K17861" i="7"/>
  <c r="K18103" i="7"/>
  <c r="K18237" i="7"/>
  <c r="K18364" i="7"/>
  <c r="K18416" i="7"/>
  <c r="K18515" i="7"/>
  <c r="K18531" i="7"/>
  <c r="K18587" i="7"/>
  <c r="K18651" i="7"/>
  <c r="K18691" i="7"/>
  <c r="K18755" i="7"/>
  <c r="K18859" i="7"/>
  <c r="K18899" i="7"/>
  <c r="K18931" i="7"/>
  <c r="K18971" i="7"/>
  <c r="K19015" i="7"/>
  <c r="K19031" i="7"/>
  <c r="K19047" i="7"/>
  <c r="K19147" i="7"/>
  <c r="K19163" i="7"/>
  <c r="K19217" i="7"/>
  <c r="K19259" i="7"/>
  <c r="K19291" i="7"/>
  <c r="K19339" i="7"/>
  <c r="K19459" i="7"/>
  <c r="K19483" i="7"/>
  <c r="K19547" i="7"/>
  <c r="K17047" i="7"/>
  <c r="K17205" i="7"/>
  <c r="K17834" i="7"/>
  <c r="K18021" i="7"/>
  <c r="K18106" i="7"/>
  <c r="K18239" i="7"/>
  <c r="K18365" i="7"/>
  <c r="K18418" i="7"/>
  <c r="K18516" i="7"/>
  <c r="K18564" i="7"/>
  <c r="K18588" i="7"/>
  <c r="K18652" i="7"/>
  <c r="K18756" i="7"/>
  <c r="K18780" i="7"/>
  <c r="K18860" i="7"/>
  <c r="K18876" i="7"/>
  <c r="K18900" i="7"/>
  <c r="K18932" i="7"/>
  <c r="K18972" i="7"/>
  <c r="K18988" i="7"/>
  <c r="K18996" i="7"/>
  <c r="K19016" i="7"/>
  <c r="K19032" i="7"/>
  <c r="K19048" i="7"/>
  <c r="K19148" i="7"/>
  <c r="K19172" i="7"/>
  <c r="K19260" i="7"/>
  <c r="K19292" i="7"/>
  <c r="K19340" i="7"/>
  <c r="K19348" i="7"/>
  <c r="K19460" i="7"/>
  <c r="K17581" i="7"/>
  <c r="K18565" i="7"/>
  <c r="K18781" i="7"/>
  <c r="K19017" i="7"/>
  <c r="K19458" i="7"/>
  <c r="K19520" i="7"/>
  <c r="K19632" i="7"/>
  <c r="K19712" i="7"/>
  <c r="K19760" i="7"/>
  <c r="K19837" i="7"/>
  <c r="K19845" i="7"/>
  <c r="K19861" i="7"/>
  <c r="K19917" i="7"/>
  <c r="K19965" i="7"/>
  <c r="K19997" i="7"/>
  <c r="K20013" i="7"/>
  <c r="K20021" i="7"/>
  <c r="K20029" i="7"/>
  <c r="K20067" i="7"/>
  <c r="K20157" i="7"/>
  <c r="K20181" i="7"/>
  <c r="K20213" i="7"/>
  <c r="K20245" i="7"/>
  <c r="K20341" i="7"/>
  <c r="K20357" i="7"/>
  <c r="K20437" i="7"/>
  <c r="K20493" i="7"/>
  <c r="K17213" i="7"/>
  <c r="K18026" i="7"/>
  <c r="K18366" i="7"/>
  <c r="K19130" i="7"/>
  <c r="K19337" i="7"/>
  <c r="K19493" i="7"/>
  <c r="K19521" i="7"/>
  <c r="K19593" i="7"/>
  <c r="K19601" i="7"/>
  <c r="K19633" i="7"/>
  <c r="K19785" i="7"/>
  <c r="K19822" i="7"/>
  <c r="K19862" i="7"/>
  <c r="K19966" i="7"/>
  <c r="K19998" i="7"/>
  <c r="K20014" i="7"/>
  <c r="K20142" i="7"/>
  <c r="K20158" i="7"/>
  <c r="K20182" i="7"/>
  <c r="K20214" i="7"/>
  <c r="K20246" i="7"/>
  <c r="K20262" i="7"/>
  <c r="K20278" i="7"/>
  <c r="K20334" i="7"/>
  <c r="K20342" i="7"/>
  <c r="K20390" i="7"/>
  <c r="K20438" i="7"/>
  <c r="K20494" i="7"/>
  <c r="K20534" i="7"/>
  <c r="K20566" i="7"/>
  <c r="K20646" i="7"/>
  <c r="K20654" i="7"/>
  <c r="K20686" i="7"/>
  <c r="K20702" i="7"/>
  <c r="K18140" i="7"/>
  <c r="K19293" i="7"/>
  <c r="K19341" i="7"/>
  <c r="K19594" i="7"/>
  <c r="K19602" i="7"/>
  <c r="K19690" i="7"/>
  <c r="K19778" i="7"/>
  <c r="K19786" i="7"/>
  <c r="K19823" i="7"/>
  <c r="K19863" i="7"/>
  <c r="K19999" i="7"/>
  <c r="K20087" i="7"/>
  <c r="K20143" i="7"/>
  <c r="K20159" i="7"/>
  <c r="K20183" i="7"/>
  <c r="K20247" i="7"/>
  <c r="K20263" i="7"/>
  <c r="K20279" i="7"/>
  <c r="K20335" i="7"/>
  <c r="K20343" i="7"/>
  <c r="K20391" i="7"/>
  <c r="K20439" i="7"/>
  <c r="K20535" i="7"/>
  <c r="K20567" i="7"/>
  <c r="K20655" i="7"/>
  <c r="K20687" i="7"/>
  <c r="K20703" i="7"/>
  <c r="K20743" i="7"/>
  <c r="K18517" i="7"/>
  <c r="K18757" i="7"/>
  <c r="K19297" i="7"/>
  <c r="K19421" i="7"/>
  <c r="K19546" i="7"/>
  <c r="K19691" i="7"/>
  <c r="K19731" i="7"/>
  <c r="K19779" i="7"/>
  <c r="K19824" i="7"/>
  <c r="K19864" i="7"/>
  <c r="K19896" i="7"/>
  <c r="K19928" i="7"/>
  <c r="K20000" i="7"/>
  <c r="K20080" i="7"/>
  <c r="K20128" i="7"/>
  <c r="K20184" i="7"/>
  <c r="K20248" i="7"/>
  <c r="K20280" i="7"/>
  <c r="K20336" i="7"/>
  <c r="K20392" i="7"/>
  <c r="K20440" i="7"/>
  <c r="K20480" i="7"/>
  <c r="K20504" i="7"/>
  <c r="K20568" i="7"/>
  <c r="K20656" i="7"/>
  <c r="K20688" i="7"/>
  <c r="K20704" i="7"/>
  <c r="K20744" i="7"/>
  <c r="K18805" i="7"/>
  <c r="K19049" i="7"/>
  <c r="A19049" i="7" s="1"/>
  <c r="K19201" i="7"/>
  <c r="K19321" i="7"/>
  <c r="K19349" i="7"/>
  <c r="K19482" i="7"/>
  <c r="K19548" i="7"/>
  <c r="K19567" i="7"/>
  <c r="K19620" i="7"/>
  <c r="K19636" i="7"/>
  <c r="K19692" i="7"/>
  <c r="K19724" i="7"/>
  <c r="K19780" i="7"/>
  <c r="K19833" i="7"/>
  <c r="K19849" i="7"/>
  <c r="K19897" i="7"/>
  <c r="K19929" i="7"/>
  <c r="K19993" i="7"/>
  <c r="K20049" i="7"/>
  <c r="K20081" i="7"/>
  <c r="K20129" i="7"/>
  <c r="K20145" i="7"/>
  <c r="K20185" i="7"/>
  <c r="K20209" i="7"/>
  <c r="K20249" i="7"/>
  <c r="K20281" i="7"/>
  <c r="K20337" i="7"/>
  <c r="K20369" i="7"/>
  <c r="K20393" i="7"/>
  <c r="K20481" i="7"/>
  <c r="K20505" i="7"/>
  <c r="K20569" i="7"/>
  <c r="K20641" i="7"/>
  <c r="K20657" i="7"/>
  <c r="K18549" i="7"/>
  <c r="K19149" i="7"/>
  <c r="K19568" i="7"/>
  <c r="K19613" i="7"/>
  <c r="K19621" i="7"/>
  <c r="A19621" i="7" s="1"/>
  <c r="K19637" i="7"/>
  <c r="K19693" i="7"/>
  <c r="K19725" i="7"/>
  <c r="K19781" i="7"/>
  <c r="K19584" i="7"/>
  <c r="K19834" i="7"/>
  <c r="K19898" i="7"/>
  <c r="K19994" i="7"/>
  <c r="K20050" i="7"/>
  <c r="K20082" i="7"/>
  <c r="K20130" i="7"/>
  <c r="K20186" i="7"/>
  <c r="K20210" i="7"/>
  <c r="K20250" i="7"/>
  <c r="K20282" i="7"/>
  <c r="K20338" i="7"/>
  <c r="K20370" i="7"/>
  <c r="K20378" i="7"/>
  <c r="K20394" i="7"/>
  <c r="K20434" i="7"/>
  <c r="K20474" i="7"/>
  <c r="K20482" i="7"/>
  <c r="K20506" i="7"/>
  <c r="K20570" i="7"/>
  <c r="K20642" i="7"/>
  <c r="K20658" i="7"/>
  <c r="K20674" i="7"/>
  <c r="K20706" i="7"/>
  <c r="K20730" i="7"/>
  <c r="K20746" i="7"/>
  <c r="K17437" i="7"/>
  <c r="K19132" i="7"/>
  <c r="K19305" i="7"/>
  <c r="K19517" i="7"/>
  <c r="K19569" i="7"/>
  <c r="K19726" i="7"/>
  <c r="K19750" i="7"/>
  <c r="K19758" i="7"/>
  <c r="K19585" i="7"/>
  <c r="K19835" i="7"/>
  <c r="K19899" i="7"/>
  <c r="K19995" i="7"/>
  <c r="K20051" i="7"/>
  <c r="K20065" i="7"/>
  <c r="A20065" i="7" s="1"/>
  <c r="K20131" i="7"/>
  <c r="K20211" i="7"/>
  <c r="K20251" i="7"/>
  <c r="K20339" i="7"/>
  <c r="K20395" i="7"/>
  <c r="K20435" i="7"/>
  <c r="K20515" i="7"/>
  <c r="K20571" i="7"/>
  <c r="K20643" i="7"/>
  <c r="K20675" i="7"/>
  <c r="K20731" i="7"/>
  <c r="K20747" i="7"/>
  <c r="K19519" i="7"/>
  <c r="K19711" i="7"/>
  <c r="K20356" i="7"/>
  <c r="K20492" i="7"/>
  <c r="K20644" i="7"/>
  <c r="K20732" i="7"/>
  <c r="K20820" i="7"/>
  <c r="K20860" i="7"/>
  <c r="K20892" i="7"/>
  <c r="K18589" i="7"/>
  <c r="K19868" i="7"/>
  <c r="K19996" i="7"/>
  <c r="K20252" i="7"/>
  <c r="K20565" i="7"/>
  <c r="K20645" i="7"/>
  <c r="K20821" i="7"/>
  <c r="K20893" i="7"/>
  <c r="K19173" i="7"/>
  <c r="K19727" i="7"/>
  <c r="K20212" i="7"/>
  <c r="K20572" i="7"/>
  <c r="K20676" i="7"/>
  <c r="K20894" i="7"/>
  <c r="K20180" i="7"/>
  <c r="K20573" i="7"/>
  <c r="A797" i="7" s="1"/>
  <c r="K20677" i="7"/>
  <c r="K20700" i="7"/>
  <c r="K20783" i="7"/>
  <c r="K20799" i="7"/>
  <c r="K20815" i="7"/>
  <c r="K20855" i="7"/>
  <c r="K20895" i="7"/>
  <c r="K19457" i="7"/>
  <c r="K20066" i="7"/>
  <c r="K20436" i="7"/>
  <c r="K20516" i="7"/>
  <c r="K20701" i="7"/>
  <c r="K20724" i="7"/>
  <c r="K20784" i="7"/>
  <c r="K20800" i="7"/>
  <c r="K20816" i="7"/>
  <c r="K20856" i="7"/>
  <c r="K20896" i="7"/>
  <c r="K20012" i="7"/>
  <c r="K20052" i="7"/>
  <c r="K20340" i="7"/>
  <c r="K20705" i="7"/>
  <c r="K20725" i="7"/>
  <c r="K20785" i="7"/>
  <c r="K20817" i="7"/>
  <c r="K20857" i="7"/>
  <c r="K19261" i="7"/>
  <c r="K19759" i="7"/>
  <c r="K20689" i="7"/>
  <c r="K20748" i="7"/>
  <c r="K20769" i="7"/>
  <c r="K20819" i="7"/>
  <c r="K20843" i="7"/>
  <c r="K20859" i="7"/>
  <c r="K20891" i="7"/>
  <c r="K20745" i="7"/>
  <c r="K20818" i="7"/>
  <c r="A525" i="7" s="1"/>
  <c r="K20858" i="7"/>
  <c r="K19751" i="7"/>
  <c r="K20890" i="7"/>
  <c r="K19586" i="7"/>
  <c r="K20842"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4482" i="7"/>
  <c r="K14490" i="7"/>
  <c r="K14538" i="7"/>
  <c r="K14562" i="7"/>
  <c r="K14610" i="7"/>
  <c r="K14618" i="7"/>
  <c r="K14626" i="7"/>
  <c r="K14650" i="7"/>
  <c r="K14690" i="7"/>
  <c r="K14698" i="7"/>
  <c r="K14714" i="7"/>
  <c r="K14738" i="7"/>
  <c r="K14778"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4483" i="7"/>
  <c r="K14539" i="7"/>
  <c r="K14611" i="7"/>
  <c r="K14619" i="7"/>
  <c r="K14651" i="7"/>
  <c r="K14691" i="7"/>
  <c r="K14699" i="7"/>
  <c r="K14715" i="7"/>
  <c r="K1474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4452" i="7"/>
  <c r="K14484" i="7"/>
  <c r="K14540" i="7"/>
  <c r="K14612" i="7"/>
  <c r="K14620" i="7"/>
  <c r="K14692" i="7"/>
  <c r="K14716" i="7"/>
  <c r="K14820" i="7"/>
  <c r="K14828" i="7"/>
  <c r="K14836" i="7"/>
  <c r="K1485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4485" i="7"/>
  <c r="K14541" i="7"/>
  <c r="K14613" i="7"/>
  <c r="K14621" i="7"/>
  <c r="K14693" i="7"/>
  <c r="K14717" i="7"/>
  <c r="K14741"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4486" i="7"/>
  <c r="K14534" i="7"/>
  <c r="K14542" i="7"/>
  <c r="K14606" i="7"/>
  <c r="K14614" i="7"/>
  <c r="K14622" i="7"/>
  <c r="K14686" i="7"/>
  <c r="K14694" i="7"/>
  <c r="K14734" i="7"/>
  <c r="K14742" i="7"/>
  <c r="K14750" i="7"/>
  <c r="K14758" i="7"/>
  <c r="K1477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4487" i="7"/>
  <c r="K14535" i="7"/>
  <c r="K14543" i="7"/>
  <c r="K14607" i="7"/>
  <c r="K14615" i="7"/>
  <c r="K14623" i="7"/>
  <c r="K14687" i="7"/>
  <c r="K14695" i="7"/>
  <c r="K14727" i="7"/>
  <c r="K14735" i="7"/>
  <c r="K14743" i="7"/>
  <c r="K14751" i="7"/>
  <c r="K14775" i="7"/>
  <c r="K14823" i="7"/>
  <c r="K14831" i="7"/>
  <c r="K14839"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K14488" i="7"/>
  <c r="K14536" i="7"/>
  <c r="K14608" i="7"/>
  <c r="K14616" i="7"/>
  <c r="K14624" i="7"/>
  <c r="K14648" i="7"/>
  <c r="K14688" i="7"/>
  <c r="K14696" i="7"/>
  <c r="A6678" i="7" s="1"/>
  <c r="K14720" i="7"/>
  <c r="K14752" i="7"/>
  <c r="K14776"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K14826" i="7"/>
  <c r="K14837" i="7"/>
  <c r="K14857" i="7"/>
  <c r="K14937" i="7"/>
  <c r="K15025" i="7"/>
  <c r="K15033" i="7"/>
  <c r="K15065" i="7"/>
  <c r="K15097" i="7"/>
  <c r="K15105" i="7"/>
  <c r="K15113" i="7"/>
  <c r="K15281" i="7"/>
  <c r="K15289" i="7"/>
  <c r="K15297" i="7"/>
  <c r="K15329" i="7"/>
  <c r="K15385" i="7"/>
  <c r="K15393" i="7"/>
  <c r="K15401" i="7"/>
  <c r="K15417" i="7"/>
  <c r="K15425" i="7"/>
  <c r="K15449" i="7"/>
  <c r="K15529" i="7"/>
  <c r="K15537" i="7"/>
  <c r="K15545" i="7"/>
  <c r="K15553" i="7"/>
  <c r="K15617" i="7"/>
  <c r="K15713" i="7"/>
  <c r="K15721" i="7"/>
  <c r="K15729" i="7"/>
  <c r="K15737" i="7"/>
  <c r="K15745" i="7"/>
  <c r="K15761" i="7"/>
  <c r="K15777" i="7"/>
  <c r="K15817" i="7"/>
  <c r="K15825" i="7"/>
  <c r="K15897" i="7"/>
  <c r="K15905" i="7"/>
  <c r="K15913" i="7"/>
  <c r="K15921" i="7"/>
  <c r="K15929" i="7"/>
  <c r="K15937" i="7"/>
  <c r="K15945" i="7"/>
  <c r="K16025" i="7"/>
  <c r="K16033" i="7"/>
  <c r="K16041" i="7"/>
  <c r="K16049" i="7"/>
  <c r="K16057" i="7"/>
  <c r="K16081" i="7"/>
  <c r="K16113" i="7"/>
  <c r="K16137" i="7"/>
  <c r="K16217" i="7"/>
  <c r="K16233" i="7"/>
  <c r="K16249" i="7"/>
  <c r="K16321" i="7"/>
  <c r="K16361" i="7"/>
  <c r="K16401" i="7"/>
  <c r="K16441" i="7"/>
  <c r="K16481" i="7"/>
  <c r="K16561" i="7"/>
  <c r="K16625" i="7"/>
  <c r="K16633" i="7"/>
  <c r="A4691" i="7" s="1"/>
  <c r="K16657" i="7"/>
  <c r="K14409" i="7"/>
  <c r="K14425" i="7"/>
  <c r="K14713" i="7"/>
  <c r="K14827" i="7"/>
  <c r="K14838" i="7"/>
  <c r="K14858" i="7"/>
  <c r="K14866" i="7"/>
  <c r="K15026" i="7"/>
  <c r="K15034" i="7"/>
  <c r="K15066" i="7"/>
  <c r="K15082" i="7"/>
  <c r="K15098" i="7"/>
  <c r="K15106" i="7"/>
  <c r="K15130" i="7"/>
  <c r="K15282" i="7"/>
  <c r="K15290" i="7"/>
  <c r="K15298" i="7"/>
  <c r="K15330" i="7"/>
  <c r="K15386" i="7"/>
  <c r="K15394" i="7"/>
  <c r="K15402" i="7"/>
  <c r="K15426" i="7"/>
  <c r="K15450" i="7"/>
  <c r="K15530" i="7"/>
  <c r="K15538" i="7"/>
  <c r="K15546" i="7"/>
  <c r="K15554" i="7"/>
  <c r="K15562" i="7"/>
  <c r="K15578" i="7"/>
  <c r="K15618" i="7"/>
  <c r="K15714" i="7"/>
  <c r="K15722" i="7"/>
  <c r="K15730" i="7"/>
  <c r="K15738" i="7"/>
  <c r="K15746" i="7"/>
  <c r="K15778" i="7"/>
  <c r="K15810" i="7"/>
  <c r="K15818" i="7"/>
  <c r="K15826" i="7"/>
  <c r="K15834" i="7"/>
  <c r="K15898" i="7"/>
  <c r="K15906" i="7"/>
  <c r="K15914" i="7"/>
  <c r="K15922" i="7"/>
  <c r="K15930" i="7"/>
  <c r="K15938" i="7"/>
  <c r="K15946" i="7"/>
  <c r="K16018" i="7"/>
  <c r="K16026" i="7"/>
  <c r="K16034" i="7"/>
  <c r="K16042" i="7"/>
  <c r="K16050" i="7"/>
  <c r="K16058" i="7"/>
  <c r="K16082" i="7"/>
  <c r="K16122" i="7"/>
  <c r="K16138" i="7"/>
  <c r="K16218" i="7"/>
  <c r="K16234" i="7"/>
  <c r="K16250" i="7"/>
  <c r="K16314" i="7"/>
  <c r="K16322" i="7"/>
  <c r="K16362" i="7"/>
  <c r="K16402" i="7"/>
  <c r="K16442" i="7"/>
  <c r="K16482" i="7"/>
  <c r="K16538" i="7"/>
  <c r="K16594" i="7"/>
  <c r="K16618" i="7"/>
  <c r="K16626" i="7"/>
  <c r="K16634" i="7"/>
  <c r="A4692" i="7" s="1"/>
  <c r="K16658" i="7"/>
  <c r="K14537" i="7"/>
  <c r="K14649" i="7"/>
  <c r="K14829" i="7"/>
  <c r="K14840" i="7"/>
  <c r="K14859" i="7"/>
  <c r="K14955" i="7"/>
  <c r="K15027" i="7"/>
  <c r="K15035" i="7"/>
  <c r="K15091" i="7"/>
  <c r="K15099" i="7"/>
  <c r="K15131" i="7"/>
  <c r="K15147" i="7"/>
  <c r="K15155" i="7"/>
  <c r="K15283" i="7"/>
  <c r="K15291" i="7"/>
  <c r="K15299" i="7"/>
  <c r="K15387" i="7"/>
  <c r="K15395" i="7"/>
  <c r="K15403" i="7"/>
  <c r="K15419" i="7"/>
  <c r="K15451" i="7"/>
  <c r="K15531" i="7"/>
  <c r="K15539" i="7"/>
  <c r="K15547" i="7"/>
  <c r="K15555" i="7"/>
  <c r="K15563" i="7"/>
  <c r="K15579" i="7"/>
  <c r="K15595" i="7"/>
  <c r="K15619" i="7"/>
  <c r="K15715" i="7"/>
  <c r="K15723" i="7"/>
  <c r="K15731" i="7"/>
  <c r="K15739" i="7"/>
  <c r="K15747" i="7"/>
  <c r="K15763" i="7"/>
  <c r="K15779" i="7"/>
  <c r="K15811" i="7"/>
  <c r="K15819" i="7"/>
  <c r="K15827" i="7"/>
  <c r="K15835" i="7"/>
  <c r="K15899" i="7"/>
  <c r="K15907" i="7"/>
  <c r="K15915" i="7"/>
  <c r="K15923" i="7"/>
  <c r="K15931" i="7"/>
  <c r="K15939" i="7"/>
  <c r="K16019" i="7"/>
  <c r="K16027" i="7"/>
  <c r="K16035" i="7"/>
  <c r="K16043" i="7"/>
  <c r="K16051" i="7"/>
  <c r="K16059" i="7"/>
  <c r="K16083" i="7"/>
  <c r="K16123" i="7"/>
  <c r="K16139" i="7"/>
  <c r="K16211" i="7"/>
  <c r="K16219" i="7"/>
  <c r="K16235" i="7"/>
  <c r="K16251" i="7"/>
  <c r="K16275" i="7"/>
  <c r="K16315" i="7"/>
  <c r="K16323" i="7"/>
  <c r="K16355" i="7"/>
  <c r="K16363" i="7"/>
  <c r="K16403" i="7"/>
  <c r="K16443" i="7"/>
  <c r="A4877" i="7" s="1"/>
  <c r="K16483" i="7"/>
  <c r="K16539" i="7"/>
  <c r="K16555" i="7"/>
  <c r="K16595" i="7"/>
  <c r="K16619" i="7"/>
  <c r="K16651" i="7"/>
  <c r="K16659" i="7"/>
  <c r="K14481" i="7"/>
  <c r="K14819" i="7"/>
  <c r="K14830" i="7"/>
  <c r="K14841" i="7"/>
  <c r="K14956" i="7"/>
  <c r="K15028" i="7"/>
  <c r="K15036" i="7"/>
  <c r="K15076" i="7"/>
  <c r="K15100" i="7"/>
  <c r="K15132" i="7"/>
  <c r="K15284" i="7"/>
  <c r="K15292" i="7"/>
  <c r="K15300" i="7"/>
  <c r="K15388" i="7"/>
  <c r="K15396" i="7"/>
  <c r="K15404" i="7"/>
  <c r="K15452" i="7"/>
  <c r="K15532" i="7"/>
  <c r="K15540" i="7"/>
  <c r="K15548" i="7"/>
  <c r="K15564" i="7"/>
  <c r="K15580" i="7"/>
  <c r="K15596" i="7"/>
  <c r="K15620" i="7"/>
  <c r="K15716" i="7"/>
  <c r="K15724" i="7"/>
  <c r="K15732" i="7"/>
  <c r="K15740" i="7"/>
  <c r="K15748" i="7"/>
  <c r="K15764" i="7"/>
  <c r="K15780" i="7"/>
  <c r="K15812" i="7"/>
  <c r="K15820" i="7"/>
  <c r="K15828" i="7"/>
  <c r="K15836" i="7"/>
  <c r="K15900" i="7"/>
  <c r="K15908" i="7"/>
  <c r="K15916" i="7"/>
  <c r="K15924" i="7"/>
  <c r="K15932" i="7"/>
  <c r="K15940" i="7"/>
  <c r="K16020" i="7"/>
  <c r="K16028" i="7"/>
  <c r="K16036" i="7"/>
  <c r="K16044" i="7"/>
  <c r="K16052" i="7"/>
  <c r="K16060" i="7"/>
  <c r="K16076" i="7"/>
  <c r="K16084" i="7"/>
  <c r="K16188" i="7"/>
  <c r="K16212" i="7"/>
  <c r="K16252" i="7"/>
  <c r="K16268" i="7"/>
  <c r="K16276" i="7"/>
  <c r="K16316" i="7"/>
  <c r="K16324" i="7"/>
  <c r="K16356" i="7"/>
  <c r="K16364" i="7"/>
  <c r="K16404" i="7"/>
  <c r="K16444" i="7"/>
  <c r="K16484" i="7"/>
  <c r="K16540" i="7"/>
  <c r="K16556" i="7"/>
  <c r="K16596" i="7"/>
  <c r="K16620" i="7"/>
  <c r="K16652" i="7"/>
  <c r="K16660" i="7"/>
  <c r="K14233" i="7"/>
  <c r="K14297" i="7"/>
  <c r="K14489" i="7"/>
  <c r="K14689" i="7"/>
  <c r="K14821" i="7"/>
  <c r="K14832" i="7"/>
  <c r="K14853" i="7"/>
  <c r="K14941" i="7"/>
  <c r="K15029" i="7"/>
  <c r="K15037" i="7"/>
  <c r="K15077" i="7"/>
  <c r="K15101" i="7"/>
  <c r="K15117" i="7"/>
  <c r="K15285" i="7"/>
  <c r="K15293" i="7"/>
  <c r="K15301" i="7"/>
  <c r="K15349" i="7"/>
  <c r="K15389" i="7"/>
  <c r="K15397" i="7"/>
  <c r="K15533" i="7"/>
  <c r="K15541" i="7"/>
  <c r="K15549" i="7"/>
  <c r="K15581" i="7"/>
  <c r="K15597" i="7"/>
  <c r="K15709" i="7"/>
  <c r="K15717" i="7"/>
  <c r="K15725" i="7"/>
  <c r="K15733" i="7"/>
  <c r="K15741" i="7"/>
  <c r="K15765" i="7"/>
  <c r="K15813" i="7"/>
  <c r="K15821" i="7"/>
  <c r="K15829" i="7"/>
  <c r="K15901" i="7"/>
  <c r="K15909" i="7"/>
  <c r="K15917" i="7"/>
  <c r="K15925" i="7"/>
  <c r="K15933" i="7"/>
  <c r="K15941" i="7"/>
  <c r="K16021" i="7"/>
  <c r="K16029" i="7"/>
  <c r="K16037" i="7"/>
  <c r="K16045" i="7"/>
  <c r="K16053" i="7"/>
  <c r="K16061" i="7"/>
  <c r="K16077" i="7"/>
  <c r="K16085" i="7"/>
  <c r="K16133" i="7"/>
  <c r="K16141" i="7"/>
  <c r="K16189" i="7"/>
  <c r="K16213" i="7"/>
  <c r="A5135" i="7" s="1"/>
  <c r="K16229" i="7"/>
  <c r="K16253" i="7"/>
  <c r="K16261" i="7"/>
  <c r="K16293" i="7"/>
  <c r="K16317" i="7"/>
  <c r="K16357" i="7"/>
  <c r="K16365" i="7"/>
  <c r="K16405" i="7"/>
  <c r="K16485" i="7"/>
  <c r="K16509" i="7"/>
  <c r="K16557" i="7"/>
  <c r="K16621" i="7"/>
  <c r="K16645" i="7"/>
  <c r="K16653" i="7"/>
  <c r="K14169" i="7"/>
  <c r="K14241" i="7"/>
  <c r="K14329" i="7"/>
  <c r="K14609" i="7"/>
  <c r="K14697" i="7"/>
  <c r="K14777" i="7"/>
  <c r="K14822" i="7"/>
  <c r="K14833" i="7"/>
  <c r="K14854" i="7"/>
  <c r="K14910" i="7"/>
  <c r="K14942" i="7"/>
  <c r="K15030" i="7"/>
  <c r="K15038" i="7"/>
  <c r="K15078" i="7"/>
  <c r="K15118" i="7"/>
  <c r="K15278" i="7"/>
  <c r="K15286" i="7"/>
  <c r="K15294" i="7"/>
  <c r="K15302" i="7"/>
  <c r="K15390" i="7"/>
  <c r="K15398" i="7"/>
  <c r="K15534" i="7"/>
  <c r="K15542" i="7"/>
  <c r="K15550" i="7"/>
  <c r="K15582" i="7"/>
  <c r="K15614" i="7"/>
  <c r="K15710" i="7"/>
  <c r="K15718" i="7"/>
  <c r="K15726" i="7"/>
  <c r="K15734" i="7"/>
  <c r="K15742" i="7"/>
  <c r="K15774" i="7"/>
  <c r="K15814" i="7"/>
  <c r="K15822" i="7"/>
  <c r="K15830" i="7"/>
  <c r="K15894" i="7"/>
  <c r="K15902" i="7"/>
  <c r="K15910" i="7"/>
  <c r="K15918" i="7"/>
  <c r="K15926" i="7"/>
  <c r="K15934" i="7"/>
  <c r="K15942" i="7"/>
  <c r="K16022" i="7"/>
  <c r="K16030" i="7"/>
  <c r="K16038" i="7"/>
  <c r="K16046" i="7"/>
  <c r="K16054" i="7"/>
  <c r="K16062" i="7"/>
  <c r="K16078" i="7"/>
  <c r="K16086" i="7"/>
  <c r="K16134" i="7"/>
  <c r="K16214" i="7"/>
  <c r="A5136" i="7" s="1"/>
  <c r="K16230" i="7"/>
  <c r="K16254" i="7"/>
  <c r="K16270" i="7"/>
  <c r="K16294" i="7"/>
  <c r="K16302" i="7"/>
  <c r="K16318" i="7"/>
  <c r="K16358" i="7"/>
  <c r="K16366" i="7"/>
  <c r="K16406" i="7"/>
  <c r="K16510" i="7"/>
  <c r="K16558" i="7"/>
  <c r="K16606" i="7"/>
  <c r="K16622" i="7"/>
  <c r="K16654" i="7"/>
  <c r="K14177" i="7"/>
  <c r="K14249" i="7"/>
  <c r="K14617" i="7"/>
  <c r="K14824" i="7"/>
  <c r="K14834" i="7"/>
  <c r="K15023" i="7"/>
  <c r="K15031" i="7"/>
  <c r="K15039" i="7"/>
  <c r="K15079" i="7"/>
  <c r="K15159" i="7"/>
  <c r="K15279" i="7"/>
  <c r="K15287" i="7"/>
  <c r="K15295" i="7"/>
  <c r="K15391" i="7"/>
  <c r="K15399" i="7"/>
  <c r="K15535" i="7"/>
  <c r="K15543" i="7"/>
  <c r="K15551" i="7"/>
  <c r="K15615" i="7"/>
  <c r="K15711" i="7"/>
  <c r="K15719" i="7"/>
  <c r="K15727" i="7"/>
  <c r="K15735" i="7"/>
  <c r="K15743" i="7"/>
  <c r="K15759" i="7"/>
  <c r="K15775" i="7"/>
  <c r="K15815" i="7"/>
  <c r="K15823" i="7"/>
  <c r="K15831" i="7"/>
  <c r="K15895" i="7"/>
  <c r="K15903" i="7"/>
  <c r="K15911" i="7"/>
  <c r="K15919" i="7"/>
  <c r="K15927" i="7"/>
  <c r="K15935" i="7"/>
  <c r="K15943" i="7"/>
  <c r="K16023" i="7"/>
  <c r="K16031" i="7"/>
  <c r="K16039" i="7"/>
  <c r="K16047" i="7"/>
  <c r="K16055" i="7"/>
  <c r="K16079" i="7"/>
  <c r="K16135" i="7"/>
  <c r="K16191" i="7"/>
  <c r="K16215" i="7"/>
  <c r="K16231" i="7"/>
  <c r="K16239" i="7"/>
  <c r="K16255" i="7"/>
  <c r="K16295" i="7"/>
  <c r="K16319" i="7"/>
  <c r="K16359" i="7"/>
  <c r="K16439" i="7"/>
  <c r="K16479" i="7"/>
  <c r="K16511" i="7"/>
  <c r="K16559" i="7"/>
  <c r="K16591" i="7"/>
  <c r="K16623" i="7"/>
  <c r="K16655" i="7"/>
  <c r="K14337" i="7"/>
  <c r="K14449" i="7"/>
  <c r="K14625" i="7"/>
  <c r="K14825" i="7"/>
  <c r="K14835" i="7"/>
  <c r="K14888" i="7"/>
  <c r="K14944" i="7"/>
  <c r="K15024" i="7"/>
  <c r="K15032" i="7"/>
  <c r="K15064" i="7"/>
  <c r="K15080" i="7"/>
  <c r="K15096" i="7"/>
  <c r="K15280" i="7"/>
  <c r="K15288" i="7"/>
  <c r="K15296" i="7"/>
  <c r="K15392" i="7"/>
  <c r="K15400" i="7"/>
  <c r="K15448" i="7"/>
  <c r="K15536" i="7"/>
  <c r="K15544" i="7"/>
  <c r="K15552" i="7"/>
  <c r="K15616" i="7"/>
  <c r="K15712" i="7"/>
  <c r="K15720" i="7"/>
  <c r="K15728" i="7"/>
  <c r="K15744" i="7"/>
  <c r="K15760" i="7"/>
  <c r="K15776" i="7"/>
  <c r="K15816" i="7"/>
  <c r="K15824" i="7"/>
  <c r="K15832" i="7"/>
  <c r="K15896" i="7"/>
  <c r="K15904" i="7"/>
  <c r="K15912" i="7"/>
  <c r="K15920" i="7"/>
  <c r="K15928" i="7"/>
  <c r="K15936" i="7"/>
  <c r="K15944" i="7"/>
  <c r="K16024" i="7"/>
  <c r="K16032" i="7"/>
  <c r="K16040" i="7"/>
  <c r="K16048" i="7"/>
  <c r="K16056" i="7"/>
  <c r="K16080" i="7"/>
  <c r="K16136" i="7"/>
  <c r="K16216" i="7"/>
  <c r="K16232" i="7"/>
  <c r="K16256" i="7"/>
  <c r="K16320" i="7"/>
  <c r="K16360" i="7"/>
  <c r="K16624" i="7"/>
  <c r="K16504" i="7"/>
  <c r="K16560" i="7"/>
  <c r="K16424" i="7"/>
  <c r="K16656" i="7"/>
  <c r="K16480" i="7"/>
  <c r="K16512" i="7"/>
  <c r="K16440"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7662" i="7"/>
  <c r="K17718" i="7"/>
  <c r="K17663" i="7"/>
  <c r="K17719" i="7"/>
  <c r="K17552" i="7"/>
  <c r="K17720" i="7"/>
  <c r="K17553" i="7"/>
  <c r="K17889" i="7"/>
  <c r="K16762" i="7"/>
  <c r="K17531" i="7"/>
  <c r="K17092" i="7"/>
  <c r="K17532" i="7"/>
  <c r="K17717" i="7"/>
  <c r="K18421" i="7"/>
  <c r="K18862" i="7"/>
  <c r="K19310" i="7"/>
  <c r="K19311" i="7"/>
  <c r="K18889" i="7"/>
  <c r="K18998" i="7"/>
  <c r="K18999" i="7"/>
  <c r="K17533" i="7"/>
  <c r="K17890" i="7"/>
  <c r="K19174" i="7"/>
  <c r="K20413" i="7"/>
  <c r="K19461" i="7"/>
  <c r="K19761" i="7"/>
  <c r="K18653" i="7"/>
  <c r="K20040" i="7"/>
  <c r="K20536" i="7"/>
  <c r="K19596" i="7"/>
  <c r="K19881" i="7"/>
  <c r="K17093" i="7"/>
  <c r="K19597" i="7"/>
  <c r="K19882" i="7"/>
  <c r="K20162" i="7"/>
  <c r="K20163" i="7"/>
  <c r="K20483" i="7"/>
  <c r="K20844" i="7"/>
  <c r="K20764" i="7"/>
  <c r="K20765" i="7"/>
  <c r="K20792" i="7"/>
  <c r="K20897"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4739" i="7"/>
  <c r="K12838" i="7"/>
  <c r="K13206" i="7"/>
  <c r="K13572" i="7"/>
  <c r="K13628" i="7"/>
  <c r="K14740" i="7"/>
  <c r="K12520" i="7"/>
  <c r="K13207" i="7"/>
  <c r="K12712" i="7"/>
  <c r="K12887" i="7"/>
  <c r="K13481" i="7"/>
  <c r="K12472" i="7"/>
  <c r="K14176" i="7"/>
  <c r="K14352" i="7"/>
  <c r="K13120" i="7"/>
  <c r="K15153" i="7"/>
  <c r="K15561" i="7"/>
  <c r="K15154" i="7"/>
  <c r="K16259" i="7"/>
  <c r="K14353" i="7"/>
  <c r="K14869" i="7"/>
  <c r="K16605" i="7"/>
  <c r="K15150" i="7"/>
  <c r="K15151" i="7"/>
  <c r="K15559" i="7"/>
  <c r="K14385" i="7"/>
  <c r="K15152" i="7"/>
  <c r="K1556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K21017" i="7"/>
  <c r="K20986" i="7"/>
  <c r="K16908" i="7"/>
  <c r="K20979" i="7"/>
  <c r="K21027" i="7"/>
  <c r="K21028" i="7"/>
  <c r="K21092" i="7"/>
  <c r="K16798" i="7"/>
  <c r="K21030" i="7"/>
  <c r="K21046" i="7"/>
  <c r="K21094" i="7"/>
  <c r="K16904" i="7"/>
  <c r="K21015" i="7"/>
  <c r="K21023" i="7"/>
  <c r="K21207" i="7"/>
  <c r="K16777" i="7"/>
  <c r="K21029" i="7"/>
  <c r="K17198" i="7"/>
  <c r="K17238" i="7"/>
  <c r="K17302" i="7"/>
  <c r="K17598" i="7"/>
  <c r="K17638" i="7"/>
  <c r="K18006" i="7"/>
  <c r="K18014" i="7"/>
  <c r="K18110" i="7"/>
  <c r="K18118" i="7"/>
  <c r="K17199" i="7"/>
  <c r="K17303" i="7"/>
  <c r="K17575" i="7"/>
  <c r="K18015" i="7"/>
  <c r="K17304" i="7"/>
  <c r="K17640" i="7"/>
  <c r="K18000" i="7"/>
  <c r="K18016" i="7"/>
  <c r="K18112" i="7"/>
  <c r="K18120" i="7"/>
  <c r="K18001" i="7"/>
  <c r="K18113" i="7"/>
  <c r="K18121" i="7"/>
  <c r="K17194" i="7"/>
  <c r="K17298" i="7"/>
  <c r="K17195" i="7"/>
  <c r="K17603" i="7"/>
  <c r="K18003" i="7"/>
  <c r="K18011" i="7"/>
  <c r="K18019" i="7"/>
  <c r="K18115" i="7"/>
  <c r="K17300" i="7"/>
  <c r="K17636" i="7"/>
  <c r="K18004" i="7"/>
  <c r="K18020" i="7"/>
  <c r="K18109" i="7"/>
  <c r="K18670" i="7"/>
  <c r="K18678" i="7"/>
  <c r="K18726" i="7"/>
  <c r="K18111" i="7"/>
  <c r="K18687" i="7"/>
  <c r="K18727" i="7"/>
  <c r="A2578" i="7" s="1"/>
  <c r="K18114" i="7"/>
  <c r="K18728" i="7"/>
  <c r="K18984" i="7"/>
  <c r="K18116" i="7"/>
  <c r="K18657" i="7"/>
  <c r="K18729" i="7"/>
  <c r="K19179" i="7"/>
  <c r="K17197" i="7"/>
  <c r="K18013" i="7"/>
  <c r="K18117" i="7"/>
  <c r="K18994" i="7"/>
  <c r="K19330" i="7"/>
  <c r="K18018" i="7"/>
  <c r="K18119" i="7"/>
  <c r="K18675" i="7"/>
  <c r="K18723" i="7"/>
  <c r="K17301" i="7"/>
  <c r="K18002" i="7"/>
  <c r="K18676" i="7"/>
  <c r="K18724" i="7"/>
  <c r="K20469" i="7"/>
  <c r="K20470" i="7"/>
  <c r="K20550" i="7"/>
  <c r="K20471" i="7"/>
  <c r="K20519" i="7"/>
  <c r="K20551" i="7"/>
  <c r="K18677" i="7"/>
  <c r="K20472" i="7"/>
  <c r="K20552" i="7"/>
  <c r="K18005" i="7"/>
  <c r="K19644" i="7"/>
  <c r="K20153" i="7"/>
  <c r="K20217" i="7"/>
  <c r="K20553" i="7"/>
  <c r="K20154" i="7"/>
  <c r="K20218" i="7"/>
  <c r="K20554" i="7"/>
  <c r="K18725" i="7"/>
  <c r="K20155" i="7"/>
  <c r="K20219" i="7"/>
  <c r="K20467" i="7"/>
  <c r="K20555" i="7"/>
  <c r="K20812" i="7"/>
  <c r="K20876" i="7"/>
  <c r="K20813" i="7"/>
  <c r="K20869" i="7"/>
  <c r="K20814" i="7"/>
  <c r="K20870" i="7"/>
  <c r="K20807" i="7"/>
  <c r="K20871" i="7"/>
  <c r="K20468" i="7"/>
  <c r="K20808" i="7"/>
  <c r="K20872" i="7"/>
  <c r="K20220" i="7"/>
  <c r="K20809" i="7"/>
  <c r="K20873" i="7"/>
  <c r="K20156" i="7"/>
  <c r="K20811" i="7"/>
  <c r="K20875" i="7"/>
  <c r="K20810" i="7"/>
  <c r="K20556" i="7"/>
  <c r="K20874" i="7"/>
  <c r="K15961" i="7"/>
  <c r="K15969" i="7"/>
  <c r="K16017" i="7"/>
  <c r="K16073" i="7"/>
  <c r="K16089" i="7"/>
  <c r="K16097" i="7"/>
  <c r="K16105" i="7"/>
  <c r="K16569" i="7"/>
  <c r="K15962" i="7"/>
  <c r="K15970" i="7"/>
  <c r="K16090" i="7"/>
  <c r="K16098" i="7"/>
  <c r="K16106" i="7"/>
  <c r="K16570" i="7"/>
  <c r="K15963" i="7"/>
  <c r="K16091" i="7"/>
  <c r="K16099" i="7"/>
  <c r="K16107" i="7"/>
  <c r="K16571" i="7"/>
  <c r="K15964" i="7"/>
  <c r="K16012" i="7"/>
  <c r="K16092" i="7"/>
  <c r="K16100" i="7"/>
  <c r="K16108" i="7"/>
  <c r="K16572" i="7"/>
  <c r="K15965" i="7"/>
  <c r="K16013" i="7"/>
  <c r="K16093" i="7"/>
  <c r="K16101" i="7"/>
  <c r="K16109" i="7"/>
  <c r="K16565" i="7"/>
  <c r="K16573" i="7"/>
  <c r="K15958" i="7"/>
  <c r="K15966" i="7"/>
  <c r="K16014" i="7"/>
  <c r="K16070" i="7"/>
  <c r="K16094" i="7"/>
  <c r="K16102" i="7"/>
  <c r="K16110" i="7"/>
  <c r="K16566" i="7"/>
  <c r="K16574" i="7"/>
  <c r="K15959" i="7"/>
  <c r="K15967" i="7"/>
  <c r="K16015" i="7"/>
  <c r="K16071" i="7"/>
  <c r="K16095" i="7"/>
  <c r="K16103" i="7"/>
  <c r="K16567" i="7"/>
  <c r="K15960" i="7"/>
  <c r="K15968" i="7"/>
  <c r="K16016" i="7"/>
  <c r="K16072" i="7"/>
  <c r="K16088" i="7"/>
  <c r="K16096" i="7"/>
  <c r="K16104" i="7"/>
  <c r="K1656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K20985" i="7"/>
  <c r="K21025" i="7"/>
  <c r="K21161" i="7"/>
  <c r="K21169" i="7"/>
  <c r="K21209" i="7"/>
  <c r="K21257" i="7"/>
  <c r="K16691" i="7"/>
  <c r="K16787" i="7"/>
  <c r="K16875" i="7"/>
  <c r="K20946" i="7"/>
  <c r="K21026" i="7"/>
  <c r="K21034" i="7"/>
  <c r="K21098" i="7"/>
  <c r="K21202" i="7"/>
  <c r="K21218" i="7"/>
  <c r="K21274" i="7"/>
  <c r="K16788" i="7"/>
  <c r="K16876" i="7"/>
  <c r="K16972" i="7"/>
  <c r="K17028" i="7"/>
  <c r="K20987" i="7"/>
  <c r="K21043" i="7"/>
  <c r="K21083" i="7"/>
  <c r="K21203" i="7"/>
  <c r="K16949" i="7"/>
  <c r="K16973" i="7"/>
  <c r="K16981" i="7"/>
  <c r="K17021" i="7"/>
  <c r="K17029" i="7"/>
  <c r="K20988" i="7"/>
  <c r="K21036" i="7"/>
  <c r="K21044" i="7"/>
  <c r="K21060" i="7"/>
  <c r="K21084" i="7"/>
  <c r="K21100" i="7"/>
  <c r="K21260" i="7"/>
  <c r="K16694" i="7"/>
  <c r="K20942" i="7"/>
  <c r="K21126" i="7"/>
  <c r="K21174" i="7"/>
  <c r="K16920" i="7"/>
  <c r="K16944" i="7"/>
  <c r="K16992" i="7"/>
  <c r="K17032" i="7"/>
  <c r="K17040" i="7"/>
  <c r="K20943" i="7"/>
  <c r="K20967" i="7"/>
  <c r="K21183" i="7"/>
  <c r="K21199" i="7"/>
  <c r="K16689" i="7"/>
  <c r="K16873" i="7"/>
  <c r="K16993" i="7"/>
  <c r="K17025" i="7"/>
  <c r="K21261" i="7"/>
  <c r="K17230" i="7"/>
  <c r="K17286" i="7"/>
  <c r="K17294" i="7"/>
  <c r="K17342" i="7"/>
  <c r="K17502" i="7"/>
  <c r="K17566" i="7"/>
  <c r="K17646" i="7"/>
  <c r="K17702" i="7"/>
  <c r="K17790" i="7"/>
  <c r="K17798" i="7"/>
  <c r="K17854" i="7"/>
  <c r="K17926" i="7"/>
  <c r="K17942" i="7"/>
  <c r="K18230" i="7"/>
  <c r="K21032" i="7"/>
  <c r="K16982" i="7"/>
  <c r="K17231" i="7"/>
  <c r="K17295" i="7"/>
  <c r="K17407" i="7"/>
  <c r="K17463" i="7"/>
  <c r="K17503" i="7"/>
  <c r="K17647" i="7"/>
  <c r="K17767" i="7"/>
  <c r="K17791" i="7"/>
  <c r="K17807" i="7"/>
  <c r="K17927" i="7"/>
  <c r="K17967" i="7"/>
  <c r="K16866" i="7"/>
  <c r="K17039" i="7"/>
  <c r="K17144" i="7"/>
  <c r="K17232" i="7"/>
  <c r="K17336" i="7"/>
  <c r="K17616" i="7"/>
  <c r="K17792" i="7"/>
  <c r="K17856" i="7"/>
  <c r="K18096" i="7"/>
  <c r="K21160" i="7"/>
  <c r="K16986" i="7"/>
  <c r="K17145" i="7"/>
  <c r="K17257" i="7"/>
  <c r="K17393" i="7"/>
  <c r="K17433" i="7"/>
  <c r="K17441" i="7"/>
  <c r="K17465" i="7"/>
  <c r="K17505" i="7"/>
  <c r="K17601" i="7"/>
  <c r="A3736" i="7" s="1"/>
  <c r="K17665" i="7"/>
  <c r="K17697" i="7"/>
  <c r="K17705" i="7"/>
  <c r="K17841" i="7"/>
  <c r="K17857" i="7"/>
  <c r="K17897" i="7"/>
  <c r="K18017" i="7"/>
  <c r="K18185" i="7"/>
  <c r="K18241" i="7"/>
  <c r="K18281" i="7"/>
  <c r="K18425" i="7"/>
  <c r="K21040" i="7"/>
  <c r="K16874" i="7"/>
  <c r="K16947" i="7"/>
  <c r="K16974" i="7"/>
  <c r="K17027" i="7"/>
  <c r="K17138" i="7"/>
  <c r="K17330" i="7"/>
  <c r="K17474" i="7"/>
  <c r="K17514" i="7"/>
  <c r="K17730" i="7"/>
  <c r="K16695" i="7"/>
  <c r="K16975" i="7"/>
  <c r="K16990" i="7"/>
  <c r="K17030" i="7"/>
  <c r="K17187" i="7"/>
  <c r="K17443" i="7"/>
  <c r="K17451" i="7"/>
  <c r="K17459" i="7"/>
  <c r="K17475" i="7"/>
  <c r="K17491" i="7"/>
  <c r="K17795" i="7"/>
  <c r="K17803" i="7"/>
  <c r="K17979" i="7"/>
  <c r="K18131" i="7"/>
  <c r="K18275" i="7"/>
  <c r="K18283" i="7"/>
  <c r="K18347" i="7"/>
  <c r="K21096" i="7"/>
  <c r="K16991" i="7"/>
  <c r="K17031" i="7"/>
  <c r="K17196" i="7"/>
  <c r="K17292" i="7"/>
  <c r="K17308" i="7"/>
  <c r="K17324" i="7"/>
  <c r="K17340" i="7"/>
  <c r="K17436" i="7"/>
  <c r="K17572" i="7"/>
  <c r="K17924" i="7"/>
  <c r="K16994" i="7"/>
  <c r="K17019" i="7"/>
  <c r="K17397" i="7"/>
  <c r="K17613" i="7"/>
  <c r="K18228" i="7"/>
  <c r="K18734" i="7"/>
  <c r="K18742" i="7"/>
  <c r="K19166" i="7"/>
  <c r="A19166" i="7" s="1"/>
  <c r="K19414" i="7"/>
  <c r="K19486" i="7"/>
  <c r="K19526" i="7"/>
  <c r="K19550" i="7"/>
  <c r="K17405" i="7"/>
  <c r="K17621" i="7"/>
  <c r="K17874" i="7"/>
  <c r="K18095" i="7"/>
  <c r="K18279" i="7"/>
  <c r="K18575" i="7"/>
  <c r="K18735" i="7"/>
  <c r="K19167" i="7"/>
  <c r="K19303" i="7"/>
  <c r="K19415" i="7"/>
  <c r="K19479" i="7"/>
  <c r="K17525" i="7"/>
  <c r="K17898" i="7"/>
  <c r="K18050" i="7"/>
  <c r="K18188" i="7"/>
  <c r="K18231" i="7"/>
  <c r="K18280" i="7"/>
  <c r="K18293" i="7"/>
  <c r="K18584" i="7"/>
  <c r="K18712" i="7"/>
  <c r="K18736" i="7"/>
  <c r="K18768" i="7"/>
  <c r="K18912" i="7"/>
  <c r="K19160" i="7"/>
  <c r="K19464" i="7"/>
  <c r="K21053" i="7"/>
  <c r="K17189" i="7"/>
  <c r="K17325" i="7"/>
  <c r="K18282" i="7"/>
  <c r="K18350" i="7"/>
  <c r="K18414" i="7"/>
  <c r="K18424" i="7"/>
  <c r="K18521" i="7"/>
  <c r="K18537" i="7"/>
  <c r="K18577" i="7"/>
  <c r="K18713" i="7"/>
  <c r="K18761" i="7"/>
  <c r="K18777" i="7"/>
  <c r="K19021" i="7"/>
  <c r="K19197" i="7"/>
  <c r="K21256" i="7"/>
  <c r="K17565" i="7"/>
  <c r="K17701" i="7"/>
  <c r="K18133" i="7"/>
  <c r="K18284" i="7"/>
  <c r="K18351" i="7"/>
  <c r="K18426" i="7"/>
  <c r="K18602" i="7"/>
  <c r="K18714" i="7"/>
  <c r="K18762" i="7"/>
  <c r="K18770" i="7"/>
  <c r="K19226" i="7"/>
  <c r="K17794" i="7"/>
  <c r="K18507" i="7"/>
  <c r="K18643" i="7"/>
  <c r="K18659" i="7"/>
  <c r="K18763" i="7"/>
  <c r="K19155" i="7"/>
  <c r="K19209" i="7"/>
  <c r="A19209" i="7" s="1"/>
  <c r="K19227" i="7"/>
  <c r="K19491" i="7"/>
  <c r="K17133" i="7"/>
  <c r="K17493" i="7"/>
  <c r="K17605" i="7"/>
  <c r="K18556" i="7"/>
  <c r="K18740" i="7"/>
  <c r="K18764" i="7"/>
  <c r="K18772" i="7"/>
  <c r="K19024" i="7"/>
  <c r="K19252" i="7"/>
  <c r="K17341" i="7"/>
  <c r="K17925" i="7"/>
  <c r="K18741" i="7"/>
  <c r="K19157" i="7"/>
  <c r="K19473" i="7"/>
  <c r="K19509" i="7"/>
  <c r="K19640" i="7"/>
  <c r="K19797" i="7"/>
  <c r="K19805" i="7"/>
  <c r="K19973" i="7"/>
  <c r="K20061" i="7"/>
  <c r="K20165" i="7"/>
  <c r="K20197" i="7"/>
  <c r="K20237" i="7"/>
  <c r="K20269" i="7"/>
  <c r="K20381" i="7"/>
  <c r="K20525" i="7"/>
  <c r="K17229" i="7"/>
  <c r="K19474" i="7"/>
  <c r="K19721" i="7"/>
  <c r="K19798" i="7"/>
  <c r="K19878" i="7"/>
  <c r="K19910" i="7"/>
  <c r="K19974" i="7"/>
  <c r="K20102" i="7"/>
  <c r="K20166" i="7"/>
  <c r="K20222" i="7"/>
  <c r="K20270" i="7"/>
  <c r="K20286" i="7"/>
  <c r="K20366" i="7"/>
  <c r="K20382" i="7"/>
  <c r="K20542" i="7"/>
  <c r="K20670" i="7"/>
  <c r="K18629" i="7"/>
  <c r="K19477" i="7"/>
  <c r="K19714" i="7"/>
  <c r="K19722" i="7"/>
  <c r="K19770" i="7"/>
  <c r="K19799" i="7"/>
  <c r="K19807" i="7"/>
  <c r="K19879" i="7"/>
  <c r="K19975" i="7"/>
  <c r="K20047" i="7"/>
  <c r="K20119" i="7"/>
  <c r="K20191" i="7"/>
  <c r="K20199" i="7"/>
  <c r="K20223" i="7"/>
  <c r="K20231" i="7"/>
  <c r="K20423" i="7"/>
  <c r="K20487" i="7"/>
  <c r="K20527" i="7"/>
  <c r="K20583" i="7"/>
  <c r="K20623" i="7"/>
  <c r="K20663" i="7"/>
  <c r="K20727" i="7"/>
  <c r="K18701" i="7"/>
  <c r="K19193" i="7"/>
  <c r="K19481" i="7"/>
  <c r="A19481" i="7" s="1"/>
  <c r="K19514" i="7"/>
  <c r="K19771" i="7"/>
  <c r="K19800" i="7"/>
  <c r="K19976" i="7"/>
  <c r="K20016" i="7"/>
  <c r="K20024" i="7"/>
  <c r="K20072" i="7"/>
  <c r="K20192" i="7"/>
  <c r="K20224" i="7"/>
  <c r="K20256" i="7"/>
  <c r="K20272" i="7"/>
  <c r="K20432" i="7"/>
  <c r="K20520" i="7"/>
  <c r="K20528" i="7"/>
  <c r="K20544" i="7"/>
  <c r="K20624" i="7"/>
  <c r="K20672" i="7"/>
  <c r="K19793" i="7"/>
  <c r="K19809" i="7"/>
  <c r="K19841" i="7"/>
  <c r="K19873" i="7"/>
  <c r="K19977" i="7"/>
  <c r="K19985" i="7"/>
  <c r="K20025" i="7"/>
  <c r="K20105" i="7"/>
  <c r="K20193" i="7"/>
  <c r="K20265" i="7"/>
  <c r="K20273" i="7"/>
  <c r="K20545" i="7"/>
  <c r="K20625" i="7"/>
  <c r="K18276" i="7"/>
  <c r="K19765" i="7"/>
  <c r="K19810" i="7"/>
  <c r="K19858" i="7"/>
  <c r="K19978" i="7"/>
  <c r="K20018" i="7"/>
  <c r="K20026" i="7"/>
  <c r="K20194" i="7"/>
  <c r="K20226" i="7"/>
  <c r="K20266" i="7"/>
  <c r="K20346" i="7"/>
  <c r="K20522" i="7"/>
  <c r="K19325" i="7"/>
  <c r="K19710" i="7"/>
  <c r="K19774" i="7"/>
  <c r="K19803" i="7"/>
  <c r="K19923" i="7"/>
  <c r="K19971" i="7"/>
  <c r="K19987" i="7"/>
  <c r="K20003" i="7"/>
  <c r="K20195" i="7"/>
  <c r="K20235" i="7"/>
  <c r="K20323" i="7"/>
  <c r="K20499" i="7"/>
  <c r="K20523" i="7"/>
  <c r="K20547" i="7"/>
  <c r="K20380" i="7"/>
  <c r="K20852" i="7"/>
  <c r="K19804" i="7"/>
  <c r="K20772" i="7"/>
  <c r="K20805" i="7"/>
  <c r="K19908" i="7"/>
  <c r="K20540" i="7"/>
  <c r="K20846" i="7"/>
  <c r="K20721" i="7"/>
  <c r="K20831" i="7"/>
  <c r="K20879" i="7"/>
  <c r="K20548" i="7"/>
  <c r="K20880" i="7"/>
  <c r="K19579" i="7"/>
  <c r="K20100" i="7"/>
  <c r="K20524" i="7"/>
  <c r="K20629" i="7"/>
  <c r="K20729" i="7"/>
  <c r="K20787" i="7"/>
  <c r="K20795" i="7"/>
  <c r="K20835" i="7"/>
  <c r="K20108"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4466" i="7"/>
  <c r="K14506" i="7"/>
  <c r="K14522" i="7"/>
  <c r="K14570" i="7"/>
  <c r="K14682" i="7"/>
  <c r="K14794" i="7"/>
  <c r="K12654" i="7"/>
  <c r="K12904" i="7"/>
  <c r="K12993" i="7"/>
  <c r="K13305" i="7"/>
  <c r="K13332" i="7"/>
  <c r="K13534" i="7"/>
  <c r="K13545" i="7"/>
  <c r="K13582" i="7"/>
  <c r="K13593" i="7"/>
  <c r="K13636" i="7"/>
  <c r="K13995" i="7"/>
  <c r="K14283" i="7"/>
  <c r="K14323" i="7"/>
  <c r="K14531" i="7"/>
  <c r="K14563" i="7"/>
  <c r="K14595" i="7"/>
  <c r="K14667" i="7"/>
  <c r="K14723" i="7"/>
  <c r="K12694" i="7"/>
  <c r="K12985" i="7"/>
  <c r="K13356" i="7"/>
  <c r="K13368" i="7"/>
  <c r="K13446" i="7"/>
  <c r="K13457" i="7"/>
  <c r="K13535" i="7"/>
  <c r="K13606" i="7"/>
  <c r="K13649" i="7"/>
  <c r="K13798" i="7"/>
  <c r="K13809" i="7"/>
  <c r="K13980" i="7"/>
  <c r="K14012" i="7"/>
  <c r="K14508" i="7"/>
  <c r="K14524" i="7"/>
  <c r="K14572" i="7"/>
  <c r="K14596" i="7"/>
  <c r="K14604" i="7"/>
  <c r="K12656" i="7"/>
  <c r="K12784" i="7"/>
  <c r="K12919" i="7"/>
  <c r="K13310" i="7"/>
  <c r="K13321" i="7"/>
  <c r="K13447" i="7"/>
  <c r="K13607" i="7"/>
  <c r="K13639" i="7"/>
  <c r="K13799" i="7"/>
  <c r="K13832" i="7"/>
  <c r="K14061" i="7"/>
  <c r="K14189" i="7"/>
  <c r="K14213" i="7"/>
  <c r="K14501" i="7"/>
  <c r="K14509" i="7"/>
  <c r="K14517" i="7"/>
  <c r="K14573" i="7"/>
  <c r="K14581" i="7"/>
  <c r="K14597" i="7"/>
  <c r="K14605" i="7"/>
  <c r="K14661" i="7"/>
  <c r="K14677" i="7"/>
  <c r="K14709" i="7"/>
  <c r="K12772" i="7"/>
  <c r="K12788" i="7"/>
  <c r="K12958" i="7"/>
  <c r="K13550" i="7"/>
  <c r="K13608" i="7"/>
  <c r="K13800" i="7"/>
  <c r="K13824" i="7"/>
  <c r="K13998" i="7"/>
  <c r="K14302" i="7"/>
  <c r="K14502" i="7"/>
  <c r="K14510" i="7"/>
  <c r="K14526" i="7"/>
  <c r="K14558" i="7"/>
  <c r="K14574" i="7"/>
  <c r="K14638" i="7"/>
  <c r="K14662" i="7"/>
  <c r="K14678" i="7"/>
  <c r="K14710" i="7"/>
  <c r="K12648" i="7"/>
  <c r="K12684" i="7"/>
  <c r="K12820" i="7"/>
  <c r="K12980" i="7"/>
  <c r="K13588" i="7"/>
  <c r="K13801" i="7"/>
  <c r="K14303" i="7"/>
  <c r="K14343" i="7"/>
  <c r="K14479" i="7"/>
  <c r="K14511" i="7"/>
  <c r="K14519" i="7"/>
  <c r="K14527" i="7"/>
  <c r="K14559" i="7"/>
  <c r="K14679" i="7"/>
  <c r="K14711" i="7"/>
  <c r="K12686" i="7"/>
  <c r="K12900" i="7"/>
  <c r="K12990" i="7"/>
  <c r="K13244" i="7"/>
  <c r="K13265" i="7"/>
  <c r="K13302" i="7"/>
  <c r="K13382" i="7"/>
  <c r="K13393" i="7"/>
  <c r="K13406" i="7"/>
  <c r="K13692" i="7"/>
  <c r="K13836" i="7"/>
  <c r="A7510" i="7" s="1"/>
  <c r="K14024" i="7"/>
  <c r="K14304" i="7"/>
  <c r="K14312" i="7"/>
  <c r="K14512" i="7"/>
  <c r="K14560" i="7"/>
  <c r="K14568" i="7"/>
  <c r="K14664" i="7"/>
  <c r="K14672" i="7"/>
  <c r="K14680" i="7"/>
  <c r="K12408" i="7"/>
  <c r="K12652" i="7"/>
  <c r="K12688" i="7"/>
  <c r="K12760" i="7"/>
  <c r="K12822" i="7"/>
  <c r="K12902" i="7"/>
  <c r="K12961" i="7"/>
  <c r="K12991" i="7"/>
  <c r="K13303" i="7"/>
  <c r="K13396" i="7"/>
  <c r="K13407" i="7"/>
  <c r="K13508" i="7"/>
  <c r="K13591" i="7"/>
  <c r="K13601" i="7"/>
  <c r="K13993" i="7"/>
  <c r="K14009" i="7"/>
  <c r="K14217" i="7"/>
  <c r="K14792" i="7"/>
  <c r="K14993" i="7"/>
  <c r="K15121" i="7"/>
  <c r="K15473" i="7"/>
  <c r="K15497" i="7"/>
  <c r="K15505" i="7"/>
  <c r="K15513" i="7"/>
  <c r="K15593" i="7"/>
  <c r="K16065" i="7"/>
  <c r="K16121" i="7"/>
  <c r="K16313" i="7"/>
  <c r="K16353" i="7"/>
  <c r="K16473" i="7"/>
  <c r="K16553" i="7"/>
  <c r="K16593" i="7"/>
  <c r="K16649" i="7"/>
  <c r="K14593" i="7"/>
  <c r="K14817" i="7"/>
  <c r="K14970" i="7"/>
  <c r="K14986" i="7"/>
  <c r="K14994" i="7"/>
  <c r="K15378" i="7"/>
  <c r="A5966" i="7" s="1"/>
  <c r="K15474" i="7"/>
  <c r="K15482" i="7"/>
  <c r="K16002" i="7"/>
  <c r="K16354" i="7"/>
  <c r="K16474" i="7"/>
  <c r="K16650" i="7"/>
  <c r="K14673" i="7"/>
  <c r="K14850" i="7"/>
  <c r="K14963" i="7"/>
  <c r="K14971" i="7"/>
  <c r="K14995" i="7"/>
  <c r="K15475" i="7"/>
  <c r="K15755" i="7"/>
  <c r="K16115" i="7"/>
  <c r="K16435" i="7"/>
  <c r="K16475" i="7"/>
  <c r="K14521" i="7"/>
  <c r="K15012" i="7"/>
  <c r="K15052" i="7"/>
  <c r="K15420" i="7"/>
  <c r="K15476" i="7"/>
  <c r="K15948" i="7"/>
  <c r="K16132" i="7"/>
  <c r="K16436" i="7"/>
  <c r="K16476" i="7"/>
  <c r="K16508" i="7"/>
  <c r="A4799" i="7" s="1"/>
  <c r="K14569" i="7"/>
  <c r="K14909" i="7"/>
  <c r="K14965" i="7"/>
  <c r="K15013" i="7"/>
  <c r="K15125" i="7"/>
  <c r="K15421" i="7"/>
  <c r="K15437" i="7"/>
  <c r="K15477" i="7"/>
  <c r="K15485" i="7"/>
  <c r="K15557" i="7"/>
  <c r="K15781" i="7"/>
  <c r="K15805" i="7"/>
  <c r="K16069" i="7"/>
  <c r="K16301" i="7"/>
  <c r="K16349" i="7"/>
  <c r="K16437" i="7"/>
  <c r="K16477" i="7"/>
  <c r="K14918" i="7"/>
  <c r="K14966" i="7"/>
  <c r="K14990" i="7"/>
  <c r="K15062" i="7"/>
  <c r="K15134" i="7"/>
  <c r="K15438" i="7"/>
  <c r="K15486" i="7"/>
  <c r="K15502" i="7"/>
  <c r="K15518" i="7"/>
  <c r="K15950" i="7"/>
  <c r="K16350" i="7"/>
  <c r="K16438" i="7"/>
  <c r="K16478" i="7"/>
  <c r="K14313" i="7"/>
  <c r="K14855" i="7"/>
  <c r="K14967" i="7"/>
  <c r="K15055" i="7"/>
  <c r="K15071" i="7"/>
  <c r="K15103" i="7"/>
  <c r="K15519" i="7"/>
  <c r="K15575" i="7"/>
  <c r="K15767" i="7"/>
  <c r="K16007" i="7"/>
  <c r="K16207" i="7"/>
  <c r="K16223" i="7"/>
  <c r="K16351" i="7"/>
  <c r="K14529" i="7"/>
  <c r="K15056" i="7"/>
  <c r="K15424" i="7"/>
  <c r="K15480" i="7"/>
  <c r="K15488" i="7"/>
  <c r="K15496" i="7"/>
  <c r="K15520" i="7"/>
  <c r="K16128" i="7"/>
  <c r="K16352" i="7"/>
  <c r="K16648" i="7"/>
  <c r="K16472" i="7"/>
  <c r="K16552" i="7"/>
  <c r="K7730" i="7"/>
  <c r="K8050" i="7"/>
  <c r="K8145" i="7"/>
  <c r="K9061" i="7"/>
  <c r="K9180" i="7"/>
  <c r="A12188" i="7" s="1"/>
  <c r="K9064" i="7"/>
  <c r="K10988" i="7"/>
  <c r="K10588" i="7"/>
  <c r="K10893" i="7"/>
  <c r="K11766" i="7"/>
  <c r="K12085" i="7"/>
  <c r="K21042" i="7"/>
  <c r="K17024" i="7"/>
  <c r="K21167" i="7"/>
  <c r="K17182" i="7"/>
  <c r="K17022" i="7"/>
  <c r="K17568" i="7"/>
  <c r="K17026" i="7"/>
  <c r="K21168" i="7"/>
  <c r="K17875" i="7"/>
  <c r="K17995" i="7"/>
  <c r="K21048" i="7"/>
  <c r="K17876" i="7"/>
  <c r="K17181" i="7"/>
  <c r="K18536" i="7"/>
  <c r="K18697" i="7"/>
  <c r="K19070" i="7"/>
  <c r="K19154" i="7"/>
  <c r="K18627" i="7"/>
  <c r="K19389" i="7"/>
  <c r="K19390" i="7"/>
  <c r="K19753" i="7"/>
  <c r="K20167" i="7"/>
  <c r="K20424" i="7"/>
  <c r="K18765" i="7"/>
  <c r="K19537" i="7"/>
  <c r="K19717" i="7"/>
  <c r="K20659" i="7"/>
  <c r="K20804" i="7"/>
  <c r="K19528" i="7"/>
  <c r="K20660" i="7"/>
  <c r="K20741" i="7"/>
  <c r="K20661" i="7"/>
  <c r="K19607" i="7"/>
  <c r="K13314" i="7"/>
  <c r="K13315" i="7"/>
  <c r="K13587" i="7"/>
  <c r="K12380" i="7"/>
  <c r="K12789" i="7"/>
  <c r="K14226" i="7"/>
  <c r="K13583" i="7"/>
  <c r="K14652" i="7"/>
  <c r="K13584" i="7"/>
  <c r="K14654" i="7"/>
  <c r="K12744" i="7"/>
  <c r="K13312" i="7"/>
  <c r="K13975" i="7"/>
  <c r="K14207" i="7"/>
  <c r="K13313" i="7"/>
  <c r="K12464" i="7"/>
  <c r="K12732" i="7"/>
  <c r="K15466" i="7"/>
  <c r="K14959" i="7"/>
  <c r="K15487" i="7"/>
  <c r="K14960" i="7"/>
  <c r="K15464"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14456" i="7"/>
  <c r="K14972"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6676" i="7"/>
  <c r="K16796" i="7"/>
  <c r="K16678" i="7"/>
  <c r="K16984" i="7"/>
  <c r="K16681" i="7"/>
  <c r="K16985" i="7"/>
  <c r="K16682" i="7"/>
  <c r="K16983" i="7"/>
  <c r="K17200" i="7"/>
  <c r="K17193" i="7"/>
  <c r="K17201" i="7"/>
  <c r="K17273" i="7"/>
  <c r="K17337" i="7"/>
  <c r="K17513" i="7"/>
  <c r="K17274" i="7"/>
  <c r="K17290" i="7"/>
  <c r="K17482" i="7"/>
  <c r="K17291" i="7"/>
  <c r="K17507" i="7"/>
  <c r="K16679" i="7"/>
  <c r="K17236" i="7"/>
  <c r="K19302" i="7"/>
  <c r="K19326" i="7"/>
  <c r="K18775" i="7"/>
  <c r="K18640" i="7"/>
  <c r="K18744" i="7"/>
  <c r="K18896" i="7"/>
  <c r="K19280" i="7"/>
  <c r="K18897" i="7"/>
  <c r="K18937" i="7"/>
  <c r="K18898" i="7"/>
  <c r="K19265" i="7"/>
  <c r="K20206" i="7"/>
  <c r="K19991" i="7"/>
  <c r="K20760" i="7"/>
  <c r="K19429" i="7"/>
  <c r="K19353" i="7"/>
  <c r="K20828" i="7"/>
  <c r="K20829" i="7"/>
  <c r="K20756" i="7"/>
  <c r="K20758" i="7"/>
  <c r="K20827" i="7"/>
  <c r="K20757" i="7"/>
  <c r="K20826"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4762" i="7"/>
  <c r="K12312" i="7"/>
  <c r="K12600" i="7"/>
  <c r="K12766" i="7"/>
  <c r="K12782" i="7"/>
  <c r="K12928" i="7"/>
  <c r="K13736" i="7"/>
  <c r="K13760" i="7"/>
  <c r="K13808" i="7"/>
  <c r="K13864" i="7"/>
  <c r="K13878" i="7"/>
  <c r="K14203" i="7"/>
  <c r="K14219" i="7"/>
  <c r="K14227" i="7"/>
  <c r="K14419" i="7"/>
  <c r="K14811" i="7"/>
  <c r="K12929" i="7"/>
  <c r="K13772" i="7"/>
  <c r="K13822" i="7"/>
  <c r="K13865" i="7"/>
  <c r="K14204" i="7"/>
  <c r="K14212" i="7"/>
  <c r="K14220" i="7"/>
  <c r="K14276" i="7"/>
  <c r="K14436" i="7"/>
  <c r="K14748"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4463" i="7"/>
  <c r="K14807" i="7"/>
  <c r="K12296" i="7"/>
  <c r="K12775" i="7"/>
  <c r="K13054" i="7"/>
  <c r="K13063" i="7"/>
  <c r="K13097" i="7"/>
  <c r="K13756" i="7"/>
  <c r="K13815" i="7"/>
  <c r="K13872" i="7"/>
  <c r="K13884" i="7"/>
  <c r="K14200" i="7"/>
  <c r="K14424" i="7"/>
  <c r="K14432" i="7"/>
  <c r="K14448" i="7"/>
  <c r="K14784" i="7"/>
  <c r="K12304" i="7"/>
  <c r="K12352" i="7"/>
  <c r="K12792" i="7"/>
  <c r="K12926" i="7"/>
  <c r="K13734" i="7"/>
  <c r="K13744" i="7"/>
  <c r="K13758" i="7"/>
  <c r="K13816" i="7"/>
  <c r="K15201" i="7"/>
  <c r="K15273" i="7"/>
  <c r="K15369" i="7"/>
  <c r="K15377" i="7"/>
  <c r="K16241" i="7"/>
  <c r="K16537" i="7"/>
  <c r="K16609" i="7"/>
  <c r="K16617" i="7"/>
  <c r="K15114" i="7"/>
  <c r="K15202" i="7"/>
  <c r="K15266" i="7"/>
  <c r="K15274" i="7"/>
  <c r="K15370" i="7"/>
  <c r="K16242" i="7"/>
  <c r="K16610" i="7"/>
  <c r="K14433" i="7"/>
  <c r="K14808" i="7"/>
  <c r="K15115" i="7"/>
  <c r="K15275" i="7"/>
  <c r="K15371" i="7"/>
  <c r="K15379" i="7"/>
  <c r="K16227" i="7"/>
  <c r="K16243" i="7"/>
  <c r="K16611" i="7"/>
  <c r="K14809" i="7"/>
  <c r="K15356" i="7"/>
  <c r="K15372" i="7"/>
  <c r="K15380" i="7"/>
  <c r="K15444" i="7"/>
  <c r="K16228" i="7"/>
  <c r="K16244" i="7"/>
  <c r="K16612" i="7"/>
  <c r="K14201" i="7"/>
  <c r="K14798" i="7"/>
  <c r="K14810" i="7"/>
  <c r="K15373" i="7"/>
  <c r="K15381" i="7"/>
  <c r="K16245" i="7"/>
  <c r="K16613" i="7"/>
  <c r="K15270" i="7"/>
  <c r="K15350" i="7"/>
  <c r="K15382" i="7"/>
  <c r="K15446" i="7"/>
  <c r="K15974" i="7"/>
  <c r="K16222" i="7"/>
  <c r="K16246" i="7"/>
  <c r="K16614" i="7"/>
  <c r="K14209" i="7"/>
  <c r="K15199" i="7"/>
  <c r="K15351" i="7"/>
  <c r="K15375" i="7"/>
  <c r="K15447" i="7"/>
  <c r="K15975" i="7"/>
  <c r="K16247" i="7"/>
  <c r="K16607" i="7"/>
  <c r="K16615" i="7"/>
  <c r="K15200" i="7"/>
  <c r="K15376" i="7"/>
  <c r="K15608" i="7"/>
  <c r="K16208" i="7"/>
  <c r="K16224" i="7"/>
  <c r="K16248" i="7"/>
  <c r="K16616" i="7"/>
  <c r="K16608"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21049" i="7"/>
  <c r="K21249" i="7"/>
  <c r="K16755" i="7"/>
  <c r="K16917" i="7"/>
  <c r="K21228" i="7"/>
  <c r="K21134" i="7"/>
  <c r="K16760" i="7"/>
  <c r="K21135" i="7"/>
  <c r="K21239" i="7"/>
  <c r="K17310" i="7"/>
  <c r="K17622" i="7"/>
  <c r="K17766" i="7"/>
  <c r="K18246" i="7"/>
  <c r="K17311" i="7"/>
  <c r="K17383" i="7"/>
  <c r="K17743" i="7"/>
  <c r="K17128" i="7"/>
  <c r="K17744" i="7"/>
  <c r="K18088" i="7"/>
  <c r="K17745" i="7"/>
  <c r="K18089" i="7"/>
  <c r="K18161" i="7"/>
  <c r="K21133" i="7"/>
  <c r="K17299" i="7"/>
  <c r="K18059" i="7"/>
  <c r="K18123" i="7"/>
  <c r="K18147" i="7"/>
  <c r="K18259" i="7"/>
  <c r="K18395" i="7"/>
  <c r="K17252" i="7"/>
  <c r="K17620" i="7"/>
  <c r="K18446" i="7"/>
  <c r="K18470" i="7"/>
  <c r="K19026" i="7"/>
  <c r="K18207" i="7"/>
  <c r="K18322" i="7"/>
  <c r="K18338" i="7"/>
  <c r="K18647" i="7"/>
  <c r="K18855" i="7"/>
  <c r="K19043" i="7"/>
  <c r="K19177" i="7"/>
  <c r="K19109" i="7"/>
  <c r="A19109" i="7" s="1"/>
  <c r="K19178" i="7"/>
  <c r="K19264" i="7"/>
  <c r="K18434" i="7"/>
  <c r="K18474" i="7"/>
  <c r="K18730" i="7"/>
  <c r="K18191" i="7"/>
  <c r="K19331" i="7"/>
  <c r="K18077" i="7"/>
  <c r="K18122" i="7"/>
  <c r="K19284" i="7"/>
  <c r="K19508" i="7"/>
  <c r="K19285" i="7"/>
  <c r="K19600" i="7"/>
  <c r="K20221" i="7"/>
  <c r="K19625" i="7"/>
  <c r="K19814" i="7"/>
  <c r="K19886" i="7"/>
  <c r="K17309" i="7"/>
  <c r="K19960" i="7"/>
  <c r="K20168" i="7"/>
  <c r="K20464" i="7"/>
  <c r="K20608" i="7"/>
  <c r="K19817" i="7"/>
  <c r="K20313" i="7"/>
  <c r="K20633" i="7"/>
  <c r="K19677" i="7"/>
  <c r="K20759" i="7"/>
  <c r="K20877" i="7"/>
  <c r="K20549" i="7"/>
  <c r="K19828" i="7"/>
  <c r="K13789" i="7"/>
  <c r="K14062" i="7"/>
  <c r="K14254" i="7"/>
  <c r="K12948" i="7"/>
  <c r="K13292" i="7"/>
  <c r="K14929" i="7"/>
  <c r="K15041" i="7"/>
  <c r="K15305" i="7"/>
  <c r="K15409" i="7"/>
  <c r="K16185" i="7"/>
  <c r="K16337" i="7"/>
  <c r="K16490" i="7"/>
  <c r="K15307" i="7"/>
  <c r="K15308" i="7"/>
  <c r="K16164" i="7"/>
  <c r="K14842" i="7"/>
  <c r="K16117" i="7"/>
  <c r="K16165" i="7"/>
  <c r="K16445" i="7"/>
  <c r="K16166" i="7"/>
  <c r="K16446" i="7"/>
  <c r="A4880" i="7" s="1"/>
  <c r="K16518" i="7"/>
  <c r="K15303" i="7"/>
  <c r="K15407" i="7"/>
  <c r="A5995" i="7" s="1"/>
  <c r="K16143" i="7"/>
  <c r="K14928" i="7"/>
  <c r="K15040" i="7"/>
  <c r="K15992" i="7"/>
  <c r="K7795" i="7"/>
  <c r="A13485" i="7" s="1"/>
  <c r="K8375" i="7"/>
  <c r="K8619" i="7"/>
  <c r="K9112" i="7"/>
  <c r="K9565" i="7"/>
  <c r="K10314" i="7"/>
  <c r="A11013" i="7" s="1"/>
  <c r="K9972" i="7"/>
  <c r="A11361" i="7" s="1"/>
  <c r="K10716" i="7"/>
  <c r="K11006" i="7"/>
  <c r="A10309" i="7" s="1"/>
  <c r="K11673" i="7"/>
  <c r="K11411" i="7"/>
  <c r="K16867" i="7"/>
  <c r="K16868" i="7"/>
  <c r="K21316" i="7"/>
  <c r="K20950" i="7"/>
  <c r="K17135" i="7"/>
  <c r="K21317" i="7"/>
  <c r="K17674" i="7"/>
  <c r="K17018" i="7"/>
  <c r="K18526" i="7"/>
  <c r="K18229" i="7"/>
  <c r="K18743" i="7"/>
  <c r="K19327" i="7"/>
  <c r="K20560" i="7"/>
  <c r="K19628" i="7"/>
  <c r="K19889" i="7"/>
  <c r="K20693" i="7"/>
  <c r="K20887" i="7"/>
  <c r="K20881" i="7"/>
  <c r="K12493" i="7"/>
  <c r="K13982" i="7"/>
  <c r="K14278" i="7"/>
  <c r="K14455" i="7"/>
  <c r="K14192" i="7"/>
  <c r="K13156" i="7"/>
  <c r="K16409" i="7"/>
  <c r="K14193" i="7"/>
  <c r="K15998" i="7"/>
  <c r="K14785" i="7"/>
  <c r="K16383" i="7"/>
  <c r="K15176" i="7"/>
  <c r="K16384"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21281" i="7"/>
  <c r="K21329" i="7"/>
  <c r="K21282" i="7"/>
  <c r="K17061" i="7"/>
  <c r="K17904" i="7"/>
  <c r="K17457" i="7"/>
  <c r="K17905" i="7"/>
  <c r="K17458" i="7"/>
  <c r="K21328" i="7"/>
  <c r="K17060" i="7"/>
  <c r="K18936" i="7"/>
  <c r="K19218" i="7"/>
  <c r="K18596" i="7"/>
  <c r="K18924" i="7"/>
  <c r="K19219" i="7"/>
  <c r="A19219" i="7" s="1"/>
  <c r="K18597" i="7"/>
  <c r="K19523" i="7"/>
  <c r="K19787" i="7"/>
  <c r="K20088" i="7"/>
  <c r="K19524" i="7"/>
  <c r="K19788" i="7"/>
  <c r="K20089" i="7"/>
  <c r="K20441" i="7"/>
  <c r="K20442" i="7"/>
  <c r="K20749" i="7"/>
  <c r="K20900" i="7"/>
  <c r="K20750" i="7"/>
  <c r="K20899" i="7"/>
  <c r="K12745" i="7"/>
  <c r="K12450" i="7"/>
  <c r="K13210" i="7"/>
  <c r="K13730" i="7"/>
  <c r="K13726" i="7"/>
  <c r="K14411" i="7"/>
  <c r="K14445" i="7"/>
  <c r="K14142" i="7"/>
  <c r="K13033" i="7"/>
  <c r="K12748" i="7"/>
  <c r="K16297" i="7"/>
  <c r="K16673" i="7"/>
  <c r="K15594" i="7"/>
  <c r="K16674" i="7"/>
  <c r="K14883" i="7"/>
  <c r="K14870" i="7"/>
  <c r="K15119" i="7"/>
  <c r="K15128" i="7"/>
  <c r="K15584" i="7"/>
  <c r="K16296" i="7"/>
  <c r="K12144" i="7"/>
  <c r="K12146" i="7"/>
  <c r="K12131" i="7"/>
  <c r="A9208" i="7" s="1"/>
  <c r="K12147" i="7"/>
  <c r="K12133" i="7"/>
  <c r="K12134" i="7"/>
  <c r="K12157" i="7"/>
  <c r="K12158" i="7"/>
  <c r="K12132" i="7"/>
  <c r="K20905" i="7"/>
  <c r="K20913" i="7"/>
  <c r="K20931" i="7"/>
  <c r="K20908" i="7"/>
  <c r="K17982" i="7"/>
  <c r="K20928" i="7"/>
  <c r="K17987" i="7"/>
  <c r="K19581" i="7"/>
  <c r="K20678" i="7"/>
  <c r="K20679" i="7"/>
  <c r="K20160" i="7"/>
  <c r="K20680" i="7"/>
  <c r="K19825" i="7"/>
  <c r="K20682" i="7"/>
  <c r="K20690" i="7"/>
  <c r="K20683" i="7"/>
  <c r="K20684" i="7"/>
  <c r="K20685" i="7"/>
  <c r="K15785" i="7"/>
  <c r="K15793" i="7"/>
  <c r="K15801" i="7"/>
  <c r="K15833" i="7"/>
  <c r="K15849" i="7"/>
  <c r="K15857" i="7"/>
  <c r="K15865" i="7"/>
  <c r="K15873" i="7"/>
  <c r="K15881" i="7"/>
  <c r="K16433" i="7"/>
  <c r="K15786" i="7"/>
  <c r="K15794" i="7"/>
  <c r="K15802" i="7"/>
  <c r="K15850" i="7"/>
  <c r="K15858" i="7"/>
  <c r="K15866" i="7"/>
  <c r="K15874" i="7"/>
  <c r="K15882" i="7"/>
  <c r="K16434" i="7"/>
  <c r="K15787" i="7"/>
  <c r="K15795" i="7"/>
  <c r="K15803" i="7"/>
  <c r="K15851" i="7"/>
  <c r="K15859" i="7"/>
  <c r="K15867" i="7"/>
  <c r="K15875" i="7"/>
  <c r="K15883" i="7"/>
  <c r="K15788" i="7"/>
  <c r="K15796" i="7"/>
  <c r="K15804" i="7"/>
  <c r="K15844" i="7"/>
  <c r="K15852" i="7"/>
  <c r="K15860" i="7"/>
  <c r="K15868" i="7"/>
  <c r="K15876" i="7"/>
  <c r="K15884" i="7"/>
  <c r="K16428" i="7"/>
  <c r="K15789" i="7"/>
  <c r="K15797" i="7"/>
  <c r="K15845" i="7"/>
  <c r="K15853" i="7"/>
  <c r="K15861" i="7"/>
  <c r="K15869" i="7"/>
  <c r="K15877" i="7"/>
  <c r="K15885" i="7"/>
  <c r="K16429" i="7"/>
  <c r="K15790" i="7"/>
  <c r="K15798" i="7"/>
  <c r="K15846" i="7"/>
  <c r="K15854" i="7"/>
  <c r="K15862" i="7"/>
  <c r="K15870" i="7"/>
  <c r="K15878" i="7"/>
  <c r="K15886" i="7"/>
  <c r="K16430" i="7"/>
  <c r="K15783" i="7"/>
  <c r="K15791" i="7"/>
  <c r="K15799" i="7"/>
  <c r="K15847" i="7"/>
  <c r="K15855" i="7"/>
  <c r="K15863" i="7"/>
  <c r="K15871" i="7"/>
  <c r="K15879" i="7"/>
  <c r="K15887" i="7"/>
  <c r="K16431" i="7"/>
  <c r="K15784" i="7"/>
  <c r="K15792" i="7"/>
  <c r="K15800" i="7"/>
  <c r="K15848" i="7"/>
  <c r="A5396" i="7" s="1"/>
  <c r="K15856" i="7"/>
  <c r="K15864" i="7"/>
  <c r="K15872" i="7"/>
  <c r="K15880" i="7"/>
  <c r="K16432" i="7"/>
  <c r="K7863" i="7"/>
  <c r="K8571" i="7"/>
  <c r="K10345" i="7"/>
  <c r="K10714" i="7"/>
  <c r="A10602" i="7" s="1"/>
  <c r="K11223" i="7"/>
  <c r="K11629" i="7"/>
  <c r="K12102" i="7"/>
  <c r="K19253"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21164" i="7"/>
  <c r="K18038" i="7"/>
  <c r="K17183" i="7"/>
  <c r="K17527" i="7"/>
  <c r="K17256" i="7"/>
  <c r="K17617" i="7"/>
  <c r="K17170" i="7"/>
  <c r="K17220" i="7"/>
  <c r="K17228" i="7"/>
  <c r="K17940" i="7"/>
  <c r="K18535" i="7"/>
  <c r="K18546" i="7"/>
  <c r="K19425" i="7"/>
  <c r="K20058" i="7"/>
  <c r="K20258" i="7"/>
  <c r="K20259" i="7"/>
  <c r="K20475" i="7"/>
  <c r="K20832" i="7"/>
  <c r="K12257" i="7"/>
  <c r="K12810" i="7"/>
  <c r="K13434" i="7"/>
  <c r="K13586" i="7"/>
  <c r="K12581" i="7"/>
  <c r="K13389" i="7"/>
  <c r="K14194" i="7"/>
  <c r="K13433" i="7"/>
  <c r="K13390" i="7"/>
  <c r="K13596" i="7"/>
  <c r="K13391" i="7"/>
  <c r="K14582" i="7"/>
  <c r="K14702" i="7"/>
  <c r="K12384" i="7"/>
  <c r="K13392" i="7"/>
  <c r="K13991" i="7"/>
  <c r="K14583" i="7"/>
  <c r="K13992" i="7"/>
  <c r="K14584" i="7"/>
  <c r="K15489" i="7"/>
  <c r="A5801" i="7" s="1"/>
  <c r="K16585" i="7"/>
  <c r="K14962" i="7"/>
  <c r="K15498" i="7"/>
  <c r="K15491" i="7"/>
  <c r="K15499" i="7"/>
  <c r="K15068" i="7"/>
  <c r="K15500" i="7"/>
  <c r="K14893" i="7"/>
  <c r="K15501" i="7"/>
  <c r="K15470" i="7"/>
  <c r="K14585" i="7"/>
  <c r="K15471" i="7"/>
  <c r="K16064" i="7"/>
  <c r="K8966" i="7"/>
  <c r="A12369" i="7" s="1"/>
  <c r="K20939" i="7"/>
  <c r="K21319" i="7"/>
  <c r="K16778" i="7"/>
  <c r="K17893" i="7"/>
  <c r="K18583" i="7"/>
  <c r="K18943" i="7"/>
  <c r="K19512" i="7"/>
  <c r="K17477" i="7"/>
  <c r="K19332" i="7"/>
  <c r="K19333" i="7"/>
  <c r="K20077" i="7"/>
  <c r="K20430" i="7"/>
  <c r="K20735" i="7"/>
  <c r="K19211" i="7"/>
  <c r="K19775" i="7"/>
  <c r="K15170" i="7"/>
  <c r="K15434" i="7"/>
  <c r="K16426" i="7"/>
  <c r="K14957" i="7"/>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21225" i="7"/>
  <c r="K21050" i="7"/>
  <c r="K16780" i="7"/>
  <c r="K21051" i="7"/>
  <c r="K16845" i="7"/>
  <c r="K21140" i="7"/>
  <c r="K21142" i="7"/>
  <c r="K21143" i="7"/>
  <c r="K16761" i="7"/>
  <c r="K17750" i="7"/>
  <c r="K17751" i="7"/>
  <c r="K17377" i="7"/>
  <c r="K17761" i="7"/>
  <c r="K18137" i="7"/>
  <c r="K21181" i="7"/>
  <c r="K17015" i="7"/>
  <c r="K17362" i="7"/>
  <c r="K17402" i="7"/>
  <c r="K17434" i="7"/>
  <c r="K17131" i="7"/>
  <c r="K21141" i="7"/>
  <c r="K16938" i="7"/>
  <c r="K18686" i="7"/>
  <c r="K18814" i="7"/>
  <c r="K19085" i="7"/>
  <c r="K18084" i="7"/>
  <c r="K19071" i="7"/>
  <c r="K19282" i="7"/>
  <c r="K17773" i="7"/>
  <c r="K19199" i="7"/>
  <c r="K19283" i="7"/>
  <c r="K19200" i="7"/>
  <c r="K20173" i="7"/>
  <c r="K20501" i="7"/>
  <c r="K19554" i="7"/>
  <c r="K19854" i="7"/>
  <c r="K19555" i="7"/>
  <c r="K19855" i="7"/>
  <c r="K19856" i="7"/>
  <c r="K20736" i="7"/>
  <c r="K19401" i="7"/>
  <c r="K18685" i="7"/>
  <c r="K19962" i="7"/>
  <c r="K20490" i="7"/>
  <c r="K20738" i="7"/>
  <c r="K20739" i="7"/>
  <c r="K19009" i="7"/>
  <c r="K20172" i="7"/>
  <c r="K20737" i="7"/>
  <c r="K18525" i="7"/>
  <c r="K12601" i="7"/>
  <c r="K12226" i="7"/>
  <c r="K12490" i="7"/>
  <c r="K12602" i="7"/>
  <c r="K12227" i="7"/>
  <c r="K13435" i="7"/>
  <c r="K13795" i="7"/>
  <c r="K13915" i="7"/>
  <c r="K12638" i="7"/>
  <c r="K13238" i="7"/>
  <c r="K14259" i="7"/>
  <c r="K13239" i="7"/>
  <c r="K13972" i="7"/>
  <c r="K14260" i="7"/>
  <c r="K14556" i="7"/>
  <c r="K12895" i="7"/>
  <c r="K13020" i="7"/>
  <c r="K13240" i="7"/>
  <c r="K14781" i="7"/>
  <c r="K12344" i="7"/>
  <c r="K14112" i="7"/>
  <c r="K14656" i="7"/>
  <c r="K14113" i="7"/>
  <c r="K15986" i="7"/>
  <c r="K16186" i="7"/>
  <c r="K15987" i="7"/>
  <c r="K16507" i="7"/>
  <c r="K16348" i="7"/>
  <c r="K15046" i="7"/>
  <c r="K15047" i="7"/>
  <c r="K14846" i="7"/>
  <c r="K16312"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K21322" i="7"/>
  <c r="K16884" i="7"/>
  <c r="K21323" i="7"/>
  <c r="K17037" i="7"/>
  <c r="K21324" i="7"/>
  <c r="K17094" i="7"/>
  <c r="K17670" i="7"/>
  <c r="K17671" i="7"/>
  <c r="K17536" i="7"/>
  <c r="K17672" i="7"/>
  <c r="K17960" i="7"/>
  <c r="K17097" i="7"/>
  <c r="K17537" i="7"/>
  <c r="K17649" i="7"/>
  <c r="K17921" i="7"/>
  <c r="K21325" i="7"/>
  <c r="K17618" i="7"/>
  <c r="K17075" i="7"/>
  <c r="K17923" i="7"/>
  <c r="K18051" i="7"/>
  <c r="K17452" i="7"/>
  <c r="K17516" i="7"/>
  <c r="K17652" i="7"/>
  <c r="A3691" i="7" s="1"/>
  <c r="K17732" i="7"/>
  <c r="K17869" i="7"/>
  <c r="K18878" i="7"/>
  <c r="K19034" i="7"/>
  <c r="K18863" i="7"/>
  <c r="K19195" i="7"/>
  <c r="K18504" i="7"/>
  <c r="K18864" i="7"/>
  <c r="K18872" i="7"/>
  <c r="K19424" i="7"/>
  <c r="K18052" i="7"/>
  <c r="K18737" i="7"/>
  <c r="K18873" i="7"/>
  <c r="K18953" i="7"/>
  <c r="K18738" i="7"/>
  <c r="K18786" i="7"/>
  <c r="K18874" i="7"/>
  <c r="K18978" i="7"/>
  <c r="K18603" i="7"/>
  <c r="K18875" i="7"/>
  <c r="K17922" i="7"/>
  <c r="K18644" i="7"/>
  <c r="K19220" i="7"/>
  <c r="K19324" i="7"/>
  <c r="K19553" i="7"/>
  <c r="K20023" i="7"/>
  <c r="K19587" i="7"/>
  <c r="K20177" i="7"/>
  <c r="K20178" i="7"/>
  <c r="K19931" i="7"/>
  <c r="K20179" i="7"/>
  <c r="K19796" i="7"/>
  <c r="K20084" i="7"/>
  <c r="K20244" i="7"/>
  <c r="K20766" i="7"/>
  <c r="K20076" i="7"/>
  <c r="K12522" i="7"/>
  <c r="K12530" i="7"/>
  <c r="K13138" i="7"/>
  <c r="K12204" i="7"/>
  <c r="K14266" i="7"/>
  <c r="K12894" i="7"/>
  <c r="K13225" i="7"/>
  <c r="K13009" i="7"/>
  <c r="K14141" i="7"/>
  <c r="K14341" i="7"/>
  <c r="K12840" i="7"/>
  <c r="K13137" i="7"/>
  <c r="K14630" i="7"/>
  <c r="K14079" i="7"/>
  <c r="K14111" i="7"/>
  <c r="K14631" i="7"/>
  <c r="K13494" i="7"/>
  <c r="K14704" i="7"/>
  <c r="K14736" i="7"/>
  <c r="K16265" i="7"/>
  <c r="A5072" i="7" s="1"/>
  <c r="K16266" i="7"/>
  <c r="K15067" i="7"/>
  <c r="K14721" i="7"/>
  <c r="K15588" i="7"/>
  <c r="K16589" i="7"/>
  <c r="K16422" i="7"/>
  <c r="K16534" i="7"/>
  <c r="K16590" i="7"/>
  <c r="K14935" i="7"/>
  <c r="K16535" i="7"/>
  <c r="K14705"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K20953" i="7"/>
  <c r="K16699" i="7"/>
  <c r="K20938" i="7"/>
  <c r="K16700" i="7"/>
  <c r="K20971" i="7"/>
  <c r="K16686" i="7"/>
  <c r="K20951" i="7"/>
  <c r="K17414" i="7"/>
  <c r="K17542" i="7"/>
  <c r="K17678" i="7"/>
  <c r="K17686" i="7"/>
  <c r="K17710" i="7"/>
  <c r="K17950" i="7"/>
  <c r="K17974" i="7"/>
  <c r="K17543" i="7"/>
  <c r="K17679" i="7"/>
  <c r="K17951" i="7"/>
  <c r="K17975" i="7"/>
  <c r="K17080" i="7"/>
  <c r="K17544" i="7"/>
  <c r="K17944" i="7"/>
  <c r="K17976" i="7"/>
  <c r="K16687" i="7"/>
  <c r="K17081" i="7"/>
  <c r="K17089" i="7"/>
  <c r="K17425" i="7"/>
  <c r="K17545" i="7"/>
  <c r="K17681" i="7"/>
  <c r="K17945" i="7"/>
  <c r="K17953" i="7"/>
  <c r="K17977" i="7"/>
  <c r="K18353" i="7"/>
  <c r="K18361" i="7"/>
  <c r="K18369" i="7"/>
  <c r="K18377" i="7"/>
  <c r="K17082" i="7"/>
  <c r="K17410" i="7"/>
  <c r="K17682" i="7"/>
  <c r="K17083" i="7"/>
  <c r="K17411" i="7"/>
  <c r="K17539" i="7"/>
  <c r="K17547" i="7"/>
  <c r="K17675" i="7"/>
  <c r="K17683" i="7"/>
  <c r="K17691" i="7"/>
  <c r="K17947" i="7"/>
  <c r="K17963" i="7"/>
  <c r="K17971" i="7"/>
  <c r="K18355" i="7"/>
  <c r="K18371" i="7"/>
  <c r="K20965" i="7"/>
  <c r="K17084" i="7"/>
  <c r="K17412" i="7"/>
  <c r="K17540" i="7"/>
  <c r="K17684" i="7"/>
  <c r="K17948" i="7"/>
  <c r="K17964" i="7"/>
  <c r="K17972" i="7"/>
  <c r="K18357" i="7"/>
  <c r="K18378" i="7"/>
  <c r="K18614" i="7"/>
  <c r="K18622" i="7"/>
  <c r="K18790" i="7"/>
  <c r="K18798" i="7"/>
  <c r="K18958" i="7"/>
  <c r="K18966" i="7"/>
  <c r="K19002" i="7"/>
  <c r="K19058" i="7"/>
  <c r="K19066" i="7"/>
  <c r="K19230" i="7"/>
  <c r="K19238" i="7"/>
  <c r="K19254" i="7"/>
  <c r="K19270" i="7"/>
  <c r="K19438" i="7"/>
  <c r="K19558" i="7"/>
  <c r="K19574" i="7"/>
  <c r="K17541" i="7"/>
  <c r="K18358" i="7"/>
  <c r="K18615" i="7"/>
  <c r="K18631" i="7"/>
  <c r="K18791" i="7"/>
  <c r="K18799" i="7"/>
  <c r="K18959" i="7"/>
  <c r="K18967" i="7"/>
  <c r="K19059" i="7"/>
  <c r="K19067" i="7"/>
  <c r="K19231" i="7"/>
  <c r="K19271" i="7"/>
  <c r="K19439" i="7"/>
  <c r="K17946" i="7"/>
  <c r="K18359" i="7"/>
  <c r="K18616" i="7"/>
  <c r="K18624" i="7"/>
  <c r="K18632" i="7"/>
  <c r="K18800" i="7"/>
  <c r="K18960" i="7"/>
  <c r="K18968" i="7"/>
  <c r="K19060" i="7"/>
  <c r="K19232" i="7"/>
  <c r="K19240" i="7"/>
  <c r="K19256" i="7"/>
  <c r="K19272" i="7"/>
  <c r="K19440" i="7"/>
  <c r="K16698" i="7"/>
  <c r="K17413" i="7"/>
  <c r="K17949" i="7"/>
  <c r="K18360" i="7"/>
  <c r="K18372" i="7"/>
  <c r="K18617" i="7"/>
  <c r="K18633" i="7"/>
  <c r="K18793" i="7"/>
  <c r="K18801" i="7"/>
  <c r="K18961" i="7"/>
  <c r="K19061" i="7"/>
  <c r="K19233" i="7"/>
  <c r="K19241" i="7"/>
  <c r="K17085" i="7"/>
  <c r="K17970" i="7"/>
  <c r="K18362" i="7"/>
  <c r="K18373" i="7"/>
  <c r="A2953" i="7" s="1"/>
  <c r="K18618" i="7"/>
  <c r="K18634" i="7"/>
  <c r="K18666" i="7"/>
  <c r="K18794" i="7"/>
  <c r="K18802" i="7"/>
  <c r="K18810" i="7"/>
  <c r="K18954" i="7"/>
  <c r="K18962" i="7"/>
  <c r="K19062" i="7"/>
  <c r="K19111" i="7"/>
  <c r="K19234" i="7"/>
  <c r="K19242" i="7"/>
  <c r="K19266" i="7"/>
  <c r="K19274" i="7"/>
  <c r="K19442" i="7"/>
  <c r="K17677" i="7"/>
  <c r="K17709" i="7"/>
  <c r="K17973" i="7"/>
  <c r="K18374" i="7"/>
  <c r="K18619" i="7"/>
  <c r="K18635" i="7"/>
  <c r="K18795" i="7"/>
  <c r="K18803" i="7"/>
  <c r="K18955" i="7"/>
  <c r="K18963" i="7"/>
  <c r="K19063" i="7"/>
  <c r="K19112" i="7"/>
  <c r="K19235" i="7"/>
  <c r="K19243" i="7"/>
  <c r="K19267" i="7"/>
  <c r="K19435" i="7"/>
  <c r="K19443" i="7"/>
  <c r="K17978" i="7"/>
  <c r="K18354" i="7"/>
  <c r="K18375" i="7"/>
  <c r="K18620" i="7"/>
  <c r="K18636" i="7"/>
  <c r="K18796" i="7"/>
  <c r="K18804" i="7"/>
  <c r="K18956" i="7"/>
  <c r="K18964" i="7"/>
  <c r="K18980" i="7"/>
  <c r="K19064" i="7"/>
  <c r="K19113" i="7"/>
  <c r="K19228" i="7"/>
  <c r="K19236" i="7"/>
  <c r="K19244" i="7"/>
  <c r="K19268" i="7"/>
  <c r="K19436" i="7"/>
  <c r="K19444" i="7"/>
  <c r="K18356" i="7"/>
  <c r="K19441" i="7"/>
  <c r="K19562" i="7"/>
  <c r="K19704" i="7"/>
  <c r="K19813" i="7"/>
  <c r="K20125" i="7"/>
  <c r="K20141" i="7"/>
  <c r="K19269" i="7"/>
  <c r="K19445" i="7"/>
  <c r="K19563" i="7"/>
  <c r="K19705" i="7"/>
  <c r="K19990" i="7"/>
  <c r="K20126" i="7"/>
  <c r="K20318" i="7"/>
  <c r="K19229" i="7"/>
  <c r="K19273" i="7"/>
  <c r="K19564" i="7"/>
  <c r="K19706" i="7"/>
  <c r="K19967" i="7"/>
  <c r="K20319" i="7"/>
  <c r="K18376" i="7"/>
  <c r="K18637" i="7"/>
  <c r="K18797" i="7"/>
  <c r="K19237" i="7"/>
  <c r="K19556" i="7"/>
  <c r="K19565" i="7"/>
  <c r="K19575" i="7"/>
  <c r="K19707" i="7"/>
  <c r="K19816" i="7"/>
  <c r="K19992" i="7"/>
  <c r="K20320" i="7"/>
  <c r="K20344" i="7"/>
  <c r="K20584" i="7"/>
  <c r="K18957" i="7"/>
  <c r="K19557" i="7"/>
  <c r="K19700" i="7"/>
  <c r="K19708" i="7"/>
  <c r="K20121" i="7"/>
  <c r="K20321" i="7"/>
  <c r="K20353" i="7"/>
  <c r="K20465" i="7"/>
  <c r="K18965" i="7"/>
  <c r="K19559" i="7"/>
  <c r="K19709" i="7"/>
  <c r="K19818" i="7"/>
  <c r="K20122" i="7"/>
  <c r="K20138" i="7"/>
  <c r="K20330" i="7"/>
  <c r="K20458" i="7"/>
  <c r="K18973" i="7"/>
  <c r="K19057" i="7"/>
  <c r="K19433" i="7"/>
  <c r="K19560" i="7"/>
  <c r="K19686" i="7"/>
  <c r="K19694" i="7"/>
  <c r="K19702" i="7"/>
  <c r="K19819" i="7"/>
  <c r="K20123" i="7"/>
  <c r="K20139" i="7"/>
  <c r="K20331" i="7"/>
  <c r="K19437" i="7"/>
  <c r="K20780" i="7"/>
  <c r="K19561" i="7"/>
  <c r="K20781" i="7"/>
  <c r="K19570" i="7"/>
  <c r="K19812" i="7"/>
  <c r="K20132" i="7"/>
  <c r="K20460" i="7"/>
  <c r="K20773" i="7"/>
  <c r="K20782" i="7"/>
  <c r="K20774" i="7"/>
  <c r="K20791" i="7"/>
  <c r="K19065" i="7"/>
  <c r="K19820" i="7"/>
  <c r="K19964" i="7"/>
  <c r="K20140" i="7"/>
  <c r="K20777" i="7"/>
  <c r="K18621" i="7"/>
  <c r="K19703" i="7"/>
  <c r="K20779" i="7"/>
  <c r="K20778" i="7"/>
  <c r="K20786"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4514" i="7"/>
  <c r="K12847" i="7"/>
  <c r="K13409" i="7"/>
  <c r="K13497" i="7"/>
  <c r="K13937" i="7"/>
  <c r="K14267" i="7"/>
  <c r="K14491" i="7"/>
  <c r="K12480" i="7"/>
  <c r="K13124" i="7"/>
  <c r="K14268" i="7"/>
  <c r="K14500" i="7"/>
  <c r="K13071" i="7"/>
  <c r="K13126" i="7"/>
  <c r="K13136" i="7"/>
  <c r="K13216" i="7"/>
  <c r="K13489" i="7"/>
  <c r="K13751" i="7"/>
  <c r="K14157" i="7"/>
  <c r="K12852" i="7"/>
  <c r="K13127" i="7"/>
  <c r="K14198" i="7"/>
  <c r="K14454" i="7"/>
  <c r="K14462" i="7"/>
  <c r="K14470" i="7"/>
  <c r="K13128" i="7"/>
  <c r="K13129" i="7"/>
  <c r="K13934" i="7"/>
  <c r="K14264" i="7"/>
  <c r="K13351" i="7"/>
  <c r="K13495" i="7"/>
  <c r="K13806" i="7"/>
  <c r="K13904" i="7"/>
  <c r="K15161" i="7"/>
  <c r="K15169" i="7"/>
  <c r="K15625" i="7"/>
  <c r="K15633" i="7"/>
  <c r="K15641" i="7"/>
  <c r="K15649" i="7"/>
  <c r="K15657" i="7"/>
  <c r="K15665" i="7"/>
  <c r="K15673" i="7"/>
  <c r="K15681" i="7"/>
  <c r="K15689" i="7"/>
  <c r="K15697" i="7"/>
  <c r="K15705" i="7"/>
  <c r="K15753" i="7"/>
  <c r="K16329" i="7"/>
  <c r="K16369" i="7"/>
  <c r="K16377" i="7"/>
  <c r="K14890" i="7"/>
  <c r="K15626" i="7"/>
  <c r="K15634" i="7"/>
  <c r="K15642" i="7"/>
  <c r="K15650" i="7"/>
  <c r="K15658" i="7"/>
  <c r="K15666" i="7"/>
  <c r="K15674" i="7"/>
  <c r="K15682" i="7"/>
  <c r="K15690" i="7"/>
  <c r="K15698" i="7"/>
  <c r="K15706" i="7"/>
  <c r="K15754" i="7"/>
  <c r="K16330" i="7"/>
  <c r="K16370" i="7"/>
  <c r="K14289" i="7"/>
  <c r="K14891" i="7"/>
  <c r="K14907" i="7"/>
  <c r="K15635" i="7"/>
  <c r="K15643" i="7"/>
  <c r="K15651" i="7"/>
  <c r="K15659" i="7"/>
  <c r="K15667" i="7"/>
  <c r="K15675" i="7"/>
  <c r="K15683" i="7"/>
  <c r="K15691" i="7"/>
  <c r="K15699" i="7"/>
  <c r="K15707" i="7"/>
  <c r="K16331" i="7"/>
  <c r="K16371" i="7"/>
  <c r="K14265" i="7"/>
  <c r="K14900" i="7"/>
  <c r="K14924" i="7"/>
  <c r="K15636" i="7"/>
  <c r="K15644" i="7"/>
  <c r="K15652" i="7"/>
  <c r="K15660" i="7"/>
  <c r="K15668" i="7"/>
  <c r="K15676" i="7"/>
  <c r="K15684" i="7"/>
  <c r="K15692" i="7"/>
  <c r="K15700" i="7"/>
  <c r="K15708" i="7"/>
  <c r="K15756" i="7"/>
  <c r="K16332" i="7"/>
  <c r="K16372" i="7"/>
  <c r="K14901" i="7"/>
  <c r="K15637" i="7"/>
  <c r="K15645" i="7"/>
  <c r="K15653" i="7"/>
  <c r="K15661" i="7"/>
  <c r="K15669" i="7"/>
  <c r="K15677" i="7"/>
  <c r="K15685" i="7"/>
  <c r="K15693" i="7"/>
  <c r="K15701" i="7"/>
  <c r="K15757" i="7"/>
  <c r="K16333" i="7"/>
  <c r="K16373" i="7"/>
  <c r="K14894" i="7"/>
  <c r="K15158" i="7"/>
  <c r="K15638" i="7"/>
  <c r="K15646" i="7"/>
  <c r="K15654" i="7"/>
  <c r="K15662" i="7"/>
  <c r="K15670" i="7"/>
  <c r="K15678" i="7"/>
  <c r="K15686" i="7"/>
  <c r="K15694" i="7"/>
  <c r="K15702" i="7"/>
  <c r="K15758" i="7"/>
  <c r="K16334" i="7"/>
  <c r="K16374" i="7"/>
  <c r="K14903" i="7"/>
  <c r="K15247" i="7"/>
  <c r="K15639" i="7"/>
  <c r="K15647" i="7"/>
  <c r="K15655" i="7"/>
  <c r="K15663" i="7"/>
  <c r="K15671" i="7"/>
  <c r="K15679" i="7"/>
  <c r="K15687" i="7"/>
  <c r="K15695" i="7"/>
  <c r="K15703" i="7"/>
  <c r="K16327" i="7"/>
  <c r="K16335" i="7"/>
  <c r="K16367" i="7"/>
  <c r="K16375" i="7"/>
  <c r="K14473" i="7"/>
  <c r="K15160" i="7"/>
  <c r="K15632" i="7"/>
  <c r="K15640" i="7"/>
  <c r="K15648" i="7"/>
  <c r="K15656" i="7"/>
  <c r="K15664" i="7"/>
  <c r="K15672" i="7"/>
  <c r="K15680" i="7"/>
  <c r="K15688" i="7"/>
  <c r="K15696" i="7"/>
  <c r="K15704" i="7"/>
  <c r="K15736" i="7"/>
  <c r="K15808" i="7"/>
  <c r="K16304" i="7"/>
  <c r="K16328" i="7"/>
  <c r="K16336" i="7"/>
  <c r="K16368" i="7"/>
  <c r="K16376" i="7"/>
  <c r="K11803" i="7"/>
  <c r="L11803" i="7" s="1"/>
  <c r="K21223" i="7"/>
  <c r="K16711" i="7"/>
  <c r="A4624" i="7" s="1"/>
  <c r="K17966" i="7"/>
  <c r="K21208" i="7"/>
  <c r="K21093" i="7"/>
  <c r="K17564" i="7"/>
  <c r="K17980" i="7"/>
  <c r="K19542" i="7"/>
  <c r="K18607" i="7"/>
  <c r="K17277" i="7"/>
  <c r="K19248" i="7"/>
  <c r="K20110" i="7"/>
  <c r="K19545" i="7"/>
  <c r="K20479" i="7"/>
  <c r="K19808" i="7"/>
  <c r="K20776" i="7"/>
  <c r="K20113" i="7"/>
  <c r="K20457" i="7"/>
  <c r="K20473" i="7"/>
  <c r="K18613" i="7"/>
  <c r="K19811" i="7"/>
  <c r="K20798" i="7"/>
  <c r="K20775" i="7"/>
  <c r="K12521" i="7"/>
  <c r="K12850" i="7"/>
  <c r="K13186" i="7"/>
  <c r="K13554" i="7"/>
  <c r="K13949" i="7"/>
  <c r="K12487" i="7"/>
  <c r="K12857" i="7"/>
  <c r="K13496" i="7"/>
  <c r="K14306" i="7"/>
  <c r="K14587" i="7"/>
  <c r="K12200" i="7"/>
  <c r="K13104" i="7"/>
  <c r="K14533" i="7"/>
  <c r="K13929" i="7"/>
  <c r="K12208" i="7"/>
  <c r="K14280" i="7"/>
  <c r="K15507" i="7"/>
  <c r="K14949" i="7"/>
  <c r="K15277" i="7"/>
  <c r="K14926" i="7"/>
  <c r="K16398" i="7"/>
  <c r="K15631"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20937" i="7"/>
  <c r="K21057" i="7"/>
  <c r="K16771" i="7"/>
  <c r="K16883" i="7"/>
  <c r="K16772" i="7"/>
  <c r="K16773" i="7"/>
  <c r="K16766" i="7"/>
  <c r="K16774" i="7"/>
  <c r="K20934" i="7"/>
  <c r="K16768" i="7"/>
  <c r="K16769" i="7"/>
  <c r="K16770" i="7"/>
  <c r="K17142" i="7"/>
  <c r="K16775" i="7"/>
  <c r="K17703" i="7"/>
  <c r="K17911" i="7"/>
  <c r="K17991" i="7"/>
  <c r="K17112" i="7"/>
  <c r="K17272" i="7"/>
  <c r="K17392" i="7"/>
  <c r="K17488" i="7"/>
  <c r="K17840" i="7"/>
  <c r="K17570" i="7"/>
  <c r="K17427" i="7"/>
  <c r="K17140" i="7"/>
  <c r="K17180" i="7"/>
  <c r="K17141" i="7"/>
  <c r="K18183" i="7"/>
  <c r="K19487" i="7"/>
  <c r="K18423" i="7"/>
  <c r="K18560" i="7"/>
  <c r="K19004" i="7"/>
  <c r="K21144" i="7"/>
  <c r="K16767" i="7"/>
  <c r="K18698" i="7"/>
  <c r="K19038" i="7"/>
  <c r="K19054" i="7"/>
  <c r="K19180" i="7"/>
  <c r="K18628" i="7"/>
  <c r="K19540" i="7"/>
  <c r="K19580" i="7"/>
  <c r="K19608" i="7"/>
  <c r="K19744" i="7"/>
  <c r="K20517" i="7"/>
  <c r="K19573" i="7"/>
  <c r="K20463" i="7"/>
  <c r="K20120" i="7"/>
  <c r="K20720" i="7"/>
  <c r="K20017" i="7"/>
  <c r="K20361" i="7"/>
  <c r="K19245" i="7"/>
  <c r="K19802" i="7"/>
  <c r="K19914" i="7"/>
  <c r="K20418" i="7"/>
  <c r="K19638" i="7"/>
  <c r="K19851" i="7"/>
  <c r="K20059" i="7"/>
  <c r="K20075" i="7"/>
  <c r="K20107" i="7"/>
  <c r="K20060" i="7"/>
  <c r="K20830" i="7"/>
  <c r="K19309" i="7"/>
  <c r="K20767" i="7"/>
  <c r="K19639" i="7"/>
  <c r="K12345" i="7"/>
  <c r="K12753" i="7"/>
  <c r="K12346" i="7"/>
  <c r="K13226" i="7"/>
  <c r="K13234" i="7"/>
  <c r="K13578" i="7"/>
  <c r="K12347" i="7"/>
  <c r="A8894" i="7" s="1"/>
  <c r="K12755" i="7"/>
  <c r="K13227" i="7"/>
  <c r="K13235" i="7"/>
  <c r="K13229" i="7"/>
  <c r="K13237" i="7"/>
  <c r="K12751" i="7"/>
  <c r="K13236" i="7"/>
  <c r="K14418" i="7"/>
  <c r="K14498" i="7"/>
  <c r="K14499" i="7"/>
  <c r="K14779" i="7"/>
  <c r="K14068" i="7"/>
  <c r="K14388" i="7"/>
  <c r="K14492" i="7"/>
  <c r="K14780" i="7"/>
  <c r="K13228" i="7"/>
  <c r="K14069" i="7"/>
  <c r="K14389" i="7"/>
  <c r="K14493" i="7"/>
  <c r="K13230" i="7"/>
  <c r="K13575" i="7"/>
  <c r="K14070" i="7"/>
  <c r="K14182" i="7"/>
  <c r="K14390" i="7"/>
  <c r="K14494" i="7"/>
  <c r="K13231" i="7"/>
  <c r="K13576" i="7"/>
  <c r="K14071" i="7"/>
  <c r="K14183" i="7"/>
  <c r="K14391" i="7"/>
  <c r="K14495" i="7"/>
  <c r="K13232" i="7"/>
  <c r="K13577" i="7"/>
  <c r="K14184" i="7"/>
  <c r="K14392" i="7"/>
  <c r="K14416" i="7"/>
  <c r="K14496" i="7"/>
  <c r="K14728" i="7"/>
  <c r="K13233" i="7"/>
  <c r="K15337" i="7"/>
  <c r="K14393" i="7"/>
  <c r="K15338" i="7"/>
  <c r="K15978" i="7"/>
  <c r="K16378" i="7"/>
  <c r="K15339" i="7"/>
  <c r="K15979" i="7"/>
  <c r="K16379" i="7"/>
  <c r="K15332" i="7"/>
  <c r="K15340" i="7"/>
  <c r="K15980" i="7"/>
  <c r="K16380" i="7"/>
  <c r="K15333" i="7"/>
  <c r="K15341" i="7"/>
  <c r="K15981" i="7"/>
  <c r="K16381" i="7"/>
  <c r="K14497" i="7"/>
  <c r="K15334" i="7"/>
  <c r="K15342" i="7"/>
  <c r="K15982" i="7"/>
  <c r="K16382" i="7"/>
  <c r="K15335" i="7"/>
  <c r="K14417" i="7"/>
  <c r="K14936" i="7"/>
  <c r="K15336" i="7"/>
  <c r="K21289" i="7"/>
  <c r="K21290" i="7"/>
  <c r="K16932" i="7"/>
  <c r="K16996" i="7"/>
  <c r="K20955" i="7"/>
  <c r="K21019" i="7"/>
  <c r="K21291" i="7"/>
  <c r="K16997" i="7"/>
  <c r="K21020" i="7"/>
  <c r="K21292" i="7"/>
  <c r="K21022" i="7"/>
  <c r="K21038" i="7"/>
  <c r="K21294" i="7"/>
  <c r="K16928" i="7"/>
  <c r="K21295" i="7"/>
  <c r="K17065" i="7"/>
  <c r="K16995" i="7"/>
  <c r="K17190" i="7"/>
  <c r="K17462" i="7"/>
  <c r="K17806" i="7"/>
  <c r="K17910" i="7"/>
  <c r="K18286" i="7"/>
  <c r="K18294" i="7"/>
  <c r="K16930" i="7"/>
  <c r="K17062" i="7"/>
  <c r="K17191" i="7"/>
  <c r="K17479" i="7"/>
  <c r="K17895" i="7"/>
  <c r="K21037" i="7"/>
  <c r="K17023" i="7"/>
  <c r="K17063" i="7"/>
  <c r="K17480" i="7"/>
  <c r="K17800" i="7"/>
  <c r="K17912" i="7"/>
  <c r="K18128" i="7"/>
  <c r="K17064" i="7"/>
  <c r="K17305" i="7"/>
  <c r="K17481" i="7"/>
  <c r="K17913" i="7"/>
  <c r="K18129" i="7"/>
  <c r="K16934" i="7"/>
  <c r="K17074" i="7"/>
  <c r="K17306" i="7"/>
  <c r="K17442" i="7"/>
  <c r="K17498" i="7"/>
  <c r="K21288" i="7"/>
  <c r="K16935" i="7"/>
  <c r="K17058" i="7"/>
  <c r="K17107" i="7"/>
  <c r="K17235" i="7"/>
  <c r="K21021" i="7"/>
  <c r="K21293" i="7"/>
  <c r="A31" i="7" s="1"/>
  <c r="K17116" i="7"/>
  <c r="K17460" i="7"/>
  <c r="K17804" i="7"/>
  <c r="K17802" i="7"/>
  <c r="K18582" i="7"/>
  <c r="K18598" i="7"/>
  <c r="K19222" i="7"/>
  <c r="K17805" i="7"/>
  <c r="K18127" i="7"/>
  <c r="K18599" i="7"/>
  <c r="K19124" i="7"/>
  <c r="K19223" i="7"/>
  <c r="K18600" i="7"/>
  <c r="K19125" i="7"/>
  <c r="K19196" i="7"/>
  <c r="K19344" i="7"/>
  <c r="K19488" i="7"/>
  <c r="K18865" i="7"/>
  <c r="K18945" i="7"/>
  <c r="K19126" i="7"/>
  <c r="K18866" i="7"/>
  <c r="K18938" i="7"/>
  <c r="K19103" i="7"/>
  <c r="K19346" i="7"/>
  <c r="K18867" i="7"/>
  <c r="K18939" i="7"/>
  <c r="K19104" i="7"/>
  <c r="K19347" i="7"/>
  <c r="K19531" i="7"/>
  <c r="K17461" i="7"/>
  <c r="K18287" i="7"/>
  <c r="K18868" i="7"/>
  <c r="K18940" i="7"/>
  <c r="K19105" i="7"/>
  <c r="K19356" i="7"/>
  <c r="K19412" i="7"/>
  <c r="K19532" i="7"/>
  <c r="K19529" i="7"/>
  <c r="K19616" i="7"/>
  <c r="K19696" i="7"/>
  <c r="K19789" i="7"/>
  <c r="K19893" i="7"/>
  <c r="K20005" i="7"/>
  <c r="K20093" i="7"/>
  <c r="K20205" i="7"/>
  <c r="K20349" i="7"/>
  <c r="K19413" i="7"/>
  <c r="K19511" i="7"/>
  <c r="K19530" i="7"/>
  <c r="K19617" i="7"/>
  <c r="K19697" i="7"/>
  <c r="K19777" i="7"/>
  <c r="K19790" i="7"/>
  <c r="K20006" i="7"/>
  <c r="K20078" i="7"/>
  <c r="K20094" i="7"/>
  <c r="K19698" i="7"/>
  <c r="K19791" i="7"/>
  <c r="K20431" i="7"/>
  <c r="K20447" i="7"/>
  <c r="K19345" i="7"/>
  <c r="K19792" i="7"/>
  <c r="K20448" i="7"/>
  <c r="K20752" i="7"/>
  <c r="K20449" i="7"/>
  <c r="A888" i="7" s="1"/>
  <c r="K20489" i="7"/>
  <c r="K19890" i="7"/>
  <c r="K20002" i="7"/>
  <c r="K20202" i="7"/>
  <c r="K20450" i="7"/>
  <c r="K20530" i="7"/>
  <c r="K20666" i="7"/>
  <c r="K20754" i="7"/>
  <c r="K19614" i="7"/>
  <c r="K19891" i="7"/>
  <c r="K20091" i="7"/>
  <c r="K20203" i="7"/>
  <c r="K20347" i="7"/>
  <c r="K20531" i="7"/>
  <c r="K20667" i="7"/>
  <c r="K20204" i="7"/>
  <c r="K20884" i="7"/>
  <c r="K19615" i="7"/>
  <c r="K20885" i="7"/>
  <c r="K20751" i="7"/>
  <c r="K20886" i="7"/>
  <c r="K19892" i="7"/>
  <c r="K20092" i="7"/>
  <c r="K20753" i="7"/>
  <c r="K20348" i="7"/>
  <c r="K20533" i="7"/>
  <c r="K20883" i="7"/>
  <c r="K20532" i="7"/>
  <c r="K16545" i="7"/>
  <c r="K16577" i="7"/>
  <c r="K16546" i="7"/>
  <c r="K16578" i="7"/>
  <c r="K16515" i="7"/>
  <c r="K16547" i="7"/>
  <c r="K16579" i="7"/>
  <c r="K16516" i="7"/>
  <c r="K16548" i="7"/>
  <c r="K16580" i="7"/>
  <c r="K16517" i="7"/>
  <c r="K16541" i="7"/>
  <c r="K16581" i="7"/>
  <c r="K16597" i="7"/>
  <c r="K16542" i="7"/>
  <c r="K16598" i="7"/>
  <c r="K16543" i="7"/>
  <c r="K16599" i="7"/>
  <c r="K16576" i="7"/>
  <c r="K16544" i="7"/>
  <c r="K16600" i="7"/>
  <c r="K7876" i="7"/>
  <c r="K7940" i="7"/>
  <c r="K8284" i="7"/>
  <c r="K9223" i="7"/>
  <c r="K9383" i="7"/>
  <c r="K9634" i="7"/>
  <c r="K10064" i="7"/>
  <c r="K10760" i="7"/>
  <c r="K10530" i="7"/>
  <c r="K11074" i="7"/>
  <c r="K11269" i="7"/>
  <c r="K11645" i="7"/>
  <c r="K21321" i="7"/>
  <c r="K16784" i="7"/>
  <c r="K17713" i="7"/>
  <c r="K17146" i="7"/>
  <c r="K17316" i="7"/>
  <c r="K18352" i="7"/>
  <c r="K18779" i="7"/>
  <c r="K19355" i="7"/>
  <c r="K19056" i="7"/>
  <c r="K19927" i="7"/>
  <c r="K20577" i="7"/>
  <c r="K19629" i="7"/>
  <c r="K20952" i="7"/>
  <c r="K20276" i="7"/>
  <c r="K12898" i="7"/>
  <c r="K13922" i="7"/>
  <c r="K13155" i="7"/>
  <c r="K13923" i="7"/>
  <c r="K12287" i="7"/>
  <c r="K12718" i="7"/>
  <c r="K14154" i="7"/>
  <c r="K13868" i="7"/>
  <c r="K14701" i="7"/>
  <c r="K16010" i="7"/>
  <c r="K16011" i="7"/>
  <c r="K15174" i="7"/>
  <c r="K16326" i="7"/>
  <c r="K7709" i="7"/>
  <c r="K8150" i="7"/>
  <c r="K8603" i="7"/>
  <c r="K9062" i="7"/>
  <c r="K9690" i="7"/>
  <c r="K10285" i="7"/>
  <c r="K9906" i="7"/>
  <c r="K11655" i="7"/>
  <c r="K10691" i="7"/>
  <c r="K10996" i="7"/>
  <c r="K11372" i="7"/>
  <c r="K11852" i="7"/>
  <c r="K16812" i="7"/>
  <c r="K17998" i="7"/>
  <c r="K17559" i="7"/>
  <c r="K17999" i="7"/>
  <c r="K21128" i="7"/>
  <c r="K17177" i="7"/>
  <c r="K18991" i="7"/>
  <c r="K18656" i="7"/>
  <c r="K21309" i="7"/>
  <c r="K20117" i="7"/>
  <c r="K20486" i="7"/>
  <c r="K19277" i="7"/>
  <c r="K19589" i="7"/>
  <c r="K19844" i="7"/>
  <c r="K20801" i="7"/>
  <c r="K13514" i="7"/>
  <c r="K13219" i="7"/>
  <c r="K13947" i="7"/>
  <c r="K12206" i="7"/>
  <c r="K12825" i="7"/>
  <c r="K13103" i="7"/>
  <c r="K14764" i="7"/>
  <c r="K14367" i="7"/>
  <c r="K16506" i="7"/>
  <c r="K15838" i="7"/>
  <c r="K15271" i="7"/>
  <c r="K15272" i="7"/>
  <c r="K8252" i="7"/>
  <c r="K7774" i="7"/>
  <c r="K8625" i="7"/>
  <c r="K8626" i="7"/>
  <c r="K9183" i="7"/>
  <c r="K9496" i="7"/>
  <c r="K9942" i="7"/>
  <c r="A9942" i="7" s="1"/>
  <c r="K11009" i="7"/>
  <c r="K11409" i="7"/>
  <c r="K10312" i="7"/>
  <c r="K11630" i="7"/>
  <c r="K10715" i="7"/>
  <c r="K17127" i="7"/>
  <c r="K13506" i="7"/>
  <c r="K13819" i="7"/>
  <c r="K12245" i="7"/>
  <c r="K13029" i="7"/>
  <c r="K12614" i="7"/>
  <c r="K14588" i="7"/>
  <c r="K13188" i="7"/>
  <c r="K13264" i="7"/>
  <c r="K14105" i="7"/>
  <c r="K15217" i="7"/>
  <c r="K14801" i="7"/>
  <c r="K16344"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K17590" i="7"/>
  <c r="A3725" i="7" s="1"/>
  <c r="K17599" i="7"/>
  <c r="A3734" i="7" s="1"/>
  <c r="K17711" i="7"/>
  <c r="K17096" i="7"/>
  <c r="K17184" i="7"/>
  <c r="K17224" i="7"/>
  <c r="K17105" i="7"/>
  <c r="K17185" i="7"/>
  <c r="K17225" i="7"/>
  <c r="K17106" i="7"/>
  <c r="K17186" i="7"/>
  <c r="K17226" i="7"/>
  <c r="K17650" i="7"/>
  <c r="K17171" i="7"/>
  <c r="K17172" i="7"/>
  <c r="K17524" i="7"/>
  <c r="K17604" i="7"/>
  <c r="K17173" i="7"/>
  <c r="K17941" i="7"/>
  <c r="K19224" i="7"/>
  <c r="K19418" i="7"/>
  <c r="K20261" i="7"/>
  <c r="K20254" i="7"/>
  <c r="K19417" i="7"/>
  <c r="K19847" i="7"/>
  <c r="K20111" i="7"/>
  <c r="K20255" i="7"/>
  <c r="K20112" i="7"/>
  <c r="K20354" i="7"/>
  <c r="K20355" i="7"/>
  <c r="K20837" i="7"/>
  <c r="K20260" i="7"/>
  <c r="K20838" i="7"/>
  <c r="K20839" i="7"/>
  <c r="K19687"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4847" i="7"/>
  <c r="K13064" i="7"/>
  <c r="K13111" i="7"/>
  <c r="K14848" i="7"/>
  <c r="K15074" i="7"/>
  <c r="K15570" i="7"/>
  <c r="K15075" i="7"/>
  <c r="K15093" i="7"/>
  <c r="A6238" i="7" s="1"/>
  <c r="K15094" i="7"/>
  <c r="K15526" i="7"/>
  <c r="K15367" i="7"/>
  <c r="K15527" i="7"/>
  <c r="K15368" i="7"/>
  <c r="K15528" i="7"/>
  <c r="K15976" i="7"/>
  <c r="K16664" i="7"/>
  <c r="K8314" i="7"/>
  <c r="A12989" i="7" s="1"/>
  <c r="K7889" i="7"/>
  <c r="K8804" i="7"/>
  <c r="K9680" i="7"/>
  <c r="K9306" i="7"/>
  <c r="K10137" i="7"/>
  <c r="K10449" i="7"/>
  <c r="K10816" i="7"/>
  <c r="A10551" i="7" s="1"/>
  <c r="K11149" i="7"/>
  <c r="A10181" i="7" s="1"/>
  <c r="K11385" i="7"/>
  <c r="K11594" i="7"/>
  <c r="K21081" i="7"/>
  <c r="K21079" i="7"/>
  <c r="K16794" i="7"/>
  <c r="K21245" i="7"/>
  <c r="K18401" i="7"/>
  <c r="K18403" i="7"/>
  <c r="K18486" i="7"/>
  <c r="K18494" i="7"/>
  <c r="K18502" i="7"/>
  <c r="K18846" i="7"/>
  <c r="K18480" i="7"/>
  <c r="K18488" i="7"/>
  <c r="K18496" i="7"/>
  <c r="K17669" i="7"/>
  <c r="K18405" i="7"/>
  <c r="K18482" i="7"/>
  <c r="K18490" i="7"/>
  <c r="K18498" i="7"/>
  <c r="K19364" i="7"/>
  <c r="K17381" i="7"/>
  <c r="K18342" i="7"/>
  <c r="K19365" i="7"/>
  <c r="K18407" i="7"/>
  <c r="K18484" i="7"/>
  <c r="K18492" i="7"/>
  <c r="K18500" i="7"/>
  <c r="K18844" i="7"/>
  <c r="K19366" i="7"/>
  <c r="K19363" i="7"/>
  <c r="K19367" i="7"/>
  <c r="K20630" i="7"/>
  <c r="K18845" i="7"/>
  <c r="K19676" i="7"/>
  <c r="K19922" i="7"/>
  <c r="K20314" i="7"/>
  <c r="K19915" i="7"/>
  <c r="K12577" i="7"/>
  <c r="K12535" i="7"/>
  <c r="K12607" i="7"/>
  <c r="K14082" i="7"/>
  <c r="A7255" i="7" s="1"/>
  <c r="K12884" i="7"/>
  <c r="K13161" i="7"/>
  <c r="K14373" i="7"/>
  <c r="K12913" i="7"/>
  <c r="K13633" i="7"/>
  <c r="K16201" i="7"/>
  <c r="K16601" i="7"/>
  <c r="K14948" i="7"/>
  <c r="K15196" i="7"/>
  <c r="K14729" i="7"/>
  <c r="K16582"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6811" i="7"/>
  <c r="K16709" i="7"/>
  <c r="K16797" i="7"/>
  <c r="K16813" i="7"/>
  <c r="K16837" i="7"/>
  <c r="K16782" i="7"/>
  <c r="K16688" i="7"/>
  <c r="K16792" i="7"/>
  <c r="K16800" i="7"/>
  <c r="K16816" i="7"/>
  <c r="K16793" i="7"/>
  <c r="K16809" i="7"/>
  <c r="K17270" i="7"/>
  <c r="K17510" i="7"/>
  <c r="K17695" i="7"/>
  <c r="K16799" i="7"/>
  <c r="K17952" i="7"/>
  <c r="K16922" i="7"/>
  <c r="K17698" i="7"/>
  <c r="K16810" i="7"/>
  <c r="K17099" i="7"/>
  <c r="K18291" i="7"/>
  <c r="K17108" i="7"/>
  <c r="K17332" i="7"/>
  <c r="K18830" i="7"/>
  <c r="K18950" i="7"/>
  <c r="K19123" i="7"/>
  <c r="K19262" i="7"/>
  <c r="K18543" i="7"/>
  <c r="K18623" i="7"/>
  <c r="K18841" i="7"/>
  <c r="K19314" i="7"/>
  <c r="K17109" i="7"/>
  <c r="K18787" i="7"/>
  <c r="K18987" i="7"/>
  <c r="K19360" i="7"/>
  <c r="K19361" i="7"/>
  <c r="K18829" i="7"/>
  <c r="K19728" i="7"/>
  <c r="K19313" i="7"/>
  <c r="K18949" i="7"/>
  <c r="K12569" i="7"/>
  <c r="K13218" i="7"/>
  <c r="K13866" i="7"/>
  <c r="K12283" i="7"/>
  <c r="K12747" i="7"/>
  <c r="K12915" i="7"/>
  <c r="K13443" i="7"/>
  <c r="K12340" i="7"/>
  <c r="K12556" i="7"/>
  <c r="K12445" i="7"/>
  <c r="K12949" i="7"/>
  <c r="K13661" i="7"/>
  <c r="K12310" i="7"/>
  <c r="K12558" i="7"/>
  <c r="K12796" i="7"/>
  <c r="K13295" i="7"/>
  <c r="K13319" i="7"/>
  <c r="K14275" i="7"/>
  <c r="K13662" i="7"/>
  <c r="K14724" i="7"/>
  <c r="K13116" i="7"/>
  <c r="K14269" i="7"/>
  <c r="K14765" i="7"/>
  <c r="K12544" i="7"/>
  <c r="K13537" i="7"/>
  <c r="K13720" i="7"/>
  <c r="K14104" i="7"/>
  <c r="K14376" i="7"/>
  <c r="K13015" i="7"/>
  <c r="K14881" i="7"/>
  <c r="K16289" i="7"/>
  <c r="K16497" i="7"/>
  <c r="K14561" i="7"/>
  <c r="K15362" i="7"/>
  <c r="K15602" i="7"/>
  <c r="K15762" i="7"/>
  <c r="K16602" i="7"/>
  <c r="K15364" i="7"/>
  <c r="K14369" i="7"/>
  <c r="K15133" i="7"/>
  <c r="K15317" i="7"/>
  <c r="K16174" i="7"/>
  <c r="K14943" i="7"/>
  <c r="K15127" i="7"/>
  <c r="K15143" i="7"/>
  <c r="K164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K20969" i="7"/>
  <c r="A391" i="7" s="1"/>
  <c r="K21170" i="7"/>
  <c r="K16988" i="7"/>
  <c r="K17036" i="7"/>
  <c r="K21171" i="7"/>
  <c r="K16989" i="7"/>
  <c r="K21166" i="7"/>
  <c r="K17035" i="7"/>
  <c r="K17623" i="7"/>
  <c r="K17896" i="7"/>
  <c r="K17809" i="7"/>
  <c r="K17873" i="7"/>
  <c r="K16987" i="7"/>
  <c r="K17066" i="7"/>
  <c r="K17851" i="7"/>
  <c r="K17644" i="7"/>
  <c r="K19352" i="7"/>
  <c r="K18505" i="7"/>
  <c r="K18649" i="7"/>
  <c r="K19145" i="7"/>
  <c r="A19145" i="7" s="1"/>
  <c r="K18650" i="7"/>
  <c r="K19022" i="7"/>
  <c r="K20968" i="7"/>
  <c r="K18508" i="7"/>
  <c r="K18612" i="7"/>
  <c r="K19752" i="7"/>
  <c r="K19853" i="7"/>
  <c r="K19877" i="7"/>
  <c r="K20277" i="7"/>
  <c r="K20063" i="7"/>
  <c r="K20127" i="7"/>
  <c r="K20367" i="7"/>
  <c r="K20671" i="7"/>
  <c r="K19535" i="7"/>
  <c r="K19611" i="7"/>
  <c r="K19619" i="7"/>
  <c r="K20144" i="7"/>
  <c r="K20664" i="7"/>
  <c r="K20106" i="7"/>
  <c r="K20114" i="7"/>
  <c r="K20362" i="7"/>
  <c r="K20011" i="7"/>
  <c r="K20363" i="7"/>
  <c r="K20635" i="7"/>
  <c r="K20388" i="7"/>
  <c r="K13202" i="7"/>
  <c r="K13450" i="7"/>
  <c r="K13610" i="7"/>
  <c r="K13451" i="7"/>
  <c r="K12733" i="7"/>
  <c r="K13405" i="7"/>
  <c r="K13453" i="7"/>
  <c r="K12734" i="7"/>
  <c r="K13544" i="7"/>
  <c r="K14018" i="7"/>
  <c r="K12692" i="7"/>
  <c r="A8632" i="7" s="1"/>
  <c r="K13879" i="7"/>
  <c r="K14668" i="7"/>
  <c r="K14708" i="7"/>
  <c r="K13585" i="7"/>
  <c r="K13200" i="7"/>
  <c r="K13404" i="7"/>
  <c r="K13452" i="7"/>
  <c r="K14032" i="7"/>
  <c r="K13454" i="7"/>
  <c r="K15057" i="7"/>
  <c r="K15521" i="7"/>
  <c r="K15577" i="7"/>
  <c r="K15522" i="7"/>
  <c r="K15468" i="7"/>
  <c r="K15445" i="7"/>
  <c r="K15469" i="7"/>
  <c r="K15014" i="7"/>
  <c r="K16111" i="7"/>
  <c r="K9051" i="7"/>
  <c r="K9802" i="7"/>
  <c r="K9804" i="7"/>
  <c r="K12049" i="7"/>
  <c r="K11267" i="7"/>
  <c r="K11674" i="7"/>
  <c r="K21252" i="7"/>
  <c r="K21182" i="7"/>
  <c r="K17390" i="7"/>
  <c r="K17830" i="7"/>
  <c r="K17855" i="7"/>
  <c r="K17408" i="7"/>
  <c r="K17808" i="7"/>
  <c r="K17872" i="7"/>
  <c r="K17121" i="7"/>
  <c r="K17825" i="7"/>
  <c r="K17993" i="7"/>
  <c r="K17435" i="7"/>
  <c r="K17827" i="7"/>
  <c r="K17476" i="7"/>
  <c r="K17828" i="7"/>
  <c r="K17469" i="7"/>
  <c r="K18983" i="7"/>
  <c r="K17810" i="7"/>
  <c r="K17842" i="7"/>
  <c r="K18544" i="7"/>
  <c r="K19480" i="7"/>
  <c r="K17965" i="7"/>
  <c r="K18545" i="7"/>
  <c r="K18673" i="7"/>
  <c r="K17453" i="7"/>
  <c r="K18296" i="7"/>
  <c r="K18506" i="7"/>
  <c r="K18562" i="7"/>
  <c r="K18658" i="7"/>
  <c r="K18771" i="7"/>
  <c r="K19784" i="7"/>
  <c r="K20365" i="7"/>
  <c r="K20446" i="7"/>
  <c r="K18509" i="7"/>
  <c r="K19723" i="7"/>
  <c r="K20009" i="7"/>
  <c r="K19578" i="7"/>
  <c r="K20637" i="7"/>
  <c r="K12401" i="7"/>
  <c r="K13594" i="7"/>
  <c r="K12252" i="7"/>
  <c r="K13141" i="7"/>
  <c r="K13637" i="7"/>
  <c r="K12254" i="7"/>
  <c r="K12687" i="7"/>
  <c r="K12952" i="7"/>
  <c r="K13145" i="7"/>
  <c r="K14315" i="7"/>
  <c r="K14477" i="7"/>
  <c r="K13140" i="7"/>
  <c r="K14031" i="7"/>
  <c r="K14311" i="7"/>
  <c r="K13440" i="7"/>
  <c r="K14208" i="7"/>
  <c r="K16129" i="7"/>
  <c r="K14745" i="7"/>
  <c r="K16130" i="7"/>
  <c r="K16586" i="7"/>
  <c r="K14987" i="7"/>
  <c r="K16131" i="7"/>
  <c r="K16499" i="7"/>
  <c r="K15141" i="7"/>
  <c r="K15405" i="7"/>
  <c r="K16125" i="7"/>
  <c r="K16646" i="7"/>
  <c r="K15072" i="7"/>
  <c r="K15088" i="7"/>
  <c r="K15472"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20961" i="7"/>
  <c r="K16861" i="7"/>
  <c r="K16925" i="7"/>
  <c r="K20972" i="7"/>
  <c r="K16862" i="7"/>
  <c r="K21310" i="7"/>
  <c r="K21311" i="7"/>
  <c r="K17033" i="7"/>
  <c r="K21312" i="7"/>
  <c r="K17958" i="7"/>
  <c r="K17296" i="7"/>
  <c r="K17728" i="7"/>
  <c r="K17968" i="7"/>
  <c r="K18256" i="7"/>
  <c r="K20960" i="7"/>
  <c r="K17969" i="7"/>
  <c r="K18257" i="7"/>
  <c r="K17379" i="7"/>
  <c r="K17387" i="7"/>
  <c r="K17635" i="7"/>
  <c r="K18243" i="7"/>
  <c r="K17380" i="7"/>
  <c r="K17724" i="7"/>
  <c r="K18242" i="7"/>
  <c r="K18942" i="7"/>
  <c r="K19358" i="7"/>
  <c r="K19368" i="7"/>
  <c r="K18847" i="7"/>
  <c r="K19135" i="7"/>
  <c r="K19385" i="7"/>
  <c r="K17034" i="7"/>
  <c r="K18258" i="7"/>
  <c r="K18848" i="7"/>
  <c r="K19136" i="7"/>
  <c r="K19386" i="7"/>
  <c r="K19137" i="7"/>
  <c r="K17725" i="7"/>
  <c r="K19055" i="7"/>
  <c r="K19981" i="7"/>
  <c r="K19982" i="7"/>
  <c r="K20422" i="7"/>
  <c r="K19626" i="7"/>
  <c r="K19674" i="7"/>
  <c r="K19682" i="7"/>
  <c r="K19919" i="7"/>
  <c r="K19983" i="7"/>
  <c r="K20311" i="7"/>
  <c r="K20647" i="7"/>
  <c r="K18541" i="7"/>
  <c r="K19675" i="7"/>
  <c r="K20264" i="7"/>
  <c r="K20312" i="7"/>
  <c r="K20576" i="7"/>
  <c r="K17957" i="7"/>
  <c r="K19969" i="7"/>
  <c r="K20585" i="7"/>
  <c r="K20649" i="7"/>
  <c r="K20586" i="7"/>
  <c r="K18773" i="7"/>
  <c r="K20283" i="7"/>
  <c r="K20539" i="7"/>
  <c r="K20878" i="7"/>
  <c r="K18941" i="7"/>
  <c r="K12273" i="7"/>
  <c r="K12777" i="7"/>
  <c r="K12274" i="7"/>
  <c r="K13498" i="7"/>
  <c r="K13938" i="7"/>
  <c r="K12203" i="7"/>
  <c r="K12923" i="7"/>
  <c r="K13675" i="7"/>
  <c r="K12560" i="7"/>
  <c r="K13144" i="7"/>
  <c r="K13510" i="7"/>
  <c r="K14362" i="7"/>
  <c r="K13511" i="7"/>
  <c r="K14083" i="7"/>
  <c r="A7256" i="7" s="1"/>
  <c r="K14099" i="7"/>
  <c r="K14771" i="7"/>
  <c r="K14100" i="7"/>
  <c r="K14364" i="7"/>
  <c r="K14772" i="7"/>
  <c r="K13676" i="7"/>
  <c r="K14365" i="7"/>
  <c r="K14749" i="7"/>
  <c r="K13142" i="7"/>
  <c r="K12776" i="7"/>
  <c r="K13143" i="7"/>
  <c r="K15249" i="7"/>
  <c r="K15250" i="7"/>
  <c r="K16194" i="7"/>
  <c r="K14361" i="7"/>
  <c r="K15251" i="7"/>
  <c r="K16195" i="7"/>
  <c r="K15252" i="7"/>
  <c r="K16629" i="7"/>
  <c r="K14934" i="7"/>
  <c r="K16198" i="7"/>
  <c r="K16630" i="7"/>
  <c r="K14895" i="7"/>
  <c r="K14951" i="7"/>
  <c r="K15136" i="7"/>
  <c r="K15360" i="7"/>
  <c r="K16536"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21198" i="7"/>
  <c r="K19392" i="7"/>
  <c r="K19323" i="7"/>
  <c r="K19411" i="7"/>
  <c r="K20478" i="7"/>
  <c r="K20806" i="7"/>
  <c r="K12618" i="7"/>
  <c r="K12922" i="7"/>
  <c r="K13509" i="7"/>
  <c r="K14014" i="7"/>
  <c r="K12248" i="7"/>
  <c r="K13767" i="7"/>
  <c r="A7575" i="7" s="1"/>
  <c r="K13168" i="7"/>
  <c r="K14513"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4579" i="7"/>
  <c r="K13388" i="7"/>
  <c r="K14156" i="7"/>
  <c r="K12606" i="7"/>
  <c r="K13502" i="7"/>
  <c r="K15971" i="7"/>
  <c r="K15359" i="7"/>
  <c r="K8117" i="7"/>
  <c r="K7631" i="7"/>
  <c r="K8569" i="7"/>
  <c r="K9041" i="7"/>
  <c r="K8939" i="7"/>
  <c r="K9443" i="7"/>
  <c r="K9659" i="7"/>
  <c r="K9894" i="7"/>
  <c r="K10266" i="7"/>
  <c r="K10631" i="7"/>
  <c r="K10957" i="7"/>
  <c r="K11330" i="7"/>
  <c r="K11499" i="7"/>
  <c r="K11965" i="7"/>
  <c r="K21018" i="7"/>
  <c r="K16697" i="7"/>
  <c r="K17222" i="7"/>
  <c r="K17175" i="7"/>
  <c r="K17176" i="7"/>
  <c r="K17512" i="7"/>
  <c r="K17592" i="7"/>
  <c r="K17122" i="7"/>
  <c r="K17378" i="7"/>
  <c r="K17251" i="7"/>
  <c r="K17707" i="7"/>
  <c r="K17763" i="7"/>
  <c r="K17852" i="7"/>
  <c r="K18646" i="7"/>
  <c r="K17762" i="7"/>
  <c r="K17853" i="7"/>
  <c r="K17962" i="7"/>
  <c r="K19251" i="7"/>
  <c r="K18604" i="7"/>
  <c r="K20133" i="7"/>
  <c r="K20477" i="7"/>
  <c r="K19572" i="7"/>
  <c r="K18981" i="7"/>
  <c r="K19826" i="7"/>
  <c r="K20790" i="7"/>
  <c r="K12533" i="7"/>
  <c r="K12198" i="7"/>
  <c r="K13100" i="7"/>
  <c r="K14578" i="7"/>
  <c r="K13478" i="7"/>
  <c r="K13536" i="7"/>
  <c r="K12959" i="7"/>
  <c r="K13504" i="7"/>
  <c r="K13902" i="7"/>
  <c r="K14279" i="7"/>
  <c r="K16425" i="7"/>
  <c r="K14946" i="7"/>
  <c r="K15178" i="7"/>
  <c r="K15766" i="7"/>
  <c r="K9689" i="7"/>
  <c r="K9445" i="7"/>
  <c r="K9722" i="7"/>
  <c r="K9938" i="7"/>
  <c r="K9939" i="7"/>
  <c r="K12028" i="7"/>
  <c r="K21253" i="7"/>
  <c r="K20109" i="7"/>
  <c r="K20136" i="7"/>
  <c r="K20456" i="7"/>
  <c r="K19773" i="7"/>
  <c r="K20098" i="7"/>
  <c r="K20466" i="7"/>
  <c r="K20027" i="7"/>
  <c r="K20723" i="7"/>
  <c r="K20116" i="7"/>
  <c r="K20124" i="7"/>
  <c r="K20636" i="7"/>
  <c r="K13378" i="7"/>
  <c r="K12196" i="7"/>
  <c r="K13357" i="7"/>
  <c r="K13153" i="7"/>
  <c r="K5957" i="7"/>
  <c r="K7924" i="7"/>
  <c r="K8631" i="7"/>
  <c r="K9242" i="7"/>
  <c r="K9626" i="7"/>
  <c r="K9117" i="7"/>
  <c r="K9907" i="7"/>
  <c r="K10605" i="7"/>
  <c r="K11195" i="7"/>
  <c r="K11283" i="7"/>
  <c r="K11468" i="7"/>
  <c r="K21204" i="7"/>
  <c r="K21262" i="7"/>
  <c r="K21205" i="7"/>
  <c r="K19776" i="7"/>
  <c r="K20118" i="7"/>
  <c r="K19536" i="7"/>
  <c r="K20387" i="7"/>
  <c r="K20836" i="7"/>
  <c r="K20028" i="7"/>
  <c r="K20673" i="7"/>
  <c r="K12515" i="7"/>
  <c r="K13395" i="7"/>
  <c r="K13365" i="7"/>
  <c r="K14098" i="7"/>
  <c r="K12456" i="7"/>
  <c r="K13598" i="7"/>
  <c r="K13881" i="7"/>
  <c r="K14350" i="7"/>
  <c r="K14103" i="7"/>
  <c r="K14663" i="7"/>
  <c r="K14867" i="7"/>
  <c r="K14988" i="7"/>
  <c r="K15556" i="7"/>
  <c r="K14989" i="7"/>
  <c r="K15504"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21113" i="7"/>
  <c r="K16859" i="7"/>
  <c r="K20962" i="7"/>
  <c r="K21114" i="7"/>
  <c r="K21236" i="7"/>
  <c r="K16864" i="7"/>
  <c r="K16880" i="7"/>
  <c r="K16881" i="7"/>
  <c r="K17254" i="7"/>
  <c r="K17366" i="7"/>
  <c r="K17406" i="7"/>
  <c r="K16863" i="7"/>
  <c r="K17255" i="7"/>
  <c r="K17352" i="7"/>
  <c r="K17384" i="7"/>
  <c r="K17736" i="7"/>
  <c r="K17752" i="7"/>
  <c r="K21112" i="7"/>
  <c r="K16911" i="7"/>
  <c r="K17297" i="7"/>
  <c r="K18065" i="7"/>
  <c r="K18153" i="7"/>
  <c r="K18169" i="7"/>
  <c r="K18201" i="7"/>
  <c r="K18265" i="7"/>
  <c r="K21248" i="7"/>
  <c r="K17619" i="7"/>
  <c r="K18203" i="7"/>
  <c r="K17764" i="7"/>
  <c r="K17645" i="7"/>
  <c r="K18069" i="7"/>
  <c r="K18151" i="7"/>
  <c r="K18312" i="7"/>
  <c r="K18389" i="7"/>
  <c r="K18438" i="7"/>
  <c r="K18454" i="7"/>
  <c r="K18854" i="7"/>
  <c r="K19107" i="7"/>
  <c r="K19286" i="7"/>
  <c r="K18330" i="7"/>
  <c r="K19108" i="7"/>
  <c r="K19287" i="7"/>
  <c r="K18061" i="7"/>
  <c r="K18154" i="7"/>
  <c r="K18314" i="7"/>
  <c r="K18391" i="7"/>
  <c r="K18816" i="7"/>
  <c r="K19288" i="7"/>
  <c r="K17253" i="7"/>
  <c r="K18221" i="7"/>
  <c r="K18053" i="7"/>
  <c r="K18085" i="7"/>
  <c r="K18167" i="7"/>
  <c r="K18261" i="7"/>
  <c r="K18271" i="7"/>
  <c r="K18458" i="7"/>
  <c r="K19087" i="7"/>
  <c r="K17733" i="7"/>
  <c r="K18223" i="7"/>
  <c r="K18250" i="7"/>
  <c r="K19088" i="7"/>
  <c r="K18343" i="7"/>
  <c r="K18428" i="7"/>
  <c r="K19040" i="7"/>
  <c r="K19073" i="7"/>
  <c r="K19933" i="7"/>
  <c r="K20309" i="7"/>
  <c r="K20429" i="7"/>
  <c r="K18124" i="7"/>
  <c r="K19289" i="7"/>
  <c r="K19544" i="7"/>
  <c r="K19942" i="7"/>
  <c r="K20046" i="7"/>
  <c r="K20598" i="7"/>
  <c r="K19959" i="7"/>
  <c r="K19747" i="7"/>
  <c r="K19944" i="7"/>
  <c r="K20296" i="7"/>
  <c r="K19660" i="7"/>
  <c r="K20617" i="7"/>
  <c r="K19685" i="7"/>
  <c r="K18328" i="7"/>
  <c r="K19678" i="7"/>
  <c r="K20171" i="7"/>
  <c r="K20427" i="7"/>
  <c r="K19647" i="7"/>
  <c r="K20564" i="7"/>
  <c r="K20428" i="7"/>
  <c r="K19924" i="7"/>
  <c r="K20300" i="7"/>
  <c r="K13026" i="7"/>
  <c r="K12555" i="7"/>
  <c r="K12909" i="7"/>
  <c r="K13749" i="7"/>
  <c r="K12230" i="7"/>
  <c r="K13158" i="7"/>
  <c r="K13986" i="7"/>
  <c r="K13248" i="7"/>
  <c r="K14459" i="7"/>
  <c r="K13249" i="7"/>
  <c r="K13750" i="7"/>
  <c r="K12910" i="7"/>
  <c r="K13503" i="7"/>
  <c r="K14790" i="7"/>
  <c r="K12911" i="7"/>
  <c r="K12912" i="7"/>
  <c r="K13985" i="7"/>
  <c r="K16513" i="7"/>
  <c r="K14914" i="7"/>
  <c r="K14978" i="7"/>
  <c r="K15186" i="7"/>
  <c r="K15354" i="7"/>
  <c r="K14979" i="7"/>
  <c r="K16147" i="7"/>
  <c r="K14916" i="7"/>
  <c r="K15188" i="7"/>
  <c r="K16180" i="7"/>
  <c r="K16204" i="7"/>
  <c r="K14973" i="7"/>
  <c r="K15989" i="7"/>
  <c r="K15182" i="7"/>
  <c r="K16118" i="7"/>
  <c r="K16150" i="7"/>
  <c r="K8254" i="7"/>
  <c r="A13060" i="7" s="1"/>
  <c r="K7865" i="7"/>
  <c r="K8630" i="7"/>
  <c r="K9582" i="7"/>
  <c r="K9227" i="7"/>
  <c r="K9611" i="7"/>
  <c r="A9611" i="7" s="1"/>
  <c r="K9870" i="7"/>
  <c r="K9970" i="7"/>
  <c r="A11359" i="7" s="1"/>
  <c r="K10241" i="7"/>
  <c r="K10313" i="7"/>
  <c r="K11568" i="7"/>
  <c r="K11680" i="7"/>
  <c r="K10932" i="7"/>
  <c r="K11206" i="7"/>
  <c r="A11206" i="7" s="1"/>
  <c r="K11100" i="7"/>
  <c r="K11404" i="7"/>
  <c r="K16683" i="7"/>
  <c r="K16886" i="7"/>
  <c r="K20911" i="7"/>
  <c r="K17126" i="7"/>
  <c r="K17335" i="7"/>
  <c r="K17936" i="7"/>
  <c r="K17073" i="7"/>
  <c r="K17706" i="7"/>
  <c r="K17643" i="7"/>
  <c r="K18227" i="7"/>
  <c r="K18975" i="7"/>
  <c r="K19037" i="7"/>
  <c r="K19250" i="7"/>
  <c r="K19298" i="7"/>
  <c r="K17125" i="7"/>
  <c r="K18611" i="7"/>
  <c r="K18739" i="7"/>
  <c r="K19539" i="7"/>
  <c r="K20558" i="7"/>
  <c r="K19627" i="7"/>
  <c r="K19635" i="7"/>
  <c r="K19888" i="7"/>
  <c r="K20233" i="7"/>
  <c r="K19795" i="7"/>
  <c r="K20099" i="7"/>
  <c r="K20452" i="7"/>
  <c r="K20788" i="7"/>
  <c r="K19623" i="7"/>
  <c r="K20888" i="7"/>
  <c r="K12553" i="7"/>
  <c r="K13674" i="7"/>
  <c r="K12499" i="7"/>
  <c r="K12619" i="7"/>
  <c r="K13803" i="7"/>
  <c r="K12189" i="7"/>
  <c r="K13501" i="7"/>
  <c r="K12191" i="7"/>
  <c r="K14195" i="7"/>
  <c r="K14515" i="7"/>
  <c r="K13271" i="7"/>
  <c r="K12849" i="7"/>
  <c r="K14015" i="7"/>
  <c r="K14375" i="7"/>
  <c r="K13024" i="7"/>
  <c r="K13768" i="7"/>
  <c r="K15145" i="7"/>
  <c r="K14892" i="7"/>
  <c r="K15629" i="7"/>
  <c r="K14577" i="7"/>
  <c r="K16486" i="7"/>
  <c r="K15983" i="7"/>
  <c r="K16303" i="7"/>
  <c r="K14802" i="7"/>
  <c r="K1524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6888" i="7"/>
  <c r="K17574" i="7"/>
  <c r="K18232" i="7"/>
  <c r="K18233" i="7"/>
  <c r="K17147" i="7"/>
  <c r="K17148" i="7"/>
  <c r="K17676" i="7"/>
  <c r="K18750" i="7"/>
  <c r="K18887" i="7"/>
  <c r="K19044" i="7"/>
  <c r="K16887" i="7"/>
  <c r="K18747" i="7"/>
  <c r="K19171" i="7"/>
  <c r="K17573" i="7"/>
  <c r="K19925" i="7"/>
  <c r="K20333" i="7"/>
  <c r="K19926" i="7"/>
  <c r="K20175" i="7"/>
  <c r="K20176" i="7"/>
  <c r="K19630" i="7"/>
  <c r="K20243" i="7"/>
  <c r="K17685" i="7"/>
  <c r="K20332" i="7"/>
  <c r="K19631" i="7"/>
  <c r="K12497" i="7"/>
  <c r="K12298" i="7"/>
  <c r="K13162" i="7"/>
  <c r="K13930" i="7"/>
  <c r="K13163" i="7"/>
  <c r="K13931" i="7"/>
  <c r="K12917" i="7"/>
  <c r="K13813" i="7"/>
  <c r="K12918" i="7"/>
  <c r="K14468" i="7"/>
  <c r="K14469" i="7"/>
  <c r="K13814" i="7"/>
  <c r="K14159" i="7"/>
  <c r="K14799" i="7"/>
  <c r="K12612" i="7"/>
  <c r="K14160" i="7"/>
  <c r="K15210" i="7"/>
  <c r="K15890" i="7"/>
  <c r="K15211" i="7"/>
  <c r="K15891" i="7"/>
  <c r="K15892" i="7"/>
  <c r="K15893" i="7"/>
  <c r="K14800" i="7"/>
  <c r="K16342" i="7"/>
  <c r="K16343"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6877" i="7"/>
  <c r="K16878" i="7"/>
  <c r="K17734" i="7"/>
  <c r="K18254" i="7"/>
  <c r="K18310" i="7"/>
  <c r="K17367" i="7"/>
  <c r="K17735" i="7"/>
  <c r="K17368" i="7"/>
  <c r="K17353" i="7"/>
  <c r="K17369" i="7"/>
  <c r="K18225" i="7"/>
  <c r="K16879" i="7"/>
  <c r="K18067" i="7"/>
  <c r="K18155" i="7"/>
  <c r="K18267" i="7"/>
  <c r="K18387" i="7"/>
  <c r="K16914" i="7"/>
  <c r="K18165" i="7"/>
  <c r="K18440" i="7"/>
  <c r="K18472" i="7"/>
  <c r="K17365" i="7"/>
  <c r="K18199" i="7"/>
  <c r="K18063" i="7"/>
  <c r="K18450" i="7"/>
  <c r="K18326" i="7"/>
  <c r="K19382" i="7"/>
  <c r="K20455" i="7"/>
  <c r="K20008" i="7"/>
  <c r="K19402" i="7"/>
  <c r="K20010" i="7"/>
  <c r="K13250" i="7"/>
  <c r="K13746" i="7"/>
  <c r="K13027" i="7"/>
  <c r="K13251" i="7"/>
  <c r="K13403" i="7"/>
  <c r="K13747" i="7"/>
  <c r="K12685" i="7"/>
  <c r="K12765" i="7"/>
  <c r="K13157" i="7"/>
  <c r="K12231" i="7"/>
  <c r="K12295" i="7"/>
  <c r="K12764" i="7"/>
  <c r="K14458" i="7"/>
  <c r="K13159" i="7"/>
  <c r="K13748" i="7"/>
  <c r="K13987" i="7"/>
  <c r="K13160" i="7"/>
  <c r="K13988" i="7"/>
  <c r="K14460" i="7"/>
  <c r="K14788" i="7"/>
  <c r="K12908" i="7"/>
  <c r="K14461" i="7"/>
  <c r="K14789" i="7"/>
  <c r="K14791" i="7"/>
  <c r="K14977" i="7"/>
  <c r="K15193" i="7"/>
  <c r="K16153" i="7"/>
  <c r="K16449" i="7"/>
  <c r="A4883" i="7" s="1"/>
  <c r="K16521" i="7"/>
  <c r="K16154" i="7"/>
  <c r="K16450" i="7"/>
  <c r="K14915" i="7"/>
  <c r="K16203" i="7"/>
  <c r="K16451" i="7"/>
  <c r="K16491" i="7"/>
  <c r="K14457" i="7"/>
  <c r="K14980" i="7"/>
  <c r="K15180" i="7"/>
  <c r="K15988" i="7"/>
  <c r="K16148" i="7"/>
  <c r="K16452" i="7"/>
  <c r="K16492" i="7"/>
  <c r="K14917" i="7"/>
  <c r="K14981" i="7"/>
  <c r="K15189" i="7"/>
  <c r="K16149" i="7"/>
  <c r="K16181" i="7"/>
  <c r="K16453" i="7"/>
  <c r="K14974" i="7"/>
  <c r="K14982" i="7"/>
  <c r="K15190" i="7"/>
  <c r="K15990" i="7"/>
  <c r="K16182" i="7"/>
  <c r="K14975" i="7"/>
  <c r="K14983" i="7"/>
  <c r="K15191" i="7"/>
  <c r="K15991" i="7"/>
  <c r="K16119" i="7"/>
  <c r="K16151" i="7"/>
  <c r="K16447" i="7"/>
  <c r="K16519" i="7"/>
  <c r="K14976" i="7"/>
  <c r="K15184" i="7"/>
  <c r="K15192" i="7"/>
  <c r="K15352" i="7"/>
  <c r="K16152" i="7"/>
  <c r="K16448" i="7"/>
  <c r="A4882" i="7" s="1"/>
  <c r="K16520"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K21090" i="7"/>
  <c r="K21243" i="7"/>
  <c r="K21251" i="7"/>
  <c r="K16749" i="7"/>
  <c r="K21244" i="7"/>
  <c r="K16736" i="7"/>
  <c r="K21087" i="7"/>
  <c r="K16857" i="7"/>
  <c r="K18046" i="7"/>
  <c r="K18302" i="7"/>
  <c r="K17391" i="7"/>
  <c r="K18048" i="7"/>
  <c r="K18177" i="7"/>
  <c r="K18385" i="7"/>
  <c r="K17666" i="7"/>
  <c r="K17363" i="7"/>
  <c r="K17667" i="7"/>
  <c r="K18171" i="7"/>
  <c r="K18179" i="7"/>
  <c r="K18307" i="7"/>
  <c r="K21117" i="7"/>
  <c r="K17364" i="7"/>
  <c r="K17668" i="7"/>
  <c r="K18173" i="7"/>
  <c r="K18462" i="7"/>
  <c r="K19384" i="7"/>
  <c r="K18815" i="7"/>
  <c r="K19035" i="7"/>
  <c r="K19100" i="7"/>
  <c r="K19369" i="7"/>
  <c r="K18175" i="7"/>
  <c r="K18304" i="7"/>
  <c r="K18456" i="7"/>
  <c r="K18464" i="7"/>
  <c r="K19101" i="7"/>
  <c r="K19102" i="7"/>
  <c r="K18306" i="7"/>
  <c r="K18383" i="7"/>
  <c r="K18466" i="7"/>
  <c r="K18882" i="7"/>
  <c r="K19434" i="7"/>
  <c r="K18298" i="7"/>
  <c r="K18308" i="7"/>
  <c r="K18044" i="7"/>
  <c r="K18181" i="7"/>
  <c r="K18309" i="7"/>
  <c r="K18452" i="7"/>
  <c r="K18460" i="7"/>
  <c r="K18468" i="7"/>
  <c r="K18524" i="7"/>
  <c r="A2807" i="7" s="1"/>
  <c r="K18812" i="7"/>
  <c r="K18300" i="7"/>
  <c r="K19713" i="7"/>
  <c r="K20622" i="7"/>
  <c r="K19659" i="7"/>
  <c r="K20360" i="7"/>
  <c r="K19106" i="7"/>
  <c r="K20042" i="7"/>
  <c r="K20298" i="7"/>
  <c r="K18813" i="7"/>
  <c r="K20692" i="7"/>
  <c r="K19956" i="7"/>
  <c r="K20605" i="7"/>
  <c r="K12650" i="7"/>
  <c r="K13258" i="7"/>
  <c r="K13811" i="7"/>
  <c r="K12500" i="7"/>
  <c r="K12495" i="7"/>
  <c r="K13169" i="7"/>
  <c r="K13647" i="7"/>
  <c r="K14434" i="7"/>
  <c r="K14730" i="7"/>
  <c r="K12964" i="7"/>
  <c r="K13260" i="7"/>
  <c r="K14731" i="7"/>
  <c r="K13262" i="7"/>
  <c r="K14101" i="7"/>
  <c r="K13254" i="7"/>
  <c r="K14398" i="7"/>
  <c r="K13337" i="7"/>
  <c r="K14399" i="7"/>
  <c r="K13256" i="7"/>
  <c r="K14097" i="7"/>
  <c r="K15257" i="7"/>
  <c r="K16562" i="7"/>
  <c r="K16563" i="7"/>
  <c r="K16196" i="7"/>
  <c r="K16564" i="7"/>
  <c r="K16197" i="7"/>
  <c r="K14950" i="7"/>
  <c r="K14281" i="7"/>
  <c r="K14952" i="7"/>
  <c r="K15208"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K20945" i="7"/>
  <c r="K21121" i="7"/>
  <c r="K21145" i="7"/>
  <c r="K16803" i="7"/>
  <c r="K21138" i="7"/>
  <c r="K21210" i="7"/>
  <c r="K21258" i="7"/>
  <c r="K16692" i="7"/>
  <c r="K16804" i="7"/>
  <c r="K21035" i="7"/>
  <c r="K21059" i="7"/>
  <c r="K21211" i="7"/>
  <c r="K21259" i="7"/>
  <c r="K16693" i="7"/>
  <c r="K16789" i="7"/>
  <c r="K16805" i="7"/>
  <c r="K20980" i="7"/>
  <c r="K16806" i="7"/>
  <c r="K21214" i="7"/>
  <c r="K21254" i="7"/>
  <c r="K16808" i="7"/>
  <c r="K16872" i="7"/>
  <c r="K17000" i="7"/>
  <c r="K20983" i="7"/>
  <c r="K21159" i="7"/>
  <c r="K16785" i="7"/>
  <c r="K16801" i="7"/>
  <c r="K16945" i="7"/>
  <c r="K17134" i="7"/>
  <c r="K17398" i="7"/>
  <c r="K17430" i="7"/>
  <c r="K17494" i="7"/>
  <c r="K18134" i="7"/>
  <c r="K21200" i="7"/>
  <c r="K16998" i="7"/>
  <c r="K17287" i="7"/>
  <c r="K17727" i="7"/>
  <c r="K21125" i="7"/>
  <c r="K17072" i="7"/>
  <c r="K17136" i="7"/>
  <c r="K17240" i="7"/>
  <c r="K17464" i="7"/>
  <c r="K17696" i="7"/>
  <c r="K17704" i="7"/>
  <c r="K18184" i="7"/>
  <c r="K16802" i="7"/>
  <c r="K16871" i="7"/>
  <c r="K17329" i="7"/>
  <c r="K17489" i="7"/>
  <c r="K17793" i="7"/>
  <c r="K18033" i="7"/>
  <c r="K18297" i="7"/>
  <c r="K20981" i="7"/>
  <c r="K21165" i="7"/>
  <c r="K21221" i="7"/>
  <c r="K16690" i="7"/>
  <c r="K16807" i="7"/>
  <c r="K17234" i="7"/>
  <c r="K17258" i="7"/>
  <c r="K17338" i="7"/>
  <c r="K17394" i="7"/>
  <c r="K17466" i="7"/>
  <c r="K17490" i="7"/>
  <c r="K20984" i="7"/>
  <c r="K21045" i="7"/>
  <c r="K16786" i="7"/>
  <c r="K17139" i="7"/>
  <c r="K17259" i="7"/>
  <c r="K17331" i="7"/>
  <c r="K17339" i="7"/>
  <c r="K17467" i="7"/>
  <c r="K17515" i="7"/>
  <c r="K17699" i="7"/>
  <c r="K17731" i="7"/>
  <c r="K18187" i="7"/>
  <c r="K21213" i="7"/>
  <c r="K17396" i="7"/>
  <c r="K17428" i="7"/>
  <c r="K17492" i="7"/>
  <c r="K17700" i="7"/>
  <c r="K17708" i="7"/>
  <c r="K17796" i="7"/>
  <c r="K17938" i="7"/>
  <c r="K18037" i="7"/>
  <c r="K18125" i="7"/>
  <c r="K18277" i="7"/>
  <c r="K18290" i="7"/>
  <c r="K18346" i="7"/>
  <c r="K18510" i="7"/>
  <c r="K18574" i="7"/>
  <c r="K18710" i="7"/>
  <c r="K18766" i="7"/>
  <c r="K18934" i="7"/>
  <c r="K19212" i="7"/>
  <c r="K19478" i="7"/>
  <c r="K19534" i="7"/>
  <c r="K21024" i="7"/>
  <c r="K18292" i="7"/>
  <c r="K18711" i="7"/>
  <c r="K18767" i="7"/>
  <c r="K18935" i="7"/>
  <c r="K19143" i="7"/>
  <c r="K19213" i="7"/>
  <c r="K19447" i="7"/>
  <c r="K18130" i="7"/>
  <c r="K18576" i="7"/>
  <c r="K19144" i="7"/>
  <c r="K18132" i="7"/>
  <c r="K18295" i="7"/>
  <c r="K18681" i="7"/>
  <c r="K18745" i="7"/>
  <c r="K18769" i="7"/>
  <c r="K19005" i="7"/>
  <c r="K18522" i="7"/>
  <c r="K18538" i="7"/>
  <c r="K18674" i="7"/>
  <c r="K21173" i="7"/>
  <c r="K17293" i="7"/>
  <c r="K18285" i="7"/>
  <c r="K18523" i="7"/>
  <c r="K18539" i="7"/>
  <c r="K18563" i="7"/>
  <c r="K18699" i="7"/>
  <c r="K18707" i="7"/>
  <c r="K18883" i="7"/>
  <c r="K18995" i="7"/>
  <c r="K19023" i="7"/>
  <c r="K19475" i="7"/>
  <c r="K17429" i="7"/>
  <c r="K17797" i="7"/>
  <c r="K18034" i="7"/>
  <c r="K18540" i="7"/>
  <c r="K18700" i="7"/>
  <c r="K18788" i="7"/>
  <c r="K18852" i="7"/>
  <c r="K18884" i="7"/>
  <c r="K19121" i="7"/>
  <c r="K19420" i="7"/>
  <c r="K19476" i="7"/>
  <c r="A1853" i="7" s="1"/>
  <c r="K19492" i="7"/>
  <c r="K18036" i="7"/>
  <c r="K19122" i="7"/>
  <c r="K19688" i="7"/>
  <c r="K19720" i="7"/>
  <c r="K19909" i="7"/>
  <c r="K20189" i="7"/>
  <c r="K20229" i="7"/>
  <c r="K20253" i="7"/>
  <c r="K18709" i="7"/>
  <c r="K19025" i="7"/>
  <c r="K19221" i="7"/>
  <c r="K19689" i="7"/>
  <c r="K19729" i="7"/>
  <c r="K19745" i="7"/>
  <c r="K19769" i="7"/>
  <c r="K19838" i="7"/>
  <c r="K19958" i="7"/>
  <c r="K20190" i="7"/>
  <c r="K20198" i="7"/>
  <c r="K20230" i="7"/>
  <c r="K20454" i="7"/>
  <c r="K20526" i="7"/>
  <c r="K20582" i="7"/>
  <c r="K20662" i="7"/>
  <c r="K20694" i="7"/>
  <c r="K19449" i="7"/>
  <c r="A1885" i="7" s="1"/>
  <c r="K19513" i="7"/>
  <c r="K19730" i="7"/>
  <c r="K19746" i="7"/>
  <c r="K19754" i="7"/>
  <c r="K19839" i="7"/>
  <c r="K19887" i="7"/>
  <c r="K19911" i="7"/>
  <c r="K20071" i="7"/>
  <c r="K20271" i="7"/>
  <c r="K20543" i="7"/>
  <c r="K20695" i="7"/>
  <c r="K17818" i="7"/>
  <c r="K19450" i="7"/>
  <c r="K19715" i="7"/>
  <c r="K19840" i="7"/>
  <c r="K19912" i="7"/>
  <c r="K19920" i="7"/>
  <c r="K20104" i="7"/>
  <c r="K20232" i="7"/>
  <c r="K20240" i="7"/>
  <c r="K20728" i="7"/>
  <c r="K19588" i="7"/>
  <c r="K19905" i="7"/>
  <c r="K19921" i="7"/>
  <c r="K20225" i="7"/>
  <c r="K20241" i="7"/>
  <c r="K20521" i="7"/>
  <c r="K20529" i="7"/>
  <c r="K19577" i="7"/>
  <c r="K19906" i="7"/>
  <c r="K20090" i="7"/>
  <c r="K20234" i="7"/>
  <c r="K20242" i="7"/>
  <c r="K20274" i="7"/>
  <c r="K20322" i="7"/>
  <c r="K20546" i="7"/>
  <c r="K20626" i="7"/>
  <c r="K20722" i="7"/>
  <c r="K20770" i="7"/>
  <c r="K19485" i="7"/>
  <c r="K19527" i="7"/>
  <c r="K19718" i="7"/>
  <c r="K19859" i="7"/>
  <c r="K19907" i="7"/>
  <c r="K20019" i="7"/>
  <c r="K20043" i="7"/>
  <c r="K20227" i="7"/>
  <c r="K20267" i="7"/>
  <c r="K20275" i="7"/>
  <c r="K20669" i="7"/>
  <c r="K19719" i="7"/>
  <c r="K20581" i="7"/>
  <c r="K20761" i="7"/>
  <c r="K20853" i="7"/>
  <c r="K19281" i="7"/>
  <c r="K19916" i="7"/>
  <c r="K20004" i="7"/>
  <c r="K20268" i="7"/>
  <c r="K20541" i="7"/>
  <c r="K20044" i="7"/>
  <c r="K20681" i="7"/>
  <c r="K20742" i="7"/>
  <c r="K20889" i="7"/>
  <c r="K20236" i="7"/>
  <c r="K19695" i="7"/>
  <c r="K20196" i="7"/>
  <c r="K20850" i="7"/>
  <c r="K20228" i="7"/>
  <c r="K19876"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9972"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4634" i="7"/>
  <c r="K14674" i="7"/>
  <c r="K14706" i="7"/>
  <c r="K12360" i="7"/>
  <c r="K12974" i="7"/>
  <c r="K13376" i="7"/>
  <c r="K13796" i="7"/>
  <c r="K13820" i="7"/>
  <c r="K13830" i="7"/>
  <c r="K14011" i="7"/>
  <c r="K14187" i="7"/>
  <c r="K14507" i="7"/>
  <c r="K14571" i="7"/>
  <c r="K14675" i="7"/>
  <c r="K14683" i="7"/>
  <c r="K12664" i="7"/>
  <c r="K12816" i="7"/>
  <c r="K12905" i="7"/>
  <c r="K13308" i="7"/>
  <c r="K13320" i="7"/>
  <c r="K13399" i="7"/>
  <c r="K13479" i="7"/>
  <c r="K13840" i="7"/>
  <c r="K13996" i="7"/>
  <c r="K14020" i="7"/>
  <c r="K14636" i="7"/>
  <c r="K14660" i="7"/>
  <c r="K14676" i="7"/>
  <c r="K14684" i="7"/>
  <c r="K14796" i="7"/>
  <c r="K12798" i="7"/>
  <c r="K12956" i="7"/>
  <c r="K13526" i="7"/>
  <c r="K13700" i="7"/>
  <c r="K13973" i="7"/>
  <c r="K14589" i="7"/>
  <c r="K14637" i="7"/>
  <c r="K12646" i="7"/>
  <c r="K12808" i="7"/>
  <c r="K13300" i="7"/>
  <c r="K13311" i="7"/>
  <c r="K13324" i="7"/>
  <c r="K13336" i="7"/>
  <c r="K13380" i="7"/>
  <c r="K14022" i="7"/>
  <c r="K14214" i="7"/>
  <c r="K14598" i="7"/>
  <c r="K14670" i="7"/>
  <c r="K12668" i="7"/>
  <c r="K12800" i="7"/>
  <c r="K12969" i="7"/>
  <c r="K13326" i="7"/>
  <c r="K13372" i="7"/>
  <c r="K13551" i="7"/>
  <c r="K13983" i="7"/>
  <c r="K14191" i="7"/>
  <c r="K14215" i="7"/>
  <c r="K14503" i="7"/>
  <c r="K14575" i="7"/>
  <c r="K14591" i="7"/>
  <c r="K14599" i="7"/>
  <c r="K14639" i="7"/>
  <c r="K14671" i="7"/>
  <c r="K14783" i="7"/>
  <c r="K14815" i="7"/>
  <c r="K12660" i="7"/>
  <c r="K13327" i="7"/>
  <c r="K13350" i="7"/>
  <c r="K13542" i="7"/>
  <c r="K13552" i="7"/>
  <c r="K13590" i="7"/>
  <c r="K13984" i="7"/>
  <c r="K14000" i="7"/>
  <c r="K14016" i="7"/>
  <c r="K14216" i="7"/>
  <c r="K14576" i="7"/>
  <c r="K14600" i="7"/>
  <c r="K14632" i="7"/>
  <c r="K12670" i="7"/>
  <c r="K13316" i="7"/>
  <c r="K13328" i="7"/>
  <c r="K13374" i="7"/>
  <c r="K13543" i="7"/>
  <c r="K13553" i="7"/>
  <c r="K13828" i="7"/>
  <c r="K13924" i="7"/>
  <c r="K14017" i="7"/>
  <c r="K14816" i="7"/>
  <c r="K14969" i="7"/>
  <c r="K15441" i="7"/>
  <c r="K15569" i="7"/>
  <c r="K16001" i="7"/>
  <c r="K16393" i="7"/>
  <c r="K15010" i="7"/>
  <c r="K15138" i="7"/>
  <c r="K16226" i="7"/>
  <c r="K16666" i="7"/>
  <c r="K15011" i="7"/>
  <c r="K15123" i="7"/>
  <c r="K15483" i="7"/>
  <c r="K15571" i="7"/>
  <c r="K16003" i="7"/>
  <c r="K16627" i="7"/>
  <c r="K16667" i="7"/>
  <c r="K14681" i="7"/>
  <c r="K14964" i="7"/>
  <c r="K15484" i="7"/>
  <c r="K15492" i="7"/>
  <c r="K15508" i="7"/>
  <c r="K15516" i="7"/>
  <c r="K16004" i="7"/>
  <c r="K15357" i="7"/>
  <c r="K15509" i="7"/>
  <c r="K15517" i="7"/>
  <c r="K15573" i="7"/>
  <c r="K15949" i="7"/>
  <c r="K16005" i="7"/>
  <c r="K14958" i="7"/>
  <c r="K15422" i="7"/>
  <c r="K15478" i="7"/>
  <c r="K15510" i="7"/>
  <c r="K16006" i="7"/>
  <c r="K16454" i="7"/>
  <c r="K16494" i="7"/>
  <c r="K15423" i="7"/>
  <c r="K15439" i="7"/>
  <c r="K15503" i="7"/>
  <c r="K15511" i="7"/>
  <c r="K15567" i="7"/>
  <c r="K16127" i="7"/>
  <c r="K16455" i="7"/>
  <c r="K16495" i="7"/>
  <c r="K14185" i="7"/>
  <c r="K14505" i="7"/>
  <c r="K14968" i="7"/>
  <c r="K15008" i="7"/>
  <c r="K15512" i="7"/>
  <c r="K15568" i="7"/>
  <c r="K16000" i="7"/>
  <c r="K16496" i="7"/>
  <c r="K16392"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K20940" i="7"/>
  <c r="K21052" i="7"/>
  <c r="K21047" i="7"/>
  <c r="K21255" i="7"/>
  <c r="K21016" i="7"/>
  <c r="K20095" i="7"/>
  <c r="K20239" i="7"/>
  <c r="K20383" i="7"/>
  <c r="K19603" i="7"/>
  <c r="K19699" i="7"/>
  <c r="K19465" i="7"/>
  <c r="K19857" i="7"/>
  <c r="K20417" i="7"/>
  <c r="K19552" i="7"/>
  <c r="K20771" i="7"/>
  <c r="K20796" i="7"/>
  <c r="A537" i="7" s="1"/>
  <c r="K20797" i="7"/>
  <c r="K20845" i="7"/>
  <c r="K20364" i="7"/>
  <c r="K20847" i="7"/>
  <c r="K20755" i="7"/>
  <c r="K20476" i="7"/>
  <c r="K20668" i="7"/>
  <c r="K19860" i="7"/>
  <c r="K14586" i="7"/>
  <c r="K14938" i="7"/>
  <c r="K14657" i="7"/>
  <c r="K15070" i="7"/>
  <c r="K14856" i="7"/>
  <c r="K7920" i="7"/>
  <c r="K8300" i="7"/>
  <c r="K8850" i="7"/>
  <c r="A12469" i="7" s="1"/>
  <c r="K9605" i="7"/>
  <c r="K10142" i="7"/>
  <c r="K10465" i="7"/>
  <c r="K9717" i="7"/>
  <c r="A11588" i="7" s="1"/>
  <c r="K10825" i="7"/>
  <c r="A10560" i="7" s="1"/>
  <c r="K11119" i="7"/>
  <c r="K11755" i="7"/>
  <c r="K20933" i="7"/>
  <c r="K20640" i="7"/>
  <c r="K12545" i="7"/>
  <c r="K12284" i="7"/>
  <c r="K12973" i="7"/>
  <c r="K13917" i="7"/>
  <c r="K13367" i="7"/>
  <c r="K13737" i="7"/>
  <c r="K13916" i="7"/>
  <c r="K14557" i="7"/>
  <c r="K15841" i="7"/>
  <c r="K14153" i="7"/>
  <c r="K15842" i="7"/>
  <c r="K15171" i="7"/>
  <c r="K16325"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6865" i="7"/>
  <c r="K17478" i="7"/>
  <c r="K17894" i="7"/>
  <c r="K18273" i="7"/>
  <c r="K18393" i="7"/>
  <c r="K17130" i="7"/>
  <c r="K17275" i="7"/>
  <c r="K18163" i="7"/>
  <c r="K18448" i="7"/>
  <c r="K18944" i="7"/>
  <c r="K19448" i="7"/>
  <c r="K18149" i="7"/>
  <c r="K18436" i="7"/>
  <c r="K18660" i="7"/>
  <c r="K19210" i="7"/>
  <c r="K19894" i="7"/>
  <c r="K18252" i="7"/>
  <c r="K20079" i="7"/>
  <c r="K20433" i="7"/>
  <c r="K13946" i="7"/>
  <c r="K12540" i="7"/>
  <c r="K12416" i="7"/>
  <c r="K14339" i="7"/>
  <c r="K14475" i="7"/>
  <c r="K12696" i="7"/>
  <c r="K13943" i="7"/>
  <c r="K12791" i="7"/>
  <c r="K13944" i="7"/>
  <c r="K13945" i="7"/>
  <c r="K15843" i="7"/>
  <c r="K15972" i="7"/>
  <c r="K15973"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6840" i="7"/>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15321" i="7"/>
  <c r="K15322" i="7"/>
  <c r="K15323" i="7"/>
  <c r="K16604" i="7"/>
  <c r="K16126" i="7"/>
  <c r="K15319" i="7"/>
  <c r="K15320"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K21041" i="7"/>
  <c r="K21137" i="7"/>
  <c r="K21233" i="7"/>
  <c r="K21273" i="7"/>
  <c r="K21146" i="7"/>
  <c r="K21226" i="7"/>
  <c r="K16852" i="7"/>
  <c r="K16980" i="7"/>
  <c r="K16853" i="7"/>
  <c r="K17013" i="7"/>
  <c r="K16750" i="7"/>
  <c r="K16870" i="7"/>
  <c r="K20966" i="7"/>
  <c r="K21054" i="7"/>
  <c r="K21110" i="7"/>
  <c r="K21318" i="7"/>
  <c r="K17016" i="7"/>
  <c r="K20975" i="7"/>
  <c r="K21111" i="7"/>
  <c r="K21119" i="7"/>
  <c r="K16921" i="7"/>
  <c r="K16937" i="7"/>
  <c r="K21120" i="7"/>
  <c r="K16751" i="7"/>
  <c r="K17374" i="7"/>
  <c r="K17758" i="7"/>
  <c r="K18094" i="7"/>
  <c r="K20976" i="7"/>
  <c r="K17095" i="7"/>
  <c r="K17223" i="7"/>
  <c r="K17359" i="7"/>
  <c r="K17375" i="7"/>
  <c r="K17567" i="7"/>
  <c r="K17759" i="7"/>
  <c r="K21109" i="7"/>
  <c r="K17360" i="7"/>
  <c r="K17376" i="7"/>
  <c r="K17400" i="7"/>
  <c r="K17560" i="7"/>
  <c r="K17776" i="7"/>
  <c r="K17992" i="7"/>
  <c r="K17385" i="7"/>
  <c r="K17401" i="7"/>
  <c r="K17729" i="7"/>
  <c r="K18081" i="7"/>
  <c r="K20941" i="7"/>
  <c r="K16783" i="7"/>
  <c r="K17386" i="7"/>
  <c r="K17563" i="7"/>
  <c r="K17867" i="7"/>
  <c r="K17939" i="7"/>
  <c r="K18091" i="7"/>
  <c r="K16882" i="7"/>
  <c r="K17132" i="7"/>
  <c r="K17740" i="7"/>
  <c r="K18093" i="7"/>
  <c r="K18542" i="7"/>
  <c r="K18774" i="7"/>
  <c r="K18822" i="7"/>
  <c r="K18886" i="7"/>
  <c r="K19010" i="7"/>
  <c r="K19042" i="7"/>
  <c r="K19194" i="7"/>
  <c r="K18527" i="7"/>
  <c r="K18823" i="7"/>
  <c r="K19011" i="7"/>
  <c r="K19255" i="7"/>
  <c r="K19343" i="7"/>
  <c r="K17501" i="7"/>
  <c r="K18413" i="7"/>
  <c r="K18528" i="7"/>
  <c r="K18792" i="7"/>
  <c r="K18992" i="7"/>
  <c r="K19012" i="7"/>
  <c r="K19362" i="7"/>
  <c r="A1923" i="7" s="1"/>
  <c r="K19370" i="7"/>
  <c r="K19378" i="7"/>
  <c r="K18817" i="7"/>
  <c r="K18849" i="7"/>
  <c r="K19086" i="7"/>
  <c r="K19110" i="7"/>
  <c r="K17373" i="7"/>
  <c r="K18818" i="7"/>
  <c r="K18834" i="7"/>
  <c r="K18850" i="7"/>
  <c r="K19170" i="7"/>
  <c r="K19290" i="7"/>
  <c r="K19380" i="7"/>
  <c r="K17829" i="7"/>
  <c r="K18683" i="7"/>
  <c r="K18819" i="7"/>
  <c r="K18835" i="7"/>
  <c r="K18979" i="7"/>
  <c r="K19072" i="7"/>
  <c r="K19120" i="7"/>
  <c r="K19275" i="7"/>
  <c r="K19299" i="7"/>
  <c r="K19397" i="7"/>
  <c r="K18090" i="7"/>
  <c r="K18684" i="7"/>
  <c r="K18820" i="7"/>
  <c r="K19089" i="7"/>
  <c r="K19097" i="7"/>
  <c r="K19140" i="7"/>
  <c r="K19374" i="7"/>
  <c r="K19468" i="7"/>
  <c r="K19407" i="7"/>
  <c r="K19680" i="7"/>
  <c r="K19768" i="7"/>
  <c r="K19941" i="7"/>
  <c r="K20045" i="7"/>
  <c r="K20301" i="7"/>
  <c r="K19074" i="7"/>
  <c r="K19934" i="7"/>
  <c r="K20062" i="7"/>
  <c r="K20302" i="7"/>
  <c r="K20326" i="7"/>
  <c r="K20350" i="7"/>
  <c r="K20374" i="7"/>
  <c r="K20510" i="7"/>
  <c r="K20518" i="7"/>
  <c r="K20606" i="7"/>
  <c r="K20614" i="7"/>
  <c r="K20638" i="7"/>
  <c r="K20734" i="7"/>
  <c r="K19410" i="7"/>
  <c r="K19658" i="7"/>
  <c r="K19666" i="7"/>
  <c r="K19943" i="7"/>
  <c r="K20207" i="7"/>
  <c r="K20287" i="7"/>
  <c r="K20295" i="7"/>
  <c r="K20375" i="7"/>
  <c r="K20503" i="7"/>
  <c r="K20607" i="7"/>
  <c r="K18717" i="7"/>
  <c r="K19399" i="7"/>
  <c r="K19643" i="7"/>
  <c r="K19667" i="7"/>
  <c r="K19683" i="7"/>
  <c r="K19984" i="7"/>
  <c r="K20064" i="7"/>
  <c r="K20152" i="7"/>
  <c r="K20288" i="7"/>
  <c r="K20376" i="7"/>
  <c r="K20384" i="7"/>
  <c r="K20416" i="7"/>
  <c r="K20496" i="7"/>
  <c r="K20648" i="7"/>
  <c r="K19668" i="7"/>
  <c r="K19764" i="7"/>
  <c r="K19772" i="7"/>
  <c r="K19945" i="7"/>
  <c r="K20041" i="7"/>
  <c r="K20073" i="7"/>
  <c r="K20289" i="7"/>
  <c r="K20601" i="7"/>
  <c r="K18869" i="7"/>
  <c r="K19301" i="7"/>
  <c r="K19383" i="7"/>
  <c r="K19645" i="7"/>
  <c r="K19653" i="7"/>
  <c r="K19757" i="7"/>
  <c r="K19866" i="7"/>
  <c r="K19946" i="7"/>
  <c r="K19954" i="7"/>
  <c r="K20602" i="7"/>
  <c r="K20698" i="7"/>
  <c r="K17269" i="7"/>
  <c r="K18288" i="7"/>
  <c r="K19590" i="7"/>
  <c r="K19654" i="7"/>
  <c r="K19670" i="7"/>
  <c r="K19955" i="7"/>
  <c r="K19979" i="7"/>
  <c r="K20299" i="7"/>
  <c r="K20587" i="7"/>
  <c r="K20308" i="7"/>
  <c r="K19329" i="7"/>
  <c r="K20588" i="7"/>
  <c r="K19671" i="7"/>
  <c r="K20589" i="7"/>
  <c r="K18092" i="7"/>
  <c r="K20628" i="7"/>
  <c r="K18821" i="7"/>
  <c r="K20284" i="7"/>
  <c r="K19932" i="7"/>
  <c r="K19980" i="7"/>
  <c r="K20557" i="7"/>
  <c r="K20851" i="7"/>
  <c r="K20372" i="7"/>
  <c r="K19541"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722" i="7"/>
  <c r="K14067" i="7"/>
  <c r="K14371" i="7"/>
  <c r="K14627" i="7"/>
  <c r="K12806" i="7"/>
  <c r="K13185" i="7"/>
  <c r="K13512" i="7"/>
  <c r="K14300" i="7"/>
  <c r="K14404" i="7"/>
  <c r="K14516" i="7"/>
  <c r="K14700" i="7"/>
  <c r="K14804" i="7"/>
  <c r="K13272" i="7"/>
  <c r="K13241" i="7"/>
  <c r="K13942" i="7"/>
  <c r="K14766" i="7"/>
  <c r="K13920" i="7"/>
  <c r="K12759" i="7"/>
  <c r="K12865" i="7"/>
  <c r="K13046" i="7"/>
  <c r="K14072" i="7"/>
  <c r="K14400" i="7"/>
  <c r="K12951" i="7"/>
  <c r="K13680" i="7"/>
  <c r="K13977" i="7"/>
  <c r="K14065" i="7"/>
  <c r="K14073" i="7"/>
  <c r="K14953" i="7"/>
  <c r="K15017" i="7"/>
  <c r="K15433" i="7"/>
  <c r="K15457" i="7"/>
  <c r="K15953" i="7"/>
  <c r="K16169" i="7"/>
  <c r="K16345" i="7"/>
  <c r="K14849" i="7"/>
  <c r="K14906" i="7"/>
  <c r="K15018" i="7"/>
  <c r="K15258" i="7"/>
  <c r="K15346" i="7"/>
  <c r="K15610" i="7"/>
  <c r="K15994" i="7"/>
  <c r="K16162" i="7"/>
  <c r="K16170" i="7"/>
  <c r="K16274" i="7"/>
  <c r="K16346" i="7"/>
  <c r="K15019" i="7"/>
  <c r="K15347" i="7"/>
  <c r="K15427" i="7"/>
  <c r="K15459" i="7"/>
  <c r="K15523" i="7"/>
  <c r="K15995" i="7"/>
  <c r="K16163" i="7"/>
  <c r="K16171" i="7"/>
  <c r="K16531" i="7"/>
  <c r="K16643" i="7"/>
  <c r="K15020" i="7"/>
  <c r="K15260" i="7"/>
  <c r="K15324" i="7"/>
  <c r="K15428" i="7"/>
  <c r="K16172" i="7"/>
  <c r="K16468" i="7"/>
  <c r="K16532" i="7"/>
  <c r="K15173" i="7"/>
  <c r="K15261" i="7"/>
  <c r="K15429" i="7"/>
  <c r="K15453" i="7"/>
  <c r="K15461" i="7"/>
  <c r="K16205" i="7"/>
  <c r="K16421" i="7"/>
  <c r="K16469" i="7"/>
  <c r="K16533" i="7"/>
  <c r="K15430" i="7"/>
  <c r="K16470" i="7"/>
  <c r="K14845" i="7"/>
  <c r="K15015" i="7"/>
  <c r="K15263" i="7"/>
  <c r="K15343" i="7"/>
  <c r="K15431" i="7"/>
  <c r="K15455" i="7"/>
  <c r="K15839" i="7"/>
  <c r="K15951" i="7"/>
  <c r="K15999" i="7"/>
  <c r="K16167" i="7"/>
  <c r="K16183" i="7"/>
  <c r="K16471" i="7"/>
  <c r="K16503" i="7"/>
  <c r="K14257" i="7"/>
  <c r="K15016" i="7"/>
  <c r="K15416" i="7"/>
  <c r="K15432" i="7"/>
  <c r="K16008" i="7"/>
  <c r="K16168" i="7"/>
  <c r="K16184" i="7"/>
  <c r="K8371" i="7"/>
  <c r="A12970" i="7" s="1"/>
  <c r="K8372" i="7"/>
  <c r="A12971" i="7" s="1"/>
  <c r="K8662" i="7"/>
  <c r="A12715" i="7" s="1"/>
  <c r="K9421" i="7"/>
  <c r="K9814" i="7"/>
  <c r="A9814" i="7" s="1"/>
  <c r="K9973" i="7"/>
  <c r="K9997" i="7"/>
  <c r="K10545" i="7"/>
  <c r="K11157" i="7"/>
  <c r="A10189" i="7" s="1"/>
  <c r="K11641" i="7"/>
  <c r="K11011" i="7"/>
  <c r="K11413" i="7"/>
  <c r="A11413" i="7" s="1"/>
  <c r="K20954" i="7"/>
  <c r="K19502" i="7"/>
  <c r="K19503" i="7"/>
  <c r="K19036" i="7"/>
  <c r="K19499" i="7"/>
  <c r="K19500" i="7"/>
  <c r="K20696" i="7"/>
  <c r="K20377" i="7"/>
  <c r="K19986" i="7"/>
  <c r="K19505" i="7"/>
  <c r="K19506" i="7"/>
  <c r="A19506" i="7" s="1"/>
  <c r="K12778" i="7"/>
  <c r="K12232" i="7"/>
  <c r="K14803" i="7"/>
  <c r="K14164" i="7"/>
  <c r="K14125" i="7"/>
  <c r="K13609" i="7"/>
  <c r="K12924" i="7"/>
  <c r="K14601" i="7"/>
  <c r="K15253" i="7"/>
  <c r="K15255"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A14629" i="7" s="1"/>
  <c r="K6783" i="7"/>
  <c r="L6783" i="7" s="1"/>
  <c r="K6775" i="7"/>
  <c r="K6726" i="7"/>
  <c r="A14642" i="7" s="1"/>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A14641" i="7" s="1"/>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A15063" i="7" s="1"/>
  <c r="K6275" i="7"/>
  <c r="L6275" i="7" s="1"/>
  <c r="K6788" i="7"/>
  <c r="A14603" i="7" s="1"/>
  <c r="K6782" i="7"/>
  <c r="L6782" i="7" s="1"/>
  <c r="K6724" i="7"/>
  <c r="A14640" i="7" s="1"/>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A15467" i="7" s="1"/>
  <c r="K5859" i="7"/>
  <c r="L5859" i="7" s="1"/>
  <c r="K6790" i="7"/>
  <c r="K6719" i="7"/>
  <c r="A14635" i="7" s="1"/>
  <c r="K6925" i="7"/>
  <c r="K6910" i="7"/>
  <c r="A14405" i="7" s="1"/>
  <c r="K6414" i="7"/>
  <c r="L6414" i="7" s="1"/>
  <c r="K6281" i="7"/>
  <c r="K6044" i="7"/>
  <c r="K6036" i="7"/>
  <c r="K6028" i="7"/>
  <c r="K5874" i="7"/>
  <c r="L5874" i="7" s="1"/>
  <c r="K5866" i="7"/>
  <c r="K6717" i="7"/>
  <c r="A14633" i="7" s="1"/>
  <c r="K6904" i="7"/>
  <c r="L6904" i="7" s="1"/>
  <c r="K6409" i="7"/>
  <c r="L6409" i="7" s="1"/>
  <c r="K6279" i="7"/>
  <c r="K6043" i="7"/>
  <c r="K6035" i="7"/>
  <c r="K6027" i="7"/>
  <c r="K5881" i="7"/>
  <c r="K5873" i="7"/>
  <c r="L5873" i="7" s="1"/>
  <c r="K5865" i="7"/>
  <c r="K6711" i="7"/>
  <c r="K6920" i="7"/>
  <c r="K6903" i="7"/>
  <c r="L6903" i="7" s="1"/>
  <c r="K6407" i="7"/>
  <c r="L6407" i="7" s="1"/>
  <c r="K6278" i="7"/>
  <c r="A15058" i="7" s="1"/>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A15304" i="7" s="1"/>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A14954" i="7" s="1"/>
  <c r="K6306" i="7"/>
  <c r="K6258" i="7"/>
  <c r="L6258" i="7" s="1"/>
  <c r="K6243" i="7"/>
  <c r="L6243" i="7" s="1"/>
  <c r="K7064" i="7"/>
  <c r="L7064" i="7" s="1"/>
  <c r="K6797" i="7"/>
  <c r="K6755" i="7"/>
  <c r="K6748" i="7"/>
  <c r="L6748" i="7" s="1"/>
  <c r="K6662" i="7"/>
  <c r="L6662" i="7" s="1"/>
  <c r="K6611" i="7"/>
  <c r="L6611" i="7" s="1"/>
  <c r="K6547" i="7"/>
  <c r="L6547" i="7" s="1"/>
  <c r="K6360" i="7"/>
  <c r="K6304" i="7"/>
  <c r="A15021" i="7" s="1"/>
  <c r="K6192" i="7"/>
  <c r="A15137" i="7" s="1"/>
  <c r="K6168" i="7"/>
  <c r="K6804" i="7"/>
  <c r="L6804" i="7" s="1"/>
  <c r="K6305" i="7"/>
  <c r="A15022" i="7" s="1"/>
  <c r="K5949" i="7"/>
  <c r="K5916" i="7"/>
  <c r="K6803" i="7"/>
  <c r="L6803" i="7" s="1"/>
  <c r="K6319" i="7"/>
  <c r="K6303" i="7"/>
  <c r="K6155" i="7"/>
  <c r="K6076" i="7"/>
  <c r="K5915" i="7"/>
  <c r="K5843" i="7"/>
  <c r="L5843" i="7" s="1"/>
  <c r="K5802" i="7"/>
  <c r="L5802" i="7" s="1"/>
  <c r="K6849" i="7"/>
  <c r="K6570" i="7"/>
  <c r="K6391" i="7"/>
  <c r="L6391" i="7" s="1"/>
  <c r="K6318" i="7"/>
  <c r="K6302" i="7"/>
  <c r="K6183" i="7"/>
  <c r="K6163" i="7"/>
  <c r="A15168" i="7" s="1"/>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A15361" i="7" s="1"/>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A15782" i="7" s="1"/>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A15135" i="7" s="1"/>
  <c r="K5951" i="7"/>
  <c r="K5838" i="7"/>
  <c r="L5838" i="7" s="1"/>
  <c r="K5746" i="7"/>
  <c r="K5432" i="7"/>
  <c r="L5432" i="7" s="1"/>
  <c r="K5221" i="7"/>
  <c r="L5221" i="7" s="1"/>
  <c r="K5139" i="7"/>
  <c r="L5139" i="7" s="1"/>
  <c r="K5037" i="7"/>
  <c r="L5037" i="7" s="1"/>
  <c r="K4942" i="7"/>
  <c r="K5138" i="7"/>
  <c r="L5138" i="7" s="1"/>
  <c r="K5100" i="7"/>
  <c r="L5100" i="7" s="1"/>
  <c r="K5036" i="7"/>
  <c r="A16262" i="7" s="1"/>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A15181" i="7" s="1"/>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A15197" i="7" s="1"/>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A15183" i="7" s="1"/>
  <c r="K6006" i="7"/>
  <c r="K5997" i="7"/>
  <c r="A15331" i="7" s="1"/>
  <c r="K5908" i="7"/>
  <c r="K6941" i="7"/>
  <c r="L6941" i="7" s="1"/>
  <c r="K6092" i="7"/>
  <c r="A6092" i="7" s="1"/>
  <c r="K6005" i="7"/>
  <c r="A15262" i="7" s="1"/>
  <c r="K5996" i="7"/>
  <c r="A5996" i="7" s="1"/>
  <c r="K6743" i="7"/>
  <c r="K6154" i="7"/>
  <c r="K5947" i="7"/>
  <c r="K5793" i="7"/>
  <c r="L5793" i="7" s="1"/>
  <c r="K5777" i="7"/>
  <c r="K6162" i="7"/>
  <c r="A15167" i="7" s="1"/>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A15205" i="7" s="1"/>
  <c r="K6490" i="7"/>
  <c r="L6490" i="7" s="1"/>
  <c r="K6114" i="7"/>
  <c r="K6113" i="7"/>
  <c r="K6050" i="7"/>
  <c r="K6049" i="7"/>
  <c r="A15306" i="7" s="1"/>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A14996" i="7" s="1"/>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A16282" i="7" s="1"/>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A14646" i="7" s="1"/>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A15122" i="7" s="1"/>
  <c r="K5825" i="7"/>
  <c r="L5825" i="7" s="1"/>
  <c r="K5809" i="7"/>
  <c r="K6617" i="7"/>
  <c r="K5824" i="7"/>
  <c r="L5824" i="7" s="1"/>
  <c r="K5808" i="7"/>
  <c r="A15524" i="7" s="1"/>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A15365" i="7" s="1"/>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A16286" i="7" s="1"/>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A15139" i="7" s="1"/>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A15353" i="7" s="1"/>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A15187" i="7" s="1"/>
  <c r="K6096" i="7"/>
  <c r="K5976" i="7"/>
  <c r="K6095" i="7"/>
  <c r="A15185" i="7" s="1"/>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A15411" i="7" s="1"/>
  <c r="K5930" i="7"/>
  <c r="K6195" i="7"/>
  <c r="A15140" i="7" s="1"/>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A15264" i="7" s="1"/>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A15102" i="7" s="1"/>
  <c r="K6204" i="7"/>
  <c r="K6188" i="7"/>
  <c r="K6172" i="7"/>
  <c r="A15156" i="7" s="1"/>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A15083" i="7" s="1"/>
  <c r="K6951" i="7"/>
  <c r="L6951" i="7" s="1"/>
  <c r="K6866" i="7"/>
  <c r="K6816" i="7"/>
  <c r="L6816" i="7" s="1"/>
  <c r="K6736" i="7"/>
  <c r="K6695" i="7"/>
  <c r="K6687" i="7"/>
  <c r="A14647" i="7" s="1"/>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A15148" i="7" s="1"/>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A14761" i="7" s="1"/>
  <c r="K6393" i="7"/>
  <c r="L6393" i="7" s="1"/>
  <c r="K6337" i="7"/>
  <c r="K6263" i="7"/>
  <c r="L6263" i="7" s="1"/>
  <c r="K6174" i="7"/>
  <c r="K6164" i="7"/>
  <c r="K6100" i="7"/>
  <c r="K6021" i="7"/>
  <c r="K6013" i="7"/>
  <c r="K5980" i="7"/>
  <c r="A5980" i="7" s="1"/>
  <c r="K5956" i="7"/>
  <c r="K5923" i="7"/>
  <c r="K5851" i="7"/>
  <c r="L5851" i="7" s="1"/>
  <c r="K6813" i="7"/>
  <c r="L6813" i="7" s="1"/>
  <c r="K6699" i="7"/>
  <c r="K6369" i="7"/>
  <c r="A14961" i="7" s="1"/>
  <c r="K6335" i="7"/>
  <c r="K6262" i="7"/>
  <c r="L6262" i="7" s="1"/>
  <c r="K6173" i="7"/>
  <c r="A15157" i="7" s="1"/>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A15268" i="7" s="1"/>
  <c r="K5986" i="7"/>
  <c r="A5986" i="7" s="1"/>
  <c r="K5970" i="7"/>
  <c r="K5954" i="7"/>
  <c r="K5921" i="7"/>
  <c r="L5921" i="7" s="1"/>
  <c r="K5897" i="7"/>
  <c r="K5857" i="7"/>
  <c r="K5849" i="7"/>
  <c r="L5849" i="7" s="1"/>
  <c r="K5784" i="7"/>
  <c r="K6845" i="7"/>
  <c r="L6845" i="7" s="1"/>
  <c r="K6740" i="7"/>
  <c r="K6692" i="7"/>
  <c r="K6366" i="7"/>
  <c r="K6231" i="7"/>
  <c r="K6205" i="7"/>
  <c r="A15120" i="7" s="1"/>
  <c r="K6089" i="7"/>
  <c r="K6018" i="7"/>
  <c r="K6010" i="7"/>
  <c r="K5985" i="7"/>
  <c r="A5985" i="7" s="1"/>
  <c r="K5896" i="7"/>
  <c r="K5856" i="7"/>
  <c r="A15456" i="7" s="1"/>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A15406" i="7" s="1"/>
  <c r="K5786" i="7"/>
  <c r="L5786" i="7" s="1"/>
  <c r="K5712" i="7"/>
  <c r="A15613" i="7" s="1"/>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A15454" i="7" s="1"/>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A15345" i="7" s="1"/>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A15254" i="7" s="1"/>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A15572" i="7" s="1"/>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A16271" i="7" s="1"/>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A16306" i="7" s="1"/>
  <c r="K4953" i="7"/>
  <c r="K4976" i="7"/>
  <c r="K5310" i="7"/>
  <c r="L5310" i="7" s="1"/>
  <c r="K5046" i="7"/>
  <c r="A16272" i="7" s="1"/>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A16192" i="7" s="1"/>
  <c r="K7412" i="7"/>
  <c r="K7032" i="7"/>
  <c r="L7032" i="7" s="1"/>
  <c r="K6452" i="7"/>
  <c r="L6452" i="7" s="1"/>
  <c r="K6952" i="7"/>
  <c r="L6952" i="7" s="1"/>
  <c r="K6081" i="7"/>
  <c r="A15256" i="7" s="1"/>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A15223" i="7" s="1"/>
  <c r="K6067" i="7"/>
  <c r="K6528" i="7"/>
  <c r="L6528" i="7" s="1"/>
  <c r="K6454" i="7"/>
  <c r="L6454" i="7" s="1"/>
  <c r="K6136" i="7"/>
  <c r="K5992" i="7"/>
  <c r="A15355" i="7" s="1"/>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A15225" i="7" s="1"/>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A15179" i="7" s="1"/>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A15207" i="7" s="1"/>
  <c r="K6054" i="7"/>
  <c r="K6496" i="7"/>
  <c r="L6496" i="7" s="1"/>
  <c r="K6209" i="7"/>
  <c r="K6124" i="7"/>
  <c r="K6116" i="7"/>
  <c r="K6053" i="7"/>
  <c r="A15310" i="7" s="1"/>
  <c r="K6514" i="7"/>
  <c r="L6514" i="7" s="1"/>
  <c r="K6495" i="7"/>
  <c r="L6495" i="7" s="1"/>
  <c r="K6123" i="7"/>
  <c r="K6986" i="7"/>
  <c r="L6986" i="7" s="1"/>
  <c r="K6512" i="7"/>
  <c r="L6512" i="7" s="1"/>
  <c r="K6122" i="7"/>
  <c r="K6059" i="7"/>
  <c r="A15316" i="7" s="1"/>
  <c r="K6874" i="7"/>
  <c r="L6874" i="7" s="1"/>
  <c r="K6586" i="7"/>
  <c r="L6586" i="7" s="1"/>
  <c r="K6511" i="7"/>
  <c r="L6511" i="7" s="1"/>
  <c r="K6121" i="7"/>
  <c r="K6058" i="7"/>
  <c r="A15315" i="7" s="1"/>
  <c r="K6978" i="7"/>
  <c r="K6506" i="7"/>
  <c r="L6506" i="7" s="1"/>
  <c r="K6425" i="7"/>
  <c r="L6425" i="7" s="1"/>
  <c r="K6120" i="7"/>
  <c r="K6057" i="7"/>
  <c r="A15314" i="7" s="1"/>
  <c r="K6562" i="7"/>
  <c r="L6562" i="7" s="1"/>
  <c r="K6504" i="7"/>
  <c r="L6504" i="7" s="1"/>
  <c r="K5670" i="7"/>
  <c r="K6561" i="7"/>
  <c r="K6503" i="7"/>
  <c r="L6503" i="7" s="1"/>
  <c r="K5669" i="7"/>
  <c r="L5669" i="7" s="1"/>
  <c r="K5316" i="7"/>
  <c r="L5316" i="7" s="1"/>
  <c r="K6119" i="7"/>
  <c r="A15209" i="7" s="1"/>
  <c r="K5668" i="7"/>
  <c r="L5668" i="7" s="1"/>
  <c r="K5315" i="7"/>
  <c r="K6118" i="7"/>
  <c r="K5667" i="7"/>
  <c r="L5667" i="7" s="1"/>
  <c r="K5314" i="7"/>
  <c r="L5314" i="7" s="1"/>
  <c r="K5256" i="7"/>
  <c r="K5666" i="7"/>
  <c r="L5666" i="7" s="1"/>
  <c r="K5305" i="7"/>
  <c r="K5255" i="7"/>
  <c r="L5255" i="7" s="1"/>
  <c r="K6056" i="7"/>
  <c r="K5601" i="7"/>
  <c r="L5601" i="7" s="1"/>
  <c r="K5254" i="7"/>
  <c r="L5254" i="7" s="1"/>
  <c r="K6055" i="7"/>
  <c r="A15312" i="7" s="1"/>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A15413" i="7" s="1"/>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A18408" i="7" s="1"/>
  <c r="K2964" i="7"/>
  <c r="K2402" i="7"/>
  <c r="K2881" i="7"/>
  <c r="K2946" i="7"/>
  <c r="A9231" i="7" s="1"/>
  <c r="K2979" i="7"/>
  <c r="K3107" i="7"/>
  <c r="K2947" i="7"/>
  <c r="A2947" i="7" s="1"/>
  <c r="K3109" i="7"/>
  <c r="K3242" i="7"/>
  <c r="K2318" i="7"/>
  <c r="K2747" i="7"/>
  <c r="A18571" i="7" s="1"/>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A15237" i="7" s="1"/>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A15107" i="7" s="1"/>
  <c r="K5817" i="7"/>
  <c r="K5816" i="7"/>
  <c r="K6217" i="7"/>
  <c r="K5815" i="7"/>
  <c r="K5357" i="7"/>
  <c r="L5357" i="7" s="1"/>
  <c r="K5356" i="7"/>
  <c r="L5356" i="7" s="1"/>
  <c r="K5359" i="7"/>
  <c r="K5358" i="7"/>
  <c r="A15977" i="7" s="1"/>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A14763" i="7" s="1"/>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A15126" i="7" s="1"/>
  <c r="K5900" i="7"/>
  <c r="L5900" i="7" s="1"/>
  <c r="K6747" i="7"/>
  <c r="L6747" i="7" s="1"/>
  <c r="K6669" i="7"/>
  <c r="L6669" i="7" s="1"/>
  <c r="K6084" i="7"/>
  <c r="A15259" i="7" s="1"/>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A20763" i="7" s="1"/>
  <c r="K586" i="7"/>
  <c r="K597" i="7"/>
  <c r="K635" i="7"/>
  <c r="A635" i="7" s="1"/>
  <c r="K738" i="7"/>
  <c r="K770" i="7"/>
  <c r="K778" i="7"/>
  <c r="K834" i="7"/>
  <c r="K866" i="7"/>
  <c r="A20497" i="7" s="1"/>
  <c r="K880" i="7"/>
  <c r="K891" i="7"/>
  <c r="K913" i="7"/>
  <c r="K997" i="7"/>
  <c r="K1019" i="7"/>
  <c r="K1663" i="7"/>
  <c r="K1175" i="7"/>
  <c r="K1216" i="7"/>
  <c r="K1224" i="7"/>
  <c r="K1232" i="7"/>
  <c r="K1255" i="7"/>
  <c r="K1338" i="7"/>
  <c r="K1367" i="7"/>
  <c r="K1079" i="7"/>
  <c r="K1448" i="7"/>
  <c r="K1517" i="7"/>
  <c r="K1555" i="7"/>
  <c r="K1589" i="7"/>
  <c r="K1674" i="7"/>
  <c r="K1702" i="7"/>
  <c r="A19602" i="7" s="1"/>
  <c r="K1710" i="7"/>
  <c r="K1725" i="7"/>
  <c r="K1746" i="7"/>
  <c r="K1845" i="7"/>
  <c r="K1931" i="7"/>
  <c r="K1965" i="7"/>
  <c r="K1973" i="7"/>
  <c r="K1981" i="7"/>
  <c r="K2009" i="7"/>
  <c r="K2023" i="7"/>
  <c r="K2031" i="7"/>
  <c r="K2060" i="7"/>
  <c r="K2068" i="7"/>
  <c r="K2086" i="7"/>
  <c r="A19317" i="7" s="1"/>
  <c r="K2101" i="7"/>
  <c r="K2176" i="7"/>
  <c r="A19151" i="7" s="1"/>
  <c r="K2199" i="7"/>
  <c r="K2259" i="7"/>
  <c r="K2277" i="7"/>
  <c r="K2285" i="7"/>
  <c r="K2309" i="7"/>
  <c r="K2327" i="7"/>
  <c r="K2417" i="7"/>
  <c r="K2426" i="7"/>
  <c r="K2569" i="7"/>
  <c r="K2628" i="7"/>
  <c r="K2465" i="7"/>
  <c r="A18861" i="7" s="1"/>
  <c r="K2521" i="7"/>
  <c r="K2686" i="7"/>
  <c r="K2453" i="7"/>
  <c r="K2525" i="7"/>
  <c r="A18811" i="7" s="1"/>
  <c r="K2645" i="7"/>
  <c r="A18703" i="7" s="1"/>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A20414" i="7" s="1"/>
  <c r="K935" i="7"/>
  <c r="K998" i="7"/>
  <c r="K1012" i="7"/>
  <c r="K1020" i="7"/>
  <c r="K1184" i="7"/>
  <c r="K1217" i="7"/>
  <c r="K1225" i="7"/>
  <c r="K1489" i="7"/>
  <c r="A19836" i="7" s="1"/>
  <c r="K1368" i="7"/>
  <c r="A19895" i="7" s="1"/>
  <c r="K1425" i="7"/>
  <c r="K1441" i="7"/>
  <c r="A19968" i="7" s="1"/>
  <c r="K1521" i="7"/>
  <c r="K1556" i="7"/>
  <c r="K1695" i="7"/>
  <c r="A19595" i="7" s="1"/>
  <c r="K1703" i="7"/>
  <c r="A19603" i="7" s="1"/>
  <c r="K1711" i="7"/>
  <c r="K1736" i="7"/>
  <c r="K1945" i="7"/>
  <c r="K1769" i="7"/>
  <c r="K1900" i="7"/>
  <c r="K1958" i="7"/>
  <c r="K1966" i="7"/>
  <c r="K1974" i="7"/>
  <c r="K1982" i="7"/>
  <c r="K2004" i="7"/>
  <c r="K2024" i="7"/>
  <c r="K2032" i="7"/>
  <c r="K2061" i="7"/>
  <c r="K2069" i="7"/>
  <c r="A19300" i="7" s="1"/>
  <c r="K2116" i="7"/>
  <c r="K2154" i="7"/>
  <c r="A19179" i="7" s="1"/>
  <c r="K2177" i="7"/>
  <c r="K2221" i="7"/>
  <c r="K473" i="7"/>
  <c r="K2278" i="7"/>
  <c r="K2310" i="7"/>
  <c r="K2328" i="7"/>
  <c r="K2348" i="7"/>
  <c r="K2418" i="7"/>
  <c r="K2625" i="7"/>
  <c r="K2629" i="7"/>
  <c r="K2459" i="7"/>
  <c r="K43" i="7"/>
  <c r="A43" i="7" s="1"/>
  <c r="K55" i="7"/>
  <c r="A21279" i="7" s="1"/>
  <c r="K95" i="7"/>
  <c r="K164" i="7"/>
  <c r="K176" i="7"/>
  <c r="K196" i="7"/>
  <c r="K290" i="7"/>
  <c r="K360" i="7"/>
  <c r="K373" i="7"/>
  <c r="K424" i="7"/>
  <c r="K557" i="7"/>
  <c r="L557" i="7" s="1"/>
  <c r="K588" i="7"/>
  <c r="K600" i="7"/>
  <c r="K626" i="7"/>
  <c r="K655" i="7"/>
  <c r="K740" i="7"/>
  <c r="K764" i="7"/>
  <c r="K780" i="7"/>
  <c r="A780" i="7" s="1"/>
  <c r="K806" i="7"/>
  <c r="K871" i="7"/>
  <c r="K885" i="7"/>
  <c r="K899" i="7"/>
  <c r="K940" i="7"/>
  <c r="A20396" i="7" s="1"/>
  <c r="K975" i="7"/>
  <c r="A20358" i="7" s="1"/>
  <c r="K1013" i="7"/>
  <c r="K1081" i="7"/>
  <c r="K1133" i="7"/>
  <c r="K1185" i="7"/>
  <c r="K1218" i="7"/>
  <c r="K1226" i="7"/>
  <c r="K1243" i="7"/>
  <c r="K1426" i="7"/>
  <c r="K1435" i="7"/>
  <c r="K1442" i="7"/>
  <c r="K1522" i="7"/>
  <c r="K1583" i="7"/>
  <c r="K1656" i="7"/>
  <c r="A1656" i="7" s="1"/>
  <c r="K1696" i="7"/>
  <c r="A19596" i="7" s="1"/>
  <c r="K1704" i="7"/>
  <c r="K1728" i="7"/>
  <c r="K1737" i="7"/>
  <c r="K1775" i="7"/>
  <c r="K1902" i="7"/>
  <c r="K1915" i="7"/>
  <c r="K1959" i="7"/>
  <c r="K1967" i="7"/>
  <c r="K1975" i="7"/>
  <c r="K1983" i="7"/>
  <c r="K472" i="7"/>
  <c r="A20868" i="7" s="1"/>
  <c r="K2025" i="7"/>
  <c r="K2033" i="7"/>
  <c r="K2062" i="7"/>
  <c r="K2070" i="7"/>
  <c r="K2080" i="7"/>
  <c r="K2161" i="7"/>
  <c r="K2252" i="7"/>
  <c r="K2279" i="7"/>
  <c r="K2311" i="7"/>
  <c r="K2329" i="7"/>
  <c r="K2452" i="7"/>
  <c r="A18879" i="7" s="1"/>
  <c r="K2630" i="7"/>
  <c r="K2571" i="7"/>
  <c r="K2537" i="7"/>
  <c r="K2597" i="7"/>
  <c r="K2639" i="7"/>
  <c r="K2678" i="7"/>
  <c r="K2646" i="7"/>
  <c r="A18704" i="7" s="1"/>
  <c r="K2679" i="7"/>
  <c r="K2728" i="7"/>
  <c r="K2749" i="7"/>
  <c r="A18573" i="7" s="1"/>
  <c r="K2782" i="7"/>
  <c r="K44" i="7"/>
  <c r="A21283" i="7" s="1"/>
  <c r="K96" i="7"/>
  <c r="K139" i="7"/>
  <c r="K177" i="7"/>
  <c r="K242" i="7"/>
  <c r="A21091" i="7" s="1"/>
  <c r="K291" i="7"/>
  <c r="K361" i="7"/>
  <c r="K374" i="7"/>
  <c r="A374" i="7" s="1"/>
  <c r="K425" i="7"/>
  <c r="K453" i="7"/>
  <c r="K492" i="7"/>
  <c r="A20841" i="7" s="1"/>
  <c r="K548" i="7"/>
  <c r="K558" i="7"/>
  <c r="K1943" i="7"/>
  <c r="K589" i="7"/>
  <c r="K603" i="7"/>
  <c r="K627" i="7"/>
  <c r="K765" i="7"/>
  <c r="K781" i="7"/>
  <c r="L781" i="7" s="1"/>
  <c r="K886" i="7"/>
  <c r="K900" i="7"/>
  <c r="K976" i="7"/>
  <c r="A20359" i="7" s="1"/>
  <c r="K1014" i="7"/>
  <c r="K1061" i="7"/>
  <c r="K1186" i="7"/>
  <c r="K1219" i="7"/>
  <c r="K1227" i="7"/>
  <c r="K1427" i="7"/>
  <c r="K1443" i="7"/>
  <c r="K1523" i="7"/>
  <c r="K1584" i="7"/>
  <c r="K1657" i="7"/>
  <c r="K1680" i="7"/>
  <c r="K1697" i="7"/>
  <c r="K1705" i="7"/>
  <c r="K1729" i="7"/>
  <c r="K1738" i="7"/>
  <c r="A19638" i="7" s="1"/>
  <c r="K1847" i="7"/>
  <c r="K1903" i="7"/>
  <c r="K1917" i="7"/>
  <c r="K1935" i="7"/>
  <c r="K1960" i="7"/>
  <c r="K1968" i="7"/>
  <c r="K1976" i="7"/>
  <c r="K1672" i="7"/>
  <c r="K2026" i="7"/>
  <c r="K2041" i="7"/>
  <c r="K2063" i="7"/>
  <c r="K2071" i="7"/>
  <c r="K2081" i="7"/>
  <c r="A19312" i="7" s="1"/>
  <c r="K2253" i="7"/>
  <c r="K2268" i="7"/>
  <c r="K2280" i="7"/>
  <c r="K2300" i="7"/>
  <c r="K2312" i="7"/>
  <c r="K2330" i="7"/>
  <c r="K2352" i="7"/>
  <c r="K2451" i="7"/>
  <c r="K2489" i="7"/>
  <c r="K2436" i="7"/>
  <c r="K2633" i="7"/>
  <c r="K2438" i="7"/>
  <c r="K2523" i="7"/>
  <c r="K2640" i="7"/>
  <c r="K2440" i="7"/>
  <c r="A18890" i="7" s="1"/>
  <c r="K2573" i="7"/>
  <c r="K2467" i="7"/>
  <c r="K2729" i="7"/>
  <c r="K45" i="7"/>
  <c r="K97" i="7"/>
  <c r="K156" i="7"/>
  <c r="K168" i="7"/>
  <c r="K181" i="7"/>
  <c r="K199" i="7"/>
  <c r="K243" i="7"/>
  <c r="K292" i="7"/>
  <c r="K362" i="7"/>
  <c r="K376" i="7"/>
  <c r="A376" i="7" s="1"/>
  <c r="K400" i="7"/>
  <c r="K495" i="7"/>
  <c r="K549" i="7"/>
  <c r="K559" i="7"/>
  <c r="K582" i="7"/>
  <c r="K590" i="7"/>
  <c r="K604" i="7"/>
  <c r="K628" i="7"/>
  <c r="K642" i="7"/>
  <c r="K1358" i="7"/>
  <c r="A19885" i="7" s="1"/>
  <c r="K754" i="7"/>
  <c r="K766" i="7"/>
  <c r="K774" i="7"/>
  <c r="K788" i="7"/>
  <c r="K825" i="7"/>
  <c r="K887" i="7"/>
  <c r="K917" i="7"/>
  <c r="K1015" i="7"/>
  <c r="K1062" i="7"/>
  <c r="K1144" i="7"/>
  <c r="A20161" i="7" s="1"/>
  <c r="K1187" i="7"/>
  <c r="K1220" i="7"/>
  <c r="K1228" i="7"/>
  <c r="A20134" i="7" s="1"/>
  <c r="K1363" i="7"/>
  <c r="K1428" i="7"/>
  <c r="K1444" i="7"/>
  <c r="K1585" i="7"/>
  <c r="K1626" i="7"/>
  <c r="K1658" i="7"/>
  <c r="K1698" i="7"/>
  <c r="K1706" i="7"/>
  <c r="K1730" i="7"/>
  <c r="K1739" i="7"/>
  <c r="A1739" i="7" s="1"/>
  <c r="K1827" i="7"/>
  <c r="A19499" i="7" s="1"/>
  <c r="K1848" i="7"/>
  <c r="K658" i="7"/>
  <c r="K1961" i="7"/>
  <c r="K1969" i="7"/>
  <c r="K1977" i="7"/>
  <c r="A19357" i="7" s="1"/>
  <c r="K486" i="7"/>
  <c r="K2018" i="7"/>
  <c r="K2027" i="7"/>
  <c r="K2064" i="7"/>
  <c r="K2072" i="7"/>
  <c r="K2082" i="7"/>
  <c r="K2092" i="7"/>
  <c r="K2106" i="7"/>
  <c r="K2190" i="7"/>
  <c r="K2113" i="7"/>
  <c r="K2255" i="7"/>
  <c r="K2270" i="7"/>
  <c r="K2281" i="7"/>
  <c r="K2313" i="7"/>
  <c r="K2323" i="7"/>
  <c r="K2353" i="7"/>
  <c r="K2409" i="7"/>
  <c r="A18928" i="7" s="1"/>
  <c r="K2592" i="7"/>
  <c r="K2626" i="7"/>
  <c r="K2490" i="7"/>
  <c r="K2634" i="7"/>
  <c r="A18692" i="7" s="1"/>
  <c r="K2522" i="7"/>
  <c r="K2677" i="7"/>
  <c r="K2492" i="7"/>
  <c r="K2644" i="7"/>
  <c r="K2443" i="7"/>
  <c r="A18893" i="7" s="1"/>
  <c r="K2680" i="7"/>
  <c r="A18654" i="7" s="1"/>
  <c r="K620" i="7"/>
  <c r="A20726" i="7" s="1"/>
  <c r="K2722" i="7"/>
  <c r="A2722" i="7" s="1"/>
  <c r="K607" i="7"/>
  <c r="A607" i="7" s="1"/>
  <c r="K46" i="7"/>
  <c r="A21285" i="7" s="1"/>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A20135" i="7" s="1"/>
  <c r="K1364" i="7"/>
  <c r="K1429" i="7"/>
  <c r="K1445" i="7"/>
  <c r="K1586" i="7"/>
  <c r="K1605" i="7"/>
  <c r="K1699" i="7"/>
  <c r="K1707" i="7"/>
  <c r="K1731" i="7"/>
  <c r="K1740" i="7"/>
  <c r="K1856" i="7"/>
  <c r="A19480" i="7" s="1"/>
  <c r="K1893" i="7"/>
  <c r="K1905" i="7"/>
  <c r="K1962" i="7"/>
  <c r="K1970" i="7"/>
  <c r="K1978" i="7"/>
  <c r="K2006" i="7"/>
  <c r="K2020" i="7"/>
  <c r="K2028" i="7"/>
  <c r="K2065" i="7"/>
  <c r="K2073" i="7"/>
  <c r="K2083" i="7"/>
  <c r="K2247" i="7"/>
  <c r="K2256" i="7"/>
  <c r="K2273" i="7"/>
  <c r="K2282" i="7"/>
  <c r="K2314" i="7"/>
  <c r="K2324" i="7"/>
  <c r="K2410" i="7"/>
  <c r="A18929" i="7" s="1"/>
  <c r="K2422" i="7"/>
  <c r="K2488" i="7"/>
  <c r="K2458" i="7"/>
  <c r="K2676" i="7"/>
  <c r="A2676" i="7" s="1"/>
  <c r="K2460" i="7"/>
  <c r="K2491" i="7"/>
  <c r="K2637" i="7"/>
  <c r="A18695" i="7" s="1"/>
  <c r="K2461" i="7"/>
  <c r="K2441" i="7"/>
  <c r="A18891" i="7" s="1"/>
  <c r="K2527" i="7"/>
  <c r="K2454" i="7"/>
  <c r="A18881" i="7" s="1"/>
  <c r="K2723" i="7"/>
  <c r="A9452" i="7" s="1"/>
  <c r="K2731" i="7"/>
  <c r="A18609" i="7" s="1"/>
  <c r="K2752" i="7"/>
  <c r="K47" i="7"/>
  <c r="A21286" i="7" s="1"/>
  <c r="K62" i="7"/>
  <c r="K99" i="7"/>
  <c r="A99" i="7" s="1"/>
  <c r="K129" i="7"/>
  <c r="K158" i="7"/>
  <c r="K191" i="7"/>
  <c r="K209" i="7"/>
  <c r="K262" i="7"/>
  <c r="A11880" i="7" s="1"/>
  <c r="K284" i="7"/>
  <c r="K294" i="7"/>
  <c r="K364" i="7"/>
  <c r="A364" i="7" s="1"/>
  <c r="K447" i="7"/>
  <c r="K462" i="7"/>
  <c r="K551" i="7"/>
  <c r="K584" i="7"/>
  <c r="K632" i="7"/>
  <c r="K768" i="7"/>
  <c r="K776" i="7"/>
  <c r="K795" i="7"/>
  <c r="K876" i="7"/>
  <c r="A20461" i="7" s="1"/>
  <c r="K889" i="7"/>
  <c r="K911" i="7"/>
  <c r="K1017" i="7"/>
  <c r="K1169" i="7"/>
  <c r="K1189" i="7"/>
  <c r="K1222" i="7"/>
  <c r="K1230" i="7"/>
  <c r="K1365" i="7"/>
  <c r="K1422" i="7"/>
  <c r="K1430" i="7"/>
  <c r="K1446" i="7"/>
  <c r="K1577" i="7"/>
  <c r="K1587" i="7"/>
  <c r="K1628" i="7"/>
  <c r="K198" i="7"/>
  <c r="K1700" i="7"/>
  <c r="K1708" i="7"/>
  <c r="K1732" i="7"/>
  <c r="K1894" i="7"/>
  <c r="K1963" i="7"/>
  <c r="K1971" i="7"/>
  <c r="A19351" i="7" s="1"/>
  <c r="K1979" i="7"/>
  <c r="K2007" i="7"/>
  <c r="K2021" i="7"/>
  <c r="K2029" i="7"/>
  <c r="K2066" i="7"/>
  <c r="K2084" i="7"/>
  <c r="K2168" i="7"/>
  <c r="K2216" i="7"/>
  <c r="K2248" i="7"/>
  <c r="K2257" i="7"/>
  <c r="K2275" i="7"/>
  <c r="K2283" i="7"/>
  <c r="K2307" i="7"/>
  <c r="K2315" i="7"/>
  <c r="K2325" i="7"/>
  <c r="K2414" i="7"/>
  <c r="A18917" i="7" s="1"/>
  <c r="K2624" i="7"/>
  <c r="K2627" i="7"/>
  <c r="K2631" i="7"/>
  <c r="K2635" i="7"/>
  <c r="A18693" i="7" s="1"/>
  <c r="K2439" i="7"/>
  <c r="K2524" i="7"/>
  <c r="K2641" i="7"/>
  <c r="K2442" i="7"/>
  <c r="A18892" i="7" s="1"/>
  <c r="K2647" i="7"/>
  <c r="K2593" i="7"/>
  <c r="K324" i="7"/>
  <c r="K2724" i="7"/>
  <c r="K51" i="7"/>
  <c r="K131" i="7"/>
  <c r="K159" i="7"/>
  <c r="K171" i="7"/>
  <c r="A171" i="7" s="1"/>
  <c r="K193" i="7"/>
  <c r="A193" i="7" s="1"/>
  <c r="K214" i="7"/>
  <c r="K264" i="7"/>
  <c r="K287" i="7"/>
  <c r="K380" i="7"/>
  <c r="K448" i="7"/>
  <c r="K470" i="7"/>
  <c r="A20866" i="7" s="1"/>
  <c r="K542" i="7"/>
  <c r="K552" i="7"/>
  <c r="K573" i="7"/>
  <c r="K585" i="7"/>
  <c r="K595" i="7"/>
  <c r="K1944" i="7"/>
  <c r="K633" i="7"/>
  <c r="K769" i="7"/>
  <c r="K777" i="7"/>
  <c r="K796" i="7"/>
  <c r="K879" i="7"/>
  <c r="A879" i="7" s="1"/>
  <c r="K890" i="7"/>
  <c r="A20443" i="7" s="1"/>
  <c r="K912" i="7"/>
  <c r="A20412" i="7" s="1"/>
  <c r="K931" i="7"/>
  <c r="K996" i="7"/>
  <c r="K1018" i="7"/>
  <c r="K1215" i="7"/>
  <c r="K1223" i="7"/>
  <c r="K1231" i="7"/>
  <c r="K1366" i="7"/>
  <c r="K1431" i="7"/>
  <c r="K1761" i="7"/>
  <c r="K1554" i="7"/>
  <c r="K1578" i="7"/>
  <c r="K1588" i="7"/>
  <c r="A19821" i="7" s="1"/>
  <c r="K1608" i="7"/>
  <c r="K1701" i="7"/>
  <c r="A19601" i="7" s="1"/>
  <c r="K1709" i="7"/>
  <c r="A19609" i="7" s="1"/>
  <c r="K2022" i="7"/>
  <c r="K2284" i="7"/>
  <c r="K2687" i="7"/>
  <c r="A18645" i="7" s="1"/>
  <c r="K2493" i="7"/>
  <c r="K2817" i="7"/>
  <c r="A2817" i="7" s="1"/>
  <c r="K2825" i="7"/>
  <c r="K2833" i="7"/>
  <c r="K2878" i="7"/>
  <c r="K2929" i="7"/>
  <c r="A18406" i="7" s="1"/>
  <c r="K2950" i="7"/>
  <c r="K2962" i="7"/>
  <c r="K2989" i="7"/>
  <c r="K3036" i="7"/>
  <c r="K3048" i="7"/>
  <c r="K3082" i="7"/>
  <c r="A18240" i="7" s="1"/>
  <c r="K3092" i="7"/>
  <c r="K3100" i="7"/>
  <c r="K3113" i="7"/>
  <c r="K3131" i="7"/>
  <c r="K3178" i="7"/>
  <c r="K3203" i="7"/>
  <c r="K3211" i="7"/>
  <c r="K2030" i="7"/>
  <c r="K2085" i="7"/>
  <c r="K2150" i="7"/>
  <c r="K2638" i="7"/>
  <c r="A18696" i="7" s="1"/>
  <c r="K2462" i="7"/>
  <c r="K2738" i="7"/>
  <c r="K2818" i="7"/>
  <c r="A18483" i="7" s="1"/>
  <c r="K2826" i="7"/>
  <c r="A18491" i="7" s="1"/>
  <c r="K2834" i="7"/>
  <c r="A18499" i="7" s="1"/>
  <c r="K2879" i="7"/>
  <c r="K2943" i="7"/>
  <c r="K2951" i="7"/>
  <c r="A18384" i="7" s="1"/>
  <c r="K2963" i="7"/>
  <c r="K3049" i="7"/>
  <c r="A3049" i="7" s="1"/>
  <c r="K3083" i="7"/>
  <c r="K3093" i="7"/>
  <c r="A18251" i="7" s="1"/>
  <c r="K3115" i="7"/>
  <c r="K3132" i="7"/>
  <c r="K3179" i="7"/>
  <c r="A18152" i="7" s="1"/>
  <c r="K3204" i="7"/>
  <c r="K3212" i="7"/>
  <c r="K1940" i="7"/>
  <c r="K2001" i="7"/>
  <c r="K1892" i="7"/>
  <c r="K2326" i="7"/>
  <c r="K2520" i="7"/>
  <c r="K2466" i="7"/>
  <c r="K2725" i="7"/>
  <c r="K2753" i="7"/>
  <c r="K2819" i="7"/>
  <c r="K2827" i="7"/>
  <c r="K2870" i="7"/>
  <c r="A18457" i="7" s="1"/>
  <c r="K2880" i="7"/>
  <c r="K2944" i="7"/>
  <c r="K2977" i="7"/>
  <c r="K3027" i="7"/>
  <c r="K3076" i="7"/>
  <c r="A18234" i="7" s="1"/>
  <c r="K3084" i="7"/>
  <c r="A3084" i="7" s="1"/>
  <c r="K3103" i="7"/>
  <c r="K3180" i="7"/>
  <c r="K3195" i="7"/>
  <c r="K3205" i="7"/>
  <c r="K3215" i="7"/>
  <c r="K3252" i="7"/>
  <c r="K1897" i="7"/>
  <c r="A19438" i="7" s="1"/>
  <c r="K2570" i="7"/>
  <c r="K2642" i="7"/>
  <c r="K2727" i="7"/>
  <c r="A18605" i="7" s="1"/>
  <c r="K2820" i="7"/>
  <c r="A18485" i="7" s="1"/>
  <c r="K2828" i="7"/>
  <c r="A18493" i="7" s="1"/>
  <c r="K2871" i="7"/>
  <c r="A9310" i="7" s="1"/>
  <c r="K2932" i="7"/>
  <c r="K2945" i="7"/>
  <c r="K2978" i="7"/>
  <c r="K3005" i="7"/>
  <c r="K3029" i="7"/>
  <c r="K3042" i="7"/>
  <c r="A3042" i="7" s="1"/>
  <c r="K3077" i="7"/>
  <c r="K3086" i="7"/>
  <c r="K3095" i="7"/>
  <c r="A18253" i="7" s="1"/>
  <c r="K3118" i="7"/>
  <c r="A18218" i="7" s="1"/>
  <c r="K3181" i="7"/>
  <c r="K3206" i="7"/>
  <c r="K3216" i="7"/>
  <c r="K3238" i="7"/>
  <c r="K1930" i="7"/>
  <c r="K1964" i="7"/>
  <c r="K2008" i="7"/>
  <c r="K2059" i="7"/>
  <c r="K2632" i="7"/>
  <c r="K2643" i="7"/>
  <c r="K2730" i="7"/>
  <c r="A18608" i="7" s="1"/>
  <c r="K2779" i="7"/>
  <c r="K2821" i="7"/>
  <c r="K2829" i="7"/>
  <c r="K2860" i="7"/>
  <c r="K2872" i="7"/>
  <c r="A18459" i="7" s="1"/>
  <c r="K2882" i="7"/>
  <c r="K2925" i="7"/>
  <c r="A18402" i="7" s="1"/>
  <c r="K2933" i="7"/>
  <c r="K3006" i="7"/>
  <c r="A18319" i="7" s="1"/>
  <c r="K3078" i="7"/>
  <c r="K3087" i="7"/>
  <c r="A18245" i="7" s="1"/>
  <c r="K3096" i="7"/>
  <c r="K3182" i="7"/>
  <c r="K3198" i="7"/>
  <c r="K3207" i="7"/>
  <c r="K3218" i="7"/>
  <c r="K3240" i="7"/>
  <c r="K1972" i="7"/>
  <c r="K2067" i="7"/>
  <c r="K2236" i="7"/>
  <c r="K2258" i="7"/>
  <c r="K2308" i="7"/>
  <c r="K2437" i="7"/>
  <c r="K2526" i="7"/>
  <c r="K2746" i="7"/>
  <c r="A18570" i="7" s="1"/>
  <c r="K2764" i="7"/>
  <c r="A18566" i="7" s="1"/>
  <c r="K2780" i="7"/>
  <c r="A18548" i="7" s="1"/>
  <c r="K2814" i="7"/>
  <c r="A18479" i="7" s="1"/>
  <c r="K2822" i="7"/>
  <c r="A18487" i="7" s="1"/>
  <c r="K2830" i="7"/>
  <c r="A18495" i="7" s="1"/>
  <c r="K2861" i="7"/>
  <c r="A18467" i="7" s="1"/>
  <c r="K2926" i="7"/>
  <c r="K2970" i="7"/>
  <c r="K2980" i="7"/>
  <c r="K3007" i="7"/>
  <c r="K3045" i="7"/>
  <c r="K3079" i="7"/>
  <c r="A9089" i="7" s="1"/>
  <c r="K3089" i="7"/>
  <c r="A18247" i="7" s="1"/>
  <c r="K3097" i="7"/>
  <c r="A18255" i="7" s="1"/>
  <c r="K3199" i="7"/>
  <c r="K1980" i="7"/>
  <c r="K2175" i="7"/>
  <c r="A19150" i="7" s="1"/>
  <c r="K2217" i="7"/>
  <c r="K2343" i="7"/>
  <c r="K2536" i="7"/>
  <c r="K2572" i="7"/>
  <c r="A18778" i="7" s="1"/>
  <c r="K2713" i="7"/>
  <c r="K2734" i="7"/>
  <c r="K2815" i="7"/>
  <c r="K2823" i="7"/>
  <c r="K2831" i="7"/>
  <c r="K2927" i="7"/>
  <c r="A18404" i="7" s="1"/>
  <c r="K2948" i="7"/>
  <c r="K3010" i="7"/>
  <c r="A18323" i="7" s="1"/>
  <c r="K3020" i="7"/>
  <c r="K3071" i="7"/>
  <c r="K3080" i="7"/>
  <c r="K3090" i="7"/>
  <c r="K3098" i="7"/>
  <c r="K3110" i="7"/>
  <c r="A18210" i="7" s="1"/>
  <c r="K3129" i="7"/>
  <c r="K3157" i="7"/>
  <c r="K3200" i="7"/>
  <c r="K3209" i="7"/>
  <c r="K3222" i="7"/>
  <c r="K3243" i="7"/>
  <c r="A18078" i="7" s="1"/>
  <c r="K1826" i="7"/>
  <c r="K2276" i="7"/>
  <c r="K2636" i="7"/>
  <c r="A18694" i="7" s="1"/>
  <c r="K2648" i="7"/>
  <c r="A18706" i="7" s="1"/>
  <c r="K2715" i="7"/>
  <c r="A9466" i="7" s="1"/>
  <c r="K2736" i="7"/>
  <c r="K2748" i="7"/>
  <c r="A18572" i="7" s="1"/>
  <c r="K2816" i="7"/>
  <c r="A18481" i="7" s="1"/>
  <c r="K2824" i="7"/>
  <c r="K2832" i="7"/>
  <c r="A18497" i="7" s="1"/>
  <c r="K2877" i="7"/>
  <c r="K2928" i="7"/>
  <c r="A9257" i="7" s="1"/>
  <c r="K2937" i="7"/>
  <c r="A2937" i="7" s="1"/>
  <c r="K2949" i="7"/>
  <c r="K3021" i="7"/>
  <c r="K3073" i="7"/>
  <c r="K3081" i="7"/>
  <c r="K3091" i="7"/>
  <c r="A18249" i="7" s="1"/>
  <c r="K3099" i="7"/>
  <c r="K3130" i="7"/>
  <c r="A18158" i="7" s="1"/>
  <c r="K3185" i="7"/>
  <c r="A18144" i="7" s="1"/>
  <c r="K3202" i="7"/>
  <c r="K3245" i="7"/>
  <c r="A18080" i="7" s="1"/>
  <c r="K7119" i="7"/>
  <c r="K7279" i="7"/>
  <c r="A4891" i="7" s="1"/>
  <c r="K7362" i="7"/>
  <c r="K6879" i="7"/>
  <c r="K6462" i="7"/>
  <c r="K6375" i="7"/>
  <c r="K6061" i="7"/>
  <c r="A15318" i="7" s="1"/>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A15229" i="7" s="1"/>
  <c r="K5285" i="7"/>
  <c r="L5285" i="7" s="1"/>
  <c r="K5964" i="7"/>
  <c r="K6533" i="7"/>
  <c r="L6533" i="7" s="1"/>
  <c r="K6145" i="7"/>
  <c r="A15235" i="7" s="1"/>
  <c r="K5698" i="7"/>
  <c r="L5698" i="7" s="1"/>
  <c r="K6068" i="7"/>
  <c r="K6532" i="7"/>
  <c r="K6353" i="7"/>
  <c r="K6182" i="7"/>
  <c r="A15166" i="7" s="1"/>
  <c r="K6144" i="7"/>
  <c r="K6138" i="7"/>
  <c r="K5792" i="7"/>
  <c r="L5792" i="7" s="1"/>
  <c r="K5286" i="7"/>
  <c r="L5286" i="7" s="1"/>
  <c r="K6957" i="7"/>
  <c r="L6957" i="7" s="1"/>
  <c r="K6181" i="7"/>
  <c r="K6470" i="7"/>
  <c r="K6137" i="7"/>
  <c r="A15227" i="7" s="1"/>
  <c r="K5791" i="7"/>
  <c r="L5791" i="7" s="1"/>
  <c r="K6660" i="7"/>
  <c r="L6660" i="7" s="1"/>
  <c r="K6465" i="7"/>
  <c r="L6465" i="7" s="1"/>
  <c r="K6441" i="7"/>
  <c r="L6441" i="7" s="1"/>
  <c r="K6956" i="7"/>
  <c r="L6956" i="7" s="1"/>
  <c r="K6143" i="7"/>
  <c r="A15233" i="7" s="1"/>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A15231" i="7" s="1"/>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A16238" i="7" s="1"/>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A17915" i="7" s="1"/>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A16815" i="7" s="1"/>
  <c r="K77" i="7"/>
  <c r="L77" i="7" s="1"/>
  <c r="K371" i="7"/>
  <c r="L371" i="7" s="1"/>
  <c r="K575" i="7"/>
  <c r="L575" i="7" s="1"/>
  <c r="K4522" i="7"/>
  <c r="K78" i="7"/>
  <c r="A11570" i="7"/>
  <c r="K3687" i="7"/>
  <c r="K79" i="7"/>
  <c r="L79" i="7" s="1"/>
  <c r="K3688" i="7"/>
  <c r="A17641" i="7" s="1"/>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A20484" i="7" s="1"/>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A18190" i="7" s="1"/>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A17849" i="7" s="1"/>
  <c r="K3473" i="7"/>
  <c r="K513" i="7"/>
  <c r="L513" i="7" s="1"/>
  <c r="K4146" i="7"/>
  <c r="K70" i="7"/>
  <c r="L70" i="7" s="1"/>
  <c r="K349" i="7"/>
  <c r="L349" i="7" s="1"/>
  <c r="K4465" i="7"/>
  <c r="A16856" i="7" s="1"/>
  <c r="K71" i="7"/>
  <c r="L71" i="7" s="1"/>
  <c r="K3464" i="7"/>
  <c r="A17848" i="7" s="1"/>
  <c r="K72" i="7"/>
  <c r="L72" i="7" s="1"/>
  <c r="K80" i="7"/>
  <c r="L80" i="7" s="1"/>
  <c r="K3683" i="7"/>
  <c r="A3683" i="7" s="1"/>
  <c r="K3721" i="7"/>
  <c r="K73" i="7"/>
  <c r="L73" i="7" s="1"/>
  <c r="K81" i="7"/>
  <c r="L81" i="7" s="1"/>
  <c r="K3879" i="7"/>
  <c r="K3885" i="7"/>
  <c r="A17450" i="7" s="1"/>
  <c r="K74" i="7"/>
  <c r="K353" i="7"/>
  <c r="K510" i="7"/>
  <c r="L510" i="7" s="1"/>
  <c r="K4147" i="7"/>
  <c r="K4235" i="7"/>
  <c r="A17103" i="7" s="1"/>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A20927" i="7" s="1"/>
  <c r="K413" i="7"/>
  <c r="K623" i="7"/>
  <c r="L623" i="7" s="1"/>
  <c r="K3992" i="7"/>
  <c r="K3530" i="7"/>
  <c r="A17801" i="7" s="1"/>
  <c r="K142" i="7"/>
  <c r="K611" i="7"/>
  <c r="L611" i="7" s="1"/>
  <c r="K617" i="7"/>
  <c r="L617" i="7" s="1"/>
  <c r="K3719" i="7"/>
  <c r="A8463" i="7" s="1"/>
  <c r="K407" i="7"/>
  <c r="L407" i="7" s="1"/>
  <c r="K1235" i="7"/>
  <c r="L1235" i="7" s="1"/>
  <c r="K2180" i="7"/>
  <c r="L2180" i="7" s="1"/>
  <c r="K2428" i="7"/>
  <c r="L2428" i="7" s="1"/>
  <c r="K402" i="7"/>
  <c r="L402" i="7" s="1"/>
  <c r="K619" i="7"/>
  <c r="L619" i="7" s="1"/>
  <c r="K1326" i="7"/>
  <c r="K2181" i="7"/>
  <c r="A19156" i="7" s="1"/>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A16946" i="7" s="1"/>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A17504" i="7" s="1"/>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A18433" i="7" s="1"/>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A16918" i="7" s="1"/>
  <c r="K3648" i="7"/>
  <c r="A3648" i="7" s="1"/>
  <c r="K490" i="7"/>
  <c r="L490" i="7" s="1"/>
  <c r="K3955" i="7"/>
  <c r="K41" i="7"/>
  <c r="K3956" i="7"/>
  <c r="A3956" i="7" s="1"/>
  <c r="K4157" i="7"/>
  <c r="A17168" i="7" s="1"/>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A20901" i="7" s="1"/>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A18390" i="7" s="1"/>
  <c r="K2942" i="7"/>
  <c r="A18396" i="7" s="1"/>
  <c r="K994" i="7"/>
  <c r="L994" i="7" s="1"/>
  <c r="A10807" i="7"/>
  <c r="A10856" i="7"/>
  <c r="A10857" i="7"/>
  <c r="K3784" i="7"/>
  <c r="K3286" i="7"/>
  <c r="A18047" i="7" s="1"/>
  <c r="K4574" i="7"/>
  <c r="A4574" i="7" s="1"/>
  <c r="K3557" i="7"/>
  <c r="K275" i="7"/>
  <c r="A21055" i="7" s="1"/>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A17990" i="7" s="1"/>
  <c r="K3790" i="7"/>
  <c r="A17548" i="7" s="1"/>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A16913" i="7" s="1"/>
  <c r="K21" i="7"/>
  <c r="L21" i="7" s="1"/>
  <c r="K35" i="7"/>
  <c r="K141" i="7"/>
  <c r="L141" i="7" s="1"/>
  <c r="K219" i="7"/>
  <c r="K304" i="7"/>
  <c r="L304" i="7" s="1"/>
  <c r="A11546" i="7"/>
  <c r="K3512" i="7"/>
  <c r="K3954" i="7"/>
  <c r="K3293" i="7"/>
  <c r="A18054" i="7" s="1"/>
  <c r="K3789" i="7"/>
  <c r="K4330" i="7"/>
  <c r="K165" i="7"/>
  <c r="L165" i="7" s="1"/>
  <c r="K204" i="7"/>
  <c r="K305" i="7"/>
  <c r="L305" i="7" s="1"/>
  <c r="K367" i="7"/>
  <c r="K501" i="7"/>
  <c r="L501" i="7" s="1"/>
  <c r="K564" i="7"/>
  <c r="L564" i="7" s="1"/>
  <c r="K572" i="7"/>
  <c r="L572" i="7" s="1"/>
  <c r="K610" i="7"/>
  <c r="L610" i="7" s="1"/>
  <c r="K3513" i="7"/>
  <c r="A3513" i="7" s="1"/>
  <c r="K4232" i="7"/>
  <c r="A17100" i="7" s="1"/>
  <c r="K3330" i="7"/>
  <c r="K4021" i="7"/>
  <c r="A4021" i="7" s="1"/>
  <c r="K3552" i="7"/>
  <c r="A17787" i="7" s="1"/>
  <c r="K166" i="7"/>
  <c r="L166" i="7" s="1"/>
  <c r="K205" i="7"/>
  <c r="K468" i="7"/>
  <c r="K474" i="7"/>
  <c r="K565" i="7"/>
  <c r="L565" i="7" s="1"/>
  <c r="K4555" i="7"/>
  <c r="K4233" i="7"/>
  <c r="A17101" i="7" s="1"/>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A17823" i="7" s="1"/>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A18039" i="7" s="1"/>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A16685" i="7" s="1"/>
  <c r="K4629" i="7"/>
  <c r="K4637" i="7"/>
  <c r="A16701" i="7" s="1"/>
  <c r="K161" i="7"/>
  <c r="L161" i="7" s="1"/>
  <c r="K192" i="7"/>
  <c r="L192" i="7" s="1"/>
  <c r="K208" i="7"/>
  <c r="L208" i="7" s="1"/>
  <c r="K223" i="7"/>
  <c r="K432" i="7"/>
  <c r="L432" i="7" s="1"/>
  <c r="K461" i="7"/>
  <c r="L461" i="7" s="1"/>
  <c r="K3768" i="7"/>
  <c r="K4312" i="7"/>
  <c r="A17020" i="7" s="1"/>
  <c r="K4622" i="7"/>
  <c r="A4622" i="7" s="1"/>
  <c r="K4630" i="7"/>
  <c r="K4638" i="7"/>
  <c r="K19" i="7"/>
  <c r="L19" i="7" s="1"/>
  <c r="K178" i="7"/>
  <c r="L178" i="7" s="1"/>
  <c r="K201" i="7"/>
  <c r="K224" i="7"/>
  <c r="L224" i="7" s="1"/>
  <c r="A10625" i="7"/>
  <c r="K4031" i="7"/>
  <c r="A8149" i="7" s="1"/>
  <c r="K4366" i="7"/>
  <c r="A16969" i="7" s="1"/>
  <c r="K4623" i="7"/>
  <c r="A4623" i="7" s="1"/>
  <c r="K4631" i="7"/>
  <c r="K13" i="7"/>
  <c r="K26" i="7"/>
  <c r="K202" i="7"/>
  <c r="L202" i="7" s="1"/>
  <c r="K210" i="7"/>
  <c r="L210" i="7" s="1"/>
  <c r="K225" i="7"/>
  <c r="L225" i="7" s="1"/>
  <c r="K241" i="7"/>
  <c r="L241" i="7" s="1"/>
  <c r="K441" i="7"/>
  <c r="L441" i="7" s="1"/>
  <c r="A11514" i="7"/>
  <c r="K4360" i="7"/>
  <c r="A4360" i="7" s="1"/>
  <c r="K3619" i="7"/>
  <c r="K4632" i="7"/>
  <c r="A16696" i="7" s="1"/>
  <c r="K180" i="7"/>
  <c r="L180" i="7" s="1"/>
  <c r="K211" i="7"/>
  <c r="L211" i="7" s="1"/>
  <c r="K226" i="7"/>
  <c r="L226" i="7" s="1"/>
  <c r="K250" i="7"/>
  <c r="L250" i="7" s="1"/>
  <c r="K4358" i="7"/>
  <c r="A4358" i="7" s="1"/>
  <c r="K4311" i="7"/>
  <c r="K3620" i="7"/>
  <c r="K4617" i="7"/>
  <c r="A4617" i="7" s="1"/>
  <c r="K4633" i="7"/>
  <c r="K4641" i="7"/>
  <c r="A16705" i="7" s="1"/>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A16716" i="7" s="1"/>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A17110" i="7" s="1"/>
  <c r="K4446" i="7"/>
  <c r="K3515" i="7"/>
  <c r="A17822" i="7" s="1"/>
  <c r="K3667" i="7"/>
  <c r="K3813" i="7"/>
  <c r="A17522" i="7" s="1"/>
  <c r="K3718" i="7"/>
  <c r="K4227" i="7"/>
  <c r="K4344" i="7"/>
  <c r="A4344" i="7" s="1"/>
  <c r="K4510" i="7"/>
  <c r="K3502" i="7"/>
  <c r="A17837" i="7" s="1"/>
  <c r="K4422" i="7"/>
  <c r="K4325" i="7"/>
  <c r="A17014" i="7" s="1"/>
  <c r="K3891" i="7"/>
  <c r="A17456" i="7" s="1"/>
  <c r="K4029" i="7"/>
  <c r="K4224" i="7"/>
  <c r="A4224" i="7" s="1"/>
  <c r="K4199" i="7"/>
  <c r="K3599" i="7"/>
  <c r="K4229" i="7"/>
  <c r="K3924" i="7"/>
  <c r="A17409" i="7" s="1"/>
  <c r="A10715" i="7"/>
  <c r="A11009" i="7"/>
  <c r="A11409" i="7"/>
  <c r="A10312" i="7"/>
  <c r="K3379" i="7"/>
  <c r="K3684" i="7"/>
  <c r="K4149" i="7"/>
  <c r="K4471" i="7"/>
  <c r="K247" i="7"/>
  <c r="L247" i="7" s="1"/>
  <c r="K3425" i="7"/>
  <c r="K3685" i="7"/>
  <c r="A8490" i="7" s="1"/>
  <c r="K4150" i="7"/>
  <c r="A4150" i="7" s="1"/>
  <c r="K3466" i="7"/>
  <c r="A17850" i="7" s="1"/>
  <c r="K3686" i="7"/>
  <c r="A17639" i="7" s="1"/>
  <c r="K4151" i="7"/>
  <c r="K3467" i="7"/>
  <c r="K3807" i="7"/>
  <c r="K4152" i="7"/>
  <c r="K3468" i="7"/>
  <c r="K3833" i="7"/>
  <c r="K4153" i="7"/>
  <c r="K4468" i="7"/>
  <c r="K3880" i="7"/>
  <c r="K4398" i="7"/>
  <c r="A16929" i="7" s="1"/>
  <c r="K3626" i="7"/>
  <c r="K4098" i="7"/>
  <c r="A17237" i="7" s="1"/>
  <c r="K4469" i="7"/>
  <c r="A16860" i="7" s="1"/>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A17517" i="7" s="1"/>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A18519" i="7" s="1"/>
  <c r="K2604" i="7"/>
  <c r="K2912" i="7"/>
  <c r="K1809" i="7"/>
  <c r="L1809" i="7" s="1"/>
  <c r="K3140" i="7"/>
  <c r="K1877" i="7"/>
  <c r="L1877" i="7" s="1"/>
  <c r="K440" i="7"/>
  <c r="L440" i="7" s="1"/>
  <c r="K850" i="7"/>
  <c r="L850" i="7" s="1"/>
  <c r="A4014" i="7"/>
  <c r="A9196" i="7"/>
  <c r="A10290" i="7"/>
  <c r="K4336" i="7"/>
  <c r="A4336" i="7" s="1"/>
  <c r="K3304" i="7"/>
  <c r="A8875" i="7" s="1"/>
  <c r="K4280" i="7"/>
  <c r="A7896" i="7" s="1"/>
  <c r="K4080" i="7"/>
  <c r="A17219" i="7" s="1"/>
  <c r="K4077" i="7"/>
  <c r="K285" i="7"/>
  <c r="L285" i="7" s="1"/>
  <c r="K4236" i="7"/>
  <c r="K286" i="7"/>
  <c r="L286" i="7" s="1"/>
  <c r="K4603" i="7"/>
  <c r="K479" i="7"/>
  <c r="L479" i="7" s="1"/>
  <c r="K835" i="7"/>
  <c r="L835" i="7" s="1"/>
  <c r="K757" i="7"/>
  <c r="L757" i="7" s="1"/>
  <c r="K613" i="7"/>
  <c r="L613" i="7" s="1"/>
  <c r="K3970" i="7"/>
  <c r="K4575" i="7"/>
  <c r="K4125" i="7"/>
  <c r="K4513" i="7"/>
  <c r="K4126" i="7"/>
  <c r="A17137" i="7" s="1"/>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A16843" i="7" s="1"/>
  <c r="K4520" i="7"/>
  <c r="A16814" i="7" s="1"/>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A16844" i="7" s="1"/>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A18667" i="7" s="1"/>
  <c r="K2781" i="7"/>
  <c r="L2781" i="7" s="1"/>
  <c r="K1951" i="7"/>
  <c r="L1951" i="7" s="1"/>
  <c r="K2558" i="7"/>
  <c r="L2558" i="7" s="1"/>
  <c r="K3239" i="7"/>
  <c r="K2434" i="7"/>
  <c r="L2434" i="7" s="1"/>
  <c r="K2792" i="7"/>
  <c r="L2792" i="7" s="1"/>
  <c r="K3221" i="7"/>
  <c r="L3221" i="7" s="1"/>
  <c r="K2610" i="7"/>
  <c r="A18668" i="7" s="1"/>
  <c r="K2793" i="7"/>
  <c r="L2793" i="7" s="1"/>
  <c r="K3257" i="7"/>
  <c r="K2559" i="7"/>
  <c r="L2559" i="7" s="1"/>
  <c r="K3250" i="7"/>
  <c r="K3258" i="7"/>
  <c r="A4037" i="7"/>
  <c r="A8603" i="7"/>
  <c r="A9690" i="7"/>
  <c r="A10691" i="7"/>
  <c r="A10285" i="7"/>
  <c r="A10996" i="7"/>
  <c r="A11655" i="7"/>
  <c r="K3598" i="7"/>
  <c r="K200" i="7"/>
  <c r="L200" i="7" s="1"/>
  <c r="K3788" i="7"/>
  <c r="K4065" i="7"/>
  <c r="A17271" i="7" s="1"/>
  <c r="K7" i="7"/>
  <c r="L7" i="7" s="1"/>
  <c r="K4322" i="7"/>
  <c r="A17011" i="7" s="1"/>
  <c r="K460" i="7"/>
  <c r="L460" i="7" s="1"/>
  <c r="K1682" i="7"/>
  <c r="L1682" i="7" s="1"/>
  <c r="K972" i="7"/>
  <c r="L972" i="7" s="1"/>
  <c r="K1920" i="7"/>
  <c r="L1920" i="7" s="1"/>
  <c r="K741" i="7"/>
  <c r="L741" i="7" s="1"/>
  <c r="K2239" i="7"/>
  <c r="L2239" i="7" s="1"/>
  <c r="K1328" i="7"/>
  <c r="K3359" i="7"/>
  <c r="A17988" i="7" s="1"/>
  <c r="K3044" i="7"/>
  <c r="A3044" i="7" s="1"/>
  <c r="K2485" i="7"/>
  <c r="L2485" i="7" s="1"/>
  <c r="K2768" i="7"/>
  <c r="L2768" i="7" s="1"/>
  <c r="A10631" i="7"/>
  <c r="A9894" i="7"/>
  <c r="A11330" i="7"/>
  <c r="A11499" i="7"/>
  <c r="A10266" i="7"/>
  <c r="A10957" i="7"/>
  <c r="K3778" i="7"/>
  <c r="K18" i="7"/>
  <c r="L18" i="7" s="1"/>
  <c r="K454" i="7"/>
  <c r="K4057" i="7"/>
  <c r="A17276" i="7" s="1"/>
  <c r="K4310" i="7"/>
  <c r="A7870" i="7" s="1"/>
  <c r="K3324" i="7"/>
  <c r="A18008" i="7" s="1"/>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6735" i="7" s="1"/>
  <c r="A11079" i="7"/>
  <c r="A11490" i="7"/>
  <c r="K3371" i="7"/>
  <c r="A17935" i="7" s="1"/>
  <c r="A10777" i="7"/>
  <c r="K3642" i="7"/>
  <c r="A11134" i="7"/>
  <c r="A11633" i="7"/>
  <c r="K4141" i="7"/>
  <c r="K4142" i="7"/>
  <c r="K271" i="7"/>
  <c r="L271" i="7" s="1"/>
  <c r="K334" i="7"/>
  <c r="K381" i="7"/>
  <c r="K507" i="7"/>
  <c r="L507" i="7" s="1"/>
  <c r="K3372" i="7"/>
  <c r="K3643" i="7"/>
  <c r="K4456" i="7"/>
  <c r="K336" i="7"/>
  <c r="A20978" i="7" s="1"/>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A16734" i="7" s="1"/>
  <c r="K3726" i="7"/>
  <c r="K3988" i="7"/>
  <c r="A11568" i="7"/>
  <c r="A11680" i="7"/>
  <c r="K3613" i="7"/>
  <c r="K4076" i="7"/>
  <c r="K4156" i="7"/>
  <c r="A17167" i="7" s="1"/>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A17289" i="7" s="1"/>
  <c r="K12" i="7"/>
  <c r="K4309" i="7"/>
  <c r="A17017" i="7" s="1"/>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7824" i="7" s="1"/>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A16941" i="7" s="1"/>
  <c r="K3692" i="7"/>
  <c r="K3839" i="7"/>
  <c r="K3898" i="7"/>
  <c r="K4173" i="7"/>
  <c r="K248" i="7"/>
  <c r="L248" i="7" s="1"/>
  <c r="K270" i="7"/>
  <c r="L270" i="7" s="1"/>
  <c r="K341" i="7"/>
  <c r="L341" i="7" s="1"/>
  <c r="K4565" i="7"/>
  <c r="K3479" i="7"/>
  <c r="K4486" i="7"/>
  <c r="K3693" i="7"/>
  <c r="A3693" i="7" s="1"/>
  <c r="K3840" i="7"/>
  <c r="K3899" i="7"/>
  <c r="K4174" i="7"/>
  <c r="K319" i="7"/>
  <c r="L319" i="7" s="1"/>
  <c r="K4455" i="7"/>
  <c r="K4542" i="7"/>
  <c r="A16791" i="7" s="1"/>
  <c r="K3480" i="7"/>
  <c r="K4487" i="7"/>
  <c r="K3694" i="7"/>
  <c r="A3694" i="7" s="1"/>
  <c r="K3892" i="7"/>
  <c r="K4105" i="7"/>
  <c r="K4175" i="7"/>
  <c r="K3481" i="7"/>
  <c r="K4488" i="7"/>
  <c r="K3695" i="7"/>
  <c r="A17648" i="7" s="1"/>
  <c r="K3893" i="7"/>
  <c r="K4119" i="7"/>
  <c r="A17214" i="7" s="1"/>
  <c r="K4525" i="7"/>
  <c r="A4525" i="7" s="1"/>
  <c r="K3980" i="7"/>
  <c r="A3980" i="7" s="1"/>
  <c r="A11634" i="7"/>
  <c r="K3994" i="7"/>
  <c r="A8195" i="7" s="1"/>
  <c r="K3433" i="7"/>
  <c r="A17907" i="7" s="1"/>
  <c r="K3482" i="7"/>
  <c r="A17866" i="7" s="1"/>
  <c r="K4411" i="7"/>
  <c r="K3696" i="7"/>
  <c r="K3894" i="7"/>
  <c r="A8311" i="7" s="1"/>
  <c r="K4120" i="7"/>
  <c r="A17215" i="7" s="1"/>
  <c r="K4526" i="7"/>
  <c r="K4225" i="7"/>
  <c r="K337" i="7"/>
  <c r="L337" i="7" s="1"/>
  <c r="K437" i="7"/>
  <c r="K4128" i="7"/>
  <c r="K4458" i="7"/>
  <c r="K3995" i="7"/>
  <c r="A8196" i="7" s="1"/>
  <c r="K3434" i="7"/>
  <c r="A17908" i="7" s="1"/>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A17694" i="7" s="1"/>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A18270" i="7" s="1"/>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A18427" i="7" s="1"/>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A17931" i="7" s="1"/>
  <c r="K3636" i="7"/>
  <c r="K3793" i="7"/>
  <c r="K4281" i="7"/>
  <c r="A11545" i="7"/>
  <c r="A11553" i="7"/>
  <c r="K4348" i="7"/>
  <c r="K4332" i="7"/>
  <c r="A16999" i="7" s="1"/>
  <c r="K4266" i="7"/>
  <c r="A17070" i="7" s="1"/>
  <c r="K4250" i="7"/>
  <c r="K4063" i="7"/>
  <c r="K3536" i="7"/>
  <c r="K4269" i="7"/>
  <c r="A7925" i="7" s="1"/>
  <c r="K3469" i="7"/>
  <c r="K3617" i="7"/>
  <c r="A17723" i="7" s="1"/>
  <c r="K4270" i="7"/>
  <c r="K3470" i="7"/>
  <c r="K4267" i="7"/>
  <c r="K4271" i="7"/>
  <c r="A4271" i="7" s="1"/>
  <c r="K4268" i="7"/>
  <c r="K4272" i="7"/>
  <c r="A4272" i="7" s="1"/>
  <c r="K3537" i="7"/>
  <c r="A8660" i="7" s="1"/>
  <c r="K4596" i="7"/>
  <c r="A16739" i="7" s="1"/>
  <c r="K4273" i="7"/>
  <c r="A4273" i="7" s="1"/>
  <c r="K4634" i="7"/>
  <c r="K3801" i="7"/>
  <c r="A17538" i="7" s="1"/>
  <c r="K4274" i="7"/>
  <c r="K923" i="7"/>
  <c r="L923" i="7" s="1"/>
  <c r="K924" i="7"/>
  <c r="L924" i="7" s="1"/>
  <c r="K925" i="7"/>
  <c r="L925" i="7" s="1"/>
  <c r="K4265" i="7"/>
  <c r="A17069" i="7" s="1"/>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A18370" i="7" s="1"/>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A17535" i="7" s="1"/>
  <c r="K3859" i="7"/>
  <c r="K4044" i="7"/>
  <c r="A8138" i="7" s="1"/>
  <c r="K4395" i="7"/>
  <c r="A16926" i="7" s="1"/>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A17817" i="7" s="1"/>
  <c r="K4221" i="7"/>
  <c r="A9575" i="7"/>
  <c r="A129" i="7"/>
  <c r="K3561" i="7"/>
  <c r="A11520" i="7"/>
  <c r="K3282" i="7"/>
  <c r="A18043" i="7" s="1"/>
  <c r="K3601" i="7"/>
  <c r="A10640" i="7"/>
  <c r="A10873" i="7"/>
  <c r="A10983" i="7"/>
  <c r="K3861" i="7"/>
  <c r="A17426" i="7" s="1"/>
  <c r="K3341" i="7"/>
  <c r="K3867" i="7"/>
  <c r="K4069" i="7"/>
  <c r="K3420" i="7"/>
  <c r="K4166" i="7"/>
  <c r="K4035" i="7"/>
  <c r="K3326" i="7"/>
  <c r="A18010" i="7" s="1"/>
  <c r="K4074" i="7"/>
  <c r="K3511" i="7"/>
  <c r="K3938" i="7"/>
  <c r="K4346" i="7"/>
  <c r="A7848" i="7" s="1"/>
  <c r="K4167" i="7"/>
  <c r="K3593" i="7"/>
  <c r="K4328" i="7"/>
  <c r="K4100" i="7"/>
  <c r="A8091" i="7" s="1"/>
  <c r="K3890" i="7"/>
  <c r="K4243" i="7"/>
  <c r="K4168" i="7"/>
  <c r="K4113" i="7"/>
  <c r="K3583" i="7"/>
  <c r="K3594" i="7"/>
  <c r="K4535" i="7"/>
  <c r="K3345" i="7"/>
  <c r="K3679" i="7"/>
  <c r="A17632" i="7" s="1"/>
  <c r="K3856" i="7"/>
  <c r="A8333" i="7" s="1"/>
  <c r="K3585" i="7"/>
  <c r="K4017" i="7"/>
  <c r="K3405" i="7"/>
  <c r="A17929" i="7" s="1"/>
  <c r="K3664" i="7"/>
  <c r="K4169" i="7"/>
  <c r="K3406" i="7"/>
  <c r="A17930" i="7" s="1"/>
  <c r="K3395" i="7"/>
  <c r="A17959" i="7" s="1"/>
  <c r="K4201" i="7"/>
  <c r="A17119" i="7" s="1"/>
  <c r="K3762" i="7"/>
  <c r="A17561" i="7" s="1"/>
  <c r="K4341" i="7"/>
  <c r="K3714" i="7"/>
  <c r="K3375" i="7"/>
  <c r="K3875" i="7"/>
  <c r="A17440" i="7" s="1"/>
  <c r="K3346" i="7"/>
  <c r="K3665" i="7"/>
  <c r="K3958" i="7"/>
  <c r="K3396" i="7"/>
  <c r="K3907" i="7"/>
  <c r="K3295" i="7"/>
  <c r="K4337" i="7"/>
  <c r="K4516" i="7"/>
  <c r="K3785" i="7"/>
  <c r="K3926" i="7"/>
  <c r="K3523" i="7"/>
  <c r="A8664" i="7" s="1"/>
  <c r="K4287" i="7"/>
  <c r="K3554" i="7"/>
  <c r="A8631" i="7" s="1"/>
  <c r="K4570" i="7"/>
  <c r="K3356" i="7"/>
  <c r="K3666" i="7"/>
  <c r="K4020" i="7"/>
  <c r="K3397" i="7"/>
  <c r="A17961" i="7" s="1"/>
  <c r="K3929" i="7"/>
  <c r="A8266" i="7" s="1"/>
  <c r="K4618" i="7"/>
  <c r="A4618" i="7" s="1"/>
  <c r="A11642" i="7"/>
  <c r="K4433" i="7"/>
  <c r="K4093" i="7"/>
  <c r="K4238" i="7"/>
  <c r="A17090" i="7" s="1"/>
  <c r="K4075" i="7"/>
  <c r="K4564" i="7"/>
  <c r="A16765" i="7" s="1"/>
  <c r="K3731" i="7"/>
  <c r="K3309" i="7"/>
  <c r="A18028" i="7" s="1"/>
  <c r="K4072" i="7"/>
  <c r="K4559" i="7"/>
  <c r="K3357" i="7"/>
  <c r="K3847" i="7"/>
  <c r="A17487" i="7" s="1"/>
  <c r="K4078" i="7"/>
  <c r="K4339" i="7"/>
  <c r="K4560" i="7"/>
  <c r="A16790" i="7" s="1"/>
  <c r="A11102" i="7"/>
  <c r="K3347" i="7"/>
  <c r="K3853" i="7"/>
  <c r="K4423" i="7"/>
  <c r="A16912" i="7" s="1"/>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A18669" i="7" s="1"/>
  <c r="K1782" i="7"/>
  <c r="L1782" i="7" s="1"/>
  <c r="K68" i="7"/>
  <c r="L68" i="7" s="1"/>
  <c r="K840" i="7"/>
  <c r="L840" i="7" s="1"/>
  <c r="K2363" i="7"/>
  <c r="L2363" i="7" s="1"/>
  <c r="K1537" i="7"/>
  <c r="L1537" i="7" s="1"/>
  <c r="K3170" i="7"/>
  <c r="K3171" i="7"/>
  <c r="L3171" i="7" s="1"/>
  <c r="K2883" i="7"/>
  <c r="A18420" i="7" s="1"/>
  <c r="A9802" i="7"/>
  <c r="A9804" i="7"/>
  <c r="K4442" i="7"/>
  <c r="K4203" i="7"/>
  <c r="K4327" i="7"/>
  <c r="K4283" i="7"/>
  <c r="K3848" i="7"/>
  <c r="A17473" i="7" s="1"/>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A17892" i="7" s="1"/>
  <c r="K3519" i="7"/>
  <c r="K4212" i="7"/>
  <c r="K109" i="7"/>
  <c r="L109" i="7" s="1"/>
  <c r="K117" i="7"/>
  <c r="K257" i="7"/>
  <c r="L257" i="7" s="1"/>
  <c r="K485" i="7"/>
  <c r="K3910" i="7"/>
  <c r="A8269" i="7" s="1"/>
  <c r="K4019" i="7"/>
  <c r="K3860" i="7"/>
  <c r="K27" i="7"/>
  <c r="A21308" i="7" s="1"/>
  <c r="K110" i="7"/>
  <c r="K118" i="7"/>
  <c r="K4534" i="7"/>
  <c r="K4482" i="7"/>
  <c r="K28" i="7"/>
  <c r="A28" i="7" s="1"/>
  <c r="K111" i="7"/>
  <c r="L111" i="7" s="1"/>
  <c r="K119" i="7"/>
  <c r="L119" i="7" s="1"/>
  <c r="K149" i="7"/>
  <c r="L149" i="7" s="1"/>
  <c r="K235" i="7"/>
  <c r="L235" i="7" s="1"/>
  <c r="K601" i="7"/>
  <c r="L601" i="7" s="1"/>
  <c r="K3439" i="7"/>
  <c r="A17891" i="7" s="1"/>
  <c r="K3857" i="7"/>
  <c r="K4371" i="7"/>
  <c r="K3442" i="7"/>
  <c r="K104" i="7"/>
  <c r="L104" i="7" s="1"/>
  <c r="K112" i="7"/>
  <c r="L112" i="7" s="1"/>
  <c r="K120" i="7"/>
  <c r="K244" i="7"/>
  <c r="L244" i="7" s="1"/>
  <c r="K602" i="7"/>
  <c r="L602" i="7" s="1"/>
  <c r="K3851" i="7"/>
  <c r="K3909" i="7"/>
  <c r="K4467" i="7"/>
  <c r="A16858" i="7" s="1"/>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A17888" i="7" s="1"/>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A18559" i="7" s="1"/>
  <c r="K2038" i="7"/>
  <c r="L2038" i="7" s="1"/>
  <c r="K2529" i="7"/>
  <c r="L2529" i="7" s="1"/>
  <c r="K2772" i="7"/>
  <c r="K3235" i="7"/>
  <c r="A18070" i="7" s="1"/>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A17166" i="7" s="1"/>
  <c r="K4473" i="7"/>
  <c r="A4144" i="7"/>
  <c r="A3023" i="7"/>
  <c r="A10446" i="7"/>
  <c r="A10447" i="7"/>
  <c r="A10962" i="7"/>
  <c r="A11466" i="7"/>
  <c r="A11077" i="7"/>
  <c r="A11669" i="7"/>
  <c r="K4223" i="7"/>
  <c r="A17111" i="7" s="1"/>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17554" i="7" s="1"/>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A17268" i="7" s="1"/>
  <c r="K4015" i="7"/>
  <c r="K4331" i="7"/>
  <c r="A7850" i="7" s="1"/>
  <c r="A11503" i="7"/>
  <c r="K3864" i="7"/>
  <c r="K4562" i="7"/>
  <c r="K4202" i="7"/>
  <c r="A17120" i="7" s="1"/>
  <c r="A11657" i="7"/>
  <c r="A220" i="7"/>
  <c r="K4512" i="7"/>
  <c r="K3287" i="7"/>
  <c r="K3732" i="7"/>
  <c r="K3771" i="7"/>
  <c r="K4245" i="7"/>
  <c r="K4611" i="7"/>
  <c r="A4611" i="7" s="1"/>
  <c r="K93" i="7"/>
  <c r="L93" i="7" s="1"/>
  <c r="K317" i="7"/>
  <c r="L317" i="7" s="1"/>
  <c r="K4447" i="7"/>
  <c r="A16838" i="7" s="1"/>
  <c r="K3474" i="7"/>
  <c r="A17858" i="7" s="1"/>
  <c r="K3886" i="7"/>
  <c r="K4034" i="7"/>
  <c r="A8152" i="7" s="1"/>
  <c r="K3966" i="7"/>
  <c r="K4275" i="7"/>
  <c r="A7931" i="7" s="1"/>
  <c r="K3746" i="7"/>
  <c r="K94" i="7"/>
  <c r="L94" i="7" s="1"/>
  <c r="K318" i="7"/>
  <c r="L318" i="7" s="1"/>
  <c r="K372" i="7"/>
  <c r="K3777" i="7"/>
  <c r="K3475" i="7"/>
  <c r="A17859" i="7" s="1"/>
  <c r="K3887" i="7"/>
  <c r="K3967" i="7"/>
  <c r="K4011" i="7"/>
  <c r="K5" i="7"/>
  <c r="L5" i="7" s="1"/>
  <c r="K263" i="7"/>
  <c r="L263" i="7" s="1"/>
  <c r="K531" i="7"/>
  <c r="L531" i="7" s="1"/>
  <c r="A11412" i="7"/>
  <c r="K4132" i="7"/>
  <c r="K3289" i="7"/>
  <c r="K3514" i="7"/>
  <c r="K3957" i="7"/>
  <c r="K3308" i="7"/>
  <c r="A18027" i="7" s="1"/>
  <c r="K3649" i="7"/>
  <c r="A17692" i="7" s="1"/>
  <c r="K4501" i="7"/>
  <c r="K4008" i="7"/>
  <c r="A4008" i="7" s="1"/>
  <c r="K4025" i="7"/>
  <c r="K351" i="7"/>
  <c r="L351" i="7" s="1"/>
  <c r="K3456" i="7"/>
  <c r="K4016" i="7"/>
  <c r="A4016" i="7" s="1"/>
  <c r="K4479" i="7"/>
  <c r="K4158" i="7"/>
  <c r="A17169" i="7" s="1"/>
  <c r="K4314" i="7"/>
  <c r="K3858" i="7"/>
  <c r="K4502" i="7"/>
  <c r="K4009" i="7"/>
  <c r="K4197" i="7"/>
  <c r="A4197" i="7" s="1"/>
  <c r="K281" i="7"/>
  <c r="L281" i="7" s="1"/>
  <c r="K428" i="7"/>
  <c r="K541" i="7"/>
  <c r="L541" i="7" s="1"/>
  <c r="K3368" i="7"/>
  <c r="A17932" i="7" s="1"/>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A18164" i="7" s="1"/>
  <c r="K3144" i="7"/>
  <c r="A18172" i="7" s="1"/>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A17839" i="7" s="1"/>
  <c r="K3670" i="7"/>
  <c r="A8475" i="7" s="1"/>
  <c r="K4055" i="7"/>
  <c r="A8126" i="7" s="1"/>
  <c r="A11846" i="7"/>
  <c r="K4531" i="7"/>
  <c r="A4531" i="7" s="1"/>
  <c r="K3671" i="7"/>
  <c r="K4116" i="7"/>
  <c r="K4545" i="7"/>
  <c r="K3739" i="7"/>
  <c r="K4117" i="7"/>
  <c r="K4350" i="7"/>
  <c r="K3776" i="7"/>
  <c r="A17551" i="7" s="1"/>
  <c r="K4200" i="7"/>
  <c r="A11487" i="7"/>
  <c r="K4434" i="7"/>
  <c r="K3822" i="7"/>
  <c r="K477" i="7"/>
  <c r="L477" i="7" s="1"/>
  <c r="K4307" i="7"/>
  <c r="K3862" i="7"/>
  <c r="K179" i="7"/>
  <c r="K426" i="7"/>
  <c r="K554" i="7"/>
  <c r="L554" i="7" s="1"/>
  <c r="K59" i="7"/>
  <c r="L59" i="7" s="1"/>
  <c r="K329" i="7"/>
  <c r="L329" i="7" s="1"/>
  <c r="K60" i="7"/>
  <c r="K330" i="7"/>
  <c r="L330" i="7" s="1"/>
  <c r="K23" i="7"/>
  <c r="A21304" i="7" s="1"/>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A17680" i="7" s="1"/>
  <c r="K4384" i="7"/>
  <c r="A16915" i="7" s="1"/>
  <c r="K4355" i="7"/>
  <c r="K4048" i="7"/>
  <c r="K3760" i="7"/>
  <c r="K4349" i="7"/>
  <c r="K4391" i="7"/>
  <c r="A11519" i="7"/>
  <c r="K3827" i="7"/>
  <c r="A8341" i="7" s="1"/>
  <c r="K3318" i="7"/>
  <c r="K4388" i="7"/>
  <c r="A16919" i="7" s="1"/>
  <c r="K4042" i="7"/>
  <c r="A8136" i="7" s="1"/>
  <c r="K3423" i="7"/>
  <c r="K3761" i="7"/>
  <c r="A8412" i="7" s="1"/>
  <c r="K4389" i="7"/>
  <c r="K4356" i="7"/>
  <c r="K3644" i="7"/>
  <c r="A17687" i="7" s="1"/>
  <c r="K4051" i="7"/>
  <c r="K3646" i="7"/>
  <c r="K4099" i="7"/>
  <c r="K4406" i="7"/>
  <c r="K3431" i="7"/>
  <c r="K4373" i="7"/>
  <c r="A16976" i="7" s="1"/>
  <c r="K4374" i="7"/>
  <c r="K239" i="7"/>
  <c r="K255" i="7"/>
  <c r="L255" i="7" s="1"/>
  <c r="K332" i="7"/>
  <c r="K521" i="7"/>
  <c r="L521" i="7" s="1"/>
  <c r="K3832" i="7"/>
  <c r="K4396" i="7"/>
  <c r="A16927" i="7" s="1"/>
  <c r="K3575" i="7"/>
  <c r="K4367" i="7"/>
  <c r="A16970" i="7" s="1"/>
  <c r="K4407" i="7"/>
  <c r="K4409" i="7"/>
  <c r="K240" i="7"/>
  <c r="K4352" i="7"/>
  <c r="A4352" i="7" s="1"/>
  <c r="K4392" i="7"/>
  <c r="A16923" i="7" s="1"/>
  <c r="K4049" i="7"/>
  <c r="K4393" i="7"/>
  <c r="A16924" i="7" s="1"/>
  <c r="K4363" i="7"/>
  <c r="K3647" i="7"/>
  <c r="K3577" i="7"/>
  <c r="K4375" i="7"/>
  <c r="A16978" i="7" s="1"/>
  <c r="K34" i="7"/>
  <c r="K233" i="7"/>
  <c r="K249" i="7"/>
  <c r="L249" i="7" s="1"/>
  <c r="K365" i="7"/>
  <c r="L365" i="7" s="1"/>
  <c r="K523" i="7"/>
  <c r="L523" i="7" s="1"/>
  <c r="K4357" i="7"/>
  <c r="K4092" i="7"/>
  <c r="K4050" i="7"/>
  <c r="K3769" i="7"/>
  <c r="K3770" i="7"/>
  <c r="A17569" i="7" s="1"/>
  <c r="K3650" i="7"/>
  <c r="A17693" i="7" s="1"/>
  <c r="K234" i="7"/>
  <c r="L234" i="7" s="1"/>
  <c r="K3828" i="7"/>
  <c r="K3831" i="7"/>
  <c r="K4094" i="7"/>
  <c r="A8085" i="7" s="1"/>
  <c r="K3834" i="7"/>
  <c r="A17496" i="7" s="1"/>
  <c r="K3835" i="7"/>
  <c r="A17497" i="7" s="1"/>
  <c r="K3772" i="7"/>
  <c r="K4419" i="7"/>
  <c r="A16950" i="7" s="1"/>
  <c r="K22" i="7"/>
  <c r="A21303" i="7" s="1"/>
  <c r="K4091" i="7"/>
  <c r="K4359" i="7"/>
  <c r="K3327" i="7"/>
  <c r="K4405" i="7"/>
  <c r="K3838" i="7"/>
  <c r="A17500" i="7" s="1"/>
  <c r="K4418" i="7"/>
  <c r="K4382" i="7"/>
  <c r="K29" i="7"/>
  <c r="L29" i="7" s="1"/>
  <c r="K37" i="7"/>
  <c r="K236" i="7"/>
  <c r="L236" i="7" s="1"/>
  <c r="K266" i="7"/>
  <c r="L266" i="7" s="1"/>
  <c r="K4087" i="7"/>
  <c r="K4397" i="7"/>
  <c r="K3426" i="7"/>
  <c r="K4365" i="7"/>
  <c r="A16968" i="7" s="1"/>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A17285" i="7" s="1"/>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A18533" i="7" s="1"/>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A16903" i="7" s="1"/>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A17221" i="7" s="1"/>
  <c r="K4217" i="7"/>
  <c r="K3717" i="7"/>
  <c r="K3566" i="7"/>
  <c r="K3975" i="7"/>
  <c r="A8207" i="7" s="1"/>
  <c r="A11470" i="7"/>
  <c r="A11610" i="7"/>
  <c r="K3622" i="7"/>
  <c r="K3974" i="7"/>
  <c r="K3373" i="7"/>
  <c r="A17937" i="7" s="1"/>
  <c r="K3529" i="7"/>
  <c r="K4362" i="7"/>
  <c r="K3715" i="7"/>
  <c r="K3610" i="7"/>
  <c r="A17716" i="7" s="1"/>
  <c r="K3509" i="7"/>
  <c r="K3884" i="7"/>
  <c r="A17449" i="7" s="1"/>
  <c r="K3812" i="7"/>
  <c r="K3351" i="7"/>
  <c r="K3660" i="7"/>
  <c r="K4162" i="7"/>
  <c r="K4324" i="7"/>
  <c r="K3392" i="7"/>
  <c r="A17956" i="7" s="1"/>
  <c r="K4228" i="7"/>
  <c r="K3795" i="7"/>
  <c r="K4248" i="7"/>
  <c r="K4095" i="7"/>
  <c r="K4096" i="7"/>
  <c r="K3809" i="7"/>
  <c r="K3612" i="7"/>
  <c r="K4234" i="7"/>
  <c r="A17102" i="7" s="1"/>
  <c r="K3417" i="7"/>
  <c r="K3927" i="7"/>
  <c r="K4475" i="7"/>
  <c r="K3889" i="7"/>
  <c r="K3352" i="7"/>
  <c r="A17981" i="7" s="1"/>
  <c r="K3661" i="7"/>
  <c r="A3661" i="7" s="1"/>
  <c r="K4163" i="7"/>
  <c r="A17174" i="7" s="1"/>
  <c r="K3393" i="7"/>
  <c r="K3503" i="7"/>
  <c r="A17838" i="7" s="1"/>
  <c r="K4073" i="7"/>
  <c r="A11666" i="7"/>
  <c r="A429" i="7"/>
  <c r="K4549" i="7"/>
  <c r="A16779" i="7" s="1"/>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A16764" i="7" s="1"/>
  <c r="K3883" i="7"/>
  <c r="K4426" i="7"/>
  <c r="K3558" i="7"/>
  <c r="A8628" i="7" s="1"/>
  <c r="K3354" i="7"/>
  <c r="K3663" i="7"/>
  <c r="K3713" i="7"/>
  <c r="K4550" i="7"/>
  <c r="K3571" i="7"/>
  <c r="K3452" i="7"/>
  <c r="K3499" i="7"/>
  <c r="K4101" i="7"/>
  <c r="K3428" i="7"/>
  <c r="K4427" i="7"/>
  <c r="A16907" i="7" s="1"/>
  <c r="K3383" i="7"/>
  <c r="K4071" i="7"/>
  <c r="A17260" i="7" s="1"/>
  <c r="K4569" i="7"/>
  <c r="A4569" i="7" s="1"/>
  <c r="K3355" i="7"/>
  <c r="K3846" i="7"/>
  <c r="K3360" i="7"/>
  <c r="A17989" i="7" s="1"/>
  <c r="K4377" i="7"/>
  <c r="K3676" i="7"/>
  <c r="A8481" i="7" s="1"/>
  <c r="K3496" i="7"/>
  <c r="K4321" i="7"/>
  <c r="K4334" i="7"/>
  <c r="A17001" i="7" s="1"/>
  <c r="K3419" i="7"/>
  <c r="K3996" i="7"/>
  <c r="K3389" i="7"/>
  <c r="K4378" i="7"/>
  <c r="A7833" i="7" s="1"/>
  <c r="K3952" i="7"/>
  <c r="K3500" i="7"/>
  <c r="K3603" i="7"/>
  <c r="A8581" i="7" s="1"/>
  <c r="K4342" i="7"/>
  <c r="K4160" i="7"/>
  <c r="A4160" i="7" s="1"/>
  <c r="K3390" i="7"/>
  <c r="A17954" i="7" s="1"/>
  <c r="K3960" i="7"/>
  <c r="A17389" i="7" s="1"/>
  <c r="K4585" i="7"/>
  <c r="K4610" i="7"/>
  <c r="A4610" i="7" s="1"/>
  <c r="K3391" i="7"/>
  <c r="A17955" i="7" s="1"/>
  <c r="K3408" i="7"/>
  <c r="K3961" i="7"/>
  <c r="K4445" i="7"/>
  <c r="K3604" i="7"/>
  <c r="K4251" i="7"/>
  <c r="A12162" i="7"/>
  <c r="K3730" i="7"/>
  <c r="K3385" i="7"/>
  <c r="K3959" i="7"/>
  <c r="K4338" i="7"/>
  <c r="K4286" i="7"/>
  <c r="A4286" i="7" s="1"/>
  <c r="K4161" i="7"/>
  <c r="K3911" i="7"/>
  <c r="A8270" i="7" s="1"/>
  <c r="A4460" i="7"/>
  <c r="A10588" i="7"/>
  <c r="A10893" i="7"/>
  <c r="A10988" i="7"/>
  <c r="K3624" i="7"/>
  <c r="K3411" i="7"/>
  <c r="A17916" i="7" s="1"/>
  <c r="K4090" i="7"/>
  <c r="K3912" i="7"/>
  <c r="K3765" i="7"/>
  <c r="K4001" i="7"/>
  <c r="K4070" i="7"/>
  <c r="K3572" i="7"/>
  <c r="K4421" i="7"/>
  <c r="A16910" i="7" s="1"/>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A17909" i="7" s="1"/>
  <c r="K3700" i="7"/>
  <c r="K3981" i="7"/>
  <c r="K4494" i="7"/>
  <c r="K3485" i="7"/>
  <c r="K3701" i="7"/>
  <c r="K4106" i="7"/>
  <c r="K4495" i="7"/>
  <c r="K335" i="7"/>
  <c r="K3486" i="7"/>
  <c r="K3702" i="7"/>
  <c r="K4178" i="7"/>
  <c r="K4538" i="7"/>
  <c r="K36" i="7"/>
  <c r="K65" i="7"/>
  <c r="L65" i="7" s="1"/>
  <c r="K344" i="7"/>
  <c r="L344" i="7" s="1"/>
  <c r="K3487" i="7"/>
  <c r="K3814" i="7"/>
  <c r="A17523" i="7" s="1"/>
  <c r="K4179" i="7"/>
  <c r="K66" i="7"/>
  <c r="L66" i="7" s="1"/>
  <c r="K518" i="7"/>
  <c r="L518" i="7" s="1"/>
  <c r="K4412" i="7"/>
  <c r="A16943" i="7" s="1"/>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A18671" i="7" s="1"/>
  <c r="K2887" i="7"/>
  <c r="K2903" i="7"/>
  <c r="K3153" i="7"/>
  <c r="L3153" i="7" s="1"/>
  <c r="K3065" i="7"/>
  <c r="K2614" i="7"/>
  <c r="A18672" i="7" s="1"/>
  <c r="K2851" i="7"/>
  <c r="K2294" i="7"/>
  <c r="L2294" i="7" s="1"/>
  <c r="K4181" i="7"/>
  <c r="K2844" i="7"/>
  <c r="L2844" i="7" s="1"/>
  <c r="K1162" i="7"/>
  <c r="L1162" i="7" s="1"/>
  <c r="K3165" i="7"/>
  <c r="K882" i="7"/>
  <c r="L882" i="7" s="1"/>
  <c r="A9565" i="7"/>
  <c r="A9972" i="7"/>
  <c r="A10314" i="7"/>
  <c r="A11411" i="7"/>
  <c r="K3972" i="7"/>
  <c r="K4448" i="7"/>
  <c r="A16839" i="7" s="1"/>
  <c r="K3806" i="7"/>
  <c r="K499" i="7"/>
  <c r="L499" i="7" s="1"/>
  <c r="K3370" i="7"/>
  <c r="A17934" i="7" s="1"/>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A18226" i="7"/>
  <c r="L812" i="7"/>
  <c r="A20508" i="7"/>
  <c r="L2797" i="7"/>
  <c r="A18532" i="7"/>
  <c r="L2204" i="7"/>
  <c r="A19126" i="7"/>
  <c r="L2554" i="7"/>
  <c r="A18760" i="7"/>
  <c r="L3189" i="7"/>
  <c r="A18148" i="7"/>
  <c r="A7970" i="7"/>
  <c r="A17118" i="7"/>
  <c r="L2892" i="7"/>
  <c r="A18429" i="7"/>
  <c r="L1874" i="7"/>
  <c r="A19468" i="7"/>
  <c r="L54" i="7"/>
  <c r="A21278" i="7"/>
  <c r="L3241" i="7"/>
  <c r="A18076" i="7"/>
  <c r="L484" i="7"/>
  <c r="A20854" i="7"/>
  <c r="L1457" i="7"/>
  <c r="A19884" i="7"/>
  <c r="L2370" i="7"/>
  <c r="A18946" i="7"/>
  <c r="L2812" i="7"/>
  <c r="A18477" i="7"/>
  <c r="L1719" i="7"/>
  <c r="A19619" i="7"/>
  <c r="L745" i="7"/>
  <c r="A20575" i="7"/>
  <c r="L749" i="7"/>
  <c r="A20579" i="7"/>
  <c r="L212" i="7"/>
  <c r="A21107" i="7"/>
  <c r="L1376" i="7"/>
  <c r="A19903" i="7"/>
  <c r="L1391" i="7"/>
  <c r="A19918" i="7"/>
  <c r="L1209" i="7"/>
  <c r="A20115" i="7"/>
  <c r="L1373" i="7"/>
  <c r="A19900" i="7"/>
  <c r="L1288" i="7"/>
  <c r="A20015" i="7"/>
  <c r="L2097" i="7"/>
  <c r="A19239" i="7"/>
  <c r="L2411" i="7"/>
  <c r="A18930" i="7"/>
  <c r="L25" i="7"/>
  <c r="A21306" i="7"/>
  <c r="L2650" i="7"/>
  <c r="A18708" i="7"/>
  <c r="A3903" i="7"/>
  <c r="A17468" i="7"/>
  <c r="L1326" i="7"/>
  <c r="A20053" i="7"/>
  <c r="L420" i="7"/>
  <c r="A20912" i="7"/>
  <c r="L2124" i="7"/>
  <c r="A19194" i="7"/>
  <c r="L7082" i="7"/>
  <c r="A14261" i="7"/>
  <c r="A9012" i="7"/>
  <c r="A18160" i="7"/>
  <c r="L5935" i="7"/>
  <c r="A15415" i="7"/>
  <c r="L6659" i="7"/>
  <c r="A14669" i="7"/>
  <c r="L5739" i="7"/>
  <c r="A15600" i="7"/>
  <c r="L6841" i="7"/>
  <c r="A14525" i="7"/>
  <c r="L7111" i="7"/>
  <c r="A14224" i="7"/>
  <c r="L4972" i="7"/>
  <c r="A16309" i="7"/>
  <c r="L4973" i="7"/>
  <c r="A16310" i="7"/>
  <c r="L6730" i="7"/>
  <c r="A14545" i="7"/>
  <c r="L6864" i="7"/>
  <c r="A14450" i="7"/>
  <c r="A4732" i="7"/>
  <c r="A13880" i="7"/>
  <c r="L7033" i="7"/>
  <c r="A14305" i="7"/>
  <c r="A6179" i="7"/>
  <c r="A15163" i="7"/>
  <c r="L6681" i="7"/>
  <c r="A14655" i="7"/>
  <c r="L7002" i="7"/>
  <c r="A14358" i="7"/>
  <c r="L5809" i="7"/>
  <c r="A15525" i="7"/>
  <c r="A6245" i="7"/>
  <c r="A15084" i="7"/>
  <c r="L5746" i="7"/>
  <c r="A15586" i="7"/>
  <c r="L6467" i="7"/>
  <c r="A14865" i="7"/>
  <c r="L6920" i="7"/>
  <c r="A14415" i="7"/>
  <c r="L6279" i="7"/>
  <c r="A15059" i="7"/>
  <c r="L5860" i="7"/>
  <c r="A15460" i="7"/>
  <c r="L6906" i="7"/>
  <c r="A14401" i="7"/>
  <c r="L6403" i="7"/>
  <c r="A14905" i="7"/>
  <c r="A10790" i="7"/>
  <c r="A10525" i="7"/>
  <c r="A11061" i="7"/>
  <c r="A10263" i="7"/>
  <c r="A11329" i="7"/>
  <c r="A10000" i="7"/>
  <c r="A11139" i="7"/>
  <c r="A10171" i="7"/>
  <c r="A11138" i="7"/>
  <c r="A10170" i="7"/>
  <c r="A11453" i="7"/>
  <c r="A9873" i="7"/>
  <c r="L2274" i="7"/>
  <c r="A19002" i="7"/>
  <c r="L817" i="7"/>
  <c r="A20513" i="7"/>
  <c r="L1527" i="7"/>
  <c r="A19760" i="7"/>
  <c r="L3120" i="7"/>
  <c r="A18220" i="7"/>
  <c r="L466" i="7"/>
  <c r="A20862" i="7"/>
  <c r="L467" i="7"/>
  <c r="A20863" i="7"/>
  <c r="L2091" i="7"/>
  <c r="A19322" i="7"/>
  <c r="L233" i="7"/>
  <c r="A21082" i="7"/>
  <c r="L2916" i="7"/>
  <c r="A18453" i="7"/>
  <c r="L2762" i="7"/>
  <c r="A18586" i="7"/>
  <c r="L179" i="7"/>
  <c r="A21136" i="7"/>
  <c r="L2664" i="7"/>
  <c r="A18722" i="7"/>
  <c r="L2301" i="7"/>
  <c r="A19029" i="7"/>
  <c r="L2137" i="7"/>
  <c r="A19207" i="7"/>
  <c r="L90" i="7"/>
  <c r="A21276" i="7"/>
  <c r="A4609" i="7"/>
  <c r="A16719" i="7"/>
  <c r="L919" i="7"/>
  <c r="A20419" i="7"/>
  <c r="L2621" i="7"/>
  <c r="A18679" i="7"/>
  <c r="L1477" i="7"/>
  <c r="A19865" i="7"/>
  <c r="L2047" i="7"/>
  <c r="A19278" i="7"/>
  <c r="L2173" i="7"/>
  <c r="A19148" i="7"/>
  <c r="L381" i="7"/>
  <c r="A20944" i="7"/>
  <c r="L1860" i="7"/>
  <c r="A19454" i="7"/>
  <c r="L2134" i="7"/>
  <c r="A19204" i="7"/>
  <c r="A2940" i="7"/>
  <c r="A18394" i="7"/>
  <c r="L436" i="7"/>
  <c r="A20903" i="7"/>
  <c r="L2401" i="7"/>
  <c r="A18977" i="7"/>
  <c r="L1804" i="7"/>
  <c r="A19549" i="7"/>
  <c r="L6989" i="7"/>
  <c r="A14345" i="7"/>
  <c r="L5257" i="7"/>
  <c r="A16075" i="7"/>
  <c r="A373" i="7"/>
  <c r="A20964" i="7"/>
  <c r="L5938" i="7"/>
  <c r="A15418" i="7"/>
  <c r="L6752" i="7"/>
  <c r="A14567" i="7"/>
  <c r="L6630" i="7"/>
  <c r="A14726" i="7"/>
  <c r="L6834" i="7"/>
  <c r="A14518" i="7"/>
  <c r="L7010" i="7"/>
  <c r="A14366" i="7"/>
  <c r="L7000" i="7"/>
  <c r="A14356" i="7"/>
  <c r="L5149" i="7"/>
  <c r="A16190" i="7"/>
  <c r="L6220" i="7"/>
  <c r="A15111" i="7"/>
  <c r="L6846" i="7"/>
  <c r="A14480" i="7"/>
  <c r="L6394" i="7"/>
  <c r="A14896" i="7"/>
  <c r="L6738" i="7"/>
  <c r="A14553" i="7"/>
  <c r="A7438" i="7"/>
  <c r="A13888" i="7"/>
  <c r="L6458" i="7"/>
  <c r="A14868" i="7"/>
  <c r="L6474" i="7"/>
  <c r="A14793" i="7"/>
  <c r="L6988" i="7"/>
  <c r="A14344" i="7"/>
  <c r="A6178" i="7"/>
  <c r="A15162" i="7"/>
  <c r="L5058" i="7"/>
  <c r="A16284" i="7"/>
  <c r="L5474" i="7"/>
  <c r="A15840" i="7"/>
  <c r="L6476" i="7"/>
  <c r="A14795" i="7"/>
  <c r="L5458" i="7"/>
  <c r="A15889" i="7"/>
  <c r="L5596" i="7"/>
  <c r="A15750" i="7"/>
  <c r="L5598" i="7"/>
  <c r="A15752" i="7"/>
  <c r="L5879" i="7"/>
  <c r="A15479" i="7"/>
  <c r="L6281" i="7"/>
  <c r="A15061" i="7"/>
  <c r="L6917" i="7"/>
  <c r="A14412" i="7"/>
  <c r="A11179" i="7"/>
  <c r="A10211" i="7"/>
  <c r="A11632" i="7"/>
  <c r="A9753" i="7"/>
  <c r="A9659" i="7"/>
  <c r="L335" i="7"/>
  <c r="A20977" i="7"/>
  <c r="L3112" i="7"/>
  <c r="A18212" i="7"/>
  <c r="A2603" i="7"/>
  <c r="A18661" i="7"/>
  <c r="A7758" i="7"/>
  <c r="A16906" i="7"/>
  <c r="L3172" i="7"/>
  <c r="A18200" i="7"/>
  <c r="L1594" i="7"/>
  <c r="A19827" i="7"/>
  <c r="L372" i="7"/>
  <c r="A20963" i="7"/>
  <c r="L993" i="7"/>
  <c r="A20345" i="7"/>
  <c r="L2048" i="7"/>
  <c r="A19279" i="7"/>
  <c r="L118" i="7"/>
  <c r="A21220" i="7"/>
  <c r="L117" i="7"/>
  <c r="A21219" i="7"/>
  <c r="A3740" i="7"/>
  <c r="A17588" i="7"/>
  <c r="A3793" i="7"/>
  <c r="A17530" i="7"/>
  <c r="L2898" i="7"/>
  <c r="A18435" i="7"/>
  <c r="L1546" i="7"/>
  <c r="A19779" i="7"/>
  <c r="L1136" i="7"/>
  <c r="A20201" i="7"/>
  <c r="L3032" i="7"/>
  <c r="A18301" i="7"/>
  <c r="L3102" i="7"/>
  <c r="A18260" i="7"/>
  <c r="L1481" i="7"/>
  <c r="A19869" i="7"/>
  <c r="L3140" i="7"/>
  <c r="A18168" i="7"/>
  <c r="L2754" i="7"/>
  <c r="A18578" i="7"/>
  <c r="L3174" i="7"/>
  <c r="A18202" i="7"/>
  <c r="L1274" i="7"/>
  <c r="A20001" i="7"/>
  <c r="L1312" i="7"/>
  <c r="A20039" i="7"/>
  <c r="L973" i="7"/>
  <c r="A20379" i="7"/>
  <c r="L748" i="7"/>
  <c r="A20578" i="7"/>
  <c r="L1375" i="7"/>
  <c r="A19902" i="7"/>
  <c r="L1374" i="7"/>
  <c r="A19901" i="7"/>
  <c r="L1828" i="7"/>
  <c r="A19500" i="7"/>
  <c r="L884" i="7"/>
  <c r="A20451" i="7"/>
  <c r="L1377" i="7"/>
  <c r="A19904" i="7"/>
  <c r="L3063" i="7"/>
  <c r="A18274" i="7"/>
  <c r="L228" i="7"/>
  <c r="A21077" i="7"/>
  <c r="L818" i="7"/>
  <c r="A20514" i="7"/>
  <c r="L3152" i="7"/>
  <c r="A18180" i="7"/>
  <c r="L2542" i="7"/>
  <c r="A18748" i="7"/>
  <c r="L1788" i="7"/>
  <c r="A19533" i="7"/>
  <c r="L2140" i="7"/>
  <c r="A19210" i="7"/>
  <c r="A4298" i="7"/>
  <c r="A17038" i="7"/>
  <c r="L2179" i="7"/>
  <c r="A19154" i="7"/>
  <c r="L1191" i="7"/>
  <c r="A20097" i="7"/>
  <c r="L142" i="7"/>
  <c r="A21177" i="7"/>
  <c r="L6541" i="7"/>
  <c r="A14860" i="7"/>
  <c r="A9234" i="7"/>
  <c r="A18382" i="7"/>
  <c r="L6463" i="7"/>
  <c r="A14873" i="7"/>
  <c r="L5902" i="7"/>
  <c r="A15435" i="7"/>
  <c r="L6795" i="7"/>
  <c r="A14530" i="7"/>
  <c r="L7066" i="7"/>
  <c r="A14270" i="7"/>
  <c r="L6293" i="7"/>
  <c r="A15073" i="7"/>
  <c r="L5722" i="7"/>
  <c r="A15623" i="7"/>
  <c r="L5256" i="7"/>
  <c r="A16074" i="7"/>
  <c r="L5769" i="7"/>
  <c r="A15576" i="7"/>
  <c r="L6734" i="7"/>
  <c r="A14549" i="7"/>
  <c r="L6736" i="7"/>
  <c r="A14551" i="7"/>
  <c r="L6397" i="7"/>
  <c r="A14899" i="7"/>
  <c r="L5723" i="7"/>
  <c r="A15624" i="7"/>
  <c r="L5206" i="7"/>
  <c r="A16114" i="7"/>
  <c r="L5740" i="7"/>
  <c r="A15590" i="7"/>
  <c r="L6567" i="7"/>
  <c r="A14756" i="7"/>
  <c r="L4961" i="7"/>
  <c r="A16298" i="7"/>
  <c r="L5553" i="7"/>
  <c r="A15768" i="7"/>
  <c r="L5554" i="7"/>
  <c r="A15769" i="7"/>
  <c r="L5555" i="7"/>
  <c r="A15770" i="7"/>
  <c r="L5176" i="7"/>
  <c r="A16140" i="7"/>
  <c r="L5862" i="7"/>
  <c r="A15462" i="7"/>
  <c r="L5865" i="7"/>
  <c r="A15465" i="7"/>
  <c r="A4851" i="7"/>
  <c r="A13999" i="7"/>
  <c r="A7328" i="7"/>
  <c r="A13971" i="7"/>
  <c r="L831" i="7"/>
  <c r="A20498" i="7"/>
  <c r="L514" i="7"/>
  <c r="A20802" i="7"/>
  <c r="L1506" i="7"/>
  <c r="A19739" i="7"/>
  <c r="L815" i="7"/>
  <c r="A20511" i="7"/>
  <c r="L240" i="7"/>
  <c r="A21089" i="7"/>
  <c r="L2761" i="7"/>
  <c r="A18585" i="7"/>
  <c r="L3028" i="7"/>
  <c r="A18305" i="7"/>
  <c r="L3271" i="7"/>
  <c r="A18062" i="7"/>
  <c r="L744" i="7"/>
  <c r="A20574" i="7"/>
  <c r="L113" i="7"/>
  <c r="A21215" i="7"/>
  <c r="L120" i="7"/>
  <c r="A21222" i="7"/>
  <c r="L110" i="7"/>
  <c r="A21212" i="7"/>
  <c r="L231" i="7"/>
  <c r="A21080" i="7"/>
  <c r="L1895" i="7"/>
  <c r="A19436" i="7"/>
  <c r="L2706" i="7"/>
  <c r="A18625" i="7"/>
  <c r="L921" i="7"/>
  <c r="A20421" i="7"/>
  <c r="L2923" i="7"/>
  <c r="A18400" i="7"/>
  <c r="L437" i="7"/>
  <c r="A20904" i="7"/>
  <c r="A4603" i="7"/>
  <c r="A16727" i="7"/>
  <c r="L1896" i="7"/>
  <c r="A19437" i="7"/>
  <c r="L2904" i="7"/>
  <c r="A18441" i="7"/>
  <c r="A7969" i="7"/>
  <c r="A17117" i="7"/>
  <c r="L783" i="7"/>
  <c r="A20538" i="7"/>
  <c r="L1280" i="7"/>
  <c r="A20007" i="7"/>
  <c r="L221" i="7"/>
  <c r="A21116" i="7"/>
  <c r="L2684" i="7"/>
  <c r="A18642" i="7"/>
  <c r="L962" i="7"/>
  <c r="A20368" i="7"/>
  <c r="L1105" i="7"/>
  <c r="A20208" i="7"/>
  <c r="L965" i="7"/>
  <c r="A20371" i="7"/>
  <c r="L468" i="7"/>
  <c r="A20864" i="7"/>
  <c r="L48" i="7"/>
  <c r="A21287" i="7"/>
  <c r="L1479" i="7"/>
  <c r="A19867" i="7"/>
  <c r="L2376" i="7"/>
  <c r="A18952" i="7"/>
  <c r="L2836" i="7"/>
  <c r="A18501" i="7"/>
  <c r="L2400" i="7"/>
  <c r="A18976" i="7"/>
  <c r="L1170" i="7"/>
  <c r="A20187" i="7"/>
  <c r="L2182" i="7"/>
  <c r="A19157" i="7"/>
  <c r="L5113" i="7"/>
  <c r="A16237" i="7"/>
  <c r="L5726" i="7"/>
  <c r="A15627" i="7"/>
  <c r="A11962" i="7"/>
  <c r="A21124" i="7"/>
  <c r="L5064" i="7"/>
  <c r="A16290" i="7"/>
  <c r="L6623" i="7"/>
  <c r="A14719" i="7"/>
  <c r="L7021" i="7"/>
  <c r="A14377" i="7"/>
  <c r="L6437" i="7"/>
  <c r="A14939" i="7"/>
  <c r="L5216" i="7"/>
  <c r="A16124" i="7"/>
  <c r="L5737" i="7"/>
  <c r="A15598" i="7"/>
  <c r="L4968" i="7"/>
  <c r="A16305" i="7"/>
  <c r="L4963" i="7"/>
  <c r="A16300" i="7"/>
  <c r="L6732" i="7"/>
  <c r="A14547" i="7"/>
  <c r="L5379" i="7"/>
  <c r="A15955" i="7"/>
  <c r="L5380" i="7"/>
  <c r="A15956" i="7"/>
  <c r="L5710" i="7"/>
  <c r="A15611" i="7"/>
  <c r="L5767" i="7"/>
  <c r="A15574" i="7"/>
  <c r="L6478" i="7"/>
  <c r="A14797" i="7"/>
  <c r="L6965" i="7"/>
  <c r="A14321" i="7"/>
  <c r="A4879" i="7"/>
  <c r="A14027" i="7"/>
  <c r="L5132" i="7"/>
  <c r="A16210" i="7"/>
  <c r="L5928" i="7"/>
  <c r="A15408" i="7"/>
  <c r="A6246" i="7"/>
  <c r="A15085" i="7"/>
  <c r="L5250" i="7"/>
  <c r="A16068" i="7"/>
  <c r="L7001" i="7"/>
  <c r="A14357" i="7"/>
  <c r="L6565" i="7"/>
  <c r="A14754" i="7"/>
  <c r="L6607" i="7"/>
  <c r="A14703" i="7"/>
  <c r="L5245" i="7"/>
  <c r="A16063" i="7"/>
  <c r="L5038" i="7"/>
  <c r="A16264" i="7"/>
  <c r="L5747" i="7"/>
  <c r="A15587" i="7"/>
  <c r="L5556" i="7"/>
  <c r="A15771" i="7"/>
  <c r="L6797" i="7"/>
  <c r="A14532" i="7"/>
  <c r="L6750" i="7"/>
  <c r="A14565" i="7"/>
  <c r="L6892" i="7"/>
  <c r="A14387" i="7"/>
  <c r="L6902" i="7"/>
  <c r="A14397" i="7"/>
  <c r="L6775" i="7"/>
  <c r="A14590" i="7"/>
  <c r="L259" i="7"/>
  <c r="A21039" i="7"/>
  <c r="A7757" i="7"/>
  <c r="A16905" i="7"/>
  <c r="L137" i="7"/>
  <c r="A21172" i="7"/>
  <c r="L3150" i="7"/>
  <c r="A18178" i="7"/>
  <c r="L2663" i="7"/>
  <c r="A18721" i="7"/>
  <c r="L1458" i="7"/>
  <c r="A19846" i="7"/>
  <c r="L3269" i="7"/>
  <c r="A18060" i="7"/>
  <c r="L2765" i="7"/>
  <c r="A18567" i="7"/>
  <c r="L1891" i="7"/>
  <c r="A19447" i="7"/>
  <c r="L394" i="7"/>
  <c r="A20957" i="7"/>
  <c r="L3170" i="7"/>
  <c r="A18198" i="7"/>
  <c r="L3142" i="7"/>
  <c r="A18170" i="7"/>
  <c r="L2859" i="7"/>
  <c r="A18465" i="7"/>
  <c r="L816" i="7"/>
  <c r="A20512" i="7"/>
  <c r="L2757" i="7"/>
  <c r="A18581" i="7"/>
  <c r="L2755" i="7"/>
  <c r="A18579" i="7"/>
  <c r="L3239" i="7"/>
  <c r="A18074" i="7"/>
  <c r="L1502" i="7"/>
  <c r="A19832" i="7"/>
  <c r="L2912" i="7"/>
  <c r="A18449" i="7"/>
  <c r="L2413" i="7"/>
  <c r="A18916" i="7"/>
  <c r="L3148" i="7"/>
  <c r="A18176" i="7"/>
  <c r="A8489" i="7"/>
  <c r="A17637" i="7"/>
  <c r="L2741" i="7"/>
  <c r="A18595" i="7"/>
  <c r="L91" i="7"/>
  <c r="A21277" i="7"/>
  <c r="L26" i="7"/>
  <c r="A21307" i="7"/>
  <c r="L1462" i="7"/>
  <c r="A19850" i="7"/>
  <c r="L1295" i="7"/>
  <c r="A20022" i="7"/>
  <c r="L2853" i="7"/>
  <c r="A18518" i="7"/>
  <c r="L3122" i="7"/>
  <c r="A18222" i="7"/>
  <c r="L2543" i="7"/>
  <c r="A18749" i="7"/>
  <c r="L86" i="7"/>
  <c r="A21272" i="7"/>
  <c r="L3273" i="7"/>
  <c r="A18064" i="7"/>
  <c r="L6648" i="7"/>
  <c r="A14658" i="7"/>
  <c r="L5504" i="7"/>
  <c r="A15837" i="7"/>
  <c r="L6544" i="7"/>
  <c r="A14863" i="7"/>
  <c r="L6462" i="7"/>
  <c r="A14872" i="7"/>
  <c r="L6554" i="7"/>
  <c r="A14786" i="7"/>
  <c r="L5720" i="7"/>
  <c r="A15621" i="7"/>
  <c r="L6839" i="7"/>
  <c r="A14523" i="7"/>
  <c r="L5227" i="7"/>
  <c r="A16112" i="7"/>
  <c r="A7500" i="7"/>
  <c r="A13825" i="7"/>
  <c r="L6561" i="7"/>
  <c r="A14773" i="7"/>
  <c r="L6978" i="7"/>
  <c r="A14334" i="7"/>
  <c r="A6209" i="7"/>
  <c r="A15124" i="7"/>
  <c r="L5096" i="7"/>
  <c r="A16220" i="7"/>
  <c r="L5738" i="7"/>
  <c r="A15599" i="7"/>
  <c r="A6221" i="7"/>
  <c r="A15112" i="7"/>
  <c r="L4971" i="7"/>
  <c r="A16308" i="7"/>
  <c r="L5124" i="7"/>
  <c r="A16202" i="7"/>
  <c r="A6231" i="7"/>
  <c r="A15104" i="7"/>
  <c r="A5981" i="7"/>
  <c r="A15344" i="7"/>
  <c r="L6867" i="7"/>
  <c r="A14453" i="7"/>
  <c r="L6268" i="7"/>
  <c r="A15048" i="7"/>
  <c r="A4735" i="7"/>
  <c r="A13883" i="7"/>
  <c r="L5269" i="7"/>
  <c r="A16087" i="7"/>
  <c r="L6466" i="7"/>
  <c r="A14864" i="7"/>
  <c r="A4613" i="7"/>
  <c r="A13761" i="7"/>
  <c r="L5057" i="7"/>
  <c r="A16283" i="7"/>
  <c r="L6423" i="7"/>
  <c r="A14925" i="7"/>
  <c r="L5745" i="7"/>
  <c r="A15585" i="7"/>
  <c r="L6888" i="7"/>
  <c r="A14474" i="7"/>
  <c r="A6570" i="7"/>
  <c r="A14759" i="7"/>
  <c r="L5001" i="7"/>
  <c r="A16338" i="7"/>
  <c r="L5178" i="7"/>
  <c r="A16142" i="7"/>
  <c r="L5881" i="7"/>
  <c r="A15481" i="7"/>
  <c r="L6925" i="7"/>
  <c r="A14420" i="7"/>
  <c r="L6280" i="7"/>
  <c r="A15060" i="7"/>
  <c r="L6779" i="7"/>
  <c r="A14594" i="7"/>
  <c r="A8240" i="7"/>
  <c r="A17388" i="7"/>
  <c r="L3061" i="7"/>
  <c r="A18272" i="7"/>
  <c r="L2269" i="7"/>
  <c r="A18997" i="7"/>
  <c r="L239" i="7"/>
  <c r="A21088" i="7"/>
  <c r="L1689" i="7"/>
  <c r="A19589" i="7"/>
  <c r="L24" i="7"/>
  <c r="A21305" i="7"/>
  <c r="L2464" i="7"/>
  <c r="A18877" i="7"/>
  <c r="L1112" i="7"/>
  <c r="A20215" i="7"/>
  <c r="L122" i="7"/>
  <c r="A21224" i="7"/>
  <c r="A3746" i="7"/>
  <c r="A17594" i="7"/>
  <c r="L605" i="7"/>
  <c r="A20733" i="7"/>
  <c r="A8668" i="7"/>
  <c r="A17816" i="7"/>
  <c r="L115" i="7"/>
  <c r="A21217" i="7"/>
  <c r="A8437" i="7"/>
  <c r="A17585" i="7"/>
  <c r="L3154" i="7"/>
  <c r="A18182" i="7"/>
  <c r="A7943" i="7"/>
  <c r="A17091" i="7"/>
  <c r="A4620" i="7"/>
  <c r="A16684" i="7"/>
  <c r="L3108" i="7"/>
  <c r="A18208" i="7"/>
  <c r="L1453" i="7"/>
  <c r="A19880" i="7"/>
  <c r="L1526" i="7"/>
  <c r="A19759" i="7"/>
  <c r="A4191" i="7"/>
  <c r="A17202" i="7"/>
  <c r="L2992" i="7"/>
  <c r="A18337" i="7"/>
  <c r="L2921" i="7"/>
  <c r="A18398" i="7"/>
  <c r="L6542" i="7"/>
  <c r="A14861" i="7"/>
  <c r="L6969" i="7"/>
  <c r="A14325" i="7"/>
  <c r="L6879" i="7"/>
  <c r="A14465" i="7"/>
  <c r="A2644" i="7"/>
  <c r="A18702" i="7"/>
  <c r="L5065" i="7"/>
  <c r="A16291" i="7"/>
  <c r="L5061" i="7"/>
  <c r="A16287" i="7"/>
  <c r="L6999" i="7"/>
  <c r="A14355" i="7"/>
  <c r="L7003" i="7"/>
  <c r="A14359" i="7"/>
  <c r="L5121" i="7"/>
  <c r="A16199" i="7"/>
  <c r="L4970" i="7"/>
  <c r="A16307" i="7"/>
  <c r="L5742" i="7"/>
  <c r="A15592" i="7"/>
  <c r="L5858" i="7"/>
  <c r="A15458" i="7"/>
  <c r="L6400" i="7"/>
  <c r="A14902" i="7"/>
  <c r="L6597" i="7"/>
  <c r="A14737" i="7"/>
  <c r="L6582" i="7"/>
  <c r="A14744" i="7"/>
  <c r="L6940" i="7"/>
  <c r="A14435" i="7"/>
  <c r="L6455" i="7"/>
  <c r="A14885" i="7"/>
  <c r="L6250" i="7"/>
  <c r="A15089" i="7"/>
  <c r="L6972" i="7"/>
  <c r="A14328" i="7"/>
  <c r="L5534" i="7"/>
  <c r="A15806" i="7"/>
  <c r="L5212" i="7"/>
  <c r="A16120" i="7"/>
  <c r="L5059" i="7"/>
  <c r="A16285" i="7"/>
  <c r="L5751" i="7"/>
  <c r="A15558" i="7"/>
  <c r="L5595" i="7"/>
  <c r="A15749" i="7"/>
  <c r="L6915" i="7"/>
  <c r="A14410" i="7"/>
  <c r="L6406" i="7"/>
  <c r="A14908" i="7"/>
  <c r="L6908" i="7"/>
  <c r="A14403" i="7"/>
  <c r="L6918" i="7"/>
  <c r="A14413" i="7"/>
  <c r="L2136" i="7"/>
  <c r="A19206" i="7"/>
  <c r="L3116" i="7"/>
  <c r="A18216" i="7"/>
  <c r="L1507" i="7"/>
  <c r="A19740" i="7"/>
  <c r="L3055" i="7"/>
  <c r="A18266" i="7"/>
  <c r="L2838" i="7"/>
  <c r="A18503" i="7"/>
  <c r="L17" i="7"/>
  <c r="A21314" i="7"/>
  <c r="L3008" i="7"/>
  <c r="A18321" i="7"/>
  <c r="L2902" i="7"/>
  <c r="A18439" i="7"/>
  <c r="L941" i="7"/>
  <c r="A20397" i="7"/>
  <c r="L3004" i="7"/>
  <c r="A18317" i="7"/>
  <c r="L1265" i="7"/>
  <c r="A20066" i="7"/>
  <c r="A4402" i="7"/>
  <c r="A16933" i="7"/>
  <c r="L3166" i="7"/>
  <c r="A18194" i="7"/>
  <c r="L3146" i="7"/>
  <c r="A18174" i="7"/>
  <c r="L2005" i="7"/>
  <c r="A19385" i="7"/>
  <c r="A8441" i="7"/>
  <c r="A17589" i="7"/>
  <c r="L1753" i="7"/>
  <c r="A19576" i="7"/>
  <c r="A4227" i="7"/>
  <c r="A17115" i="7"/>
  <c r="L782" i="7"/>
  <c r="A20537" i="7"/>
  <c r="L811" i="7"/>
  <c r="A20507" i="7"/>
  <c r="A3325" i="7"/>
  <c r="A18009" i="7"/>
  <c r="L223" i="7"/>
  <c r="A21118" i="7"/>
  <c r="L1403" i="7"/>
  <c r="A19930" i="7"/>
  <c r="L1293" i="7"/>
  <c r="A20020" i="7"/>
  <c r="L431" i="7"/>
  <c r="A20898" i="7"/>
  <c r="L2863" i="7"/>
  <c r="A18469" i="7"/>
  <c r="L41" i="7"/>
  <c r="A21280" i="7"/>
  <c r="L2045" i="7"/>
  <c r="A19276" i="7"/>
  <c r="L1171" i="7"/>
  <c r="A20188" i="7"/>
  <c r="L145" i="7"/>
  <c r="A21180" i="7"/>
  <c r="L1252" i="7"/>
  <c r="A20085" i="7"/>
  <c r="A6235" i="7"/>
  <c r="A15108" i="7"/>
  <c r="L6543" i="7"/>
  <c r="A14862" i="7"/>
  <c r="A891" i="7"/>
  <c r="A20444" i="7"/>
  <c r="L5089" i="7"/>
  <c r="A16258" i="7"/>
  <c r="L5721" i="7"/>
  <c r="A15622" i="7"/>
  <c r="L6499" i="7"/>
  <c r="A14818" i="7"/>
  <c r="L6878" i="7"/>
  <c r="A14464" i="7"/>
  <c r="L6438" i="7"/>
  <c r="A14940" i="7"/>
  <c r="A7360" i="7"/>
  <c r="A14003" i="7"/>
  <c r="L6616" i="7"/>
  <c r="A14712" i="7"/>
  <c r="L5043" i="7"/>
  <c r="A16269" i="7"/>
  <c r="L6820" i="7"/>
  <c r="A14504" i="7"/>
  <c r="L6679" i="7"/>
  <c r="A14653" i="7"/>
  <c r="A6180" i="7"/>
  <c r="A15164" i="7"/>
  <c r="L6461" i="7"/>
  <c r="A14871" i="7"/>
  <c r="A4614" i="7"/>
  <c r="A13762" i="7"/>
  <c r="L5010" i="7"/>
  <c r="A16347" i="7"/>
  <c r="L5759" i="7"/>
  <c r="A15566" i="7"/>
  <c r="L6387" i="7"/>
  <c r="A14889" i="7"/>
  <c r="L7059" i="7"/>
  <c r="A14263" i="7"/>
  <c r="L6402" i="7"/>
  <c r="A14904" i="7"/>
  <c r="L5842" i="7"/>
  <c r="A15442" i="7"/>
  <c r="L5457" i="7"/>
  <c r="A15888" i="7"/>
  <c r="L5597" i="7"/>
  <c r="A15751" i="7"/>
  <c r="L2138" i="7"/>
  <c r="A19208" i="7"/>
  <c r="L1113" i="7"/>
  <c r="A20216" i="7"/>
  <c r="A8897" i="7"/>
  <c r="A18045" i="7"/>
  <c r="L2799" i="7"/>
  <c r="A18534" i="7"/>
  <c r="L1484" i="7"/>
  <c r="A19872" i="7"/>
  <c r="L813" i="7"/>
  <c r="A20509" i="7"/>
  <c r="L2398" i="7"/>
  <c r="A18974" i="7"/>
  <c r="L977" i="7"/>
  <c r="A20329" i="7"/>
  <c r="L2350" i="7"/>
  <c r="A18990" i="7"/>
  <c r="L2766" i="7"/>
  <c r="A18568" i="7"/>
  <c r="L2988" i="7"/>
  <c r="A18333" i="7"/>
  <c r="L143" i="7"/>
  <c r="A21178" i="7"/>
  <c r="L3104" i="7"/>
  <c r="A18262" i="7"/>
  <c r="L2908" i="7"/>
  <c r="A18445" i="7"/>
  <c r="L3168" i="7"/>
  <c r="A18196" i="7"/>
  <c r="A4420" i="7"/>
  <c r="A16909" i="7"/>
  <c r="L1482" i="7"/>
  <c r="A19870" i="7"/>
  <c r="L1328" i="7"/>
  <c r="A20055" i="7"/>
  <c r="L1793" i="7"/>
  <c r="A19538" i="7"/>
  <c r="L2336" i="7"/>
  <c r="A19064" i="7"/>
  <c r="L3193" i="7"/>
  <c r="A18108" i="7"/>
  <c r="L469" i="7"/>
  <c r="A20865" i="7"/>
  <c r="L367" i="7"/>
  <c r="A20958" i="7"/>
  <c r="L3114" i="7"/>
  <c r="A18214" i="7"/>
  <c r="L2906" i="7"/>
  <c r="A18443" i="7"/>
  <c r="L2178" i="7"/>
  <c r="A19153" i="7"/>
  <c r="L854" i="7"/>
  <c r="A20485" i="7"/>
  <c r="L5112" i="7"/>
  <c r="A16236" i="7"/>
  <c r="A6181" i="7"/>
  <c r="A15165" i="7"/>
  <c r="L6532" i="7"/>
  <c r="A14851" i="7"/>
  <c r="L6968" i="7"/>
  <c r="A14324" i="7"/>
  <c r="L6241" i="7"/>
  <c r="A15095" i="7"/>
  <c r="A9341" i="7"/>
  <c r="A18489" i="7"/>
  <c r="L5062" i="7"/>
  <c r="A16288" i="7"/>
  <c r="L5903" i="7"/>
  <c r="A15436" i="7"/>
  <c r="L6493" i="7"/>
  <c r="A14812" i="7"/>
  <c r="L6966" i="7"/>
  <c r="A14322" i="7"/>
  <c r="L5122" i="7"/>
  <c r="A16200" i="7"/>
  <c r="L5711" i="7"/>
  <c r="A15612" i="7"/>
  <c r="L6860" i="7"/>
  <c r="A14446" i="7"/>
  <c r="L6740" i="7"/>
  <c r="A14555" i="7"/>
  <c r="L6571" i="7"/>
  <c r="A14760" i="7"/>
  <c r="L6656" i="7"/>
  <c r="A14666" i="7"/>
  <c r="L6396" i="7"/>
  <c r="A14898" i="7"/>
  <c r="L6269" i="7"/>
  <c r="A15049" i="7"/>
  <c r="L6865" i="7"/>
  <c r="A14451" i="7"/>
  <c r="L6982" i="7"/>
  <c r="A14338" i="7"/>
  <c r="L6836" i="7"/>
  <c r="A14520" i="7"/>
  <c r="L5758" i="7"/>
  <c r="A15565" i="7"/>
  <c r="L6566" i="7"/>
  <c r="A14755" i="7"/>
  <c r="L6568" i="7"/>
  <c r="A14757" i="7"/>
  <c r="L5088" i="7"/>
  <c r="A16257" i="7"/>
  <c r="L4962" i="7"/>
  <c r="A16299" i="7"/>
  <c r="L6919" i="7"/>
  <c r="A14414" i="7"/>
  <c r="L6912" i="7"/>
  <c r="A14407" i="7"/>
  <c r="L6417" i="7"/>
  <c r="A14919" i="7"/>
  <c r="L6777" i="7"/>
  <c r="A14592" i="7"/>
  <c r="A4693" i="7"/>
  <c r="A13841" i="7"/>
  <c r="A4985" i="7"/>
  <c r="A5054" i="7"/>
  <c r="A262" i="7"/>
  <c r="A3273" i="7"/>
  <c r="A3685" i="7"/>
  <c r="A341" i="7"/>
  <c r="A411" i="7"/>
  <c r="A4998" i="7"/>
  <c r="A345" i="7"/>
  <c r="A4346" i="7"/>
  <c r="A4991" i="7"/>
  <c r="A5051" i="7"/>
  <c r="L14125" i="7"/>
  <c r="A14125" i="7"/>
  <c r="L20377" i="7"/>
  <c r="A20377" i="7"/>
  <c r="L15416" i="7"/>
  <c r="A15416" i="7"/>
  <c r="L15951" i="7"/>
  <c r="A15951" i="7"/>
  <c r="L16470" i="7"/>
  <c r="A16470" i="7"/>
  <c r="L15429" i="7"/>
  <c r="A15429" i="7"/>
  <c r="L15260" i="7"/>
  <c r="A15260" i="7"/>
  <c r="L15459" i="7"/>
  <c r="A15459" i="7"/>
  <c r="L15994" i="7"/>
  <c r="A15994" i="7"/>
  <c r="L16169" i="7"/>
  <c r="A16169" i="7"/>
  <c r="L13977" i="7"/>
  <c r="A13977" i="7"/>
  <c r="L13920" i="7"/>
  <c r="A13920" i="7"/>
  <c r="L14404" i="7"/>
  <c r="A14404" i="7"/>
  <c r="L14722" i="7"/>
  <c r="A14722" i="7"/>
  <c r="L12575" i="7"/>
  <c r="A12575" i="7"/>
  <c r="L13861" i="7"/>
  <c r="A13861" i="7"/>
  <c r="L13170" i="7"/>
  <c r="A13170" i="7"/>
  <c r="L20557" i="7"/>
  <c r="A20557" i="7"/>
  <c r="L19671" i="7"/>
  <c r="A19668" i="7"/>
  <c r="L19670" i="7"/>
  <c r="A19667" i="7"/>
  <c r="L19946" i="7"/>
  <c r="A19946" i="7"/>
  <c r="L20601" i="7"/>
  <c r="A20601" i="7"/>
  <c r="L20648" i="7"/>
  <c r="A20648" i="7"/>
  <c r="L19984" i="7"/>
  <c r="A19984" i="7"/>
  <c r="L20375" i="7"/>
  <c r="A20375" i="7"/>
  <c r="L20734" i="7"/>
  <c r="A20734" i="7"/>
  <c r="L20326" i="7"/>
  <c r="A20326" i="7"/>
  <c r="L19768" i="7"/>
  <c r="A19765" i="7"/>
  <c r="L18820" i="7"/>
  <c r="A18820" i="7"/>
  <c r="L18979" i="7"/>
  <c r="A18979" i="7"/>
  <c r="L18850" i="7"/>
  <c r="A18850" i="7"/>
  <c r="L19378" i="7"/>
  <c r="A19376" i="7"/>
  <c r="L17501" i="7"/>
  <c r="A17501" i="7"/>
  <c r="L19010" i="7"/>
  <c r="A19006" i="7"/>
  <c r="L16882" i="7"/>
  <c r="A16882" i="7"/>
  <c r="L18081" i="7"/>
  <c r="A18081" i="7"/>
  <c r="L17376" i="7"/>
  <c r="A17376" i="7"/>
  <c r="L17095" i="7"/>
  <c r="A17095" i="7"/>
  <c r="A16921" i="7"/>
  <c r="L16921" i="7"/>
  <c r="L20966" i="7"/>
  <c r="A20966" i="7"/>
  <c r="L21146" i="7"/>
  <c r="A21146" i="7"/>
  <c r="L15320" i="7"/>
  <c r="A15320" i="7"/>
  <c r="L14383" i="7"/>
  <c r="A14383" i="7"/>
  <c r="L14173" i="7"/>
  <c r="A14173" i="7"/>
  <c r="L13722" i="7"/>
  <c r="A13722" i="7"/>
  <c r="L13944" i="7"/>
  <c r="A13944" i="7"/>
  <c r="L13946" i="7"/>
  <c r="A13946" i="7"/>
  <c r="L18149" i="7"/>
  <c r="A18149" i="7"/>
  <c r="L18273" i="7"/>
  <c r="A18273" i="7"/>
  <c r="L14153" i="7"/>
  <c r="A14153" i="7"/>
  <c r="L12284" i="7"/>
  <c r="A12284" i="7"/>
  <c r="L14657" i="7"/>
  <c r="A14657" i="7"/>
  <c r="L20364" i="7"/>
  <c r="A20364" i="7"/>
  <c r="L19465" i="7"/>
  <c r="A19449" i="7"/>
  <c r="L21047" i="7"/>
  <c r="A21047" i="7"/>
  <c r="L15568" i="7"/>
  <c r="A15568" i="7"/>
  <c r="L16127" i="7"/>
  <c r="A16127" i="7"/>
  <c r="L16006" i="7"/>
  <c r="A16006" i="7"/>
  <c r="L15517" i="7"/>
  <c r="A15517" i="7"/>
  <c r="L14964" i="7"/>
  <c r="A14964" i="7"/>
  <c r="L15011" i="7"/>
  <c r="A15011" i="7"/>
  <c r="L15441" i="7"/>
  <c r="A15441" i="7"/>
  <c r="L13374" i="7"/>
  <c r="A13374" i="7"/>
  <c r="L14016" i="7"/>
  <c r="A14016" i="7"/>
  <c r="L12660" i="7"/>
  <c r="A12660" i="7"/>
  <c r="L14503" i="7"/>
  <c r="A14503" i="7"/>
  <c r="L12800" i="7"/>
  <c r="A12800" i="7"/>
  <c r="L13324" i="7"/>
  <c r="A13324" i="7"/>
  <c r="L13700" i="7"/>
  <c r="A13700" i="7"/>
  <c r="L14636" i="7"/>
  <c r="A14636" i="7"/>
  <c r="L12905" i="7"/>
  <c r="A12905" i="7"/>
  <c r="L14011" i="7"/>
  <c r="A14011" i="7"/>
  <c r="L14674" i="7"/>
  <c r="A14674" i="7"/>
  <c r="L12804" i="7"/>
  <c r="A12804" i="7"/>
  <c r="L12382" i="7"/>
  <c r="A12382" i="7"/>
  <c r="L19972" i="7"/>
  <c r="A19972" i="7"/>
  <c r="L12603" i="7"/>
  <c r="A12603" i="7"/>
  <c r="L13330" i="7"/>
  <c r="A13330" i="7"/>
  <c r="L12410" i="7"/>
  <c r="A12410" i="7"/>
  <c r="L20850" i="7"/>
  <c r="A20850" i="7"/>
  <c r="L20541" i="7"/>
  <c r="A20541" i="7"/>
  <c r="L19719" i="7"/>
  <c r="A19716" i="7"/>
  <c r="L19859" i="7"/>
  <c r="A19859" i="7"/>
  <c r="L20322" i="7"/>
  <c r="A20322" i="7"/>
  <c r="L20521" i="7"/>
  <c r="A20521" i="7"/>
  <c r="L20232" i="7"/>
  <c r="A20232" i="7"/>
  <c r="L20695" i="7"/>
  <c r="A20695" i="7"/>
  <c r="L19746" i="7"/>
  <c r="A19743" i="7"/>
  <c r="L20454" i="7"/>
  <c r="A20454" i="7"/>
  <c r="L19729" i="7"/>
  <c r="A19726" i="7"/>
  <c r="L19909" i="7"/>
  <c r="A19909" i="7"/>
  <c r="L19121" i="7"/>
  <c r="A19116" i="7"/>
  <c r="L17429" i="7"/>
  <c r="A17429" i="7"/>
  <c r="L18539" i="7"/>
  <c r="A18539" i="7"/>
  <c r="L19005" i="7"/>
  <c r="A19001" i="7"/>
  <c r="L18130" i="7"/>
  <c r="A18130" i="7"/>
  <c r="L21024" i="7"/>
  <c r="A21024" i="7"/>
  <c r="L18510" i="7"/>
  <c r="A18510" i="7"/>
  <c r="L17708" i="7"/>
  <c r="A17708" i="7"/>
  <c r="L17699" i="7"/>
  <c r="A17699" i="7"/>
  <c r="L21045" i="7"/>
  <c r="A21045" i="7"/>
  <c r="L16807" i="7"/>
  <c r="A16807" i="7"/>
  <c r="L17489" i="7"/>
  <c r="A17489" i="7"/>
  <c r="L17240" i="7"/>
  <c r="A17240" i="7"/>
  <c r="L18134" i="7"/>
  <c r="A18134" i="7"/>
  <c r="L21159" i="7"/>
  <c r="A21159" i="7"/>
  <c r="L20980" i="7"/>
  <c r="A20980" i="7"/>
  <c r="L16804" i="7"/>
  <c r="A16804" i="7"/>
  <c r="L20945" i="7"/>
  <c r="A20945" i="7"/>
  <c r="L14950" i="7"/>
  <c r="A14950" i="7"/>
  <c r="L13256" i="7"/>
  <c r="A13256" i="7"/>
  <c r="L13260" i="7"/>
  <c r="A13260" i="7"/>
  <c r="L13811" i="7"/>
  <c r="A13811" i="7"/>
  <c r="L20042" i="7"/>
  <c r="A20042" i="7"/>
  <c r="L18524" i="7"/>
  <c r="A18524" i="7"/>
  <c r="L18298" i="7"/>
  <c r="A18298" i="7"/>
  <c r="L18464" i="7"/>
  <c r="A18464" i="7"/>
  <c r="L19384" i="7"/>
  <c r="A19382" i="7"/>
  <c r="L18171" i="7"/>
  <c r="A18171" i="7"/>
  <c r="L18302" i="7"/>
  <c r="A18302" i="7"/>
  <c r="L21243" i="7"/>
  <c r="A21243" i="7"/>
  <c r="L16448" i="7"/>
  <c r="A16448" i="7"/>
  <c r="L16151" i="7"/>
  <c r="A16151" i="7"/>
  <c r="L15190" i="7"/>
  <c r="A15190" i="7"/>
  <c r="L14917" i="7"/>
  <c r="A14917" i="7"/>
  <c r="L16491" i="7"/>
  <c r="A16491" i="7"/>
  <c r="L16153" i="7"/>
  <c r="A16153" i="7"/>
  <c r="L14460" i="7"/>
  <c r="A14460" i="7"/>
  <c r="L12295" i="7"/>
  <c r="A12295" i="7"/>
  <c r="L13027" i="7"/>
  <c r="A13027" i="7"/>
  <c r="L18326" i="7"/>
  <c r="A18326" i="7"/>
  <c r="L16914" i="7"/>
  <c r="A16914" i="7"/>
  <c r="L17353" i="7"/>
  <c r="A17353" i="7"/>
  <c r="L16877" i="7"/>
  <c r="A16877" i="7"/>
  <c r="L15890" i="7"/>
  <c r="A15890" i="7"/>
  <c r="L14468" i="7"/>
  <c r="A14468" i="7"/>
  <c r="L12298" i="7"/>
  <c r="A12298" i="7"/>
  <c r="L20175" i="7"/>
  <c r="A20175" i="7"/>
  <c r="L19044" i="7"/>
  <c r="A19040" i="7"/>
  <c r="L17574" i="7"/>
  <c r="A17574" i="7"/>
  <c r="L14802" i="7"/>
  <c r="A14802" i="7"/>
  <c r="L13768" i="7"/>
  <c r="A13768" i="7"/>
  <c r="L12191" i="7"/>
  <c r="A12191" i="7"/>
  <c r="L20888" i="7"/>
  <c r="A20888" i="7"/>
  <c r="L19635" i="7"/>
  <c r="A19632" i="7"/>
  <c r="L19250" i="7"/>
  <c r="A19250" i="7"/>
  <c r="L17335" i="7"/>
  <c r="A17335" i="7"/>
  <c r="L15989" i="7"/>
  <c r="A15989" i="7"/>
  <c r="L15354" i="7"/>
  <c r="A15354" i="7"/>
  <c r="L14790" i="7"/>
  <c r="A14790" i="7"/>
  <c r="L13158" i="7"/>
  <c r="A13158" i="7"/>
  <c r="L20428" i="7"/>
  <c r="A20428" i="7"/>
  <c r="L20617" i="7"/>
  <c r="A20617" i="7"/>
  <c r="L19942" i="7"/>
  <c r="A19942" i="7"/>
  <c r="L19040" i="7"/>
  <c r="A19036" i="7"/>
  <c r="L18458" i="7"/>
  <c r="A18458" i="7"/>
  <c r="L19288" i="7"/>
  <c r="A19288" i="7"/>
  <c r="L18330" i="7"/>
  <c r="A18330" i="7"/>
  <c r="L18151" i="7"/>
  <c r="A18151" i="7"/>
  <c r="L18201" i="7"/>
  <c r="A18201" i="7"/>
  <c r="L17736" i="7"/>
  <c r="A17736" i="7"/>
  <c r="A16881" i="7"/>
  <c r="L16881" i="7"/>
  <c r="L15504" i="7"/>
  <c r="A15504" i="7"/>
  <c r="L13881" i="7"/>
  <c r="A13881" i="7"/>
  <c r="L20028" i="7"/>
  <c r="A20028" i="7"/>
  <c r="L21204" i="7"/>
  <c r="A21204" i="7"/>
  <c r="L20636" i="7"/>
  <c r="A20636" i="7"/>
  <c r="L20456" i="7"/>
  <c r="A20456" i="7"/>
  <c r="L13504" i="7"/>
  <c r="A13504" i="7"/>
  <c r="L20790" i="7"/>
  <c r="A20790" i="7"/>
  <c r="L17962" i="7"/>
  <c r="A17962" i="7"/>
  <c r="L17378" i="7"/>
  <c r="A17378" i="7"/>
  <c r="L21018" i="7"/>
  <c r="A21018" i="7"/>
  <c r="L15971" i="7"/>
  <c r="A15971" i="7"/>
  <c r="L12907" i="7"/>
  <c r="A12907" i="7"/>
  <c r="L13168" i="7"/>
  <c r="A13168" i="7"/>
  <c r="L20478" i="7"/>
  <c r="A20478" i="7"/>
  <c r="L16536" i="7"/>
  <c r="A16536" i="7"/>
  <c r="L16629" i="7"/>
  <c r="A16629" i="7"/>
  <c r="L13143" i="7"/>
  <c r="A13143" i="7"/>
  <c r="L14100" i="7"/>
  <c r="A14100" i="7"/>
  <c r="L12560" i="7"/>
  <c r="A12560" i="7"/>
  <c r="L12273" i="7"/>
  <c r="A12273" i="7"/>
  <c r="L20585" i="7"/>
  <c r="A20585" i="7"/>
  <c r="L20647" i="7"/>
  <c r="A20647" i="7"/>
  <c r="L19982" i="7"/>
  <c r="A19982" i="7"/>
  <c r="L18258" i="7"/>
  <c r="A18258" i="7"/>
  <c r="L18242" i="7"/>
  <c r="A18242" i="7"/>
  <c r="L17969" i="7"/>
  <c r="A17969" i="7"/>
  <c r="L17033" i="7"/>
  <c r="A17033" i="7"/>
  <c r="L15405" i="7"/>
  <c r="A15405" i="7"/>
  <c r="L16129" i="7"/>
  <c r="A16129" i="7"/>
  <c r="L13145" i="7"/>
  <c r="A13145" i="7"/>
  <c r="L12401" i="7"/>
  <c r="A12401" i="7"/>
  <c r="L19784" i="7"/>
  <c r="A19781" i="7"/>
  <c r="L18545" i="7"/>
  <c r="A18545" i="7"/>
  <c r="L17828" i="7"/>
  <c r="A17828" i="7"/>
  <c r="L17808" i="7"/>
  <c r="A17808" i="7"/>
  <c r="L15445" i="7"/>
  <c r="A15445" i="7"/>
  <c r="L13452" i="7"/>
  <c r="A13452" i="7"/>
  <c r="L14018" i="7"/>
  <c r="A14018" i="7"/>
  <c r="L13450" i="7"/>
  <c r="A13450" i="7"/>
  <c r="L20106" i="7"/>
  <c r="A20106" i="7"/>
  <c r="L20127" i="7"/>
  <c r="A20127" i="7"/>
  <c r="L20968" i="7"/>
  <c r="A20968" i="7"/>
  <c r="L17851" i="7"/>
  <c r="A17851" i="7"/>
  <c r="L21166" i="7"/>
  <c r="A21166" i="7"/>
  <c r="L15133" i="7"/>
  <c r="A15133" i="7"/>
  <c r="L16497" i="7"/>
  <c r="A16497" i="7"/>
  <c r="L12544" i="7"/>
  <c r="A12544" i="7"/>
  <c r="L13295" i="7"/>
  <c r="A13295" i="7"/>
  <c r="L12340" i="7"/>
  <c r="A12340" i="7"/>
  <c r="L18949" i="7"/>
  <c r="A18949" i="7"/>
  <c r="L17109" i="7"/>
  <c r="A17109" i="7"/>
  <c r="L18830" i="7"/>
  <c r="A18830" i="7"/>
  <c r="L17952" i="7"/>
  <c r="A17952" i="7"/>
  <c r="L16800" i="7"/>
  <c r="A16800" i="7"/>
  <c r="L16811" i="7"/>
  <c r="A16811" i="7"/>
  <c r="L16201" i="7"/>
  <c r="A16201" i="7"/>
  <c r="L12535" i="7"/>
  <c r="A12535" i="7"/>
  <c r="L19367" i="7"/>
  <c r="A19365" i="7"/>
  <c r="L19365" i="7"/>
  <c r="A19363" i="7"/>
  <c r="L17669" i="7"/>
  <c r="A17669" i="7"/>
  <c r="L18403" i="7"/>
  <c r="A18403" i="7"/>
  <c r="L15094" i="7"/>
  <c r="A15094" i="7"/>
  <c r="L14847" i="7"/>
  <c r="A14847" i="7"/>
  <c r="L13398" i="7"/>
  <c r="A13398" i="7"/>
  <c r="L12308" i="7"/>
  <c r="A12308" i="7"/>
  <c r="L12722" i="7"/>
  <c r="A12722" i="7"/>
  <c r="L20355" i="7"/>
  <c r="A20355" i="7"/>
  <c r="L20261" i="7"/>
  <c r="A20261" i="7"/>
  <c r="L17171" i="7"/>
  <c r="A17171" i="7"/>
  <c r="L17224" i="7"/>
  <c r="A17224" i="7"/>
  <c r="L15217" i="7"/>
  <c r="A15217" i="7"/>
  <c r="L13819" i="7"/>
  <c r="A13819" i="7"/>
  <c r="L15271" i="7"/>
  <c r="A15271" i="7"/>
  <c r="L13947" i="7"/>
  <c r="A13947" i="7"/>
  <c r="L20117" i="7"/>
  <c r="A20117" i="7"/>
  <c r="L17998" i="7"/>
  <c r="A17998" i="7"/>
  <c r="L16011" i="7"/>
  <c r="A16011" i="7"/>
  <c r="L13155" i="7"/>
  <c r="A13155" i="7"/>
  <c r="L19056" i="7"/>
  <c r="A19052" i="7"/>
  <c r="L21321" i="7"/>
  <c r="A21321" i="7"/>
  <c r="L16599" i="7"/>
  <c r="A16599" i="7"/>
  <c r="L16580" i="7"/>
  <c r="A16580" i="7"/>
  <c r="L16577" i="7"/>
  <c r="A16577" i="7"/>
  <c r="L19892" i="7"/>
  <c r="A19892" i="7"/>
  <c r="L20531" i="7"/>
  <c r="A20531" i="7"/>
  <c r="L20530" i="7"/>
  <c r="A20530" i="7"/>
  <c r="L20448" i="7"/>
  <c r="A20448" i="7"/>
  <c r="L20078" i="7"/>
  <c r="A20078" i="7"/>
  <c r="L19413" i="7"/>
  <c r="A19397" i="7"/>
  <c r="L19616" i="7"/>
  <c r="A19613" i="7"/>
  <c r="L18287" i="7"/>
  <c r="A18287" i="7"/>
  <c r="L19103" i="7"/>
  <c r="A19098" i="7"/>
  <c r="A19184" i="7"/>
  <c r="L19196" i="7"/>
  <c r="L19222" i="7"/>
  <c r="A19222" i="7"/>
  <c r="L21021" i="7"/>
  <c r="A21021" i="7"/>
  <c r="L17306" i="7"/>
  <c r="A17306" i="7"/>
  <c r="L18128" i="7"/>
  <c r="A18128" i="7"/>
  <c r="L17479" i="7"/>
  <c r="A17479" i="7"/>
  <c r="L17462" i="7"/>
  <c r="A17462" i="7"/>
  <c r="L21022" i="7"/>
  <c r="A21022" i="7"/>
  <c r="L16932" i="7"/>
  <c r="A16932" i="7"/>
  <c r="L15982" i="7"/>
  <c r="A15982" i="7"/>
  <c r="L16380" i="7"/>
  <c r="A16380" i="7"/>
  <c r="L15978" i="7"/>
  <c r="A15978" i="7"/>
  <c r="L14392" i="7"/>
  <c r="A14392" i="7"/>
  <c r="L13576" i="7"/>
  <c r="A13576" i="7"/>
  <c r="L14493" i="7"/>
  <c r="A14493" i="7"/>
  <c r="L14779" i="7"/>
  <c r="A14779" i="7"/>
  <c r="L13235" i="7"/>
  <c r="A13235" i="7"/>
  <c r="L12753" i="7"/>
  <c r="A12753" i="7"/>
  <c r="L20075" i="7"/>
  <c r="A20075" i="7"/>
  <c r="L20361" i="7"/>
  <c r="A20361" i="7"/>
  <c r="L19608" i="7"/>
  <c r="A19605" i="7"/>
  <c r="L16767" i="7"/>
  <c r="A16767" i="7"/>
  <c r="L17180" i="7"/>
  <c r="A17180" i="7"/>
  <c r="L17112" i="7"/>
  <c r="A17112" i="7"/>
  <c r="L16768" i="7"/>
  <c r="A16768" i="7"/>
  <c r="L21057" i="7"/>
  <c r="A21057" i="7"/>
  <c r="L15507" i="7"/>
  <c r="A15507" i="7"/>
  <c r="L14306" i="7"/>
  <c r="A14306" i="7"/>
  <c r="L12521" i="7"/>
  <c r="A12521" i="7"/>
  <c r="L20776" i="7"/>
  <c r="A20776" i="7"/>
  <c r="L19542" i="7"/>
  <c r="A19542" i="7"/>
  <c r="L15704" i="7"/>
  <c r="A15704" i="7"/>
  <c r="L15640" i="7"/>
  <c r="A15640" i="7"/>
  <c r="L15703" i="7"/>
  <c r="A15703" i="7"/>
  <c r="L15639" i="7"/>
  <c r="A15639" i="7"/>
  <c r="L15686" i="7"/>
  <c r="A15686" i="7"/>
  <c r="L14894" i="7"/>
  <c r="A14894" i="7"/>
  <c r="L15669" i="7"/>
  <c r="A15669" i="7"/>
  <c r="L15756" i="7"/>
  <c r="A15756" i="7"/>
  <c r="L15652" i="7"/>
  <c r="A15652" i="7"/>
  <c r="L15707" i="7"/>
  <c r="A15707" i="7"/>
  <c r="L15643" i="7"/>
  <c r="A15643" i="7"/>
  <c r="L15706" i="7"/>
  <c r="A15706" i="7"/>
  <c r="L15642" i="7"/>
  <c r="A15642" i="7"/>
  <c r="L15705" i="7"/>
  <c r="A15705" i="7"/>
  <c r="L15641" i="7"/>
  <c r="A15641" i="7"/>
  <c r="L13351" i="7"/>
  <c r="A13351" i="7"/>
  <c r="L14198" i="7"/>
  <c r="A14198" i="7"/>
  <c r="L13126" i="7"/>
  <c r="A13126" i="7"/>
  <c r="L13937" i="7"/>
  <c r="A13937" i="7"/>
  <c r="L12462" i="7"/>
  <c r="A12462" i="7"/>
  <c r="L12181" i="7"/>
  <c r="A12181" i="7"/>
  <c r="L13130" i="7"/>
  <c r="A13130" i="7"/>
  <c r="L20778" i="7"/>
  <c r="A20778" i="7"/>
  <c r="L19065" i="7"/>
  <c r="A19061" i="7"/>
  <c r="L19570" i="7"/>
  <c r="A19570" i="7"/>
  <c r="L19819" i="7"/>
  <c r="A19819" i="7"/>
  <c r="L20458" i="7"/>
  <c r="A20458" i="7"/>
  <c r="L20465" i="7"/>
  <c r="A20465" i="7"/>
  <c r="L20584" i="7"/>
  <c r="A20584" i="7"/>
  <c r="L19556" i="7"/>
  <c r="A19556" i="7"/>
  <c r="L19564" i="7"/>
  <c r="A19564" i="7"/>
  <c r="L19445" i="7"/>
  <c r="A19429" i="7"/>
  <c r="L18356" i="7"/>
  <c r="A18356" i="7"/>
  <c r="L19064" i="7"/>
  <c r="A19060" i="7"/>
  <c r="L18375" i="7"/>
  <c r="A18375" i="7"/>
  <c r="L19112" i="7"/>
  <c r="A19107" i="7"/>
  <c r="L18374" i="7"/>
  <c r="A18374" i="7"/>
  <c r="L19234" i="7"/>
  <c r="A19234" i="7"/>
  <c r="L18666" i="7"/>
  <c r="A18666" i="7"/>
  <c r="L19233" i="7"/>
  <c r="A19233" i="7"/>
  <c r="A18360" i="7"/>
  <c r="L18360" i="7"/>
  <c r="L19232" i="7"/>
  <c r="A19232" i="7"/>
  <c r="L18359" i="7"/>
  <c r="A18359" i="7"/>
  <c r="A18959" i="7"/>
  <c r="L18959" i="7"/>
  <c r="L19558" i="7"/>
  <c r="A19558" i="7"/>
  <c r="L19002" i="7"/>
  <c r="A18998" i="7"/>
  <c r="L18357" i="7"/>
  <c r="A18357" i="7"/>
  <c r="L20965" i="7"/>
  <c r="A20965" i="7"/>
  <c r="L17675" i="7"/>
  <c r="A17675" i="7"/>
  <c r="L18377" i="7"/>
  <c r="A18377" i="7"/>
  <c r="L17545" i="7"/>
  <c r="A17545" i="7"/>
  <c r="L17080" i="7"/>
  <c r="A17080" i="7"/>
  <c r="L17686" i="7"/>
  <c r="A17686" i="7"/>
  <c r="L20938" i="7"/>
  <c r="A20938" i="7"/>
  <c r="L15588" i="7"/>
  <c r="A15588" i="7"/>
  <c r="L14631" i="7"/>
  <c r="A14631" i="7"/>
  <c r="L13009" i="7"/>
  <c r="A13009" i="7"/>
  <c r="L20076" i="7"/>
  <c r="A20076" i="7"/>
  <c r="L20177" i="7"/>
  <c r="A20177" i="7"/>
  <c r="L18875" i="7"/>
  <c r="A18875" i="7"/>
  <c r="L18737" i="7"/>
  <c r="A18737" i="7"/>
  <c r="L19034" i="7"/>
  <c r="A19030" i="7"/>
  <c r="L17923" i="7"/>
  <c r="A17923" i="7"/>
  <c r="L17960" i="7"/>
  <c r="A17960" i="7"/>
  <c r="A21323" i="7"/>
  <c r="L21323" i="7"/>
  <c r="L16507" i="7"/>
  <c r="A16507" i="7"/>
  <c r="L14781" i="7"/>
  <c r="A14781" i="7"/>
  <c r="L14259" i="7"/>
  <c r="A14259" i="7"/>
  <c r="L12490" i="7"/>
  <c r="A12490" i="7"/>
  <c r="L20738" i="7"/>
  <c r="A20738" i="7"/>
  <c r="L19555" i="7"/>
  <c r="A19555" i="7"/>
  <c r="L17773" i="7"/>
  <c r="A17773" i="7"/>
  <c r="L21141" i="7"/>
  <c r="A21141" i="7"/>
  <c r="L17761" i="7"/>
  <c r="A17761" i="7"/>
  <c r="L16845" i="7"/>
  <c r="A16845" i="7"/>
  <c r="L20735" i="7"/>
  <c r="A20735" i="7"/>
  <c r="L18583" i="7"/>
  <c r="A18583" i="7"/>
  <c r="L14585" i="7"/>
  <c r="A14585" i="7"/>
  <c r="L15498" i="7"/>
  <c r="A15498" i="7"/>
  <c r="L13392" i="7"/>
  <c r="A13392" i="7"/>
  <c r="L14194" i="7"/>
  <c r="A14194" i="7"/>
  <c r="L20475" i="7"/>
  <c r="A20475" i="7"/>
  <c r="L17228" i="7"/>
  <c r="A17228" i="7"/>
  <c r="L21164" i="7"/>
  <c r="A21164" i="7"/>
  <c r="L19253" i="7"/>
  <c r="A19253" i="7"/>
  <c r="L16432" i="7"/>
  <c r="A16432" i="7"/>
  <c r="L15784" i="7"/>
  <c r="A15784" i="7"/>
  <c r="L15799" i="7"/>
  <c r="A15799" i="7"/>
  <c r="L15854" i="7"/>
  <c r="A15854" i="7"/>
  <c r="L15861" i="7"/>
  <c r="A15861" i="7"/>
  <c r="L15868" i="7"/>
  <c r="A15868" i="7"/>
  <c r="L15875" i="7"/>
  <c r="A15875" i="7"/>
  <c r="L15882" i="7"/>
  <c r="A15882" i="7"/>
  <c r="L16433" i="7"/>
  <c r="A16433" i="7"/>
  <c r="L15793" i="7"/>
  <c r="A15793" i="7"/>
  <c r="L20680" i="7"/>
  <c r="A20680" i="7"/>
  <c r="L20908" i="7"/>
  <c r="A20908" i="7"/>
  <c r="L15119" i="7"/>
  <c r="A15119" i="7"/>
  <c r="L13033" i="7"/>
  <c r="A13033" i="7"/>
  <c r="L12745" i="7"/>
  <c r="A12745" i="7"/>
  <c r="L19788" i="7"/>
  <c r="A19785" i="7"/>
  <c r="L18596" i="7"/>
  <c r="A18596" i="7"/>
  <c r="L17904" i="7"/>
  <c r="A17904" i="7"/>
  <c r="L14785" i="7"/>
  <c r="A14785" i="7"/>
  <c r="L13982" i="7"/>
  <c r="A13982" i="7"/>
  <c r="L19327" i="7"/>
  <c r="A19327" i="7"/>
  <c r="L20950" i="7"/>
  <c r="A20950" i="7"/>
  <c r="L15040" i="7"/>
  <c r="A15040" i="7"/>
  <c r="L16445" i="7"/>
  <c r="A16445" i="7"/>
  <c r="L16337" i="7"/>
  <c r="A16337" i="7"/>
  <c r="L14254" i="7"/>
  <c r="A14254" i="7"/>
  <c r="L20633" i="7"/>
  <c r="A20633" i="7"/>
  <c r="L19886" i="7"/>
  <c r="A19886" i="7"/>
  <c r="L18122" i="7"/>
  <c r="A18122" i="7"/>
  <c r="L19178" i="7"/>
  <c r="A19168" i="7"/>
  <c r="L18207" i="7"/>
  <c r="A18207" i="7"/>
  <c r="L18147" i="7"/>
  <c r="A18147" i="7"/>
  <c r="L18088" i="7"/>
  <c r="A18088" i="7"/>
  <c r="L17622" i="7"/>
  <c r="A17622" i="7"/>
  <c r="L16755" i="7"/>
  <c r="A16755" i="7"/>
  <c r="L16248" i="7"/>
  <c r="A16248" i="7"/>
  <c r="L16247" i="7"/>
  <c r="A16247" i="7"/>
  <c r="L16246" i="7"/>
  <c r="A16246" i="7"/>
  <c r="L16245" i="7"/>
  <c r="A16245" i="7"/>
  <c r="L16228" i="7"/>
  <c r="A16228" i="7"/>
  <c r="L16227" i="7"/>
  <c r="A16227" i="7"/>
  <c r="L16242" i="7"/>
  <c r="A16242" i="7"/>
  <c r="L16537" i="7"/>
  <c r="A16537"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9353" i="7"/>
  <c r="A19353" i="7"/>
  <c r="L18897" i="7"/>
  <c r="A18897" i="7"/>
  <c r="L17236" i="7"/>
  <c r="A17236" i="7"/>
  <c r="L17337" i="7"/>
  <c r="A17337" i="7"/>
  <c r="L16681" i="7"/>
  <c r="A16681" i="7"/>
  <c r="L14196" i="7"/>
  <c r="A14196" i="7"/>
  <c r="L14960" i="7"/>
  <c r="A14960" i="7"/>
  <c r="L13975" i="7"/>
  <c r="A13975" i="7"/>
  <c r="L12789" i="7"/>
  <c r="A12789" i="7"/>
  <c r="L20660" i="7"/>
  <c r="A20660" i="7"/>
  <c r="L20167" i="7"/>
  <c r="A20167" i="7"/>
  <c r="L18536" i="7"/>
  <c r="A18536" i="7"/>
  <c r="L17568" i="7"/>
  <c r="A17568" i="7"/>
  <c r="L15488" i="7"/>
  <c r="A15488" i="7"/>
  <c r="L16007" i="7"/>
  <c r="A16007" i="7"/>
  <c r="L14855" i="7"/>
  <c r="A14855" i="7"/>
  <c r="L15486" i="7"/>
  <c r="A15486" i="7"/>
  <c r="L16437" i="7"/>
  <c r="A16437" i="7"/>
  <c r="L15477" i="7"/>
  <c r="A15477" i="7"/>
  <c r="L16508" i="7"/>
  <c r="A16508" i="7"/>
  <c r="L15012" i="7"/>
  <c r="A15012" i="7"/>
  <c r="L14971" i="7"/>
  <c r="A14971" i="7"/>
  <c r="L15482" i="7"/>
  <c r="A15482" i="7"/>
  <c r="L16649" i="7"/>
  <c r="A16649" i="7"/>
  <c r="L15593" i="7"/>
  <c r="A15593" i="7"/>
  <c r="L14217" i="7"/>
  <c r="A14217" i="7"/>
  <c r="L13303" i="7"/>
  <c r="A13303" i="7"/>
  <c r="L12408" i="7"/>
  <c r="A12408" i="7"/>
  <c r="L14304" i="7"/>
  <c r="A14304" i="7"/>
  <c r="L13265" i="7"/>
  <c r="A13265" i="7"/>
  <c r="L14527" i="7"/>
  <c r="A14527" i="7"/>
  <c r="L12980" i="7"/>
  <c r="A12980" i="7"/>
  <c r="L14574" i="7"/>
  <c r="A14574" i="7"/>
  <c r="L13800" i="7"/>
  <c r="A13800" i="7"/>
  <c r="L14661" i="7"/>
  <c r="A14661" i="7"/>
  <c r="L14213" i="7"/>
  <c r="A14213" i="7"/>
  <c r="L13321" i="7"/>
  <c r="A13321" i="7"/>
  <c r="L14524" i="7"/>
  <c r="A14524" i="7"/>
  <c r="L13535" i="7"/>
  <c r="A13535" i="7"/>
  <c r="L14667" i="7"/>
  <c r="A14667"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20787" i="7"/>
  <c r="A20787" i="7"/>
  <c r="L20879" i="7"/>
  <c r="A20879" i="7"/>
  <c r="L19804" i="7"/>
  <c r="A19804" i="7"/>
  <c r="L20195" i="7"/>
  <c r="A20195" i="7"/>
  <c r="L19325" i="7"/>
  <c r="A19325" i="7"/>
  <c r="L19978" i="7"/>
  <c r="A19978" i="7"/>
  <c r="L20265" i="7"/>
  <c r="A20265" i="7"/>
  <c r="L19809" i="7"/>
  <c r="A19809" i="7"/>
  <c r="L20272" i="7"/>
  <c r="A20272" i="7"/>
  <c r="L19800" i="7"/>
  <c r="A19800" i="7"/>
  <c r="L20623" i="7"/>
  <c r="A20623" i="7"/>
  <c r="L20191" i="7"/>
  <c r="A20191" i="7"/>
  <c r="L19722" i="7"/>
  <c r="A19719" i="7"/>
  <c r="L20286" i="7"/>
  <c r="A20286" i="7"/>
  <c r="L19798" i="7"/>
  <c r="A19798" i="7"/>
  <c r="L20197" i="7"/>
  <c r="A20197" i="7"/>
  <c r="L19473" i="7"/>
  <c r="A19457" i="7"/>
  <c r="L18764" i="7"/>
  <c r="A18764" i="7"/>
  <c r="L19209" i="7"/>
  <c r="A19195" i="7"/>
  <c r="L18770" i="7"/>
  <c r="A18770" i="7"/>
  <c r="L17701" i="7"/>
  <c r="A17701" i="7"/>
  <c r="L18577" i="7"/>
  <c r="A18577" i="7"/>
  <c r="L17189" i="7"/>
  <c r="A17189" i="7"/>
  <c r="L18584" i="7"/>
  <c r="A18584" i="7"/>
  <c r="L19479" i="7"/>
  <c r="A19463" i="7"/>
  <c r="L17874" i="7"/>
  <c r="A17874" i="7"/>
  <c r="L18742" i="7"/>
  <c r="A18742" i="7"/>
  <c r="L17572" i="7"/>
  <c r="A17572" i="7"/>
  <c r="L16991" i="7"/>
  <c r="A16991" i="7"/>
  <c r="L17795" i="7"/>
  <c r="A17795" i="7"/>
  <c r="L16990" i="7"/>
  <c r="A16990" i="7"/>
  <c r="L17027" i="7"/>
  <c r="A17027" i="7"/>
  <c r="L18185" i="7"/>
  <c r="A18185" i="7"/>
  <c r="L17601" i="7"/>
  <c r="A17601" i="7"/>
  <c r="L16986" i="7"/>
  <c r="A16986" i="7"/>
  <c r="L17144" i="7"/>
  <c r="A17144" i="7"/>
  <c r="L17647" i="7"/>
  <c r="A17647" i="7"/>
  <c r="L18230" i="7"/>
  <c r="A18230" i="7"/>
  <c r="L17566" i="7"/>
  <c r="A17566" i="7"/>
  <c r="L16993" i="7"/>
  <c r="A16993" i="7"/>
  <c r="L17032" i="7"/>
  <c r="A17032" i="7"/>
  <c r="L21260" i="7"/>
  <c r="A21260" i="7"/>
  <c r="L17021" i="7"/>
  <c r="A17021" i="7"/>
  <c r="L17028" i="7"/>
  <c r="A17028" i="7"/>
  <c r="L21034" i="7"/>
  <c r="A21034" i="7"/>
  <c r="L21169" i="7"/>
  <c r="A21169" i="7"/>
  <c r="L16568" i="7"/>
  <c r="A16568" i="7"/>
  <c r="L16567" i="7"/>
  <c r="A16567" i="7"/>
  <c r="L16566" i="7"/>
  <c r="A16566" i="7"/>
  <c r="L16573" i="7"/>
  <c r="A16573" i="7"/>
  <c r="L16108" i="7"/>
  <c r="A16108" i="7"/>
  <c r="L16091" i="7"/>
  <c r="A16091" i="7"/>
  <c r="L16569" i="7"/>
  <c r="A16569" i="7"/>
  <c r="L20874" i="7"/>
  <c r="A20874" i="7"/>
  <c r="L20220" i="7"/>
  <c r="A20220" i="7"/>
  <c r="L20869" i="7"/>
  <c r="A20869" i="7"/>
  <c r="L18725" i="7"/>
  <c r="A18725" i="7"/>
  <c r="L18005" i="7"/>
  <c r="A18005" i="7"/>
  <c r="L20470" i="7"/>
  <c r="A20470" i="7"/>
  <c r="L18119" i="7"/>
  <c r="A18119" i="7"/>
  <c r="L18729" i="7"/>
  <c r="A18729" i="7"/>
  <c r="L18111" i="7"/>
  <c r="A18111" i="7"/>
  <c r="L17300" i="7"/>
  <c r="A17300" i="7"/>
  <c r="L17194" i="7"/>
  <c r="A17194" i="7"/>
  <c r="L17640" i="7"/>
  <c r="A17640" i="7"/>
  <c r="L18014" i="7"/>
  <c r="A18014" i="7"/>
  <c r="L16777" i="7"/>
  <c r="A16777" i="7"/>
  <c r="L16798" i="7"/>
  <c r="A16798" i="7"/>
  <c r="L15151" i="7"/>
  <c r="A15151" i="7"/>
  <c r="L15153" i="7"/>
  <c r="A15153" i="7"/>
  <c r="L13207" i="7"/>
  <c r="A13207" i="7"/>
  <c r="L14139" i="7"/>
  <c r="A14139" i="7"/>
  <c r="L12471" i="7"/>
  <c r="A12471" i="7"/>
  <c r="L12571" i="7"/>
  <c r="A12571" i="7"/>
  <c r="L20764" i="7"/>
  <c r="A20764" i="7"/>
  <c r="L19881" i="7"/>
  <c r="A19881" i="7"/>
  <c r="L19174" i="7"/>
  <c r="A19205" i="7"/>
  <c r="L18862" i="7"/>
  <c r="A18862" i="7"/>
  <c r="L17553" i="7"/>
  <c r="A17553" i="7"/>
  <c r="L16560" i="7"/>
  <c r="A16560" i="7"/>
  <c r="L16136" i="7"/>
  <c r="A16136" i="7"/>
  <c r="L15936" i="7"/>
  <c r="A15936" i="7"/>
  <c r="L15816" i="7"/>
  <c r="A15816" i="7"/>
  <c r="L15552" i="7"/>
  <c r="A15552" i="7"/>
  <c r="L15280" i="7"/>
  <c r="A15280" i="7"/>
  <c r="L14835" i="7"/>
  <c r="A14835" i="7"/>
  <c r="L16559" i="7"/>
  <c r="A16559" i="7"/>
  <c r="L16239" i="7"/>
  <c r="A16239" i="7"/>
  <c r="L16039" i="7"/>
  <c r="A16039" i="7"/>
  <c r="L15903" i="7"/>
  <c r="A15903" i="7"/>
  <c r="L15735" i="7"/>
  <c r="A15735" i="7"/>
  <c r="L15399" i="7"/>
  <c r="A15399" i="7"/>
  <c r="L15031" i="7"/>
  <c r="A15031" i="7"/>
  <c r="L16622" i="7"/>
  <c r="A16622" i="7"/>
  <c r="L16302" i="7"/>
  <c r="A16302" i="7"/>
  <c r="L16078" i="7"/>
  <c r="A16078" i="7"/>
  <c r="L15934" i="7"/>
  <c r="A15934" i="7"/>
  <c r="L15814" i="7"/>
  <c r="A15814" i="7"/>
  <c r="L15582" i="7"/>
  <c r="A15582" i="7"/>
  <c r="L15286" i="7"/>
  <c r="A15286" i="7"/>
  <c r="L14854" i="7"/>
  <c r="A14854" i="7"/>
  <c r="L14169" i="7"/>
  <c r="A14169" i="7"/>
  <c r="L16365" i="7"/>
  <c r="A16365" i="7"/>
  <c r="L16189" i="7"/>
  <c r="A16189" i="7"/>
  <c r="L16037" i="7"/>
  <c r="A16037" i="7"/>
  <c r="L15901" i="7"/>
  <c r="A15901" i="7"/>
  <c r="L15717" i="7"/>
  <c r="A15717" i="7"/>
  <c r="L15389" i="7"/>
  <c r="A15389" i="7"/>
  <c r="L15037" i="7"/>
  <c r="A15037" i="7"/>
  <c r="L14297" i="7"/>
  <c r="A14297" i="7"/>
  <c r="L16484" i="7"/>
  <c r="A16484" i="7"/>
  <c r="L16268" i="7"/>
  <c r="A16268" i="7"/>
  <c r="L16044" i="7"/>
  <c r="A16044" i="7"/>
  <c r="L15908" i="7"/>
  <c r="A15908" i="7"/>
  <c r="L15748" i="7"/>
  <c r="A15748" i="7"/>
  <c r="L15564" i="7"/>
  <c r="A15564" i="7"/>
  <c r="L15300" i="7"/>
  <c r="A15300" i="7"/>
  <c r="L14956" i="7"/>
  <c r="A14956" i="7"/>
  <c r="L16595" i="7"/>
  <c r="A16595" i="7"/>
  <c r="L16323" i="7"/>
  <c r="A16323" i="7"/>
  <c r="L16123" i="7"/>
  <c r="A16123" i="7"/>
  <c r="L15939" i="7"/>
  <c r="A15939" i="7"/>
  <c r="L15819" i="7"/>
  <c r="A15819" i="7"/>
  <c r="L15715" i="7"/>
  <c r="A15715" i="7"/>
  <c r="L15531" i="7"/>
  <c r="A15531" i="7"/>
  <c r="L15283" i="7"/>
  <c r="A15283" i="7"/>
  <c r="L14955" i="7"/>
  <c r="A14955" i="7"/>
  <c r="L16626" i="7"/>
  <c r="A16626" i="7"/>
  <c r="L16322" i="7"/>
  <c r="A16322" i="7"/>
  <c r="L16058" i="7"/>
  <c r="A16058" i="7"/>
  <c r="L15930" i="7"/>
  <c r="A15930" i="7"/>
  <c r="L15810" i="7"/>
  <c r="A15810" i="7"/>
  <c r="L15578" i="7"/>
  <c r="A15578" i="7"/>
  <c r="L15402" i="7"/>
  <c r="A15402" i="7"/>
  <c r="L15106" i="7"/>
  <c r="A15106" i="7"/>
  <c r="L14838" i="7"/>
  <c r="A14838" i="7"/>
  <c r="L16561" i="7"/>
  <c r="A16561" i="7"/>
  <c r="L16217" i="7"/>
  <c r="A16217" i="7"/>
  <c r="L16025" i="7"/>
  <c r="A16025" i="7"/>
  <c r="L15825" i="7"/>
  <c r="A15825" i="7"/>
  <c r="L15713" i="7"/>
  <c r="A15713" i="7"/>
  <c r="L15417" i="7"/>
  <c r="A15417" i="7"/>
  <c r="L15113" i="7"/>
  <c r="A15113" i="7"/>
  <c r="L14837" i="7"/>
  <c r="A14837" i="7"/>
  <c r="L13959" i="7"/>
  <c r="A13959" i="7"/>
  <c r="L13567" i="7"/>
  <c r="A13567" i="7"/>
  <c r="L13182" i="7"/>
  <c r="A13182" i="7"/>
  <c r="L12598" i="7"/>
  <c r="A12598" i="7"/>
  <c r="L14616" i="7"/>
  <c r="A14616" i="7"/>
  <c r="L14296" i="7"/>
  <c r="A14296" i="7"/>
  <c r="L14088" i="7"/>
  <c r="A14088" i="7"/>
  <c r="L13679" i="7"/>
  <c r="A13679" i="7"/>
  <c r="L13462" i="7"/>
  <c r="A13462" i="7"/>
  <c r="L13001" i="7"/>
  <c r="A13001" i="7"/>
  <c r="L14839" i="7"/>
  <c r="A14839" i="7"/>
  <c r="L14695" i="7"/>
  <c r="A14695" i="7"/>
  <c r="L14431" i="7"/>
  <c r="A14431" i="7"/>
  <c r="L14167" i="7"/>
  <c r="A14167" i="7"/>
  <c r="L13967" i="7"/>
  <c r="A13967" i="7"/>
  <c r="L13564" i="7"/>
  <c r="A13564" i="7"/>
  <c r="L13177" i="7"/>
  <c r="A13177" i="7"/>
  <c r="L14758" i="7"/>
  <c r="A14758" i="7"/>
  <c r="L14606" i="7"/>
  <c r="A14606"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716" i="7"/>
  <c r="A14716" i="7"/>
  <c r="L14380" i="7"/>
  <c r="A14380" i="7"/>
  <c r="L14236" i="7"/>
  <c r="A14236" i="7"/>
  <c r="L14052" i="7"/>
  <c r="A14052" i="7"/>
  <c r="L13616" i="7"/>
  <c r="A13616" i="7"/>
  <c r="L13174" i="7"/>
  <c r="A13174" i="7"/>
  <c r="L12676" i="7"/>
  <c r="A12676" i="7"/>
  <c r="L14691" i="7"/>
  <c r="A14691" i="7"/>
  <c r="L14347" i="7"/>
  <c r="A14347" i="7"/>
  <c r="L14179" i="7"/>
  <c r="A14179" i="7"/>
  <c r="L13979" i="7"/>
  <c r="A13979" i="7"/>
  <c r="L13569" i="7"/>
  <c r="A13569" i="7"/>
  <c r="L13184" i="7"/>
  <c r="A13184" i="7"/>
  <c r="L12836" i="7"/>
  <c r="A12836" i="7"/>
  <c r="L14690" i="7"/>
  <c r="A14690" i="7"/>
  <c r="L14482" i="7"/>
  <c r="A14482"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20842" i="7"/>
  <c r="A20842" i="7"/>
  <c r="L20859" i="7"/>
  <c r="A20859" i="7"/>
  <c r="L20857" i="7"/>
  <c r="A20857" i="7"/>
  <c r="L20896" i="7"/>
  <c r="A20896" i="7"/>
  <c r="L20436" i="7"/>
  <c r="A20436" i="7"/>
  <c r="L20700" i="7"/>
  <c r="A20700" i="7"/>
  <c r="L19727" i="7"/>
  <c r="A19724" i="7"/>
  <c r="L19868" i="7"/>
  <c r="A19868" i="7"/>
  <c r="L20356" i="7"/>
  <c r="A20356" i="7"/>
  <c r="L20515" i="7"/>
  <c r="A20515" i="7"/>
  <c r="L20051" i="7"/>
  <c r="A20051" i="7"/>
  <c r="L19569" i="7"/>
  <c r="A19569" i="7"/>
  <c r="L20674" i="7"/>
  <c r="A20674" i="7"/>
  <c r="L20394" i="7"/>
  <c r="A20394" i="7"/>
  <c r="L20130" i="7"/>
  <c r="A20130" i="7"/>
  <c r="L19725" i="7"/>
  <c r="A19722" i="7"/>
  <c r="L20657" i="7"/>
  <c r="A20657" i="7"/>
  <c r="L20281" i="7"/>
  <c r="A20281" i="7"/>
  <c r="L19993" i="7"/>
  <c r="A19993" i="7"/>
  <c r="L19636" i="7"/>
  <c r="A19633" i="7"/>
  <c r="L19049" i="7"/>
  <c r="A19045" i="7"/>
  <c r="L20480" i="7"/>
  <c r="A20480" i="7"/>
  <c r="L20080" i="7"/>
  <c r="A20080" i="7"/>
  <c r="L19691" i="7"/>
  <c r="A19688" i="7"/>
  <c r="L20687" i="7"/>
  <c r="A20687" i="7"/>
  <c r="L20279" i="7"/>
  <c r="A20279" i="7"/>
  <c r="L19863" i="7"/>
  <c r="A19863" i="7"/>
  <c r="L19293" i="7"/>
  <c r="A19293" i="7"/>
  <c r="L20494" i="7"/>
  <c r="A20494" i="7"/>
  <c r="L20214" i="7"/>
  <c r="A20214" i="7"/>
  <c r="L19822" i="7"/>
  <c r="A19822" i="7"/>
  <c r="L19130" i="7"/>
  <c r="A19125" i="7"/>
  <c r="L20245" i="7"/>
  <c r="A20245" i="7"/>
  <c r="L19997" i="7"/>
  <c r="A19997" i="7"/>
  <c r="L19632" i="7"/>
  <c r="A19629" i="7"/>
  <c r="L19348" i="7"/>
  <c r="A19348" i="7"/>
  <c r="L19016" i="7"/>
  <c r="A19012" i="7"/>
  <c r="L18780" i="7"/>
  <c r="A18780" i="7"/>
  <c r="L18239" i="7"/>
  <c r="A18239" i="7"/>
  <c r="L19459" i="7"/>
  <c r="A19443" i="7"/>
  <c r="L19031" i="7"/>
  <c r="A19027" i="7"/>
  <c r="L18651" i="7"/>
  <c r="A18651" i="7"/>
  <c r="L17861" i="7"/>
  <c r="A17861" i="7"/>
  <c r="L19216" i="7"/>
  <c r="A19202" i="7"/>
  <c r="L18690" i="7"/>
  <c r="A18690" i="7"/>
  <c r="L17885" i="7"/>
  <c r="A17885" i="7"/>
  <c r="L19045" i="7"/>
  <c r="A19041" i="7"/>
  <c r="L18705" i="7"/>
  <c r="A18705" i="7"/>
  <c r="L17901" i="7"/>
  <c r="A17901" i="7"/>
  <c r="L19336" i="7"/>
  <c r="A19336" i="7"/>
  <c r="L19020" i="7"/>
  <c r="A19016" i="7"/>
  <c r="L18664" i="7"/>
  <c r="A18664" i="7"/>
  <c r="L17157" i="7"/>
  <c r="A17157" i="7"/>
  <c r="L19263" i="7"/>
  <c r="A19263" i="7"/>
  <c r="L18919" i="7"/>
  <c r="A18919" i="7"/>
  <c r="L18551" i="7"/>
  <c r="A18551" i="7"/>
  <c r="L21192" i="7"/>
  <c r="A21192" i="7"/>
  <c r="L19133" i="7"/>
  <c r="A19214" i="7"/>
  <c r="L18758" i="7"/>
  <c r="A18758" i="7"/>
  <c r="L17914" i="7"/>
  <c r="A17914" i="7"/>
  <c r="L17860" i="7"/>
  <c r="A17860" i="7"/>
  <c r="L17508" i="7"/>
  <c r="A17508" i="7"/>
  <c r="L17164" i="7"/>
  <c r="A17164" i="7"/>
  <c r="L18379" i="7"/>
  <c r="A18379" i="7"/>
  <c r="L17835" i="7"/>
  <c r="A17835" i="7"/>
  <c r="L17579" i="7"/>
  <c r="A17579" i="7"/>
  <c r="L17211" i="7"/>
  <c r="A17211" i="7"/>
  <c r="L17714" i="7"/>
  <c r="A17714" i="7"/>
  <c r="L17418" i="7"/>
  <c r="A17418" i="7"/>
  <c r="L17114" i="7"/>
  <c r="A17114" i="7"/>
  <c r="L18417" i="7"/>
  <c r="A18417" i="7"/>
  <c r="L17657" i="7"/>
  <c r="A17657" i="7"/>
  <c r="L17281" i="7"/>
  <c r="A17281" i="7"/>
  <c r="L17055" i="7"/>
  <c r="A17055" i="7"/>
  <c r="L17984" i="7"/>
  <c r="A17984" i="7"/>
  <c r="L17584" i="7"/>
  <c r="A17584" i="7"/>
  <c r="L17288" i="7"/>
  <c r="A17288" i="7"/>
  <c r="L17054" i="7"/>
  <c r="A17054" i="7"/>
  <c r="L18023" i="7"/>
  <c r="A18023" i="7"/>
  <c r="L17655" i="7"/>
  <c r="A17655" i="7"/>
  <c r="L17423" i="7"/>
  <c r="A17423" i="7"/>
  <c r="L17159" i="7"/>
  <c r="A17159" i="7"/>
  <c r="L21000" i="7"/>
  <c r="A21000" i="7"/>
  <c r="L17814" i="7"/>
  <c r="A17814" i="7"/>
  <c r="L17438" i="7"/>
  <c r="A17438" i="7"/>
  <c r="L17150" i="7"/>
  <c r="A17150" i="7"/>
  <c r="L21149" i="7"/>
  <c r="A21149" i="7"/>
  <c r="L16833" i="7"/>
  <c r="A16833" i="7"/>
  <c r="L21151" i="7"/>
  <c r="A21151" i="7"/>
  <c r="L16896" i="7"/>
  <c r="A16896" i="7"/>
  <c r="L21158" i="7"/>
  <c r="A21158" i="7"/>
  <c r="L20902" i="7"/>
  <c r="A20902" i="7"/>
  <c r="L21156" i="7"/>
  <c r="A21156" i="7"/>
  <c r="L16965" i="7"/>
  <c r="A16965" i="7"/>
  <c r="L21267" i="7"/>
  <c r="A21267" i="7"/>
  <c r="L17052" i="7"/>
  <c r="A17052" i="7"/>
  <c r="L16828" i="7"/>
  <c r="A16828" i="7"/>
  <c r="L21002" i="7"/>
  <c r="A21002" i="7"/>
  <c r="L16723" i="7"/>
  <c r="A16723" i="7"/>
  <c r="L14805" i="7"/>
  <c r="A14805" i="7"/>
  <c r="L17651" i="7"/>
  <c r="A17651" i="7"/>
  <c r="L15276" i="7"/>
  <c r="A15276" i="7"/>
  <c r="L12236" i="7"/>
  <c r="A12236" i="7"/>
  <c r="L19328" i="7"/>
  <c r="A19328" i="7"/>
  <c r="L13246" i="7"/>
  <c r="A13246" i="7"/>
  <c r="L19591" i="7"/>
  <c r="A19588" i="7"/>
  <c r="L19029" i="7"/>
  <c r="A19025" i="7"/>
  <c r="L16551" i="7"/>
  <c r="A16551" i="7"/>
  <c r="L13488" i="7"/>
  <c r="A13488" i="7"/>
  <c r="L12546" i="7"/>
  <c r="A12546" i="7"/>
  <c r="L16842" i="7"/>
  <c r="A16842" i="7"/>
  <c r="L21313" i="7"/>
  <c r="A21313" i="7"/>
  <c r="L16009" i="7"/>
  <c r="A16009" i="7"/>
  <c r="L17826" i="7"/>
  <c r="A17826" i="7"/>
  <c r="L16640" i="7"/>
  <c r="A16640" i="7"/>
  <c r="L15000" i="7"/>
  <c r="A15000" i="7"/>
  <c r="L16159" i="7"/>
  <c r="A16159" i="7"/>
  <c r="L16158" i="7"/>
  <c r="A16158" i="7"/>
  <c r="L16525" i="7"/>
  <c r="A16525" i="7"/>
  <c r="L14441" i="7"/>
  <c r="A14441" i="7"/>
  <c r="L15228" i="7"/>
  <c r="A15228" i="7"/>
  <c r="L16155" i="7"/>
  <c r="A16155" i="7"/>
  <c r="L16418" i="7"/>
  <c r="A16418" i="7"/>
  <c r="L16641" i="7"/>
  <c r="A16641" i="7"/>
  <c r="L15001" i="7"/>
  <c r="A15001" i="7"/>
  <c r="L14008" i="7"/>
  <c r="A14008" i="7"/>
  <c r="L13766" i="7"/>
  <c r="A13766" i="7"/>
  <c r="L13688" i="7"/>
  <c r="A13688" i="7"/>
  <c r="L12584" i="7"/>
  <c r="A12584" i="7"/>
  <c r="L14122" i="7"/>
  <c r="A14122" i="7"/>
  <c r="L13643" i="7"/>
  <c r="A13643" i="7"/>
  <c r="L12585" i="7"/>
  <c r="A12585" i="7"/>
  <c r="L20324" i="7"/>
  <c r="A20324" i="7"/>
  <c r="L20612" i="7"/>
  <c r="A20612" i="7"/>
  <c r="L19662" i="7"/>
  <c r="A19659" i="7"/>
  <c r="L20594" i="7"/>
  <c r="A20594" i="7"/>
  <c r="L19953" i="7"/>
  <c r="A19953" i="7"/>
  <c r="L20616" i="7"/>
  <c r="A20616" i="7"/>
  <c r="L19651" i="7"/>
  <c r="A19648" i="7"/>
  <c r="L20351" i="7"/>
  <c r="A20351" i="7"/>
  <c r="L18789" i="7"/>
  <c r="A18789" i="7"/>
  <c r="L19657" i="7"/>
  <c r="A19654" i="7"/>
  <c r="L19949" i="7"/>
  <c r="A19949" i="7"/>
  <c r="L19428" i="7"/>
  <c r="A19412" i="7"/>
  <c r="L19381" i="7"/>
  <c r="A19379" i="7"/>
  <c r="L18827" i="7"/>
  <c r="A18827" i="7"/>
  <c r="L19372" i="7"/>
  <c r="A19370" i="7"/>
  <c r="L17770" i="7"/>
  <c r="A17770" i="7"/>
  <c r="L17765" i="7"/>
  <c r="A17765" i="7"/>
  <c r="L21229" i="7"/>
  <c r="A21229" i="7"/>
  <c r="L18831" i="7"/>
  <c r="A18831" i="7"/>
  <c r="L19376" i="7"/>
  <c r="A19374" i="7"/>
  <c r="L18410" i="7"/>
  <c r="A18410" i="7"/>
  <c r="L17188" i="7"/>
  <c r="A17188" i="7"/>
  <c r="L17771" i="7"/>
  <c r="A17771" i="7"/>
  <c r="L17738" i="7"/>
  <c r="A17738" i="7"/>
  <c r="L17769" i="7"/>
  <c r="A17769" i="7"/>
  <c r="L16754" i="7"/>
  <c r="A16754" i="7"/>
  <c r="L17358" i="7"/>
  <c r="A17358" i="7"/>
  <c r="L16753" i="7"/>
  <c r="A16753" i="7"/>
  <c r="L16848" i="7"/>
  <c r="A16848" i="7"/>
  <c r="L16742" i="7"/>
  <c r="A16742" i="7"/>
  <c r="L21131" i="7"/>
  <c r="A21131" i="7"/>
  <c r="L21074" i="7"/>
  <c r="A21074" i="7"/>
  <c r="L20921" i="7"/>
  <c r="A20921" i="7"/>
  <c r="L20151" i="7"/>
  <c r="A20151" i="7"/>
  <c r="L14992" i="7"/>
  <c r="A14992" i="7"/>
  <c r="L15204" i="7"/>
  <c r="A15204" i="7"/>
  <c r="L16066" i="7"/>
  <c r="A16066" i="7"/>
  <c r="L14718" i="7"/>
  <c r="A14718" i="7"/>
  <c r="L14028" i="7"/>
  <c r="A14028" i="7"/>
  <c r="L13695" i="7"/>
  <c r="A13695" i="7"/>
  <c r="L13547" i="7"/>
  <c r="A13547" i="7"/>
  <c r="L20665" i="7"/>
  <c r="A20665" i="7"/>
  <c r="L19655" i="7"/>
  <c r="A19652" i="7"/>
  <c r="L19551" i="7"/>
  <c r="A19551" i="7"/>
  <c r="L19501" i="7"/>
  <c r="A19485" i="7"/>
  <c r="L19141" i="7"/>
  <c r="A19133" i="7"/>
  <c r="L20462" i="7"/>
  <c r="A20462" i="7"/>
  <c r="L19543" i="7"/>
  <c r="A19543" i="7"/>
  <c r="L19388" i="7"/>
  <c r="A19386" i="7"/>
  <c r="L16939" i="7"/>
  <c r="A16939" i="7"/>
  <c r="L17642" i="7"/>
  <c r="A17642" i="7"/>
  <c r="L21320" i="7"/>
  <c r="A21320" i="7"/>
  <c r="L17726" i="7"/>
  <c r="A17726" i="7"/>
  <c r="L16846" i="7"/>
  <c r="A16846" i="7"/>
  <c r="L21011" i="7"/>
  <c r="A21011" i="7"/>
  <c r="L15311" i="7"/>
  <c r="A15311" i="7"/>
  <c r="L16396" i="7"/>
  <c r="A16396" i="7"/>
  <c r="L14931" i="7"/>
  <c r="A14931" i="7"/>
  <c r="L14255" i="7"/>
  <c r="A14255" i="7"/>
  <c r="L18205" i="7"/>
  <c r="A18205" i="7"/>
  <c r="L18442" i="7"/>
  <c r="A18442" i="7"/>
  <c r="L18244" i="7"/>
  <c r="A18244" i="7"/>
  <c r="L17746" i="7"/>
  <c r="A17746" i="7"/>
  <c r="L16758" i="7"/>
  <c r="A16758" i="7"/>
  <c r="L14395" i="7"/>
  <c r="A14395" i="7"/>
  <c r="L19041" i="7"/>
  <c r="A19037" i="7"/>
  <c r="L20561" i="7"/>
  <c r="A20561" i="7"/>
  <c r="L19320" i="7"/>
  <c r="A19320" i="7"/>
  <c r="L20768" i="7"/>
  <c r="A20768" i="7"/>
  <c r="L16391" i="7"/>
  <c r="A16391" i="7"/>
  <c r="L16206" i="7"/>
  <c r="A16206" i="7"/>
  <c r="L16389" i="7"/>
  <c r="A16389" i="7"/>
  <c r="L16387" i="7"/>
  <c r="A16387" i="7"/>
  <c r="L15506" i="7"/>
  <c r="A15506" i="7"/>
  <c r="L14552" i="7"/>
  <c r="A14552" i="7"/>
  <c r="L14566" i="7"/>
  <c r="A14566" i="7"/>
  <c r="L14725" i="7"/>
  <c r="A14725" i="7"/>
  <c r="L13708" i="7"/>
  <c r="A13708" i="7"/>
  <c r="L13353" i="7"/>
  <c r="A13353" i="7"/>
  <c r="L13079" i="7"/>
  <c r="A13079" i="7"/>
  <c r="L13253" i="7"/>
  <c r="A13253" i="7"/>
  <c r="L12172" i="7"/>
  <c r="A12172" i="7"/>
  <c r="L13474" i="7"/>
  <c r="A13474" i="7"/>
  <c r="L20834" i="7"/>
  <c r="A20834" i="7"/>
  <c r="L20074" i="7"/>
  <c r="A20074" i="7"/>
  <c r="L20488" i="7"/>
  <c r="A20488" i="7"/>
  <c r="L20445" i="7"/>
  <c r="A20445" i="7"/>
  <c r="L18561" i="7"/>
  <c r="A18561" i="7"/>
  <c r="L19510" i="7"/>
  <c r="A19494" i="7"/>
  <c r="L17432" i="7"/>
  <c r="A17432" i="7"/>
  <c r="L18278" i="7"/>
  <c r="A18278" i="7"/>
  <c r="L21095" i="7"/>
  <c r="A21095" i="7"/>
  <c r="L21033" i="7"/>
  <c r="A21033" i="7"/>
  <c r="L14880" i="7"/>
  <c r="A14880" i="7"/>
  <c r="L14911" i="7"/>
  <c r="A14911" i="7"/>
  <c r="L16661" i="7"/>
  <c r="A16661" i="7"/>
  <c r="L15772" i="7"/>
  <c r="A15772" i="7"/>
  <c r="L15195" i="7"/>
  <c r="A15195" i="7"/>
  <c r="L14913" i="7"/>
  <c r="A14913" i="7"/>
  <c r="L13096" i="7"/>
  <c r="A13096" i="7"/>
  <c r="L13198" i="7"/>
  <c r="A13198" i="7"/>
  <c r="L13028" i="7"/>
  <c r="A13028" i="7"/>
  <c r="L12365" i="7"/>
  <c r="A12365" i="7"/>
  <c r="L20709" i="7"/>
  <c r="A20709" i="7"/>
  <c r="L20717" i="7"/>
  <c r="A20717" i="7"/>
  <c r="L20035" i="7"/>
  <c r="A20035" i="7"/>
  <c r="L19466" i="7"/>
  <c r="A19450" i="7"/>
  <c r="L20400" i="7"/>
  <c r="A20400" i="7"/>
  <c r="L19738" i="7"/>
  <c r="A19735" i="7"/>
  <c r="L20405" i="7"/>
  <c r="A20405" i="7"/>
  <c r="L19187" i="7"/>
  <c r="A19177" i="7"/>
  <c r="L19184" i="7"/>
  <c r="A19174" i="7"/>
  <c r="L20917" i="7"/>
  <c r="A20917" i="7"/>
  <c r="L17878" i="7"/>
  <c r="A17878" i="7"/>
  <c r="L20916" i="7"/>
  <c r="A20916" i="7"/>
  <c r="L14164" i="7"/>
  <c r="A14164" i="7"/>
  <c r="L20696" i="7"/>
  <c r="A20696" i="7"/>
  <c r="L15016" i="7"/>
  <c r="A15016" i="7"/>
  <c r="L15839" i="7"/>
  <c r="A15839" i="7"/>
  <c r="L15430" i="7"/>
  <c r="A15430" i="7"/>
  <c r="L15261" i="7"/>
  <c r="A15261" i="7"/>
  <c r="L15020" i="7"/>
  <c r="A15020" i="7"/>
  <c r="L15427" i="7"/>
  <c r="A15427" i="7"/>
  <c r="L15610" i="7"/>
  <c r="A15610" i="7"/>
  <c r="L15953" i="7"/>
  <c r="A15953" i="7"/>
  <c r="L13680" i="7"/>
  <c r="A13680" i="7"/>
  <c r="L14766" i="7"/>
  <c r="A14766" i="7"/>
  <c r="L14300" i="7"/>
  <c r="A14300" i="7"/>
  <c r="L14402" i="7"/>
  <c r="A14402" i="7"/>
  <c r="L12527" i="7"/>
  <c r="A12527" i="7"/>
  <c r="L12277" i="7"/>
  <c r="A12277" i="7"/>
  <c r="L13154" i="7"/>
  <c r="A13154" i="7"/>
  <c r="L19980" i="7"/>
  <c r="A19980" i="7"/>
  <c r="L20588" i="7"/>
  <c r="A20588" i="7"/>
  <c r="L19654" i="7"/>
  <c r="A19651" i="7"/>
  <c r="L19866" i="7"/>
  <c r="A19866" i="7"/>
  <c r="L20289" i="7"/>
  <c r="A20289" i="7"/>
  <c r="L20496" i="7"/>
  <c r="A20496" i="7"/>
  <c r="L19683" i="7"/>
  <c r="A19680" i="7"/>
  <c r="L20295" i="7"/>
  <c r="A20295" i="7"/>
  <c r="L20638" i="7"/>
  <c r="A20638" i="7"/>
  <c r="L20302" i="7"/>
  <c r="A20302" i="7"/>
  <c r="L19680" i="7"/>
  <c r="A19677" i="7"/>
  <c r="L18684" i="7"/>
  <c r="A18684" i="7"/>
  <c r="L18835" i="7"/>
  <c r="A18835" i="7"/>
  <c r="L18834" i="7"/>
  <c r="A18834" i="7"/>
  <c r="L19370" i="7"/>
  <c r="A19368" i="7"/>
  <c r="L19343" i="7"/>
  <c r="A19343" i="7"/>
  <c r="L18886" i="7"/>
  <c r="A18886" i="7"/>
  <c r="L18091" i="7"/>
  <c r="A18091" i="7"/>
  <c r="L17729" i="7"/>
  <c r="A17729" i="7"/>
  <c r="L17360" i="7"/>
  <c r="A17360" i="7"/>
  <c r="L20976" i="7"/>
  <c r="A20976" i="7"/>
  <c r="L21119" i="7"/>
  <c r="A21119" i="7"/>
  <c r="L16870" i="7"/>
  <c r="A16870" i="7"/>
  <c r="L21273" i="7"/>
  <c r="A21273" i="7"/>
  <c r="L15319" i="7"/>
  <c r="A15319" i="7"/>
  <c r="L14175" i="7"/>
  <c r="A14175" i="7"/>
  <c r="L13297" i="7"/>
  <c r="A13297" i="7"/>
  <c r="L13298" i="7"/>
  <c r="A13298" i="7"/>
  <c r="L12791" i="7"/>
  <c r="A12791" i="7"/>
  <c r="L20433" i="7"/>
  <c r="A20433" i="7"/>
  <c r="L19448" i="7"/>
  <c r="A19432" i="7"/>
  <c r="L17894" i="7"/>
  <c r="A17894" i="7"/>
  <c r="L15841" i="7"/>
  <c r="A15841" i="7"/>
  <c r="L12545" i="7"/>
  <c r="A12545" i="7"/>
  <c r="L14938" i="7"/>
  <c r="A14938" i="7"/>
  <c r="L20845" i="7"/>
  <c r="A20845" i="7"/>
  <c r="L19699" i="7"/>
  <c r="A19696" i="7"/>
  <c r="L21052" i="7"/>
  <c r="A21052" i="7"/>
  <c r="L15512" i="7"/>
  <c r="A15512" i="7"/>
  <c r="L15567" i="7"/>
  <c r="A15567" i="7"/>
  <c r="L15510" i="7"/>
  <c r="A15510" i="7"/>
  <c r="L15509" i="7"/>
  <c r="A15509" i="7"/>
  <c r="L14681" i="7"/>
  <c r="A14681" i="7"/>
  <c r="L16666" i="7"/>
  <c r="A16666" i="7"/>
  <c r="L14969" i="7"/>
  <c r="A14969" i="7"/>
  <c r="L13328" i="7"/>
  <c r="A13328" i="7"/>
  <c r="L14000" i="7"/>
  <c r="A14000" i="7"/>
  <c r="L14815" i="7"/>
  <c r="A14815" i="7"/>
  <c r="L14215" i="7"/>
  <c r="A14215" i="7"/>
  <c r="L12668" i="7"/>
  <c r="A12668" i="7"/>
  <c r="L13311" i="7"/>
  <c r="A13311" i="7"/>
  <c r="L13526" i="7"/>
  <c r="A13526" i="7"/>
  <c r="L14020" i="7"/>
  <c r="A14020" i="7"/>
  <c r="L12816" i="7"/>
  <c r="A12816" i="7"/>
  <c r="L13830" i="7"/>
  <c r="A13830" i="7"/>
  <c r="L14634" i="7"/>
  <c r="A14634" i="7"/>
  <c r="L12727" i="7"/>
  <c r="A12727" i="7"/>
  <c r="L12246" i="7"/>
  <c r="A12246" i="7"/>
  <c r="L13387" i="7"/>
  <c r="A13387" i="7"/>
  <c r="L12411" i="7"/>
  <c r="A12411" i="7"/>
  <c r="L13322" i="7"/>
  <c r="A13322" i="7"/>
  <c r="L12362" i="7"/>
  <c r="A12362" i="7"/>
  <c r="L20196" i="7"/>
  <c r="A20196" i="7"/>
  <c r="L20268" i="7"/>
  <c r="A20268" i="7"/>
  <c r="L20669" i="7"/>
  <c r="A20669" i="7"/>
  <c r="L19718" i="7"/>
  <c r="A19715" i="7"/>
  <c r="L20274" i="7"/>
  <c r="A20274" i="7"/>
  <c r="L20241" i="7"/>
  <c r="A20241" i="7"/>
  <c r="L20104" i="7"/>
  <c r="A20104" i="7"/>
  <c r="L20543" i="7"/>
  <c r="A20543" i="7"/>
  <c r="A19727" i="7"/>
  <c r="L19730" i="7"/>
  <c r="L20230" i="7"/>
  <c r="A20230" i="7"/>
  <c r="L19689" i="7"/>
  <c r="A19686" i="7"/>
  <c r="L19720" i="7"/>
  <c r="A19717" i="7"/>
  <c r="L18884" i="7"/>
  <c r="A18884" i="7"/>
  <c r="L19475" i="7"/>
  <c r="A19459" i="7"/>
  <c r="L18523" i="7"/>
  <c r="A18523" i="7"/>
  <c r="L18769" i="7"/>
  <c r="A18769" i="7"/>
  <c r="L19447" i="7"/>
  <c r="A19431" i="7"/>
  <c r="L19534" i="7"/>
  <c r="A19534" i="7"/>
  <c r="L18346" i="7"/>
  <c r="A18346" i="7"/>
  <c r="L17700" i="7"/>
  <c r="A17700" i="7"/>
  <c r="L17515" i="7"/>
  <c r="A17515" i="7"/>
  <c r="L20984" i="7"/>
  <c r="A20984" i="7"/>
  <c r="L16690" i="7"/>
  <c r="A16690" i="7"/>
  <c r="A17329" i="7"/>
  <c r="L17329" i="7"/>
  <c r="L17136" i="7"/>
  <c r="A17136" i="7"/>
  <c r="L17494" i="7"/>
  <c r="A17494" i="7"/>
  <c r="L20983" i="7"/>
  <c r="A20983" i="7"/>
  <c r="L16805" i="7"/>
  <c r="A16805" i="7"/>
  <c r="L16692" i="7"/>
  <c r="A16692" i="7"/>
  <c r="L16197" i="7"/>
  <c r="A16197" i="7"/>
  <c r="L14399" i="7"/>
  <c r="A14399" i="7"/>
  <c r="L12964" i="7"/>
  <c r="A12964" i="7"/>
  <c r="L13258" i="7"/>
  <c r="A13258" i="7"/>
  <c r="L19106" i="7"/>
  <c r="A19101" i="7"/>
  <c r="L18468" i="7"/>
  <c r="A18468" i="7"/>
  <c r="L19434" i="7"/>
  <c r="A19418" i="7"/>
  <c r="L18456" i="7"/>
  <c r="A18456" i="7"/>
  <c r="L18462" i="7"/>
  <c r="A18462" i="7"/>
  <c r="L17667" i="7"/>
  <c r="A17667" i="7"/>
  <c r="L18046" i="7"/>
  <c r="A18046" i="7"/>
  <c r="L21090" i="7"/>
  <c r="A21090" i="7"/>
  <c r="L16152" i="7"/>
  <c r="A16152" i="7"/>
  <c r="L16119" i="7"/>
  <c r="A16119" i="7"/>
  <c r="L14982" i="7"/>
  <c r="A14982" i="7"/>
  <c r="L16492" i="7"/>
  <c r="A16492" i="7"/>
  <c r="L16451" i="7"/>
  <c r="A16451" i="7"/>
  <c r="L15193" i="7"/>
  <c r="A15193" i="7"/>
  <c r="L13988" i="7"/>
  <c r="A13988" i="7"/>
  <c r="L12231" i="7"/>
  <c r="A12231" i="7"/>
  <c r="L13746" i="7"/>
  <c r="A13746" i="7"/>
  <c r="L18450" i="7"/>
  <c r="A18450" i="7"/>
  <c r="L18387" i="7"/>
  <c r="A18387" i="7"/>
  <c r="L17368" i="7"/>
  <c r="A17368" i="7"/>
  <c r="L16343" i="7"/>
  <c r="A16343" i="7"/>
  <c r="L15210" i="7"/>
  <c r="A15210" i="7"/>
  <c r="L12918" i="7"/>
  <c r="A12918" i="7"/>
  <c r="L12497" i="7"/>
  <c r="A12497" i="7"/>
  <c r="L19926" i="7"/>
  <c r="A19926" i="7"/>
  <c r="L18887" i="7"/>
  <c r="A18887" i="7"/>
  <c r="L16888" i="7"/>
  <c r="A16888" i="7"/>
  <c r="L16303" i="7"/>
  <c r="A16303" i="7"/>
  <c r="L13024" i="7"/>
  <c r="A13024" i="7"/>
  <c r="L13501" i="7"/>
  <c r="A13501" i="7"/>
  <c r="L19623" i="7"/>
  <c r="A19620" i="7"/>
  <c r="A19624" i="7"/>
  <c r="L19627" i="7"/>
  <c r="L19037" i="7"/>
  <c r="A19033" i="7"/>
  <c r="L17126" i="7"/>
  <c r="A17126" i="7"/>
  <c r="L14973" i="7"/>
  <c r="A14973" i="7"/>
  <c r="L15186" i="7"/>
  <c r="A15186" i="7"/>
  <c r="L13503" i="7"/>
  <c r="A13503" i="7"/>
  <c r="L12230" i="7"/>
  <c r="A12230" i="7"/>
  <c r="L20564" i="7"/>
  <c r="A20564" i="7"/>
  <c r="L19660" i="7"/>
  <c r="A19657" i="7"/>
  <c r="L19544" i="7"/>
  <c r="A19544" i="7"/>
  <c r="L18428" i="7"/>
  <c r="A18428" i="7"/>
  <c r="L18271" i="7"/>
  <c r="A18271" i="7"/>
  <c r="L18816" i="7"/>
  <c r="A18816" i="7"/>
  <c r="L19286" i="7"/>
  <c r="A19286" i="7"/>
  <c r="L18069" i="7"/>
  <c r="A18069" i="7"/>
  <c r="L18169" i="7"/>
  <c r="A18169" i="7"/>
  <c r="L17384" i="7"/>
  <c r="A17384" i="7"/>
  <c r="L16880" i="7"/>
  <c r="A16880" i="7"/>
  <c r="L14989" i="7"/>
  <c r="A14989" i="7"/>
  <c r="L13598" i="7"/>
  <c r="A13598" i="7"/>
  <c r="L20836" i="7"/>
  <c r="A20836" i="7"/>
  <c r="L20124" i="7"/>
  <c r="A20124" i="7"/>
  <c r="L20136" i="7"/>
  <c r="A20136" i="7"/>
  <c r="L12959" i="7"/>
  <c r="A12959" i="7"/>
  <c r="L19826" i="7"/>
  <c r="A19826" i="7"/>
  <c r="L17853" i="7"/>
  <c r="A17853" i="7"/>
  <c r="L17122" i="7"/>
  <c r="A17122" i="7"/>
  <c r="L13502" i="7"/>
  <c r="A13502" i="7"/>
  <c r="L13767" i="7"/>
  <c r="A13767" i="7"/>
  <c r="L19411" i="7"/>
  <c r="A19395" i="7"/>
  <c r="L15360" i="7"/>
  <c r="A15360" i="7"/>
  <c r="L15252" i="7"/>
  <c r="A15252" i="7"/>
  <c r="L12776" i="7"/>
  <c r="A12776" i="7"/>
  <c r="L14771" i="7"/>
  <c r="A14771" i="7"/>
  <c r="L13675" i="7"/>
  <c r="A13675" i="7"/>
  <c r="L18941" i="7"/>
  <c r="A18941" i="7"/>
  <c r="L19969" i="7"/>
  <c r="A19969" i="7"/>
  <c r="L20311" i="7"/>
  <c r="A20311" i="7"/>
  <c r="L19981" i="7"/>
  <c r="A19981" i="7"/>
  <c r="L17034" i="7"/>
  <c r="A17034" i="7"/>
  <c r="L17724" i="7"/>
  <c r="A17724" i="7"/>
  <c r="L20960" i="7"/>
  <c r="A20960" i="7"/>
  <c r="L21311" i="7"/>
  <c r="A21311" i="7"/>
  <c r="L15141" i="7"/>
  <c r="A15141" i="7"/>
  <c r="L14208" i="7"/>
  <c r="A14208" i="7"/>
  <c r="L12952" i="7"/>
  <c r="A12952" i="7"/>
  <c r="L20637" i="7"/>
  <c r="A20637" i="7"/>
  <c r="L18771" i="7"/>
  <c r="A18771" i="7"/>
  <c r="L17965" i="7"/>
  <c r="A17965" i="7"/>
  <c r="L17476" i="7"/>
  <c r="A17476" i="7"/>
  <c r="L17408" i="7"/>
  <c r="A17408" i="7"/>
  <c r="L15468" i="7"/>
  <c r="A15468" i="7"/>
  <c r="L13404" i="7"/>
  <c r="A13404" i="7"/>
  <c r="L13544" i="7"/>
  <c r="A13544" i="7"/>
  <c r="L13202" i="7"/>
  <c r="A13202" i="7"/>
  <c r="L20664" i="7"/>
  <c r="A20664" i="7"/>
  <c r="L20063" i="7"/>
  <c r="A20063" i="7"/>
  <c r="L19022" i="7"/>
  <c r="A19018" i="7"/>
  <c r="L17066" i="7"/>
  <c r="A17066" i="7"/>
  <c r="L16989" i="7"/>
  <c r="A16989" i="7"/>
  <c r="L14369" i="7"/>
  <c r="A14369" i="7"/>
  <c r="L16289" i="7"/>
  <c r="A16289" i="7"/>
  <c r="L14765" i="7"/>
  <c r="A14765" i="7"/>
  <c r="L12796" i="7"/>
  <c r="A12796" i="7"/>
  <c r="L13443" i="7"/>
  <c r="A13443" i="7"/>
  <c r="L19313" i="7"/>
  <c r="A19313" i="7"/>
  <c r="L19314" i="7"/>
  <c r="A19314" i="7"/>
  <c r="L17332" i="7"/>
  <c r="A17332" i="7"/>
  <c r="L16799" i="7"/>
  <c r="A16799" i="7"/>
  <c r="L16792" i="7"/>
  <c r="A16792" i="7"/>
  <c r="L13633" i="7"/>
  <c r="A13633" i="7"/>
  <c r="L12577" i="7"/>
  <c r="A12577" i="7"/>
  <c r="L19363" i="7"/>
  <c r="A19361" i="7"/>
  <c r="L18342" i="7"/>
  <c r="A18342" i="7"/>
  <c r="A18496" i="7"/>
  <c r="L18496" i="7"/>
  <c r="L18401" i="7"/>
  <c r="A18401" i="7"/>
  <c r="L16664" i="7"/>
  <c r="A16664" i="7"/>
  <c r="L15093" i="7"/>
  <c r="A15093" i="7"/>
  <c r="L13932" i="7"/>
  <c r="A13932" i="7"/>
  <c r="L13112" i="7"/>
  <c r="A13112" i="7"/>
  <c r="L12300" i="7"/>
  <c r="A12300" i="7"/>
  <c r="L12642" i="7"/>
  <c r="A12642" i="7"/>
  <c r="L20354" i="7"/>
  <c r="A20354" i="7"/>
  <c r="L19418" i="7"/>
  <c r="A19402" i="7"/>
  <c r="L17650" i="7"/>
  <c r="A17650" i="7"/>
  <c r="L17184" i="7"/>
  <c r="A17184" i="7"/>
  <c r="L14105" i="7"/>
  <c r="A14105" i="7"/>
  <c r="L13506" i="7"/>
  <c r="A13506" i="7"/>
  <c r="L15838" i="7"/>
  <c r="A15838" i="7"/>
  <c r="L13219" i="7"/>
  <c r="A13219" i="7"/>
  <c r="L21309" i="7"/>
  <c r="A21309" i="7"/>
  <c r="L16812" i="7"/>
  <c r="A16812" i="7"/>
  <c r="L16010" i="7"/>
  <c r="A16010" i="7"/>
  <c r="L13922" i="7"/>
  <c r="A13922" i="7"/>
  <c r="L19355" i="7"/>
  <c r="A19355" i="7"/>
  <c r="L16543" i="7"/>
  <c r="A16543" i="7"/>
  <c r="L16548" i="7"/>
  <c r="A16548" i="7"/>
  <c r="L16545" i="7"/>
  <c r="A16545" i="7"/>
  <c r="L20886" i="7"/>
  <c r="A20886" i="7"/>
  <c r="L20347" i="7"/>
  <c r="A20347" i="7"/>
  <c r="L20450" i="7"/>
  <c r="A20450" i="7"/>
  <c r="L19792" i="7"/>
  <c r="A19792" i="7"/>
  <c r="L20006" i="7"/>
  <c r="A20006" i="7"/>
  <c r="L20349" i="7"/>
  <c r="A20349" i="7"/>
  <c r="L19529" i="7"/>
  <c r="A19529" i="7"/>
  <c r="L17461" i="7"/>
  <c r="A17461" i="7"/>
  <c r="L18938" i="7"/>
  <c r="A18938" i="7"/>
  <c r="L19125" i="7"/>
  <c r="A19120" i="7"/>
  <c r="L18598" i="7"/>
  <c r="A18598" i="7"/>
  <c r="L17235" i="7"/>
  <c r="A17235" i="7"/>
  <c r="L17074" i="7"/>
  <c r="A17074" i="7"/>
  <c r="L17912" i="7"/>
  <c r="A17912" i="7"/>
  <c r="L17191" i="7"/>
  <c r="A17191" i="7"/>
  <c r="L17190" i="7"/>
  <c r="A17190" i="7"/>
  <c r="L21292" i="7"/>
  <c r="A21292" i="7"/>
  <c r="L21290" i="7"/>
  <c r="A21290" i="7"/>
  <c r="L15342" i="7"/>
  <c r="A15342" i="7"/>
  <c r="L15980" i="7"/>
  <c r="A15980" i="7"/>
  <c r="L15338" i="7"/>
  <c r="A15338" i="7"/>
  <c r="L14184" i="7"/>
  <c r="A14184" i="7"/>
  <c r="L13231" i="7"/>
  <c r="A13231" i="7"/>
  <c r="L14389" i="7"/>
  <c r="A14389" i="7"/>
  <c r="L14499" i="7"/>
  <c r="A14499" i="7"/>
  <c r="L13227" i="7"/>
  <c r="A13227" i="7"/>
  <c r="L12345" i="7"/>
  <c r="A12345" i="7"/>
  <c r="L20059" i="7"/>
  <c r="A20059" i="7"/>
  <c r="L20017" i="7"/>
  <c r="A20017" i="7"/>
  <c r="L19580" i="7"/>
  <c r="A19580" i="7"/>
  <c r="L21144" i="7"/>
  <c r="A21144" i="7"/>
  <c r="L17140" i="7"/>
  <c r="A17140" i="7"/>
  <c r="L17991" i="7"/>
  <c r="A17991" i="7"/>
  <c r="L20934" i="7"/>
  <c r="A20934" i="7"/>
  <c r="L20937" i="7"/>
  <c r="A20937" i="7"/>
  <c r="L14280" i="7"/>
  <c r="A14280" i="7"/>
  <c r="L13496" i="7"/>
  <c r="A13496" i="7"/>
  <c r="L20775" i="7"/>
  <c r="A20775" i="7"/>
  <c r="L19808" i="7"/>
  <c r="A19808" i="7"/>
  <c r="L17980" i="7"/>
  <c r="A17980" i="7"/>
  <c r="L16376" i="7"/>
  <c r="A16376" i="7"/>
  <c r="L15696" i="7"/>
  <c r="A15696" i="7"/>
  <c r="L15632" i="7"/>
  <c r="A15632" i="7"/>
  <c r="L15695" i="7"/>
  <c r="A15695" i="7"/>
  <c r="L15247" i="7"/>
  <c r="A15247" i="7"/>
  <c r="L15678" i="7"/>
  <c r="A15678" i="7"/>
  <c r="L16373" i="7"/>
  <c r="A16373" i="7"/>
  <c r="L15661" i="7"/>
  <c r="A15661" i="7"/>
  <c r="L15708" i="7"/>
  <c r="A15708" i="7"/>
  <c r="L15644" i="7"/>
  <c r="A15644" i="7"/>
  <c r="L15699" i="7"/>
  <c r="A15699" i="7"/>
  <c r="L15635" i="7"/>
  <c r="A15635" i="7"/>
  <c r="L15698" i="7"/>
  <c r="A15698" i="7"/>
  <c r="L15634" i="7"/>
  <c r="A15634" i="7"/>
  <c r="L15697" i="7"/>
  <c r="A15697" i="7"/>
  <c r="L15633" i="7"/>
  <c r="A15633" i="7"/>
  <c r="L14264" i="7"/>
  <c r="A14264" i="7"/>
  <c r="L13127" i="7"/>
  <c r="A13127" i="7"/>
  <c r="L13071" i="7"/>
  <c r="A13071" i="7"/>
  <c r="L13497" i="7"/>
  <c r="A13497" i="7"/>
  <c r="L12182" i="7"/>
  <c r="A12182" i="7"/>
  <c r="L13899" i="7"/>
  <c r="A13899" i="7"/>
  <c r="L12842" i="7"/>
  <c r="A12842" i="7"/>
  <c r="L20779" i="7"/>
  <c r="A20779" i="7"/>
  <c r="L20791" i="7"/>
  <c r="A20791" i="7"/>
  <c r="L20781" i="7"/>
  <c r="A20781" i="7"/>
  <c r="L19702" i="7"/>
  <c r="A19699" i="7"/>
  <c r="L20330" i="7"/>
  <c r="A20330" i="7"/>
  <c r="L20353" i="7"/>
  <c r="A20353" i="7"/>
  <c r="L20344" i="7"/>
  <c r="A20344" i="7"/>
  <c r="L19237" i="7"/>
  <c r="A19237" i="7"/>
  <c r="L19273" i="7"/>
  <c r="A19273" i="7"/>
  <c r="L19269" i="7"/>
  <c r="A19269" i="7"/>
  <c r="L19444" i="7"/>
  <c r="A19428" i="7"/>
  <c r="L18980" i="7"/>
  <c r="A18980" i="7"/>
  <c r="L18354" i="7"/>
  <c r="A18354" i="7"/>
  <c r="L19063" i="7"/>
  <c r="A19059" i="7"/>
  <c r="L17973" i="7"/>
  <c r="A17973" i="7"/>
  <c r="L19111" i="7"/>
  <c r="A19106" i="7"/>
  <c r="L18634" i="7"/>
  <c r="A18634" i="7"/>
  <c r="L19061" i="7"/>
  <c r="A19057" i="7"/>
  <c r="L17949" i="7"/>
  <c r="A17949" i="7"/>
  <c r="L19060" i="7"/>
  <c r="A19056" i="7"/>
  <c r="L17946" i="7"/>
  <c r="A17946" i="7"/>
  <c r="L18799" i="7"/>
  <c r="A18799" i="7"/>
  <c r="L19438" i="7"/>
  <c r="A19422" i="7"/>
  <c r="L18966" i="7"/>
  <c r="A18966" i="7"/>
  <c r="L17972" i="7"/>
  <c r="A17972" i="7"/>
  <c r="L18371" i="7"/>
  <c r="A18371" i="7"/>
  <c r="L17547" i="7"/>
  <c r="A17547" i="7"/>
  <c r="L18369" i="7"/>
  <c r="A18369" i="7"/>
  <c r="L17425" i="7"/>
  <c r="A17425" i="7"/>
  <c r="L17975" i="7"/>
  <c r="A17975" i="7"/>
  <c r="L17678" i="7"/>
  <c r="A17678" i="7"/>
  <c r="L16699" i="7"/>
  <c r="A16699" i="7"/>
  <c r="L14705" i="7"/>
  <c r="A14705" i="7"/>
  <c r="L14721" i="7"/>
  <c r="A14721" i="7"/>
  <c r="L14111" i="7"/>
  <c r="A14111" i="7"/>
  <c r="L13225" i="7"/>
  <c r="A13225" i="7"/>
  <c r="L20766" i="7"/>
  <c r="A20766" i="7"/>
  <c r="L19587" i="7"/>
  <c r="A19584" i="7"/>
  <c r="L18603" i="7"/>
  <c r="A18603" i="7"/>
  <c r="L18052" i="7"/>
  <c r="A18052" i="7"/>
  <c r="L18878" i="7"/>
  <c r="A18878" i="7"/>
  <c r="L17075" i="7"/>
  <c r="A17075" i="7"/>
  <c r="L17672" i="7"/>
  <c r="A17672" i="7"/>
  <c r="L16884" i="7"/>
  <c r="A16884" i="7"/>
  <c r="L15987" i="7"/>
  <c r="A15987" i="7"/>
  <c r="L13240" i="7"/>
  <c r="A13240" i="7"/>
  <c r="L13238" i="7"/>
  <c r="A13238" i="7"/>
  <c r="L12226" i="7"/>
  <c r="A12226" i="7"/>
  <c r="L20490" i="7"/>
  <c r="A20490" i="7"/>
  <c r="L19854" i="7"/>
  <c r="A19854" i="7"/>
  <c r="L19282" i="7"/>
  <c r="A19282" i="7"/>
  <c r="L17131" i="7"/>
  <c r="A17131" i="7"/>
  <c r="L17377" i="7"/>
  <c r="A17377" i="7"/>
  <c r="L21051" i="7"/>
  <c r="A21051" i="7"/>
  <c r="L20430" i="7"/>
  <c r="A20430" i="7"/>
  <c r="L17893" i="7"/>
  <c r="A17893" i="7"/>
  <c r="L15470" i="7"/>
  <c r="A15470" i="7"/>
  <c r="L14962" i="7"/>
  <c r="A14962" i="7"/>
  <c r="L12384" i="7"/>
  <c r="A12384" i="7"/>
  <c r="L13389" i="7"/>
  <c r="A13389" i="7"/>
  <c r="L20259" i="7"/>
  <c r="A20259" i="7"/>
  <c r="L17220" i="7"/>
  <c r="A17220" i="7"/>
  <c r="L15880" i="7"/>
  <c r="A15880" i="7"/>
  <c r="L16431" i="7"/>
  <c r="A16431" i="7"/>
  <c r="L15791" i="7"/>
  <c r="A15791" i="7"/>
  <c r="L15846" i="7"/>
  <c r="A15846" i="7"/>
  <c r="L15853" i="7"/>
  <c r="A15853" i="7"/>
  <c r="L15860" i="7"/>
  <c r="A15860" i="7"/>
  <c r="L15867" i="7"/>
  <c r="A15867" i="7"/>
  <c r="L15874" i="7"/>
  <c r="A15874" i="7"/>
  <c r="L15881" i="7"/>
  <c r="A15881" i="7"/>
  <c r="L15785" i="7"/>
  <c r="A15785" i="7"/>
  <c r="L20160" i="7"/>
  <c r="A20160" i="7"/>
  <c r="L20931" i="7"/>
  <c r="A20931" i="7"/>
  <c r="L14870" i="7"/>
  <c r="A14870" i="7"/>
  <c r="L14142" i="7"/>
  <c r="A14142" i="7"/>
  <c r="L20899" i="7"/>
  <c r="A20899" i="7"/>
  <c r="L19524" i="7"/>
  <c r="A19522" i="7"/>
  <c r="L19218" i="7"/>
  <c r="A19211" i="7"/>
  <c r="L17061" i="7"/>
  <c r="A17061" i="7"/>
  <c r="L15998" i="7"/>
  <c r="A15998" i="7"/>
  <c r="L12493" i="7"/>
  <c r="A12493" i="7"/>
  <c r="L18743" i="7"/>
  <c r="A18743" i="7"/>
  <c r="L21316" i="7"/>
  <c r="A21316" i="7"/>
  <c r="L14928" i="7"/>
  <c r="A14928" i="7"/>
  <c r="L16165" i="7"/>
  <c r="A16165" i="7"/>
  <c r="L16185" i="7"/>
  <c r="A16185" i="7"/>
  <c r="L14062" i="7"/>
  <c r="A14062" i="7"/>
  <c r="L20313" i="7"/>
  <c r="A20313" i="7"/>
  <c r="L19814" i="7"/>
  <c r="A19814" i="7"/>
  <c r="L18077" i="7"/>
  <c r="A18077" i="7"/>
  <c r="L19109" i="7"/>
  <c r="A19104" i="7"/>
  <c r="L19026" i="7"/>
  <c r="A19022" i="7"/>
  <c r="L18123" i="7"/>
  <c r="A18123" i="7"/>
  <c r="L17744" i="7"/>
  <c r="A17744" i="7"/>
  <c r="A17310" i="7"/>
  <c r="L17310" i="7"/>
  <c r="L21249" i="7"/>
  <c r="A21249" i="7"/>
  <c r="L16224" i="7"/>
  <c r="A16224" i="7"/>
  <c r="L15975" i="7"/>
  <c r="A15975" i="7"/>
  <c r="L16222" i="7"/>
  <c r="A16222" i="7"/>
  <c r="L15381" i="7"/>
  <c r="A15381" i="7"/>
  <c r="L15444" i="7"/>
  <c r="A15444" i="7"/>
  <c r="L15379" i="7"/>
  <c r="A15379" i="7"/>
  <c r="L15370" i="7"/>
  <c r="A15370" i="7"/>
  <c r="L16241" i="7"/>
  <c r="A16241"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20826" i="7"/>
  <c r="A20826" i="7"/>
  <c r="L19429" i="7"/>
  <c r="A19413" i="7"/>
  <c r="L19280" i="7"/>
  <c r="A19280" i="7"/>
  <c r="L16679" i="7"/>
  <c r="A16679" i="7"/>
  <c r="L17273" i="7"/>
  <c r="A17273" i="7"/>
  <c r="L16984" i="7"/>
  <c r="A16984" i="7"/>
  <c r="L13927" i="7"/>
  <c r="A13927" i="7"/>
  <c r="L15487" i="7"/>
  <c r="A15487" i="7"/>
  <c r="L13312" i="7"/>
  <c r="A13312" i="7"/>
  <c r="L12380" i="7"/>
  <c r="A12380" i="7"/>
  <c r="L19528" i="7"/>
  <c r="A19528" i="7"/>
  <c r="L19753" i="7"/>
  <c r="A19750" i="7"/>
  <c r="L17181" i="7"/>
  <c r="A17181" i="7"/>
  <c r="L17022" i="7"/>
  <c r="A17022" i="7"/>
  <c r="L16552" i="7"/>
  <c r="A16552" i="7"/>
  <c r="L15480" i="7"/>
  <c r="A15480" i="7"/>
  <c r="L15767" i="7"/>
  <c r="A15767" i="7"/>
  <c r="L14313" i="7"/>
  <c r="A14313" i="7"/>
  <c r="L15438" i="7"/>
  <c r="A15438" i="7"/>
  <c r="L16349" i="7"/>
  <c r="A16349" i="7"/>
  <c r="L15437" i="7"/>
  <c r="A15437" i="7"/>
  <c r="L16476" i="7"/>
  <c r="A16476" i="7"/>
  <c r="L14521" i="7"/>
  <c r="A14521" i="7"/>
  <c r="L14963" i="7"/>
  <c r="A14963" i="7"/>
  <c r="L15474" i="7"/>
  <c r="A15474" i="7"/>
  <c r="L16593" i="7"/>
  <c r="A16593" i="7"/>
  <c r="L15513" i="7"/>
  <c r="A15513" i="7"/>
  <c r="L14009" i="7"/>
  <c r="A14009" i="7"/>
  <c r="L12991" i="7"/>
  <c r="A12991" i="7"/>
  <c r="L14680" i="7"/>
  <c r="A14680" i="7"/>
  <c r="L14024" i="7"/>
  <c r="A14024" i="7"/>
  <c r="L13244" i="7"/>
  <c r="A13244" i="7"/>
  <c r="L14519" i="7"/>
  <c r="A14519" i="7"/>
  <c r="L12820" i="7"/>
  <c r="A12820" i="7"/>
  <c r="L14558" i="7"/>
  <c r="A14558" i="7"/>
  <c r="L13608" i="7"/>
  <c r="A13608" i="7"/>
  <c r="L14605" i="7"/>
  <c r="A14605" i="7"/>
  <c r="L14189" i="7"/>
  <c r="A14189" i="7"/>
  <c r="L13310" i="7"/>
  <c r="A13310" i="7"/>
  <c r="L14508" i="7"/>
  <c r="A14508" i="7"/>
  <c r="L13457" i="7"/>
  <c r="A13457" i="7"/>
  <c r="L14595" i="7"/>
  <c r="A14595" i="7"/>
  <c r="L13582" i="7"/>
  <c r="A13582" i="7"/>
  <c r="L14794" i="7"/>
  <c r="A14794" i="7"/>
  <c r="L13905" i="7"/>
  <c r="A13905" i="7"/>
  <c r="L12992" i="7"/>
  <c r="A12992" i="7"/>
  <c r="L12447" i="7"/>
  <c r="A12447" i="7"/>
  <c r="L13597" i="7"/>
  <c r="A13597" i="7"/>
  <c r="L12717" i="7"/>
  <c r="A12717" i="7"/>
  <c r="L12404" i="7"/>
  <c r="A12404" i="7"/>
  <c r="L13307" i="7"/>
  <c r="A13307" i="7"/>
  <c r="L12395" i="7"/>
  <c r="A12395" i="7"/>
  <c r="L13442" i="7"/>
  <c r="A13442" i="7"/>
  <c r="L12689" i="7"/>
  <c r="A12689" i="7"/>
  <c r="L20729" i="7"/>
  <c r="A20729" i="7"/>
  <c r="L20831" i="7"/>
  <c r="A20831" i="7"/>
  <c r="L20852" i="7"/>
  <c r="A20852" i="7"/>
  <c r="L20003" i="7"/>
  <c r="A20003" i="7"/>
  <c r="L20522" i="7"/>
  <c r="A20522" i="7"/>
  <c r="L19858" i="7"/>
  <c r="A19858" i="7"/>
  <c r="L20193" i="7"/>
  <c r="A20193" i="7"/>
  <c r="L19793" i="7"/>
  <c r="A19793" i="7"/>
  <c r="L20256" i="7"/>
  <c r="A20256" i="7"/>
  <c r="L19771" i="7"/>
  <c r="A19768" i="7"/>
  <c r="L20583" i="7"/>
  <c r="A20583" i="7"/>
  <c r="L20119" i="7"/>
  <c r="A20119" i="7"/>
  <c r="L19714" i="7"/>
  <c r="A19711" i="7"/>
  <c r="L20270" i="7"/>
  <c r="A20270" i="7"/>
  <c r="L19721" i="7"/>
  <c r="A19718" i="7"/>
  <c r="L20165" i="7"/>
  <c r="A20165" i="7"/>
  <c r="L19157" i="7"/>
  <c r="A19149" i="7"/>
  <c r="L18740" i="7"/>
  <c r="A18740" i="7"/>
  <c r="L19155" i="7"/>
  <c r="A19147" i="7"/>
  <c r="L18762" i="7"/>
  <c r="A18762" i="7"/>
  <c r="L17565" i="7"/>
  <c r="A17565" i="7"/>
  <c r="L18537" i="7"/>
  <c r="A18537" i="7"/>
  <c r="L21053" i="7"/>
  <c r="A21053" i="7"/>
  <c r="L18293" i="7"/>
  <c r="A18293" i="7"/>
  <c r="L19415" i="7"/>
  <c r="A19399" i="7"/>
  <c r="L17621" i="7"/>
  <c r="A17621" i="7"/>
  <c r="L18734" i="7"/>
  <c r="A18734" i="7"/>
  <c r="L17436" i="7"/>
  <c r="A17436" i="7"/>
  <c r="L21096" i="7"/>
  <c r="A21096" i="7"/>
  <c r="L17491" i="7"/>
  <c r="A17491" i="7"/>
  <c r="L16975" i="7"/>
  <c r="A16975" i="7"/>
  <c r="L16974" i="7"/>
  <c r="A16974" i="7"/>
  <c r="L18017" i="7"/>
  <c r="A18017" i="7"/>
  <c r="L17505" i="7"/>
  <c r="A17505" i="7"/>
  <c r="A21160" i="7"/>
  <c r="L21160" i="7"/>
  <c r="L17039" i="7"/>
  <c r="A17039" i="7"/>
  <c r="L17503" i="7"/>
  <c r="A17503" i="7"/>
  <c r="L17942" i="7"/>
  <c r="A17942" i="7"/>
  <c r="L17502" i="7"/>
  <c r="A17502" i="7"/>
  <c r="L16873" i="7"/>
  <c r="A16873" i="7"/>
  <c r="L16992" i="7"/>
  <c r="A16992" i="7"/>
  <c r="L21100" i="7"/>
  <c r="A21100" i="7"/>
  <c r="L16981" i="7"/>
  <c r="A16981" i="7"/>
  <c r="L16972" i="7"/>
  <c r="A16972" i="7"/>
  <c r="L21026" i="7"/>
  <c r="A21026" i="7"/>
  <c r="L21161" i="7"/>
  <c r="A21161" i="7"/>
  <c r="L16104" i="7"/>
  <c r="A16104" i="7"/>
  <c r="L16103" i="7"/>
  <c r="A16103" i="7"/>
  <c r="L16110" i="7"/>
  <c r="A16110" i="7"/>
  <c r="L16565" i="7"/>
  <c r="A16565" i="7"/>
  <c r="L16100" i="7"/>
  <c r="A16100" i="7"/>
  <c r="L15963" i="7"/>
  <c r="A15963" i="7"/>
  <c r="L16105" i="7"/>
  <c r="A16105" i="7"/>
  <c r="L20556" i="7"/>
  <c r="A20556" i="7"/>
  <c r="L20872" i="7"/>
  <c r="A20872" i="7"/>
  <c r="L20813" i="7"/>
  <c r="A20813" i="7"/>
  <c r="L20554" i="7"/>
  <c r="A20554" i="7"/>
  <c r="L20552" i="7"/>
  <c r="A20552" i="7"/>
  <c r="L20469" i="7"/>
  <c r="A20469" i="7"/>
  <c r="L18018" i="7"/>
  <c r="A18018" i="7"/>
  <c r="L18657" i="7"/>
  <c r="A18657" i="7"/>
  <c r="L18726" i="7"/>
  <c r="A18726" i="7"/>
  <c r="L18115" i="7"/>
  <c r="A18115" i="7"/>
  <c r="L18121" i="7"/>
  <c r="A18121" i="7"/>
  <c r="L17304" i="7"/>
  <c r="A17304" i="7"/>
  <c r="L18006" i="7"/>
  <c r="A18006" i="7"/>
  <c r="L21207" i="7"/>
  <c r="A21207" i="7"/>
  <c r="L21092" i="7"/>
  <c r="A21092" i="7"/>
  <c r="L15150" i="7"/>
  <c r="A15150" i="7"/>
  <c r="L13120" i="7"/>
  <c r="A13120" i="7"/>
  <c r="L12520" i="7"/>
  <c r="A12520" i="7"/>
  <c r="L13049" i="7"/>
  <c r="A13049" i="7"/>
  <c r="L13725" i="7"/>
  <c r="A13725" i="7"/>
  <c r="L13482" i="7"/>
  <c r="A13482" i="7"/>
  <c r="L20844" i="7"/>
  <c r="A20844" i="7"/>
  <c r="L19596" i="7"/>
  <c r="A19593" i="7"/>
  <c r="L17890" i="7"/>
  <c r="A17890" i="7"/>
  <c r="L18421" i="7"/>
  <c r="A18421" i="7"/>
  <c r="L17720" i="7"/>
  <c r="A17720" i="7"/>
  <c r="L16504" i="7"/>
  <c r="A16504" i="7"/>
  <c r="L16080" i="7"/>
  <c r="A16080" i="7"/>
  <c r="L15928" i="7"/>
  <c r="A15928" i="7"/>
  <c r="L15776" i="7"/>
  <c r="A15776" i="7"/>
  <c r="L15544" i="7"/>
  <c r="A15544" i="7"/>
  <c r="L15096" i="7"/>
  <c r="A15096" i="7"/>
  <c r="L14825" i="7"/>
  <c r="A14825" i="7"/>
  <c r="L16511" i="7"/>
  <c r="A16511" i="7"/>
  <c r="L16231" i="7"/>
  <c r="A16231" i="7"/>
  <c r="L16031" i="7"/>
  <c r="A16031" i="7"/>
  <c r="L15895" i="7"/>
  <c r="A15895" i="7"/>
  <c r="L15727" i="7"/>
  <c r="A15727" i="7"/>
  <c r="L15391" i="7"/>
  <c r="A15391" i="7"/>
  <c r="L15023" i="7"/>
  <c r="A15023" i="7"/>
  <c r="L16606" i="7"/>
  <c r="A16606" i="7"/>
  <c r="L16294" i="7"/>
  <c r="A16294" i="7"/>
  <c r="L16062" i="7"/>
  <c r="A16062" i="7"/>
  <c r="L15926" i="7"/>
  <c r="A15926" i="7"/>
  <c r="L15774" i="7"/>
  <c r="A15774" i="7"/>
  <c r="L15550" i="7"/>
  <c r="A15550" i="7"/>
  <c r="L15278" i="7"/>
  <c r="A15278" i="7"/>
  <c r="L14833" i="7"/>
  <c r="A14833" i="7"/>
  <c r="L16653" i="7"/>
  <c r="A16653" i="7"/>
  <c r="L16357" i="7"/>
  <c r="A16357" i="7"/>
  <c r="L16141" i="7"/>
  <c r="A16141" i="7"/>
  <c r="L16029" i="7"/>
  <c r="A16029" i="7"/>
  <c r="L15829" i="7"/>
  <c r="A15829" i="7"/>
  <c r="L15709" i="7"/>
  <c r="A15709" i="7"/>
  <c r="L15349" i="7"/>
  <c r="A15349" i="7"/>
  <c r="L15029" i="7"/>
  <c r="A15029" i="7"/>
  <c r="L14233" i="7"/>
  <c r="A14233" i="7"/>
  <c r="L16444" i="7"/>
  <c r="A16444" i="7"/>
  <c r="L16252" i="7"/>
  <c r="A16252" i="7"/>
  <c r="L16036" i="7"/>
  <c r="A16036" i="7"/>
  <c r="L15900" i="7"/>
  <c r="A15900" i="7"/>
  <c r="L15740" i="7"/>
  <c r="A15740" i="7"/>
  <c r="L15548" i="7"/>
  <c r="A15548" i="7"/>
  <c r="L15292" i="7"/>
  <c r="A15292" i="7"/>
  <c r="L14841" i="7"/>
  <c r="A14841" i="7"/>
  <c r="L16555" i="7"/>
  <c r="A16555" i="7"/>
  <c r="L16315" i="7"/>
  <c r="A16315" i="7"/>
  <c r="L16083" i="7"/>
  <c r="A16083" i="7"/>
  <c r="L15931" i="7"/>
  <c r="A15931" i="7"/>
  <c r="L15811" i="7"/>
  <c r="A15811" i="7"/>
  <c r="L15619" i="7"/>
  <c r="A15619" i="7"/>
  <c r="L15451" i="7"/>
  <c r="A15451" i="7"/>
  <c r="L15155" i="7"/>
  <c r="A15155" i="7"/>
  <c r="L14859" i="7"/>
  <c r="A14859" i="7"/>
  <c r="L16618" i="7"/>
  <c r="A16618" i="7"/>
  <c r="L16314" i="7"/>
  <c r="A16314" i="7"/>
  <c r="L16050" i="7"/>
  <c r="A16050" i="7"/>
  <c r="L15922" i="7"/>
  <c r="A15922" i="7"/>
  <c r="L15778" i="7"/>
  <c r="A15778" i="7"/>
  <c r="L15562" i="7"/>
  <c r="A15562" i="7"/>
  <c r="L15394" i="7"/>
  <c r="A15394" i="7"/>
  <c r="L15098" i="7"/>
  <c r="A15098" i="7"/>
  <c r="L14827" i="7"/>
  <c r="A14827" i="7"/>
  <c r="L16481" i="7"/>
  <c r="A16481" i="7"/>
  <c r="L16137" i="7"/>
  <c r="A16137" i="7"/>
  <c r="L15945" i="7"/>
  <c r="A15945" i="7"/>
  <c r="L15817" i="7"/>
  <c r="A15817" i="7"/>
  <c r="L15617" i="7"/>
  <c r="A15617" i="7"/>
  <c r="L15401" i="7"/>
  <c r="A15401" i="7"/>
  <c r="L15105" i="7"/>
  <c r="A15105" i="7"/>
  <c r="L14826" i="7"/>
  <c r="A14826" i="7"/>
  <c r="L13873" i="7"/>
  <c r="A13873" i="7"/>
  <c r="L13519" i="7"/>
  <c r="A13519" i="7"/>
  <c r="L13132" i="7"/>
  <c r="A13132" i="7"/>
  <c r="L14776" i="7"/>
  <c r="A14776" i="7"/>
  <c r="L14608" i="7"/>
  <c r="A14608" i="7"/>
  <c r="L14272" i="7"/>
  <c r="A14272" i="7"/>
  <c r="L14056" i="7"/>
  <c r="A14056" i="7"/>
  <c r="L13668" i="7"/>
  <c r="A13668" i="7"/>
  <c r="L13430" i="7"/>
  <c r="A13430" i="7"/>
  <c r="L12936" i="7"/>
  <c r="A12936" i="7"/>
  <c r="L14831" i="7"/>
  <c r="A14831" i="7"/>
  <c r="L14687" i="7"/>
  <c r="A14687" i="7"/>
  <c r="L14423" i="7"/>
  <c r="A14423" i="7"/>
  <c r="L14151" i="7"/>
  <c r="A14151" i="7"/>
  <c r="L13956" i="7"/>
  <c r="A13956" i="7"/>
  <c r="L13428" i="7"/>
  <c r="A13428" i="7"/>
  <c r="L13073" i="7"/>
  <c r="A13073" i="7"/>
  <c r="L14750" i="7"/>
  <c r="A14750" i="7"/>
  <c r="L14542" i="7"/>
  <c r="A14542" i="7"/>
  <c r="L14246" i="7"/>
  <c r="A14246" i="7"/>
  <c r="L13966" i="7"/>
  <c r="A13966" i="7"/>
  <c r="L13620" i="7"/>
  <c r="A13620" i="7"/>
  <c r="L13190" i="7"/>
  <c r="A13190" i="7"/>
  <c r="L12945" i="7"/>
  <c r="A12945" i="7"/>
  <c r="L14741" i="7"/>
  <c r="A14741" i="7"/>
  <c r="L14349" i="7"/>
  <c r="A14349" i="7"/>
  <c r="L14229" i="7"/>
  <c r="A14229" i="7"/>
  <c r="L13952" i="7"/>
  <c r="A13952" i="7"/>
  <c r="L13560" i="7"/>
  <c r="A13560" i="7"/>
  <c r="L12998" i="7"/>
  <c r="A12998" i="7"/>
  <c r="L12432" i="7"/>
  <c r="A12432" i="7"/>
  <c r="L14692" i="7"/>
  <c r="A14692" i="7"/>
  <c r="L14348" i="7"/>
  <c r="A14348" i="7"/>
  <c r="L14228" i="7"/>
  <c r="A14228" i="7"/>
  <c r="L14044" i="7"/>
  <c r="A14044" i="7"/>
  <c r="L13559" i="7"/>
  <c r="A13559" i="7"/>
  <c r="L13148" i="7"/>
  <c r="A13148" i="7"/>
  <c r="L12568" i="7"/>
  <c r="A12568" i="7"/>
  <c r="L14651" i="7"/>
  <c r="A14651" i="7"/>
  <c r="L14331" i="7"/>
  <c r="A14331" i="7"/>
  <c r="L14171" i="7"/>
  <c r="A14171" i="7"/>
  <c r="L13961" i="7"/>
  <c r="A13961" i="7"/>
  <c r="L13558" i="7"/>
  <c r="A13558" i="7"/>
  <c r="L13134" i="7"/>
  <c r="A13134" i="7"/>
  <c r="L12736" i="7"/>
  <c r="A12736" i="7"/>
  <c r="L14650" i="7"/>
  <c r="A14650"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9586" i="7"/>
  <c r="A19788" i="7"/>
  <c r="L20843" i="7"/>
  <c r="A20843" i="7"/>
  <c r="L20817" i="7"/>
  <c r="A20817" i="7"/>
  <c r="L20856" i="7"/>
  <c r="A20856" i="7"/>
  <c r="L20066" i="7"/>
  <c r="A20068" i="7"/>
  <c r="L20677" i="7"/>
  <c r="A20677" i="7"/>
  <c r="L19173" i="7"/>
  <c r="A19165" i="7"/>
  <c r="L18589" i="7"/>
  <c r="A18589" i="7"/>
  <c r="L19711" i="7"/>
  <c r="A19708" i="7"/>
  <c r="L20435" i="7"/>
  <c r="A20435" i="7"/>
  <c r="L19995" i="7"/>
  <c r="A19995" i="7"/>
  <c r="L19517" i="7"/>
  <c r="A19501" i="7"/>
  <c r="L20658" i="7"/>
  <c r="A20658" i="7"/>
  <c r="L20378" i="7"/>
  <c r="A20378" i="7"/>
  <c r="L20082" i="7"/>
  <c r="A20082" i="7"/>
  <c r="L19693" i="7"/>
  <c r="A19690" i="7"/>
  <c r="L20641" i="7"/>
  <c r="A20641" i="7"/>
  <c r="L20249" i="7"/>
  <c r="A20249" i="7"/>
  <c r="L19929" i="7"/>
  <c r="A19929" i="7"/>
  <c r="L19620" i="7"/>
  <c r="A19617" i="7"/>
  <c r="L18805" i="7"/>
  <c r="A18805" i="7"/>
  <c r="L20440" i="7"/>
  <c r="A20440" i="7"/>
  <c r="L20000" i="7"/>
  <c r="A20000" i="7"/>
  <c r="L19546" i="7"/>
  <c r="A19546" i="7"/>
  <c r="L20655" i="7"/>
  <c r="A20655" i="7"/>
  <c r="L20263" i="7"/>
  <c r="A20263" i="7"/>
  <c r="L19823" i="7"/>
  <c r="A19823" i="7"/>
  <c r="L18140" i="7"/>
  <c r="A18140" i="7"/>
  <c r="L20438" i="7"/>
  <c r="A20438" i="7"/>
  <c r="L20182" i="7"/>
  <c r="A20182" i="7"/>
  <c r="L19785" i="7"/>
  <c r="A19782" i="7"/>
  <c r="L18366" i="7"/>
  <c r="A18366" i="7"/>
  <c r="L20213" i="7"/>
  <c r="A20213" i="7"/>
  <c r="L19965" i="7"/>
  <c r="A19965" i="7"/>
  <c r="L19520" i="7"/>
  <c r="A19504" i="7"/>
  <c r="L19340" i="7"/>
  <c r="A19340" i="7"/>
  <c r="L18996" i="7"/>
  <c r="A18996" i="7"/>
  <c r="L18756" i="7"/>
  <c r="A18756" i="7"/>
  <c r="L18106" i="7"/>
  <c r="A18106" i="7"/>
  <c r="L19339" i="7"/>
  <c r="A19339" i="7"/>
  <c r="L19015" i="7"/>
  <c r="A19011" i="7"/>
  <c r="A18587" i="7"/>
  <c r="L18587" i="7"/>
  <c r="A17845" i="7"/>
  <c r="L17845" i="7"/>
  <c r="L19046" i="7"/>
  <c r="A19042" i="7"/>
  <c r="L18594" i="7"/>
  <c r="A18594" i="7"/>
  <c r="L17485" i="7"/>
  <c r="A17485" i="7"/>
  <c r="A19009" i="7"/>
  <c r="L19013" i="7"/>
  <c r="L18689" i="7"/>
  <c r="A18689" i="7"/>
  <c r="L17882" i="7"/>
  <c r="A17882" i="7"/>
  <c r="L19304" i="7"/>
  <c r="A19304" i="7"/>
  <c r="L18920" i="7"/>
  <c r="A18920" i="7"/>
  <c r="L18592" i="7"/>
  <c r="A18592" i="7"/>
  <c r="L19495" i="7"/>
  <c r="A19479" i="7"/>
  <c r="L19134" i="7"/>
  <c r="A19215" i="7"/>
  <c r="L18807" i="7"/>
  <c r="A18807" i="7"/>
  <c r="L18511" i="7"/>
  <c r="A18511" i="7"/>
  <c r="L19582" i="7"/>
  <c r="A19582" i="7"/>
  <c r="L19202" i="7"/>
  <c r="A19190" i="7"/>
  <c r="L18718" i="7"/>
  <c r="A18718" i="7"/>
  <c r="L17821" i="7"/>
  <c r="A17821" i="7"/>
  <c r="L17836" i="7"/>
  <c r="A17836" i="7"/>
  <c r="L17484" i="7"/>
  <c r="A17484" i="7"/>
  <c r="L17156" i="7"/>
  <c r="A17156" i="7"/>
  <c r="L18363" i="7"/>
  <c r="A18363" i="7"/>
  <c r="L17811" i="7"/>
  <c r="A17811" i="7"/>
  <c r="L17499" i="7"/>
  <c r="A17499" i="7"/>
  <c r="L17203" i="7"/>
  <c r="A17203" i="7"/>
  <c r="L17690" i="7"/>
  <c r="A17690" i="7"/>
  <c r="L17346" i="7"/>
  <c r="A17346" i="7"/>
  <c r="L17098" i="7"/>
  <c r="A17098" i="7"/>
  <c r="L18105" i="7"/>
  <c r="A18105" i="7"/>
  <c r="L17633" i="7"/>
  <c r="A17633" i="7"/>
  <c r="L17265" i="7"/>
  <c r="A17265" i="7"/>
  <c r="L16959" i="7"/>
  <c r="A16959" i="7"/>
  <c r="L17864" i="7"/>
  <c r="A17864" i="7"/>
  <c r="L17576" i="7"/>
  <c r="A17576" i="7"/>
  <c r="L17280" i="7"/>
  <c r="A17280" i="7"/>
  <c r="L16958" i="7"/>
  <c r="A16958" i="7"/>
  <c r="L18007" i="7"/>
  <c r="A18007" i="7"/>
  <c r="L17631" i="7"/>
  <c r="A17631" i="7"/>
  <c r="L17415" i="7"/>
  <c r="A17415" i="7"/>
  <c r="L17151" i="7"/>
  <c r="A17151" i="7"/>
  <c r="L18238" i="7"/>
  <c r="A18238" i="7"/>
  <c r="L17782" i="7"/>
  <c r="A17782" i="7"/>
  <c r="L17422" i="7"/>
  <c r="A17422" i="7"/>
  <c r="L17086" i="7"/>
  <c r="A17086" i="7"/>
  <c r="L20997" i="7"/>
  <c r="A20997" i="7"/>
  <c r="L16825" i="7"/>
  <c r="A16825" i="7"/>
  <c r="L21063" i="7"/>
  <c r="A21063" i="7"/>
  <c r="L16832" i="7"/>
  <c r="A16832" i="7"/>
  <c r="L21150" i="7"/>
  <c r="A21150" i="7"/>
  <c r="L16830" i="7"/>
  <c r="A16830" i="7"/>
  <c r="L21148" i="7"/>
  <c r="A21148" i="7"/>
  <c r="L16957" i="7"/>
  <c r="A16957" i="7"/>
  <c r="L21195" i="7"/>
  <c r="A21195" i="7"/>
  <c r="L17044" i="7"/>
  <c r="A17044" i="7"/>
  <c r="L16820" i="7"/>
  <c r="A16820" i="7"/>
  <c r="L20994" i="7"/>
  <c r="A20994" i="7"/>
  <c r="L21265" i="7"/>
  <c r="A21265" i="7"/>
  <c r="L14442" i="7"/>
  <c r="A14442" i="7"/>
  <c r="L17600" i="7"/>
  <c r="A17600" i="7"/>
  <c r="L16225" i="7"/>
  <c r="A16225" i="7"/>
  <c r="L13035" i="7"/>
  <c r="A13035" i="7"/>
  <c r="L18776" i="7"/>
  <c r="A18776" i="7"/>
  <c r="L14787" i="7"/>
  <c r="A14787" i="7"/>
  <c r="L19852" i="7"/>
  <c r="A19852" i="7"/>
  <c r="L19003" i="7"/>
  <c r="A18999" i="7"/>
  <c r="L15414" i="7"/>
  <c r="A15414" i="7"/>
  <c r="L14746" i="7"/>
  <c r="A14746" i="7"/>
  <c r="L12233" i="7"/>
  <c r="A12233" i="7"/>
  <c r="L19027" i="7"/>
  <c r="A19023" i="7"/>
  <c r="L14374" i="7"/>
  <c r="A14374" i="7"/>
  <c r="L19168" i="7"/>
  <c r="A19160" i="7"/>
  <c r="L16528" i="7"/>
  <c r="A16528" i="7"/>
  <c r="L14920" i="7"/>
  <c r="A14920" i="7"/>
  <c r="L15607" i="7"/>
  <c r="A15607" i="7"/>
  <c r="L15606" i="7"/>
  <c r="A15606" i="7"/>
  <c r="L16501" i="7"/>
  <c r="A16501" i="7"/>
  <c r="L16588" i="7"/>
  <c r="A16588" i="7"/>
  <c r="L15004" i="7"/>
  <c r="A15004" i="7"/>
  <c r="L15603" i="7"/>
  <c r="A15603" i="7"/>
  <c r="L16178" i="7"/>
  <c r="A16178" i="7"/>
  <c r="L16529" i="7"/>
  <c r="A16529" i="7"/>
  <c r="L14921" i="7"/>
  <c r="A14921" i="7"/>
  <c r="L13644" i="7"/>
  <c r="A13644" i="7"/>
  <c r="L13641" i="7"/>
  <c r="A13641" i="7"/>
  <c r="L13032" i="7"/>
  <c r="A13032" i="7"/>
  <c r="L14163" i="7"/>
  <c r="A14163" i="7"/>
  <c r="L12583" i="7"/>
  <c r="A12583" i="7"/>
  <c r="L13507" i="7"/>
  <c r="A13507" i="7"/>
  <c r="L12537" i="7"/>
  <c r="A12537" i="7"/>
  <c r="L19663" i="7"/>
  <c r="A19660" i="7"/>
  <c r="L19940" i="7"/>
  <c r="A19940" i="7"/>
  <c r="L19646" i="7"/>
  <c r="A19643" i="7"/>
  <c r="L20290" i="7"/>
  <c r="A20290" i="7"/>
  <c r="L19937" i="7"/>
  <c r="A19937" i="7"/>
  <c r="L20600" i="7"/>
  <c r="A20600" i="7"/>
  <c r="L19375" i="7"/>
  <c r="A19373" i="7"/>
  <c r="L20327" i="7"/>
  <c r="A20327" i="7"/>
  <c r="L16746" i="7"/>
  <c r="A16746" i="7"/>
  <c r="L19649" i="7"/>
  <c r="A19646" i="7"/>
  <c r="L19829" i="7"/>
  <c r="A19829" i="7"/>
  <c r="L19129" i="7"/>
  <c r="A19124" i="7"/>
  <c r="L19373" i="7"/>
  <c r="A19371" i="7"/>
  <c r="L18547" i="7"/>
  <c r="A18547" i="7"/>
  <c r="L19146" i="7"/>
  <c r="A19138" i="7"/>
  <c r="L21101" i="7"/>
  <c r="A21101" i="7"/>
  <c r="L19093" i="7"/>
  <c r="A19088" i="7"/>
  <c r="L19377" i="7"/>
  <c r="A19375" i="7"/>
  <c r="L18412" i="7"/>
  <c r="A18412" i="7"/>
  <c r="L19142" i="7"/>
  <c r="A19134" i="7"/>
  <c r="L17754" i="7"/>
  <c r="A17754" i="7"/>
  <c r="L17124" i="7"/>
  <c r="A17124" i="7"/>
  <c r="L17755" i="7"/>
  <c r="A17755" i="7"/>
  <c r="L17562" i="7"/>
  <c r="A17562" i="7"/>
  <c r="L17673" i="7"/>
  <c r="A17673" i="7"/>
  <c r="L17143" i="7"/>
  <c r="A17143" i="7"/>
  <c r="L21301" i="7"/>
  <c r="A21301" i="7"/>
  <c r="L16745" i="7"/>
  <c r="A16745" i="7"/>
  <c r="L16776" i="7"/>
  <c r="A16776" i="7"/>
  <c r="L21300" i="7"/>
  <c r="A21300" i="7"/>
  <c r="L21075" i="7"/>
  <c r="A21075" i="7"/>
  <c r="L20922" i="7"/>
  <c r="A20922" i="7"/>
  <c r="L20150" i="7"/>
  <c r="A20150" i="7"/>
  <c r="L15383" i="7"/>
  <c r="A15383" i="7"/>
  <c r="L15172" i="7"/>
  <c r="A15172" i="7"/>
  <c r="L14806" i="7"/>
  <c r="A14806" i="7"/>
  <c r="L13919" i="7"/>
  <c r="A13919" i="7"/>
  <c r="L13070" i="7"/>
  <c r="A13070" i="7"/>
  <c r="L13408" i="7"/>
  <c r="A13408" i="7"/>
  <c r="L13890" i="7"/>
  <c r="A13890" i="7"/>
  <c r="L20604" i="7"/>
  <c r="A20604" i="7"/>
  <c r="L20627" i="7"/>
  <c r="A20627" i="7"/>
  <c r="L20762" i="7"/>
  <c r="A20762" i="7"/>
  <c r="L20593" i="7"/>
  <c r="A20593" i="7"/>
  <c r="L20592" i="7"/>
  <c r="A20592" i="7"/>
  <c r="L20310" i="7"/>
  <c r="A20310" i="7"/>
  <c r="L19192" i="7"/>
  <c r="A19180" i="7"/>
  <c r="L19138" i="7"/>
  <c r="A19130" i="7"/>
  <c r="L19342" i="7"/>
  <c r="A19342" i="7"/>
  <c r="L17370" i="7"/>
  <c r="A17370" i="7"/>
  <c r="L17192" i="7"/>
  <c r="A17192" i="7"/>
  <c r="L16737" i="7"/>
  <c r="A16737" i="7"/>
  <c r="L21108" i="7"/>
  <c r="A21108" i="7"/>
  <c r="L20947" i="7"/>
  <c r="A20947" i="7"/>
  <c r="L14843" i="7"/>
  <c r="A14843" i="7"/>
  <c r="L16340" i="7"/>
  <c r="A16340" i="7"/>
  <c r="L15410" i="7"/>
  <c r="A15410" i="7"/>
  <c r="L14063" i="7"/>
  <c r="A14063" i="7"/>
  <c r="L17749" i="7"/>
  <c r="A17749" i="7"/>
  <c r="L18157" i="7"/>
  <c r="A18157" i="7"/>
  <c r="L18478" i="7"/>
  <c r="A18478" i="7"/>
  <c r="L17314" i="7"/>
  <c r="A17314" i="7"/>
  <c r="L16757" i="7"/>
  <c r="A16757" i="7"/>
  <c r="L14074" i="7"/>
  <c r="A14074" i="7"/>
  <c r="L18746" i="7"/>
  <c r="A18746" i="7"/>
  <c r="L19610" i="7"/>
  <c r="A19607" i="7"/>
  <c r="L19319" i="7"/>
  <c r="A19319" i="7"/>
  <c r="L20200" i="7"/>
  <c r="A20200" i="7"/>
  <c r="L15591" i="7"/>
  <c r="A15591" i="7"/>
  <c r="L15494" i="7"/>
  <c r="A15494" i="7"/>
  <c r="L15589" i="7"/>
  <c r="A15589" i="7"/>
  <c r="L16187" i="7"/>
  <c r="A16187" i="7"/>
  <c r="L15050" i="7"/>
  <c r="A15050" i="7"/>
  <c r="L14544" i="7"/>
  <c r="A14544" i="7"/>
  <c r="L14550" i="7"/>
  <c r="A14550" i="7"/>
  <c r="L13252" i="7"/>
  <c r="A13252" i="7"/>
  <c r="L13436" i="7"/>
  <c r="A13436" i="7"/>
  <c r="L12953" i="7"/>
  <c r="A12953" i="7"/>
  <c r="L12224" i="7"/>
  <c r="A12224" i="7"/>
  <c r="L13093" i="7"/>
  <c r="A13093" i="7"/>
  <c r="L13171" i="7"/>
  <c r="A13171" i="7"/>
  <c r="L12978" i="7"/>
  <c r="A12978" i="7"/>
  <c r="L20833" i="7"/>
  <c r="A20833" i="7"/>
  <c r="L19874" i="7"/>
  <c r="A19874" i="7"/>
  <c r="L20056" i="7"/>
  <c r="A20056" i="7"/>
  <c r="L19957" i="7"/>
  <c r="A19957" i="7"/>
  <c r="L17077" i="7"/>
  <c r="A17077" i="7"/>
  <c r="L18926" i="7"/>
  <c r="A18926" i="7"/>
  <c r="L17871" i="7"/>
  <c r="A17871" i="7"/>
  <c r="L17870" i="7"/>
  <c r="A17870" i="7"/>
  <c r="L21031" i="7"/>
  <c r="A21031" i="7"/>
  <c r="L16663" i="7"/>
  <c r="A16663" i="7"/>
  <c r="L14879" i="7"/>
  <c r="A14879" i="7"/>
  <c r="L16277" i="7"/>
  <c r="A16277" i="7"/>
  <c r="L15220" i="7"/>
  <c r="A15220" i="7"/>
  <c r="L14875" i="7"/>
  <c r="A14875" i="7"/>
  <c r="L12812" i="7"/>
  <c r="A12812" i="7"/>
  <c r="L13022" i="7"/>
  <c r="A13022" i="7"/>
  <c r="L14372" i="7"/>
  <c r="A14372" i="7"/>
  <c r="L12815" i="7"/>
  <c r="A12815" i="7"/>
  <c r="L12349" i="7"/>
  <c r="A12349" i="7"/>
  <c r="L18901" i="7"/>
  <c r="A18901" i="7"/>
  <c r="L20036" i="7"/>
  <c r="A20036" i="7"/>
  <c r="L19734" i="7"/>
  <c r="A19731" i="7"/>
  <c r="L20409" i="7"/>
  <c r="A20409" i="7"/>
  <c r="L20032" i="7"/>
  <c r="A20032" i="7"/>
  <c r="L20710" i="7"/>
  <c r="A20710" i="7"/>
  <c r="L20037" i="7"/>
  <c r="A20037" i="7"/>
  <c r="L18905" i="7"/>
  <c r="A18905" i="7"/>
  <c r="L18902" i="7"/>
  <c r="A18902" i="7"/>
  <c r="L18097" i="7"/>
  <c r="A18097" i="7"/>
  <c r="A17454" i="7"/>
  <c r="L17454" i="7"/>
  <c r="L20923" i="7"/>
  <c r="A20923" i="7"/>
  <c r="L14803" i="7"/>
  <c r="A14803" i="7"/>
  <c r="L19500" i="7"/>
  <c r="A19484" i="7"/>
  <c r="L14257" i="7"/>
  <c r="A14257" i="7"/>
  <c r="L15455" i="7"/>
  <c r="A15455" i="7"/>
  <c r="L16533" i="7"/>
  <c r="A16533" i="7"/>
  <c r="L15173" i="7"/>
  <c r="A15173" i="7"/>
  <c r="L16643" i="7"/>
  <c r="A16643" i="7"/>
  <c r="L15347" i="7"/>
  <c r="A15347" i="7"/>
  <c r="L15346" i="7"/>
  <c r="A15346" i="7"/>
  <c r="L15457" i="7"/>
  <c r="A15457" i="7"/>
  <c r="L12951" i="7"/>
  <c r="A12951" i="7"/>
  <c r="L13942" i="7"/>
  <c r="A13942" i="7"/>
  <c r="L13512" i="7"/>
  <c r="A13512" i="7"/>
  <c r="L14370" i="7"/>
  <c r="A14370" i="7"/>
  <c r="L12263" i="7"/>
  <c r="A12263" i="7"/>
  <c r="L13579" i="7"/>
  <c r="A13579" i="7"/>
  <c r="L12818" i="7"/>
  <c r="A12818" i="7"/>
  <c r="L19932" i="7"/>
  <c r="A19932" i="7"/>
  <c r="L19329" i="7"/>
  <c r="A19329" i="7"/>
  <c r="L19590" i="7"/>
  <c r="A19587" i="7"/>
  <c r="L19757" i="7"/>
  <c r="A19754" i="7"/>
  <c r="L20073" i="7"/>
  <c r="A20073" i="7"/>
  <c r="L20416" i="7"/>
  <c r="A20416" i="7"/>
  <c r="L19667" i="7"/>
  <c r="A19664" i="7"/>
  <c r="L20287" i="7"/>
  <c r="A20287" i="7"/>
  <c r="L20614" i="7"/>
  <c r="A20614" i="7"/>
  <c r="L20062" i="7"/>
  <c r="A20062" i="7"/>
  <c r="L19407" i="7"/>
  <c r="A19517" i="7"/>
  <c r="L18090" i="7"/>
  <c r="A18090" i="7"/>
  <c r="L18819" i="7"/>
  <c r="A18819" i="7"/>
  <c r="L18818" i="7"/>
  <c r="A18818" i="7"/>
  <c r="L19362" i="7"/>
  <c r="A19360" i="7"/>
  <c r="L19255" i="7"/>
  <c r="A19255" i="7"/>
  <c r="L18822" i="7"/>
  <c r="A18822" i="7"/>
  <c r="L17939" i="7"/>
  <c r="A17939" i="7"/>
  <c r="L17401" i="7"/>
  <c r="A17401" i="7"/>
  <c r="L21109" i="7"/>
  <c r="A21109" i="7"/>
  <c r="L18094" i="7"/>
  <c r="A18094" i="7"/>
  <c r="L21111" i="7"/>
  <c r="A21111" i="7"/>
  <c r="L16750" i="7"/>
  <c r="A16750" i="7"/>
  <c r="L21233" i="7"/>
  <c r="A21233" i="7"/>
  <c r="L16126" i="7"/>
  <c r="A16126" i="7"/>
  <c r="L13108" i="7"/>
  <c r="A13108" i="7"/>
  <c r="L12862" i="7"/>
  <c r="A12862" i="7"/>
  <c r="L13106" i="7"/>
  <c r="A13106" i="7"/>
  <c r="L13943" i="7"/>
  <c r="A13943" i="7"/>
  <c r="L20079" i="7"/>
  <c r="A20079" i="7"/>
  <c r="L18944" i="7"/>
  <c r="A18944" i="7"/>
  <c r="L17478" i="7"/>
  <c r="A17478" i="7"/>
  <c r="L14557" i="7"/>
  <c r="A14557" i="7"/>
  <c r="L20640" i="7"/>
  <c r="A20640" i="7"/>
  <c r="L14586" i="7"/>
  <c r="A14586" i="7"/>
  <c r="L20797" i="7"/>
  <c r="A20797" i="7"/>
  <c r="L19603" i="7"/>
  <c r="A19600" i="7"/>
  <c r="L20940" i="7"/>
  <c r="A20940" i="7"/>
  <c r="L15008" i="7"/>
  <c r="A15008" i="7"/>
  <c r="L15511" i="7"/>
  <c r="A15511" i="7"/>
  <c r="L15478" i="7"/>
  <c r="A15478" i="7"/>
  <c r="L15357" i="7"/>
  <c r="A15357" i="7"/>
  <c r="L16667" i="7"/>
  <c r="A16667" i="7"/>
  <c r="L16226" i="7"/>
  <c r="A16226" i="7"/>
  <c r="L14816" i="7"/>
  <c r="A14816" i="7"/>
  <c r="L13316" i="7"/>
  <c r="A13316" i="7"/>
  <c r="L13984" i="7"/>
  <c r="A13984" i="7"/>
  <c r="L14783" i="7"/>
  <c r="A14783" i="7"/>
  <c r="L14191" i="7"/>
  <c r="A14191" i="7"/>
  <c r="L14670" i="7"/>
  <c r="A14670"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9695" i="7"/>
  <c r="A19692" i="7"/>
  <c r="L20004" i="7"/>
  <c r="A20004" i="7"/>
  <c r="L20275" i="7"/>
  <c r="A20275" i="7"/>
  <c r="L19527" i="7"/>
  <c r="A19527" i="7"/>
  <c r="L20242" i="7"/>
  <c r="A20242" i="7"/>
  <c r="L20225" i="7"/>
  <c r="A20225" i="7"/>
  <c r="L19920" i="7"/>
  <c r="A19920" i="7"/>
  <c r="L20271" i="7"/>
  <c r="A20271" i="7"/>
  <c r="L19513" i="7"/>
  <c r="A19497" i="7"/>
  <c r="L20198" i="7"/>
  <c r="A20198" i="7"/>
  <c r="L19221" i="7"/>
  <c r="A19221" i="7"/>
  <c r="L19688" i="7"/>
  <c r="A19685" i="7"/>
  <c r="L18852" i="7"/>
  <c r="A18852" i="7"/>
  <c r="L19023" i="7"/>
  <c r="A19019" i="7"/>
  <c r="L18285" i="7"/>
  <c r="A18285" i="7"/>
  <c r="L18745" i="7"/>
  <c r="A18745" i="7"/>
  <c r="L19213" i="7"/>
  <c r="A19199" i="7"/>
  <c r="L19478" i="7"/>
  <c r="A19462" i="7"/>
  <c r="L18290" i="7"/>
  <c r="A18290" i="7"/>
  <c r="L17492" i="7"/>
  <c r="A17492" i="7"/>
  <c r="L17467" i="7"/>
  <c r="A17467" i="7"/>
  <c r="L17490" i="7"/>
  <c r="A17490" i="7"/>
  <c r="L21221" i="7"/>
  <c r="A21221" i="7"/>
  <c r="L16871" i="7"/>
  <c r="A16871" i="7"/>
  <c r="L17072" i="7"/>
  <c r="A17072" i="7"/>
  <c r="L17430" i="7"/>
  <c r="A17430" i="7"/>
  <c r="L17000" i="7"/>
  <c r="A17000" i="7"/>
  <c r="L16789" i="7"/>
  <c r="A16789" i="7"/>
  <c r="L21258" i="7"/>
  <c r="A21258" i="7"/>
  <c r="L16564" i="7"/>
  <c r="A16564" i="7"/>
  <c r="L13337" i="7"/>
  <c r="A13337" i="7"/>
  <c r="L14730" i="7"/>
  <c r="A14730" i="7"/>
  <c r="L12650" i="7"/>
  <c r="A12650" i="7"/>
  <c r="L20360" i="7"/>
  <c r="A20360" i="7"/>
  <c r="L18460" i="7"/>
  <c r="A18460" i="7"/>
  <c r="L18882" i="7"/>
  <c r="A18882" i="7"/>
  <c r="L18304" i="7"/>
  <c r="A18304" i="7"/>
  <c r="L18173" i="7"/>
  <c r="A18173" i="7"/>
  <c r="L17363" i="7"/>
  <c r="A17363" i="7"/>
  <c r="L16857" i="7"/>
  <c r="A16857" i="7"/>
  <c r="L15352" i="7"/>
  <c r="A15352" i="7"/>
  <c r="L15991" i="7"/>
  <c r="A15991" i="7"/>
  <c r="L14974" i="7"/>
  <c r="A14974" i="7"/>
  <c r="L16452" i="7"/>
  <c r="A16452" i="7"/>
  <c r="L16203" i="7"/>
  <c r="A16203" i="7"/>
  <c r="L14977" i="7"/>
  <c r="A14977" i="7"/>
  <c r="L13160" i="7"/>
  <c r="A13160" i="7"/>
  <c r="L13157" i="7"/>
  <c r="A13157" i="7"/>
  <c r="L13250" i="7"/>
  <c r="A13250" i="7"/>
  <c r="L18063" i="7"/>
  <c r="A18063" i="7"/>
  <c r="L18267" i="7"/>
  <c r="A18267" i="7"/>
  <c r="L17735" i="7"/>
  <c r="A17735" i="7"/>
  <c r="L16342" i="7"/>
  <c r="A16342" i="7"/>
  <c r="L14160" i="7"/>
  <c r="A14160" i="7"/>
  <c r="L13813" i="7"/>
  <c r="A13813" i="7"/>
  <c r="L19631" i="7"/>
  <c r="A19628" i="7"/>
  <c r="L20333" i="7"/>
  <c r="A20333" i="7"/>
  <c r="L18750" i="7"/>
  <c r="A18750" i="7"/>
  <c r="L15983" i="7"/>
  <c r="A15983" i="7"/>
  <c r="L14375" i="7"/>
  <c r="A14375" i="7"/>
  <c r="L12189" i="7"/>
  <c r="A12189" i="7"/>
  <c r="L20788" i="7"/>
  <c r="A20788" i="7"/>
  <c r="L20558" i="7"/>
  <c r="A20558" i="7"/>
  <c r="L18975" i="7"/>
  <c r="A18975" i="7"/>
  <c r="L20911" i="7"/>
  <c r="A20911" i="7"/>
  <c r="L16204" i="7"/>
  <c r="A16204" i="7"/>
  <c r="L14978" i="7"/>
  <c r="A14978" i="7"/>
  <c r="L12910" i="7"/>
  <c r="A12910" i="7"/>
  <c r="L13749" i="7"/>
  <c r="A13749" i="7"/>
  <c r="L19647" i="7"/>
  <c r="A19644" i="7"/>
  <c r="L20296" i="7"/>
  <c r="A20296" i="7"/>
  <c r="L19289" i="7"/>
  <c r="A19289" i="7"/>
  <c r="L18343" i="7"/>
  <c r="A18343" i="7"/>
  <c r="L18261" i="7"/>
  <c r="A18261" i="7"/>
  <c r="L18391" i="7"/>
  <c r="A18391" i="7"/>
  <c r="L19107" i="7"/>
  <c r="A19102" i="7"/>
  <c r="L17645" i="7"/>
  <c r="A17645" i="7"/>
  <c r="L18153" i="7"/>
  <c r="A18153" i="7"/>
  <c r="L17352" i="7"/>
  <c r="A17352" i="7"/>
  <c r="L16864" i="7"/>
  <c r="A16864" i="7"/>
  <c r="L15556" i="7"/>
  <c r="A15556" i="7"/>
  <c r="L12456" i="7"/>
  <c r="A12456" i="7"/>
  <c r="L20387" i="7"/>
  <c r="A20387" i="7"/>
  <c r="L20116" i="7"/>
  <c r="A20116" i="7"/>
  <c r="L20109" i="7"/>
  <c r="A20109" i="7"/>
  <c r="L15766" i="7"/>
  <c r="A15766" i="7"/>
  <c r="L13536" i="7"/>
  <c r="A13536" i="7"/>
  <c r="L18981" i="7"/>
  <c r="A18981" i="7"/>
  <c r="L17762" i="7"/>
  <c r="A17762" i="7"/>
  <c r="L17592" i="7"/>
  <c r="A17592" i="7"/>
  <c r="L12606" i="7"/>
  <c r="A12606" i="7"/>
  <c r="L12248" i="7"/>
  <c r="A12248" i="7"/>
  <c r="L19323" i="7"/>
  <c r="A19323" i="7"/>
  <c r="L15136" i="7"/>
  <c r="A15136" i="7"/>
  <c r="L16195" i="7"/>
  <c r="A16195" i="7"/>
  <c r="L13142" i="7"/>
  <c r="A13142" i="7"/>
  <c r="L14099" i="7"/>
  <c r="A14099" i="7"/>
  <c r="L12923" i="7"/>
  <c r="A12923" i="7"/>
  <c r="L20878" i="7"/>
  <c r="A20878" i="7"/>
  <c r="L17957" i="7"/>
  <c r="A17957" i="7"/>
  <c r="L19983" i="7"/>
  <c r="A19983" i="7"/>
  <c r="L19055" i="7"/>
  <c r="A19051" i="7"/>
  <c r="L19385" i="7"/>
  <c r="A19383" i="7"/>
  <c r="L17380" i="7"/>
  <c r="A17380" i="7"/>
  <c r="L18256" i="7"/>
  <c r="A18256" i="7"/>
  <c r="L21310" i="7"/>
  <c r="A21310" i="7"/>
  <c r="L16499" i="7"/>
  <c r="A16499" i="7"/>
  <c r="L13440" i="7"/>
  <c r="A13440" i="7"/>
  <c r="L12687" i="7"/>
  <c r="A12687" i="7"/>
  <c r="L19578" i="7"/>
  <c r="A19578" i="7"/>
  <c r="L18658" i="7"/>
  <c r="A18658" i="7"/>
  <c r="L19480" i="7"/>
  <c r="A19464" i="7"/>
  <c r="L17827" i="7"/>
  <c r="A17827" i="7"/>
  <c r="L17855" i="7"/>
  <c r="A17855" i="7"/>
  <c r="L15522" i="7"/>
  <c r="A15522" i="7"/>
  <c r="L13200" i="7"/>
  <c r="A13200" i="7"/>
  <c r="L12734" i="7"/>
  <c r="A12734" i="7"/>
  <c r="L20388" i="7"/>
  <c r="A20388" i="7"/>
  <c r="L20144" i="7"/>
  <c r="A20144" i="7"/>
  <c r="L20277" i="7"/>
  <c r="A20277" i="7"/>
  <c r="L18650" i="7"/>
  <c r="A18650" i="7"/>
  <c r="L16987" i="7"/>
  <c r="A16987" i="7"/>
  <c r="L21171" i="7"/>
  <c r="A21171" i="7"/>
  <c r="L16415" i="7"/>
  <c r="A16415" i="7"/>
  <c r="L15364" i="7"/>
  <c r="A15364" i="7"/>
  <c r="L14881" i="7"/>
  <c r="A14881" i="7"/>
  <c r="L14269" i="7"/>
  <c r="A14269" i="7"/>
  <c r="L12558" i="7"/>
  <c r="A12558" i="7"/>
  <c r="L12915" i="7"/>
  <c r="A12915" i="7"/>
  <c r="L19728" i="7"/>
  <c r="A19725" i="7"/>
  <c r="L18841" i="7"/>
  <c r="A18841" i="7"/>
  <c r="L17108" i="7"/>
  <c r="A17108" i="7"/>
  <c r="L17695" i="7"/>
  <c r="A17695" i="7"/>
  <c r="L16688" i="7"/>
  <c r="A16688" i="7"/>
  <c r="L12913" i="7"/>
  <c r="A12913" i="7"/>
  <c r="L19915" i="7"/>
  <c r="A19915" i="7"/>
  <c r="L19366" i="7"/>
  <c r="A19364" i="7"/>
  <c r="L17381" i="7"/>
  <c r="A17381" i="7"/>
  <c r="L18488" i="7"/>
  <c r="A18488" i="7"/>
  <c r="L21245" i="7"/>
  <c r="A21245" i="7"/>
  <c r="L15976" i="7"/>
  <c r="A15976" i="7"/>
  <c r="L15075" i="7"/>
  <c r="A15075" i="7"/>
  <c r="L13460" i="7"/>
  <c r="A13460" i="7"/>
  <c r="L12814" i="7"/>
  <c r="A12814" i="7"/>
  <c r="L13187" i="7"/>
  <c r="A13187" i="7"/>
  <c r="L12697" i="7"/>
  <c r="A12697" i="7"/>
  <c r="L20112" i="7"/>
  <c r="A20112" i="7"/>
  <c r="L19224" i="7"/>
  <c r="A19224" i="7"/>
  <c r="L17226" i="7"/>
  <c r="A17226" i="7"/>
  <c r="L17096" i="7"/>
  <c r="A17096" i="7"/>
  <c r="L13264" i="7"/>
  <c r="A13264" i="7"/>
  <c r="L17127" i="7"/>
  <c r="A17127" i="7"/>
  <c r="L16506" i="7"/>
  <c r="A16506" i="7"/>
  <c r="L13514" i="7"/>
  <c r="A13514" i="7"/>
  <c r="L18656" i="7"/>
  <c r="A18656" i="7"/>
  <c r="L14701" i="7"/>
  <c r="A14701" i="7"/>
  <c r="L12898" i="7"/>
  <c r="A12898" i="7"/>
  <c r="L18779" i="7"/>
  <c r="A18779" i="7"/>
  <c r="L16598" i="7"/>
  <c r="A16598" i="7"/>
  <c r="L16516" i="7"/>
  <c r="A16516" i="7"/>
  <c r="L20532" i="7"/>
  <c r="A20532" i="7"/>
  <c r="L20751" i="7"/>
  <c r="A20751" i="7"/>
  <c r="L20203" i="7"/>
  <c r="A20203" i="7"/>
  <c r="L20202" i="7"/>
  <c r="A20202" i="7"/>
  <c r="L19345" i="7"/>
  <c r="A19345" i="7"/>
  <c r="L19790" i="7"/>
  <c r="A19790" i="7"/>
  <c r="L20205" i="7"/>
  <c r="A20205" i="7"/>
  <c r="L19532" i="7"/>
  <c r="A19532" i="7"/>
  <c r="L19531" i="7"/>
  <c r="A19531" i="7"/>
  <c r="L18866" i="7"/>
  <c r="A18866" i="7"/>
  <c r="L18600" i="7"/>
  <c r="A18600" i="7"/>
  <c r="L18582" i="7"/>
  <c r="A18582" i="7"/>
  <c r="L17107" i="7"/>
  <c r="A17107" i="7"/>
  <c r="L16934" i="7"/>
  <c r="A16934" i="7"/>
  <c r="L17800" i="7"/>
  <c r="A17800" i="7"/>
  <c r="L17062" i="7"/>
  <c r="A17062" i="7"/>
  <c r="L16995" i="7"/>
  <c r="A16995" i="7"/>
  <c r="L21020" i="7"/>
  <c r="A21020" i="7"/>
  <c r="L21289" i="7"/>
  <c r="A21289" i="7"/>
  <c r="L15334" i="7"/>
  <c r="A15334" i="7"/>
  <c r="L15340" i="7"/>
  <c r="A15340" i="7"/>
  <c r="L14393" i="7"/>
  <c r="A14393" i="7"/>
  <c r="L13577" i="7"/>
  <c r="A13577" i="7"/>
  <c r="L14494" i="7"/>
  <c r="A14494" i="7"/>
  <c r="L14069" i="7"/>
  <c r="A14069" i="7"/>
  <c r="L14498" i="7"/>
  <c r="A14498" i="7"/>
  <c r="L12755" i="7"/>
  <c r="A12755" i="7"/>
  <c r="L19639" i="7"/>
  <c r="A19636" i="7"/>
  <c r="L19851" i="7"/>
  <c r="A19851" i="7"/>
  <c r="L20720" i="7"/>
  <c r="A20720" i="7"/>
  <c r="L19540" i="7"/>
  <c r="A19540" i="7"/>
  <c r="L19004" i="7"/>
  <c r="A19000" i="7"/>
  <c r="L17427" i="7"/>
  <c r="A17427" i="7"/>
  <c r="L17911" i="7"/>
  <c r="A17911" i="7"/>
  <c r="L16774" i="7"/>
  <c r="A16774" i="7"/>
  <c r="L12208" i="7"/>
  <c r="A12208" i="7"/>
  <c r="L12857" i="7"/>
  <c r="A12857" i="7"/>
  <c r="L20798" i="7"/>
  <c r="A20798" i="7"/>
  <c r="L20479" i="7"/>
  <c r="A20479" i="7"/>
  <c r="L17564" i="7"/>
  <c r="A17564" i="7"/>
  <c r="L16368" i="7"/>
  <c r="A16368" i="7"/>
  <c r="L15688" i="7"/>
  <c r="A15688" i="7"/>
  <c r="L15160" i="7"/>
  <c r="A15160" i="7"/>
  <c r="L15687" i="7"/>
  <c r="A15687" i="7"/>
  <c r="L14903" i="7"/>
  <c r="A14903" i="7"/>
  <c r="L15670" i="7"/>
  <c r="A15670" i="7"/>
  <c r="L16333" i="7"/>
  <c r="A16333" i="7"/>
  <c r="L15653" i="7"/>
  <c r="A15653" i="7"/>
  <c r="L15700" i="7"/>
  <c r="A15700" i="7"/>
  <c r="L15636" i="7"/>
  <c r="A15636" i="7"/>
  <c r="L15691" i="7"/>
  <c r="A15691" i="7"/>
  <c r="L14907" i="7"/>
  <c r="A14907" i="7"/>
  <c r="L15690" i="7"/>
  <c r="A15690" i="7"/>
  <c r="L15626" i="7"/>
  <c r="A15626" i="7"/>
  <c r="L15689" i="7"/>
  <c r="A15689" i="7"/>
  <c r="L15625" i="7"/>
  <c r="A15625" i="7"/>
  <c r="L13934" i="7"/>
  <c r="A13934" i="7"/>
  <c r="L12852" i="7"/>
  <c r="A12852" i="7"/>
  <c r="L14500" i="7"/>
  <c r="A14500" i="7"/>
  <c r="L13409" i="7"/>
  <c r="A13409" i="7"/>
  <c r="L13125" i="7"/>
  <c r="A13125" i="7"/>
  <c r="L13131" i="7"/>
  <c r="A13131" i="7"/>
  <c r="L12498" i="7"/>
  <c r="A12498" i="7"/>
  <c r="L19703" i="7"/>
  <c r="A19700" i="7"/>
  <c r="L20774" i="7"/>
  <c r="A20774" i="7"/>
  <c r="L19561" i="7"/>
  <c r="A19561" i="7"/>
  <c r="L19694" i="7"/>
  <c r="A19691" i="7"/>
  <c r="L20138" i="7"/>
  <c r="A20138" i="7"/>
  <c r="L20321" i="7"/>
  <c r="A20321" i="7"/>
  <c r="L20320" i="7"/>
  <c r="A20320" i="7"/>
  <c r="L18797" i="7"/>
  <c r="A18797" i="7"/>
  <c r="L19229" i="7"/>
  <c r="A19229" i="7"/>
  <c r="L20141" i="7"/>
  <c r="A20141" i="7"/>
  <c r="L19436" i="7"/>
  <c r="A19420" i="7"/>
  <c r="L18964" i="7"/>
  <c r="A18964" i="7"/>
  <c r="L17978" i="7"/>
  <c r="A17978" i="7"/>
  <c r="L18963" i="7"/>
  <c r="A18963" i="7"/>
  <c r="L17709" i="7"/>
  <c r="A17709" i="7"/>
  <c r="L19062" i="7"/>
  <c r="A19058" i="7"/>
  <c r="L18618" i="7"/>
  <c r="A18618" i="7"/>
  <c r="L18961" i="7"/>
  <c r="A18961" i="7"/>
  <c r="L17413" i="7"/>
  <c r="A17413" i="7"/>
  <c r="L18968" i="7"/>
  <c r="A18968" i="7"/>
  <c r="L19439" i="7"/>
  <c r="A19423" i="7"/>
  <c r="L18791" i="7"/>
  <c r="A18791" i="7"/>
  <c r="L19270" i="7"/>
  <c r="A19270" i="7"/>
  <c r="L18958" i="7"/>
  <c r="A18958" i="7"/>
  <c r="L17964" i="7"/>
  <c r="A17964" i="7"/>
  <c r="L18355" i="7"/>
  <c r="A18355" i="7"/>
  <c r="L17539" i="7"/>
  <c r="A17539" i="7"/>
  <c r="L18361" i="7"/>
  <c r="A18361" i="7"/>
  <c r="L17089" i="7"/>
  <c r="A17089" i="7"/>
  <c r="L17951" i="7"/>
  <c r="A17951" i="7"/>
  <c r="A17542" i="7"/>
  <c r="L17542" i="7"/>
  <c r="L20953" i="7"/>
  <c r="A20953" i="7"/>
  <c r="L16535" i="7"/>
  <c r="A16535" i="7"/>
  <c r="L15067" i="7"/>
  <c r="A15067" i="7"/>
  <c r="L14079" i="7"/>
  <c r="A14079" i="7"/>
  <c r="L12894" i="7"/>
  <c r="A12894" i="7"/>
  <c r="L20244" i="7"/>
  <c r="A20244" i="7"/>
  <c r="L20023" i="7"/>
  <c r="A20023" i="7"/>
  <c r="L18978" i="7"/>
  <c r="A18978" i="7"/>
  <c r="L19424" i="7"/>
  <c r="A19408" i="7"/>
  <c r="L17869" i="7"/>
  <c r="A17869" i="7"/>
  <c r="L17618" i="7"/>
  <c r="A17618" i="7"/>
  <c r="L17536" i="7"/>
  <c r="A17536" i="7"/>
  <c r="L21322" i="7"/>
  <c r="A21322" i="7"/>
  <c r="L16186" i="7"/>
  <c r="A16186" i="7"/>
  <c r="L13020" i="7"/>
  <c r="A13020" i="7"/>
  <c r="L12638" i="7"/>
  <c r="A12638" i="7"/>
  <c r="L12601" i="7"/>
  <c r="A12601" i="7"/>
  <c r="L19962" i="7"/>
  <c r="A19962" i="7"/>
  <c r="L19554" i="7"/>
  <c r="A19554" i="7"/>
  <c r="L19071" i="7"/>
  <c r="A19066" i="7"/>
  <c r="L17434" i="7"/>
  <c r="A17434" i="7"/>
  <c r="L17751" i="7"/>
  <c r="A17751" i="7"/>
  <c r="L16780" i="7"/>
  <c r="A16780" i="7"/>
  <c r="L14957" i="7"/>
  <c r="A14957" i="7"/>
  <c r="L20077" i="7"/>
  <c r="A20077" i="7"/>
  <c r="L16778" i="7"/>
  <c r="A16778" i="7"/>
  <c r="L15501" i="7"/>
  <c r="A15501" i="7"/>
  <c r="L16585" i="7"/>
  <c r="A16585" i="7"/>
  <c r="L14702" i="7"/>
  <c r="A14702" i="7"/>
  <c r="L12581" i="7"/>
  <c r="A12581" i="7"/>
  <c r="L20258" i="7"/>
  <c r="A20258" i="7"/>
  <c r="L17170" i="7"/>
  <c r="A17170" i="7"/>
  <c r="L15872" i="7"/>
  <c r="A15872" i="7"/>
  <c r="L15887" i="7"/>
  <c r="A15887" i="7"/>
  <c r="L15783" i="7"/>
  <c r="A15783" i="7"/>
  <c r="L15798" i="7"/>
  <c r="A15798" i="7"/>
  <c r="L15845" i="7"/>
  <c r="A15845" i="7"/>
  <c r="L15852" i="7"/>
  <c r="A15852" i="7"/>
  <c r="L15859" i="7"/>
  <c r="A15859" i="7"/>
  <c r="L15866" i="7"/>
  <c r="A15866" i="7"/>
  <c r="L15873" i="7"/>
  <c r="A15873" i="7"/>
  <c r="L20685" i="7"/>
  <c r="A20685" i="7"/>
  <c r="L20679" i="7"/>
  <c r="A20679" i="7"/>
  <c r="L20913" i="7"/>
  <c r="A20913" i="7"/>
  <c r="L14883" i="7"/>
  <c r="A14883" i="7"/>
  <c r="L14445" i="7"/>
  <c r="A14445" i="7"/>
  <c r="L20750" i="7"/>
  <c r="A20750" i="7"/>
  <c r="L20088" i="7"/>
  <c r="A20088" i="7"/>
  <c r="L18936" i="7"/>
  <c r="A18936" i="7"/>
  <c r="L21282" i="7"/>
  <c r="A21282" i="7"/>
  <c r="L14193" i="7"/>
  <c r="A14193" i="7"/>
  <c r="L20881" i="7"/>
  <c r="A20881" i="7"/>
  <c r="L18229" i="7"/>
  <c r="A18229" i="7"/>
  <c r="L16868" i="7"/>
  <c r="A16868" i="7"/>
  <c r="L16143" i="7"/>
  <c r="A16143" i="7"/>
  <c r="L16117" i="7"/>
  <c r="A16117" i="7"/>
  <c r="L15409" i="7"/>
  <c r="A15409" i="7"/>
  <c r="L13789" i="7"/>
  <c r="A13789" i="7"/>
  <c r="L19817" i="7"/>
  <c r="A19817" i="7"/>
  <c r="L19625" i="7"/>
  <c r="A19622" i="7"/>
  <c r="L19331" i="7"/>
  <c r="A19331" i="7"/>
  <c r="L19177" i="7"/>
  <c r="A19167" i="7"/>
  <c r="L18470" i="7"/>
  <c r="A18470" i="7"/>
  <c r="L18059" i="7"/>
  <c r="A18059" i="7"/>
  <c r="L17128" i="7"/>
  <c r="A17128" i="7"/>
  <c r="L21239" i="7"/>
  <c r="A21239" i="7"/>
  <c r="L21049" i="7"/>
  <c r="A21049" i="7"/>
  <c r="L16208" i="7"/>
  <c r="A16208" i="7"/>
  <c r="L15447" i="7"/>
  <c r="A15447" i="7"/>
  <c r="L15974" i="7"/>
  <c r="A15974" i="7"/>
  <c r="L15373" i="7"/>
  <c r="A15373" i="7"/>
  <c r="L15380" i="7"/>
  <c r="A15380" i="7"/>
  <c r="L15371" i="7"/>
  <c r="A15371" i="7"/>
  <c r="L15274" i="7"/>
  <c r="A15274" i="7"/>
  <c r="L15377" i="7"/>
  <c r="A15377"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20757" i="7"/>
  <c r="A20757" i="7"/>
  <c r="L20760" i="7"/>
  <c r="A20760" i="7"/>
  <c r="L18896" i="7"/>
  <c r="A18896" i="7"/>
  <c r="L17507" i="7"/>
  <c r="A17507" i="7"/>
  <c r="L17201" i="7"/>
  <c r="A17201" i="7"/>
  <c r="L16678" i="7"/>
  <c r="A16678" i="7"/>
  <c r="L13247" i="7"/>
  <c r="A13247" i="7"/>
  <c r="L14959" i="7"/>
  <c r="A14959" i="7"/>
  <c r="L12744" i="7"/>
  <c r="A12744" i="7"/>
  <c r="L13587" i="7"/>
  <c r="A13587" i="7"/>
  <c r="L20804" i="7"/>
  <c r="A20804" i="7"/>
  <c r="L19390" i="7"/>
  <c r="A19388" i="7"/>
  <c r="L17876" i="7"/>
  <c r="A17876" i="7"/>
  <c r="L17182" i="7"/>
  <c r="A17182" i="7"/>
  <c r="L16472" i="7"/>
  <c r="A16472" i="7"/>
  <c r="L15424" i="7"/>
  <c r="A15424" i="7"/>
  <c r="L15575" i="7"/>
  <c r="A15575" i="7"/>
  <c r="L16478" i="7"/>
  <c r="A16478" i="7"/>
  <c r="L15134" i="7"/>
  <c r="A15134" i="7"/>
  <c r="L16301" i="7"/>
  <c r="A16301" i="7"/>
  <c r="L15421" i="7"/>
  <c r="A15421" i="7"/>
  <c r="L16436" i="7"/>
  <c r="A16436" i="7"/>
  <c r="L16475" i="7"/>
  <c r="A16475" i="7"/>
  <c r="L14850" i="7"/>
  <c r="A14850" i="7"/>
  <c r="L15378" i="7"/>
  <c r="A15378" i="7"/>
  <c r="L16553" i="7"/>
  <c r="A16553" i="7"/>
  <c r="L15505" i="7"/>
  <c r="A15505" i="7"/>
  <c r="L13993" i="7"/>
  <c r="A13993" i="7"/>
  <c r="L12961" i="7"/>
  <c r="A12961" i="7"/>
  <c r="L14672" i="7"/>
  <c r="A14672" i="7"/>
  <c r="L13836" i="7"/>
  <c r="A13836" i="7"/>
  <c r="L12990" i="7"/>
  <c r="A12990" i="7"/>
  <c r="L14511" i="7"/>
  <c r="A14511" i="7"/>
  <c r="L12684" i="7"/>
  <c r="A12684" i="7"/>
  <c r="L14526" i="7"/>
  <c r="A14526" i="7"/>
  <c r="L13550" i="7"/>
  <c r="A13550" i="7"/>
  <c r="L14597" i="7"/>
  <c r="A14597" i="7"/>
  <c r="L14061" i="7"/>
  <c r="A14061" i="7"/>
  <c r="L12919" i="7"/>
  <c r="A12919" i="7"/>
  <c r="L14012" i="7"/>
  <c r="A14012" i="7"/>
  <c r="L13446" i="7"/>
  <c r="A13446" i="7"/>
  <c r="L14563" i="7"/>
  <c r="A14563" i="7"/>
  <c r="L13545" i="7"/>
  <c r="A13545" i="7"/>
  <c r="L14682" i="7"/>
  <c r="A14682" i="7"/>
  <c r="L13604" i="7"/>
  <c r="A13604" i="7"/>
  <c r="L12903" i="7"/>
  <c r="A12903" i="7"/>
  <c r="L12399" i="7"/>
  <c r="A12399" i="7"/>
  <c r="L13533" i="7"/>
  <c r="A13533" i="7"/>
  <c r="L12549" i="7"/>
  <c r="A12549" i="7"/>
  <c r="L12356" i="7"/>
  <c r="A12356" i="7"/>
  <c r="L13267" i="7"/>
  <c r="A13267" i="7"/>
  <c r="L12355" i="7"/>
  <c r="A12355" i="7"/>
  <c r="L13394" i="7"/>
  <c r="A13394" i="7"/>
  <c r="L12393" i="7"/>
  <c r="A12393" i="7"/>
  <c r="L20629" i="7"/>
  <c r="A20629" i="7"/>
  <c r="L20721" i="7"/>
  <c r="A20721" i="7"/>
  <c r="L20380" i="7"/>
  <c r="A20380" i="7"/>
  <c r="L19987" i="7"/>
  <c r="A19987" i="7"/>
  <c r="L20346" i="7"/>
  <c r="A20346" i="7"/>
  <c r="L19810" i="7"/>
  <c r="A19810" i="7"/>
  <c r="L20105" i="7"/>
  <c r="A20105" i="7"/>
  <c r="L20672" i="7"/>
  <c r="A20672" i="7"/>
  <c r="L20224" i="7"/>
  <c r="A20224" i="7"/>
  <c r="L19514" i="7"/>
  <c r="A19498" i="7"/>
  <c r="L20527" i="7"/>
  <c r="A20527" i="7"/>
  <c r="L20047" i="7"/>
  <c r="A20047" i="7"/>
  <c r="L19477" i="7"/>
  <c r="A19461" i="7"/>
  <c r="L20222" i="7"/>
  <c r="A20222" i="7"/>
  <c r="L19474" i="7"/>
  <c r="A19458" i="7"/>
  <c r="L20061" i="7"/>
  <c r="A20061" i="7"/>
  <c r="L18741" i="7"/>
  <c r="A18741" i="7"/>
  <c r="L18556" i="7"/>
  <c r="A18556" i="7"/>
  <c r="L18763" i="7"/>
  <c r="A18763" i="7"/>
  <c r="L18714" i="7"/>
  <c r="A18714" i="7"/>
  <c r="L21256" i="7"/>
  <c r="A21256" i="7"/>
  <c r="L18521" i="7"/>
  <c r="A18521" i="7"/>
  <c r="L19464" i="7"/>
  <c r="A19448" i="7"/>
  <c r="L18280" i="7"/>
  <c r="A18280" i="7"/>
  <c r="L19303" i="7"/>
  <c r="A19303" i="7"/>
  <c r="L17405" i="7"/>
  <c r="A17405" i="7"/>
  <c r="L18228" i="7"/>
  <c r="A18228" i="7"/>
  <c r="L17340" i="7"/>
  <c r="A17340" i="7"/>
  <c r="L18347" i="7"/>
  <c r="A18347" i="7"/>
  <c r="L17475" i="7"/>
  <c r="A17475" i="7"/>
  <c r="L16695" i="7"/>
  <c r="A16695" i="7"/>
  <c r="L16947" i="7"/>
  <c r="A16947" i="7"/>
  <c r="L17897" i="7"/>
  <c r="A17897" i="7"/>
  <c r="L17465" i="7"/>
  <c r="A17465" i="7"/>
  <c r="L18096" i="7"/>
  <c r="A18096" i="7"/>
  <c r="L16866" i="7"/>
  <c r="A16866" i="7"/>
  <c r="L17463" i="7"/>
  <c r="A17463" i="7"/>
  <c r="L17926" i="7"/>
  <c r="A17926" i="7"/>
  <c r="L17342" i="7"/>
  <c r="A17342" i="7"/>
  <c r="L16689" i="7"/>
  <c r="A16689" i="7"/>
  <c r="L16944" i="7"/>
  <c r="A16944" i="7"/>
  <c r="L21084" i="7"/>
  <c r="A21084" i="7"/>
  <c r="L16973" i="7"/>
  <c r="A16973" i="7"/>
  <c r="L16876" i="7"/>
  <c r="A16876" i="7"/>
  <c r="L20946" i="7"/>
  <c r="A20946" i="7"/>
  <c r="L21025" i="7"/>
  <c r="A21025" i="7"/>
  <c r="L16096" i="7"/>
  <c r="A16096" i="7"/>
  <c r="L16095" i="7"/>
  <c r="A16095" i="7"/>
  <c r="L16102" i="7"/>
  <c r="A16102" i="7"/>
  <c r="L16109" i="7"/>
  <c r="A16109" i="7"/>
  <c r="L16092" i="7"/>
  <c r="A16092" i="7"/>
  <c r="L16570" i="7"/>
  <c r="A16570" i="7"/>
  <c r="L16097" i="7"/>
  <c r="A16097" i="7"/>
  <c r="L20810" i="7"/>
  <c r="A20810" i="7"/>
  <c r="L20808" i="7"/>
  <c r="A20808" i="7"/>
  <c r="L20876" i="7"/>
  <c r="A20876" i="7"/>
  <c r="L20218" i="7"/>
  <c r="A20218" i="7"/>
  <c r="L20472" i="7"/>
  <c r="A20472" i="7"/>
  <c r="L18724" i="7"/>
  <c r="A18724" i="7"/>
  <c r="L19330" i="7"/>
  <c r="A19330" i="7"/>
  <c r="L18116" i="7"/>
  <c r="A18116" i="7"/>
  <c r="L18678" i="7"/>
  <c r="A18678" i="7"/>
  <c r="L18019" i="7"/>
  <c r="A18019" i="7"/>
  <c r="L18113" i="7"/>
  <c r="A18113" i="7"/>
  <c r="L18015" i="7"/>
  <c r="A18015" i="7"/>
  <c r="L17638" i="7"/>
  <c r="A17638" i="7"/>
  <c r="L21023" i="7"/>
  <c r="A21023" i="7"/>
  <c r="L21028" i="7"/>
  <c r="A21028" i="7"/>
  <c r="L16605" i="7"/>
  <c r="A16605" i="7"/>
  <c r="L14352" i="7"/>
  <c r="A14352" i="7"/>
  <c r="L14740" i="7"/>
  <c r="A14740" i="7"/>
  <c r="L14386" i="7"/>
  <c r="A14386" i="7"/>
  <c r="L12837" i="7"/>
  <c r="A12837" i="7"/>
  <c r="L12442" i="7"/>
  <c r="A12442" i="7"/>
  <c r="L20483" i="7"/>
  <c r="A20483" i="7"/>
  <c r="L20536" i="7"/>
  <c r="A20536" i="7"/>
  <c r="L17533" i="7"/>
  <c r="A17533" i="7"/>
  <c r="L17717" i="7"/>
  <c r="A17717" i="7"/>
  <c r="L17552" i="7"/>
  <c r="A17552" i="7"/>
  <c r="L16624" i="7"/>
  <c r="A16624" i="7"/>
  <c r="L16056" i="7"/>
  <c r="A16056" i="7"/>
  <c r="L15920" i="7"/>
  <c r="A15920" i="7"/>
  <c r="L15760" i="7"/>
  <c r="A15760" i="7"/>
  <c r="L15536" i="7"/>
  <c r="A15536" i="7"/>
  <c r="L15080" i="7"/>
  <c r="A15080" i="7"/>
  <c r="L14625" i="7"/>
  <c r="A14625" i="7"/>
  <c r="L16479" i="7"/>
  <c r="A16479" i="7"/>
  <c r="L16215" i="7"/>
  <c r="A16215" i="7"/>
  <c r="L16023" i="7"/>
  <c r="A16023" i="7"/>
  <c r="L15831" i="7"/>
  <c r="A15831" i="7"/>
  <c r="L15719" i="7"/>
  <c r="A15719" i="7"/>
  <c r="L15295" i="7"/>
  <c r="A15295" i="7"/>
  <c r="L14834" i="7"/>
  <c r="A14834" i="7"/>
  <c r="L16558" i="7"/>
  <c r="A16558" i="7"/>
  <c r="L16270" i="7"/>
  <c r="A16270" i="7"/>
  <c r="L16054" i="7"/>
  <c r="A16054" i="7"/>
  <c r="L15918" i="7"/>
  <c r="A15918" i="7"/>
  <c r="L15742" i="7"/>
  <c r="A15742" i="7"/>
  <c r="L15542" i="7"/>
  <c r="A15542" i="7"/>
  <c r="L15118" i="7"/>
  <c r="A15118" i="7"/>
  <c r="L14822" i="7"/>
  <c r="A14822" i="7"/>
  <c r="L16645" i="7"/>
  <c r="A16645" i="7"/>
  <c r="L16317" i="7"/>
  <c r="A16317" i="7"/>
  <c r="L16133" i="7"/>
  <c r="A16133" i="7"/>
  <c r="L16021" i="7"/>
  <c r="A16021" i="7"/>
  <c r="L15821" i="7"/>
  <c r="A15821" i="7"/>
  <c r="L15597" i="7"/>
  <c r="A15597" i="7"/>
  <c r="L15301" i="7"/>
  <c r="A15301" i="7"/>
  <c r="L14941" i="7"/>
  <c r="A14941" i="7"/>
  <c r="L16660" i="7"/>
  <c r="A16660" i="7"/>
  <c r="L16404" i="7"/>
  <c r="A16404" i="7"/>
  <c r="L16212" i="7"/>
  <c r="A16212" i="7"/>
  <c r="L16028" i="7"/>
  <c r="A16028" i="7"/>
  <c r="L15836" i="7"/>
  <c r="A15836" i="7"/>
  <c r="L15732" i="7"/>
  <c r="A15732" i="7"/>
  <c r="L15540" i="7"/>
  <c r="A15540" i="7"/>
  <c r="L15284" i="7"/>
  <c r="A15284" i="7"/>
  <c r="L14830" i="7"/>
  <c r="A14830" i="7"/>
  <c r="L16539" i="7"/>
  <c r="A16539" i="7"/>
  <c r="L16275" i="7"/>
  <c r="A16275" i="7"/>
  <c r="L16059" i="7"/>
  <c r="A16059" i="7"/>
  <c r="L15923" i="7"/>
  <c r="A15923" i="7"/>
  <c r="L15779" i="7"/>
  <c r="A15779" i="7"/>
  <c r="L15595" i="7"/>
  <c r="A15595" i="7"/>
  <c r="L15419" i="7"/>
  <c r="A15419" i="7"/>
  <c r="L15147" i="7"/>
  <c r="A15147" i="7"/>
  <c r="L14840" i="7"/>
  <c r="A14840" i="7"/>
  <c r="L16594" i="7"/>
  <c r="A16594" i="7"/>
  <c r="L16250" i="7"/>
  <c r="A16250" i="7"/>
  <c r="L16042" i="7"/>
  <c r="A16042" i="7"/>
  <c r="L15914" i="7"/>
  <c r="A15914" i="7"/>
  <c r="L15746" i="7"/>
  <c r="A15746" i="7"/>
  <c r="L15554" i="7"/>
  <c r="A15554" i="7"/>
  <c r="L15386" i="7"/>
  <c r="A15386" i="7"/>
  <c r="L15082" i="7"/>
  <c r="A15082" i="7"/>
  <c r="L14713" i="7"/>
  <c r="A14713" i="7"/>
  <c r="L16441" i="7"/>
  <c r="A16441" i="7"/>
  <c r="L16113" i="7"/>
  <c r="A16113" i="7"/>
  <c r="L15937" i="7"/>
  <c r="A15937" i="7"/>
  <c r="L15777" i="7"/>
  <c r="A15777" i="7"/>
  <c r="L15553" i="7"/>
  <c r="A15553" i="7"/>
  <c r="L15393" i="7"/>
  <c r="A15393" i="7"/>
  <c r="L15097" i="7"/>
  <c r="A15097" i="7"/>
  <c r="L14137" i="7"/>
  <c r="A14137" i="7"/>
  <c r="L13848" i="7"/>
  <c r="A13848" i="7"/>
  <c r="L13463" i="7"/>
  <c r="A13463" i="7"/>
  <c r="L13036" i="7"/>
  <c r="A13036" i="7"/>
  <c r="L14752" i="7"/>
  <c r="A14752" i="7"/>
  <c r="L14536" i="7"/>
  <c r="A14536" i="7"/>
  <c r="L14248" i="7"/>
  <c r="A14248" i="7"/>
  <c r="L14048" i="7"/>
  <c r="A14048" i="7"/>
  <c r="L13656" i="7"/>
  <c r="A13656" i="7"/>
  <c r="L13416" i="7"/>
  <c r="A13416" i="7"/>
  <c r="L12879" i="7"/>
  <c r="A12879" i="7"/>
  <c r="L14823" i="7"/>
  <c r="A14823" i="7"/>
  <c r="L14623" i="7"/>
  <c r="A14623" i="7"/>
  <c r="L14319" i="7"/>
  <c r="A14319" i="7"/>
  <c r="L14143" i="7"/>
  <c r="A14143" i="7"/>
  <c r="L13857" i="7"/>
  <c r="A13857" i="7"/>
  <c r="L13415" i="7"/>
  <c r="A13415" i="7"/>
  <c r="L13000" i="7"/>
  <c r="A13000" i="7"/>
  <c r="L14742" i="7"/>
  <c r="A14742" i="7"/>
  <c r="L14534" i="7"/>
  <c r="A14534" i="7"/>
  <c r="L14238" i="7"/>
  <c r="A14238" i="7"/>
  <c r="L13953" i="7"/>
  <c r="A13953" i="7"/>
  <c r="L13561" i="7"/>
  <c r="A13561" i="7"/>
  <c r="L13176" i="7"/>
  <c r="A13176" i="7"/>
  <c r="L12934" i="7"/>
  <c r="A12934" i="7"/>
  <c r="L14717" i="7"/>
  <c r="A14717" i="7"/>
  <c r="L14317" i="7"/>
  <c r="A14317" i="7"/>
  <c r="L14181" i="7"/>
  <c r="A14181" i="7"/>
  <c r="L13908" i="7"/>
  <c r="A13908" i="7"/>
  <c r="L13470" i="7"/>
  <c r="A13470" i="7"/>
  <c r="L12967" i="7"/>
  <c r="A12967" i="7"/>
  <c r="L12328" i="7"/>
  <c r="A12328" i="7"/>
  <c r="L14620" i="7"/>
  <c r="A14620" i="7"/>
  <c r="L14340" i="7"/>
  <c r="A14340" i="7"/>
  <c r="L14180" i="7"/>
  <c r="A14180" i="7"/>
  <c r="L14036" i="7"/>
  <c r="A14036" i="7"/>
  <c r="L13524" i="7"/>
  <c r="A13524" i="7"/>
  <c r="L13040" i="7"/>
  <c r="A13040" i="7"/>
  <c r="L12512" i="7"/>
  <c r="A12512" i="7"/>
  <c r="L14619" i="7"/>
  <c r="A14619" i="7"/>
  <c r="L14307" i="7"/>
  <c r="A14307" i="7"/>
  <c r="L14107" i="7"/>
  <c r="A14107" i="7"/>
  <c r="L13950" i="7"/>
  <c r="A13950" i="7"/>
  <c r="L13521" i="7"/>
  <c r="A13521" i="7"/>
  <c r="L13113" i="7"/>
  <c r="A13113" i="7"/>
  <c r="L12704" i="7"/>
  <c r="A12704" i="7"/>
  <c r="L14626" i="7"/>
  <c r="A14626"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20890" i="7"/>
  <c r="A20890" i="7"/>
  <c r="L20819" i="7"/>
  <c r="A20819" i="7"/>
  <c r="L20785" i="7"/>
  <c r="A20785" i="7"/>
  <c r="L20816" i="7"/>
  <c r="A20816" i="7"/>
  <c r="L19457" i="7"/>
  <c r="A19441" i="7"/>
  <c r="L20573" i="7"/>
  <c r="A20573" i="7"/>
  <c r="L20893" i="7"/>
  <c r="A20893" i="7"/>
  <c r="L20892" i="7"/>
  <c r="A20892" i="7"/>
  <c r="L19519" i="7"/>
  <c r="A19503" i="7"/>
  <c r="L20395" i="7"/>
  <c r="A20395" i="7"/>
  <c r="L19899" i="7"/>
  <c r="A19899" i="7"/>
  <c r="L19305" i="7"/>
  <c r="A19305" i="7"/>
  <c r="L20642" i="7"/>
  <c r="A20642" i="7"/>
  <c r="L20370" i="7"/>
  <c r="A20370" i="7"/>
  <c r="L20050" i="7"/>
  <c r="A20050" i="7"/>
  <c r="L19637" i="7"/>
  <c r="A19634" i="7"/>
  <c r="L20569" i="7"/>
  <c r="A20569" i="7"/>
  <c r="L20209" i="7"/>
  <c r="A20209" i="7"/>
  <c r="L19897" i="7"/>
  <c r="A19897" i="7"/>
  <c r="A19567" i="7"/>
  <c r="L19567" i="7"/>
  <c r="L20744" i="7"/>
  <c r="A20744" i="7"/>
  <c r="L20392" i="7"/>
  <c r="A20392" i="7"/>
  <c r="L19928" i="7"/>
  <c r="A19928" i="7"/>
  <c r="L19421" i="7"/>
  <c r="A19405" i="7"/>
  <c r="L20567" i="7"/>
  <c r="A20567" i="7"/>
  <c r="L20247" i="7"/>
  <c r="A20247" i="7"/>
  <c r="L19786" i="7"/>
  <c r="A19783" i="7"/>
  <c r="L20702" i="7"/>
  <c r="A20702" i="7"/>
  <c r="L20390" i="7"/>
  <c r="A20390" i="7"/>
  <c r="L20158" i="7"/>
  <c r="A20158" i="7"/>
  <c r="L19633" i="7"/>
  <c r="A19630" i="7"/>
  <c r="L18026" i="7"/>
  <c r="A18026" i="7"/>
  <c r="L20181" i="7"/>
  <c r="A20181" i="7"/>
  <c r="L19917" i="7"/>
  <c r="A19917" i="7"/>
  <c r="L19458" i="7"/>
  <c r="A19442" i="7"/>
  <c r="L19292" i="7"/>
  <c r="A19292" i="7"/>
  <c r="L18988" i="7"/>
  <c r="A18988" i="7"/>
  <c r="L18652" i="7"/>
  <c r="A18652" i="7"/>
  <c r="L18021" i="7"/>
  <c r="A18021" i="7"/>
  <c r="L19291" i="7"/>
  <c r="A19291" i="7"/>
  <c r="L18971" i="7"/>
  <c r="A18971" i="7"/>
  <c r="L18531" i="7"/>
  <c r="A18531" i="7"/>
  <c r="L17509" i="7"/>
  <c r="A17509" i="7"/>
  <c r="L19030" i="7"/>
  <c r="A19026" i="7"/>
  <c r="L18554" i="7"/>
  <c r="A18554" i="7"/>
  <c r="L17421" i="7"/>
  <c r="A17421" i="7"/>
  <c r="L18985" i="7"/>
  <c r="A18985" i="7"/>
  <c r="L18665" i="7"/>
  <c r="A18665" i="7"/>
  <c r="L17813" i="7"/>
  <c r="A17813" i="7"/>
  <c r="L19296" i="7"/>
  <c r="A19296" i="7"/>
  <c r="A18888" i="7"/>
  <c r="L18888" i="7"/>
  <c r="L18552" i="7"/>
  <c r="A18552" i="7"/>
  <c r="L19471" i="7"/>
  <c r="A19455" i="7"/>
  <c r="L19203" i="7"/>
  <c r="A19191" i="7"/>
  <c r="L18783" i="7"/>
  <c r="A18783" i="7"/>
  <c r="L18380" i="7"/>
  <c r="A18380" i="7"/>
  <c r="L19566" i="7"/>
  <c r="A19566" i="7"/>
  <c r="L19150" i="7"/>
  <c r="A19142" i="7"/>
  <c r="L18662" i="7"/>
  <c r="A18662" i="7"/>
  <c r="L17781" i="7"/>
  <c r="A17781" i="7"/>
  <c r="L17820" i="7"/>
  <c r="A17820" i="7"/>
  <c r="L17420" i="7"/>
  <c r="A17420" i="7"/>
  <c r="L17046" i="7"/>
  <c r="A17046" i="7"/>
  <c r="L18235" i="7"/>
  <c r="A18235" i="7"/>
  <c r="L17779" i="7"/>
  <c r="A17779" i="7"/>
  <c r="L17483" i="7"/>
  <c r="A17483" i="7"/>
  <c r="L17163" i="7"/>
  <c r="A17163" i="7"/>
  <c r="L17658" i="7"/>
  <c r="A17658" i="7"/>
  <c r="L17282" i="7"/>
  <c r="A17282" i="7"/>
  <c r="L17056" i="7"/>
  <c r="A17056" i="7"/>
  <c r="L18025" i="7"/>
  <c r="A18025" i="7"/>
  <c r="L17609" i="7"/>
  <c r="A17609" i="7"/>
  <c r="L17249" i="7"/>
  <c r="A17249" i="7"/>
  <c r="L16898" i="7"/>
  <c r="A16898" i="7"/>
  <c r="L17832" i="7"/>
  <c r="A17832" i="7"/>
  <c r="L17528" i="7"/>
  <c r="A17528" i="7"/>
  <c r="L17264" i="7"/>
  <c r="A17264" i="7"/>
  <c r="L16895" i="7"/>
  <c r="A16895" i="7"/>
  <c r="L17983" i="7"/>
  <c r="A17983" i="7"/>
  <c r="L17607" i="7"/>
  <c r="A17607" i="7"/>
  <c r="L17343" i="7"/>
  <c r="A17343" i="7"/>
  <c r="L17087" i="7"/>
  <c r="A17087" i="7"/>
  <c r="L18102" i="7"/>
  <c r="A18102" i="7"/>
  <c r="L17654" i="7"/>
  <c r="A17654" i="7"/>
  <c r="L17350" i="7"/>
  <c r="A17350" i="7"/>
  <c r="L17050" i="7"/>
  <c r="A17050" i="7"/>
  <c r="L17057" i="7"/>
  <c r="A17057" i="7"/>
  <c r="L16817" i="7"/>
  <c r="A16817" i="7"/>
  <c r="L21007" i="7"/>
  <c r="A21007" i="7"/>
  <c r="L16824" i="7"/>
  <c r="A16824" i="7"/>
  <c r="L21070" i="7"/>
  <c r="A21070" i="7"/>
  <c r="L16822" i="7"/>
  <c r="A16822" i="7"/>
  <c r="L21068" i="7"/>
  <c r="A21068" i="7"/>
  <c r="L16901" i="7"/>
  <c r="A16901" i="7"/>
  <c r="L21187" i="7"/>
  <c r="A21187" i="7"/>
  <c r="L17004" i="7"/>
  <c r="A17004" i="7"/>
  <c r="L21266" i="7"/>
  <c r="A21266" i="7"/>
  <c r="L16899" i="7"/>
  <c r="A16899" i="7"/>
  <c r="L21193" i="7"/>
  <c r="A21193" i="7"/>
  <c r="L12293" i="7"/>
  <c r="A12293" i="7"/>
  <c r="L17591" i="7"/>
  <c r="A17591" i="7"/>
  <c r="L13516" i="7"/>
  <c r="A13516" i="7"/>
  <c r="L18853" i="7"/>
  <c r="A18853" i="7"/>
  <c r="L18083" i="7"/>
  <c r="A18083" i="7"/>
  <c r="L14659" i="7"/>
  <c r="A14659" i="7"/>
  <c r="L20840" i="7"/>
  <c r="A20840" i="7"/>
  <c r="L17819" i="7"/>
  <c r="A17819" i="7"/>
  <c r="L15069" i="7"/>
  <c r="A15069" i="7"/>
  <c r="L12780" i="7"/>
  <c r="A12780" i="7"/>
  <c r="L18733" i="7"/>
  <c r="A18733" i="7"/>
  <c r="L17612" i="7"/>
  <c r="A17612" i="7"/>
  <c r="L14645" i="7"/>
  <c r="A14645" i="7"/>
  <c r="L19246" i="7"/>
  <c r="A19246" i="7"/>
  <c r="L16176" i="7"/>
  <c r="A16176" i="7"/>
  <c r="L16671" i="7"/>
  <c r="A16671" i="7"/>
  <c r="L15007" i="7"/>
  <c r="A15007" i="7"/>
  <c r="L15246" i="7"/>
  <c r="A15246" i="7"/>
  <c r="L16397" i="7"/>
  <c r="A16397" i="7"/>
  <c r="L16420" i="7"/>
  <c r="A16420" i="7"/>
  <c r="L14769" i="7"/>
  <c r="A14769" i="7"/>
  <c r="L15243" i="7"/>
  <c r="A15243" i="7"/>
  <c r="L16146" i="7"/>
  <c r="A16146" i="7"/>
  <c r="L16465" i="7"/>
  <c r="A16465" i="7"/>
  <c r="L14121" i="7"/>
  <c r="A14121" i="7"/>
  <c r="L13167" i="7"/>
  <c r="A13167" i="7"/>
  <c r="L13166" i="7"/>
  <c r="A13166" i="7"/>
  <c r="L14285" i="7"/>
  <c r="A14285" i="7"/>
  <c r="L14123" i="7"/>
  <c r="A14123" i="7"/>
  <c r="L12302" i="7"/>
  <c r="A12302" i="7"/>
  <c r="L12483" i="7"/>
  <c r="A12483" i="7"/>
  <c r="L20292" i="7"/>
  <c r="A20292" i="7"/>
  <c r="L19404" i="7"/>
  <c r="A19514" i="7"/>
  <c r="L20651" i="7"/>
  <c r="A20651" i="7"/>
  <c r="L19403" i="7"/>
  <c r="A19513" i="7"/>
  <c r="L19938" i="7"/>
  <c r="A19938" i="7"/>
  <c r="L19756" i="7"/>
  <c r="A19753" i="7"/>
  <c r="L20352" i="7"/>
  <c r="A20352" i="7"/>
  <c r="L18336" i="7"/>
  <c r="A18336" i="7"/>
  <c r="L20303" i="7"/>
  <c r="A20303" i="7"/>
  <c r="L20590" i="7"/>
  <c r="A20590" i="7"/>
  <c r="L18837" i="7"/>
  <c r="A18837" i="7"/>
  <c r="L19672" i="7"/>
  <c r="A19669" i="7"/>
  <c r="L19081" i="7"/>
  <c r="A19076" i="7"/>
  <c r="L19128" i="7"/>
  <c r="A19123" i="7"/>
  <c r="L18334" i="7"/>
  <c r="A18334" i="7"/>
  <c r="L19095" i="7"/>
  <c r="A19090" i="7"/>
  <c r="L19169" i="7"/>
  <c r="A19161" i="7"/>
  <c r="L19077" i="7"/>
  <c r="A19072" i="7"/>
  <c r="L19247" i="7"/>
  <c r="A19247" i="7"/>
  <c r="L18348" i="7"/>
  <c r="A18348" i="7"/>
  <c r="L19099" i="7"/>
  <c r="A19094" i="7"/>
  <c r="L17772" i="7"/>
  <c r="A17772" i="7"/>
  <c r="L16743" i="7"/>
  <c r="A16743" i="7"/>
  <c r="L17739" i="7"/>
  <c r="A17739" i="7"/>
  <c r="L18409" i="7"/>
  <c r="A18409" i="7"/>
  <c r="L17361" i="7"/>
  <c r="A17361" i="7"/>
  <c r="L17071" i="7"/>
  <c r="A17071" i="7"/>
  <c r="L21232" i="7"/>
  <c r="A21232" i="7"/>
  <c r="L21247" i="7"/>
  <c r="A21247" i="7"/>
  <c r="L16744" i="7"/>
  <c r="A16744" i="7"/>
  <c r="L21132" i="7"/>
  <c r="A21132" i="7"/>
  <c r="L16748" i="7"/>
  <c r="A16748" i="7"/>
  <c r="L16851" i="7"/>
  <c r="A16851" i="7"/>
  <c r="L20373" i="7"/>
  <c r="A20373" i="7"/>
  <c r="L14991" i="7"/>
  <c r="A14991" i="7"/>
  <c r="L14225" i="7"/>
  <c r="A14225" i="7"/>
  <c r="L16457" i="7"/>
  <c r="A16457" i="7"/>
  <c r="L14733" i="7"/>
  <c r="A14733" i="7"/>
  <c r="L12640" i="7"/>
  <c r="A12640" i="7"/>
  <c r="L13048" i="7"/>
  <c r="A13048" i="7"/>
  <c r="L12610" i="7"/>
  <c r="A12610" i="7"/>
  <c r="L20849" i="7"/>
  <c r="A20849" i="7"/>
  <c r="L20611" i="7"/>
  <c r="A20611" i="7"/>
  <c r="L20426" i="7"/>
  <c r="A20426" i="7"/>
  <c r="L20425" i="7"/>
  <c r="A20425" i="7"/>
  <c r="L19090" i="7"/>
  <c r="A19085" i="7"/>
  <c r="L19681" i="7"/>
  <c r="A19678" i="7"/>
  <c r="L18836" i="7"/>
  <c r="A18836" i="7"/>
  <c r="L18601" i="7"/>
  <c r="A18601" i="7"/>
  <c r="L19334" i="7"/>
  <c r="A19334" i="7"/>
  <c r="L17354" i="7"/>
  <c r="A17354" i="7"/>
  <c r="L21240" i="7"/>
  <c r="A21240" i="7"/>
  <c r="L21127" i="7"/>
  <c r="A21127" i="7"/>
  <c r="L21012" i="7"/>
  <c r="A21012" i="7"/>
  <c r="L21242" i="7"/>
  <c r="A21242" i="7"/>
  <c r="L16461" i="7"/>
  <c r="A16461" i="7"/>
  <c r="L15996" i="7"/>
  <c r="A15996" i="7"/>
  <c r="L15042" i="7"/>
  <c r="A15042" i="7"/>
  <c r="L13790" i="7"/>
  <c r="A13790" i="7"/>
  <c r="L18476" i="7"/>
  <c r="A18476" i="7"/>
  <c r="L18340" i="7"/>
  <c r="A18340" i="7"/>
  <c r="L18430" i="7"/>
  <c r="A18430" i="7"/>
  <c r="L18145" i="7"/>
  <c r="A18145" i="7"/>
  <c r="L16756" i="7"/>
  <c r="A16756" i="7"/>
  <c r="L13318" i="7"/>
  <c r="A13318" i="7"/>
  <c r="L18082" i="7"/>
  <c r="A18082" i="7"/>
  <c r="L20238" i="7"/>
  <c r="A20238" i="7"/>
  <c r="L19446" i="7"/>
  <c r="A19430" i="7"/>
  <c r="L18606" i="7"/>
  <c r="A18606" i="7"/>
  <c r="L15495" i="7"/>
  <c r="A15495" i="7"/>
  <c r="L15374" i="7"/>
  <c r="A15374" i="7"/>
  <c r="L15325" i="7"/>
  <c r="A15325" i="7"/>
  <c r="L15515" i="7"/>
  <c r="A15515" i="7"/>
  <c r="L16665" i="7"/>
  <c r="A16665" i="7"/>
  <c r="L13712" i="7"/>
  <c r="A13712" i="7"/>
  <c r="L13990" i="7"/>
  <c r="A13990" i="7"/>
  <c r="L12976" i="7"/>
  <c r="A12976" i="7"/>
  <c r="L13081" i="7"/>
  <c r="A13081" i="7"/>
  <c r="L12376" i="7"/>
  <c r="A12376" i="7"/>
  <c r="L12223" i="7"/>
  <c r="A12223" i="7"/>
  <c r="L13085" i="7"/>
  <c r="A13085" i="7"/>
  <c r="L13091" i="7"/>
  <c r="A13091" i="7"/>
  <c r="L12690" i="7"/>
  <c r="A12690" i="7"/>
  <c r="L19679" i="7"/>
  <c r="A19676" i="7"/>
  <c r="L19842" i="7"/>
  <c r="A19842" i="7"/>
  <c r="L20048" i="7"/>
  <c r="A20048" i="7"/>
  <c r="L18732" i="7"/>
  <c r="A18732" i="7"/>
  <c r="L19416" i="7"/>
  <c r="A19400" i="7"/>
  <c r="L17996" i="7"/>
  <c r="A17996" i="7"/>
  <c r="L17799" i="7"/>
  <c r="A17799" i="7"/>
  <c r="L17614" i="7"/>
  <c r="A17614" i="7"/>
  <c r="L21078" i="7"/>
  <c r="A21078" i="7"/>
  <c r="L16575" i="7"/>
  <c r="A16575" i="7"/>
  <c r="L16662" i="7"/>
  <c r="A16662" i="7"/>
  <c r="L16173" i="7"/>
  <c r="A16173" i="7"/>
  <c r="L15212" i="7"/>
  <c r="A15212" i="7"/>
  <c r="L16514" i="7"/>
  <c r="A16514" i="7"/>
  <c r="L14120" i="7"/>
  <c r="A14120" i="7"/>
  <c r="L12758" i="7"/>
  <c r="A12758" i="7"/>
  <c r="L14124" i="7"/>
  <c r="A14124" i="7"/>
  <c r="L14130" i="7"/>
  <c r="A14130" i="7"/>
  <c r="L13875" i="7"/>
  <c r="A13875" i="7"/>
  <c r="L20825" i="7"/>
  <c r="A20825" i="7"/>
  <c r="L20716" i="7"/>
  <c r="A20716" i="7"/>
  <c r="L20714" i="7"/>
  <c r="A20714" i="7"/>
  <c r="L20401" i="7"/>
  <c r="A20401" i="7"/>
  <c r="L19848" i="7"/>
  <c r="A19848" i="7"/>
  <c r="L20406" i="7"/>
  <c r="A20406" i="7"/>
  <c r="L19736" i="7"/>
  <c r="A19733" i="7"/>
  <c r="L19186" i="7"/>
  <c r="A19176" i="7"/>
  <c r="L18558" i="7"/>
  <c r="A18558" i="7"/>
  <c r="L17881" i="7"/>
  <c r="A17881" i="7"/>
  <c r="L20919" i="7"/>
  <c r="A20919" i="7"/>
  <c r="L20915" i="7"/>
  <c r="A20915" i="7"/>
  <c r="L15255" i="7"/>
  <c r="A15255" i="7"/>
  <c r="L12232" i="7"/>
  <c r="A12232" i="7"/>
  <c r="L19499" i="7"/>
  <c r="A19483" i="7"/>
  <c r="L16503" i="7"/>
  <c r="A16503" i="7"/>
  <c r="L15431" i="7"/>
  <c r="A15431" i="7"/>
  <c r="L16469" i="7"/>
  <c r="A16469" i="7"/>
  <c r="L16532" i="7"/>
  <c r="A16532" i="7"/>
  <c r="L16531" i="7"/>
  <c r="A16531" i="7"/>
  <c r="L15019" i="7"/>
  <c r="A15019" i="7"/>
  <c r="L15258" i="7"/>
  <c r="A15258" i="7"/>
  <c r="L15433" i="7"/>
  <c r="A15433" i="7"/>
  <c r="L14400" i="7"/>
  <c r="A14400" i="7"/>
  <c r="L13241" i="7"/>
  <c r="A13241" i="7"/>
  <c r="L13185" i="7"/>
  <c r="A13185" i="7"/>
  <c r="L14258" i="7"/>
  <c r="A14258" i="7"/>
  <c r="L12518" i="7"/>
  <c r="A12518" i="7"/>
  <c r="L13571" i="7"/>
  <c r="A13571" i="7"/>
  <c r="L12794" i="7"/>
  <c r="A12794" i="7"/>
  <c r="L20284" i="7"/>
  <c r="A20284" i="7"/>
  <c r="L20308" i="7"/>
  <c r="A20308" i="7"/>
  <c r="L18288" i="7"/>
  <c r="A18288" i="7"/>
  <c r="L19653" i="7"/>
  <c r="A19650" i="7"/>
  <c r="L20041" i="7"/>
  <c r="A20041" i="7"/>
  <c r="L20384" i="7"/>
  <c r="A20384" i="7"/>
  <c r="L19643" i="7"/>
  <c r="A19640" i="7"/>
  <c r="L20207" i="7"/>
  <c r="A20207" i="7"/>
  <c r="L20606" i="7"/>
  <c r="A20606" i="7"/>
  <c r="L19934" i="7"/>
  <c r="A19934" i="7"/>
  <c r="L19468" i="7"/>
  <c r="A19452" i="7"/>
  <c r="L19397" i="7"/>
  <c r="A19507" i="7"/>
  <c r="L18683" i="7"/>
  <c r="A18683" i="7"/>
  <c r="L17373" i="7"/>
  <c r="A17373" i="7"/>
  <c r="L19012" i="7"/>
  <c r="A19008" i="7"/>
  <c r="L19011" i="7"/>
  <c r="A19007" i="7"/>
  <c r="L18774" i="7"/>
  <c r="A18774" i="7"/>
  <c r="L17867" i="7"/>
  <c r="A17867" i="7"/>
  <c r="A17385" i="7"/>
  <c r="L17385" i="7"/>
  <c r="L17759" i="7"/>
  <c r="A17759" i="7"/>
  <c r="L17758" i="7"/>
  <c r="A17758" i="7"/>
  <c r="L20975" i="7"/>
  <c r="A20975" i="7"/>
  <c r="L17013" i="7"/>
  <c r="A17013" i="7"/>
  <c r="L21137" i="7"/>
  <c r="A21137" i="7"/>
  <c r="L16604" i="7"/>
  <c r="A16604" i="7"/>
  <c r="L12878" i="7"/>
  <c r="A12878" i="7"/>
  <c r="L12280" i="7"/>
  <c r="A12280" i="7"/>
  <c r="L12282" i="7"/>
  <c r="A12282" i="7"/>
  <c r="L12696" i="7"/>
  <c r="A12696" i="7"/>
  <c r="L18252" i="7"/>
  <c r="A18252" i="7"/>
  <c r="L18448" i="7"/>
  <c r="A18448" i="7"/>
  <c r="L16865" i="7"/>
  <c r="A16865" i="7"/>
  <c r="L13916" i="7"/>
  <c r="A13916" i="7"/>
  <c r="L20933" i="7"/>
  <c r="A20933" i="7"/>
  <c r="L19860" i="7"/>
  <c r="A19860" i="7"/>
  <c r="L20796" i="7"/>
  <c r="A20796" i="7"/>
  <c r="L20383" i="7"/>
  <c r="A20383" i="7"/>
  <c r="L14968" i="7"/>
  <c r="A14968" i="7"/>
  <c r="L15503" i="7"/>
  <c r="A15503" i="7"/>
  <c r="L15422" i="7"/>
  <c r="A15422" i="7"/>
  <c r="L16004" i="7"/>
  <c r="A16004" i="7"/>
  <c r="L16627" i="7"/>
  <c r="A16627" i="7"/>
  <c r="L15138" i="7"/>
  <c r="A15138" i="7"/>
  <c r="L14017" i="7"/>
  <c r="A14017" i="7"/>
  <c r="L12670" i="7"/>
  <c r="A12670" i="7"/>
  <c r="L13590" i="7"/>
  <c r="A13590" i="7"/>
  <c r="L14671" i="7"/>
  <c r="A14671" i="7"/>
  <c r="L13983" i="7"/>
  <c r="A13983" i="7"/>
  <c r="L14598" i="7"/>
  <c r="A14598" i="7"/>
  <c r="L12808" i="7"/>
  <c r="A12808" i="7"/>
  <c r="L12798" i="7"/>
  <c r="A12798" i="7"/>
  <c r="L13840" i="7"/>
  <c r="A13840" i="7"/>
  <c r="L14683" i="7"/>
  <c r="A14683" i="7"/>
  <c r="L13796" i="7"/>
  <c r="A13796" i="7"/>
  <c r="L14010" i="7"/>
  <c r="A14010" i="7"/>
  <c r="L12415" i="7"/>
  <c r="A12415" i="7"/>
  <c r="L13317" i="7"/>
  <c r="A13317" i="7"/>
  <c r="L12995" i="7"/>
  <c r="A12995" i="7"/>
  <c r="L13834" i="7"/>
  <c r="A13834" i="7"/>
  <c r="L12994" i="7"/>
  <c r="A12994" i="7"/>
  <c r="L12785" i="7"/>
  <c r="A12785" i="7"/>
  <c r="L20236" i="7"/>
  <c r="A20236" i="7"/>
  <c r="L19916" i="7"/>
  <c r="A19916" i="7"/>
  <c r="L20267" i="7"/>
  <c r="A20267" i="7"/>
  <c r="L19485" i="7"/>
  <c r="A19469" i="7"/>
  <c r="L20234" i="7"/>
  <c r="A20234" i="7"/>
  <c r="L19921" i="7"/>
  <c r="A19921" i="7"/>
  <c r="L19912" i="7"/>
  <c r="A19912" i="7"/>
  <c r="L20071" i="7"/>
  <c r="A20071" i="7"/>
  <c r="L19449" i="7"/>
  <c r="A19433" i="7"/>
  <c r="L20190" i="7"/>
  <c r="A20190" i="7"/>
  <c r="L19025" i="7"/>
  <c r="A19021" i="7"/>
  <c r="L19122" i="7"/>
  <c r="A19117" i="7"/>
  <c r="L18788" i="7"/>
  <c r="A18788" i="7"/>
  <c r="L18995" i="7"/>
  <c r="A18995" i="7"/>
  <c r="L17293" i="7"/>
  <c r="A17293" i="7"/>
  <c r="L18681" i="7"/>
  <c r="A18681" i="7"/>
  <c r="L19143" i="7"/>
  <c r="A19135" i="7"/>
  <c r="L19212" i="7"/>
  <c r="A19198" i="7"/>
  <c r="L18277" i="7"/>
  <c r="A18277" i="7"/>
  <c r="L17428" i="7"/>
  <c r="A17428" i="7"/>
  <c r="L17339" i="7"/>
  <c r="A17339" i="7"/>
  <c r="L17466" i="7"/>
  <c r="A17466" i="7"/>
  <c r="L21165" i="7"/>
  <c r="A21165" i="7"/>
  <c r="L16802" i="7"/>
  <c r="A16802" i="7"/>
  <c r="L21125" i="7"/>
  <c r="A21125" i="7"/>
  <c r="L17398" i="7"/>
  <c r="A17398" i="7"/>
  <c r="L16872" i="7"/>
  <c r="A16872" i="7"/>
  <c r="L16693" i="7"/>
  <c r="A16693" i="7"/>
  <c r="L21210" i="7"/>
  <c r="A21210" i="7"/>
  <c r="L16196" i="7"/>
  <c r="A16196" i="7"/>
  <c r="L14398" i="7"/>
  <c r="A14398" i="7"/>
  <c r="L14434" i="7"/>
  <c r="A14434" i="7"/>
  <c r="L20605" i="7"/>
  <c r="A20605" i="7"/>
  <c r="L19659" i="7"/>
  <c r="A19656" i="7"/>
  <c r="L18452" i="7"/>
  <c r="A18452" i="7"/>
  <c r="L18466" i="7"/>
  <c r="A18466" i="7"/>
  <c r="L18175" i="7"/>
  <c r="A18175" i="7"/>
  <c r="L17668" i="7"/>
  <c r="A17668" i="7"/>
  <c r="L17666" i="7"/>
  <c r="A17666" i="7"/>
  <c r="L21087" i="7"/>
  <c r="A21087" i="7"/>
  <c r="L15192" i="7"/>
  <c r="A15192" i="7"/>
  <c r="L15191" i="7"/>
  <c r="A15191" i="7"/>
  <c r="L16453" i="7"/>
  <c r="A16453" i="7"/>
  <c r="L16148" i="7"/>
  <c r="A16148" i="7"/>
  <c r="L14915" i="7"/>
  <c r="A14915" i="7"/>
  <c r="L14791" i="7"/>
  <c r="A14791" i="7"/>
  <c r="L13987" i="7"/>
  <c r="A13987" i="7"/>
  <c r="L12765" i="7"/>
  <c r="A12765" i="7"/>
  <c r="L20010" i="7"/>
  <c r="A20010" i="7"/>
  <c r="L18199" i="7"/>
  <c r="A18199" i="7"/>
  <c r="L18155" i="7"/>
  <c r="A18155" i="7"/>
  <c r="L17367" i="7"/>
  <c r="A17367" i="7"/>
  <c r="L14800" i="7"/>
  <c r="A14800" i="7"/>
  <c r="L12612" i="7"/>
  <c r="A12612" i="7"/>
  <c r="L12917" i="7"/>
  <c r="A12917" i="7"/>
  <c r="L20332" i="7"/>
  <c r="A20332" i="7"/>
  <c r="L19925" i="7"/>
  <c r="A19925" i="7"/>
  <c r="L17676" i="7"/>
  <c r="A17676" i="7"/>
  <c r="L16486" i="7"/>
  <c r="A16486" i="7"/>
  <c r="L14015" i="7"/>
  <c r="A14015" i="7"/>
  <c r="L13803" i="7"/>
  <c r="A13803" i="7"/>
  <c r="L20452" i="7"/>
  <c r="A20452" i="7"/>
  <c r="L19539" i="7"/>
  <c r="A19539" i="7"/>
  <c r="L18227" i="7"/>
  <c r="A18227" i="7"/>
  <c r="L16886" i="7"/>
  <c r="A16886" i="7"/>
  <c r="L16180" i="7"/>
  <c r="A16180" i="7"/>
  <c r="L14914" i="7"/>
  <c r="A14914" i="7"/>
  <c r="L13750" i="7"/>
  <c r="A13750" i="7"/>
  <c r="L12909" i="7"/>
  <c r="A12909" i="7"/>
  <c r="L20427" i="7"/>
  <c r="A20427" i="7"/>
  <c r="L19944" i="7"/>
  <c r="A19944" i="7"/>
  <c r="L18124" i="7"/>
  <c r="A18124" i="7"/>
  <c r="L19088" i="7"/>
  <c r="A19083" i="7"/>
  <c r="L18167" i="7"/>
  <c r="A18167" i="7"/>
  <c r="L18314" i="7"/>
  <c r="A18314" i="7"/>
  <c r="L18854" i="7"/>
  <c r="A18854" i="7"/>
  <c r="L17764" i="7"/>
  <c r="A17764" i="7"/>
  <c r="L18065" i="7"/>
  <c r="A18065" i="7"/>
  <c r="L17255" i="7"/>
  <c r="A17255" i="7"/>
  <c r="L21236" i="7"/>
  <c r="A21236" i="7"/>
  <c r="L14988" i="7"/>
  <c r="A14988" i="7"/>
  <c r="L14098" i="7"/>
  <c r="A14098" i="7"/>
  <c r="L19536" i="7"/>
  <c r="A19536" i="7"/>
  <c r="L20723" i="7"/>
  <c r="A20723" i="7"/>
  <c r="L21253" i="7"/>
  <c r="A21253" i="7"/>
  <c r="L15178" i="7"/>
  <c r="A15178" i="7"/>
  <c r="L13478" i="7"/>
  <c r="A13478" i="7"/>
  <c r="L19572" i="7"/>
  <c r="A19572" i="7"/>
  <c r="L18646" i="7"/>
  <c r="A18646" i="7"/>
  <c r="L17512" i="7"/>
  <c r="A17512" i="7"/>
  <c r="L14156" i="7"/>
  <c r="A14156" i="7"/>
  <c r="L14014" i="7"/>
  <c r="A14014" i="7"/>
  <c r="L19392" i="7"/>
  <c r="A19390" i="7"/>
  <c r="L14951" i="7"/>
  <c r="A14951" i="7"/>
  <c r="L15251" i="7"/>
  <c r="A15251" i="7"/>
  <c r="L14749" i="7"/>
  <c r="A14749" i="7"/>
  <c r="L14083" i="7"/>
  <c r="A14083" i="7"/>
  <c r="L12203" i="7"/>
  <c r="A12203" i="7"/>
  <c r="L20539" i="7"/>
  <c r="A20539" i="7"/>
  <c r="L20576" i="7"/>
  <c r="A20576" i="7"/>
  <c r="L19919" i="7"/>
  <c r="A19919" i="7"/>
  <c r="L17725" i="7"/>
  <c r="A17725" i="7"/>
  <c r="L19135" i="7"/>
  <c r="A19127" i="7"/>
  <c r="L18243" i="7"/>
  <c r="A18243" i="7"/>
  <c r="L17968" i="7"/>
  <c r="A17968" i="7"/>
  <c r="L16862" i="7"/>
  <c r="A16862" i="7"/>
  <c r="L15472" i="7"/>
  <c r="A15472" i="7"/>
  <c r="L16131" i="7"/>
  <c r="A16131" i="7"/>
  <c r="L14311" i="7"/>
  <c r="A14311" i="7"/>
  <c r="L12254" i="7"/>
  <c r="A12254" i="7"/>
  <c r="L20009" i="7"/>
  <c r="A20009" i="7"/>
  <c r="L18562" i="7"/>
  <c r="A18562" i="7"/>
  <c r="L18544" i="7"/>
  <c r="A18544" i="7"/>
  <c r="L17435" i="7"/>
  <c r="A17435" i="7"/>
  <c r="L17830" i="7"/>
  <c r="A17830" i="7"/>
  <c r="L15577" i="7"/>
  <c r="A15577" i="7"/>
  <c r="L13585" i="7"/>
  <c r="A13585" i="7"/>
  <c r="L13453" i="7"/>
  <c r="A13453" i="7"/>
  <c r="L20635" i="7"/>
  <c r="A20635" i="7"/>
  <c r="L19619" i="7"/>
  <c r="A19616" i="7"/>
  <c r="L19877" i="7"/>
  <c r="A19877" i="7"/>
  <c r="L19145" i="7"/>
  <c r="A19137" i="7"/>
  <c r="L17873" i="7"/>
  <c r="A17873" i="7"/>
  <c r="L17036" i="7"/>
  <c r="A17036" i="7"/>
  <c r="L15143" i="7"/>
  <c r="A15143" i="7"/>
  <c r="L16602" i="7"/>
  <c r="A16602" i="7"/>
  <c r="L13015" i="7"/>
  <c r="A13015" i="7"/>
  <c r="L13116" i="7"/>
  <c r="A13116" i="7"/>
  <c r="L12310" i="7"/>
  <c r="A12310" i="7"/>
  <c r="L12747" i="7"/>
  <c r="A12747" i="7"/>
  <c r="L18829" i="7"/>
  <c r="A18829" i="7"/>
  <c r="L18623" i="7"/>
  <c r="A18623" i="7"/>
  <c r="L18291" i="7"/>
  <c r="A18291" i="7"/>
  <c r="L17510" i="7"/>
  <c r="A17510" i="7"/>
  <c r="L16782" i="7"/>
  <c r="A16782" i="7"/>
  <c r="L16582" i="7"/>
  <c r="A16582" i="7"/>
  <c r="L14373" i="7"/>
  <c r="A14373" i="7"/>
  <c r="L20314" i="7"/>
  <c r="A20314" i="7"/>
  <c r="L18844" i="7"/>
  <c r="A18844" i="7"/>
  <c r="L19364" i="7"/>
  <c r="A19362" i="7"/>
  <c r="L18480" i="7"/>
  <c r="A18480" i="7"/>
  <c r="L16794" i="7"/>
  <c r="A16794" i="7"/>
  <c r="L15528" i="7"/>
  <c r="A15528" i="7"/>
  <c r="L15570" i="7"/>
  <c r="A15570" i="7"/>
  <c r="L14406" i="7"/>
  <c r="A14406" i="7"/>
  <c r="L13933" i="7"/>
  <c r="A13933" i="7"/>
  <c r="L13139" i="7"/>
  <c r="A13139" i="7"/>
  <c r="L19687" i="7"/>
  <c r="A19684" i="7"/>
  <c r="L20255" i="7"/>
  <c r="A20255" i="7"/>
  <c r="L17941" i="7"/>
  <c r="A17941" i="7"/>
  <c r="L17186" i="7"/>
  <c r="A17186" i="7"/>
  <c r="L17711" i="7"/>
  <c r="A17711" i="7"/>
  <c r="L13188" i="7"/>
  <c r="A13188" i="7"/>
  <c r="L14367" i="7"/>
  <c r="A14367" i="7"/>
  <c r="L20801" i="7"/>
  <c r="A20801" i="7"/>
  <c r="L18991" i="7"/>
  <c r="A18991" i="7"/>
  <c r="L13868" i="7"/>
  <c r="A13868" i="7"/>
  <c r="L20276" i="7"/>
  <c r="A20276" i="7"/>
  <c r="L18352" i="7"/>
  <c r="A18352" i="7"/>
  <c r="L16542" i="7"/>
  <c r="A16542" i="7"/>
  <c r="L16579" i="7"/>
  <c r="A16579" i="7"/>
  <c r="L20883" i="7"/>
  <c r="A20883" i="7"/>
  <c r="L20885" i="7"/>
  <c r="A20885" i="7"/>
  <c r="L20091" i="7"/>
  <c r="A20091" i="7"/>
  <c r="L20002" i="7"/>
  <c r="A20002" i="7"/>
  <c r="L20447" i="7"/>
  <c r="A20447" i="7"/>
  <c r="A19774" i="7"/>
  <c r="L19777" i="7"/>
  <c r="L20093" i="7"/>
  <c r="A20093" i="7"/>
  <c r="L19412" i="7"/>
  <c r="A19396" i="7"/>
  <c r="L19347" i="7"/>
  <c r="A19347" i="7"/>
  <c r="L19126" i="7"/>
  <c r="A19121" i="7"/>
  <c r="L19223" i="7"/>
  <c r="A19223" i="7"/>
  <c r="L17802" i="7"/>
  <c r="A17802" i="7"/>
  <c r="L17058" i="7"/>
  <c r="A17058" i="7"/>
  <c r="L18129" i="7"/>
  <c r="A18129" i="7"/>
  <c r="L17480" i="7"/>
  <c r="A17480" i="7"/>
  <c r="L16930" i="7"/>
  <c r="A16930" i="7"/>
  <c r="L17065" i="7"/>
  <c r="A17065" i="7"/>
  <c r="L16997" i="7"/>
  <c r="A16997" i="7"/>
  <c r="L15336" i="7"/>
  <c r="A15336" i="7"/>
  <c r="L14497" i="7"/>
  <c r="A14497" i="7"/>
  <c r="L15332" i="7"/>
  <c r="A15332" i="7"/>
  <c r="L15337" i="7"/>
  <c r="A15337" i="7"/>
  <c r="L13232" i="7"/>
  <c r="A13232" i="7"/>
  <c r="L14390" i="7"/>
  <c r="A14390" i="7"/>
  <c r="L13228" i="7"/>
  <c r="A13228" i="7"/>
  <c r="L14418" i="7"/>
  <c r="A14418" i="7"/>
  <c r="L12347" i="7"/>
  <c r="A12347" i="7"/>
  <c r="L20767" i="7"/>
  <c r="A20767" i="7"/>
  <c r="L19638" i="7"/>
  <c r="A19635" i="7"/>
  <c r="L20120" i="7"/>
  <c r="A20120" i="7"/>
  <c r="L18628" i="7"/>
  <c r="A18628" i="7"/>
  <c r="L18560" i="7"/>
  <c r="A18560" i="7"/>
  <c r="L17570" i="7"/>
  <c r="A17570" i="7"/>
  <c r="L17703" i="7"/>
  <c r="A17703" i="7"/>
  <c r="L16766" i="7"/>
  <c r="A16766" i="7"/>
  <c r="L15631" i="7"/>
  <c r="A15631" i="7"/>
  <c r="L13929" i="7"/>
  <c r="A13929" i="7"/>
  <c r="L12487" i="7"/>
  <c r="A12487" i="7"/>
  <c r="L19811" i="7"/>
  <c r="A19811" i="7"/>
  <c r="L19545" i="7"/>
  <c r="A19545" i="7"/>
  <c r="L21093" i="7"/>
  <c r="A21093" i="7"/>
  <c r="L16336" i="7"/>
  <c r="A16336" i="7"/>
  <c r="L15680" i="7"/>
  <c r="A15680" i="7"/>
  <c r="L14473" i="7"/>
  <c r="A14473" i="7"/>
  <c r="L15679" i="7"/>
  <c r="A15679" i="7"/>
  <c r="L16374" i="7"/>
  <c r="A16374" i="7"/>
  <c r="L15662" i="7"/>
  <c r="A15662" i="7"/>
  <c r="L15757" i="7"/>
  <c r="A15757" i="7"/>
  <c r="L15645" i="7"/>
  <c r="A15645" i="7"/>
  <c r="L15692" i="7"/>
  <c r="A15692" i="7"/>
  <c r="L14924" i="7"/>
  <c r="A14924" i="7"/>
  <c r="L15683" i="7"/>
  <c r="A15683" i="7"/>
  <c r="L14891" i="7"/>
  <c r="A14891" i="7"/>
  <c r="L15682" i="7"/>
  <c r="A15682" i="7"/>
  <c r="L14890" i="7"/>
  <c r="A14890" i="7"/>
  <c r="L15681" i="7"/>
  <c r="A15681" i="7"/>
  <c r="L15169" i="7"/>
  <c r="A15169" i="7"/>
  <c r="L13129" i="7"/>
  <c r="A13129" i="7"/>
  <c r="L14157" i="7"/>
  <c r="A14157" i="7"/>
  <c r="L14268" i="7"/>
  <c r="A14268" i="7"/>
  <c r="L12847" i="7"/>
  <c r="A12847" i="7"/>
  <c r="L13101" i="7"/>
  <c r="A13101" i="7"/>
  <c r="L13123" i="7"/>
  <c r="A13123" i="7"/>
  <c r="L12482" i="7"/>
  <c r="A12482" i="7"/>
  <c r="L18621" i="7"/>
  <c r="A18621" i="7"/>
  <c r="L20782" i="7"/>
  <c r="A20782" i="7"/>
  <c r="L20780" i="7"/>
  <c r="A20780" i="7"/>
  <c r="L19686" i="7"/>
  <c r="A19683" i="7"/>
  <c r="L20122" i="7"/>
  <c r="A20122" i="7"/>
  <c r="L20121" i="7"/>
  <c r="A20121" i="7"/>
  <c r="L19992" i="7"/>
  <c r="A19992" i="7"/>
  <c r="L18637" i="7"/>
  <c r="A18637" i="7"/>
  <c r="L20318" i="7"/>
  <c r="A20318" i="7"/>
  <c r="L20125" i="7"/>
  <c r="A20125" i="7"/>
  <c r="L19268" i="7"/>
  <c r="A19268" i="7"/>
  <c r="L18956" i="7"/>
  <c r="A18956" i="7"/>
  <c r="L19443" i="7"/>
  <c r="A19427" i="7"/>
  <c r="L18955" i="7"/>
  <c r="A18955" i="7"/>
  <c r="L17677" i="7"/>
  <c r="A17677" i="7"/>
  <c r="L18962" i="7"/>
  <c r="A18962" i="7"/>
  <c r="L18373" i="7"/>
  <c r="A18373" i="7"/>
  <c r="L18801" i="7"/>
  <c r="A18801" i="7"/>
  <c r="L16698" i="7"/>
  <c r="A16698" i="7"/>
  <c r="L18960" i="7"/>
  <c r="A18960" i="7"/>
  <c r="L19271" i="7"/>
  <c r="A19271" i="7"/>
  <c r="L18631" i="7"/>
  <c r="A18631" i="7"/>
  <c r="L19254" i="7"/>
  <c r="A19254" i="7"/>
  <c r="L18798" i="7"/>
  <c r="A18798" i="7"/>
  <c r="L17948" i="7"/>
  <c r="A17948" i="7"/>
  <c r="L17971" i="7"/>
  <c r="A17971" i="7"/>
  <c r="L17411" i="7"/>
  <c r="A17411" i="7"/>
  <c r="L18353" i="7"/>
  <c r="A18353" i="7"/>
  <c r="L17081" i="7"/>
  <c r="A17081" i="7"/>
  <c r="L17679" i="7"/>
  <c r="A17679" i="7"/>
  <c r="L17414" i="7"/>
  <c r="A17414" i="7"/>
  <c r="L14935" i="7"/>
  <c r="A14935" i="7"/>
  <c r="L16266" i="7"/>
  <c r="A16266" i="7"/>
  <c r="L14630" i="7"/>
  <c r="A14630" i="7"/>
  <c r="L14266" i="7"/>
  <c r="A14266" i="7"/>
  <c r="L20084" i="7"/>
  <c r="A20084" i="7"/>
  <c r="L19553" i="7"/>
  <c r="A19553" i="7"/>
  <c r="L18874" i="7"/>
  <c r="A18874" i="7"/>
  <c r="L18872" i="7"/>
  <c r="A18872" i="7"/>
  <c r="L17732" i="7"/>
  <c r="A17732" i="7"/>
  <c r="L21325" i="7"/>
  <c r="A21325" i="7"/>
  <c r="L17671" i="7"/>
  <c r="A17671" i="7"/>
  <c r="L16312" i="7"/>
  <c r="A16312" i="7"/>
  <c r="L15986" i="7"/>
  <c r="A15986" i="7"/>
  <c r="L12895" i="7"/>
  <c r="A12895" i="7"/>
  <c r="L13915" i="7"/>
  <c r="A13915" i="7"/>
  <c r="L18525" i="7"/>
  <c r="A18525" i="7"/>
  <c r="L18685" i="7"/>
  <c r="A18685" i="7"/>
  <c r="L20501" i="7"/>
  <c r="A20501" i="7"/>
  <c r="L18084" i="7"/>
  <c r="A18084" i="7"/>
  <c r="L17402" i="7"/>
  <c r="A17402" i="7"/>
  <c r="L17750" i="7"/>
  <c r="A17750" i="7"/>
  <c r="L21050" i="7"/>
  <c r="A21050" i="7"/>
  <c r="L16426" i="7"/>
  <c r="A16426" i="7"/>
  <c r="L19333" i="7"/>
  <c r="A19333" i="7"/>
  <c r="L21319" i="7"/>
  <c r="A21319" i="7"/>
  <c r="L14893" i="7"/>
  <c r="A14893" i="7"/>
  <c r="L15489" i="7"/>
  <c r="A15489" i="7"/>
  <c r="L14582" i="7"/>
  <c r="A14582" i="7"/>
  <c r="L13586" i="7"/>
  <c r="A13586" i="7"/>
  <c r="L20058" i="7"/>
  <c r="A20058" i="7"/>
  <c r="L17617" i="7"/>
  <c r="A17617" i="7"/>
  <c r="L15864" i="7"/>
  <c r="A15864" i="7"/>
  <c r="L15879" i="7"/>
  <c r="A15879" i="7"/>
  <c r="L16430" i="7"/>
  <c r="A16430" i="7"/>
  <c r="L15790" i="7"/>
  <c r="A15790" i="7"/>
  <c r="L15797" i="7"/>
  <c r="A15797" i="7"/>
  <c r="L15844" i="7"/>
  <c r="A15844" i="7"/>
  <c r="L15851" i="7"/>
  <c r="A15851" i="7"/>
  <c r="L15858" i="7"/>
  <c r="A15858" i="7"/>
  <c r="L15865" i="7"/>
  <c r="A15865" i="7"/>
  <c r="L20684" i="7"/>
  <c r="A20684" i="7"/>
  <c r="L20678" i="7"/>
  <c r="A20678" i="7"/>
  <c r="L20905" i="7"/>
  <c r="A20905" i="7"/>
  <c r="L16674" i="7"/>
  <c r="A16674" i="7"/>
  <c r="L14411" i="7"/>
  <c r="A14411" i="7"/>
  <c r="L20900" i="7"/>
  <c r="A20900" i="7"/>
  <c r="L19787" i="7"/>
  <c r="A19784" i="7"/>
  <c r="L17060" i="7"/>
  <c r="A17060" i="7"/>
  <c r="L21329" i="7"/>
  <c r="A21329" i="7"/>
  <c r="L16409" i="7"/>
  <c r="A16409" i="7"/>
  <c r="L20887" i="7"/>
  <c r="A20887" i="7"/>
  <c r="L18526" i="7"/>
  <c r="A18526" i="7"/>
  <c r="L16867" i="7"/>
  <c r="A16867" i="7"/>
  <c r="L15407" i="7"/>
  <c r="A15407" i="7"/>
  <c r="L14842" i="7"/>
  <c r="A14842" i="7"/>
  <c r="L15305" i="7"/>
  <c r="A15305" i="7"/>
  <c r="L19828" i="7"/>
  <c r="A19828" i="7"/>
  <c r="L20608" i="7"/>
  <c r="A20608" i="7"/>
  <c r="L20221" i="7"/>
  <c r="A20221" i="7"/>
  <c r="L18191" i="7"/>
  <c r="A18191" i="7"/>
  <c r="L19043" i="7"/>
  <c r="A19039" i="7"/>
  <c r="L18446" i="7"/>
  <c r="A18446" i="7"/>
  <c r="L17299" i="7"/>
  <c r="A17299" i="7"/>
  <c r="L17743" i="7"/>
  <c r="A17743" i="7"/>
  <c r="L21135" i="7"/>
  <c r="A21135" i="7"/>
  <c r="L15608" i="7"/>
  <c r="A15608" i="7"/>
  <c r="L15375" i="7"/>
  <c r="A15375" i="7"/>
  <c r="L15446" i="7"/>
  <c r="A15446" i="7"/>
  <c r="L14810" i="7"/>
  <c r="A14810" i="7"/>
  <c r="L15372" i="7"/>
  <c r="A15372" i="7"/>
  <c r="L15275" i="7"/>
  <c r="A15275" i="7"/>
  <c r="L15266" i="7"/>
  <c r="A15266" i="7"/>
  <c r="L15369" i="7"/>
  <c r="A15369"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20827" i="7"/>
  <c r="A20827" i="7"/>
  <c r="L19991" i="7"/>
  <c r="A19991" i="7"/>
  <c r="L18744" i="7"/>
  <c r="A18744" i="7"/>
  <c r="L17291" i="7"/>
  <c r="A17291" i="7"/>
  <c r="L17193" i="7"/>
  <c r="A17193" i="7"/>
  <c r="L16796" i="7"/>
  <c r="A16796" i="7"/>
  <c r="L12294" i="7"/>
  <c r="A12294" i="7"/>
  <c r="L15466" i="7"/>
  <c r="A15466" i="7"/>
  <c r="L14654" i="7"/>
  <c r="A14654" i="7"/>
  <c r="L13315" i="7"/>
  <c r="A13315" i="7"/>
  <c r="L20659" i="7"/>
  <c r="A20659" i="7"/>
  <c r="L19389" i="7"/>
  <c r="A19387" i="7"/>
  <c r="L21048" i="7"/>
  <c r="A21048" i="7"/>
  <c r="L21167" i="7"/>
  <c r="A21167" i="7"/>
  <c r="L16648" i="7"/>
  <c r="A16648" i="7"/>
  <c r="L15056" i="7"/>
  <c r="A15056" i="7"/>
  <c r="L15519" i="7"/>
  <c r="A15519" i="7"/>
  <c r="L16438" i="7"/>
  <c r="A16438" i="7"/>
  <c r="L15062" i="7"/>
  <c r="A15062" i="7"/>
  <c r="L16069" i="7"/>
  <c r="A16069" i="7"/>
  <c r="L15125" i="7"/>
  <c r="A15125" i="7"/>
  <c r="L16132" i="7"/>
  <c r="A16132" i="7"/>
  <c r="L16435" i="7"/>
  <c r="A16435" i="7"/>
  <c r="L14673" i="7"/>
  <c r="A14673" i="7"/>
  <c r="L14994" i="7"/>
  <c r="A14994" i="7"/>
  <c r="L16473" i="7"/>
  <c r="A16473" i="7"/>
  <c r="L15497" i="7"/>
  <c r="A15497" i="7"/>
  <c r="L13601" i="7"/>
  <c r="A13601" i="7"/>
  <c r="L12902" i="7"/>
  <c r="A12902" i="7"/>
  <c r="L14664" i="7"/>
  <c r="A14664" i="7"/>
  <c r="L13692" i="7"/>
  <c r="A13692" i="7"/>
  <c r="L12900" i="7"/>
  <c r="A12900" i="7"/>
  <c r="L14479" i="7"/>
  <c r="A14479" i="7"/>
  <c r="L12648" i="7"/>
  <c r="A12648" i="7"/>
  <c r="L14510" i="7"/>
  <c r="A14510" i="7"/>
  <c r="L12958" i="7"/>
  <c r="A12958" i="7"/>
  <c r="L14581" i="7"/>
  <c r="A14581" i="7"/>
  <c r="L13832" i="7"/>
  <c r="A13832" i="7"/>
  <c r="L12784" i="7"/>
  <c r="A12784" i="7"/>
  <c r="L13980" i="7"/>
  <c r="A13980" i="7"/>
  <c r="L13368" i="7"/>
  <c r="A13368" i="7"/>
  <c r="L14531" i="7"/>
  <c r="A14531" i="7"/>
  <c r="L13534" i="7"/>
  <c r="A13534" i="7"/>
  <c r="L14570" i="7"/>
  <c r="A14570" i="7"/>
  <c r="L13592" i="7"/>
  <c r="A13592" i="7"/>
  <c r="L12750" i="7"/>
  <c r="A12750" i="7"/>
  <c r="L12590" i="7"/>
  <c r="A12590" i="7"/>
  <c r="L13349" i="7"/>
  <c r="A13349" i="7"/>
  <c r="L12413" i="7"/>
  <c r="A12413" i="7"/>
  <c r="L12220" i="7"/>
  <c r="A12220" i="7"/>
  <c r="L12987" i="7"/>
  <c r="A12987" i="7"/>
  <c r="L12259" i="7"/>
  <c r="A12259" i="7"/>
  <c r="L13386" i="7"/>
  <c r="A13386" i="7"/>
  <c r="L12385" i="7"/>
  <c r="A12385" i="7"/>
  <c r="L20524" i="7"/>
  <c r="A20524" i="7"/>
  <c r="L20846" i="7"/>
  <c r="A20846" i="7"/>
  <c r="L20547" i="7"/>
  <c r="A20547" i="7"/>
  <c r="L19971" i="7"/>
  <c r="A19971" i="7"/>
  <c r="L20266" i="7"/>
  <c r="A20266" i="7"/>
  <c r="L19765" i="7"/>
  <c r="A19762" i="7"/>
  <c r="L20025" i="7"/>
  <c r="A20025" i="7"/>
  <c r="L20624" i="7"/>
  <c r="A20624" i="7"/>
  <c r="L20192" i="7"/>
  <c r="A20192" i="7"/>
  <c r="L19481" i="7"/>
  <c r="A19465" i="7"/>
  <c r="L20487" i="7"/>
  <c r="A20487" i="7"/>
  <c r="L19975" i="7"/>
  <c r="A19975" i="7"/>
  <c r="L18629" i="7"/>
  <c r="A18629" i="7"/>
  <c r="L20166" i="7"/>
  <c r="A20166" i="7"/>
  <c r="L17229" i="7"/>
  <c r="A17229" i="7"/>
  <c r="L19973" i="7"/>
  <c r="A19973" i="7"/>
  <c r="L17925" i="7"/>
  <c r="A17925" i="7"/>
  <c r="L17605" i="7"/>
  <c r="A17605" i="7"/>
  <c r="L18659" i="7"/>
  <c r="A18659" i="7"/>
  <c r="L18602" i="7"/>
  <c r="A18602" i="7"/>
  <c r="L19197" i="7"/>
  <c r="A19185" i="7"/>
  <c r="L18424" i="7"/>
  <c r="A18424" i="7"/>
  <c r="L19160" i="7"/>
  <c r="A19152" i="7"/>
  <c r="L18231" i="7"/>
  <c r="A18231" i="7"/>
  <c r="L19167" i="7"/>
  <c r="A19159" i="7"/>
  <c r="L19550" i="7"/>
  <c r="A19550" i="7"/>
  <c r="L17613" i="7"/>
  <c r="A17613" i="7"/>
  <c r="L17324" i="7"/>
  <c r="A17324" i="7"/>
  <c r="L18283" i="7"/>
  <c r="A18283" i="7"/>
  <c r="L17459" i="7"/>
  <c r="A17459" i="7"/>
  <c r="L17730" i="7"/>
  <c r="A17730" i="7"/>
  <c r="L16874" i="7"/>
  <c r="A16874" i="7"/>
  <c r="L17857" i="7"/>
  <c r="A17857" i="7"/>
  <c r="L17441" i="7"/>
  <c r="A17441" i="7"/>
  <c r="L17856" i="7"/>
  <c r="A17856" i="7"/>
  <c r="L17967" i="7"/>
  <c r="A17967" i="7"/>
  <c r="L17407" i="7"/>
  <c r="A17407" i="7"/>
  <c r="L17854" i="7"/>
  <c r="A17854" i="7"/>
  <c r="L17294" i="7"/>
  <c r="A17294" i="7"/>
  <c r="L21199" i="7"/>
  <c r="A21199" i="7"/>
  <c r="L16920" i="7"/>
  <c r="A16920" i="7"/>
  <c r="L21060" i="7"/>
  <c r="A21060" i="7"/>
  <c r="L16949" i="7"/>
  <c r="A16949" i="7"/>
  <c r="L16788" i="7"/>
  <c r="A16788" i="7"/>
  <c r="L16875" i="7"/>
  <c r="A16875" i="7"/>
  <c r="L20985" i="7"/>
  <c r="A20985" i="7"/>
  <c r="L16088" i="7"/>
  <c r="A16088" i="7"/>
  <c r="L16071" i="7"/>
  <c r="A16071" i="7"/>
  <c r="L16094" i="7"/>
  <c r="A16094" i="7"/>
  <c r="L16101" i="7"/>
  <c r="A16101" i="7"/>
  <c r="L16012" i="7"/>
  <c r="A16012" i="7"/>
  <c r="L16106" i="7"/>
  <c r="A16106" i="7"/>
  <c r="L16089" i="7"/>
  <c r="A16089" i="7"/>
  <c r="L20875" i="7"/>
  <c r="A20875" i="7"/>
  <c r="L20468" i="7"/>
  <c r="A20468" i="7"/>
  <c r="L20812" i="7"/>
  <c r="A20812" i="7"/>
  <c r="L20154" i="7"/>
  <c r="A20154" i="7"/>
  <c r="L18677" i="7"/>
  <c r="A18677" i="7"/>
  <c r="L18676" i="7"/>
  <c r="A18676" i="7"/>
  <c r="L18994" i="7"/>
  <c r="A18994" i="7"/>
  <c r="L18984" i="7"/>
  <c r="A18984" i="7"/>
  <c r="L18670" i="7"/>
  <c r="A18670" i="7"/>
  <c r="L18011" i="7"/>
  <c r="A18011" i="7"/>
  <c r="L18001" i="7"/>
  <c r="A18001" i="7"/>
  <c r="L17575" i="7"/>
  <c r="A17575" i="7"/>
  <c r="L17598" i="7"/>
  <c r="A17598" i="7"/>
  <c r="L21015" i="7"/>
  <c r="A21015" i="7"/>
  <c r="L21027" i="7"/>
  <c r="A21027" i="7"/>
  <c r="L14869" i="7"/>
  <c r="A14869" i="7"/>
  <c r="L14176" i="7"/>
  <c r="A14176" i="7"/>
  <c r="L13628" i="7"/>
  <c r="A13628" i="7"/>
  <c r="L14354" i="7"/>
  <c r="A14354" i="7"/>
  <c r="L12573" i="7"/>
  <c r="A12573" i="7"/>
  <c r="L12713" i="7"/>
  <c r="A12713" i="7"/>
  <c r="L20163" i="7"/>
  <c r="A20163" i="7"/>
  <c r="L20040" i="7"/>
  <c r="A20040" i="7"/>
  <c r="L18999" i="7"/>
  <c r="A19218" i="7"/>
  <c r="L17532" i="7"/>
  <c r="A17532" i="7"/>
  <c r="L17719" i="7"/>
  <c r="A17719" i="7"/>
  <c r="L16440" i="7"/>
  <c r="A16440" i="7"/>
  <c r="L16360" i="7"/>
  <c r="A16360" i="7"/>
  <c r="L16048" i="7"/>
  <c r="A16048" i="7"/>
  <c r="L15912" i="7"/>
  <c r="A15912" i="7"/>
  <c r="L15744" i="7"/>
  <c r="A15744" i="7"/>
  <c r="L15448" i="7"/>
  <c r="A15448" i="7"/>
  <c r="L15064" i="7"/>
  <c r="A15064" i="7"/>
  <c r="L14449" i="7"/>
  <c r="A14449" i="7"/>
  <c r="L16439" i="7"/>
  <c r="A16439" i="7"/>
  <c r="L16191" i="7"/>
  <c r="A16191" i="7"/>
  <c r="L15943" i="7"/>
  <c r="A15943" i="7"/>
  <c r="L15823" i="7"/>
  <c r="A15823" i="7"/>
  <c r="L15711" i="7"/>
  <c r="A15711" i="7"/>
  <c r="L15287" i="7"/>
  <c r="A15287" i="7"/>
  <c r="L14824" i="7"/>
  <c r="A14824" i="7"/>
  <c r="L16510" i="7"/>
  <c r="A16510" i="7"/>
  <c r="L16254" i="7"/>
  <c r="A16254" i="7"/>
  <c r="L16046" i="7"/>
  <c r="A16046" i="7"/>
  <c r="L15910" i="7"/>
  <c r="A15910" i="7"/>
  <c r="L15734" i="7"/>
  <c r="A15734" i="7"/>
  <c r="L15534" i="7"/>
  <c r="A15534" i="7"/>
  <c r="L15078" i="7"/>
  <c r="A15078" i="7"/>
  <c r="L14777" i="7"/>
  <c r="A14777" i="7"/>
  <c r="L16621" i="7"/>
  <c r="A16621" i="7"/>
  <c r="L16293" i="7"/>
  <c r="A16293" i="7"/>
  <c r="L16085" i="7"/>
  <c r="A16085" i="7"/>
  <c r="L15941" i="7"/>
  <c r="A15941" i="7"/>
  <c r="L15813" i="7"/>
  <c r="A15813" i="7"/>
  <c r="L15581" i="7"/>
  <c r="A15581" i="7"/>
  <c r="L15293" i="7"/>
  <c r="A15293" i="7"/>
  <c r="L14853" i="7"/>
  <c r="A14853" i="7"/>
  <c r="L16652" i="7"/>
  <c r="A16652" i="7"/>
  <c r="L16364" i="7"/>
  <c r="A16364" i="7"/>
  <c r="L16188" i="7"/>
  <c r="A16188" i="7"/>
  <c r="L16020" i="7"/>
  <c r="A16020" i="7"/>
  <c r="L15828" i="7"/>
  <c r="A15828" i="7"/>
  <c r="L15724" i="7"/>
  <c r="A15724" i="7"/>
  <c r="L15532" i="7"/>
  <c r="A15532" i="7"/>
  <c r="L15132" i="7"/>
  <c r="A15132" i="7"/>
  <c r="L14819" i="7"/>
  <c r="A14819" i="7"/>
  <c r="L16483" i="7"/>
  <c r="A16483" i="7"/>
  <c r="L16251" i="7"/>
  <c r="A16251" i="7"/>
  <c r="L16051" i="7"/>
  <c r="A16051" i="7"/>
  <c r="L15915" i="7"/>
  <c r="A15915" i="7"/>
  <c r="L15763" i="7"/>
  <c r="A15763" i="7"/>
  <c r="L15579" i="7"/>
  <c r="A15579" i="7"/>
  <c r="L15403" i="7"/>
  <c r="A15403" i="7"/>
  <c r="L15131" i="7"/>
  <c r="A15131" i="7"/>
  <c r="L14829" i="7"/>
  <c r="A14829" i="7"/>
  <c r="L16538" i="7"/>
  <c r="A16538" i="7"/>
  <c r="L16234" i="7"/>
  <c r="A16234" i="7"/>
  <c r="L16034" i="7"/>
  <c r="A16034" i="7"/>
  <c r="L15906" i="7"/>
  <c r="A15906" i="7"/>
  <c r="L15738" i="7"/>
  <c r="A15738" i="7"/>
  <c r="L15546" i="7"/>
  <c r="A15546" i="7"/>
  <c r="L15330" i="7"/>
  <c r="A15330" i="7"/>
  <c r="L15066" i="7"/>
  <c r="A15066" i="7"/>
  <c r="L14425" i="7"/>
  <c r="A14425" i="7"/>
  <c r="L16401" i="7"/>
  <c r="A16401" i="7"/>
  <c r="L16081" i="7"/>
  <c r="A16081" i="7"/>
  <c r="L15929" i="7"/>
  <c r="A15929" i="7"/>
  <c r="L15761" i="7"/>
  <c r="A15761" i="7"/>
  <c r="L15545" i="7"/>
  <c r="A15545" i="7"/>
  <c r="L15385" i="7"/>
  <c r="A15385" i="7"/>
  <c r="L15065" i="7"/>
  <c r="A15065" i="7"/>
  <c r="L14089" i="7"/>
  <c r="A14089" i="7"/>
  <c r="L13780" i="7"/>
  <c r="A13780" i="7"/>
  <c r="L13431" i="7"/>
  <c r="A13431" i="7"/>
  <c r="L13004" i="7"/>
  <c r="A13004" i="7"/>
  <c r="L14720" i="7"/>
  <c r="A14720" i="7"/>
  <c r="L14488" i="7"/>
  <c r="A14488" i="7"/>
  <c r="L14240" i="7"/>
  <c r="A14240" i="7"/>
  <c r="L14040" i="7"/>
  <c r="A14040" i="7"/>
  <c r="L13632" i="7"/>
  <c r="A13632" i="7"/>
  <c r="L13361" i="7"/>
  <c r="A13361" i="7"/>
  <c r="L12844" i="7"/>
  <c r="A12844" i="7"/>
  <c r="L14775" i="7"/>
  <c r="A14775" i="7"/>
  <c r="L14615" i="7"/>
  <c r="A14615" i="7"/>
  <c r="L14295" i="7"/>
  <c r="A14295" i="7"/>
  <c r="L14135" i="7"/>
  <c r="A14135" i="7"/>
  <c r="L13846" i="7"/>
  <c r="A13846" i="7"/>
  <c r="L13360" i="7"/>
  <c r="A13360" i="7"/>
  <c r="L12935" i="7"/>
  <c r="A12935" i="7"/>
  <c r="L14734" i="7"/>
  <c r="A14734" i="7"/>
  <c r="L14486" i="7"/>
  <c r="A14486" i="7"/>
  <c r="L14230" i="7"/>
  <c r="A14230" i="7"/>
  <c r="L13892" i="7"/>
  <c r="A13892" i="7"/>
  <c r="L13471" i="7"/>
  <c r="A13471" i="7"/>
  <c r="L13151" i="7"/>
  <c r="A13151" i="7"/>
  <c r="L12876" i="7"/>
  <c r="A12876" i="7"/>
  <c r="L14693" i="7"/>
  <c r="A14693" i="7"/>
  <c r="L14309" i="7"/>
  <c r="A14309" i="7"/>
  <c r="L14133" i="7"/>
  <c r="A14133" i="7"/>
  <c r="L13855" i="7"/>
  <c r="A13855" i="7"/>
  <c r="L13424" i="7"/>
  <c r="A13424" i="7"/>
  <c r="L12944" i="7"/>
  <c r="A12944" i="7"/>
  <c r="L12240" i="7"/>
  <c r="A12240" i="7"/>
  <c r="L14612" i="7"/>
  <c r="A14612" i="7"/>
  <c r="L14332" i="7"/>
  <c r="A14332" i="7"/>
  <c r="L14172" i="7"/>
  <c r="A14172" i="7"/>
  <c r="L13964" i="7"/>
  <c r="A13964" i="7"/>
  <c r="L13500" i="7"/>
  <c r="A13500" i="7"/>
  <c r="L13008" i="7"/>
  <c r="A13008" i="7"/>
  <c r="L12424" i="7"/>
  <c r="A12424" i="7"/>
  <c r="L14611" i="7"/>
  <c r="A14611" i="7"/>
  <c r="L14299" i="7"/>
  <c r="A14299" i="7"/>
  <c r="L14091" i="7"/>
  <c r="A14091" i="7"/>
  <c r="L13897" i="7"/>
  <c r="A13897" i="7"/>
  <c r="L13465" i="7"/>
  <c r="A13465" i="7"/>
  <c r="L13068" i="7"/>
  <c r="A13068" i="7"/>
  <c r="L12504" i="7"/>
  <c r="A12504" i="7"/>
  <c r="L14618" i="7"/>
  <c r="A14618"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9751" i="7"/>
  <c r="A19748" i="7"/>
  <c r="L20769" i="7"/>
  <c r="A20769" i="7"/>
  <c r="L20725" i="7"/>
  <c r="A20725" i="7"/>
  <c r="L20800" i="7"/>
  <c r="A20800" i="7"/>
  <c r="L20895" i="7"/>
  <c r="A20895" i="7"/>
  <c r="L20180" i="7"/>
  <c r="A20180" i="7"/>
  <c r="L20821" i="7"/>
  <c r="A20821" i="7"/>
  <c r="L20860" i="7"/>
  <c r="A20860" i="7"/>
  <c r="L20747" i="7"/>
  <c r="A20747" i="7"/>
  <c r="L20339" i="7"/>
  <c r="A20339" i="7"/>
  <c r="L19835" i="7"/>
  <c r="A19835" i="7"/>
  <c r="L19132" i="7"/>
  <c r="A19213" i="7"/>
  <c r="L20570" i="7"/>
  <c r="A20570" i="7"/>
  <c r="L20338" i="7"/>
  <c r="A20338" i="7"/>
  <c r="L19994" i="7"/>
  <c r="A19994" i="7"/>
  <c r="L19621" i="7"/>
  <c r="A19618" i="7"/>
  <c r="L20505" i="7"/>
  <c r="A20505" i="7"/>
  <c r="L20185" i="7"/>
  <c r="A20185" i="7"/>
  <c r="L19849" i="7"/>
  <c r="A19849" i="7"/>
  <c r="L19548" i="7"/>
  <c r="A19548" i="7"/>
  <c r="L20704" i="7"/>
  <c r="A20704" i="7"/>
  <c r="L20336" i="7"/>
  <c r="A20336" i="7"/>
  <c r="L19896" i="7"/>
  <c r="A19896" i="7"/>
  <c r="L19297" i="7"/>
  <c r="A19297" i="7"/>
  <c r="L20535" i="7"/>
  <c r="A20535" i="7"/>
  <c r="L20183" i="7"/>
  <c r="A20183" i="7"/>
  <c r="L19778" i="7"/>
  <c r="A19775" i="7"/>
  <c r="L20686" i="7"/>
  <c r="A20686" i="7"/>
  <c r="L20342" i="7"/>
  <c r="A20342" i="7"/>
  <c r="L20142" i="7"/>
  <c r="A20142" i="7"/>
  <c r="L19601" i="7"/>
  <c r="A19598" i="7"/>
  <c r="L17213" i="7"/>
  <c r="A17213" i="7"/>
  <c r="L20157" i="7"/>
  <c r="A20157" i="7"/>
  <c r="L19861" i="7"/>
  <c r="A19861" i="7"/>
  <c r="L19017" i="7"/>
  <c r="A19013" i="7"/>
  <c r="L19260" i="7"/>
  <c r="A19260" i="7"/>
  <c r="L18972" i="7"/>
  <c r="A18972" i="7"/>
  <c r="L18588" i="7"/>
  <c r="A18588" i="7"/>
  <c r="L17834" i="7"/>
  <c r="A17834" i="7"/>
  <c r="L19259" i="7"/>
  <c r="A19259" i="7"/>
  <c r="L18931" i="7"/>
  <c r="A18931" i="7"/>
  <c r="A18515" i="7"/>
  <c r="L18515" i="7"/>
  <c r="L17261" i="7"/>
  <c r="A17261" i="7"/>
  <c r="L19014" i="7"/>
  <c r="A19010" i="7"/>
  <c r="L18530" i="7"/>
  <c r="A18530" i="7"/>
  <c r="L19257" i="7"/>
  <c r="A19257" i="7"/>
  <c r="L18969" i="7"/>
  <c r="A18969" i="7"/>
  <c r="L18593" i="7"/>
  <c r="A18593" i="7"/>
  <c r="L17165" i="7"/>
  <c r="A17165" i="7"/>
  <c r="L19214" i="7"/>
  <c r="A19200" i="7"/>
  <c r="L18808" i="7"/>
  <c r="A18808" i="7"/>
  <c r="L18512" i="7"/>
  <c r="A18512" i="7"/>
  <c r="L19455" i="7"/>
  <c r="A19439" i="7"/>
  <c r="L19151" i="7"/>
  <c r="A19143" i="7"/>
  <c r="L18759" i="7"/>
  <c r="A18759" i="7"/>
  <c r="L18368" i="7"/>
  <c r="A18368" i="7"/>
  <c r="L19518" i="7"/>
  <c r="A19502" i="7"/>
  <c r="L19115" i="7"/>
  <c r="A19110" i="7"/>
  <c r="L18590" i="7"/>
  <c r="A18590" i="7"/>
  <c r="L17349" i="7"/>
  <c r="A17349" i="7"/>
  <c r="L17812" i="7"/>
  <c r="A17812" i="7"/>
  <c r="L17348" i="7"/>
  <c r="A17348" i="7"/>
  <c r="L17006" i="7"/>
  <c r="A17006" i="7"/>
  <c r="L18139" i="7"/>
  <c r="A18139" i="7"/>
  <c r="L17715" i="7"/>
  <c r="A17715" i="7"/>
  <c r="L17419" i="7"/>
  <c r="A17419" i="7"/>
  <c r="L17155" i="7"/>
  <c r="A17155" i="7"/>
  <c r="L17626" i="7"/>
  <c r="A17626" i="7"/>
  <c r="L17266" i="7"/>
  <c r="A17266" i="7"/>
  <c r="L17002" i="7"/>
  <c r="A17002" i="7"/>
  <c r="L17985" i="7"/>
  <c r="A17985" i="7"/>
  <c r="L17577" i="7"/>
  <c r="A17577" i="7"/>
  <c r="A17241" i="7"/>
  <c r="L17241" i="7"/>
  <c r="L16831" i="7"/>
  <c r="A16831" i="7"/>
  <c r="L17784" i="7"/>
  <c r="A17784" i="7"/>
  <c r="L17520" i="7"/>
  <c r="A17520" i="7"/>
  <c r="L17248" i="7"/>
  <c r="A17248" i="7"/>
  <c r="L16826" i="7"/>
  <c r="A16826" i="7"/>
  <c r="L17903" i="7"/>
  <c r="A17903" i="7"/>
  <c r="L17583" i="7"/>
  <c r="A17583" i="7"/>
  <c r="L17327" i="7"/>
  <c r="A17327" i="7"/>
  <c r="L17051" i="7"/>
  <c r="A17051" i="7"/>
  <c r="L18022" i="7"/>
  <c r="A18022" i="7"/>
  <c r="L17630" i="7"/>
  <c r="A17630" i="7"/>
  <c r="L17318" i="7"/>
  <c r="A17318" i="7"/>
  <c r="L17010" i="7"/>
  <c r="A17010" i="7"/>
  <c r="A17049" i="7"/>
  <c r="L17049" i="7"/>
  <c r="L16721" i="7"/>
  <c r="A16721" i="7"/>
  <c r="L20999" i="7"/>
  <c r="A20999" i="7"/>
  <c r="L16720" i="7"/>
  <c r="A16720" i="7"/>
  <c r="L21062" i="7"/>
  <c r="A21062" i="7"/>
  <c r="L16702" i="7"/>
  <c r="A16702" i="7"/>
  <c r="L21004" i="7"/>
  <c r="A21004" i="7"/>
  <c r="L16893" i="7"/>
  <c r="A16893" i="7"/>
  <c r="L21155" i="7"/>
  <c r="A21155" i="7"/>
  <c r="L16964" i="7"/>
  <c r="A16964" i="7"/>
  <c r="L21194" i="7"/>
  <c r="A21194" i="7"/>
  <c r="L16891" i="7"/>
  <c r="A16891" i="7"/>
  <c r="L21185" i="7"/>
  <c r="A21185" i="7"/>
  <c r="L12379" i="7"/>
  <c r="A12379" i="7"/>
  <c r="L14166" i="7"/>
  <c r="A14166" i="7"/>
  <c r="L19507" i="7"/>
  <c r="A19491" i="7"/>
  <c r="L17602" i="7"/>
  <c r="A17602" i="7"/>
  <c r="L14155" i="7"/>
  <c r="A14155" i="7"/>
  <c r="L20502" i="7"/>
  <c r="A20502" i="7"/>
  <c r="L17227" i="7"/>
  <c r="A17227" i="7"/>
  <c r="L19419" i="7"/>
  <c r="A19403" i="7"/>
  <c r="L15090" i="7"/>
  <c r="A15090" i="7"/>
  <c r="L13941" i="7"/>
  <c r="A13941" i="7"/>
  <c r="L20789" i="7"/>
  <c r="A20789" i="7"/>
  <c r="L17307" i="7"/>
  <c r="A17307" i="7"/>
  <c r="L13989" i="7"/>
  <c r="A13989" i="7"/>
  <c r="L17239" i="7"/>
  <c r="A17239" i="7"/>
  <c r="L16160" i="7"/>
  <c r="A16160" i="7"/>
  <c r="L16639" i="7"/>
  <c r="A16639" i="7"/>
  <c r="L14999" i="7"/>
  <c r="A14999" i="7"/>
  <c r="L15238" i="7"/>
  <c r="A15238" i="7"/>
  <c r="L16157" i="7"/>
  <c r="A16157" i="7"/>
  <c r="L16156" i="7"/>
  <c r="A16156" i="7"/>
  <c r="L14161" i="7"/>
  <c r="A14161" i="7"/>
  <c r="L15003" i="7"/>
  <c r="A15003" i="7"/>
  <c r="L15242" i="7"/>
  <c r="A15242" i="7"/>
  <c r="L16417" i="7"/>
  <c r="A16417" i="7"/>
  <c r="L13646" i="7"/>
  <c r="A13646" i="7"/>
  <c r="L14767" i="7"/>
  <c r="A14767" i="7"/>
  <c r="L12854" i="7"/>
  <c r="A12854" i="7"/>
  <c r="L14005" i="7"/>
  <c r="A14005" i="7"/>
  <c r="L13270" i="7"/>
  <c r="A13270" i="7"/>
  <c r="L13765" i="7"/>
  <c r="A13765" i="7"/>
  <c r="L13642" i="7"/>
  <c r="A13642" i="7"/>
  <c r="L20597" i="7"/>
  <c r="A20597" i="7"/>
  <c r="A19473" i="7"/>
  <c r="L19489" i="7"/>
  <c r="L20619" i="7"/>
  <c r="A20619" i="7"/>
  <c r="L16951" i="7"/>
  <c r="A16951" i="7"/>
  <c r="L19749" i="7"/>
  <c r="A19746" i="7"/>
  <c r="L19748" i="7"/>
  <c r="A19745" i="7"/>
  <c r="L20328" i="7"/>
  <c r="A20328" i="7"/>
  <c r="L20639" i="7"/>
  <c r="A20639" i="7"/>
  <c r="L19831" i="7"/>
  <c r="A19831" i="7"/>
  <c r="L20294" i="7"/>
  <c r="A20294" i="7"/>
  <c r="L18320" i="7"/>
  <c r="A18320" i="7"/>
  <c r="L19664" i="7"/>
  <c r="A19661" i="7"/>
  <c r="L18828" i="7"/>
  <c r="A18828" i="7"/>
  <c r="L19096" i="7"/>
  <c r="A19091" i="7"/>
  <c r="L18213" i="7"/>
  <c r="A18213" i="7"/>
  <c r="L19079" i="7"/>
  <c r="A19074" i="7"/>
  <c r="L19094" i="7"/>
  <c r="A19089" i="7"/>
  <c r="L19028" i="7"/>
  <c r="A19024" i="7"/>
  <c r="L19092" i="7"/>
  <c r="A19087" i="7"/>
  <c r="L18197" i="7"/>
  <c r="A18197" i="7"/>
  <c r="L19091" i="7"/>
  <c r="A19086" i="7"/>
  <c r="L17756" i="7"/>
  <c r="A17756" i="7"/>
  <c r="L18411" i="7"/>
  <c r="A18411" i="7"/>
  <c r="L17595" i="7"/>
  <c r="A17595" i="7"/>
  <c r="L18345" i="7"/>
  <c r="A18345" i="7"/>
  <c r="L16850" i="7"/>
  <c r="A16850" i="7"/>
  <c r="L21237" i="7"/>
  <c r="A21237" i="7"/>
  <c r="L21176" i="7"/>
  <c r="A21176" i="7"/>
  <c r="L21231" i="7"/>
  <c r="A21231" i="7"/>
  <c r="L21302" i="7"/>
  <c r="A21302" i="7"/>
  <c r="L21076" i="7"/>
  <c r="A21076" i="7"/>
  <c r="L16740" i="7"/>
  <c r="A16740" i="7"/>
  <c r="L16747" i="7"/>
  <c r="A16747" i="7"/>
  <c r="L20149" i="7"/>
  <c r="A20149" i="7"/>
  <c r="L14813" i="7"/>
  <c r="A14813" i="7"/>
  <c r="L16523" i="7"/>
  <c r="A16523" i="7"/>
  <c r="L16161" i="7"/>
  <c r="A16161" i="7"/>
  <c r="L14685" i="7"/>
  <c r="A14685" i="7"/>
  <c r="L14707" i="7"/>
  <c r="A14707" i="7"/>
  <c r="L12983" i="7"/>
  <c r="A12983" i="7"/>
  <c r="L12234" i="7"/>
  <c r="A12234" i="7"/>
  <c r="L20793" i="7"/>
  <c r="A20793" i="7"/>
  <c r="L20603" i="7"/>
  <c r="A20603" i="7"/>
  <c r="L20306" i="7"/>
  <c r="A20306" i="7"/>
  <c r="L20169" i="7"/>
  <c r="A20169" i="7"/>
  <c r="A20719" i="7"/>
  <c r="L20719" i="7"/>
  <c r="L19409" i="7"/>
  <c r="A19519" i="7"/>
  <c r="L19467" i="7"/>
  <c r="A19451" i="7"/>
  <c r="L19504" i="7"/>
  <c r="A19488" i="7"/>
  <c r="L19075" i="7"/>
  <c r="A19070" i="7"/>
  <c r="L21013" i="7"/>
  <c r="A21013" i="7"/>
  <c r="L17943" i="7"/>
  <c r="A17943" i="7"/>
  <c r="L16936" i="7"/>
  <c r="A16936" i="7"/>
  <c r="L20956" i="7"/>
  <c r="A20956" i="7"/>
  <c r="L21122" i="7"/>
  <c r="A21122" i="7"/>
  <c r="L16341" i="7"/>
  <c r="A16341" i="7"/>
  <c r="L15412" i="7"/>
  <c r="A15412" i="7"/>
  <c r="L14930" i="7"/>
  <c r="A14930" i="7"/>
  <c r="L14844" i="7"/>
  <c r="A14844" i="7"/>
  <c r="L18444" i="7"/>
  <c r="A18444" i="7"/>
  <c r="L18324" i="7"/>
  <c r="A18324" i="7"/>
  <c r="L18399" i="7"/>
  <c r="A18399" i="7"/>
  <c r="L18057" i="7"/>
  <c r="A18057" i="7"/>
  <c r="L20740" i="7"/>
  <c r="A20740" i="7"/>
  <c r="L19335" i="7"/>
  <c r="A19335" i="7"/>
  <c r="L19806" i="7"/>
  <c r="A19806" i="7"/>
  <c r="L18630" i="7"/>
  <c r="A18630" i="7"/>
  <c r="L15463" i="7"/>
  <c r="A15463" i="7"/>
  <c r="L15086" i="7"/>
  <c r="A15086" i="7"/>
  <c r="L15053" i="7"/>
  <c r="A15053" i="7"/>
  <c r="L15051" i="7"/>
  <c r="A15051" i="7"/>
  <c r="L16385" i="7"/>
  <c r="A16385" i="7"/>
  <c r="L13600" i="7"/>
  <c r="A13600" i="7"/>
  <c r="L13710" i="7"/>
  <c r="A13710" i="7"/>
  <c r="L14628" i="7"/>
  <c r="A14628" i="7"/>
  <c r="L12975" i="7"/>
  <c r="A12975" i="7"/>
  <c r="L14554" i="7"/>
  <c r="A14554" i="7"/>
  <c r="L12390" i="7"/>
  <c r="A12390" i="7"/>
  <c r="L13077" i="7"/>
  <c r="A13077" i="7"/>
  <c r="L13083" i="7"/>
  <c r="A13083" i="7"/>
  <c r="L12538" i="7"/>
  <c r="A12538" i="7"/>
  <c r="L20164" i="7"/>
  <c r="A20164" i="7"/>
  <c r="L20385" i="7"/>
  <c r="A20385" i="7"/>
  <c r="L19755" i="7"/>
  <c r="A19752" i="7"/>
  <c r="L18731" i="7"/>
  <c r="A18731" i="7"/>
  <c r="L19394" i="7"/>
  <c r="A19392" i="7"/>
  <c r="L17076" i="7"/>
  <c r="A17076" i="7"/>
  <c r="L17615" i="7"/>
  <c r="A17615" i="7"/>
  <c r="L17526" i="7"/>
  <c r="A17526" i="7"/>
  <c r="L21163" i="7"/>
  <c r="A21163" i="7"/>
  <c r="L16407" i="7"/>
  <c r="A16407" i="7"/>
  <c r="L16278" i="7"/>
  <c r="A16278" i="7"/>
  <c r="L15773" i="7"/>
  <c r="A15773" i="7"/>
  <c r="L14884" i="7"/>
  <c r="A14884" i="7"/>
  <c r="L15218" i="7"/>
  <c r="A15218" i="7"/>
  <c r="L13014" i="7"/>
  <c r="A13014" i="7"/>
  <c r="L14326" i="7"/>
  <c r="A14326" i="7"/>
  <c r="L14116" i="7"/>
  <c r="A14116" i="7"/>
  <c r="L14114" i="7"/>
  <c r="A14114" i="7"/>
  <c r="L13683" i="7"/>
  <c r="A13683" i="7"/>
  <c r="L20824" i="7"/>
  <c r="A20824" i="7"/>
  <c r="L20713" i="7"/>
  <c r="A20713" i="7"/>
  <c r="L20410" i="7"/>
  <c r="A20410" i="7"/>
  <c r="L20033" i="7"/>
  <c r="A20033" i="7"/>
  <c r="L19739" i="7"/>
  <c r="A19736" i="7"/>
  <c r="L20398" i="7"/>
  <c r="A20398" i="7"/>
  <c r="L19182" i="7"/>
  <c r="A19172" i="7"/>
  <c r="L18904" i="7"/>
  <c r="A18904" i="7"/>
  <c r="L17884" i="7"/>
  <c r="A17884" i="7"/>
  <c r="L17625" i="7"/>
  <c r="A17625" i="7"/>
  <c r="L20926" i="7"/>
  <c r="A20926" i="7"/>
  <c r="L20907" i="7"/>
  <c r="A20907" i="7"/>
  <c r="L15253" i="7"/>
  <c r="A15253" i="7"/>
  <c r="L12778" i="7"/>
  <c r="A12778" i="7"/>
  <c r="L19036" i="7"/>
  <c r="A19032" i="7"/>
  <c r="L16184" i="7"/>
  <c r="A16184" i="7"/>
  <c r="L16471" i="7"/>
  <c r="A16471" i="7"/>
  <c r="L15343" i="7"/>
  <c r="A15343" i="7"/>
  <c r="L16421" i="7"/>
  <c r="A16421" i="7"/>
  <c r="L16468" i="7"/>
  <c r="A16468" i="7"/>
  <c r="L16171" i="7"/>
  <c r="A16171" i="7"/>
  <c r="L16346" i="7"/>
  <c r="A16346" i="7"/>
  <c r="L15018" i="7"/>
  <c r="A15018" i="7"/>
  <c r="L15017" i="7"/>
  <c r="A15017" i="7"/>
  <c r="L14072" i="7"/>
  <c r="A14072" i="7"/>
  <c r="L13272" i="7"/>
  <c r="A13272" i="7"/>
  <c r="L12806" i="7"/>
  <c r="A12806" i="7"/>
  <c r="L14066" i="7"/>
  <c r="A14066" i="7"/>
  <c r="L12486" i="7"/>
  <c r="A12486" i="7"/>
  <c r="L12443" i="7"/>
  <c r="A12443" i="7"/>
  <c r="L12561" i="7"/>
  <c r="A12561" i="7"/>
  <c r="L18821" i="7"/>
  <c r="A18821" i="7"/>
  <c r="L20587" i="7"/>
  <c r="A20587" i="7"/>
  <c r="L17269" i="7"/>
  <c r="A17269" i="7"/>
  <c r="L19645" i="7"/>
  <c r="A19642" i="7"/>
  <c r="L19945" i="7"/>
  <c r="A19945" i="7"/>
  <c r="L20376" i="7"/>
  <c r="A20376" i="7"/>
  <c r="L19399" i="7"/>
  <c r="A19509" i="7"/>
  <c r="L19943" i="7"/>
  <c r="A19943" i="7"/>
  <c r="L20518" i="7"/>
  <c r="A20518" i="7"/>
  <c r="L19074" i="7"/>
  <c r="A19069" i="7"/>
  <c r="L19374" i="7"/>
  <c r="A19372" i="7"/>
  <c r="L19299" i="7"/>
  <c r="A19299" i="7"/>
  <c r="L17829" i="7"/>
  <c r="A17829" i="7"/>
  <c r="L19110" i="7"/>
  <c r="A19105" i="7"/>
  <c r="L18992" i="7"/>
  <c r="A18992" i="7"/>
  <c r="L18823" i="7"/>
  <c r="A18823" i="7"/>
  <c r="L18542" i="7"/>
  <c r="A18542" i="7"/>
  <c r="L17563" i="7"/>
  <c r="A17563" i="7"/>
  <c r="L17992" i="7"/>
  <c r="A17992" i="7"/>
  <c r="L17567" i="7"/>
  <c r="A17567" i="7"/>
  <c r="L17374" i="7"/>
  <c r="A17374" i="7"/>
  <c r="L17016" i="7"/>
  <c r="A17016" i="7"/>
  <c r="L16853" i="7"/>
  <c r="A16853" i="7"/>
  <c r="L21041" i="7"/>
  <c r="A21041" i="7"/>
  <c r="L15323" i="7"/>
  <c r="A15323" i="7"/>
  <c r="L14382" i="7"/>
  <c r="A14382" i="7"/>
  <c r="L13723" i="7"/>
  <c r="A13723" i="7"/>
  <c r="L12218" i="7"/>
  <c r="A12218" i="7"/>
  <c r="L15973" i="7"/>
  <c r="A15973" i="7"/>
  <c r="L14475" i="7"/>
  <c r="A14475" i="7"/>
  <c r="L19894" i="7"/>
  <c r="A19894" i="7"/>
  <c r="L18163" i="7"/>
  <c r="A18163" i="7"/>
  <c r="L13737" i="7"/>
  <c r="A13737" i="7"/>
  <c r="L20668" i="7"/>
  <c r="A20668" i="7"/>
  <c r="L20771" i="7"/>
  <c r="A20771" i="7"/>
  <c r="L20239" i="7"/>
  <c r="A20239" i="7"/>
  <c r="L14505" i="7"/>
  <c r="A14505" i="7"/>
  <c r="L15439" i="7"/>
  <c r="A15439" i="7"/>
  <c r="L14958" i="7"/>
  <c r="A14958" i="7"/>
  <c r="L15516" i="7"/>
  <c r="A15516" i="7"/>
  <c r="L16003" i="7"/>
  <c r="A16003" i="7"/>
  <c r="L15010" i="7"/>
  <c r="A15010" i="7"/>
  <c r="L13924" i="7"/>
  <c r="A13924" i="7"/>
  <c r="L14632" i="7"/>
  <c r="A14632" i="7"/>
  <c r="L13552" i="7"/>
  <c r="A13552" i="7"/>
  <c r="L14639" i="7"/>
  <c r="A14639" i="7"/>
  <c r="L13551" i="7"/>
  <c r="A13551" i="7"/>
  <c r="L14214" i="7"/>
  <c r="A14214" i="7"/>
  <c r="L12646" i="7"/>
  <c r="A12646" i="7"/>
  <c r="L14796" i="7"/>
  <c r="A14796" i="7"/>
  <c r="L13479" i="7"/>
  <c r="A13479" i="7"/>
  <c r="L14675" i="7"/>
  <c r="A14675" i="7"/>
  <c r="L13376" i="7"/>
  <c r="A13376" i="7"/>
  <c r="L14002" i="7"/>
  <c r="A14002" i="7"/>
  <c r="L12407" i="7"/>
  <c r="A12407" i="7"/>
  <c r="L13309" i="7"/>
  <c r="A13309" i="7"/>
  <c r="L12979" i="7"/>
  <c r="A12979" i="7"/>
  <c r="L13826" i="7"/>
  <c r="A13826" i="7"/>
  <c r="L12930" i="7"/>
  <c r="A12930" i="7"/>
  <c r="L12761" i="7"/>
  <c r="A12761" i="7"/>
  <c r="L20889" i="7"/>
  <c r="A20889" i="7"/>
  <c r="L19281" i="7"/>
  <c r="A19281" i="7"/>
  <c r="L20227" i="7"/>
  <c r="A20227" i="7"/>
  <c r="L20770" i="7"/>
  <c r="A20770" i="7"/>
  <c r="L20090" i="7"/>
  <c r="A20090" i="7"/>
  <c r="L19905" i="7"/>
  <c r="A19905" i="7"/>
  <c r="L19840" i="7"/>
  <c r="A19840" i="7"/>
  <c r="L19911" i="7"/>
  <c r="A19911" i="7"/>
  <c r="L20694" i="7"/>
  <c r="A20694" i="7"/>
  <c r="L19958" i="7"/>
  <c r="A19958" i="7"/>
  <c r="L18709" i="7"/>
  <c r="A18709" i="7"/>
  <c r="L18036" i="7"/>
  <c r="A18036" i="7"/>
  <c r="L18700" i="7"/>
  <c r="A18700" i="7"/>
  <c r="L18883" i="7"/>
  <c r="A18883" i="7"/>
  <c r="L21173" i="7"/>
  <c r="A21173" i="7"/>
  <c r="L18295" i="7"/>
  <c r="A18295" i="7"/>
  <c r="L18935" i="7"/>
  <c r="A18935" i="7"/>
  <c r="L18934" i="7"/>
  <c r="A18934" i="7"/>
  <c r="L18125" i="7"/>
  <c r="A18125" i="7"/>
  <c r="L17396" i="7"/>
  <c r="A17396" i="7"/>
  <c r="L17331" i="7"/>
  <c r="A17331" i="7"/>
  <c r="L17394" i="7"/>
  <c r="A17394" i="7"/>
  <c r="L20981" i="7"/>
  <c r="A20981" i="7"/>
  <c r="L18184" i="7"/>
  <c r="A18184" i="7"/>
  <c r="L17727" i="7"/>
  <c r="A17727" i="7"/>
  <c r="A17134" i="7"/>
  <c r="L17134" i="7"/>
  <c r="L16808" i="7"/>
  <c r="A16808" i="7"/>
  <c r="L21259" i="7"/>
  <c r="A21259" i="7"/>
  <c r="L21138" i="7"/>
  <c r="A21138" i="7"/>
  <c r="L16563" i="7"/>
  <c r="A16563" i="7"/>
  <c r="L13254" i="7"/>
  <c r="A13254" i="7"/>
  <c r="L13647" i="7"/>
  <c r="A13647" i="7"/>
  <c r="L19956" i="7"/>
  <c r="A19956" i="7"/>
  <c r="L20622" i="7"/>
  <c r="A20622" i="7"/>
  <c r="L18309" i="7"/>
  <c r="A18309" i="7"/>
  <c r="L18383" i="7"/>
  <c r="A18383" i="7"/>
  <c r="L19369" i="7"/>
  <c r="A19367" i="7"/>
  <c r="L17364" i="7"/>
  <c r="A17364" i="7"/>
  <c r="L18385" i="7"/>
  <c r="A18385" i="7"/>
  <c r="L16736" i="7"/>
  <c r="A16736" i="7"/>
  <c r="L15184" i="7"/>
  <c r="A15184" i="7"/>
  <c r="L14983" i="7"/>
  <c r="A14983" i="7"/>
  <c r="L16181" i="7"/>
  <c r="A16181" i="7"/>
  <c r="L15988" i="7"/>
  <c r="A15988" i="7"/>
  <c r="L16450" i="7"/>
  <c r="A16450" i="7"/>
  <c r="L14789" i="7"/>
  <c r="A14789" i="7"/>
  <c r="L13748" i="7"/>
  <c r="A13748" i="7"/>
  <c r="L12685" i="7"/>
  <c r="A12685" i="7"/>
  <c r="L19402" i="7"/>
  <c r="A19512" i="7"/>
  <c r="L17365" i="7"/>
  <c r="A17365" i="7"/>
  <c r="L18067" i="7"/>
  <c r="A18067" i="7"/>
  <c r="L18310" i="7"/>
  <c r="A18310" i="7"/>
  <c r="L15893" i="7"/>
  <c r="A15893" i="7"/>
  <c r="L14799" i="7"/>
  <c r="A14799" i="7"/>
  <c r="L13931" i="7"/>
  <c r="A13931" i="7"/>
  <c r="L17685" i="7"/>
  <c r="A17685" i="7"/>
  <c r="L17573" i="7"/>
  <c r="A17573" i="7"/>
  <c r="L17148" i="7"/>
  <c r="A17148" i="7"/>
  <c r="L14577" i="7"/>
  <c r="A14577" i="7"/>
  <c r="L12849" i="7"/>
  <c r="A12849" i="7"/>
  <c r="L12619" i="7"/>
  <c r="A12619" i="7"/>
  <c r="L20099" i="7"/>
  <c r="A20099" i="7"/>
  <c r="L18739" i="7"/>
  <c r="A18739" i="7"/>
  <c r="L17643" i="7"/>
  <c r="A17643" i="7"/>
  <c r="L16683" i="7"/>
  <c r="A16683" i="7"/>
  <c r="L15188" i="7"/>
  <c r="A15188" i="7"/>
  <c r="L16513" i="7"/>
  <c r="A16513" i="7"/>
  <c r="L13249" i="7"/>
  <c r="A13249" i="7"/>
  <c r="L12555" i="7"/>
  <c r="A12555" i="7"/>
  <c r="L20171" i="7"/>
  <c r="A20171" i="7"/>
  <c r="L19747" i="7"/>
  <c r="A19744" i="7"/>
  <c r="L20429" i="7"/>
  <c r="A20429" i="7"/>
  <c r="L18250" i="7"/>
  <c r="A18250" i="7"/>
  <c r="L18085" i="7"/>
  <c r="A18085" i="7"/>
  <c r="L18154" i="7"/>
  <c r="A18154" i="7"/>
  <c r="L18454" i="7"/>
  <c r="A18454" i="7"/>
  <c r="L18203" i="7"/>
  <c r="A18203" i="7"/>
  <c r="L17297" i="7"/>
  <c r="A17297" i="7"/>
  <c r="L16863" i="7"/>
  <c r="A16863" i="7"/>
  <c r="L21114" i="7"/>
  <c r="A21114" i="7"/>
  <c r="L14867" i="7"/>
  <c r="A14867" i="7"/>
  <c r="L13365" i="7"/>
  <c r="A13365" i="7"/>
  <c r="L20118" i="7"/>
  <c r="A20118" i="7"/>
  <c r="L13153" i="7"/>
  <c r="A13153" i="7"/>
  <c r="L20027" i="7"/>
  <c r="A20027" i="7"/>
  <c r="L14946" i="7"/>
  <c r="A14946" i="7"/>
  <c r="L14578" i="7"/>
  <c r="A14578" i="7"/>
  <c r="L20477" i="7"/>
  <c r="A20477" i="7"/>
  <c r="L17852" i="7"/>
  <c r="A17852" i="7"/>
  <c r="L17176" i="7"/>
  <c r="A17176" i="7"/>
  <c r="L13388" i="7"/>
  <c r="A13388" i="7"/>
  <c r="L13509" i="7"/>
  <c r="A13509" i="7"/>
  <c r="L21198" i="7"/>
  <c r="A21198" i="7"/>
  <c r="L14895" i="7"/>
  <c r="A14895" i="7"/>
  <c r="L14361" i="7"/>
  <c r="A14361" i="7"/>
  <c r="L14365" i="7"/>
  <c r="A14365" i="7"/>
  <c r="L13511" i="7"/>
  <c r="A13511" i="7"/>
  <c r="L13938" i="7"/>
  <c r="A13938" i="7"/>
  <c r="L20283" i="7"/>
  <c r="A20283" i="7"/>
  <c r="L20312" i="7"/>
  <c r="A20312" i="7"/>
  <c r="A19679" i="7"/>
  <c r="L19682" i="7"/>
  <c r="L19137" i="7"/>
  <c r="A19129" i="7"/>
  <c r="L18847" i="7"/>
  <c r="A18847" i="7"/>
  <c r="L17635" i="7"/>
  <c r="A17635" i="7"/>
  <c r="L17728" i="7"/>
  <c r="A17728" i="7"/>
  <c r="L20972" i="7"/>
  <c r="A20972" i="7"/>
  <c r="L15088" i="7"/>
  <c r="A15088" i="7"/>
  <c r="L14987" i="7"/>
  <c r="A14987" i="7"/>
  <c r="L14031" i="7"/>
  <c r="A14031" i="7"/>
  <c r="L13637" i="7"/>
  <c r="A13637" i="7"/>
  <c r="L19723" i="7"/>
  <c r="A19720" i="7"/>
  <c r="L18506" i="7"/>
  <c r="A18506" i="7"/>
  <c r="L17842" i="7"/>
  <c r="A17842" i="7"/>
  <c r="L17993" i="7"/>
  <c r="A17993" i="7"/>
  <c r="L17390" i="7"/>
  <c r="A17390" i="7"/>
  <c r="L15521" i="7"/>
  <c r="A15521" i="7"/>
  <c r="L14708" i="7"/>
  <c r="A14708" i="7"/>
  <c r="L13405" i="7"/>
  <c r="A13405" i="7"/>
  <c r="L20363" i="7"/>
  <c r="A20363" i="7"/>
  <c r="L19611" i="7"/>
  <c r="A19608" i="7"/>
  <c r="L19853" i="7"/>
  <c r="A19853" i="7"/>
  <c r="L18649" i="7"/>
  <c r="A18649" i="7"/>
  <c r="L17809" i="7"/>
  <c r="A17809" i="7"/>
  <c r="L16988" i="7"/>
  <c r="A16988" i="7"/>
  <c r="L15127" i="7"/>
  <c r="A15127" i="7"/>
  <c r="L15762" i="7"/>
  <c r="A15762" i="7"/>
  <c r="L14376" i="7"/>
  <c r="A14376" i="7"/>
  <c r="L14724" i="7"/>
  <c r="A14724" i="7"/>
  <c r="L13661" i="7"/>
  <c r="A13661" i="7"/>
  <c r="L12283" i="7"/>
  <c r="A12283" i="7"/>
  <c r="L19361" i="7"/>
  <c r="A19524" i="7"/>
  <c r="L18543" i="7"/>
  <c r="A18543" i="7"/>
  <c r="L17099" i="7"/>
  <c r="A17099" i="7"/>
  <c r="L17270" i="7"/>
  <c r="A17270" i="7"/>
  <c r="L16837" i="7"/>
  <c r="A16837" i="7"/>
  <c r="L14729" i="7"/>
  <c r="A14729" i="7"/>
  <c r="L13161" i="7"/>
  <c r="A13161" i="7"/>
  <c r="L19922" i="7"/>
  <c r="A19922" i="7"/>
  <c r="L18500" i="7"/>
  <c r="A18500" i="7"/>
  <c r="L18498" i="7"/>
  <c r="A18498" i="7"/>
  <c r="L18846" i="7"/>
  <c r="A18846" i="7"/>
  <c r="L21079" i="7"/>
  <c r="A21079" i="7"/>
  <c r="L15368" i="7"/>
  <c r="A15368" i="7"/>
  <c r="L15074" i="7"/>
  <c r="A15074" i="7"/>
  <c r="L13164" i="7"/>
  <c r="A13164" i="7"/>
  <c r="L12997" i="7"/>
  <c r="A12997" i="7"/>
  <c r="L12643" i="7"/>
  <c r="A12643" i="7"/>
  <c r="L20839" i="7"/>
  <c r="A20839" i="7"/>
  <c r="L20111" i="7"/>
  <c r="A20111" i="7"/>
  <c r="L17173" i="7"/>
  <c r="A17173" i="7"/>
  <c r="L17106" i="7"/>
  <c r="A17106" i="7"/>
  <c r="L17599" i="7"/>
  <c r="A17599" i="7"/>
  <c r="L14588" i="7"/>
  <c r="A14588" i="7"/>
  <c r="L14764" i="7"/>
  <c r="A14764" i="7"/>
  <c r="L19844" i="7"/>
  <c r="A19844" i="7"/>
  <c r="L17177" i="7"/>
  <c r="A17177" i="7"/>
  <c r="L14154" i="7"/>
  <c r="A14154" i="7"/>
  <c r="L20952" i="7"/>
  <c r="A20952" i="7"/>
  <c r="L17316" i="7"/>
  <c r="A17316" i="7"/>
  <c r="L16597" i="7"/>
  <c r="A16597" i="7"/>
  <c r="L16547" i="7"/>
  <c r="A16547" i="7"/>
  <c r="L20533" i="7"/>
  <c r="A20533" i="7"/>
  <c r="L19615" i="7"/>
  <c r="A19612" i="7"/>
  <c r="L19891" i="7"/>
  <c r="A19891" i="7"/>
  <c r="L19890" i="7"/>
  <c r="A19890" i="7"/>
  <c r="L20431" i="7"/>
  <c r="A20431" i="7"/>
  <c r="L19697" i="7"/>
  <c r="A19694" i="7"/>
  <c r="L20005" i="7"/>
  <c r="A20005" i="7"/>
  <c r="L19356" i="7"/>
  <c r="A19356" i="7"/>
  <c r="L19104" i="7"/>
  <c r="A19099" i="7"/>
  <c r="L18945" i="7"/>
  <c r="A18945" i="7"/>
  <c r="L19124" i="7"/>
  <c r="A19119" i="7"/>
  <c r="L17804" i="7"/>
  <c r="A17804" i="7"/>
  <c r="L16935" i="7"/>
  <c r="A16935" i="7"/>
  <c r="L17913" i="7"/>
  <c r="A17913" i="7"/>
  <c r="L17063" i="7"/>
  <c r="A17063" i="7"/>
  <c r="L18294" i="7"/>
  <c r="A18294" i="7"/>
  <c r="L21295" i="7"/>
  <c r="A21295" i="7"/>
  <c r="L21291" i="7"/>
  <c r="A21291" i="7"/>
  <c r="L14936" i="7"/>
  <c r="A14936" i="7"/>
  <c r="L16381" i="7"/>
  <c r="A16381" i="7"/>
  <c r="L16379" i="7"/>
  <c r="A16379" i="7"/>
  <c r="L13233" i="7"/>
  <c r="A13233" i="7"/>
  <c r="L14495" i="7"/>
  <c r="A14495" i="7"/>
  <c r="L14182" i="7"/>
  <c r="A14182" i="7"/>
  <c r="L14780" i="7"/>
  <c r="A14780" i="7"/>
  <c r="L13236" i="7"/>
  <c r="A13236" i="7"/>
  <c r="L13578" i="7"/>
  <c r="A13578" i="7"/>
  <c r="L19309" i="7"/>
  <c r="A19309" i="7"/>
  <c r="L20418" i="7"/>
  <c r="A20418" i="7"/>
  <c r="L20463" i="7"/>
  <c r="A20463" i="7"/>
  <c r="L19180" i="7"/>
  <c r="A19170" i="7"/>
  <c r="L18423" i="7"/>
  <c r="A18423" i="7"/>
  <c r="L17840" i="7"/>
  <c r="A17840" i="7"/>
  <c r="L16775" i="7"/>
  <c r="A16775" i="7"/>
  <c r="L16773" i="7"/>
  <c r="A16773" i="7"/>
  <c r="L16398" i="7"/>
  <c r="A16398" i="7"/>
  <c r="L14533" i="7"/>
  <c r="A14533" i="7"/>
  <c r="L13949" i="7"/>
  <c r="A13949" i="7"/>
  <c r="L18613" i="7"/>
  <c r="A18613" i="7"/>
  <c r="L20110" i="7"/>
  <c r="A20110" i="7"/>
  <c r="L21208" i="7"/>
  <c r="A21208" i="7"/>
  <c r="L16328" i="7"/>
  <c r="A16328" i="7"/>
  <c r="L15672" i="7"/>
  <c r="A15672" i="7"/>
  <c r="L16375" i="7"/>
  <c r="A16375" i="7"/>
  <c r="L15671" i="7"/>
  <c r="A15671" i="7"/>
  <c r="L16334" i="7"/>
  <c r="A16334" i="7"/>
  <c r="L15654" i="7"/>
  <c r="A15654" i="7"/>
  <c r="L15701" i="7"/>
  <c r="A15701" i="7"/>
  <c r="L15637" i="7"/>
  <c r="A15637" i="7"/>
  <c r="L15684" i="7"/>
  <c r="A15684" i="7"/>
  <c r="L14900" i="7"/>
  <c r="A14900" i="7"/>
  <c r="L15675" i="7"/>
  <c r="A15675" i="7"/>
  <c r="L14289" i="7"/>
  <c r="A14289" i="7"/>
  <c r="L15674" i="7"/>
  <c r="A15674" i="7"/>
  <c r="L16377" i="7"/>
  <c r="A16377" i="7"/>
  <c r="L15673" i="7"/>
  <c r="A15673" i="7"/>
  <c r="L15161" i="7"/>
  <c r="A15161" i="7"/>
  <c r="L13128" i="7"/>
  <c r="A13128" i="7"/>
  <c r="L13751" i="7"/>
  <c r="A13751" i="7"/>
  <c r="L13124" i="7"/>
  <c r="A13124" i="7"/>
  <c r="L14514" i="7"/>
  <c r="A14514" i="7"/>
  <c r="L13069" i="7"/>
  <c r="A13069" i="7"/>
  <c r="L12851" i="7"/>
  <c r="A12851" i="7"/>
  <c r="L12474" i="7"/>
  <c r="A12474" i="7"/>
  <c r="L20777" i="7"/>
  <c r="A20777" i="7"/>
  <c r="L20773" i="7"/>
  <c r="A20773" i="7"/>
  <c r="L19437" i="7"/>
  <c r="A19421" i="7"/>
  <c r="A19560" i="7"/>
  <c r="L19560" i="7"/>
  <c r="L19818" i="7"/>
  <c r="A19818" i="7"/>
  <c r="L19708" i="7"/>
  <c r="A19705" i="7"/>
  <c r="L19816" i="7"/>
  <c r="A19816" i="7"/>
  <c r="L18376" i="7"/>
  <c r="A18376" i="7"/>
  <c r="L20126" i="7"/>
  <c r="A20126" i="7"/>
  <c r="L19813" i="7"/>
  <c r="A19813" i="7"/>
  <c r="L19244" i="7"/>
  <c r="A19244" i="7"/>
  <c r="L18804" i="7"/>
  <c r="A18804" i="7"/>
  <c r="L19435" i="7"/>
  <c r="A19419" i="7"/>
  <c r="L18803" i="7"/>
  <c r="A18803" i="7"/>
  <c r="L19442" i="7"/>
  <c r="A19426" i="7"/>
  <c r="L18954" i="7"/>
  <c r="A18954" i="7"/>
  <c r="L18362" i="7"/>
  <c r="A18362" i="7"/>
  <c r="L18793" i="7"/>
  <c r="A18793" i="7"/>
  <c r="L19440" i="7"/>
  <c r="A19424" i="7"/>
  <c r="L18800" i="7"/>
  <c r="A18800" i="7"/>
  <c r="L19231" i="7"/>
  <c r="A19231" i="7"/>
  <c r="L18615" i="7"/>
  <c r="A18615" i="7"/>
  <c r="L19238" i="7"/>
  <c r="A19238" i="7"/>
  <c r="L18790" i="7"/>
  <c r="A18790" i="7"/>
  <c r="L17684" i="7"/>
  <c r="A17684" i="7"/>
  <c r="L17963" i="7"/>
  <c r="A17963" i="7"/>
  <c r="L17083" i="7"/>
  <c r="A17083" i="7"/>
  <c r="L17977" i="7"/>
  <c r="A17977" i="7"/>
  <c r="L16687" i="7"/>
  <c r="A16687" i="7"/>
  <c r="L17543" i="7"/>
  <c r="A17543" i="7"/>
  <c r="L20951" i="7"/>
  <c r="A20951" i="7"/>
  <c r="L16590" i="7"/>
  <c r="A16590" i="7"/>
  <c r="L16265" i="7"/>
  <c r="A16265" i="7"/>
  <c r="L13137" i="7"/>
  <c r="A13137" i="7"/>
  <c r="L12204" i="7"/>
  <c r="A12204" i="7"/>
  <c r="L19796" i="7"/>
  <c r="A19796" i="7"/>
  <c r="L19324" i="7"/>
  <c r="A19324" i="7"/>
  <c r="L18786" i="7"/>
  <c r="A18786" i="7"/>
  <c r="L18864" i="7"/>
  <c r="A18864" i="7"/>
  <c r="L17652" i="7"/>
  <c r="A17652" i="7"/>
  <c r="L17921" i="7"/>
  <c r="A17921" i="7"/>
  <c r="L17670" i="7"/>
  <c r="A17670" i="7"/>
  <c r="L14846" i="7"/>
  <c r="A14846" i="7"/>
  <c r="L14113" i="7"/>
  <c r="A14113" i="7"/>
  <c r="L14556" i="7"/>
  <c r="A14556" i="7"/>
  <c r="L13795" i="7"/>
  <c r="A13795" i="7"/>
  <c r="L20737" i="7"/>
  <c r="A20737" i="7"/>
  <c r="L19401" i="7"/>
  <c r="A19511" i="7"/>
  <c r="L20173" i="7"/>
  <c r="A20173" i="7"/>
  <c r="L19085" i="7"/>
  <c r="A19080" i="7"/>
  <c r="L17362" i="7"/>
  <c r="A17362" i="7"/>
  <c r="L16761" i="7"/>
  <c r="A16761" i="7"/>
  <c r="L21225" i="7"/>
  <c r="A21225" i="7"/>
  <c r="L15434" i="7"/>
  <c r="A15434" i="7"/>
  <c r="L19332" i="7"/>
  <c r="A19332" i="7"/>
  <c r="L20939" i="7"/>
  <c r="A20939" i="7"/>
  <c r="L15500" i="7"/>
  <c r="A15500" i="7"/>
  <c r="L14584" i="7"/>
  <c r="A14584" i="7"/>
  <c r="L13391" i="7"/>
  <c r="A13391" i="7"/>
  <c r="L13434" i="7"/>
  <c r="A13434" i="7"/>
  <c r="L19425" i="7"/>
  <c r="A19409" i="7"/>
  <c r="L17256" i="7"/>
  <c r="A17256" i="7"/>
  <c r="L15856" i="7"/>
  <c r="A15856" i="7"/>
  <c r="L15871" i="7"/>
  <c r="A15871" i="7"/>
  <c r="L15886" i="7"/>
  <c r="A15886" i="7"/>
  <c r="L16429" i="7"/>
  <c r="A16429" i="7"/>
  <c r="L15789" i="7"/>
  <c r="A15789" i="7"/>
  <c r="L15804" i="7"/>
  <c r="A15804" i="7"/>
  <c r="L15803" i="7"/>
  <c r="A15803" i="7"/>
  <c r="L15850" i="7"/>
  <c r="A15850" i="7"/>
  <c r="L15857" i="7"/>
  <c r="A15857" i="7"/>
  <c r="L20683" i="7"/>
  <c r="A20683" i="7"/>
  <c r="L19581" i="7"/>
  <c r="A19581" i="7"/>
  <c r="L15594" i="7"/>
  <c r="A15594" i="7"/>
  <c r="L13726" i="7"/>
  <c r="A13726" i="7"/>
  <c r="L20749" i="7"/>
  <c r="A20749" i="7"/>
  <c r="L19523" i="7"/>
  <c r="A19521" i="7"/>
  <c r="A21328" i="7"/>
  <c r="L21328" i="7"/>
  <c r="L21281" i="7"/>
  <c r="A21281" i="7"/>
  <c r="L13156" i="7"/>
  <c r="A13156" i="7"/>
  <c r="L20693" i="7"/>
  <c r="A20693" i="7"/>
  <c r="L17018" i="7"/>
  <c r="A17018" i="7"/>
  <c r="L15303" i="7"/>
  <c r="A15303" i="7"/>
  <c r="L16164" i="7"/>
  <c r="A16164" i="7"/>
  <c r="L15041" i="7"/>
  <c r="A15041" i="7"/>
  <c r="L20549" i="7"/>
  <c r="A20549" i="7"/>
  <c r="L20464" i="7"/>
  <c r="A20464" i="7"/>
  <c r="L19600" i="7"/>
  <c r="A19597" i="7"/>
  <c r="L18730" i="7"/>
  <c r="A18730" i="7"/>
  <c r="L18855" i="7"/>
  <c r="A18855" i="7"/>
  <c r="L17620" i="7"/>
  <c r="A17620" i="7"/>
  <c r="L21133" i="7"/>
  <c r="A21133" i="7"/>
  <c r="L17383" i="7"/>
  <c r="A17383" i="7"/>
  <c r="L16760" i="7"/>
  <c r="A16760" i="7"/>
  <c r="L15376" i="7"/>
  <c r="A15376" i="7"/>
  <c r="L15351" i="7"/>
  <c r="A15351" i="7"/>
  <c r="L15382" i="7"/>
  <c r="A15382" i="7"/>
  <c r="L14798" i="7"/>
  <c r="A14798" i="7"/>
  <c r="L15356" i="7"/>
  <c r="A15356" i="7"/>
  <c r="L15115" i="7"/>
  <c r="A15115" i="7"/>
  <c r="L15202" i="7"/>
  <c r="A15202" i="7"/>
  <c r="L15273" i="7"/>
  <c r="A15273" i="7"/>
  <c r="L12352" i="7"/>
  <c r="A12352" i="7"/>
  <c r="L13872" i="7"/>
  <c r="A13872" i="7"/>
  <c r="L14807" i="7"/>
  <c r="A14807"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20758" i="7"/>
  <c r="A20758" i="7"/>
  <c r="L20206" i="7"/>
  <c r="A20206" i="7"/>
  <c r="L18640" i="7"/>
  <c r="A18640" i="7"/>
  <c r="L17482" i="7"/>
  <c r="A17482" i="7"/>
  <c r="L17200" i="7"/>
  <c r="A17200" i="7"/>
  <c r="L16676" i="7"/>
  <c r="A16676" i="7"/>
  <c r="L13869" i="7"/>
  <c r="A13869" i="7"/>
  <c r="L12732" i="7"/>
  <c r="A12732" i="7"/>
  <c r="L13584" i="7"/>
  <c r="A13584" i="7"/>
  <c r="L13314" i="7"/>
  <c r="A13314" i="7"/>
  <c r="L19717" i="7"/>
  <c r="A19714" i="7"/>
  <c r="L18627" i="7"/>
  <c r="A18627" i="7"/>
  <c r="L17995" i="7"/>
  <c r="A17995" i="7"/>
  <c r="L17024" i="7"/>
  <c r="A17024" i="7"/>
  <c r="L16352" i="7"/>
  <c r="A16352" i="7"/>
  <c r="L14529" i="7"/>
  <c r="A14529" i="7"/>
  <c r="L15103" i="7"/>
  <c r="A15103" i="7"/>
  <c r="L16350" i="7"/>
  <c r="A16350" i="7"/>
  <c r="L14990" i="7"/>
  <c r="A14990" i="7"/>
  <c r="L15805" i="7"/>
  <c r="A15805" i="7"/>
  <c r="L15013" i="7"/>
  <c r="A15013" i="7"/>
  <c r="L15948" i="7"/>
  <c r="A15948" i="7"/>
  <c r="L16115" i="7"/>
  <c r="A16115" i="7"/>
  <c r="L16650" i="7"/>
  <c r="A16650" i="7"/>
  <c r="L14986" i="7"/>
  <c r="A14986" i="7"/>
  <c r="L16353" i="7"/>
  <c r="A16353" i="7"/>
  <c r="L15473" i="7"/>
  <c r="A15473" i="7"/>
  <c r="L13591" i="7"/>
  <c r="A13591" i="7"/>
  <c r="L12822" i="7"/>
  <c r="A12822" i="7"/>
  <c r="L14568" i="7"/>
  <c r="A14568" i="7"/>
  <c r="L13406" i="7"/>
  <c r="A13406" i="7"/>
  <c r="L12686" i="7"/>
  <c r="A12686" i="7"/>
  <c r="L14343" i="7"/>
  <c r="A14343" i="7"/>
  <c r="L14710" i="7"/>
  <c r="A14710" i="7"/>
  <c r="L14502" i="7"/>
  <c r="A14502" i="7"/>
  <c r="L12788" i="7"/>
  <c r="A12788" i="7"/>
  <c r="L14573" i="7"/>
  <c r="A14573" i="7"/>
  <c r="L13799" i="7"/>
  <c r="A13799" i="7"/>
  <c r="L12656" i="7"/>
  <c r="A12656" i="7"/>
  <c r="L13809" i="7"/>
  <c r="A13809" i="7"/>
  <c r="L13356" i="7"/>
  <c r="A13356" i="7"/>
  <c r="L14323" i="7"/>
  <c r="A14323" i="7"/>
  <c r="L13332" i="7"/>
  <c r="A13332" i="7"/>
  <c r="L14522" i="7"/>
  <c r="A14522" i="7"/>
  <c r="L13455" i="7"/>
  <c r="A13455" i="7"/>
  <c r="L12662" i="7"/>
  <c r="A12662" i="7"/>
  <c r="L12550" i="7"/>
  <c r="A12550" i="7"/>
  <c r="L13333" i="7"/>
  <c r="A13333" i="7"/>
  <c r="L12397" i="7"/>
  <c r="A12397" i="7"/>
  <c r="L13691" i="7"/>
  <c r="A13691" i="7"/>
  <c r="L12955" i="7"/>
  <c r="A12955" i="7"/>
  <c r="L13794" i="7"/>
  <c r="A13794" i="7"/>
  <c r="L12962" i="7"/>
  <c r="A12962" i="7"/>
  <c r="L12361" i="7"/>
  <c r="A12361" i="7"/>
  <c r="L20100" i="7"/>
  <c r="A20100" i="7"/>
  <c r="L20540" i="7"/>
  <c r="A20540" i="7"/>
  <c r="L20523" i="7"/>
  <c r="A20523" i="7"/>
  <c r="L19923" i="7"/>
  <c r="A19923" i="7"/>
  <c r="L20226" i="7"/>
  <c r="A20226" i="7"/>
  <c r="L18276" i="7"/>
  <c r="A18276" i="7"/>
  <c r="L19985" i="7"/>
  <c r="A19985" i="7"/>
  <c r="L20544" i="7"/>
  <c r="A20544" i="7"/>
  <c r="L20072" i="7"/>
  <c r="A20072" i="7"/>
  <c r="L19193" i="7"/>
  <c r="A19181" i="7"/>
  <c r="L20423" i="7"/>
  <c r="A20423" i="7"/>
  <c r="L19879" i="7"/>
  <c r="A19879" i="7"/>
  <c r="L20670" i="7"/>
  <c r="A20670" i="7"/>
  <c r="L20102" i="7"/>
  <c r="A20102" i="7"/>
  <c r="L20525" i="7"/>
  <c r="A20525" i="7"/>
  <c r="L19805" i="7"/>
  <c r="A19805" i="7"/>
  <c r="L17341" i="7"/>
  <c r="A17341" i="7"/>
  <c r="L17493" i="7"/>
  <c r="A17493" i="7"/>
  <c r="L18643" i="7"/>
  <c r="A18643" i="7"/>
  <c r="L18426" i="7"/>
  <c r="A18426" i="7"/>
  <c r="L19021" i="7"/>
  <c r="A19017" i="7"/>
  <c r="L18414" i="7"/>
  <c r="A18414" i="7"/>
  <c r="L18912" i="7"/>
  <c r="A18912" i="7"/>
  <c r="L18188" i="7"/>
  <c r="A18188" i="7"/>
  <c r="L18735" i="7"/>
  <c r="A18735" i="7"/>
  <c r="L19526" i="7"/>
  <c r="A19526" i="7"/>
  <c r="L17397" i="7"/>
  <c r="A17397" i="7"/>
  <c r="L17308" i="7"/>
  <c r="A17308" i="7"/>
  <c r="L18275" i="7"/>
  <c r="A18275" i="7"/>
  <c r="L17451" i="7"/>
  <c r="A17451" i="7"/>
  <c r="L17514" i="7"/>
  <c r="A17514" i="7"/>
  <c r="L21040" i="7"/>
  <c r="A21040" i="7"/>
  <c r="L17841" i="7"/>
  <c r="A17841" i="7"/>
  <c r="L17433" i="7"/>
  <c r="A17433" i="7"/>
  <c r="L17792" i="7"/>
  <c r="A17792" i="7"/>
  <c r="L17927" i="7"/>
  <c r="A17927" i="7"/>
  <c r="L17295" i="7"/>
  <c r="A17295" i="7"/>
  <c r="L17798" i="7"/>
  <c r="A17798" i="7"/>
  <c r="L17286" i="7"/>
  <c r="A17286" i="7"/>
  <c r="L21183" i="7"/>
  <c r="A21183" i="7"/>
  <c r="L21174" i="7"/>
  <c r="A21174" i="7"/>
  <c r="L21044" i="7"/>
  <c r="A21044" i="7"/>
  <c r="L21203" i="7"/>
  <c r="A21203" i="7"/>
  <c r="L21274" i="7"/>
  <c r="A21274" i="7"/>
  <c r="L16787" i="7"/>
  <c r="A16787" i="7"/>
  <c r="L16072" i="7"/>
  <c r="A16072" i="7"/>
  <c r="L16015" i="7"/>
  <c r="A16015" i="7"/>
  <c r="L16070" i="7"/>
  <c r="A16070" i="7"/>
  <c r="L16093" i="7"/>
  <c r="A16093" i="7"/>
  <c r="L15964" i="7"/>
  <c r="A15964" i="7"/>
  <c r="L16098" i="7"/>
  <c r="A16098" i="7"/>
  <c r="L16073" i="7"/>
  <c r="A16073" i="7"/>
  <c r="L20811" i="7"/>
  <c r="A20811" i="7"/>
  <c r="L20871" i="7"/>
  <c r="A20871" i="7"/>
  <c r="L20555" i="7"/>
  <c r="A20555" i="7"/>
  <c r="L20553" i="7"/>
  <c r="A20553" i="7"/>
  <c r="L20551" i="7"/>
  <c r="A20551" i="7"/>
  <c r="L18002" i="7"/>
  <c r="A18002" i="7"/>
  <c r="L18117" i="7"/>
  <c r="A18117" i="7"/>
  <c r="L18728" i="7"/>
  <c r="A18728" i="7"/>
  <c r="L18109" i="7"/>
  <c r="A18109" i="7"/>
  <c r="L18003" i="7"/>
  <c r="A18003" i="7"/>
  <c r="L18120" i="7"/>
  <c r="A18120" i="7"/>
  <c r="L17303" i="7"/>
  <c r="A17303" i="7"/>
  <c r="L17302" i="7"/>
  <c r="A17302" i="7"/>
  <c r="L16904" i="7"/>
  <c r="A16904" i="7"/>
  <c r="L20979" i="7"/>
  <c r="A20979" i="7"/>
  <c r="L15560" i="7"/>
  <c r="A15560" i="7"/>
  <c r="L14353" i="7"/>
  <c r="A14353" i="7"/>
  <c r="L12472" i="7"/>
  <c r="A12472" i="7"/>
  <c r="L13572" i="7"/>
  <c r="A13572" i="7"/>
  <c r="L13896" i="7"/>
  <c r="A13896" i="7"/>
  <c r="L12269" i="7"/>
  <c r="A12269" i="7"/>
  <c r="L12177" i="7"/>
  <c r="A12177" i="7"/>
  <c r="L20162" i="7"/>
  <c r="A20162" i="7"/>
  <c r="L18653" i="7"/>
  <c r="A18653" i="7"/>
  <c r="L18998" i="7"/>
  <c r="A19217" i="7"/>
  <c r="L17092" i="7"/>
  <c r="A17092" i="7"/>
  <c r="L17663" i="7"/>
  <c r="A17663" i="7"/>
  <c r="L16512" i="7"/>
  <c r="A16512" i="7"/>
  <c r="L16320" i="7"/>
  <c r="A16320" i="7"/>
  <c r="L16040" i="7"/>
  <c r="A16040" i="7"/>
  <c r="L15904" i="7"/>
  <c r="A15904" i="7"/>
  <c r="L15728" i="7"/>
  <c r="A15728" i="7"/>
  <c r="L15400" i="7"/>
  <c r="A15400" i="7"/>
  <c r="L15032" i="7"/>
  <c r="A15032" i="7"/>
  <c r="L14337" i="7"/>
  <c r="A14337" i="7"/>
  <c r="L16359" i="7"/>
  <c r="A16359" i="7"/>
  <c r="L16135" i="7"/>
  <c r="A16135" i="7"/>
  <c r="L15935" i="7"/>
  <c r="A15935" i="7"/>
  <c r="L15815" i="7"/>
  <c r="A15815" i="7"/>
  <c r="L15615" i="7"/>
  <c r="A15615" i="7"/>
  <c r="L15279" i="7"/>
  <c r="A15279" i="7"/>
  <c r="L14617" i="7"/>
  <c r="A14617" i="7"/>
  <c r="L16406" i="7"/>
  <c r="A16406" i="7"/>
  <c r="L16230" i="7"/>
  <c r="A16230" i="7"/>
  <c r="L16038" i="7"/>
  <c r="A16038" i="7"/>
  <c r="L15902" i="7"/>
  <c r="A15902" i="7"/>
  <c r="L15726" i="7"/>
  <c r="A15726" i="7"/>
  <c r="L15398" i="7"/>
  <c r="A15398" i="7"/>
  <c r="L15038" i="7"/>
  <c r="A15038" i="7"/>
  <c r="L14697" i="7"/>
  <c r="A14697" i="7"/>
  <c r="L16557" i="7"/>
  <c r="A16557" i="7"/>
  <c r="L16261" i="7"/>
  <c r="A16261" i="7"/>
  <c r="L16077" i="7"/>
  <c r="A16077" i="7"/>
  <c r="L15933" i="7"/>
  <c r="A15933" i="7"/>
  <c r="L15765" i="7"/>
  <c r="A15765" i="7"/>
  <c r="L15549" i="7"/>
  <c r="A15549" i="7"/>
  <c r="L15285" i="7"/>
  <c r="A15285" i="7"/>
  <c r="L14832" i="7"/>
  <c r="A14832" i="7"/>
  <c r="L16620" i="7"/>
  <c r="A16620" i="7"/>
  <c r="L16356" i="7"/>
  <c r="A16356" i="7"/>
  <c r="L16084" i="7"/>
  <c r="A16084" i="7"/>
  <c r="L15940" i="7"/>
  <c r="A15940" i="7"/>
  <c r="L15820" i="7"/>
  <c r="A15820" i="7"/>
  <c r="L15716" i="7"/>
  <c r="A15716" i="7"/>
  <c r="L15452" i="7"/>
  <c r="A15452" i="7"/>
  <c r="L15100" i="7"/>
  <c r="A15100" i="7"/>
  <c r="L14481" i="7"/>
  <c r="A14481" i="7"/>
  <c r="L16443" i="7"/>
  <c r="A16443" i="7"/>
  <c r="L16235" i="7"/>
  <c r="A16235" i="7"/>
  <c r="L16043" i="7"/>
  <c r="A16043" i="7"/>
  <c r="L15907" i="7"/>
  <c r="A15907" i="7"/>
  <c r="L15747" i="7"/>
  <c r="A15747" i="7"/>
  <c r="L15563" i="7"/>
  <c r="A15563" i="7"/>
  <c r="L15395" i="7"/>
  <c r="A15395" i="7"/>
  <c r="L15099" i="7"/>
  <c r="A15099" i="7"/>
  <c r="L14649" i="7"/>
  <c r="A14649" i="7"/>
  <c r="L16482" i="7"/>
  <c r="A16482" i="7"/>
  <c r="L16218" i="7"/>
  <c r="A16218" i="7"/>
  <c r="L16026" i="7"/>
  <c r="A16026" i="7"/>
  <c r="L15898" i="7"/>
  <c r="A15898" i="7"/>
  <c r="L15730" i="7"/>
  <c r="A15730" i="7"/>
  <c r="L15538" i="7"/>
  <c r="A15538" i="7"/>
  <c r="L15298" i="7"/>
  <c r="A15298" i="7"/>
  <c r="L15034" i="7"/>
  <c r="A15034" i="7"/>
  <c r="L14409" i="7"/>
  <c r="A14409" i="7"/>
  <c r="L16361" i="7"/>
  <c r="A16361" i="7"/>
  <c r="L16057" i="7"/>
  <c r="A16057" i="7"/>
  <c r="L15921" i="7"/>
  <c r="A15921" i="7"/>
  <c r="L15745" i="7"/>
  <c r="A15745" i="7"/>
  <c r="L15537" i="7"/>
  <c r="A15537" i="7"/>
  <c r="L15329" i="7"/>
  <c r="A15329" i="7"/>
  <c r="L15033" i="7"/>
  <c r="A15033" i="7"/>
  <c r="L14057" i="7"/>
  <c r="A14057" i="7"/>
  <c r="L13704" i="7"/>
  <c r="A13704" i="7"/>
  <c r="L13417" i="7"/>
  <c r="A13417" i="7"/>
  <c r="L12937" i="7"/>
  <c r="A12937" i="7"/>
  <c r="L14696" i="7"/>
  <c r="A14696" i="7"/>
  <c r="L14408" i="7"/>
  <c r="A14408" i="7"/>
  <c r="L14232" i="7"/>
  <c r="A14232" i="7"/>
  <c r="L13958" i="7"/>
  <c r="A13958" i="7"/>
  <c r="L13623" i="7"/>
  <c r="A13623" i="7"/>
  <c r="L13289" i="7"/>
  <c r="A13289" i="7"/>
  <c r="L12832" i="7"/>
  <c r="A12832" i="7"/>
  <c r="L14751" i="7"/>
  <c r="A14751" i="7"/>
  <c r="L14607" i="7"/>
  <c r="A14607" i="7"/>
  <c r="L14271" i="7"/>
  <c r="A14271" i="7"/>
  <c r="L14095" i="7"/>
  <c r="A14095" i="7"/>
  <c r="L13776" i="7"/>
  <c r="A13776" i="7"/>
  <c r="L13348" i="7"/>
  <c r="A13348" i="7"/>
  <c r="L12831" i="7"/>
  <c r="A12831" i="7"/>
  <c r="L14694" i="7"/>
  <c r="A14694" i="7"/>
  <c r="L14430" i="7"/>
  <c r="A14430" i="7"/>
  <c r="L14134" i="7"/>
  <c r="A14134" i="7"/>
  <c r="L13856" i="7"/>
  <c r="A13856" i="7"/>
  <c r="L13425" i="7"/>
  <c r="A13425" i="7"/>
  <c r="L13105" i="7"/>
  <c r="A13105" i="7"/>
  <c r="L12830" i="7"/>
  <c r="A12830" i="7"/>
  <c r="L14621" i="7"/>
  <c r="A14621" i="7"/>
  <c r="L14301" i="7"/>
  <c r="A14301" i="7"/>
  <c r="L14053" i="7"/>
  <c r="A14053" i="7"/>
  <c r="L13785" i="7"/>
  <c r="A13785" i="7"/>
  <c r="L13344" i="7"/>
  <c r="A13344" i="7"/>
  <c r="L12932" i="7"/>
  <c r="A12932" i="7"/>
  <c r="L14852" i="7"/>
  <c r="A14852" i="7"/>
  <c r="L14540" i="7"/>
  <c r="A14540" i="7"/>
  <c r="L14308" i="7"/>
  <c r="A14308" i="7"/>
  <c r="L14148" i="7"/>
  <c r="A14148" i="7"/>
  <c r="L13951" i="7"/>
  <c r="A13951" i="7"/>
  <c r="L13468" i="7"/>
  <c r="A13468" i="7"/>
  <c r="L12966" i="7"/>
  <c r="A12966" i="7"/>
  <c r="L12320" i="7"/>
  <c r="A12320" i="7"/>
  <c r="L14539" i="7"/>
  <c r="A14539" i="7"/>
  <c r="L14291" i="7"/>
  <c r="A14291" i="7"/>
  <c r="L14059" i="7"/>
  <c r="A14059" i="7"/>
  <c r="L13852" i="7"/>
  <c r="A13852" i="7"/>
  <c r="L13422" i="7"/>
  <c r="A13422" i="7"/>
  <c r="L13039" i="7"/>
  <c r="A13039" i="7"/>
  <c r="L14778" i="7"/>
  <c r="A14778" i="7"/>
  <c r="L14610" i="7"/>
  <c r="A14610"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20858" i="7"/>
  <c r="A20858" i="7"/>
  <c r="L20748" i="7"/>
  <c r="A20748" i="7"/>
  <c r="L20705" i="7"/>
  <c r="A20705" i="7"/>
  <c r="L20784" i="7"/>
  <c r="A20784" i="7"/>
  <c r="L20855" i="7"/>
  <c r="A20855" i="7"/>
  <c r="L20894" i="7"/>
  <c r="A20894" i="7"/>
  <c r="L20645" i="7"/>
  <c r="A20645" i="7"/>
  <c r="L20820" i="7"/>
  <c r="A20820" i="7"/>
  <c r="L20731" i="7"/>
  <c r="A20731" i="7"/>
  <c r="L20251" i="7"/>
  <c r="A20251" i="7"/>
  <c r="L19585" i="7"/>
  <c r="A19787" i="7"/>
  <c r="L17437" i="7"/>
  <c r="A17437" i="7"/>
  <c r="L20506" i="7"/>
  <c r="A20506" i="7"/>
  <c r="L20282" i="7"/>
  <c r="A20282" i="7"/>
  <c r="L19898" i="7"/>
  <c r="A19898" i="7"/>
  <c r="L19613" i="7"/>
  <c r="A19610" i="7"/>
  <c r="L20481" i="7"/>
  <c r="A20481" i="7"/>
  <c r="L20145" i="7"/>
  <c r="A20145" i="7"/>
  <c r="L19833" i="7"/>
  <c r="A19833" i="7"/>
  <c r="L19482" i="7"/>
  <c r="A19466" i="7"/>
  <c r="L20688" i="7"/>
  <c r="A20688" i="7"/>
  <c r="L20280" i="7"/>
  <c r="A20280" i="7"/>
  <c r="L19864" i="7"/>
  <c r="A19864" i="7"/>
  <c r="L18757" i="7"/>
  <c r="A18757" i="7"/>
  <c r="L20439" i="7"/>
  <c r="A20439" i="7"/>
  <c r="L20159" i="7"/>
  <c r="A20159" i="7"/>
  <c r="L19690" i="7"/>
  <c r="A19687" i="7"/>
  <c r="L20654" i="7"/>
  <c r="A20654" i="7"/>
  <c r="L20334" i="7"/>
  <c r="A20334" i="7"/>
  <c r="L20014" i="7"/>
  <c r="A20014" i="7"/>
  <c r="L19593" i="7"/>
  <c r="A19590" i="7"/>
  <c r="L20493" i="7"/>
  <c r="A20493" i="7"/>
  <c r="L20067" i="7"/>
  <c r="A20069" i="7"/>
  <c r="L19845" i="7"/>
  <c r="A19845" i="7"/>
  <c r="L18781" i="7"/>
  <c r="A18781" i="7"/>
  <c r="L19172" i="7"/>
  <c r="A19164" i="7"/>
  <c r="L18932" i="7"/>
  <c r="A18932" i="7"/>
  <c r="L18564" i="7"/>
  <c r="A18564" i="7"/>
  <c r="L17205" i="7"/>
  <c r="A17205" i="7"/>
  <c r="L19217" i="7"/>
  <c r="A19203" i="7"/>
  <c r="L18899" i="7"/>
  <c r="A18899" i="7"/>
  <c r="L18416" i="7"/>
  <c r="A18416" i="7"/>
  <c r="L19396" i="7"/>
  <c r="A19394" i="7"/>
  <c r="L18986" i="7"/>
  <c r="A18986" i="7"/>
  <c r="L18514" i="7"/>
  <c r="A18514" i="7"/>
  <c r="L19249" i="7"/>
  <c r="A19249" i="7"/>
  <c r="L18921" i="7"/>
  <c r="A18921" i="7"/>
  <c r="L18553" i="7"/>
  <c r="A18553" i="7"/>
  <c r="L17007" i="7"/>
  <c r="A17007" i="7"/>
  <c r="L19204" i="7"/>
  <c r="A19192" i="7"/>
  <c r="L18784" i="7"/>
  <c r="A18784" i="7"/>
  <c r="L18381" i="7"/>
  <c r="A18381" i="7"/>
  <c r="L19431" i="7"/>
  <c r="A19415" i="7"/>
  <c r="L19116" i="7"/>
  <c r="A19111" i="7"/>
  <c r="L18751" i="7"/>
  <c r="A18751" i="7"/>
  <c r="L17786" i="7"/>
  <c r="A17786" i="7"/>
  <c r="L19494" i="7"/>
  <c r="A19478" i="7"/>
  <c r="L19050" i="7"/>
  <c r="A19046" i="7"/>
  <c r="L18550" i="7"/>
  <c r="A18550" i="7"/>
  <c r="L17317" i="7"/>
  <c r="A17317" i="7"/>
  <c r="L17780" i="7"/>
  <c r="A17780" i="7"/>
  <c r="L17284" i="7"/>
  <c r="A17284" i="7"/>
  <c r="L16966" i="7"/>
  <c r="A16966" i="7"/>
  <c r="L18107" i="7"/>
  <c r="A18107" i="7"/>
  <c r="L17659" i="7"/>
  <c r="A17659" i="7"/>
  <c r="L17347" i="7"/>
  <c r="A17347" i="7"/>
  <c r="L17043" i="7"/>
  <c r="A17043" i="7"/>
  <c r="L17610" i="7"/>
  <c r="A17610" i="7"/>
  <c r="L17242" i="7"/>
  <c r="A17242" i="7"/>
  <c r="L16962" i="7"/>
  <c r="A16962" i="7"/>
  <c r="L17865" i="7"/>
  <c r="A17865" i="7"/>
  <c r="L17521" i="7"/>
  <c r="A17521" i="7"/>
  <c r="A17209" i="7"/>
  <c r="L17209" i="7"/>
  <c r="L21064" i="7"/>
  <c r="A21064" i="7"/>
  <c r="L17688" i="7"/>
  <c r="A17688" i="7"/>
  <c r="L17448" i="7"/>
  <c r="A17448" i="7"/>
  <c r="L17208" i="7"/>
  <c r="A17208" i="7"/>
  <c r="L21269" i="7"/>
  <c r="A21269" i="7"/>
  <c r="L17887" i="7"/>
  <c r="A17887" i="7"/>
  <c r="L17519" i="7"/>
  <c r="A17519" i="7"/>
  <c r="L17319" i="7"/>
  <c r="A17319" i="7"/>
  <c r="L16894" i="7"/>
  <c r="A16894" i="7"/>
  <c r="L17902" i="7"/>
  <c r="A17902" i="7"/>
  <c r="L17582" i="7"/>
  <c r="A17582" i="7"/>
  <c r="L17262" i="7"/>
  <c r="A17262" i="7"/>
  <c r="L16890" i="7"/>
  <c r="A16890" i="7"/>
  <c r="L17009" i="7"/>
  <c r="A17009" i="7"/>
  <c r="L21327" i="7"/>
  <c r="A21327" i="7"/>
  <c r="L20991" i="7"/>
  <c r="A20991" i="7"/>
  <c r="L16712" i="7"/>
  <c r="A16712" i="7"/>
  <c r="L21006" i="7"/>
  <c r="A21006" i="7"/>
  <c r="L21284" i="7"/>
  <c r="A21284" i="7"/>
  <c r="L20996" i="7"/>
  <c r="A20996" i="7"/>
  <c r="L16829" i="7"/>
  <c r="A16829" i="7"/>
  <c r="L21147" i="7"/>
  <c r="A21147" i="7"/>
  <c r="L16956" i="7"/>
  <c r="A16956" i="7"/>
  <c r="L21186" i="7"/>
  <c r="A21186" i="7"/>
  <c r="L16835" i="7"/>
  <c r="A16835" i="7"/>
  <c r="L21153" i="7"/>
  <c r="A21153" i="7"/>
  <c r="L12291" i="7"/>
  <c r="A12291" i="7"/>
  <c r="L14030" i="7"/>
  <c r="A14030" i="7"/>
  <c r="L19039" i="7"/>
  <c r="A19035" i="7"/>
  <c r="L17334" i="7"/>
  <c r="A17334" i="7"/>
  <c r="L16311" i="7"/>
  <c r="A16311" i="7"/>
  <c r="L13926" i="7"/>
  <c r="A13926" i="7"/>
  <c r="L20174" i="7"/>
  <c r="A20174" i="7"/>
  <c r="A17129" i="7"/>
  <c r="L17129" i="7"/>
  <c r="L16209" i="7"/>
  <c r="A16209" i="7"/>
  <c r="L12693" i="7"/>
  <c r="A12693" i="7"/>
  <c r="L19525" i="7"/>
  <c r="A19525" i="7"/>
  <c r="L16955" i="7"/>
  <c r="A16955" i="7"/>
  <c r="L13410" i="7"/>
  <c r="A13410" i="7"/>
  <c r="L16144" i="7"/>
  <c r="A16144" i="7"/>
  <c r="L16527" i="7"/>
  <c r="A16527" i="7"/>
  <c r="L16550" i="7"/>
  <c r="A16550" i="7"/>
  <c r="L15230" i="7"/>
  <c r="A15230" i="7"/>
  <c r="L15605" i="7"/>
  <c r="A15605" i="7"/>
  <c r="L16116" i="7"/>
  <c r="A16116" i="7"/>
  <c r="L16467" i="7"/>
  <c r="A16467" i="7"/>
  <c r="L14923" i="7"/>
  <c r="A14923" i="7"/>
  <c r="L15234" i="7"/>
  <c r="A15234" i="7"/>
  <c r="L16273" i="7"/>
  <c r="A16273" i="7"/>
  <c r="L14768" i="7"/>
  <c r="A14768" i="7"/>
  <c r="L14471" i="7"/>
  <c r="A14471" i="7"/>
  <c r="L14438" i="7"/>
  <c r="A14438" i="7"/>
  <c r="L13031" i="7"/>
  <c r="A13031" i="7"/>
  <c r="L12871" i="7"/>
  <c r="A12871" i="7"/>
  <c r="L13645" i="7"/>
  <c r="A13645" i="7"/>
  <c r="L12770" i="7"/>
  <c r="A12770" i="7"/>
  <c r="L19783" i="7"/>
  <c r="A19780" i="7"/>
  <c r="L18344" i="7"/>
  <c r="A18344" i="7"/>
  <c r="L20595" i="7"/>
  <c r="A20595" i="7"/>
  <c r="L20650" i="7"/>
  <c r="A20650" i="7"/>
  <c r="L18215" i="7"/>
  <c r="A18215" i="7"/>
  <c r="L19652" i="7"/>
  <c r="A19649" i="7"/>
  <c r="L20304" i="7"/>
  <c r="A20304" i="7"/>
  <c r="L20631" i="7"/>
  <c r="A20631" i="7"/>
  <c r="L19650" i="7"/>
  <c r="A19647" i="7"/>
  <c r="L19950" i="7"/>
  <c r="A19950" i="7"/>
  <c r="L20389" i="7"/>
  <c r="A20389" i="7"/>
  <c r="L19656" i="7"/>
  <c r="A19653" i="7"/>
  <c r="L17741" i="7"/>
  <c r="A17741" i="7"/>
  <c r="L19080" i="7"/>
  <c r="A19075" i="7"/>
  <c r="L18135" i="7"/>
  <c r="A18135" i="7"/>
  <c r="L18914" i="7"/>
  <c r="A18914" i="7"/>
  <c r="L19078" i="7"/>
  <c r="A19073" i="7"/>
  <c r="L18840" i="7"/>
  <c r="A18840" i="7"/>
  <c r="L19084" i="7"/>
  <c r="A19079" i="7"/>
  <c r="L17757" i="7"/>
  <c r="A17757" i="7"/>
  <c r="L19083" i="7"/>
  <c r="A19078" i="7"/>
  <c r="L17596" i="7"/>
  <c r="A17596" i="7"/>
  <c r="L18219" i="7"/>
  <c r="A18219" i="7"/>
  <c r="L17371" i="7"/>
  <c r="A17371" i="7"/>
  <c r="L18217" i="7"/>
  <c r="A18217" i="7"/>
  <c r="L18136" i="7"/>
  <c r="A18136" i="7"/>
  <c r="L18318" i="7"/>
  <c r="A18318" i="7"/>
  <c r="L21104" i="7"/>
  <c r="A21104" i="7"/>
  <c r="L21175" i="7"/>
  <c r="A21175" i="7"/>
  <c r="L21246" i="7"/>
  <c r="A21246" i="7"/>
  <c r="L16781" i="7"/>
  <c r="A16781" i="7"/>
  <c r="L21298" i="7"/>
  <c r="A21298" i="7"/>
  <c r="L21297" i="7"/>
  <c r="A21297" i="7"/>
  <c r="L18880" i="7"/>
  <c r="A18880" i="7"/>
  <c r="L15366" i="7"/>
  <c r="A15366" i="7"/>
  <c r="L15443" i="7"/>
  <c r="A15443" i="7"/>
  <c r="L15993" i="7"/>
  <c r="A15993" i="7"/>
  <c r="L14205" i="7"/>
  <c r="A14205" i="7"/>
  <c r="L12672" i="7"/>
  <c r="A12672" i="7"/>
  <c r="L12870" i="7"/>
  <c r="A12870" i="7"/>
  <c r="L12609" i="7"/>
  <c r="A12609" i="7"/>
  <c r="L20621" i="7"/>
  <c r="A20621" i="7"/>
  <c r="L20491" i="7"/>
  <c r="A20491" i="7"/>
  <c r="L19970" i="7"/>
  <c r="A19970" i="7"/>
  <c r="L19961" i="7"/>
  <c r="A19961" i="7"/>
  <c r="L19951" i="7"/>
  <c r="A19951" i="7"/>
  <c r="L20293" i="7"/>
  <c r="A20293" i="7"/>
  <c r="L19451" i="7"/>
  <c r="A19435" i="7"/>
  <c r="L18856" i="7"/>
  <c r="A18856" i="7"/>
  <c r="L18982" i="7"/>
  <c r="A18982" i="7"/>
  <c r="L18289" i="7"/>
  <c r="A18289" i="7"/>
  <c r="L17775" i="7"/>
  <c r="A17775" i="7"/>
  <c r="L21238" i="7"/>
  <c r="A21238" i="7"/>
  <c r="L20948" i="7"/>
  <c r="A20948" i="7"/>
  <c r="L21010" i="7"/>
  <c r="A21010" i="7"/>
  <c r="L15997" i="7"/>
  <c r="A15997" i="7"/>
  <c r="L15044" i="7"/>
  <c r="A15044" i="7"/>
  <c r="L15313" i="7"/>
  <c r="A15313" i="7"/>
  <c r="L13294" i="7"/>
  <c r="A13294" i="7"/>
  <c r="L18397" i="7"/>
  <c r="A18397" i="7"/>
  <c r="L18189" i="7"/>
  <c r="A18189" i="7"/>
  <c r="L18079" i="7"/>
  <c r="A18079" i="7"/>
  <c r="L17313" i="7"/>
  <c r="A17313" i="7"/>
  <c r="L19988" i="7"/>
  <c r="A19988" i="7"/>
  <c r="L17768" i="7"/>
  <c r="A17768" i="7"/>
  <c r="L19316" i="7"/>
  <c r="A19316" i="7"/>
  <c r="L17571" i="7"/>
  <c r="A17571" i="7"/>
  <c r="L15327" i="7"/>
  <c r="A15327" i="7"/>
  <c r="L15054" i="7"/>
  <c r="A15054" i="7"/>
  <c r="L16412" i="7"/>
  <c r="A16412" i="7"/>
  <c r="L16522" i="7"/>
  <c r="A16522" i="7"/>
  <c r="L16193" i="7"/>
  <c r="A16193" i="7"/>
  <c r="L13087" i="7"/>
  <c r="A13087" i="7"/>
  <c r="L13448" i="7"/>
  <c r="A13448" i="7"/>
  <c r="L14580" i="7"/>
  <c r="A14580" i="7"/>
  <c r="L12620" i="7"/>
  <c r="A12620" i="7"/>
  <c r="L14546" i="7"/>
  <c r="A14546" i="7"/>
  <c r="L12374" i="7"/>
  <c r="A12374" i="7"/>
  <c r="L12621" i="7"/>
  <c r="A12621" i="7"/>
  <c r="L13075" i="7"/>
  <c r="A13075" i="7"/>
  <c r="L12458" i="7"/>
  <c r="A12458" i="7"/>
  <c r="L19875" i="7"/>
  <c r="A19875" i="7"/>
  <c r="L20257" i="7"/>
  <c r="A20257" i="7"/>
  <c r="L18925" i="7"/>
  <c r="A18925" i="7"/>
  <c r="L18555" i="7"/>
  <c r="A18555" i="7"/>
  <c r="L18680" i="7"/>
  <c r="A18680" i="7"/>
  <c r="L17179" i="7"/>
  <c r="A17179" i="7"/>
  <c r="L17431" i="7"/>
  <c r="A17431" i="7"/>
  <c r="L17470" i="7"/>
  <c r="A17470" i="7"/>
  <c r="L21139" i="7"/>
  <c r="A21139" i="7"/>
  <c r="L16408" i="7"/>
  <c r="A16408" i="7"/>
  <c r="L16279" i="7"/>
  <c r="A16279" i="7"/>
  <c r="L15214" i="7"/>
  <c r="A15214" i="7"/>
  <c r="L15269" i="7"/>
  <c r="A15269" i="7"/>
  <c r="L14876" i="7"/>
  <c r="A14876" i="7"/>
  <c r="L15194" i="7"/>
  <c r="A15194" i="7"/>
  <c r="L12192" i="7"/>
  <c r="A12192" i="7"/>
  <c r="L14126" i="7"/>
  <c r="A14126" i="7"/>
  <c r="L13030" i="7"/>
  <c r="A13030" i="7"/>
  <c r="L13876" i="7"/>
  <c r="A13876" i="7"/>
  <c r="L12763" i="7"/>
  <c r="A12763" i="7"/>
  <c r="L20404" i="7"/>
  <c r="A20404" i="7"/>
  <c r="L20715" i="7"/>
  <c r="A20715" i="7"/>
  <c r="L20402" i="7"/>
  <c r="A20402" i="7"/>
  <c r="L19740" i="7"/>
  <c r="A19737" i="7"/>
  <c r="L20711" i="7"/>
  <c r="A20711" i="7"/>
  <c r="L20038" i="7"/>
  <c r="A20038" i="7"/>
  <c r="A19171" i="7"/>
  <c r="L19181" i="7"/>
  <c r="L18349" i="7"/>
  <c r="A18349" i="7"/>
  <c r="L17444" i="7"/>
  <c r="A17444" i="7"/>
  <c r="L20909" i="7"/>
  <c r="A20909" i="7"/>
  <c r="L20918" i="7"/>
  <c r="A20918" i="7"/>
  <c r="L20930" i="7"/>
  <c r="A20930" i="7"/>
  <c r="L14601" i="7"/>
  <c r="A14601" i="7"/>
  <c r="L19506" i="7"/>
  <c r="A19490" i="7"/>
  <c r="L19503" i="7"/>
  <c r="A19487" i="7"/>
  <c r="L16168" i="7"/>
  <c r="A16168" i="7"/>
  <c r="L16183" i="7"/>
  <c r="A16183" i="7"/>
  <c r="L15263" i="7"/>
  <c r="A15263" i="7"/>
  <c r="L16205" i="7"/>
  <c r="A16205" i="7"/>
  <c r="L16172" i="7"/>
  <c r="A16172" i="7"/>
  <c r="L16163" i="7"/>
  <c r="A16163" i="7"/>
  <c r="L16274" i="7"/>
  <c r="A16274" i="7"/>
  <c r="L14906" i="7"/>
  <c r="A14906" i="7"/>
  <c r="L14953" i="7"/>
  <c r="A14953" i="7"/>
  <c r="L13046" i="7"/>
  <c r="A13046" i="7"/>
  <c r="L14804" i="7"/>
  <c r="A14804" i="7"/>
  <c r="L14627" i="7"/>
  <c r="A14627" i="7"/>
  <c r="L13978" i="7"/>
  <c r="A13978" i="7"/>
  <c r="L12342" i="7"/>
  <c r="A12342" i="7"/>
  <c r="L12339" i="7"/>
  <c r="A12339" i="7"/>
  <c r="L19541" i="7"/>
  <c r="A19541" i="7"/>
  <c r="L20628" i="7"/>
  <c r="A20628" i="7"/>
  <c r="L20299" i="7"/>
  <c r="A20299" i="7"/>
  <c r="L20698" i="7"/>
  <c r="A20698" i="7"/>
  <c r="L19383" i="7"/>
  <c r="A19381" i="7"/>
  <c r="L19772" i="7"/>
  <c r="A19769" i="7"/>
  <c r="L20288" i="7"/>
  <c r="A20288" i="7"/>
  <c r="L18717" i="7"/>
  <c r="A18717" i="7"/>
  <c r="L19666" i="7"/>
  <c r="A19663" i="7"/>
  <c r="L20510" i="7"/>
  <c r="A20510" i="7"/>
  <c r="L20301" i="7"/>
  <c r="A20301" i="7"/>
  <c r="L19140" i="7"/>
  <c r="A19132" i="7"/>
  <c r="L19275" i="7"/>
  <c r="A19275" i="7"/>
  <c r="L19380" i="7"/>
  <c r="A19378" i="7"/>
  <c r="L19086" i="7"/>
  <c r="A19081" i="7"/>
  <c r="L18792" i="7"/>
  <c r="A18792" i="7"/>
  <c r="L18527" i="7"/>
  <c r="A18527" i="7"/>
  <c r="L18093" i="7"/>
  <c r="A18093" i="7"/>
  <c r="L17386" i="7"/>
  <c r="A17386" i="7"/>
  <c r="L17776" i="7"/>
  <c r="A17776" i="7"/>
  <c r="L17375" i="7"/>
  <c r="A17375" i="7"/>
  <c r="L16751" i="7"/>
  <c r="A16751" i="7"/>
  <c r="L21318" i="7"/>
  <c r="A21318" i="7"/>
  <c r="L16980" i="7"/>
  <c r="A16980" i="7"/>
  <c r="L15322" i="7"/>
  <c r="A15322" i="7"/>
  <c r="L14174" i="7"/>
  <c r="A14174" i="7"/>
  <c r="L13299" i="7"/>
  <c r="A13299" i="7"/>
  <c r="L12281" i="7"/>
  <c r="A12281" i="7"/>
  <c r="L15972" i="7"/>
  <c r="A15972" i="7"/>
  <c r="L14339" i="7"/>
  <c r="A14339" i="7"/>
  <c r="L19210" i="7"/>
  <c r="A19196" i="7"/>
  <c r="L17275" i="7"/>
  <c r="A17275" i="7"/>
  <c r="L16325" i="7"/>
  <c r="A16325" i="7"/>
  <c r="L13367" i="7"/>
  <c r="A13367" i="7"/>
  <c r="L20476" i="7"/>
  <c r="A20476" i="7"/>
  <c r="L19552" i="7"/>
  <c r="A19552" i="7"/>
  <c r="L20095" i="7"/>
  <c r="A20095" i="7"/>
  <c r="L16392" i="7"/>
  <c r="A16392" i="7"/>
  <c r="L14185" i="7"/>
  <c r="A14185" i="7"/>
  <c r="L15423" i="7"/>
  <c r="A15423" i="7"/>
  <c r="L16005" i="7"/>
  <c r="A16005" i="7"/>
  <c r="L15508" i="7"/>
  <c r="A15508" i="7"/>
  <c r="L15571" i="7"/>
  <c r="A15571" i="7"/>
  <c r="L16393" i="7"/>
  <c r="A16393" i="7"/>
  <c r="L13828" i="7"/>
  <c r="A13828" i="7"/>
  <c r="L14600" i="7"/>
  <c r="A14600" i="7"/>
  <c r="L13542" i="7"/>
  <c r="A13542" i="7"/>
  <c r="L14599" i="7"/>
  <c r="A14599" i="7"/>
  <c r="L13372" i="7"/>
  <c r="A13372" i="7"/>
  <c r="L14022" i="7"/>
  <c r="A14022" i="7"/>
  <c r="L14637" i="7"/>
  <c r="A14637" i="7"/>
  <c r="L14684" i="7"/>
  <c r="A14684" i="7"/>
  <c r="L13399" i="7"/>
  <c r="A13399" i="7"/>
  <c r="L14571" i="7"/>
  <c r="A14571" i="7"/>
  <c r="L12974" i="7"/>
  <c r="A12974" i="7"/>
  <c r="L13838" i="7"/>
  <c r="A13838" i="7"/>
  <c r="L12383" i="7"/>
  <c r="A12383" i="7"/>
  <c r="L12957" i="7"/>
  <c r="A12957" i="7"/>
  <c r="L12899" i="7"/>
  <c r="A12899" i="7"/>
  <c r="L13802" i="7"/>
  <c r="A13802" i="7"/>
  <c r="L12786" i="7"/>
  <c r="A12786" i="7"/>
  <c r="L12409" i="7"/>
  <c r="A12409" i="7"/>
  <c r="L20742" i="7"/>
  <c r="A20742" i="7"/>
  <c r="L20853" i="7"/>
  <c r="A20853" i="7"/>
  <c r="L20043" i="7"/>
  <c r="A20043" i="7"/>
  <c r="L20722" i="7"/>
  <c r="A20722" i="7"/>
  <c r="L19906" i="7"/>
  <c r="A19906" i="7"/>
  <c r="L19588" i="7"/>
  <c r="A19585" i="7"/>
  <c r="L19715" i="7"/>
  <c r="A19712" i="7"/>
  <c r="L19887" i="7"/>
  <c r="A19887" i="7"/>
  <c r="L20662" i="7"/>
  <c r="A20662" i="7"/>
  <c r="L19838" i="7"/>
  <c r="A19838" i="7"/>
  <c r="L20253" i="7"/>
  <c r="A20253" i="7"/>
  <c r="L19492" i="7"/>
  <c r="A19476" i="7"/>
  <c r="L18540" i="7"/>
  <c r="A18540" i="7"/>
  <c r="L18707" i="7"/>
  <c r="A18707" i="7"/>
  <c r="L18674" i="7"/>
  <c r="A18674" i="7"/>
  <c r="L18132" i="7"/>
  <c r="A18132" i="7"/>
  <c r="L18767" i="7"/>
  <c r="A18767" i="7"/>
  <c r="L18766" i="7"/>
  <c r="A18766" i="7"/>
  <c r="L18037" i="7"/>
  <c r="A18037" i="7"/>
  <c r="L21213" i="7"/>
  <c r="A21213" i="7"/>
  <c r="L17259" i="7"/>
  <c r="A17259" i="7"/>
  <c r="L17338" i="7"/>
  <c r="A17338" i="7"/>
  <c r="L18297" i="7"/>
  <c r="A18297" i="7"/>
  <c r="L17704" i="7"/>
  <c r="A17704" i="7"/>
  <c r="L17287" i="7"/>
  <c r="A17287" i="7"/>
  <c r="L16945" i="7"/>
  <c r="A16945" i="7"/>
  <c r="L21254" i="7"/>
  <c r="A21254" i="7"/>
  <c r="L21211" i="7"/>
  <c r="A21211" i="7"/>
  <c r="L16803" i="7"/>
  <c r="A16803" i="7"/>
  <c r="L15208" i="7"/>
  <c r="A15208" i="7"/>
  <c r="L16562" i="7"/>
  <c r="A16562" i="7"/>
  <c r="L14101" i="7"/>
  <c r="A14101" i="7"/>
  <c r="L13169" i="7"/>
  <c r="A13169" i="7"/>
  <c r="L20692" i="7"/>
  <c r="A20692" i="7"/>
  <c r="L19713" i="7"/>
  <c r="A19710" i="7"/>
  <c r="L18181" i="7"/>
  <c r="A18181" i="7"/>
  <c r="L18306" i="7"/>
  <c r="A18306" i="7"/>
  <c r="L19100" i="7"/>
  <c r="A19095" i="7"/>
  <c r="L21117" i="7"/>
  <c r="A21117" i="7"/>
  <c r="L18177" i="7"/>
  <c r="A18177" i="7"/>
  <c r="L21244" i="7"/>
  <c r="A21244" i="7"/>
  <c r="L14976" i="7"/>
  <c r="A14976" i="7"/>
  <c r="L14975" i="7"/>
  <c r="A14975" i="7"/>
  <c r="L16149" i="7"/>
  <c r="A16149" i="7"/>
  <c r="L15180" i="7"/>
  <c r="A15180" i="7"/>
  <c r="L16154" i="7"/>
  <c r="A16154" i="7"/>
  <c r="L14461" i="7"/>
  <c r="A14461" i="7"/>
  <c r="L13159" i="7"/>
  <c r="A13159" i="7"/>
  <c r="L13747" i="7"/>
  <c r="A13747" i="7"/>
  <c r="L20008" i="7"/>
  <c r="A20008" i="7"/>
  <c r="L18472" i="7"/>
  <c r="A18472" i="7"/>
  <c r="L16879" i="7"/>
  <c r="A16879" i="7"/>
  <c r="L18254" i="7"/>
  <c r="A18254" i="7"/>
  <c r="L15892" i="7"/>
  <c r="A15892" i="7"/>
  <c r="L14159" i="7"/>
  <c r="A14159" i="7"/>
  <c r="L13163" i="7"/>
  <c r="A13163" i="7"/>
  <c r="L20243" i="7"/>
  <c r="A20243" i="7"/>
  <c r="L19171" i="7"/>
  <c r="A19163" i="7"/>
  <c r="L17147" i="7"/>
  <c r="A17147" i="7"/>
  <c r="L15629" i="7"/>
  <c r="A15629" i="7"/>
  <c r="L13271" i="7"/>
  <c r="A13271" i="7"/>
  <c r="L12499" i="7"/>
  <c r="A12499" i="7"/>
  <c r="L19795" i="7"/>
  <c r="A19795" i="7"/>
  <c r="L18611" i="7"/>
  <c r="A18611" i="7"/>
  <c r="L17706" i="7"/>
  <c r="A17706" i="7"/>
  <c r="L16150" i="7"/>
  <c r="A16150" i="7"/>
  <c r="L14916" i="7"/>
  <c r="A14916" i="7"/>
  <c r="L13985" i="7"/>
  <c r="A13985" i="7"/>
  <c r="L14459" i="7"/>
  <c r="A14459" i="7"/>
  <c r="L13026" i="7"/>
  <c r="A13026" i="7"/>
  <c r="L19678" i="7"/>
  <c r="A19675" i="7"/>
  <c r="L19959" i="7"/>
  <c r="A19959" i="7"/>
  <c r="L20309" i="7"/>
  <c r="A20309" i="7"/>
  <c r="L18223" i="7"/>
  <c r="A18223" i="7"/>
  <c r="L18053" i="7"/>
  <c r="A18053" i="7"/>
  <c r="L18061" i="7"/>
  <c r="A18061" i="7"/>
  <c r="L18438" i="7"/>
  <c r="A18438" i="7"/>
  <c r="L17619" i="7"/>
  <c r="A17619" i="7"/>
  <c r="L16911" i="7"/>
  <c r="A16911" i="7"/>
  <c r="L17406" i="7"/>
  <c r="A17406" i="7"/>
  <c r="L20962" i="7"/>
  <c r="A20962" i="7"/>
  <c r="L14663" i="7"/>
  <c r="A14663" i="7"/>
  <c r="L13395" i="7"/>
  <c r="A13395" i="7"/>
  <c r="L19776" i="7"/>
  <c r="A19773" i="7"/>
  <c r="L13357" i="7"/>
  <c r="A13357" i="7"/>
  <c r="L20466" i="7"/>
  <c r="A20466" i="7"/>
  <c r="L16425" i="7"/>
  <c r="A16425" i="7"/>
  <c r="L13100" i="7"/>
  <c r="A13100" i="7"/>
  <c r="L20133" i="7"/>
  <c r="A20133" i="7"/>
  <c r="L17763" i="7"/>
  <c r="A17763" i="7"/>
  <c r="L17175" i="7"/>
  <c r="A17175" i="7"/>
  <c r="L14579" i="7"/>
  <c r="A14579" i="7"/>
  <c r="L12922" i="7"/>
  <c r="A12922" i="7"/>
  <c r="L16630" i="7"/>
  <c r="A16630" i="7"/>
  <c r="L16194" i="7"/>
  <c r="A16194" i="7"/>
  <c r="L13676" i="7"/>
  <c r="A13676" i="7"/>
  <c r="L14362" i="7"/>
  <c r="A14362" i="7"/>
  <c r="L13498" i="7"/>
  <c r="A13498" i="7"/>
  <c r="L18773" i="7"/>
  <c r="A18773" i="7"/>
  <c r="L20264" i="7"/>
  <c r="A20264" i="7"/>
  <c r="L19674" i="7"/>
  <c r="A19671" i="7"/>
  <c r="L19386" i="7"/>
  <c r="A19384" i="7"/>
  <c r="L19368" i="7"/>
  <c r="A19366" i="7"/>
  <c r="L17387" i="7"/>
  <c r="A17387" i="7"/>
  <c r="L17296" i="7"/>
  <c r="A17296" i="7"/>
  <c r="L16925" i="7"/>
  <c r="A16925" i="7"/>
  <c r="L15072" i="7"/>
  <c r="A15072" i="7"/>
  <c r="L16586" i="7"/>
  <c r="A16586" i="7"/>
  <c r="L13140" i="7"/>
  <c r="A13140" i="7"/>
  <c r="L13141" i="7"/>
  <c r="A13141" i="7"/>
  <c r="L18509" i="7"/>
  <c r="A18509" i="7"/>
  <c r="L18296" i="7"/>
  <c r="A18296" i="7"/>
  <c r="L17810" i="7"/>
  <c r="A17810" i="7"/>
  <c r="L17825" i="7"/>
  <c r="A17825" i="7"/>
  <c r="L21182" i="7"/>
  <c r="A21182" i="7"/>
  <c r="L16111" i="7"/>
  <c r="A16111" i="7"/>
  <c r="L15057" i="7"/>
  <c r="A15057" i="7"/>
  <c r="L14668" i="7"/>
  <c r="A14668" i="7"/>
  <c r="L12733" i="7"/>
  <c r="A12733" i="7"/>
  <c r="L20011" i="7"/>
  <c r="A20011" i="7"/>
  <c r="L19535" i="7"/>
  <c r="A19535" i="7"/>
  <c r="L19752" i="7"/>
  <c r="A19749" i="7"/>
  <c r="L18505" i="7"/>
  <c r="A18505" i="7"/>
  <c r="L17896" i="7"/>
  <c r="A17896" i="7"/>
  <c r="L21170" i="7"/>
  <c r="A21170" i="7"/>
  <c r="L14943" i="7"/>
  <c r="A14943" i="7"/>
  <c r="L15602" i="7"/>
  <c r="A15602" i="7"/>
  <c r="L14104" i="7"/>
  <c r="A14104" i="7"/>
  <c r="L13662" i="7"/>
  <c r="A13662" i="7"/>
  <c r="L12949" i="7"/>
  <c r="A12949" i="7"/>
  <c r="L13866" i="7"/>
  <c r="A13866" i="7"/>
  <c r="L19360" i="7"/>
  <c r="A19523" i="7"/>
  <c r="L19262" i="7"/>
  <c r="A19262" i="7"/>
  <c r="L16810" i="7"/>
  <c r="A16810" i="7"/>
  <c r="L16809" i="7"/>
  <c r="A16809" i="7"/>
  <c r="L16813" i="7"/>
  <c r="A16813" i="7"/>
  <c r="L15196" i="7"/>
  <c r="A15196" i="7"/>
  <c r="L12884" i="7"/>
  <c r="A12884" i="7"/>
  <c r="L19676" i="7"/>
  <c r="A19673" i="7"/>
  <c r="L18492" i="7"/>
  <c r="A18492" i="7"/>
  <c r="L18490" i="7"/>
  <c r="A18490" i="7"/>
  <c r="L18502" i="7"/>
  <c r="A18502" i="7"/>
  <c r="L21081" i="7"/>
  <c r="A21081" i="7"/>
  <c r="L15527" i="7"/>
  <c r="A15527" i="7"/>
  <c r="L14848" i="7"/>
  <c r="A14848" i="7"/>
  <c r="L14029" i="7"/>
  <c r="A14029" i="7"/>
  <c r="L12925" i="7"/>
  <c r="A12925" i="7"/>
  <c r="L12387" i="7"/>
  <c r="A12387" i="7"/>
  <c r="L20838" i="7"/>
  <c r="A20838" i="7"/>
  <c r="L19847" i="7"/>
  <c r="A19847" i="7"/>
  <c r="L17604" i="7"/>
  <c r="A17604" i="7"/>
  <c r="L17225" i="7"/>
  <c r="A17225" i="7"/>
  <c r="L17590" i="7"/>
  <c r="A17590" i="7"/>
  <c r="L12614" i="7"/>
  <c r="A12614" i="7"/>
  <c r="L13103" i="7"/>
  <c r="A13103" i="7"/>
  <c r="L19589" i="7"/>
  <c r="A19586" i="7"/>
  <c r="L21128" i="7"/>
  <c r="A21128" i="7"/>
  <c r="L12718" i="7"/>
  <c r="A12718" i="7"/>
  <c r="L19629" i="7"/>
  <c r="A19626" i="7"/>
  <c r="L17146" i="7"/>
  <c r="A17146" i="7"/>
  <c r="L16600" i="7"/>
  <c r="A16600" i="7"/>
  <c r="L16581" i="7"/>
  <c r="A16581" i="7"/>
  <c r="L16515" i="7"/>
  <c r="A16515" i="7"/>
  <c r="L20348" i="7"/>
  <c r="A20348" i="7"/>
  <c r="L20884" i="7"/>
  <c r="A20884" i="7"/>
  <c r="L19614" i="7"/>
  <c r="A19611" i="7"/>
  <c r="L20489" i="7"/>
  <c r="A20489" i="7"/>
  <c r="L19791" i="7"/>
  <c r="A19791" i="7"/>
  <c r="L19617" i="7"/>
  <c r="A19614" i="7"/>
  <c r="L19893" i="7"/>
  <c r="A19893" i="7"/>
  <c r="L19105" i="7"/>
  <c r="A19100" i="7"/>
  <c r="L18939" i="7"/>
  <c r="A18939" i="7"/>
  <c r="L18865" i="7"/>
  <c r="A18865" i="7"/>
  <c r="L18599" i="7"/>
  <c r="A18599" i="7"/>
  <c r="L17460" i="7"/>
  <c r="A17460" i="7"/>
  <c r="L21288" i="7"/>
  <c r="A21288" i="7"/>
  <c r="L17481" i="7"/>
  <c r="A17481" i="7"/>
  <c r="L17023" i="7"/>
  <c r="A17023" i="7"/>
  <c r="L18286" i="7"/>
  <c r="A18286" i="7"/>
  <c r="L16928" i="7"/>
  <c r="A16928" i="7"/>
  <c r="L21019" i="7"/>
  <c r="A21019" i="7"/>
  <c r="L14417" i="7"/>
  <c r="A14417" i="7"/>
  <c r="L15981" i="7"/>
  <c r="A15981" i="7"/>
  <c r="L15979" i="7"/>
  <c r="A15979" i="7"/>
  <c r="L14728" i="7"/>
  <c r="A14728" i="7"/>
  <c r="L14391" i="7"/>
  <c r="A14391" i="7"/>
  <c r="L14070" i="7"/>
  <c r="A14070" i="7"/>
  <c r="L14492" i="7"/>
  <c r="A14492" i="7"/>
  <c r="L12751" i="7"/>
  <c r="A12751" i="7"/>
  <c r="L13234" i="7"/>
  <c r="A13234" i="7"/>
  <c r="L20830" i="7"/>
  <c r="A20830" i="7"/>
  <c r="L19914" i="7"/>
  <c r="A19914" i="7"/>
  <c r="L19573" i="7"/>
  <c r="A19573" i="7"/>
  <c r="L19054" i="7"/>
  <c r="A19050" i="7"/>
  <c r="L19487" i="7"/>
  <c r="A19471" i="7"/>
  <c r="L17488" i="7"/>
  <c r="A17488" i="7"/>
  <c r="L17142" i="7"/>
  <c r="A17142" i="7"/>
  <c r="L16772" i="7"/>
  <c r="A16772" i="7"/>
  <c r="L14926" i="7"/>
  <c r="A14926" i="7"/>
  <c r="L13104" i="7"/>
  <c r="A13104" i="7"/>
  <c r="L13554" i="7"/>
  <c r="A13554" i="7"/>
  <c r="L20473" i="7"/>
  <c r="A20473" i="7"/>
  <c r="L19248" i="7"/>
  <c r="A19248" i="7"/>
  <c r="L17966" i="7"/>
  <c r="A17966" i="7"/>
  <c r="L16304" i="7"/>
  <c r="A16304" i="7"/>
  <c r="L15664" i="7"/>
  <c r="A15664" i="7"/>
  <c r="L16367" i="7"/>
  <c r="A16367" i="7"/>
  <c r="L15663" i="7"/>
  <c r="A15663" i="7"/>
  <c r="L15758" i="7"/>
  <c r="A15758" i="7"/>
  <c r="L15646" i="7"/>
  <c r="A15646" i="7"/>
  <c r="L15693" i="7"/>
  <c r="A15693" i="7"/>
  <c r="L14901" i="7"/>
  <c r="A14901" i="7"/>
  <c r="L15676" i="7"/>
  <c r="A15676" i="7"/>
  <c r="L14265" i="7"/>
  <c r="A14265" i="7"/>
  <c r="L15667" i="7"/>
  <c r="A15667" i="7"/>
  <c r="L16370" i="7"/>
  <c r="A16370" i="7"/>
  <c r="L15666" i="7"/>
  <c r="A15666" i="7"/>
  <c r="L16369" i="7"/>
  <c r="A16369" i="7"/>
  <c r="L15665" i="7"/>
  <c r="A15665" i="7"/>
  <c r="L13904" i="7"/>
  <c r="A13904" i="7"/>
  <c r="L14470" i="7"/>
  <c r="A14470" i="7"/>
  <c r="L13489" i="7"/>
  <c r="A13489" i="7"/>
  <c r="L12480" i="7"/>
  <c r="A12480" i="7"/>
  <c r="L14274" i="7"/>
  <c r="A14274" i="7"/>
  <c r="L12869" i="7"/>
  <c r="A12869" i="7"/>
  <c r="L12843" i="7"/>
  <c r="A12843" i="7"/>
  <c r="L12481" i="7"/>
  <c r="A12481" i="7"/>
  <c r="L20140" i="7"/>
  <c r="A20140" i="7"/>
  <c r="L20460" i="7"/>
  <c r="A20460" i="7"/>
  <c r="L20331" i="7"/>
  <c r="A20331" i="7"/>
  <c r="L19433" i="7"/>
  <c r="A19417" i="7"/>
  <c r="L19709" i="7"/>
  <c r="A19706" i="7"/>
  <c r="L19700" i="7"/>
  <c r="A19697" i="7"/>
  <c r="L19707" i="7"/>
  <c r="A19704" i="7"/>
  <c r="L20319" i="7"/>
  <c r="A20319" i="7"/>
  <c r="L19990" i="7"/>
  <c r="A19990" i="7"/>
  <c r="L19704" i="7"/>
  <c r="A19701" i="7"/>
  <c r="L19236" i="7"/>
  <c r="A19236" i="7"/>
  <c r="L18796" i="7"/>
  <c r="A18796" i="7"/>
  <c r="L19267" i="7"/>
  <c r="A19267" i="7"/>
  <c r="L18795" i="7"/>
  <c r="A18795" i="7"/>
  <c r="L19274" i="7"/>
  <c r="A19274" i="7"/>
  <c r="L18810" i="7"/>
  <c r="A18810" i="7"/>
  <c r="L17970" i="7"/>
  <c r="A17970" i="7"/>
  <c r="L18633" i="7"/>
  <c r="A18633" i="7"/>
  <c r="L19272" i="7"/>
  <c r="A19272" i="7"/>
  <c r="L18632" i="7"/>
  <c r="A18632" i="7"/>
  <c r="L19067" i="7"/>
  <c r="A19063" i="7"/>
  <c r="L18358" i="7"/>
  <c r="A18358" i="7"/>
  <c r="L19230" i="7"/>
  <c r="A19230" i="7"/>
  <c r="L18622" i="7"/>
  <c r="A18622" i="7"/>
  <c r="L17540" i="7"/>
  <c r="A17540" i="7"/>
  <c r="L17947" i="7"/>
  <c r="A17947" i="7"/>
  <c r="L17682" i="7"/>
  <c r="A17682" i="7"/>
  <c r="L17953" i="7"/>
  <c r="A17953" i="7"/>
  <c r="L17976" i="7"/>
  <c r="A17976" i="7"/>
  <c r="L17974" i="7"/>
  <c r="A17974" i="7"/>
  <c r="L16686" i="7"/>
  <c r="A16686" i="7"/>
  <c r="L16534" i="7"/>
  <c r="A16534" i="7"/>
  <c r="L14736" i="7"/>
  <c r="A14736" i="7"/>
  <c r="L12840" i="7"/>
  <c r="A12840" i="7"/>
  <c r="L13138" i="7"/>
  <c r="A13138" i="7"/>
  <c r="L20179" i="7"/>
  <c r="A20179" i="7"/>
  <c r="L19220" i="7"/>
  <c r="A19220" i="7"/>
  <c r="L18738" i="7"/>
  <c r="A18738" i="7"/>
  <c r="L18504" i="7"/>
  <c r="A18504" i="7"/>
  <c r="L17516" i="7"/>
  <c r="A17516" i="7"/>
  <c r="L17649" i="7"/>
  <c r="A17649" i="7"/>
  <c r="L17094" i="7"/>
  <c r="A17094" i="7"/>
  <c r="L15047" i="7"/>
  <c r="A15047" i="7"/>
  <c r="L14656" i="7"/>
  <c r="A14656" i="7"/>
  <c r="L14260" i="7"/>
  <c r="A14260" i="7"/>
  <c r="L13435" i="7"/>
  <c r="A13435" i="7"/>
  <c r="L20172" i="7"/>
  <c r="A20172" i="7"/>
  <c r="L20736" i="7"/>
  <c r="A20736" i="7"/>
  <c r="L19200" i="7"/>
  <c r="A19188" i="7"/>
  <c r="L18814" i="7"/>
  <c r="A18814" i="7"/>
  <c r="L17015" i="7"/>
  <c r="A17015" i="7"/>
  <c r="L21143" i="7"/>
  <c r="A21143" i="7"/>
  <c r="L15170" i="7"/>
  <c r="A15170" i="7"/>
  <c r="L17477" i="7"/>
  <c r="A17477" i="7"/>
  <c r="L15068" i="7"/>
  <c r="A15068" i="7"/>
  <c r="L13992" i="7"/>
  <c r="A13992" i="7"/>
  <c r="L13596" i="7"/>
  <c r="A13596" i="7"/>
  <c r="L12810" i="7"/>
  <c r="A12810" i="7"/>
  <c r="L18546" i="7"/>
  <c r="A18546" i="7"/>
  <c r="L17527" i="7"/>
  <c r="A17527" i="7"/>
  <c r="L12216" i="7"/>
  <c r="A12216" i="7"/>
  <c r="L15848" i="7"/>
  <c r="A15848" i="7"/>
  <c r="L15863" i="7"/>
  <c r="A15863" i="7"/>
  <c r="L15878" i="7"/>
  <c r="A15878" i="7"/>
  <c r="L15885" i="7"/>
  <c r="A15885" i="7"/>
  <c r="L16428" i="7"/>
  <c r="A16428" i="7"/>
  <c r="L15796" i="7"/>
  <c r="A15796" i="7"/>
  <c r="L15795" i="7"/>
  <c r="A15795" i="7"/>
  <c r="L15802" i="7"/>
  <c r="A15802" i="7"/>
  <c r="L15849" i="7"/>
  <c r="A15849" i="7"/>
  <c r="L20690" i="7"/>
  <c r="A20690" i="7"/>
  <c r="L17987" i="7"/>
  <c r="A17987" i="7"/>
  <c r="L16296" i="7"/>
  <c r="A16296" i="7"/>
  <c r="L16673" i="7"/>
  <c r="A16673" i="7"/>
  <c r="L13730" i="7"/>
  <c r="A13730" i="7"/>
  <c r="L20442" i="7"/>
  <c r="A20442" i="7"/>
  <c r="L18597" i="7"/>
  <c r="A18597" i="7"/>
  <c r="L17458" i="7"/>
  <c r="A17458" i="7"/>
  <c r="L16384" i="7"/>
  <c r="A16384" i="7"/>
  <c r="L14192" i="7"/>
  <c r="A14192" i="7"/>
  <c r="L19889" i="7"/>
  <c r="A19889" i="7"/>
  <c r="L17674" i="7"/>
  <c r="A17674" i="7"/>
  <c r="L16518" i="7"/>
  <c r="A16518" i="7"/>
  <c r="L15308" i="7"/>
  <c r="A15308" i="7"/>
  <c r="L14929" i="7"/>
  <c r="A14929" i="7"/>
  <c r="L20877" i="7"/>
  <c r="A20877" i="7"/>
  <c r="L20168" i="7"/>
  <c r="A20168" i="7"/>
  <c r="L19285" i="7"/>
  <c r="A19285" i="7"/>
  <c r="L18474" i="7"/>
  <c r="A18474" i="7"/>
  <c r="L18647" i="7"/>
  <c r="A18647" i="7"/>
  <c r="L17252" i="7"/>
  <c r="A17252" i="7"/>
  <c r="L18161" i="7"/>
  <c r="A18161" i="7"/>
  <c r="L17311" i="7"/>
  <c r="A17311" i="7"/>
  <c r="L21134" i="7"/>
  <c r="A21134" i="7"/>
  <c r="L15200" i="7"/>
  <c r="A15200" i="7"/>
  <c r="L15199" i="7"/>
  <c r="A15199" i="7"/>
  <c r="L15350" i="7"/>
  <c r="A15350" i="7"/>
  <c r="L14201" i="7"/>
  <c r="A14201" i="7"/>
  <c r="L14809" i="7"/>
  <c r="A14809" i="7"/>
  <c r="L14808" i="7"/>
  <c r="A14808" i="7"/>
  <c r="L15114" i="7"/>
  <c r="A15114" i="7"/>
  <c r="L15201" i="7"/>
  <c r="A15201" i="7"/>
  <c r="L12304" i="7"/>
  <c r="A12304" i="7"/>
  <c r="L13815" i="7"/>
  <c r="A13815" i="7"/>
  <c r="L14463" i="7"/>
  <c r="A14463" i="7"/>
  <c r="L12774" i="7"/>
  <c r="A12774" i="7"/>
  <c r="L14437" i="7"/>
  <c r="A14437" i="7"/>
  <c r="L14748" i="7"/>
  <c r="A14748" i="7"/>
  <c r="L13772" i="7"/>
  <c r="A13772" i="7"/>
  <c r="L13864" i="7"/>
  <c r="A13864" i="7"/>
  <c r="L12312" i="7"/>
  <c r="A12312" i="7"/>
  <c r="L12927" i="7"/>
  <c r="A12927" i="7"/>
  <c r="L12773" i="7"/>
  <c r="A12773" i="7"/>
  <c r="L13771" i="7"/>
  <c r="A13771" i="7"/>
  <c r="L13538" i="7"/>
  <c r="A13538" i="7"/>
  <c r="L12313" i="7"/>
  <c r="A12313" i="7"/>
  <c r="L20756" i="7"/>
  <c r="A20756" i="7"/>
  <c r="L19265" i="7"/>
  <c r="A19265" i="7"/>
  <c r="L18775" i="7"/>
  <c r="A18775" i="7"/>
  <c r="L17290" i="7"/>
  <c r="A17290" i="7"/>
  <c r="L16983" i="7"/>
  <c r="A16983" i="7"/>
  <c r="L14972" i="7"/>
  <c r="A14972" i="7"/>
  <c r="L12906" i="7"/>
  <c r="A12906" i="7"/>
  <c r="L12464" i="7"/>
  <c r="A12464" i="7"/>
  <c r="L14652" i="7"/>
  <c r="A14652" i="7"/>
  <c r="L19607" i="7"/>
  <c r="A19604" i="7"/>
  <c r="L19537" i="7"/>
  <c r="A19537" i="7"/>
  <c r="L19154" i="7"/>
  <c r="A19146" i="7"/>
  <c r="L17875" i="7"/>
  <c r="A17875" i="7"/>
  <c r="L21042" i="7"/>
  <c r="A21042" i="7"/>
  <c r="L16128" i="7"/>
  <c r="A16128" i="7"/>
  <c r="L16351" i="7"/>
  <c r="A16351" i="7"/>
  <c r="L15071" i="7"/>
  <c r="A15071" i="7"/>
  <c r="L15950" i="7"/>
  <c r="A15950" i="7"/>
  <c r="L14966" i="7"/>
  <c r="A14966" i="7"/>
  <c r="L15781" i="7"/>
  <c r="A15781" i="7"/>
  <c r="L14965" i="7"/>
  <c r="A14965" i="7"/>
  <c r="L15476" i="7"/>
  <c r="A15476" i="7"/>
  <c r="L15755" i="7"/>
  <c r="A15755" i="7"/>
  <c r="L16474" i="7"/>
  <c r="A16474" i="7"/>
  <c r="L14970" i="7"/>
  <c r="A14970" i="7"/>
  <c r="L16313" i="7"/>
  <c r="A16313" i="7"/>
  <c r="L15121" i="7"/>
  <c r="A15121" i="7"/>
  <c r="L13508" i="7"/>
  <c r="A13508" i="7"/>
  <c r="L12760" i="7"/>
  <c r="A12760" i="7"/>
  <c r="L14560" i="7"/>
  <c r="A14560" i="7"/>
  <c r="L13393" i="7"/>
  <c r="A13393" i="7"/>
  <c r="L14711" i="7"/>
  <c r="A14711" i="7"/>
  <c r="L14303" i="7"/>
  <c r="A14303" i="7"/>
  <c r="L14678" i="7"/>
  <c r="A14678" i="7"/>
  <c r="L14302" i="7"/>
  <c r="A14302" i="7"/>
  <c r="L12772" i="7"/>
  <c r="A12772" i="7"/>
  <c r="L14517" i="7"/>
  <c r="A14517" i="7"/>
  <c r="L13639" i="7"/>
  <c r="A13639" i="7"/>
  <c r="L14604" i="7"/>
  <c r="A14604" i="7"/>
  <c r="L13798" i="7"/>
  <c r="A13798" i="7"/>
  <c r="L12985" i="7"/>
  <c r="A12985" i="7"/>
  <c r="L14283" i="7"/>
  <c r="A14283" i="7"/>
  <c r="L13305" i="7"/>
  <c r="A13305" i="7"/>
  <c r="L14506" i="7"/>
  <c r="A14506" i="7"/>
  <c r="L13444" i="7"/>
  <c r="A13444" i="7"/>
  <c r="L12719" i="7"/>
  <c r="A12719" i="7"/>
  <c r="L12406" i="7"/>
  <c r="A12406" i="7"/>
  <c r="L13325" i="7"/>
  <c r="A13325" i="7"/>
  <c r="L12357" i="7"/>
  <c r="A12357" i="7"/>
  <c r="L13635" i="7"/>
  <c r="A13635" i="7"/>
  <c r="L12787" i="7"/>
  <c r="A12787" i="7"/>
  <c r="L13690" i="7"/>
  <c r="A13690" i="7"/>
  <c r="L12730" i="7"/>
  <c r="A12730" i="7"/>
  <c r="L20108" i="7"/>
  <c r="A20108" i="7"/>
  <c r="L19579" i="7"/>
  <c r="A19579" i="7"/>
  <c r="L19908" i="7"/>
  <c r="A19908" i="7"/>
  <c r="L20499" i="7"/>
  <c r="A20499" i="7"/>
  <c r="L19803" i="7"/>
  <c r="A19803" i="7"/>
  <c r="L20194" i="7"/>
  <c r="A20194" i="7"/>
  <c r="L20625" i="7"/>
  <c r="A20625" i="7"/>
  <c r="L19977" i="7"/>
  <c r="A19977" i="7"/>
  <c r="L20528" i="7"/>
  <c r="A20528" i="7"/>
  <c r="L20024" i="7"/>
  <c r="A20024" i="7"/>
  <c r="L18701" i="7"/>
  <c r="A18701" i="7"/>
  <c r="L20231" i="7"/>
  <c r="A20231" i="7"/>
  <c r="L19807" i="7"/>
  <c r="A19807" i="7"/>
  <c r="L20542" i="7"/>
  <c r="A20542" i="7"/>
  <c r="L19974" i="7"/>
  <c r="A19974" i="7"/>
  <c r="L20381" i="7"/>
  <c r="A20381" i="7"/>
  <c r="L19797" i="7"/>
  <c r="A19797" i="7"/>
  <c r="L19252" i="7"/>
  <c r="A19252" i="7"/>
  <c r="L17133" i="7"/>
  <c r="A17133" i="7"/>
  <c r="L18507" i="7"/>
  <c r="A18507" i="7"/>
  <c r="L18351" i="7"/>
  <c r="A18351" i="7"/>
  <c r="L18777" i="7"/>
  <c r="A18777" i="7"/>
  <c r="L18350" i="7"/>
  <c r="A18350" i="7"/>
  <c r="L18768" i="7"/>
  <c r="A18768" i="7"/>
  <c r="L18050" i="7"/>
  <c r="A18050" i="7"/>
  <c r="L18575" i="7"/>
  <c r="A18575" i="7"/>
  <c r="L19486" i="7"/>
  <c r="A19470" i="7"/>
  <c r="L17019" i="7"/>
  <c r="A17019" i="7"/>
  <c r="L17292" i="7"/>
  <c r="A17292" i="7"/>
  <c r="L18131" i="7"/>
  <c r="A18131" i="7"/>
  <c r="L17443" i="7"/>
  <c r="A17443" i="7"/>
  <c r="L17474" i="7"/>
  <c r="A17474" i="7"/>
  <c r="L18425" i="7"/>
  <c r="A18425" i="7"/>
  <c r="L17705" i="7"/>
  <c r="A17705" i="7"/>
  <c r="L17393" i="7"/>
  <c r="A17393" i="7"/>
  <c r="L17616" i="7"/>
  <c r="A17616" i="7"/>
  <c r="L17807" i="7"/>
  <c r="A17807" i="7"/>
  <c r="L17231" i="7"/>
  <c r="A17231" i="7"/>
  <c r="L17790" i="7"/>
  <c r="A17790" i="7"/>
  <c r="L17230" i="7"/>
  <c r="A17230" i="7"/>
  <c r="L20967" i="7"/>
  <c r="A20967" i="7"/>
  <c r="L21126" i="7"/>
  <c r="A21126" i="7"/>
  <c r="L21036" i="7"/>
  <c r="A21036" i="7"/>
  <c r="L21083" i="7"/>
  <c r="A21083" i="7"/>
  <c r="L21218" i="7"/>
  <c r="A21218" i="7"/>
  <c r="L16691" i="7"/>
  <c r="A16691" i="7"/>
  <c r="L16016" i="7"/>
  <c r="A16016" i="7"/>
  <c r="L15967" i="7"/>
  <c r="A15967" i="7"/>
  <c r="L16014" i="7"/>
  <c r="A16014" i="7"/>
  <c r="L16013" i="7"/>
  <c r="A16013" i="7"/>
  <c r="L16571" i="7"/>
  <c r="A16571" i="7"/>
  <c r="L16090" i="7"/>
  <c r="A16090" i="7"/>
  <c r="L16017" i="7"/>
  <c r="A16017" i="7"/>
  <c r="L20156" i="7"/>
  <c r="A20156" i="7"/>
  <c r="L20807" i="7"/>
  <c r="A20807" i="7"/>
  <c r="L20467" i="7"/>
  <c r="A20467" i="7"/>
  <c r="L20217" i="7"/>
  <c r="A20217" i="7"/>
  <c r="L20519" i="7"/>
  <c r="A20519" i="7"/>
  <c r="L17301" i="7"/>
  <c r="A17301" i="7"/>
  <c r="L18013" i="7"/>
  <c r="A18013" i="7"/>
  <c r="L18114" i="7"/>
  <c r="A18114" i="7"/>
  <c r="L18020" i="7"/>
  <c r="A18020" i="7"/>
  <c r="L17603" i="7"/>
  <c r="A17603" i="7"/>
  <c r="L18112" i="7"/>
  <c r="A18112" i="7"/>
  <c r="L17199" i="7"/>
  <c r="A17199" i="7"/>
  <c r="L17238" i="7"/>
  <c r="A17238" i="7"/>
  <c r="L21094" i="7"/>
  <c r="A21094" i="7"/>
  <c r="L16908" i="7"/>
  <c r="A16908" i="7"/>
  <c r="L15152" i="7"/>
  <c r="A15152" i="7"/>
  <c r="L16259" i="7"/>
  <c r="A16259" i="7"/>
  <c r="L13481" i="7"/>
  <c r="A13481" i="7"/>
  <c r="L13206" i="7"/>
  <c r="A13206" i="7"/>
  <c r="L13121" i="7"/>
  <c r="A13121" i="7"/>
  <c r="L12572" i="7"/>
  <c r="A12572" i="7"/>
  <c r="L20897" i="7"/>
  <c r="A20897" i="7"/>
  <c r="L19882" i="7"/>
  <c r="A19882" i="7"/>
  <c r="L19761" i="7"/>
  <c r="A19758" i="7"/>
  <c r="L18889" i="7"/>
  <c r="A18889" i="7"/>
  <c r="L17531" i="7"/>
  <c r="A17531" i="7"/>
  <c r="L17718" i="7"/>
  <c r="A17718" i="7"/>
  <c r="L16480" i="7"/>
  <c r="A16480" i="7"/>
  <c r="L16256" i="7"/>
  <c r="A16256" i="7"/>
  <c r="L16032" i="7"/>
  <c r="A16032" i="7"/>
  <c r="L15896" i="7"/>
  <c r="A15896" i="7"/>
  <c r="L15720" i="7"/>
  <c r="A15720" i="7"/>
  <c r="L15392" i="7"/>
  <c r="A15392" i="7"/>
  <c r="L15024" i="7"/>
  <c r="A15024" i="7"/>
  <c r="L16655" i="7"/>
  <c r="A16655" i="7"/>
  <c r="L16319" i="7"/>
  <c r="A16319" i="7"/>
  <c r="L16079" i="7"/>
  <c r="A16079" i="7"/>
  <c r="L15927" i="7"/>
  <c r="A15927" i="7"/>
  <c r="L15775" i="7"/>
  <c r="A15775" i="7"/>
  <c r="L15551" i="7"/>
  <c r="A15551" i="7"/>
  <c r="L15159" i="7"/>
  <c r="A15159" i="7"/>
  <c r="L14249" i="7"/>
  <c r="A14249" i="7"/>
  <c r="L16366" i="7"/>
  <c r="A16366" i="7"/>
  <c r="L16214" i="7"/>
  <c r="A16214" i="7"/>
  <c r="L16030" i="7"/>
  <c r="A16030" i="7"/>
  <c r="L15894" i="7"/>
  <c r="A15894" i="7"/>
  <c r="L15718" i="7"/>
  <c r="A15718" i="7"/>
  <c r="L15390" i="7"/>
  <c r="A15390" i="7"/>
  <c r="L15030" i="7"/>
  <c r="A15030" i="7"/>
  <c r="L14609" i="7"/>
  <c r="A14609" i="7"/>
  <c r="L16509" i="7"/>
  <c r="A16509" i="7"/>
  <c r="L16253" i="7"/>
  <c r="A16253" i="7"/>
  <c r="L16061" i="7"/>
  <c r="A16061" i="7"/>
  <c r="L15925" i="7"/>
  <c r="A15925" i="7"/>
  <c r="L15741" i="7"/>
  <c r="A15741" i="7"/>
  <c r="L15541" i="7"/>
  <c r="A15541" i="7"/>
  <c r="L15117" i="7"/>
  <c r="A15117" i="7"/>
  <c r="L14821" i="7"/>
  <c r="A14821" i="7"/>
  <c r="L16596" i="7"/>
  <c r="A16596" i="7"/>
  <c r="L16324" i="7"/>
  <c r="A16324" i="7"/>
  <c r="L16076" i="7"/>
  <c r="A16076" i="7"/>
  <c r="L15932" i="7"/>
  <c r="A15932" i="7"/>
  <c r="L15812" i="7"/>
  <c r="A15812" i="7"/>
  <c r="L15620" i="7"/>
  <c r="A15620" i="7"/>
  <c r="L15404" i="7"/>
  <c r="A15404" i="7"/>
  <c r="L15076" i="7"/>
  <c r="A15076" i="7"/>
  <c r="L16659" i="7"/>
  <c r="A16659" i="7"/>
  <c r="L16403" i="7"/>
  <c r="A16403" i="7"/>
  <c r="L16219" i="7"/>
  <c r="A16219" i="7"/>
  <c r="L16035" i="7"/>
  <c r="A16035" i="7"/>
  <c r="L15899" i="7"/>
  <c r="A15899" i="7"/>
  <c r="L15739" i="7"/>
  <c r="A15739" i="7"/>
  <c r="L15555" i="7"/>
  <c r="A15555" i="7"/>
  <c r="L15387" i="7"/>
  <c r="A15387" i="7"/>
  <c r="L15091" i="7"/>
  <c r="A15091" i="7"/>
  <c r="L14537" i="7"/>
  <c r="A14537" i="7"/>
  <c r="L16442" i="7"/>
  <c r="A16442" i="7"/>
  <c r="L16138" i="7"/>
  <c r="A16138" i="7"/>
  <c r="L16018" i="7"/>
  <c r="A16018" i="7"/>
  <c r="L15834" i="7"/>
  <c r="A15834" i="7"/>
  <c r="L15722" i="7"/>
  <c r="A15722" i="7"/>
  <c r="L15530" i="7"/>
  <c r="A15530" i="7"/>
  <c r="L15290" i="7"/>
  <c r="A15290" i="7"/>
  <c r="L15026" i="7"/>
  <c r="A15026" i="7"/>
  <c r="L16657" i="7"/>
  <c r="A16657" i="7"/>
  <c r="L16321" i="7"/>
  <c r="A16321" i="7"/>
  <c r="L16049" i="7"/>
  <c r="A16049" i="7"/>
  <c r="L15913" i="7"/>
  <c r="A15913" i="7"/>
  <c r="L15737" i="7"/>
  <c r="A15737" i="7"/>
  <c r="L15529" i="7"/>
  <c r="A15529" i="7"/>
  <c r="L15297" i="7"/>
  <c r="A15297" i="7"/>
  <c r="L15025" i="7"/>
  <c r="A15025" i="7"/>
  <c r="L14049" i="7"/>
  <c r="A14049" i="7"/>
  <c r="L13657" i="7"/>
  <c r="A13657" i="7"/>
  <c r="L13364" i="7"/>
  <c r="A13364" i="7"/>
  <c r="L12833" i="7"/>
  <c r="A12833" i="7"/>
  <c r="L14688" i="7"/>
  <c r="A14688" i="7"/>
  <c r="L14368" i="7"/>
  <c r="A14368" i="7"/>
  <c r="L14168" i="7"/>
  <c r="A14168" i="7"/>
  <c r="L13860" i="7"/>
  <c r="A13860" i="7"/>
  <c r="L13566" i="7"/>
  <c r="A13566" i="7"/>
  <c r="L13278" i="7"/>
  <c r="A13278" i="7"/>
  <c r="L12630" i="7"/>
  <c r="A12630" i="7"/>
  <c r="L14743" i="7"/>
  <c r="A14743" i="7"/>
  <c r="L14543" i="7"/>
  <c r="A14543" i="7"/>
  <c r="L14247" i="7"/>
  <c r="A14247" i="7"/>
  <c r="L14055" i="7"/>
  <c r="A14055" i="7"/>
  <c r="L13665" i="7"/>
  <c r="A13665" i="7"/>
  <c r="L13288" i="7"/>
  <c r="A13288" i="7"/>
  <c r="L12628" i="7"/>
  <c r="A12628" i="7"/>
  <c r="L14686" i="7"/>
  <c r="A14686" i="7"/>
  <c r="L14342" i="7"/>
  <c r="A14342" i="7"/>
  <c r="L14110" i="7"/>
  <c r="A14110" i="7"/>
  <c r="L13844" i="7"/>
  <c r="A13844" i="7"/>
  <c r="L13414" i="7"/>
  <c r="A13414" i="7"/>
  <c r="L13072" i="7"/>
  <c r="A13072" i="7"/>
  <c r="L12680" i="7"/>
  <c r="A12680" i="7"/>
  <c r="L14613" i="7"/>
  <c r="A14613" i="7"/>
  <c r="L14293" i="7"/>
  <c r="A14293" i="7"/>
  <c r="L14045" i="7"/>
  <c r="A14045" i="7"/>
  <c r="L13774" i="7"/>
  <c r="A13774" i="7"/>
  <c r="L13286" i="7"/>
  <c r="A13286" i="7"/>
  <c r="L12828" i="7"/>
  <c r="A12828" i="7"/>
  <c r="L14836" i="7"/>
  <c r="A14836" i="7"/>
  <c r="L14484" i="7"/>
  <c r="A14484" i="7"/>
  <c r="L14292" i="7"/>
  <c r="A14292" i="7"/>
  <c r="L14132" i="7"/>
  <c r="A14132" i="7"/>
  <c r="L13854" i="7"/>
  <c r="A13854" i="7"/>
  <c r="L13423" i="7"/>
  <c r="A13423" i="7"/>
  <c r="L12943" i="7"/>
  <c r="A12943" i="7"/>
  <c r="L14747" i="7"/>
  <c r="A14747" i="7"/>
  <c r="L14483" i="7"/>
  <c r="A14483" i="7"/>
  <c r="L14251" i="7"/>
  <c r="A14251" i="7"/>
  <c r="L14051" i="7"/>
  <c r="A14051" i="7"/>
  <c r="L13783" i="7"/>
  <c r="A13783" i="7"/>
  <c r="L13342" i="7"/>
  <c r="A13342" i="7"/>
  <c r="L13007" i="7"/>
  <c r="A13007" i="7"/>
  <c r="L14738" i="7"/>
  <c r="A14738" i="7"/>
  <c r="L14562" i="7"/>
  <c r="A14562"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20818" i="7"/>
  <c r="A20818" i="7"/>
  <c r="L20689" i="7"/>
  <c r="A20689" i="7"/>
  <c r="L20340" i="7"/>
  <c r="A20340" i="7"/>
  <c r="L20724" i="7"/>
  <c r="A20724" i="7"/>
  <c r="L20815" i="7"/>
  <c r="A20815" i="7"/>
  <c r="L20676" i="7"/>
  <c r="A20676" i="7"/>
  <c r="L20565" i="7"/>
  <c r="A20565" i="7"/>
  <c r="L20732" i="7"/>
  <c r="A20732" i="7"/>
  <c r="L20675" i="7"/>
  <c r="A20675" i="7"/>
  <c r="L20211" i="7"/>
  <c r="A20211" i="7"/>
  <c r="L19758" i="7"/>
  <c r="A19755" i="7"/>
  <c r="L20746" i="7"/>
  <c r="A20746" i="7"/>
  <c r="L20482" i="7"/>
  <c r="A20482" i="7"/>
  <c r="L20250" i="7"/>
  <c r="A20250" i="7"/>
  <c r="L19834" i="7"/>
  <c r="A19834" i="7"/>
  <c r="L19568" i="7"/>
  <c r="A19568" i="7"/>
  <c r="L20393" i="7"/>
  <c r="A20393" i="7"/>
  <c r="L20129" i="7"/>
  <c r="A20129" i="7"/>
  <c r="L19780" i="7"/>
  <c r="A19777" i="7"/>
  <c r="L19349" i="7"/>
  <c r="A19349" i="7"/>
  <c r="L20656" i="7"/>
  <c r="A20656" i="7"/>
  <c r="L20248" i="7"/>
  <c r="A20248" i="7"/>
  <c r="L19824" i="7"/>
  <c r="A19824" i="7"/>
  <c r="L18517" i="7"/>
  <c r="A18517" i="7"/>
  <c r="L20391" i="7"/>
  <c r="A20391" i="7"/>
  <c r="L20143" i="7"/>
  <c r="A20143" i="7"/>
  <c r="L19602" i="7"/>
  <c r="A19599" i="7"/>
  <c r="L20646" i="7"/>
  <c r="A20646" i="7"/>
  <c r="L20278" i="7"/>
  <c r="A20278" i="7"/>
  <c r="L19998" i="7"/>
  <c r="A19998" i="7"/>
  <c r="L19521" i="7"/>
  <c r="A19505" i="7"/>
  <c r="L20437" i="7"/>
  <c r="A20437" i="7"/>
  <c r="L20029" i="7"/>
  <c r="A20029" i="7"/>
  <c r="L19837" i="7"/>
  <c r="A19837" i="7"/>
  <c r="L18565" i="7"/>
  <c r="A18565" i="7"/>
  <c r="L19148" i="7"/>
  <c r="A19140" i="7"/>
  <c r="L18900" i="7"/>
  <c r="A18900" i="7"/>
  <c r="L18516" i="7"/>
  <c r="A18516" i="7"/>
  <c r="L17047" i="7"/>
  <c r="A17047" i="7"/>
  <c r="L19163" i="7"/>
  <c r="A19155" i="7"/>
  <c r="L18859" i="7"/>
  <c r="A18859" i="7"/>
  <c r="L18364" i="7"/>
  <c r="A18364" i="7"/>
  <c r="L19338" i="7"/>
  <c r="A19338" i="7"/>
  <c r="L18970" i="7"/>
  <c r="A18970" i="7"/>
  <c r="L18415" i="7"/>
  <c r="A18415" i="7"/>
  <c r="L19225" i="7"/>
  <c r="A19225" i="7"/>
  <c r="L18857" i="7"/>
  <c r="A18857" i="7"/>
  <c r="L18529" i="7"/>
  <c r="A18529" i="7"/>
  <c r="L19472" i="7"/>
  <c r="A19456" i="7"/>
  <c r="L19152" i="7"/>
  <c r="A19144" i="7"/>
  <c r="L18752" i="7"/>
  <c r="A18752" i="7"/>
  <c r="L18098" i="7"/>
  <c r="A18098" i="7"/>
  <c r="L19423" i="7"/>
  <c r="A19407" i="7"/>
  <c r="L19051" i="7"/>
  <c r="A19047" i="7"/>
  <c r="L18719" i="7"/>
  <c r="A18719" i="7"/>
  <c r="L17445" i="7"/>
  <c r="A17445" i="7"/>
  <c r="L19422" i="7"/>
  <c r="A19406" i="7"/>
  <c r="L19018" i="7"/>
  <c r="A19014" i="7"/>
  <c r="L18367" i="7"/>
  <c r="A18367" i="7"/>
  <c r="L16967" i="7"/>
  <c r="A16967" i="7"/>
  <c r="L17660" i="7"/>
  <c r="A17660" i="7"/>
  <c r="L17244" i="7"/>
  <c r="A17244" i="7"/>
  <c r="L21189" i="7"/>
  <c r="A21189" i="7"/>
  <c r="L18099" i="7"/>
  <c r="A18099" i="7"/>
  <c r="L17627" i="7"/>
  <c r="A17627" i="7"/>
  <c r="L17283" i="7"/>
  <c r="A17283" i="7"/>
  <c r="L17003" i="7"/>
  <c r="A17003" i="7"/>
  <c r="L17586" i="7"/>
  <c r="A17586" i="7"/>
  <c r="L17210" i="7"/>
  <c r="A17210" i="7"/>
  <c r="L16834" i="7"/>
  <c r="A16834" i="7"/>
  <c r="L17833" i="7"/>
  <c r="A17833" i="7"/>
  <c r="L17417" i="7"/>
  <c r="A17417" i="7"/>
  <c r="L17161" i="7"/>
  <c r="A17161" i="7"/>
  <c r="L21008" i="7"/>
  <c r="A21008" i="7"/>
  <c r="L17664" i="7"/>
  <c r="A17664" i="7"/>
  <c r="L17424" i="7"/>
  <c r="A17424" i="7"/>
  <c r="L17160" i="7"/>
  <c r="A17160" i="7"/>
  <c r="L21157" i="7"/>
  <c r="A21157" i="7"/>
  <c r="L17863" i="7"/>
  <c r="A17863" i="7"/>
  <c r="L17455" i="7"/>
  <c r="A17455" i="7"/>
  <c r="L17263" i="7"/>
  <c r="A17263" i="7"/>
  <c r="L16823" i="7"/>
  <c r="A16823" i="7"/>
  <c r="L17886" i="7"/>
  <c r="A17886" i="7"/>
  <c r="L17518" i="7"/>
  <c r="A17518" i="7"/>
  <c r="A17246" i="7"/>
  <c r="L17246" i="7"/>
  <c r="L16818" i="7"/>
  <c r="A16818" i="7"/>
  <c r="L16961" i="7"/>
  <c r="A16961" i="7"/>
  <c r="L21271" i="7"/>
  <c r="A21271" i="7"/>
  <c r="L17048" i="7"/>
  <c r="A17048" i="7"/>
  <c r="L21326" i="7"/>
  <c r="A21326" i="7"/>
  <c r="L20998" i="7"/>
  <c r="A20998" i="7"/>
  <c r="L21268" i="7"/>
  <c r="A21268" i="7"/>
  <c r="L17053" i="7"/>
  <c r="A17053" i="7"/>
  <c r="L16821" i="7"/>
  <c r="A16821" i="7"/>
  <c r="L21067" i="7"/>
  <c r="A21067" i="7"/>
  <c r="L16900" i="7"/>
  <c r="A16900" i="7"/>
  <c r="L21154" i="7"/>
  <c r="A21154" i="7"/>
  <c r="L16827" i="7"/>
  <c r="A16827" i="7"/>
  <c r="L21065" i="7"/>
  <c r="A21065" i="7"/>
  <c r="L20882" i="7"/>
  <c r="A20882" i="7"/>
  <c r="L12622" i="7"/>
  <c r="A12622" i="7"/>
  <c r="L19354" i="7"/>
  <c r="A19354" i="7"/>
  <c r="L16954" i="7"/>
  <c r="A16954" i="7"/>
  <c r="L15985" i="7"/>
  <c r="A15985" i="7"/>
  <c r="L13025" i="7"/>
  <c r="A13025" i="7"/>
  <c r="L19008" i="7"/>
  <c r="A19004" i="7"/>
  <c r="L16869" i="7"/>
  <c r="A16869" i="7"/>
  <c r="L14360" i="7"/>
  <c r="A14360" i="7"/>
  <c r="L12228" i="7"/>
  <c r="A12228" i="7"/>
  <c r="L19801" i="7"/>
  <c r="A19801" i="7"/>
  <c r="L18126" i="7"/>
  <c r="A18126" i="7"/>
  <c r="L20697" i="7"/>
  <c r="A20697" i="7"/>
  <c r="L15240" i="7"/>
  <c r="A15240" i="7"/>
  <c r="L16463" i="7"/>
  <c r="A16463" i="7"/>
  <c r="L16526" i="7"/>
  <c r="A16526" i="7"/>
  <c r="L15222" i="7"/>
  <c r="A15222" i="7"/>
  <c r="L15245" i="7"/>
  <c r="A15245" i="7"/>
  <c r="L15604" i="7"/>
  <c r="A15604" i="7"/>
  <c r="L16419" i="7"/>
  <c r="A16419" i="7"/>
  <c r="L16642" i="7"/>
  <c r="A16642" i="7"/>
  <c r="L15226" i="7"/>
  <c r="A15226" i="7"/>
  <c r="L16177" i="7"/>
  <c r="A16177" i="7"/>
  <c r="L14472" i="7"/>
  <c r="A14472" i="7"/>
  <c r="L14439" i="7"/>
  <c r="A14439" i="7"/>
  <c r="L14286" i="7"/>
  <c r="A14286" i="7"/>
  <c r="L14004" i="7"/>
  <c r="A14004" i="7"/>
  <c r="L12616" i="7"/>
  <c r="A12616" i="7"/>
  <c r="L13269" i="7"/>
  <c r="A13269" i="7"/>
  <c r="L12769" i="7"/>
  <c r="A12769" i="7"/>
  <c r="L20596" i="7"/>
  <c r="A20596" i="7"/>
  <c r="L20613" i="7"/>
  <c r="A20613" i="7"/>
  <c r="L20315" i="7"/>
  <c r="A20315" i="7"/>
  <c r="L20634" i="7"/>
  <c r="A20634" i="7"/>
  <c r="L20609" i="7"/>
  <c r="A20609" i="7"/>
  <c r="A19093" i="7"/>
  <c r="L19098" i="7"/>
  <c r="L20096" i="7"/>
  <c r="A20096" i="7"/>
  <c r="L20615" i="7"/>
  <c r="A20615" i="7"/>
  <c r="L19618" i="7"/>
  <c r="A19615" i="7"/>
  <c r="L19830" i="7"/>
  <c r="A19830" i="7"/>
  <c r="L20325" i="7"/>
  <c r="A20325" i="7"/>
  <c r="L19490" i="7"/>
  <c r="A19474" i="7"/>
  <c r="L17333" i="7"/>
  <c r="A17333" i="7"/>
  <c r="L19007" i="7"/>
  <c r="A19003" i="7"/>
  <c r="L18087" i="7"/>
  <c r="A18087" i="7"/>
  <c r="L18842" i="7"/>
  <c r="A18842" i="7"/>
  <c r="L18913" i="7"/>
  <c r="A18913" i="7"/>
  <c r="L18832" i="7"/>
  <c r="A18832" i="7"/>
  <c r="L18911" i="7"/>
  <c r="A18911" i="7"/>
  <c r="L19408" i="7"/>
  <c r="A19518" i="7"/>
  <c r="L18894" i="7"/>
  <c r="A18894" i="7"/>
  <c r="L17404" i="7"/>
  <c r="A17404" i="7"/>
  <c r="L18211" i="7"/>
  <c r="A18211" i="7"/>
  <c r="L17355" i="7"/>
  <c r="A17355" i="7"/>
  <c r="L18209" i="7"/>
  <c r="A18209" i="7"/>
  <c r="L17760" i="7"/>
  <c r="A17760" i="7"/>
  <c r="L18086" i="7"/>
  <c r="A18086" i="7"/>
  <c r="L20973" i="7"/>
  <c r="A20973" i="7"/>
  <c r="L21103" i="7"/>
  <c r="A21103" i="7"/>
  <c r="L21230" i="7"/>
  <c r="A21230" i="7"/>
  <c r="L16741" i="7"/>
  <c r="A16741" i="7"/>
  <c r="L21234" i="7"/>
  <c r="A21234" i="7"/>
  <c r="L21129" i="7"/>
  <c r="A21129" i="7"/>
  <c r="L20148" i="7"/>
  <c r="A20148" i="7"/>
  <c r="L15206" i="7"/>
  <c r="A15206" i="7"/>
  <c r="L16498" i="7"/>
  <c r="A16498" i="7"/>
  <c r="L15265" i="7"/>
  <c r="A15265" i="7"/>
  <c r="L13918" i="7"/>
  <c r="A13918" i="7"/>
  <c r="L14602" i="7"/>
  <c r="A14602" i="7"/>
  <c r="L13189" i="7"/>
  <c r="A13189" i="7"/>
  <c r="L12201" i="7"/>
  <c r="A12201" i="7"/>
  <c r="L20620" i="7"/>
  <c r="A20620" i="7"/>
  <c r="L19947" i="7"/>
  <c r="A19947" i="7"/>
  <c r="L19701" i="7"/>
  <c r="A19698" i="7"/>
  <c r="L19913" i="7"/>
  <c r="A19913" i="7"/>
  <c r="L19935" i="7"/>
  <c r="A19935" i="7"/>
  <c r="L20285" i="7"/>
  <c r="A20285" i="7"/>
  <c r="L18947" i="7"/>
  <c r="A18947" i="7"/>
  <c r="L18824" i="7"/>
  <c r="A18824" i="7"/>
  <c r="L20949" i="7"/>
  <c r="A20949" i="7"/>
  <c r="L17753" i="7"/>
  <c r="A17753" i="7"/>
  <c r="L17495" i="7"/>
  <c r="A17495" i="7"/>
  <c r="L21206" i="7"/>
  <c r="A21206" i="7"/>
  <c r="L16885" i="7"/>
  <c r="A16885" i="7"/>
  <c r="L20970" i="7"/>
  <c r="A20970" i="7"/>
  <c r="L15309" i="7"/>
  <c r="A15309" i="7"/>
  <c r="L14932" i="7"/>
  <c r="A14932" i="7"/>
  <c r="L14256" i="7"/>
  <c r="A14256" i="7"/>
  <c r="L13293" i="7"/>
  <c r="A13293" i="7"/>
  <c r="L18263" i="7"/>
  <c r="A18263" i="7"/>
  <c r="A18432" i="7"/>
  <c r="L18432" i="7"/>
  <c r="L17748" i="7"/>
  <c r="A17748" i="7"/>
  <c r="L16759" i="7"/>
  <c r="A16759" i="7"/>
  <c r="L20563" i="7"/>
  <c r="A20563" i="7"/>
  <c r="L17399" i="7"/>
  <c r="A17399" i="7"/>
  <c r="L19308" i="7"/>
  <c r="A19308" i="7"/>
  <c r="L20936" i="7"/>
  <c r="A20936" i="7"/>
  <c r="L12982" i="7"/>
  <c r="A12982" i="7"/>
  <c r="L15087" i="7"/>
  <c r="A15087" i="7"/>
  <c r="L16637" i="7"/>
  <c r="A16637" i="7"/>
  <c r="L16388" i="7"/>
  <c r="A16388" i="7"/>
  <c r="L16410" i="7"/>
  <c r="A16410" i="7"/>
  <c r="L15009" i="7"/>
  <c r="A15009" i="7"/>
  <c r="L13599" i="7"/>
  <c r="A13599" i="7"/>
  <c r="L13438" i="7"/>
  <c r="A13438" i="7"/>
  <c r="L14564" i="7"/>
  <c r="A14564" i="7"/>
  <c r="L14443" i="7"/>
  <c r="A14443" i="7"/>
  <c r="L13863" i="7"/>
  <c r="A13863" i="7"/>
  <c r="L12366" i="7"/>
  <c r="A12366" i="7"/>
  <c r="L12221" i="7"/>
  <c r="A12221" i="7"/>
  <c r="L12587" i="7"/>
  <c r="A12587" i="7"/>
  <c r="L12370" i="7"/>
  <c r="A12370" i="7"/>
  <c r="L19766" i="7"/>
  <c r="A19763" i="7"/>
  <c r="L20137" i="7"/>
  <c r="A20137" i="7"/>
  <c r="L20718" i="7"/>
  <c r="A20718" i="7"/>
  <c r="L19198" i="7"/>
  <c r="A19186" i="7"/>
  <c r="L19393" i="7"/>
  <c r="A19391" i="7"/>
  <c r="L17067" i="7"/>
  <c r="A17067" i="7"/>
  <c r="L17279" i="7"/>
  <c r="A17279" i="7"/>
  <c r="L17278" i="7"/>
  <c r="A17278" i="7"/>
  <c r="L21099" i="7"/>
  <c r="A21099" i="7"/>
  <c r="L16280" i="7"/>
  <c r="A16280" i="7"/>
  <c r="L15215" i="7"/>
  <c r="A15215" i="7"/>
  <c r="L15198" i="7"/>
  <c r="A15198" i="7"/>
  <c r="L15221" i="7"/>
  <c r="A15221" i="7"/>
  <c r="L15267" i="7"/>
  <c r="A15267" i="7"/>
  <c r="L14882" i="7"/>
  <c r="A14882" i="7"/>
  <c r="L14327" i="7"/>
  <c r="A14327" i="7"/>
  <c r="L14118" i="7"/>
  <c r="A14118" i="7"/>
  <c r="L14131" i="7"/>
  <c r="A14131" i="7"/>
  <c r="L12207" i="7"/>
  <c r="A12207" i="7"/>
  <c r="L13682" i="7"/>
  <c r="A13682" i="7"/>
  <c r="L20823" i="7"/>
  <c r="A20823" i="7"/>
  <c r="L20707" i="7"/>
  <c r="A20707" i="7"/>
  <c r="L20034" i="7"/>
  <c r="A20034" i="7"/>
  <c r="L19732" i="7"/>
  <c r="A19729" i="7"/>
  <c r="L20407" i="7"/>
  <c r="A20407" i="7"/>
  <c r="L20030" i="7"/>
  <c r="A20030" i="7"/>
  <c r="L19188" i="7"/>
  <c r="A19178" i="7"/>
  <c r="L17877" i="7"/>
  <c r="A17877" i="7"/>
  <c r="L17068" i="7"/>
  <c r="A17068" i="7"/>
  <c r="L17928" i="7"/>
  <c r="A17928" i="7"/>
  <c r="L20910" i="7"/>
  <c r="A20910" i="7"/>
  <c r="L20914" i="7"/>
  <c r="A20914" i="7"/>
  <c r="L12924" i="7"/>
  <c r="A12924" i="7"/>
  <c r="L19505" i="7"/>
  <c r="A19489" i="7"/>
  <c r="L19502" i="7"/>
  <c r="A19486" i="7"/>
  <c r="L16008" i="7"/>
  <c r="A16008" i="7"/>
  <c r="L16167" i="7"/>
  <c r="A16167" i="7"/>
  <c r="L15015" i="7"/>
  <c r="A15015" i="7"/>
  <c r="L15461" i="7"/>
  <c r="A15461" i="7"/>
  <c r="L15428" i="7"/>
  <c r="A15428" i="7"/>
  <c r="L15995" i="7"/>
  <c r="A15995" i="7"/>
  <c r="L16170" i="7"/>
  <c r="A16170" i="7"/>
  <c r="L14849" i="7"/>
  <c r="A14849" i="7"/>
  <c r="L14073" i="7"/>
  <c r="A14073" i="7"/>
  <c r="L12865" i="7"/>
  <c r="A12865" i="7"/>
  <c r="L14700" i="7"/>
  <c r="A14700" i="7"/>
  <c r="L14371" i="7"/>
  <c r="A14371" i="7"/>
  <c r="L13681" i="7"/>
  <c r="A13681" i="7"/>
  <c r="L12286" i="7"/>
  <c r="A12286" i="7"/>
  <c r="L12307" i="7"/>
  <c r="A12307" i="7"/>
  <c r="L20372" i="7"/>
  <c r="A20372" i="7"/>
  <c r="L18092" i="7"/>
  <c r="A18092" i="7"/>
  <c r="L19979" i="7"/>
  <c r="A19979" i="7"/>
  <c r="L20602" i="7"/>
  <c r="A20602" i="7"/>
  <c r="L19301" i="7"/>
  <c r="A19301" i="7"/>
  <c r="L19764" i="7"/>
  <c r="A19761" i="7"/>
  <c r="L20152" i="7"/>
  <c r="A20152" i="7"/>
  <c r="L20607" i="7"/>
  <c r="A20607" i="7"/>
  <c r="L19658" i="7"/>
  <c r="A19655" i="7"/>
  <c r="L20374" i="7"/>
  <c r="A20374" i="7"/>
  <c r="L20045" i="7"/>
  <c r="A20045" i="7"/>
  <c r="L19097" i="7"/>
  <c r="A19092" i="7"/>
  <c r="L19120" i="7"/>
  <c r="A19115" i="7"/>
  <c r="L19290" i="7"/>
  <c r="A19290" i="7"/>
  <c r="L18849" i="7"/>
  <c r="A18849" i="7"/>
  <c r="L18528" i="7"/>
  <c r="A18528" i="7"/>
  <c r="L19194" i="7"/>
  <c r="A19182" i="7"/>
  <c r="L17740" i="7"/>
  <c r="A17740" i="7"/>
  <c r="L16783" i="7"/>
  <c r="A16783" i="7"/>
  <c r="L17560" i="7"/>
  <c r="A17560" i="7"/>
  <c r="L17359" i="7"/>
  <c r="A17359" i="7"/>
  <c r="L21120" i="7"/>
  <c r="A21120" i="7"/>
  <c r="L21110" i="7"/>
  <c r="A21110" i="7"/>
  <c r="L16852" i="7"/>
  <c r="A16852" i="7"/>
  <c r="L15321" i="7"/>
  <c r="A15321" i="7"/>
  <c r="L12863" i="7"/>
  <c r="A12863" i="7"/>
  <c r="L13107" i="7"/>
  <c r="A13107" i="7"/>
  <c r="L12217" i="7"/>
  <c r="A12217" i="7"/>
  <c r="L15843" i="7"/>
  <c r="A15843" i="7"/>
  <c r="L12416" i="7"/>
  <c r="A12416" i="7"/>
  <c r="L18660" i="7"/>
  <c r="A18660" i="7"/>
  <c r="L17130" i="7"/>
  <c r="A17130" i="7"/>
  <c r="L15171" i="7"/>
  <c r="A15171" i="7"/>
  <c r="L13917" i="7"/>
  <c r="A13917" i="7"/>
  <c r="L14856" i="7"/>
  <c r="A14856" i="7"/>
  <c r="L20755" i="7"/>
  <c r="A20755" i="7"/>
  <c r="L20417" i="7"/>
  <c r="A20417" i="7"/>
  <c r="L21016" i="7"/>
  <c r="A21016" i="7"/>
  <c r="L16496" i="7"/>
  <c r="A16496" i="7"/>
  <c r="L16495" i="7"/>
  <c r="A16495" i="7"/>
  <c r="L16494" i="7"/>
  <c r="A16494" i="7"/>
  <c r="L15949" i="7"/>
  <c r="A15949" i="7"/>
  <c r="L15492" i="7"/>
  <c r="A15492" i="7"/>
  <c r="L15483" i="7"/>
  <c r="A15483" i="7"/>
  <c r="L16001" i="7"/>
  <c r="A16001" i="7"/>
  <c r="L13553" i="7"/>
  <c r="A13553" i="7"/>
  <c r="L14576" i="7"/>
  <c r="A14576" i="7"/>
  <c r="L13350" i="7"/>
  <c r="A13350" i="7"/>
  <c r="L14591" i="7"/>
  <c r="A14591" i="7"/>
  <c r="L13326" i="7"/>
  <c r="A13326" i="7"/>
  <c r="L13380" i="7"/>
  <c r="A13380" i="7"/>
  <c r="L14589" i="7"/>
  <c r="A14589" i="7"/>
  <c r="L14676" i="7"/>
  <c r="A14676" i="7"/>
  <c r="L13320" i="7"/>
  <c r="A13320" i="7"/>
  <c r="L14507" i="7"/>
  <c r="A14507" i="7"/>
  <c r="L12360" i="7"/>
  <c r="A12360" i="7"/>
  <c r="L13304" i="7"/>
  <c r="A13304" i="7"/>
  <c r="L12359" i="7"/>
  <c r="A12359" i="7"/>
  <c r="L12645" i="7"/>
  <c r="A12645" i="7"/>
  <c r="L12723" i="7"/>
  <c r="A12723" i="7"/>
  <c r="L13402" i="7"/>
  <c r="A13402" i="7"/>
  <c r="L12762" i="7"/>
  <c r="A12762" i="7"/>
  <c r="L19876" i="7"/>
  <c r="A19876" i="7"/>
  <c r="L20681" i="7"/>
  <c r="A20681" i="7"/>
  <c r="L20761" i="7"/>
  <c r="A20761" i="7"/>
  <c r="L20019" i="7"/>
  <c r="A20019" i="7"/>
  <c r="L20626" i="7"/>
  <c r="A20626" i="7"/>
  <c r="L19577" i="7"/>
  <c r="A19577" i="7"/>
  <c r="L20728" i="7"/>
  <c r="A20728" i="7"/>
  <c r="L19450" i="7"/>
  <c r="A19434" i="7"/>
  <c r="L19839" i="7"/>
  <c r="A19839" i="7"/>
  <c r="L20582" i="7"/>
  <c r="A20582" i="7"/>
  <c r="L19769" i="7"/>
  <c r="A19766" i="7"/>
  <c r="L20229" i="7"/>
  <c r="A20229" i="7"/>
  <c r="L19476" i="7"/>
  <c r="A19460" i="7"/>
  <c r="L18034" i="7"/>
  <c r="A18034" i="7"/>
  <c r="L18699" i="7"/>
  <c r="A18699" i="7"/>
  <c r="L18538" i="7"/>
  <c r="A18538" i="7"/>
  <c r="L19144" i="7"/>
  <c r="A19136" i="7"/>
  <c r="L18711" i="7"/>
  <c r="A18711" i="7"/>
  <c r="L18710" i="7"/>
  <c r="A18710" i="7"/>
  <c r="L17938" i="7"/>
  <c r="A17938" i="7"/>
  <c r="L18187" i="7"/>
  <c r="A18187" i="7"/>
  <c r="L17139" i="7"/>
  <c r="A17139" i="7"/>
  <c r="L17258" i="7"/>
  <c r="A17258" i="7"/>
  <c r="L18033" i="7"/>
  <c r="A18033" i="7"/>
  <c r="L17696" i="7"/>
  <c r="A17696" i="7"/>
  <c r="L16998" i="7"/>
  <c r="A16998" i="7"/>
  <c r="L16801" i="7"/>
  <c r="A16801" i="7"/>
  <c r="L21214" i="7"/>
  <c r="A21214" i="7"/>
  <c r="L21059" i="7"/>
  <c r="A21059" i="7"/>
  <c r="L21145" i="7"/>
  <c r="A21145" i="7"/>
  <c r="L14952" i="7"/>
  <c r="A14952" i="7"/>
  <c r="L15257" i="7"/>
  <c r="A15257" i="7"/>
  <c r="L13262" i="7"/>
  <c r="A13262" i="7"/>
  <c r="L12495" i="7"/>
  <c r="A12495" i="7"/>
  <c r="L18813" i="7"/>
  <c r="A18813" i="7"/>
  <c r="L18300" i="7"/>
  <c r="A18300" i="7"/>
  <c r="L18044" i="7"/>
  <c r="A18044" i="7"/>
  <c r="L19102" i="7"/>
  <c r="A19097" i="7"/>
  <c r="L19035" i="7"/>
  <c r="A19031" i="7"/>
  <c r="L18307" i="7"/>
  <c r="A18307" i="7"/>
  <c r="L18048" i="7"/>
  <c r="A18048" i="7"/>
  <c r="L16749" i="7"/>
  <c r="A16749" i="7"/>
  <c r="L16519" i="7"/>
  <c r="A16519" i="7"/>
  <c r="L16182" i="7"/>
  <c r="A16182" i="7"/>
  <c r="L15189" i="7"/>
  <c r="A15189" i="7"/>
  <c r="L14980" i="7"/>
  <c r="A14980" i="7"/>
  <c r="L16521" i="7"/>
  <c r="A16521" i="7"/>
  <c r="L12908" i="7"/>
  <c r="A12908" i="7"/>
  <c r="L14458" i="7"/>
  <c r="A14458" i="7"/>
  <c r="L13403" i="7"/>
  <c r="A13403" i="7"/>
  <c r="L20455" i="7"/>
  <c r="A20455" i="7"/>
  <c r="L18440" i="7"/>
  <c r="A18440" i="7"/>
  <c r="L18225" i="7"/>
  <c r="A18225" i="7"/>
  <c r="L17734" i="7"/>
  <c r="A17734" i="7"/>
  <c r="L15891" i="7"/>
  <c r="A15891" i="7"/>
  <c r="L13814" i="7"/>
  <c r="A13814" i="7"/>
  <c r="L13930" i="7"/>
  <c r="A13930" i="7"/>
  <c r="L19630" i="7"/>
  <c r="A19627" i="7"/>
  <c r="L18747" i="7"/>
  <c r="A18747" i="7"/>
  <c r="L18233" i="7"/>
  <c r="A18233" i="7"/>
  <c r="L14892" i="7"/>
  <c r="A14892" i="7"/>
  <c r="L14515" i="7"/>
  <c r="A14515" i="7"/>
  <c r="L13674" i="7"/>
  <c r="A13674" i="7"/>
  <c r="L20233" i="7"/>
  <c r="A20233" i="7"/>
  <c r="L17125" i="7"/>
  <c r="A17125" i="7"/>
  <c r="L17073" i="7"/>
  <c r="A17073" i="7"/>
  <c r="L16118" i="7"/>
  <c r="A16118" i="7"/>
  <c r="L16147" i="7"/>
  <c r="A16147" i="7"/>
  <c r="L12912" i="7"/>
  <c r="A12912" i="7"/>
  <c r="L13248" i="7"/>
  <c r="A13248" i="7"/>
  <c r="L20300" i="7"/>
  <c r="A20300" i="7"/>
  <c r="A18328" i="7"/>
  <c r="L18328" i="7"/>
  <c r="L20598" i="7"/>
  <c r="A20598" i="7"/>
  <c r="L19933" i="7"/>
  <c r="A19933" i="7"/>
  <c r="L17733" i="7"/>
  <c r="A17733" i="7"/>
  <c r="L18221" i="7"/>
  <c r="A18221" i="7"/>
  <c r="A19287" i="7"/>
  <c r="L19287" i="7"/>
  <c r="L18389" i="7"/>
  <c r="A18389" i="7"/>
  <c r="L21248" i="7"/>
  <c r="A21248" i="7"/>
  <c r="L21112" i="7"/>
  <c r="A21112" i="7"/>
  <c r="L17366" i="7"/>
  <c r="A17366" i="7"/>
  <c r="L16859" i="7"/>
  <c r="A16859" i="7"/>
  <c r="L14103" i="7"/>
  <c r="A14103" i="7"/>
  <c r="L12515" i="7"/>
  <c r="A12515" i="7"/>
  <c r="L21205" i="7"/>
  <c r="A21205" i="7"/>
  <c r="L12196" i="7"/>
  <c r="A12196" i="7"/>
  <c r="L20098" i="7"/>
  <c r="A20098" i="7"/>
  <c r="L14279" i="7"/>
  <c r="A14279" i="7"/>
  <c r="L12198" i="7"/>
  <c r="A12198" i="7"/>
  <c r="L18604" i="7"/>
  <c r="A18604" i="7"/>
  <c r="L17707" i="7"/>
  <c r="A17707" i="7"/>
  <c r="L17222" i="7"/>
  <c r="A17222" i="7"/>
  <c r="L12494" i="7"/>
  <c r="A12494" i="7"/>
  <c r="L12618" i="7"/>
  <c r="A12618" i="7"/>
  <c r="L16198" i="7"/>
  <c r="A16198" i="7"/>
  <c r="L15250" i="7"/>
  <c r="A15250" i="7"/>
  <c r="L14772" i="7"/>
  <c r="A14772" i="7"/>
  <c r="L13510" i="7"/>
  <c r="A13510" i="7"/>
  <c r="L12274" i="7"/>
  <c r="A12274" i="7"/>
  <c r="L20586" i="7"/>
  <c r="A20586" i="7"/>
  <c r="L19675" i="7"/>
  <c r="A19672" i="7"/>
  <c r="L19626" i="7"/>
  <c r="A19623" i="7"/>
  <c r="L19136" i="7"/>
  <c r="A19128" i="7"/>
  <c r="L19358" i="7"/>
  <c r="A19358" i="7"/>
  <c r="L17379" i="7"/>
  <c r="A17379" i="7"/>
  <c r="L17958" i="7"/>
  <c r="A17958" i="7"/>
  <c r="L16861" i="7"/>
  <c r="A16861" i="7"/>
  <c r="L16646" i="7"/>
  <c r="A16646" i="7"/>
  <c r="L16130" i="7"/>
  <c r="A16130" i="7"/>
  <c r="L14477" i="7"/>
  <c r="A14477" i="7"/>
  <c r="L12252" i="7"/>
  <c r="A12252" i="7"/>
  <c r="L20446" i="7"/>
  <c r="A20446" i="7"/>
  <c r="L17453" i="7"/>
  <c r="A17453" i="7"/>
  <c r="L18983" i="7"/>
  <c r="A18983" i="7"/>
  <c r="L17121" i="7"/>
  <c r="A17121" i="7"/>
  <c r="L21252" i="7"/>
  <c r="A21252" i="7"/>
  <c r="L15014" i="7"/>
  <c r="A15014" i="7"/>
  <c r="L13454" i="7"/>
  <c r="A13454" i="7"/>
  <c r="L13879" i="7"/>
  <c r="A13879" i="7"/>
  <c r="L13451" i="7"/>
  <c r="A13451" i="7"/>
  <c r="L20362" i="7"/>
  <c r="A20362" i="7"/>
  <c r="L20671" i="7"/>
  <c r="A20671" i="7"/>
  <c r="L18612" i="7"/>
  <c r="A18612" i="7"/>
  <c r="L19352" i="7"/>
  <c r="A19352" i="7"/>
  <c r="L17623" i="7"/>
  <c r="A17623" i="7"/>
  <c r="L20969" i="7"/>
  <c r="A20969" i="7"/>
  <c r="L16174" i="7"/>
  <c r="A16174" i="7"/>
  <c r="L15362" i="7"/>
  <c r="A15362" i="7"/>
  <c r="L13720" i="7"/>
  <c r="A13720" i="7"/>
  <c r="L14275" i="7"/>
  <c r="A14275" i="7"/>
  <c r="L12445" i="7"/>
  <c r="A12445" i="7"/>
  <c r="L13218" i="7"/>
  <c r="A13218" i="7"/>
  <c r="L18987" i="7"/>
  <c r="A18987" i="7"/>
  <c r="L19123" i="7"/>
  <c r="A19118" i="7"/>
  <c r="L17698" i="7"/>
  <c r="A17698" i="7"/>
  <c r="L16793" i="7"/>
  <c r="A16793" i="7"/>
  <c r="L16797" i="7"/>
  <c r="A16797" i="7"/>
  <c r="L14948" i="7"/>
  <c r="A14948" i="7"/>
  <c r="L14082" i="7"/>
  <c r="A14082" i="7"/>
  <c r="L18845" i="7"/>
  <c r="A18845" i="7"/>
  <c r="L18484" i="7"/>
  <c r="A18484" i="7"/>
  <c r="L18482" i="7"/>
  <c r="A18482" i="7"/>
  <c r="L18494" i="7"/>
  <c r="A18494" i="7"/>
  <c r="L15367" i="7"/>
  <c r="A15367" i="7"/>
  <c r="L13111" i="7"/>
  <c r="A13111" i="7"/>
  <c r="L12644" i="7"/>
  <c r="A12644" i="7"/>
  <c r="L12813" i="7"/>
  <c r="A12813" i="7"/>
  <c r="L12299" i="7"/>
  <c r="A12299" i="7"/>
  <c r="L20260" i="7"/>
  <c r="A20260" i="7"/>
  <c r="L19417" i="7"/>
  <c r="A19401" i="7"/>
  <c r="L17524" i="7"/>
  <c r="A17524" i="7"/>
  <c r="L17185" i="7"/>
  <c r="A17185" i="7"/>
  <c r="L16344" i="7"/>
  <c r="A16344" i="7"/>
  <c r="L13029" i="7"/>
  <c r="A13029" i="7"/>
  <c r="L12825" i="7"/>
  <c r="A12825" i="7"/>
  <c r="L19277" i="7"/>
  <c r="A19277" i="7"/>
  <c r="L17999" i="7"/>
  <c r="A17999" i="7"/>
  <c r="L16326" i="7"/>
  <c r="A16326" i="7"/>
  <c r="L12287" i="7"/>
  <c r="A12287" i="7"/>
  <c r="L20577" i="7"/>
  <c r="A20577" i="7"/>
  <c r="L17713" i="7"/>
  <c r="A17713" i="7"/>
  <c r="L16544" i="7"/>
  <c r="A16544" i="7"/>
  <c r="L16541" i="7"/>
  <c r="A16541" i="7"/>
  <c r="L16578" i="7"/>
  <c r="A16578" i="7"/>
  <c r="L20753" i="7"/>
  <c r="A20753" i="7"/>
  <c r="L20204" i="7"/>
  <c r="A20204" i="7"/>
  <c r="L20754" i="7"/>
  <c r="A20754" i="7"/>
  <c r="L20449" i="7"/>
  <c r="A20449" i="7"/>
  <c r="L19698" i="7"/>
  <c r="A19695" i="7"/>
  <c r="L19530" i="7"/>
  <c r="A19530" i="7"/>
  <c r="L19789" i="7"/>
  <c r="A19789" i="7"/>
  <c r="L18940" i="7"/>
  <c r="A18940" i="7"/>
  <c r="L18867" i="7"/>
  <c r="A18867" i="7"/>
  <c r="L19488" i="7"/>
  <c r="A19472" i="7"/>
  <c r="L18127" i="7"/>
  <c r="A18127" i="7"/>
  <c r="L17116" i="7"/>
  <c r="A17116" i="7"/>
  <c r="L17498" i="7"/>
  <c r="A17498" i="7"/>
  <c r="L17305" i="7"/>
  <c r="A17305" i="7"/>
  <c r="L21037" i="7"/>
  <c r="A21037" i="7"/>
  <c r="L17910" i="7"/>
  <c r="A17910" i="7"/>
  <c r="L21294" i="7"/>
  <c r="A21294" i="7"/>
  <c r="L20955" i="7"/>
  <c r="A20955" i="7"/>
  <c r="L15335" i="7"/>
  <c r="A15335" i="7"/>
  <c r="L15341" i="7"/>
  <c r="A15341" i="7"/>
  <c r="L15339" i="7"/>
  <c r="A15339" i="7"/>
  <c r="L14496" i="7"/>
  <c r="A14496" i="7"/>
  <c r="L14183" i="7"/>
  <c r="A14183" i="7"/>
  <c r="L13575" i="7"/>
  <c r="A13575" i="7"/>
  <c r="L14388" i="7"/>
  <c r="A14388" i="7"/>
  <c r="L13237" i="7"/>
  <c r="A13237" i="7"/>
  <c r="L13226" i="7"/>
  <c r="A13226" i="7"/>
  <c r="L20060" i="7"/>
  <c r="A20060" i="7"/>
  <c r="L19802" i="7"/>
  <c r="A19802" i="7"/>
  <c r="L20517" i="7"/>
  <c r="A20517" i="7"/>
  <c r="L19038" i="7"/>
  <c r="A19034" i="7"/>
  <c r="L18183" i="7"/>
  <c r="A18183" i="7"/>
  <c r="L17392" i="7"/>
  <c r="A17392" i="7"/>
  <c r="L16770" i="7"/>
  <c r="A16770" i="7"/>
  <c r="L16883" i="7"/>
  <c r="A16883" i="7"/>
  <c r="L15277" i="7"/>
  <c r="A15277" i="7"/>
  <c r="L12200" i="7"/>
  <c r="A12200" i="7"/>
  <c r="L13186" i="7"/>
  <c r="A13186" i="7"/>
  <c r="L20457" i="7"/>
  <c r="A20457" i="7"/>
  <c r="L17277" i="7"/>
  <c r="A17277" i="7"/>
  <c r="L16711" i="7"/>
  <c r="A16711" i="7"/>
  <c r="L15808" i="7"/>
  <c r="A15808" i="7"/>
  <c r="L15656" i="7"/>
  <c r="A15656" i="7"/>
  <c r="L16335" i="7"/>
  <c r="A16335" i="7"/>
  <c r="L15655" i="7"/>
  <c r="A15655" i="7"/>
  <c r="L15702" i="7"/>
  <c r="A15702" i="7"/>
  <c r="L15638" i="7"/>
  <c r="A15638" i="7"/>
  <c r="L15685" i="7"/>
  <c r="A15685" i="7"/>
  <c r="L16372" i="7"/>
  <c r="A16372" i="7"/>
  <c r="L15668" i="7"/>
  <c r="A15668" i="7"/>
  <c r="L16371" i="7"/>
  <c r="A16371" i="7"/>
  <c r="L15659" i="7"/>
  <c r="A15659" i="7"/>
  <c r="L16330" i="7"/>
  <c r="A16330" i="7"/>
  <c r="L15658" i="7"/>
  <c r="A15658" i="7"/>
  <c r="L16329" i="7"/>
  <c r="A16329" i="7"/>
  <c r="L15657" i="7"/>
  <c r="A15657" i="7"/>
  <c r="L13806" i="7"/>
  <c r="A13806" i="7"/>
  <c r="L14462" i="7"/>
  <c r="A14462" i="7"/>
  <c r="L13216" i="7"/>
  <c r="A13216" i="7"/>
  <c r="L14491" i="7"/>
  <c r="A14491" i="7"/>
  <c r="L12479" i="7"/>
  <c r="A12479" i="7"/>
  <c r="L12853" i="7"/>
  <c r="A12853" i="7"/>
  <c r="L13490" i="7"/>
  <c r="A13490" i="7"/>
  <c r="L12185" i="7"/>
  <c r="A12185" i="7"/>
  <c r="L19964" i="7"/>
  <c r="A19964" i="7"/>
  <c r="L20132" i="7"/>
  <c r="A20132" i="7"/>
  <c r="L20139" i="7"/>
  <c r="A20139" i="7"/>
  <c r="L19057" i="7"/>
  <c r="A19053" i="7"/>
  <c r="L19559" i="7"/>
  <c r="A19559" i="7"/>
  <c r="L19557" i="7"/>
  <c r="A19557" i="7"/>
  <c r="L19575" i="7"/>
  <c r="A19575" i="7"/>
  <c r="L19967" i="7"/>
  <c r="A19967" i="7"/>
  <c r="L19705" i="7"/>
  <c r="A19702" i="7"/>
  <c r="L19562" i="7"/>
  <c r="A19562" i="7"/>
  <c r="L19228" i="7"/>
  <c r="A19228" i="7"/>
  <c r="L18636" i="7"/>
  <c r="A18636" i="7"/>
  <c r="L19243" i="7"/>
  <c r="A19243" i="7"/>
  <c r="L18635" i="7"/>
  <c r="A18635" i="7"/>
  <c r="L19266" i="7"/>
  <c r="A19266" i="7"/>
  <c r="L18802" i="7"/>
  <c r="A18802" i="7"/>
  <c r="L17085" i="7"/>
  <c r="A17085" i="7"/>
  <c r="L18617" i="7"/>
  <c r="A18617" i="7"/>
  <c r="L19256" i="7"/>
  <c r="A19256" i="7"/>
  <c r="L18624" i="7"/>
  <c r="A18624" i="7"/>
  <c r="L19059" i="7"/>
  <c r="A19055" i="7"/>
  <c r="L17541" i="7"/>
  <c r="A17541" i="7"/>
  <c r="L19066" i="7"/>
  <c r="A19062" i="7"/>
  <c r="L18614" i="7"/>
  <c r="A18614" i="7"/>
  <c r="L17412" i="7"/>
  <c r="A17412" i="7"/>
  <c r="L17691" i="7"/>
  <c r="A17691" i="7"/>
  <c r="L17410" i="7"/>
  <c r="A17410" i="7"/>
  <c r="L17945" i="7"/>
  <c r="A17945" i="7"/>
  <c r="L17944" i="7"/>
  <c r="A17944" i="7"/>
  <c r="L17950" i="7"/>
  <c r="A17950" i="7"/>
  <c r="L20971" i="7"/>
  <c r="A20971" i="7"/>
  <c r="L16422" i="7"/>
  <c r="A16422" i="7"/>
  <c r="L14704" i="7"/>
  <c r="A14704" i="7"/>
  <c r="L14341" i="7"/>
  <c r="A14341" i="7"/>
  <c r="L12530" i="7"/>
  <c r="A12530" i="7"/>
  <c r="L19931" i="7"/>
  <c r="A19931" i="7"/>
  <c r="L18644" i="7"/>
  <c r="A18644" i="7"/>
  <c r="L18953" i="7"/>
  <c r="A18953" i="7"/>
  <c r="L19195" i="7"/>
  <c r="A19183" i="7"/>
  <c r="L17452" i="7"/>
  <c r="A17452" i="7"/>
  <c r="L17537" i="7"/>
  <c r="A17537" i="7"/>
  <c r="L21324" i="7"/>
  <c r="A21324" i="7"/>
  <c r="L15046" i="7"/>
  <c r="A15046" i="7"/>
  <c r="L14112" i="7"/>
  <c r="A14112" i="7"/>
  <c r="L13972" i="7"/>
  <c r="A13972" i="7"/>
  <c r="L12227" i="7"/>
  <c r="A12227" i="7"/>
  <c r="L19009" i="7"/>
  <c r="A19005" i="7"/>
  <c r="L19856" i="7"/>
  <c r="A19856" i="7"/>
  <c r="L19283" i="7"/>
  <c r="A19283" i="7"/>
  <c r="L18686" i="7"/>
  <c r="A18686" i="7"/>
  <c r="L21181" i="7"/>
  <c r="A21181" i="7"/>
  <c r="L21142" i="7"/>
  <c r="A21142" i="7"/>
  <c r="L19775" i="7"/>
  <c r="A19772" i="7"/>
  <c r="L19512" i="7"/>
  <c r="A19496" i="7"/>
  <c r="L16064" i="7"/>
  <c r="A16064" i="7"/>
  <c r="L15499" i="7"/>
  <c r="A15499" i="7"/>
  <c r="L14583" i="7"/>
  <c r="A14583" i="7"/>
  <c r="L13390" i="7"/>
  <c r="A13390" i="7"/>
  <c r="L12257" i="7"/>
  <c r="A12257" i="7"/>
  <c r="L18535" i="7"/>
  <c r="A18535" i="7"/>
  <c r="L17183" i="7"/>
  <c r="A17183" i="7"/>
  <c r="L12338" i="7"/>
  <c r="A12338" i="7"/>
  <c r="L15800" i="7"/>
  <c r="A15800" i="7"/>
  <c r="L15855" i="7"/>
  <c r="A15855" i="7"/>
  <c r="L15870" i="7"/>
  <c r="A15870" i="7"/>
  <c r="L15877" i="7"/>
  <c r="A15877" i="7"/>
  <c r="L15884" i="7"/>
  <c r="A15884" i="7"/>
  <c r="L15788" i="7"/>
  <c r="A15788" i="7"/>
  <c r="L15787" i="7"/>
  <c r="A15787" i="7"/>
  <c r="L15794" i="7"/>
  <c r="A15794" i="7"/>
  <c r="L15833" i="7"/>
  <c r="A15833" i="7"/>
  <c r="L20682" i="7"/>
  <c r="A20682" i="7"/>
  <c r="L20928" i="7"/>
  <c r="A20928" i="7"/>
  <c r="L15584" i="7"/>
  <c r="A15584" i="7"/>
  <c r="L16297" i="7"/>
  <c r="A16297" i="7"/>
  <c r="L13210" i="7"/>
  <c r="A13210" i="7"/>
  <c r="L20441" i="7"/>
  <c r="A20441" i="7"/>
  <c r="L19219" i="7"/>
  <c r="A19212" i="7"/>
  <c r="L17905" i="7"/>
  <c r="A17905" i="7"/>
  <c r="L15176" i="7"/>
  <c r="A15176" i="7"/>
  <c r="L14455" i="7"/>
  <c r="A14455" i="7"/>
  <c r="L19628" i="7"/>
  <c r="A19625" i="7"/>
  <c r="L21317" i="7"/>
  <c r="A21317" i="7"/>
  <c r="L16446" i="7"/>
  <c r="A16446" i="7"/>
  <c r="L15307" i="7"/>
  <c r="A15307" i="7"/>
  <c r="L13292" i="7"/>
  <c r="A13292" i="7"/>
  <c r="L20759" i="7"/>
  <c r="A20759" i="7"/>
  <c r="A19960" i="7"/>
  <c r="L19960" i="7"/>
  <c r="L19508" i="7"/>
  <c r="A19492" i="7"/>
  <c r="L18434" i="7"/>
  <c r="A18434" i="7"/>
  <c r="L18338" i="7"/>
  <c r="A18338" i="7"/>
  <c r="L18395" i="7"/>
  <c r="A18395" i="7"/>
  <c r="L18089" i="7"/>
  <c r="A18089" i="7"/>
  <c r="L18246" i="7"/>
  <c r="A18246" i="7"/>
  <c r="L21228" i="7"/>
  <c r="A21228" i="7"/>
  <c r="L16608" i="7"/>
  <c r="A16608" i="7"/>
  <c r="L16615" i="7"/>
  <c r="A16615" i="7"/>
  <c r="L14209" i="7"/>
  <c r="A14209" i="7"/>
  <c r="L15270" i="7"/>
  <c r="A15270" i="7"/>
  <c r="L16612" i="7"/>
  <c r="A16612" i="7"/>
  <c r="L16611" i="7"/>
  <c r="A16611" i="7"/>
  <c r="L14433" i="7"/>
  <c r="A14433" i="7"/>
  <c r="L16617" i="7"/>
  <c r="A16617" i="7"/>
  <c r="L13816" i="7"/>
  <c r="A13816" i="7"/>
  <c r="L14784" i="7"/>
  <c r="A14784" i="7"/>
  <c r="L13756" i="7"/>
  <c r="A13756" i="7"/>
  <c r="L14447" i="7"/>
  <c r="A14447" i="7"/>
  <c r="L14422" i="7"/>
  <c r="A14422" i="7"/>
  <c r="L14421" i="7"/>
  <c r="A14421" i="7"/>
  <c r="L14436" i="7"/>
  <c r="A14436" i="7"/>
  <c r="L12929" i="7"/>
  <c r="A12929" i="7"/>
  <c r="L13808" i="7"/>
  <c r="A13808" i="7"/>
  <c r="L14762" i="7"/>
  <c r="A14762" i="7"/>
  <c r="L12503" i="7"/>
  <c r="A12503" i="7"/>
  <c r="L12389" i="7"/>
  <c r="A12389" i="7"/>
  <c r="L13763" i="7"/>
  <c r="A13763" i="7"/>
  <c r="L13098" i="7"/>
  <c r="A13098" i="7"/>
  <c r="L12305" i="7"/>
  <c r="A12305" i="7"/>
  <c r="L20829" i="7"/>
  <c r="A20829" i="7"/>
  <c r="L18898" i="7"/>
  <c r="A18898" i="7"/>
  <c r="L19326" i="7"/>
  <c r="A19326" i="7"/>
  <c r="L17274" i="7"/>
  <c r="A17274" i="7"/>
  <c r="L16682" i="7"/>
  <c r="A16682" i="7"/>
  <c r="L14456" i="7"/>
  <c r="A14456" i="7"/>
  <c r="L12554" i="7"/>
  <c r="A12554" i="7"/>
  <c r="L13313" i="7"/>
  <c r="A13313" i="7"/>
  <c r="L13583" i="7"/>
  <c r="A13583" i="7"/>
  <c r="L20661" i="7"/>
  <c r="A20661" i="7"/>
  <c r="L18765" i="7"/>
  <c r="A18765" i="7"/>
  <c r="L19070" i="7"/>
  <c r="A19065" i="7"/>
  <c r="L21168" i="7"/>
  <c r="A21168" i="7"/>
  <c r="L15520" i="7"/>
  <c r="A15520" i="7"/>
  <c r="L16223" i="7"/>
  <c r="A16223" i="7"/>
  <c r="L15055" i="7"/>
  <c r="A15055" i="7"/>
  <c r="L15518" i="7"/>
  <c r="A15518" i="7"/>
  <c r="L14918" i="7"/>
  <c r="A14918" i="7"/>
  <c r="L15557" i="7"/>
  <c r="A15557" i="7"/>
  <c r="L14909" i="7"/>
  <c r="A14909" i="7"/>
  <c r="L15420" i="7"/>
  <c r="A15420" i="7"/>
  <c r="L15475" i="7"/>
  <c r="A15475" i="7"/>
  <c r="L16354" i="7"/>
  <c r="A16354" i="7"/>
  <c r="L14817" i="7"/>
  <c r="A14817" i="7"/>
  <c r="L16121" i="7"/>
  <c r="A16121" i="7"/>
  <c r="L14993" i="7"/>
  <c r="A14993" i="7"/>
  <c r="L13407" i="7"/>
  <c r="A13407" i="7"/>
  <c r="L12688" i="7"/>
  <c r="A12688" i="7"/>
  <c r="L14512" i="7"/>
  <c r="A14512" i="7"/>
  <c r="L13382" i="7"/>
  <c r="A13382" i="7"/>
  <c r="L14679" i="7"/>
  <c r="A14679" i="7"/>
  <c r="L13801" i="7"/>
  <c r="A13801" i="7"/>
  <c r="L14662" i="7"/>
  <c r="A14662" i="7"/>
  <c r="L13998" i="7"/>
  <c r="A13998" i="7"/>
  <c r="L14709" i="7"/>
  <c r="A14709" i="7"/>
  <c r="L14509" i="7"/>
  <c r="A14509" i="7"/>
  <c r="L13607" i="7"/>
  <c r="A13607" i="7"/>
  <c r="L14596" i="7"/>
  <c r="A14596" i="7"/>
  <c r="L13649" i="7"/>
  <c r="A13649" i="7"/>
  <c r="L12694" i="7"/>
  <c r="A12694" i="7"/>
  <c r="L13995" i="7"/>
  <c r="A13995" i="7"/>
  <c r="L12993" i="7"/>
  <c r="A12993" i="7"/>
  <c r="L14466" i="7"/>
  <c r="A14466" i="7"/>
  <c r="L13384" i="7"/>
  <c r="A13384" i="7"/>
  <c r="L12647" i="7"/>
  <c r="A12647" i="7"/>
  <c r="L12350" i="7"/>
  <c r="A12350" i="7"/>
  <c r="L13245" i="7"/>
  <c r="A13245" i="7"/>
  <c r="L12261" i="7"/>
  <c r="A12261" i="7"/>
  <c r="L13603" i="7"/>
  <c r="A13603" i="7"/>
  <c r="L12779" i="7"/>
  <c r="A12779" i="7"/>
  <c r="L13602" i="7"/>
  <c r="A13602" i="7"/>
  <c r="L12682" i="7"/>
  <c r="A12682" i="7"/>
  <c r="L20835" i="7"/>
  <c r="A20835" i="7"/>
  <c r="L20880" i="7"/>
  <c r="A20880" i="7"/>
  <c r="L20805" i="7"/>
  <c r="A20805" i="7"/>
  <c r="L20323" i="7"/>
  <c r="A20323" i="7"/>
  <c r="L19774" i="7"/>
  <c r="A19771" i="7"/>
  <c r="L20026" i="7"/>
  <c r="A20026" i="7"/>
  <c r="L20545" i="7"/>
  <c r="A20545" i="7"/>
  <c r="L19873" i="7"/>
  <c r="A19873" i="7"/>
  <c r="L20520" i="7"/>
  <c r="A20520" i="7"/>
  <c r="L20016" i="7"/>
  <c r="A20016" i="7"/>
  <c r="L20727" i="7"/>
  <c r="A20727" i="7"/>
  <c r="L20223" i="7"/>
  <c r="A20223" i="7"/>
  <c r="L19799" i="7"/>
  <c r="A19799" i="7"/>
  <c r="L20382" i="7"/>
  <c r="A20382" i="7"/>
  <c r="L19910" i="7"/>
  <c r="A19910" i="7"/>
  <c r="L20269" i="7"/>
  <c r="A20269" i="7"/>
  <c r="L19640" i="7"/>
  <c r="A19637" i="7"/>
  <c r="L19024" i="7"/>
  <c r="A19020" i="7"/>
  <c r="L19491" i="7"/>
  <c r="A19475" i="7"/>
  <c r="L17794" i="7"/>
  <c r="A17794" i="7"/>
  <c r="L18284" i="7"/>
  <c r="A18284" i="7"/>
  <c r="L18761" i="7"/>
  <c r="A18761" i="7"/>
  <c r="L18282" i="7"/>
  <c r="A18282" i="7"/>
  <c r="L18736" i="7"/>
  <c r="A18736" i="7"/>
  <c r="L17898" i="7"/>
  <c r="A17898" i="7"/>
  <c r="L18279" i="7"/>
  <c r="A18279" i="7"/>
  <c r="A19398" i="7"/>
  <c r="L19414" i="7"/>
  <c r="L16994" i="7"/>
  <c r="A16994" i="7"/>
  <c r="L17196" i="7"/>
  <c r="A17196" i="7"/>
  <c r="L17979" i="7"/>
  <c r="A17979" i="7"/>
  <c r="L17187" i="7"/>
  <c r="A17187" i="7"/>
  <c r="L17330" i="7"/>
  <c r="A17330" i="7"/>
  <c r="L18281" i="7"/>
  <c r="A18281" i="7"/>
  <c r="L17697" i="7"/>
  <c r="A17697" i="7"/>
  <c r="L17257" i="7"/>
  <c r="A17257" i="7"/>
  <c r="L17336" i="7"/>
  <c r="A17336" i="7"/>
  <c r="L17791" i="7"/>
  <c r="A17791" i="7"/>
  <c r="L16982" i="7"/>
  <c r="A16982" i="7"/>
  <c r="L17702" i="7"/>
  <c r="A17702" i="7"/>
  <c r="L21261" i="7"/>
  <c r="A21261" i="7"/>
  <c r="L20943" i="7"/>
  <c r="A20943" i="7"/>
  <c r="L20942" i="7"/>
  <c r="A20942" i="7"/>
  <c r="L20988" i="7"/>
  <c r="A20988" i="7"/>
  <c r="L21043" i="7"/>
  <c r="A21043" i="7"/>
  <c r="L21202" i="7"/>
  <c r="A21202" i="7"/>
  <c r="L21257" i="7"/>
  <c r="A21257" i="7"/>
  <c r="L15968" i="7"/>
  <c r="A15968" i="7"/>
  <c r="L15959" i="7"/>
  <c r="A15959" i="7"/>
  <c r="L15966" i="7"/>
  <c r="A15966" i="7"/>
  <c r="L15965" i="7"/>
  <c r="A15965" i="7"/>
  <c r="L16107" i="7"/>
  <c r="A16107" i="7"/>
  <c r="L15970" i="7"/>
  <c r="A15970" i="7"/>
  <c r="L15969" i="7"/>
  <c r="A15969" i="7"/>
  <c r="L20873" i="7"/>
  <c r="A20873" i="7"/>
  <c r="L20870" i="7"/>
  <c r="A20870" i="7"/>
  <c r="L20219" i="7"/>
  <c r="A20219" i="7"/>
  <c r="L20153" i="7"/>
  <c r="A20153" i="7"/>
  <c r="L20471" i="7"/>
  <c r="A20471" i="7"/>
  <c r="L18723" i="7"/>
  <c r="A18723" i="7"/>
  <c r="L17197" i="7"/>
  <c r="A17197" i="7"/>
  <c r="L18727" i="7"/>
  <c r="A18727" i="7"/>
  <c r="L18004" i="7"/>
  <c r="A18004" i="7"/>
  <c r="L17195" i="7"/>
  <c r="A17195" i="7"/>
  <c r="L18016" i="7"/>
  <c r="A18016" i="7"/>
  <c r="L18118" i="7"/>
  <c r="A18118" i="7"/>
  <c r="L17198" i="7"/>
  <c r="A17198" i="7"/>
  <c r="L21046" i="7"/>
  <c r="A21046" i="7"/>
  <c r="L20986" i="7"/>
  <c r="A20986" i="7"/>
  <c r="L14385" i="7"/>
  <c r="A14385" i="7"/>
  <c r="L15154" i="7"/>
  <c r="A15154" i="7"/>
  <c r="L12887" i="7"/>
  <c r="A12887" i="7"/>
  <c r="L12838" i="7"/>
  <c r="A12838" i="7"/>
  <c r="L12881" i="7"/>
  <c r="A12881" i="7"/>
  <c r="L12268" i="7"/>
  <c r="A12268" i="7"/>
  <c r="L20792" i="7"/>
  <c r="A20792" i="7"/>
  <c r="L19597" i="7"/>
  <c r="A19594" i="7"/>
  <c r="L19461" i="7"/>
  <c r="A19445" i="7"/>
  <c r="L19311" i="7"/>
  <c r="A19311" i="7"/>
  <c r="L16762" i="7"/>
  <c r="A16762" i="7"/>
  <c r="L17662" i="7"/>
  <c r="A17662" i="7"/>
  <c r="L16656" i="7"/>
  <c r="A16656" i="7"/>
  <c r="L16232" i="7"/>
  <c r="A16232" i="7"/>
  <c r="L16024" i="7"/>
  <c r="A16024" i="7"/>
  <c r="L15832" i="7"/>
  <c r="A15832" i="7"/>
  <c r="L15712" i="7"/>
  <c r="A15712" i="7"/>
  <c r="L15296" i="7"/>
  <c r="A15296" i="7"/>
  <c r="L14944" i="7"/>
  <c r="A14944" i="7"/>
  <c r="L16623" i="7"/>
  <c r="A16623" i="7"/>
  <c r="L16295" i="7"/>
  <c r="A16295" i="7"/>
  <c r="L16055" i="7"/>
  <c r="A16055" i="7"/>
  <c r="L15919" i="7"/>
  <c r="A15919" i="7"/>
  <c r="L15759" i="7"/>
  <c r="A15759" i="7"/>
  <c r="L15543" i="7"/>
  <c r="A15543" i="7"/>
  <c r="L15079" i="7"/>
  <c r="A15079" i="7"/>
  <c r="L14177" i="7"/>
  <c r="A14177" i="7"/>
  <c r="L16358" i="7"/>
  <c r="A16358" i="7"/>
  <c r="L16134" i="7"/>
  <c r="A16134" i="7"/>
  <c r="L16022" i="7"/>
  <c r="A16022" i="7"/>
  <c r="L15830" i="7"/>
  <c r="A15830" i="7"/>
  <c r="L15710" i="7"/>
  <c r="A15710" i="7"/>
  <c r="L15302" i="7"/>
  <c r="A15302" i="7"/>
  <c r="L14942" i="7"/>
  <c r="A14942" i="7"/>
  <c r="L14329" i="7"/>
  <c r="A14329" i="7"/>
  <c r="L16485" i="7"/>
  <c r="A16485" i="7"/>
  <c r="L16229" i="7"/>
  <c r="A16229" i="7"/>
  <c r="L16053" i="7"/>
  <c r="A16053" i="7"/>
  <c r="L15917" i="7"/>
  <c r="A15917" i="7"/>
  <c r="L15733" i="7"/>
  <c r="A15733" i="7"/>
  <c r="L15533" i="7"/>
  <c r="A15533" i="7"/>
  <c r="L15101" i="7"/>
  <c r="A15101" i="7"/>
  <c r="L14689" i="7"/>
  <c r="A14689" i="7"/>
  <c r="L16556" i="7"/>
  <c r="A16556" i="7"/>
  <c r="L16316" i="7"/>
  <c r="A16316" i="7"/>
  <c r="L16060" i="7"/>
  <c r="A16060" i="7"/>
  <c r="L15924" i="7"/>
  <c r="A15924" i="7"/>
  <c r="L15780" i="7"/>
  <c r="A15780" i="7"/>
  <c r="L15596" i="7"/>
  <c r="A15596" i="7"/>
  <c r="L15396" i="7"/>
  <c r="A15396" i="7"/>
  <c r="L15036" i="7"/>
  <c r="A15036" i="7"/>
  <c r="L16651" i="7"/>
  <c r="A16651" i="7"/>
  <c r="L16363" i="7"/>
  <c r="A16363" i="7"/>
  <c r="L16211" i="7"/>
  <c r="A16211" i="7"/>
  <c r="L16027" i="7"/>
  <c r="A16027" i="7"/>
  <c r="L15835" i="7"/>
  <c r="A15835" i="7"/>
  <c r="L15731" i="7"/>
  <c r="A15731" i="7"/>
  <c r="L15547" i="7"/>
  <c r="A15547" i="7"/>
  <c r="L15299" i="7"/>
  <c r="A15299" i="7"/>
  <c r="L15035" i="7"/>
  <c r="A15035" i="7"/>
  <c r="L16658" i="7"/>
  <c r="A16658" i="7"/>
  <c r="L16402" i="7"/>
  <c r="A16402" i="7"/>
  <c r="L16122" i="7"/>
  <c r="A16122" i="7"/>
  <c r="L15946" i="7"/>
  <c r="A15946" i="7"/>
  <c r="L15826" i="7"/>
  <c r="A15826" i="7"/>
  <c r="L15714" i="7"/>
  <c r="A15714" i="7"/>
  <c r="L15450" i="7"/>
  <c r="A15450" i="7"/>
  <c r="L15282" i="7"/>
  <c r="A15282" i="7"/>
  <c r="L14866" i="7"/>
  <c r="A14866" i="7"/>
  <c r="L16633" i="7"/>
  <c r="A16633" i="7"/>
  <c r="L16249" i="7"/>
  <c r="A16249" i="7"/>
  <c r="L16041" i="7"/>
  <c r="A16041" i="7"/>
  <c r="L15905" i="7"/>
  <c r="A15905" i="7"/>
  <c r="L15729" i="7"/>
  <c r="A15729" i="7"/>
  <c r="L15449" i="7"/>
  <c r="A15449" i="7"/>
  <c r="L15289" i="7"/>
  <c r="A15289" i="7"/>
  <c r="L14937" i="7"/>
  <c r="A14937" i="7"/>
  <c r="L14041" i="7"/>
  <c r="A14041" i="7"/>
  <c r="L13624" i="7"/>
  <c r="A13624" i="7"/>
  <c r="L13279" i="7"/>
  <c r="A13279" i="7"/>
  <c r="L12700" i="7"/>
  <c r="A12700" i="7"/>
  <c r="L14648" i="7"/>
  <c r="A14648" i="7"/>
  <c r="L14336" i="7"/>
  <c r="A14336" i="7"/>
  <c r="L14136" i="7"/>
  <c r="A14136" i="7"/>
  <c r="L13847" i="7"/>
  <c r="A13847" i="7"/>
  <c r="L13518" i="7"/>
  <c r="A13518" i="7"/>
  <c r="L13192" i="7"/>
  <c r="A13192" i="7"/>
  <c r="L12596" i="7"/>
  <c r="A12596" i="7"/>
  <c r="L14735" i="7"/>
  <c r="A14735" i="7"/>
  <c r="L14535" i="7"/>
  <c r="A14535" i="7"/>
  <c r="L14239" i="7"/>
  <c r="A14239" i="7"/>
  <c r="L14047" i="7"/>
  <c r="A14047" i="7"/>
  <c r="L13655" i="7"/>
  <c r="A13655" i="7"/>
  <c r="L13276" i="7"/>
  <c r="A13276" i="7"/>
  <c r="L12592" i="7"/>
  <c r="A12592" i="7"/>
  <c r="L14622" i="7"/>
  <c r="A14622" i="7"/>
  <c r="L14318" i="7"/>
  <c r="A14318" i="7"/>
  <c r="L14054" i="7"/>
  <c r="A14054" i="7"/>
  <c r="L13788" i="7"/>
  <c r="A13788" i="7"/>
  <c r="L13359" i="7"/>
  <c r="A13359" i="7"/>
  <c r="L13044" i="7"/>
  <c r="A13044" i="7"/>
  <c r="L12624" i="7"/>
  <c r="A12624" i="7"/>
  <c r="L14541" i="7"/>
  <c r="A14541" i="7"/>
  <c r="L14253" i="7"/>
  <c r="A14253" i="7"/>
  <c r="L14037" i="7"/>
  <c r="A14037" i="7"/>
  <c r="L13718" i="7"/>
  <c r="A13718" i="7"/>
  <c r="L13175" i="7"/>
  <c r="A13175" i="7"/>
  <c r="L12807" i="7"/>
  <c r="A12807" i="7"/>
  <c r="L14828" i="7"/>
  <c r="A14828" i="7"/>
  <c r="L14452" i="7"/>
  <c r="A14452" i="7"/>
  <c r="L14252" i="7"/>
  <c r="A14252" i="7"/>
  <c r="L14092" i="7"/>
  <c r="A14092" i="7"/>
  <c r="L13784" i="7"/>
  <c r="A13784" i="7"/>
  <c r="L13343" i="7"/>
  <c r="A13343" i="7"/>
  <c r="L12740" i="7"/>
  <c r="A12740" i="7"/>
  <c r="L14715" i="7"/>
  <c r="A14715" i="7"/>
  <c r="L14427" i="7"/>
  <c r="A14427" i="7"/>
  <c r="L14243" i="7"/>
  <c r="A14243" i="7"/>
  <c r="L14043" i="7"/>
  <c r="A14043" i="7"/>
  <c r="L13696" i="7"/>
  <c r="A13696" i="7"/>
  <c r="L13281" i="7"/>
  <c r="A13281" i="7"/>
  <c r="L12942" i="7"/>
  <c r="A12942" i="7"/>
  <c r="L14714" i="7"/>
  <c r="A14714" i="7"/>
  <c r="L14538" i="7"/>
  <c r="A14538"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20745" i="7"/>
  <c r="A20745" i="7"/>
  <c r="L19759" i="7"/>
  <c r="A19756" i="7"/>
  <c r="L20052" i="7"/>
  <c r="A20052" i="7"/>
  <c r="L20701" i="7"/>
  <c r="A20701" i="7"/>
  <c r="L20799" i="7"/>
  <c r="A20799" i="7"/>
  <c r="L20572" i="7"/>
  <c r="A20572" i="7"/>
  <c r="L20252" i="7"/>
  <c r="A20252" i="7"/>
  <c r="L20644" i="7"/>
  <c r="A20644" i="7"/>
  <c r="L20643" i="7"/>
  <c r="A20643" i="7"/>
  <c r="L20131" i="7"/>
  <c r="A20131" i="7"/>
  <c r="L19750" i="7"/>
  <c r="A19747" i="7"/>
  <c r="L20730" i="7"/>
  <c r="A20730" i="7"/>
  <c r="L20474" i="7"/>
  <c r="A20474" i="7"/>
  <c r="L20210" i="7"/>
  <c r="A20210" i="7"/>
  <c r="L19584" i="7"/>
  <c r="A19786" i="7"/>
  <c r="L19149" i="7"/>
  <c r="A19141" i="7"/>
  <c r="L20369" i="7"/>
  <c r="A20369" i="7"/>
  <c r="L20081" i="7"/>
  <c r="A20081" i="7"/>
  <c r="L19724" i="7"/>
  <c r="A19721" i="7"/>
  <c r="L19321" i="7"/>
  <c r="A19321" i="7"/>
  <c r="L20568" i="7"/>
  <c r="A20568" i="7"/>
  <c r="L20184" i="7"/>
  <c r="A20184" i="7"/>
  <c r="L19779" i="7"/>
  <c r="A19776" i="7"/>
  <c r="L20743" i="7"/>
  <c r="A20743" i="7"/>
  <c r="L20343" i="7"/>
  <c r="A20343" i="7"/>
  <c r="L20087" i="7"/>
  <c r="A20087" i="7"/>
  <c r="L19594" i="7"/>
  <c r="A19591" i="7"/>
  <c r="L20566" i="7"/>
  <c r="A20566" i="7"/>
  <c r="L20262" i="7"/>
  <c r="A20262" i="7"/>
  <c r="L19966" i="7"/>
  <c r="A19966" i="7"/>
  <c r="L19493" i="7"/>
  <c r="A19477" i="7"/>
  <c r="L20357" i="7"/>
  <c r="A20357" i="7"/>
  <c r="L20021" i="7"/>
  <c r="A20021" i="7"/>
  <c r="L19760" i="7"/>
  <c r="A19757" i="7"/>
  <c r="L17581" i="7"/>
  <c r="A17581" i="7"/>
  <c r="L19048" i="7"/>
  <c r="A19044" i="7"/>
  <c r="L18876" i="7"/>
  <c r="A18876" i="7"/>
  <c r="L18418" i="7"/>
  <c r="A18418" i="7"/>
  <c r="L19547" i="7"/>
  <c r="A19547" i="7"/>
  <c r="L19147" i="7"/>
  <c r="A19139" i="7"/>
  <c r="L18755" i="7"/>
  <c r="A18755" i="7"/>
  <c r="L18237" i="7"/>
  <c r="A18237" i="7"/>
  <c r="L19306" i="7"/>
  <c r="A19306" i="7"/>
  <c r="L18858" i="7"/>
  <c r="A18858" i="7"/>
  <c r="L18236" i="7"/>
  <c r="A18236" i="7"/>
  <c r="L19215" i="7"/>
  <c r="A19201" i="7"/>
  <c r="L18809" i="7"/>
  <c r="A18809" i="7"/>
  <c r="L18513" i="7"/>
  <c r="A18513" i="7"/>
  <c r="L19456" i="7"/>
  <c r="A19440" i="7"/>
  <c r="L19117" i="7"/>
  <c r="A19112" i="7"/>
  <c r="L18720" i="7"/>
  <c r="A18720" i="7"/>
  <c r="L17653" i="7"/>
  <c r="A17653" i="7"/>
  <c r="L19359" i="7"/>
  <c r="A19359" i="7"/>
  <c r="L19019" i="7"/>
  <c r="A19015" i="7"/>
  <c r="L18663" i="7"/>
  <c r="A18663" i="7"/>
  <c r="L17245" i="7"/>
  <c r="A17245" i="7"/>
  <c r="L19350" i="7"/>
  <c r="A19350" i="7"/>
  <c r="L18806" i="7"/>
  <c r="A18806" i="7"/>
  <c r="L18141" i="7"/>
  <c r="A18141" i="7"/>
  <c r="L20992" i="7"/>
  <c r="A20992" i="7"/>
  <c r="L17628" i="7"/>
  <c r="A17628" i="7"/>
  <c r="L17212" i="7"/>
  <c r="A17212" i="7"/>
  <c r="L20989" i="7"/>
  <c r="A20989" i="7"/>
  <c r="L17899" i="7"/>
  <c r="A17899" i="7"/>
  <c r="L17611" i="7"/>
  <c r="A17611" i="7"/>
  <c r="L17267" i="7"/>
  <c r="A17267" i="7"/>
  <c r="L16963" i="7"/>
  <c r="A16963" i="7"/>
  <c r="L17578" i="7"/>
  <c r="A17578" i="7"/>
  <c r="L17162" i="7"/>
  <c r="A17162" i="7"/>
  <c r="L16706" i="7"/>
  <c r="A16706" i="7"/>
  <c r="L17785" i="7"/>
  <c r="A17785" i="7"/>
  <c r="L17345" i="7"/>
  <c r="A17345" i="7"/>
  <c r="L17153" i="7"/>
  <c r="A17153" i="7"/>
  <c r="L18104" i="7"/>
  <c r="A18104" i="7"/>
  <c r="L17656" i="7"/>
  <c r="A17656" i="7"/>
  <c r="L17416" i="7"/>
  <c r="A17416" i="7"/>
  <c r="L17152" i="7"/>
  <c r="A17152" i="7"/>
  <c r="L21061" i="7"/>
  <c r="A21061" i="7"/>
  <c r="L17831" i="7"/>
  <c r="A17831" i="7"/>
  <c r="L17447" i="7"/>
  <c r="A17447" i="7"/>
  <c r="L17247" i="7"/>
  <c r="A17247" i="7"/>
  <c r="A21264" i="7"/>
  <c r="L21264" i="7"/>
  <c r="L17862" i="7"/>
  <c r="A17862" i="7"/>
  <c r="L17486" i="7"/>
  <c r="A17486" i="7"/>
  <c r="L17206" i="7"/>
  <c r="A17206" i="7"/>
  <c r="L16722" i="7"/>
  <c r="A16722" i="7"/>
  <c r="L16897" i="7"/>
  <c r="A16897" i="7"/>
  <c r="L21263" i="7"/>
  <c r="A21263" i="7"/>
  <c r="L17008" i="7"/>
  <c r="A17008" i="7"/>
  <c r="L21270" i="7"/>
  <c r="A21270" i="7"/>
  <c r="L20990" i="7"/>
  <c r="A20990" i="7"/>
  <c r="L21196" i="7"/>
  <c r="A21196" i="7"/>
  <c r="L17045" i="7"/>
  <c r="A17045" i="7"/>
  <c r="L16733" i="7"/>
  <c r="A16733" i="7"/>
  <c r="L21003" i="7"/>
  <c r="A21003" i="7"/>
  <c r="L16892" i="7"/>
  <c r="A16892" i="7"/>
  <c r="L21066" i="7"/>
  <c r="A21066" i="7"/>
  <c r="L16819" i="7"/>
  <c r="A16819" i="7"/>
  <c r="L21001" i="7"/>
  <c r="A21001" i="7"/>
  <c r="L20559" i="7"/>
  <c r="A20559" i="7"/>
  <c r="L15384" i="7"/>
  <c r="A15384" i="7"/>
  <c r="L14476" i="7"/>
  <c r="A14476" i="7"/>
  <c r="L19127" i="7"/>
  <c r="A19122" i="7"/>
  <c r="L16953" i="7"/>
  <c r="A16953" i="7"/>
  <c r="L15609" i="7"/>
  <c r="A15609" i="7"/>
  <c r="L12605" i="7"/>
  <c r="A12605" i="7"/>
  <c r="L18138" i="7"/>
  <c r="A18138" i="7"/>
  <c r="L21315" i="7"/>
  <c r="A21315" i="7"/>
  <c r="L13921" i="7"/>
  <c r="A13921" i="7"/>
  <c r="L13355" i="7"/>
  <c r="A13355" i="7"/>
  <c r="L20103" i="7"/>
  <c r="A20103" i="7"/>
  <c r="L16841" i="7"/>
  <c r="A16841" i="7"/>
  <c r="L20699" i="7"/>
  <c r="A20699" i="7"/>
  <c r="L15232" i="7"/>
  <c r="A15232" i="7"/>
  <c r="L16263" i="7"/>
  <c r="A16263" i="7"/>
  <c r="L16502" i="7"/>
  <c r="A16502" i="7"/>
  <c r="L15006" i="7"/>
  <c r="A15006" i="7"/>
  <c r="L15005" i="7"/>
  <c r="A15005" i="7"/>
  <c r="L15244" i="7"/>
  <c r="A15244" i="7"/>
  <c r="L16267" i="7"/>
  <c r="A16267" i="7"/>
  <c r="L16530" i="7"/>
  <c r="A16530" i="7"/>
  <c r="L15002" i="7"/>
  <c r="A15002" i="7"/>
  <c r="L16145" i="7"/>
  <c r="A16145" i="7"/>
  <c r="L14440" i="7"/>
  <c r="A14440" i="7"/>
  <c r="L14287" i="7"/>
  <c r="A14287" i="7"/>
  <c r="L14006" i="7"/>
  <c r="A14006" i="7"/>
  <c r="L13673" i="7"/>
  <c r="A13673" i="7"/>
  <c r="L14770" i="7"/>
  <c r="A14770" i="7"/>
  <c r="L13165" i="7"/>
  <c r="A13165" i="7"/>
  <c r="L12729" i="7"/>
  <c r="A12729" i="7"/>
  <c r="L20653" i="7"/>
  <c r="A20653" i="7"/>
  <c r="L20316" i="7"/>
  <c r="A20316" i="7"/>
  <c r="L20307" i="7"/>
  <c r="A20307" i="7"/>
  <c r="L20618" i="7"/>
  <c r="A20618" i="7"/>
  <c r="L20305" i="7"/>
  <c r="A20305" i="7"/>
  <c r="L21296" i="7"/>
  <c r="A21296" i="7"/>
  <c r="L19952" i="7"/>
  <c r="A19952" i="7"/>
  <c r="L20599" i="7"/>
  <c r="A20599" i="7"/>
  <c r="L19371" i="7"/>
  <c r="A19369" i="7"/>
  <c r="L19673" i="7"/>
  <c r="A19670" i="7"/>
  <c r="L20317" i="7"/>
  <c r="A20317" i="7"/>
  <c r="L19406" i="7"/>
  <c r="A19516" i="7"/>
  <c r="L19405" i="7"/>
  <c r="A19515" i="7"/>
  <c r="L18915" i="7"/>
  <c r="A18915" i="7"/>
  <c r="L17597" i="7"/>
  <c r="A17597" i="7"/>
  <c r="L18826" i="7"/>
  <c r="A18826" i="7"/>
  <c r="A18825" i="7"/>
  <c r="L18825" i="7"/>
  <c r="L18071" i="7"/>
  <c r="A18071" i="7"/>
  <c r="L18871" i="7"/>
  <c r="A18871" i="7"/>
  <c r="L19400" i="7"/>
  <c r="A19510" i="7"/>
  <c r="L18870" i="7"/>
  <c r="A18870" i="7"/>
  <c r="L17372" i="7"/>
  <c r="A17372" i="7"/>
  <c r="L18195" i="7"/>
  <c r="A18195" i="7"/>
  <c r="L17123" i="7"/>
  <c r="A17123" i="7"/>
  <c r="L18193" i="7"/>
  <c r="A18193" i="7"/>
  <c r="L17624" i="7"/>
  <c r="A17624" i="7"/>
  <c r="L17742" i="7"/>
  <c r="A17742" i="7"/>
  <c r="A16977" i="7"/>
  <c r="L16977" i="7"/>
  <c r="L21071" i="7"/>
  <c r="A21071" i="7"/>
  <c r="L21102" i="7"/>
  <c r="A21102" i="7"/>
  <c r="L21299" i="7"/>
  <c r="A21299" i="7"/>
  <c r="L21130" i="7"/>
  <c r="A21130" i="7"/>
  <c r="L21105" i="7"/>
  <c r="A21105" i="7"/>
  <c r="L20147" i="7"/>
  <c r="A20147" i="7"/>
  <c r="L16456" i="7"/>
  <c r="A16456" i="7"/>
  <c r="L16668" i="7"/>
  <c r="A16668" i="7"/>
  <c r="L16458" i="7"/>
  <c r="A16458" i="7"/>
  <c r="L14897" i="7"/>
  <c r="A14897" i="7"/>
  <c r="L13335" i="7"/>
  <c r="A13335" i="7"/>
  <c r="L14210" i="7"/>
  <c r="A14210" i="7"/>
  <c r="L12781" i="7"/>
  <c r="A12781" i="7"/>
  <c r="L20794" i="7"/>
  <c r="A20794" i="7"/>
  <c r="L19767" i="7"/>
  <c r="A19764" i="7"/>
  <c r="L19939" i="7"/>
  <c r="A19939" i="7"/>
  <c r="L19669" i="7"/>
  <c r="A19666" i="7"/>
  <c r="L19498" i="7"/>
  <c r="A19482" i="7"/>
  <c r="L19642" i="7"/>
  <c r="A19639" i="7"/>
  <c r="L20101" i="7"/>
  <c r="A20101" i="7"/>
  <c r="A18851" i="7"/>
  <c r="L18851" i="7"/>
  <c r="L19076" i="7"/>
  <c r="A19071" i="7"/>
  <c r="L17403" i="7"/>
  <c r="A17403" i="7"/>
  <c r="L17737" i="7"/>
  <c r="A17737" i="7"/>
  <c r="L21085" i="7"/>
  <c r="A21085" i="7"/>
  <c r="L21086" i="7"/>
  <c r="A21086" i="7"/>
  <c r="L21227" i="7"/>
  <c r="A21227" i="7"/>
  <c r="L21241" i="7"/>
  <c r="A21241" i="7"/>
  <c r="L15045" i="7"/>
  <c r="A15045" i="7"/>
  <c r="L16339" i="7"/>
  <c r="A16339" i="7"/>
  <c r="L14064" i="7"/>
  <c r="A14064" i="7"/>
  <c r="L12517" i="7"/>
  <c r="A12517" i="7"/>
  <c r="L18159" i="7"/>
  <c r="A18159" i="7"/>
  <c r="L18269" i="7"/>
  <c r="A18269" i="7"/>
  <c r="L17747" i="7"/>
  <c r="A17747" i="7"/>
  <c r="L18248" i="7"/>
  <c r="A18248" i="7"/>
  <c r="L20170" i="7"/>
  <c r="A20170" i="7"/>
  <c r="L19315" i="7"/>
  <c r="A19315" i="7"/>
  <c r="L17920" i="7"/>
  <c r="A17920" i="7"/>
  <c r="L12641" i="7"/>
  <c r="A12641" i="7"/>
  <c r="L14984" i="7"/>
  <c r="A14984" i="7"/>
  <c r="L16414" i="7"/>
  <c r="A16414" i="7"/>
  <c r="L16493" i="7"/>
  <c r="A16493" i="7"/>
  <c r="L15348" i="7"/>
  <c r="A15348" i="7"/>
  <c r="L16386" i="7"/>
  <c r="A16386" i="7"/>
  <c r="L14985" i="7"/>
  <c r="A14985" i="7"/>
  <c r="L13528" i="7"/>
  <c r="A13528" i="7"/>
  <c r="L12977" i="7"/>
  <c r="A12977" i="7"/>
  <c r="L14548" i="7"/>
  <c r="A14548" i="7"/>
  <c r="L14363" i="7"/>
  <c r="A14363" i="7"/>
  <c r="L13532" i="7"/>
  <c r="A13532" i="7"/>
  <c r="L12222" i="7"/>
  <c r="A12222" i="7"/>
  <c r="L12588" i="7"/>
  <c r="A12588" i="7"/>
  <c r="L13714" i="7"/>
  <c r="A13714" i="7"/>
  <c r="L12649" i="7"/>
  <c r="A12649" i="7"/>
  <c r="L18557" i="7"/>
  <c r="A18557" i="7"/>
  <c r="L20057" i="7"/>
  <c r="A20057" i="7"/>
  <c r="L19609" i="7"/>
  <c r="A19606" i="7"/>
  <c r="L17994" i="7"/>
  <c r="A17994" i="7"/>
  <c r="L18422" i="7"/>
  <c r="A18422" i="7"/>
  <c r="L17178" i="7"/>
  <c r="A17178" i="7"/>
  <c r="L17079" i="7"/>
  <c r="A17079" i="7"/>
  <c r="L17078" i="7"/>
  <c r="A17078" i="7"/>
  <c r="L16940" i="7"/>
  <c r="A16940" i="7"/>
  <c r="L15216" i="7"/>
  <c r="A15216" i="7"/>
  <c r="L15175" i="7"/>
  <c r="A15175" i="7"/>
  <c r="L14886" i="7"/>
  <c r="A14886" i="7"/>
  <c r="L15213" i="7"/>
  <c r="A15213" i="7"/>
  <c r="L15219" i="7"/>
  <c r="A15219" i="7"/>
  <c r="L14874" i="7"/>
  <c r="A14874" i="7"/>
  <c r="L14119" i="7"/>
  <c r="A14119" i="7"/>
  <c r="L14117" i="7"/>
  <c r="A14117" i="7"/>
  <c r="L14115" i="7"/>
  <c r="A14115" i="7"/>
  <c r="L13693" i="7"/>
  <c r="A13693" i="7"/>
  <c r="L13018" i="7"/>
  <c r="A13018" i="7"/>
  <c r="L19735" i="7"/>
  <c r="A19732" i="7"/>
  <c r="L20411" i="7"/>
  <c r="A20411" i="7"/>
  <c r="L19741" i="7"/>
  <c r="A19738" i="7"/>
  <c r="L20712" i="7"/>
  <c r="A20712" i="7"/>
  <c r="L20399" i="7"/>
  <c r="A20399" i="7"/>
  <c r="L19737" i="7"/>
  <c r="A19734" i="7"/>
  <c r="L20925" i="7"/>
  <c r="A20925" i="7"/>
  <c r="L19185" i="7"/>
  <c r="A19175" i="7"/>
  <c r="L20920" i="7"/>
  <c r="A20920" i="7"/>
  <c r="L17880" i="7"/>
  <c r="A17880" i="7"/>
  <c r="L20932" i="7"/>
  <c r="A20932" i="7"/>
  <c r="L20906" i="7"/>
  <c r="A20906" i="7"/>
  <c r="L13609" i="7"/>
  <c r="A13609" i="7"/>
  <c r="L19986" i="7"/>
  <c r="A19986" i="7"/>
  <c r="L20954" i="7"/>
  <c r="A20954" i="7"/>
  <c r="L15432" i="7"/>
  <c r="A15432" i="7"/>
  <c r="L15999" i="7"/>
  <c r="A15999" i="7"/>
  <c r="L14845" i="7"/>
  <c r="A14845" i="7"/>
  <c r="L15453" i="7"/>
  <c r="A15453" i="7"/>
  <c r="L15324" i="7"/>
  <c r="A15324" i="7"/>
  <c r="L15523" i="7"/>
  <c r="A15523" i="7"/>
  <c r="L16162" i="7"/>
  <c r="A16162" i="7"/>
  <c r="L16345" i="7"/>
  <c r="A16345" i="7"/>
  <c r="L14065" i="7"/>
  <c r="A14065" i="7"/>
  <c r="L12759" i="7"/>
  <c r="A12759" i="7"/>
  <c r="L14516" i="7"/>
  <c r="A14516" i="7"/>
  <c r="L14067" i="7"/>
  <c r="A14067" i="7"/>
  <c r="L12272" i="7"/>
  <c r="A12272" i="7"/>
  <c r="L12278" i="7"/>
  <c r="A12278" i="7"/>
  <c r="L13738" i="7"/>
  <c r="A13738" i="7"/>
  <c r="L20851" i="7"/>
  <c r="A20851" i="7"/>
  <c r="L20589" i="7"/>
  <c r="A20589" i="7"/>
  <c r="L19955" i="7"/>
  <c r="A19955" i="7"/>
  <c r="L19954" i="7"/>
  <c r="A19954" i="7"/>
  <c r="L18869" i="7"/>
  <c r="A18869" i="7"/>
  <c r="L19668" i="7"/>
  <c r="A19665" i="7"/>
  <c r="L20064" i="7"/>
  <c r="A20064" i="7"/>
  <c r="L20503" i="7"/>
  <c r="A20503" i="7"/>
  <c r="L19410" i="7"/>
  <c r="A19520" i="7"/>
  <c r="L20350" i="7"/>
  <c r="A20350" i="7"/>
  <c r="L19941" i="7"/>
  <c r="A19941" i="7"/>
  <c r="L19089" i="7"/>
  <c r="A19084" i="7"/>
  <c r="L19072" i="7"/>
  <c r="A19067" i="7"/>
  <c r="L19170" i="7"/>
  <c r="A19162" i="7"/>
  <c r="L18817" i="7"/>
  <c r="A18817" i="7"/>
  <c r="L18413" i="7"/>
  <c r="A18413" i="7"/>
  <c r="L19042" i="7"/>
  <c r="A19038" i="7"/>
  <c r="L17132" i="7"/>
  <c r="A17132" i="7"/>
  <c r="L20941" i="7"/>
  <c r="A20941" i="7"/>
  <c r="L17400" i="7"/>
  <c r="A17400" i="7"/>
  <c r="L17223" i="7"/>
  <c r="A17223" i="7"/>
  <c r="L16937" i="7"/>
  <c r="A16937" i="7"/>
  <c r="L21054" i="7"/>
  <c r="A21054" i="7"/>
  <c r="L21226" i="7"/>
  <c r="A21226" i="7"/>
  <c r="L13724" i="7"/>
  <c r="A13724" i="7"/>
  <c r="L14381" i="7"/>
  <c r="A14381" i="7"/>
  <c r="L12219" i="7"/>
  <c r="A12219" i="7"/>
  <c r="L16840" i="7"/>
  <c r="A16840" i="7"/>
  <c r="L13945" i="7"/>
  <c r="A13945" i="7"/>
  <c r="L12540" i="7"/>
  <c r="A12540" i="7"/>
  <c r="L18436" i="7"/>
  <c r="A18436" i="7"/>
  <c r="L18393" i="7"/>
  <c r="A18393" i="7"/>
  <c r="L15842" i="7"/>
  <c r="A15842" i="7"/>
  <c r="L12973" i="7"/>
  <c r="A12973" i="7"/>
  <c r="L15070" i="7"/>
  <c r="A15070" i="7"/>
  <c r="L20847" i="7"/>
  <c r="A20847" i="7"/>
  <c r="L19857" i="7"/>
  <c r="A19857" i="7"/>
  <c r="L21255" i="7"/>
  <c r="A21255" i="7"/>
  <c r="L16000" i="7"/>
  <c r="A16000" i="7"/>
  <c r="L16455" i="7"/>
  <c r="A16455" i="7"/>
  <c r="L16454" i="7"/>
  <c r="A16454" i="7"/>
  <c r="L15573" i="7"/>
  <c r="A15573" i="7"/>
  <c r="L15484" i="7"/>
  <c r="A15484" i="7"/>
  <c r="L15123" i="7"/>
  <c r="A15123" i="7"/>
  <c r="L15569" i="7"/>
  <c r="A15569" i="7"/>
  <c r="L13543" i="7"/>
  <c r="A13543" i="7"/>
  <c r="L14216" i="7"/>
  <c r="A14216" i="7"/>
  <c r="L13327" i="7"/>
  <c r="A13327" i="7"/>
  <c r="L14575" i="7"/>
  <c r="A14575" i="7"/>
  <c r="L12969" i="7"/>
  <c r="A12969" i="7"/>
  <c r="L13336" i="7"/>
  <c r="A13336" i="7"/>
  <c r="L13973" i="7"/>
  <c r="A13973" i="7"/>
  <c r="L14660" i="7"/>
  <c r="A14660" i="7"/>
  <c r="L13308" i="7"/>
  <c r="A13308" i="7"/>
  <c r="L14187" i="7"/>
  <c r="A14187" i="7"/>
  <c r="L14706" i="7"/>
  <c r="A14706" i="7"/>
  <c r="L12972" i="7"/>
  <c r="A12972" i="7"/>
  <c r="L12414" i="7"/>
  <c r="A12414" i="7"/>
  <c r="L12405" i="7"/>
  <c r="A12405" i="7"/>
  <c r="L12683" i="7"/>
  <c r="A12683" i="7"/>
  <c r="L13370" i="7"/>
  <c r="A13370" i="7"/>
  <c r="L12658" i="7"/>
  <c r="A12658" i="7"/>
  <c r="L20228" i="7"/>
  <c r="A20228" i="7"/>
  <c r="L20044" i="7"/>
  <c r="A20044" i="7"/>
  <c r="L20581" i="7"/>
  <c r="A20581" i="7"/>
  <c r="L19907" i="7"/>
  <c r="A19907" i="7"/>
  <c r="L20546" i="7"/>
  <c r="A20546" i="7"/>
  <c r="L20529" i="7"/>
  <c r="A20529" i="7"/>
  <c r="L20240" i="7"/>
  <c r="A20240" i="7"/>
  <c r="L17818" i="7"/>
  <c r="A17818" i="7"/>
  <c r="L19754" i="7"/>
  <c r="A19751" i="7"/>
  <c r="L20526" i="7"/>
  <c r="A20526" i="7"/>
  <c r="L19745" i="7"/>
  <c r="A19742" i="7"/>
  <c r="L20189" i="7"/>
  <c r="A20189" i="7"/>
  <c r="L19420" i="7"/>
  <c r="A19404" i="7"/>
  <c r="L17797" i="7"/>
  <c r="A17797" i="7"/>
  <c r="L18563" i="7"/>
  <c r="A18563" i="7"/>
  <c r="L18522" i="7"/>
  <c r="A18522" i="7"/>
  <c r="A18576" i="7"/>
  <c r="L18576" i="7"/>
  <c r="L18292" i="7"/>
  <c r="A18292" i="7"/>
  <c r="L18574" i="7"/>
  <c r="A18574" i="7"/>
  <c r="L17796" i="7"/>
  <c r="A17796" i="7"/>
  <c r="L17731" i="7"/>
  <c r="A17731" i="7"/>
  <c r="L16786" i="7"/>
  <c r="A16786" i="7"/>
  <c r="L17234" i="7"/>
  <c r="A17234" i="7"/>
  <c r="L17793" i="7"/>
  <c r="A17793" i="7"/>
  <c r="L17464" i="7"/>
  <c r="A17464" i="7"/>
  <c r="L21200" i="7"/>
  <c r="A21200" i="7"/>
  <c r="L16785" i="7"/>
  <c r="A16785" i="7"/>
  <c r="L16806" i="7"/>
  <c r="A16806" i="7"/>
  <c r="L21035" i="7"/>
  <c r="A21035" i="7"/>
  <c r="L21121" i="7"/>
  <c r="A21121" i="7"/>
  <c r="L14281" i="7"/>
  <c r="A14281" i="7"/>
  <c r="L14097" i="7"/>
  <c r="A14097" i="7"/>
  <c r="L14731" i="7"/>
  <c r="A14731" i="7"/>
  <c r="L12500" i="7"/>
  <c r="A12500" i="7"/>
  <c r="L20298" i="7"/>
  <c r="A20298" i="7"/>
  <c r="L18812" i="7"/>
  <c r="A18812" i="7"/>
  <c r="L18308" i="7"/>
  <c r="A18308" i="7"/>
  <c r="A19096" i="7"/>
  <c r="L19101" i="7"/>
  <c r="L18815" i="7"/>
  <c r="A18815" i="7"/>
  <c r="L18179" i="7"/>
  <c r="A18179" i="7"/>
  <c r="L17391" i="7"/>
  <c r="A17391" i="7"/>
  <c r="L21251" i="7"/>
  <c r="A21251" i="7"/>
  <c r="L16520" i="7"/>
  <c r="A16520" i="7"/>
  <c r="L16447" i="7"/>
  <c r="A16447" i="7"/>
  <c r="L15990" i="7"/>
  <c r="A15990" i="7"/>
  <c r="L14981" i="7"/>
  <c r="A14981" i="7"/>
  <c r="L14457" i="7"/>
  <c r="A14457" i="7"/>
  <c r="L16449" i="7"/>
  <c r="A16449" i="7"/>
  <c r="L14788" i="7"/>
  <c r="A14788" i="7"/>
  <c r="L12764" i="7"/>
  <c r="A12764" i="7"/>
  <c r="L13251" i="7"/>
  <c r="A13251" i="7"/>
  <c r="L19382" i="7"/>
  <c r="A19380" i="7"/>
  <c r="L18165" i="7"/>
  <c r="A18165" i="7"/>
  <c r="L17369" i="7"/>
  <c r="A17369" i="7"/>
  <c r="L16878" i="7"/>
  <c r="A16878" i="7"/>
  <c r="L15211" i="7"/>
  <c r="A15211" i="7"/>
  <c r="L14469" i="7"/>
  <c r="A14469" i="7"/>
  <c r="L13162" i="7"/>
  <c r="A13162" i="7"/>
  <c r="L20176" i="7"/>
  <c r="A20176" i="7"/>
  <c r="L16887" i="7"/>
  <c r="A16887" i="7"/>
  <c r="L18232" i="7"/>
  <c r="A18232" i="7"/>
  <c r="L15248" i="7"/>
  <c r="A15248" i="7"/>
  <c r="L15145" i="7"/>
  <c r="A15145" i="7"/>
  <c r="L14195" i="7"/>
  <c r="A14195" i="7"/>
  <c r="L12553" i="7"/>
  <c r="A12553" i="7"/>
  <c r="L19888" i="7"/>
  <c r="A19888" i="7"/>
  <c r="L19298" i="7"/>
  <c r="A19298" i="7"/>
  <c r="L17936" i="7"/>
  <c r="A17936" i="7"/>
  <c r="L15182" i="7"/>
  <c r="A15182" i="7"/>
  <c r="L14979" i="7"/>
  <c r="A14979" i="7"/>
  <c r="L12911" i="7"/>
  <c r="A12911" i="7"/>
  <c r="L13986" i="7"/>
  <c r="A13986" i="7"/>
  <c r="L19924" i="7"/>
  <c r="A19924" i="7"/>
  <c r="L19685" i="7"/>
  <c r="A19682" i="7"/>
  <c r="L20046" i="7"/>
  <c r="A20046" i="7"/>
  <c r="L19073" i="7"/>
  <c r="A19068" i="7"/>
  <c r="L19087" i="7"/>
  <c r="A19082" i="7"/>
  <c r="L17253" i="7"/>
  <c r="A17253" i="7"/>
  <c r="L19108" i="7"/>
  <c r="A19103" i="7"/>
  <c r="L18312" i="7"/>
  <c r="A18312" i="7"/>
  <c r="L18265" i="7"/>
  <c r="A18265" i="7"/>
  <c r="L17752" i="7"/>
  <c r="A17752" i="7"/>
  <c r="L17254" i="7"/>
  <c r="A17254" i="7"/>
  <c r="L21113" i="7"/>
  <c r="A21113" i="7"/>
  <c r="L14350" i="7"/>
  <c r="A14350" i="7"/>
  <c r="L20673" i="7"/>
  <c r="A20673" i="7"/>
  <c r="L21262" i="7"/>
  <c r="A21262" i="7"/>
  <c r="L13378" i="7"/>
  <c r="A13378" i="7"/>
  <c r="L19773" i="7"/>
  <c r="A19770" i="7"/>
  <c r="L13902" i="7"/>
  <c r="A13902" i="7"/>
  <c r="L12533" i="7"/>
  <c r="A12533" i="7"/>
  <c r="L19251" i="7"/>
  <c r="A19251" i="7"/>
  <c r="L17251" i="7"/>
  <c r="A17251" i="7"/>
  <c r="L16697" i="7"/>
  <c r="A16697" i="7"/>
  <c r="L15359" i="7"/>
  <c r="A15359" i="7"/>
  <c r="L13805" i="7"/>
  <c r="A13805" i="7"/>
  <c r="L14513" i="7"/>
  <c r="A14513" i="7"/>
  <c r="L20806" i="7"/>
  <c r="A20806" i="7"/>
  <c r="L14934" i="7"/>
  <c r="A14934" i="7"/>
  <c r="L15249" i="7"/>
  <c r="A15249" i="7"/>
  <c r="L14364" i="7"/>
  <c r="A14364" i="7"/>
  <c r="L13144" i="7"/>
  <c r="A13144" i="7"/>
  <c r="L12777" i="7"/>
  <c r="A12777" i="7"/>
  <c r="L20649" i="7"/>
  <c r="A20649" i="7"/>
  <c r="L18541" i="7"/>
  <c r="A18541" i="7"/>
  <c r="L20422" i="7"/>
  <c r="A20422" i="7"/>
  <c r="L18848" i="7"/>
  <c r="A18848" i="7"/>
  <c r="L18942" i="7"/>
  <c r="A18942" i="7"/>
  <c r="L18257" i="7"/>
  <c r="A18257" i="7"/>
  <c r="L21312" i="7"/>
  <c r="A21312" i="7"/>
  <c r="L20961" i="7"/>
  <c r="A20961" i="7"/>
  <c r="L16125" i="7"/>
  <c r="A16125" i="7"/>
  <c r="L14745" i="7"/>
  <c r="A14745" i="7"/>
  <c r="L14315" i="7"/>
  <c r="A14315" i="7"/>
  <c r="L13594" i="7"/>
  <c r="A13594" i="7"/>
  <c r="L20365" i="7"/>
  <c r="A20365" i="7"/>
  <c r="L18673" i="7"/>
  <c r="A18673" i="7"/>
  <c r="L17469" i="7"/>
  <c r="A17469" i="7"/>
  <c r="L17872" i="7"/>
  <c r="A17872" i="7"/>
  <c r="L15469" i="7"/>
  <c r="A15469" i="7"/>
  <c r="L14032" i="7"/>
  <c r="A14032" i="7"/>
  <c r="L12692" i="7"/>
  <c r="A12692" i="7"/>
  <c r="L13610" i="7"/>
  <c r="A13610" i="7"/>
  <c r="L20114" i="7"/>
  <c r="A20114" i="7"/>
  <c r="L20367" i="7"/>
  <c r="A20367" i="7"/>
  <c r="L18508" i="7"/>
  <c r="A18508" i="7"/>
  <c r="L17644" i="7"/>
  <c r="A17644" i="7"/>
  <c r="L17035" i="7"/>
  <c r="A17035" i="7"/>
  <c r="L15317" i="7"/>
  <c r="A15317" i="7"/>
  <c r="L14561" i="7"/>
  <c r="A14561" i="7"/>
  <c r="L13537" i="7"/>
  <c r="A13537" i="7"/>
  <c r="L13319" i="7"/>
  <c r="A13319" i="7"/>
  <c r="L12556" i="7"/>
  <c r="A12556" i="7"/>
  <c r="L12569" i="7"/>
  <c r="A12569" i="7"/>
  <c r="L18787" i="7"/>
  <c r="A18787" i="7"/>
  <c r="L18950" i="7"/>
  <c r="A18950" i="7"/>
  <c r="L16922" i="7"/>
  <c r="A16922" i="7"/>
  <c r="L16816" i="7"/>
  <c r="A16816" i="7"/>
  <c r="L16709" i="7"/>
  <c r="A16709" i="7"/>
  <c r="L16601" i="7"/>
  <c r="A16601" i="7"/>
  <c r="L12607" i="7"/>
  <c r="A12607" i="7"/>
  <c r="L20630" i="7"/>
  <c r="A20630" i="7"/>
  <c r="L18407" i="7"/>
  <c r="A18407" i="7"/>
  <c r="L18405" i="7"/>
  <c r="A18405" i="7"/>
  <c r="L18486" i="7"/>
  <c r="A18486" i="7"/>
  <c r="L15526" i="7"/>
  <c r="A15526" i="7"/>
  <c r="L13064" i="7"/>
  <c r="A13064" i="7"/>
  <c r="L12996" i="7"/>
  <c r="A12996" i="7"/>
  <c r="L12589" i="7"/>
  <c r="A12589" i="7"/>
  <c r="L12834" i="7"/>
  <c r="A12834" i="7"/>
  <c r="L20837" i="7"/>
  <c r="A20837" i="7"/>
  <c r="L20254" i="7"/>
  <c r="A20254" i="7"/>
  <c r="L17172" i="7"/>
  <c r="A17172" i="7"/>
  <c r="L17105" i="7"/>
  <c r="A17105" i="7"/>
  <c r="L14801" i="7"/>
  <c r="A14801" i="7"/>
  <c r="L12245" i="7"/>
  <c r="A12245" i="7"/>
  <c r="L15272" i="7"/>
  <c r="A15272" i="7"/>
  <c r="L12206" i="7"/>
  <c r="A12206" i="7"/>
  <c r="L20486" i="7"/>
  <c r="A20486" i="7"/>
  <c r="L17559" i="7"/>
  <c r="A17559" i="7"/>
  <c r="L15174" i="7"/>
  <c r="A15174" i="7"/>
  <c r="L13923" i="7"/>
  <c r="A13923" i="7"/>
  <c r="L19927" i="7"/>
  <c r="A19927" i="7"/>
  <c r="L16784" i="7"/>
  <c r="A16784" i="7"/>
  <c r="L16576" i="7"/>
  <c r="A16576" i="7"/>
  <c r="L16517" i="7"/>
  <c r="A16517" i="7"/>
  <c r="L16546" i="7"/>
  <c r="A16546" i="7"/>
  <c r="L20092" i="7"/>
  <c r="A20092" i="7"/>
  <c r="L20667" i="7"/>
  <c r="A20667" i="7"/>
  <c r="L20666" i="7"/>
  <c r="A20666" i="7"/>
  <c r="L20752" i="7"/>
  <c r="A20752" i="7"/>
  <c r="L20094" i="7"/>
  <c r="A20094" i="7"/>
  <c r="L19511" i="7"/>
  <c r="A19495" i="7"/>
  <c r="L19696" i="7"/>
  <c r="A19693" i="7"/>
  <c r="L18868" i="7"/>
  <c r="A18868" i="7"/>
  <c r="L19346" i="7"/>
  <c r="A19346" i="7"/>
  <c r="L19344" i="7"/>
  <c r="A19344" i="7"/>
  <c r="L17805" i="7"/>
  <c r="A17805" i="7"/>
  <c r="L21293" i="7"/>
  <c r="A21293" i="7"/>
  <c r="L17442" i="7"/>
  <c r="A17442" i="7"/>
  <c r="L17064" i="7"/>
  <c r="A17064" i="7"/>
  <c r="L17895" i="7"/>
  <c r="A17895" i="7"/>
  <c r="L17806" i="7"/>
  <c r="A17806" i="7"/>
  <c r="L21038" i="7"/>
  <c r="A21038" i="7"/>
  <c r="L16996" i="7"/>
  <c r="A16996" i="7"/>
  <c r="L16382" i="7"/>
  <c r="A16382" i="7"/>
  <c r="L15333" i="7"/>
  <c r="A15333" i="7"/>
  <c r="L16378" i="7"/>
  <c r="A16378" i="7"/>
  <c r="L14416" i="7"/>
  <c r="A14416" i="7"/>
  <c r="L14071" i="7"/>
  <c r="A14071" i="7"/>
  <c r="L13230" i="7"/>
  <c r="A13230" i="7"/>
  <c r="L14068" i="7"/>
  <c r="A14068" i="7"/>
  <c r="L13229" i="7"/>
  <c r="A13229" i="7"/>
  <c r="L12346" i="7"/>
  <c r="A12346" i="7"/>
  <c r="L20107" i="7"/>
  <c r="A20107" i="7"/>
  <c r="L19245" i="7"/>
  <c r="A19245" i="7"/>
  <c r="L19744" i="7"/>
  <c r="A19741" i="7"/>
  <c r="L18698" i="7"/>
  <c r="A18698" i="7"/>
  <c r="L17141" i="7"/>
  <c r="A17141" i="7"/>
  <c r="L17272" i="7"/>
  <c r="A17272" i="7"/>
  <c r="L16769" i="7"/>
  <c r="A16769" i="7"/>
  <c r="L16771" i="7"/>
  <c r="A16771" i="7"/>
  <c r="L14949" i="7"/>
  <c r="A14949" i="7"/>
  <c r="L14587" i="7"/>
  <c r="A14587" i="7"/>
  <c r="L12850" i="7"/>
  <c r="A12850" i="7"/>
  <c r="L20113" i="7"/>
  <c r="A20113" i="7"/>
  <c r="L18607" i="7"/>
  <c r="A18607" i="7"/>
  <c r="L21223" i="7"/>
  <c r="A21223" i="7"/>
  <c r="L15736" i="7"/>
  <c r="A15736" i="7"/>
  <c r="L15648" i="7"/>
  <c r="A15648" i="7"/>
  <c r="L16327" i="7"/>
  <c r="A16327" i="7"/>
  <c r="L15647" i="7"/>
  <c r="A15647" i="7"/>
  <c r="L15694" i="7"/>
  <c r="A15694" i="7"/>
  <c r="L15158" i="7"/>
  <c r="A15158" i="7"/>
  <c r="L15677" i="7"/>
  <c r="A15677" i="7"/>
  <c r="L16332" i="7"/>
  <c r="A16332" i="7"/>
  <c r="L15660" i="7"/>
  <c r="A15660" i="7"/>
  <c r="L16331" i="7"/>
  <c r="A16331" i="7"/>
  <c r="L15651" i="7"/>
  <c r="A15651" i="7"/>
  <c r="L15754" i="7"/>
  <c r="A15754" i="7"/>
  <c r="L15650" i="7"/>
  <c r="A15650" i="7"/>
  <c r="L15753" i="7"/>
  <c r="A15753" i="7"/>
  <c r="L15649" i="7"/>
  <c r="A15649" i="7"/>
  <c r="L13495" i="7"/>
  <c r="A13495" i="7"/>
  <c r="L14454" i="7"/>
  <c r="A14454" i="7"/>
  <c r="L13136" i="7"/>
  <c r="A13136" i="7"/>
  <c r="L14267" i="7"/>
  <c r="A14267" i="7"/>
  <c r="L12463" i="7"/>
  <c r="A12463" i="7"/>
  <c r="L12477" i="7"/>
  <c r="A12477" i="7"/>
  <c r="L13354" i="7"/>
  <c r="A13354" i="7"/>
  <c r="L20786" i="7"/>
  <c r="A20786" i="7"/>
  <c r="L19820" i="7"/>
  <c r="A19820" i="7"/>
  <c r="L19812" i="7"/>
  <c r="A19812" i="7"/>
  <c r="L20123" i="7"/>
  <c r="A20123" i="7"/>
  <c r="L18973" i="7"/>
  <c r="A18973" i="7"/>
  <c r="L18965" i="7"/>
  <c r="A18965" i="7"/>
  <c r="L18957" i="7"/>
  <c r="A18957" i="7"/>
  <c r="L19565" i="7"/>
  <c r="A19565" i="7"/>
  <c r="L19706" i="7"/>
  <c r="A19703" i="7"/>
  <c r="L19563" i="7"/>
  <c r="A19563" i="7"/>
  <c r="L19441" i="7"/>
  <c r="A19425" i="7"/>
  <c r="L19113" i="7"/>
  <c r="A19108" i="7"/>
  <c r="L18620" i="7"/>
  <c r="A18620" i="7"/>
  <c r="L19235" i="7"/>
  <c r="A19235" i="7"/>
  <c r="L18619" i="7"/>
  <c r="A18619" i="7"/>
  <c r="L19242" i="7"/>
  <c r="A19242" i="7"/>
  <c r="L18794" i="7"/>
  <c r="A18794" i="7"/>
  <c r="L19241" i="7"/>
  <c r="A19241" i="7"/>
  <c r="L18372" i="7"/>
  <c r="A18372" i="7"/>
  <c r="L19240" i="7"/>
  <c r="A19240" i="7"/>
  <c r="L18616" i="7"/>
  <c r="A18616" i="7"/>
  <c r="L18967" i="7"/>
  <c r="A18967" i="7"/>
  <c r="L19574" i="7"/>
  <c r="A19574" i="7"/>
  <c r="L19058" i="7"/>
  <c r="A19054" i="7"/>
  <c r="L18378" i="7"/>
  <c r="A18378" i="7"/>
  <c r="L17084" i="7"/>
  <c r="A17084" i="7"/>
  <c r="L17683" i="7"/>
  <c r="A17683" i="7"/>
  <c r="L17082" i="7"/>
  <c r="A17082" i="7"/>
  <c r="L17681" i="7"/>
  <c r="A17681" i="7"/>
  <c r="L17544" i="7"/>
  <c r="A17544" i="7"/>
  <c r="L17710" i="7"/>
  <c r="A17710" i="7"/>
  <c r="L16700" i="7"/>
  <c r="A16700" i="7"/>
  <c r="L16589" i="7"/>
  <c r="A16589" i="7"/>
  <c r="L13494" i="7"/>
  <c r="A13494" i="7"/>
  <c r="L14141" i="7"/>
  <c r="A14141" i="7"/>
  <c r="L12522" i="7"/>
  <c r="A12522" i="7"/>
  <c r="L20178" i="7"/>
  <c r="A20178" i="7"/>
  <c r="L17922" i="7"/>
  <c r="A17922" i="7"/>
  <c r="L18873" i="7"/>
  <c r="A18873" i="7"/>
  <c r="L18863" i="7"/>
  <c r="A18863" i="7"/>
  <c r="L18051" i="7"/>
  <c r="A18051" i="7"/>
  <c r="L17097" i="7"/>
  <c r="A17097" i="7"/>
  <c r="L17037" i="7"/>
  <c r="A17037" i="7"/>
  <c r="L16348" i="7"/>
  <c r="A16348" i="7"/>
  <c r="L12344" i="7"/>
  <c r="A12344" i="7"/>
  <c r="L13239" i="7"/>
  <c r="A13239" i="7"/>
  <c r="L12602" i="7"/>
  <c r="A12602" i="7"/>
  <c r="L20739" i="7"/>
  <c r="A20739" i="7"/>
  <c r="L19855" i="7"/>
  <c r="A19855" i="7"/>
  <c r="L19199" i="7"/>
  <c r="A19187" i="7"/>
  <c r="L16938" i="7"/>
  <c r="A16938" i="7"/>
  <c r="L18137" i="7"/>
  <c r="A18137" i="7"/>
  <c r="L21140" i="7"/>
  <c r="A21140" i="7"/>
  <c r="L19211" i="7"/>
  <c r="A19197" i="7"/>
  <c r="L18943" i="7"/>
  <c r="A18943" i="7"/>
  <c r="L15471" i="7"/>
  <c r="A15471" i="7"/>
  <c r="L15491" i="7"/>
  <c r="A15491" i="7"/>
  <c r="L13991" i="7"/>
  <c r="A13991" i="7"/>
  <c r="L13433" i="7"/>
  <c r="A13433" i="7"/>
  <c r="L20832" i="7"/>
  <c r="A20832" i="7"/>
  <c r="L17940" i="7"/>
  <c r="A17940" i="7"/>
  <c r="L18038" i="7"/>
  <c r="A18038" i="7"/>
  <c r="L12337" i="7"/>
  <c r="A12337" i="7"/>
  <c r="L15792" i="7"/>
  <c r="A15792" i="7"/>
  <c r="L15847" i="7"/>
  <c r="A15847" i="7"/>
  <c r="L15862" i="7"/>
  <c r="A15862" i="7"/>
  <c r="L15869" i="7"/>
  <c r="A15869" i="7"/>
  <c r="L15876" i="7"/>
  <c r="A15876" i="7"/>
  <c r="L15883" i="7"/>
  <c r="A15883" i="7"/>
  <c r="L16434" i="7"/>
  <c r="A16434" i="7"/>
  <c r="L15786" i="7"/>
  <c r="A15786" i="7"/>
  <c r="L15801" i="7"/>
  <c r="A15801" i="7"/>
  <c r="A19825" i="7"/>
  <c r="L19825" i="7"/>
  <c r="L17982" i="7"/>
  <c r="A17982" i="7"/>
  <c r="L15128" i="7"/>
  <c r="A15128" i="7"/>
  <c r="L12748" i="7"/>
  <c r="A12748" i="7"/>
  <c r="L12450" i="7"/>
  <c r="A12450" i="7"/>
  <c r="L20089" i="7"/>
  <c r="A20089" i="7"/>
  <c r="L18924" i="7"/>
  <c r="A18924" i="7"/>
  <c r="L17457" i="7"/>
  <c r="A17457" i="7"/>
  <c r="L16383" i="7"/>
  <c r="A16383" i="7"/>
  <c r="L14278" i="7"/>
  <c r="A14278" i="7"/>
  <c r="L20560" i="7"/>
  <c r="A20560" i="7"/>
  <c r="L17135" i="7"/>
  <c r="A17135" i="7"/>
  <c r="L15992" i="7"/>
  <c r="A15992" i="7"/>
  <c r="L16166" i="7"/>
  <c r="A16166" i="7"/>
  <c r="L16490" i="7"/>
  <c r="A16490" i="7"/>
  <c r="L12948" i="7"/>
  <c r="A12948" i="7"/>
  <c r="L19677" i="7"/>
  <c r="A19674" i="7"/>
  <c r="L17309" i="7"/>
  <c r="A17309" i="7"/>
  <c r="L19284" i="7"/>
  <c r="A19284" i="7"/>
  <c r="L19264" i="7"/>
  <c r="A19264" i="7"/>
  <c r="L18322" i="7"/>
  <c r="A18322" i="7"/>
  <c r="L18259" i="7"/>
  <c r="A18259" i="7"/>
  <c r="L17745" i="7"/>
  <c r="A17745" i="7"/>
  <c r="L17766" i="7"/>
  <c r="A17766" i="7"/>
  <c r="L16917" i="7"/>
  <c r="A16917" i="7"/>
  <c r="L16616" i="7"/>
  <c r="A16616" i="7"/>
  <c r="L16607" i="7"/>
  <c r="A16607" i="7"/>
  <c r="L16614" i="7"/>
  <c r="A16614" i="7"/>
  <c r="L16613" i="7"/>
  <c r="A16613" i="7"/>
  <c r="L16244" i="7"/>
  <c r="A16244" i="7"/>
  <c r="L16243" i="7"/>
  <c r="A16243" i="7"/>
  <c r="L16610" i="7"/>
  <c r="A16610" i="7"/>
  <c r="L16609" i="7"/>
  <c r="A16609" i="7"/>
  <c r="L13758" i="7"/>
  <c r="A13758" i="7"/>
  <c r="L14448" i="7"/>
  <c r="A14448" i="7"/>
  <c r="L13097" i="7"/>
  <c r="A13097" i="7"/>
  <c r="L14351" i="7"/>
  <c r="A14351" i="7"/>
  <c r="L14222" i="7"/>
  <c r="A14222" i="7"/>
  <c r="L14333" i="7"/>
  <c r="A14333" i="7"/>
  <c r="L14276" i="7"/>
  <c r="A14276" i="7"/>
  <c r="L14811" i="7"/>
  <c r="A14811" i="7"/>
  <c r="L13760" i="7"/>
  <c r="A13760" i="7"/>
  <c r="L14218" i="7"/>
  <c r="A14218" i="7"/>
  <c r="L12351" i="7"/>
  <c r="A12351" i="7"/>
  <c r="L12309" i="7"/>
  <c r="A12309" i="7"/>
  <c r="L13755" i="7"/>
  <c r="A13755" i="7"/>
  <c r="L13058" i="7"/>
  <c r="A13058" i="7"/>
  <c r="L12297" i="7"/>
  <c r="A12297" i="7"/>
  <c r="L20828" i="7"/>
  <c r="A20828" i="7"/>
  <c r="L18937" i="7"/>
  <c r="A18937" i="7"/>
  <c r="L19302" i="7"/>
  <c r="A19302" i="7"/>
  <c r="A17513" i="7"/>
  <c r="L17513" i="7"/>
  <c r="L16985" i="7"/>
  <c r="A16985" i="7"/>
  <c r="L13928" i="7"/>
  <c r="A13928" i="7"/>
  <c r="L15464" i="7"/>
  <c r="A15464" i="7"/>
  <c r="L14207" i="7"/>
  <c r="A14207" i="7"/>
  <c r="L14226" i="7"/>
  <c r="A14226" i="7"/>
  <c r="L20741" i="7"/>
  <c r="A20741" i="7"/>
  <c r="L20424" i="7"/>
  <c r="A20424" i="7"/>
  <c r="L18697" i="7"/>
  <c r="A18697" i="7"/>
  <c r="L17026" i="7"/>
  <c r="A17026" i="7"/>
  <c r="L15496" i="7"/>
  <c r="A15496" i="7"/>
  <c r="L16207" i="7"/>
  <c r="A16207" i="7"/>
  <c r="L14967" i="7"/>
  <c r="A14967" i="7"/>
  <c r="L15502" i="7"/>
  <c r="A15502" i="7"/>
  <c r="L16477" i="7"/>
  <c r="A16477" i="7"/>
  <c r="L15485" i="7"/>
  <c r="A15485" i="7"/>
  <c r="L14569" i="7"/>
  <c r="A14569" i="7"/>
  <c r="L15052" i="7"/>
  <c r="A15052" i="7"/>
  <c r="L14995" i="7"/>
  <c r="A14995" i="7"/>
  <c r="L16002" i="7"/>
  <c r="A16002" i="7"/>
  <c r="L14593" i="7"/>
  <c r="A14593" i="7"/>
  <c r="L16065" i="7"/>
  <c r="A16065" i="7"/>
  <c r="L14792" i="7"/>
  <c r="A14792" i="7"/>
  <c r="L13396" i="7"/>
  <c r="A13396" i="7"/>
  <c r="L12652" i="7"/>
  <c r="A12652" i="7"/>
  <c r="L14312" i="7"/>
  <c r="A14312" i="7"/>
  <c r="L13302" i="7"/>
  <c r="A13302" i="7"/>
  <c r="L14559" i="7"/>
  <c r="A14559" i="7"/>
  <c r="L13588" i="7"/>
  <c r="A13588" i="7"/>
  <c r="L14638" i="7"/>
  <c r="A14638" i="7"/>
  <c r="L13824" i="7"/>
  <c r="A13824" i="7"/>
  <c r="L14677" i="7"/>
  <c r="A14677" i="7"/>
  <c r="L14501" i="7"/>
  <c r="A14501" i="7"/>
  <c r="L13447" i="7"/>
  <c r="A13447" i="7"/>
  <c r="L14572" i="7"/>
  <c r="A14572" i="7"/>
  <c r="L13606" i="7"/>
  <c r="A13606" i="7"/>
  <c r="L14723" i="7"/>
  <c r="A14723"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20795" i="7"/>
  <c r="A20795" i="7"/>
  <c r="L20548" i="7"/>
  <c r="A20548" i="7"/>
  <c r="L20772" i="7"/>
  <c r="A20772" i="7"/>
  <c r="L20235" i="7"/>
  <c r="A20235" i="7"/>
  <c r="L19710" i="7"/>
  <c r="A19707" i="7"/>
  <c r="L20018" i="7"/>
  <c r="A20018" i="7"/>
  <c r="L20273" i="7"/>
  <c r="A20273" i="7"/>
  <c r="L19841" i="7"/>
  <c r="A19841" i="7"/>
  <c r="L20432" i="7"/>
  <c r="A20432" i="7"/>
  <c r="L19976" i="7"/>
  <c r="A19976" i="7"/>
  <c r="L20663" i="7"/>
  <c r="A20663" i="7"/>
  <c r="L20199" i="7"/>
  <c r="A20199" i="7"/>
  <c r="A19767" i="7"/>
  <c r="L19770" i="7"/>
  <c r="L20366" i="7"/>
  <c r="A20366" i="7"/>
  <c r="L19878" i="7"/>
  <c r="A19878" i="7"/>
  <c r="L20237" i="7"/>
  <c r="A20237" i="7"/>
  <c r="L19509" i="7"/>
  <c r="A19493" i="7"/>
  <c r="L18772" i="7"/>
  <c r="A18772" i="7"/>
  <c r="L19227" i="7"/>
  <c r="A19227" i="7"/>
  <c r="L19226" i="7"/>
  <c r="A19226" i="7"/>
  <c r="L18133" i="7"/>
  <c r="A18133" i="7"/>
  <c r="L18713" i="7"/>
  <c r="A18713" i="7"/>
  <c r="L17325" i="7"/>
  <c r="A17325" i="7"/>
  <c r="L18712" i="7"/>
  <c r="A18712" i="7"/>
  <c r="L17525" i="7"/>
  <c r="A17525" i="7"/>
  <c r="L18095" i="7"/>
  <c r="A18095" i="7"/>
  <c r="L19166" i="7"/>
  <c r="A19158" i="7"/>
  <c r="L17924" i="7"/>
  <c r="A17924" i="7"/>
  <c r="L17031" i="7"/>
  <c r="A17031" i="7"/>
  <c r="L17803" i="7"/>
  <c r="A17803" i="7"/>
  <c r="L17030" i="7"/>
  <c r="A17030" i="7"/>
  <c r="L17138" i="7"/>
  <c r="A17138" i="7"/>
  <c r="L18241" i="7"/>
  <c r="A18241" i="7"/>
  <c r="L17665" i="7"/>
  <c r="A17665" i="7"/>
  <c r="L17145" i="7"/>
  <c r="A17145" i="7"/>
  <c r="L17232" i="7"/>
  <c r="A17232" i="7"/>
  <c r="L17767" i="7"/>
  <c r="A17767" i="7"/>
  <c r="L21032" i="7"/>
  <c r="A21032" i="7"/>
  <c r="L17646" i="7"/>
  <c r="A17646" i="7"/>
  <c r="L17025" i="7"/>
  <c r="A17025" i="7"/>
  <c r="L17040" i="7"/>
  <c r="A17040" i="7"/>
  <c r="L16694" i="7"/>
  <c r="A16694" i="7"/>
  <c r="L17029" i="7"/>
  <c r="A17029" i="7"/>
  <c r="L20987" i="7"/>
  <c r="A20987" i="7"/>
  <c r="L21098" i="7"/>
  <c r="A21098" i="7"/>
  <c r="L21209" i="7"/>
  <c r="A21209" i="7"/>
  <c r="L15960" i="7"/>
  <c r="A15960" i="7"/>
  <c r="L16574" i="7"/>
  <c r="A16574" i="7"/>
  <c r="L15958" i="7"/>
  <c r="A15958" i="7"/>
  <c r="L16572" i="7"/>
  <c r="A16572" i="7"/>
  <c r="L16099" i="7"/>
  <c r="A16099" i="7"/>
  <c r="L15962" i="7"/>
  <c r="A15962" i="7"/>
  <c r="L15961" i="7"/>
  <c r="A15961" i="7"/>
  <c r="L20809" i="7"/>
  <c r="A20809" i="7"/>
  <c r="L20814" i="7"/>
  <c r="A20814" i="7"/>
  <c r="L20155" i="7"/>
  <c r="A20155" i="7"/>
  <c r="L19644" i="7"/>
  <c r="A19641" i="7"/>
  <c r="L20550" i="7"/>
  <c r="A20550" i="7"/>
  <c r="L18675" i="7"/>
  <c r="A18675" i="7"/>
  <c r="L19179" i="7"/>
  <c r="A19169" i="7"/>
  <c r="L18687" i="7"/>
  <c r="A18687" i="7"/>
  <c r="L17636" i="7"/>
  <c r="A17636" i="7"/>
  <c r="L17298" i="7"/>
  <c r="A17298" i="7"/>
  <c r="L18000" i="7"/>
  <c r="A18000" i="7"/>
  <c r="L18110" i="7"/>
  <c r="A18110" i="7"/>
  <c r="L21029" i="7"/>
  <c r="A21029" i="7"/>
  <c r="L21030" i="7"/>
  <c r="A21030" i="7"/>
  <c r="L21017" i="7"/>
  <c r="A21017" i="7"/>
  <c r="L15559" i="7"/>
  <c r="A15559" i="7"/>
  <c r="L15561" i="7"/>
  <c r="A15561" i="7"/>
  <c r="L12712" i="7"/>
  <c r="A12712" i="7"/>
  <c r="L14739" i="7"/>
  <c r="A14739" i="7"/>
  <c r="L12519" i="7"/>
  <c r="A12519" i="7"/>
  <c r="L13011" i="7"/>
  <c r="A13011" i="7"/>
  <c r="L20765" i="7"/>
  <c r="A20765" i="7"/>
  <c r="L17093" i="7"/>
  <c r="A17093" i="7"/>
  <c r="L20413" i="7"/>
  <c r="A20413" i="7"/>
  <c r="L19310" i="7"/>
  <c r="A19310" i="7"/>
  <c r="L17889" i="7"/>
  <c r="A17889" i="7"/>
  <c r="L16424" i="7"/>
  <c r="A16424" i="7"/>
  <c r="L16216" i="7"/>
  <c r="A16216" i="7"/>
  <c r="L15944" i="7"/>
  <c r="A15944" i="7"/>
  <c r="L15824" i="7"/>
  <c r="A15824" i="7"/>
  <c r="L15616" i="7"/>
  <c r="A15616" i="7"/>
  <c r="L15288" i="7"/>
  <c r="A15288" i="7"/>
  <c r="L14888" i="7"/>
  <c r="A14888" i="7"/>
  <c r="L16591" i="7"/>
  <c r="A16591" i="7"/>
  <c r="L16255" i="7"/>
  <c r="A16255" i="7"/>
  <c r="L16047" i="7"/>
  <c r="A16047" i="7"/>
  <c r="L15911" i="7"/>
  <c r="A15911" i="7"/>
  <c r="L15743" i="7"/>
  <c r="A15743" i="7"/>
  <c r="L15535" i="7"/>
  <c r="A15535" i="7"/>
  <c r="L15039" i="7"/>
  <c r="A15039" i="7"/>
  <c r="L16654" i="7"/>
  <c r="A16654" i="7"/>
  <c r="L16318" i="7"/>
  <c r="A16318" i="7"/>
  <c r="L16086" i="7"/>
  <c r="A16086" i="7"/>
  <c r="L15942" i="7"/>
  <c r="A15942" i="7"/>
  <c r="L15822" i="7"/>
  <c r="A15822" i="7"/>
  <c r="L15614" i="7"/>
  <c r="A15614" i="7"/>
  <c r="L15294" i="7"/>
  <c r="A15294" i="7"/>
  <c r="L14910" i="7"/>
  <c r="A14910" i="7"/>
  <c r="L14241" i="7"/>
  <c r="A14241" i="7"/>
  <c r="L16405" i="7"/>
  <c r="A16405" i="7"/>
  <c r="L16213" i="7"/>
  <c r="A16213" i="7"/>
  <c r="L16045" i="7"/>
  <c r="A16045" i="7"/>
  <c r="L15909" i="7"/>
  <c r="A15909" i="7"/>
  <c r="L15725" i="7"/>
  <c r="A15725" i="7"/>
  <c r="L15397" i="7"/>
  <c r="A15397" i="7"/>
  <c r="L15077" i="7"/>
  <c r="A15077" i="7"/>
  <c r="L14489" i="7"/>
  <c r="A14489" i="7"/>
  <c r="L16540" i="7"/>
  <c r="A16540" i="7"/>
  <c r="L16276" i="7"/>
  <c r="A16276" i="7"/>
  <c r="L16052" i="7"/>
  <c r="A16052" i="7"/>
  <c r="L15916" i="7"/>
  <c r="A15916" i="7"/>
  <c r="L15764" i="7"/>
  <c r="A15764" i="7"/>
  <c r="L15580" i="7"/>
  <c r="A15580" i="7"/>
  <c r="L15388" i="7"/>
  <c r="A15388" i="7"/>
  <c r="L15028" i="7"/>
  <c r="A15028" i="7"/>
  <c r="L16619" i="7"/>
  <c r="A16619" i="7"/>
  <c r="L16355" i="7"/>
  <c r="A16355" i="7"/>
  <c r="L16139" i="7"/>
  <c r="A16139" i="7"/>
  <c r="L16019" i="7"/>
  <c r="A16019" i="7"/>
  <c r="L15827" i="7"/>
  <c r="A15827" i="7"/>
  <c r="L15723" i="7"/>
  <c r="A15723" i="7"/>
  <c r="L15539" i="7"/>
  <c r="A15539" i="7"/>
  <c r="L15291" i="7"/>
  <c r="A15291" i="7"/>
  <c r="L15027" i="7"/>
  <c r="A15027" i="7"/>
  <c r="L16634" i="7"/>
  <c r="A16634" i="7"/>
  <c r="L16362" i="7"/>
  <c r="A16362" i="7"/>
  <c r="L16082" i="7"/>
  <c r="A16082" i="7"/>
  <c r="L15938" i="7"/>
  <c r="A15938" i="7"/>
  <c r="L15818" i="7"/>
  <c r="A15818" i="7"/>
  <c r="L15618" i="7"/>
  <c r="A15618" i="7"/>
  <c r="L15426" i="7"/>
  <c r="A15426" i="7"/>
  <c r="L15130" i="7"/>
  <c r="A15130" i="7"/>
  <c r="L14858" i="7"/>
  <c r="A14858" i="7"/>
  <c r="L16625" i="7"/>
  <c r="A16625" i="7"/>
  <c r="L16233" i="7"/>
  <c r="A16233" i="7"/>
  <c r="L16033" i="7"/>
  <c r="A16033" i="7"/>
  <c r="L15897" i="7"/>
  <c r="A15897" i="7"/>
  <c r="L15721" i="7"/>
  <c r="A15721" i="7"/>
  <c r="L15425" i="7"/>
  <c r="A15425" i="7"/>
  <c r="L15281" i="7"/>
  <c r="A15281" i="7"/>
  <c r="L14857" i="7"/>
  <c r="A14857" i="7"/>
  <c r="L14033" i="7"/>
  <c r="A14033" i="7"/>
  <c r="L13612" i="7"/>
  <c r="A13612" i="7"/>
  <c r="L13193" i="7"/>
  <c r="A13193" i="7"/>
  <c r="L12632" i="7"/>
  <c r="A12632" i="7"/>
  <c r="L14624" i="7"/>
  <c r="A14624" i="7"/>
  <c r="L14320" i="7"/>
  <c r="A14320" i="7"/>
  <c r="L14096" i="7"/>
  <c r="A14096" i="7"/>
  <c r="L13777" i="7"/>
  <c r="A13777" i="7"/>
  <c r="L13484" i="7"/>
  <c r="A13484" i="7"/>
  <c r="L13180" i="7"/>
  <c r="A13180" i="7"/>
  <c r="L12528" i="7"/>
  <c r="A12528" i="7"/>
  <c r="L14727" i="7"/>
  <c r="A14727" i="7"/>
  <c r="L14487" i="7"/>
  <c r="A14487" i="7"/>
  <c r="L14231" i="7"/>
  <c r="A14231" i="7"/>
  <c r="L14039" i="7"/>
  <c r="A14039" i="7"/>
  <c r="L13622" i="7"/>
  <c r="A13622" i="7"/>
  <c r="L13191" i="7"/>
  <c r="A13191" i="7"/>
  <c r="L14774" i="7"/>
  <c r="A14774" i="7"/>
  <c r="L14614" i="7"/>
  <c r="A14614" i="7"/>
  <c r="L14310" i="7"/>
  <c r="A14310" i="7"/>
  <c r="L14046" i="7"/>
  <c r="A14046" i="7"/>
  <c r="L13775" i="7"/>
  <c r="A13775" i="7"/>
  <c r="L13345" i="7"/>
  <c r="A13345" i="7"/>
  <c r="L12999" i="7"/>
  <c r="A12999" i="7"/>
  <c r="L12440" i="7"/>
  <c r="A12440" i="7"/>
  <c r="L14485" i="7"/>
  <c r="A14485" i="7"/>
  <c r="L14245" i="7"/>
  <c r="A14245" i="7"/>
  <c r="L13981" i="7"/>
  <c r="A13981" i="7"/>
  <c r="L13652" i="7"/>
  <c r="A13652" i="7"/>
  <c r="L13150" i="7"/>
  <c r="A13150" i="7"/>
  <c r="L12710" i="7"/>
  <c r="A12710" i="7"/>
  <c r="L14820" i="7"/>
  <c r="A14820" i="7"/>
  <c r="L14428" i="7"/>
  <c r="A14428" i="7"/>
  <c r="L14244" i="7"/>
  <c r="A14244" i="7"/>
  <c r="L14060" i="7"/>
  <c r="A14060" i="7"/>
  <c r="L13697" i="7"/>
  <c r="A13697" i="7"/>
  <c r="L13284" i="7"/>
  <c r="A13284" i="7"/>
  <c r="L12708" i="7"/>
  <c r="A12708" i="7"/>
  <c r="L14699" i="7"/>
  <c r="A14699" i="7"/>
  <c r="L14379" i="7"/>
  <c r="A14379" i="7"/>
  <c r="L14235" i="7"/>
  <c r="A14235" i="7"/>
  <c r="L14035" i="7"/>
  <c r="A14035" i="7"/>
  <c r="L13615" i="7"/>
  <c r="A13615" i="7"/>
  <c r="L13224" i="7"/>
  <c r="A13224" i="7"/>
  <c r="L12860" i="7"/>
  <c r="A12860" i="7"/>
  <c r="L14698" i="7"/>
  <c r="A14698" i="7"/>
  <c r="L14490" i="7"/>
  <c r="A1449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20891" i="7"/>
  <c r="A20891" i="7"/>
  <c r="L19261" i="7"/>
  <c r="A19261" i="7"/>
  <c r="L20012" i="7"/>
  <c r="A20012" i="7"/>
  <c r="L20516" i="7"/>
  <c r="A20516" i="7"/>
  <c r="L20783" i="7"/>
  <c r="A20783" i="7"/>
  <c r="L20212" i="7"/>
  <c r="A20212" i="7"/>
  <c r="L19996" i="7"/>
  <c r="A19996" i="7"/>
  <c r="L20492" i="7"/>
  <c r="A20492" i="7"/>
  <c r="L20571" i="7"/>
  <c r="A20571" i="7"/>
  <c r="L20065" i="7"/>
  <c r="A20067" i="7"/>
  <c r="L19726" i="7"/>
  <c r="A19723" i="7"/>
  <c r="L20706" i="7"/>
  <c r="A20706" i="7"/>
  <c r="L20434" i="7"/>
  <c r="A20434" i="7"/>
  <c r="L20186" i="7"/>
  <c r="A20186" i="7"/>
  <c r="L19781" i="7"/>
  <c r="A19778" i="7"/>
  <c r="L18549" i="7"/>
  <c r="A18549" i="7"/>
  <c r="L20337" i="7"/>
  <c r="A20337" i="7"/>
  <c r="L20049" i="7"/>
  <c r="A20049" i="7"/>
  <c r="L19692" i="7"/>
  <c r="A19689" i="7"/>
  <c r="L19201" i="7"/>
  <c r="A19189" i="7"/>
  <c r="L20504" i="7"/>
  <c r="A20504" i="7"/>
  <c r="L20128" i="7"/>
  <c r="A20128" i="7"/>
  <c r="L19731" i="7"/>
  <c r="A19728" i="7"/>
  <c r="L20703" i="7"/>
  <c r="A20703" i="7"/>
  <c r="L20335" i="7"/>
  <c r="A20335" i="7"/>
  <c r="L19999" i="7"/>
  <c r="A19999" i="7"/>
  <c r="L19341" i="7"/>
  <c r="A19341" i="7"/>
  <c r="L20534" i="7"/>
  <c r="A20534" i="7"/>
  <c r="L20246" i="7"/>
  <c r="A20246" i="7"/>
  <c r="L19862" i="7"/>
  <c r="A19862" i="7"/>
  <c r="L19337" i="7"/>
  <c r="A19337" i="7"/>
  <c r="L20341" i="7"/>
  <c r="A20341" i="7"/>
  <c r="L20013" i="7"/>
  <c r="A20013" i="7"/>
  <c r="L19712" i="7"/>
  <c r="A19709" i="7"/>
  <c r="L19460" i="7"/>
  <c r="A19444" i="7"/>
  <c r="L19032" i="7"/>
  <c r="A19028" i="7"/>
  <c r="L18860" i="7"/>
  <c r="A18860" i="7"/>
  <c r="L18365" i="7"/>
  <c r="A18365" i="7"/>
  <c r="L19483" i="7"/>
  <c r="A19467" i="7"/>
  <c r="L19047" i="7"/>
  <c r="A19043" i="7"/>
  <c r="L18691" i="7"/>
  <c r="A18691" i="7"/>
  <c r="L18103" i="7"/>
  <c r="A18103" i="7"/>
  <c r="L19258" i="7"/>
  <c r="A19258" i="7"/>
  <c r="L18754" i="7"/>
  <c r="A18754" i="7"/>
  <c r="L18101" i="7"/>
  <c r="A18101" i="7"/>
  <c r="L19118" i="7"/>
  <c r="A19113" i="7"/>
  <c r="L18753" i="7"/>
  <c r="A18753" i="7"/>
  <c r="L18100" i="7"/>
  <c r="A18100" i="7"/>
  <c r="L19432" i="7"/>
  <c r="A19416" i="7"/>
  <c r="L19052" i="7"/>
  <c r="A19048" i="7"/>
  <c r="L18688" i="7"/>
  <c r="A18688" i="7"/>
  <c r="L17629" i="7"/>
  <c r="A17629" i="7"/>
  <c r="L19295" i="7"/>
  <c r="A19295" i="7"/>
  <c r="L18951" i="7"/>
  <c r="A18951" i="7"/>
  <c r="L18591" i="7"/>
  <c r="A18591" i="7"/>
  <c r="L17149" i="7"/>
  <c r="A17149" i="7"/>
  <c r="L19294" i="7"/>
  <c r="A19294" i="7"/>
  <c r="L18782" i="7"/>
  <c r="A18782" i="7"/>
  <c r="L17986" i="7"/>
  <c r="A17986" i="7"/>
  <c r="L17900" i="7"/>
  <c r="A17900" i="7"/>
  <c r="L17580" i="7"/>
  <c r="A17580" i="7"/>
  <c r="L17204" i="7"/>
  <c r="A17204" i="7"/>
  <c r="L18419" i="7"/>
  <c r="A18419" i="7"/>
  <c r="L17883" i="7"/>
  <c r="A17883" i="7"/>
  <c r="L17587" i="7"/>
  <c r="A17587" i="7"/>
  <c r="L17243" i="7"/>
  <c r="A17243" i="7"/>
  <c r="L21184" i="7"/>
  <c r="A21184" i="7"/>
  <c r="L17546" i="7"/>
  <c r="A17546" i="7"/>
  <c r="L17154" i="7"/>
  <c r="A17154" i="7"/>
  <c r="L21069" i="7"/>
  <c r="A21069" i="7"/>
  <c r="L17689" i="7"/>
  <c r="A17689" i="7"/>
  <c r="L17321" i="7"/>
  <c r="A17321" i="7"/>
  <c r="L17113" i="7"/>
  <c r="A17113" i="7"/>
  <c r="L18024" i="7"/>
  <c r="A18024" i="7"/>
  <c r="L17608" i="7"/>
  <c r="A17608" i="7"/>
  <c r="L17344" i="7"/>
  <c r="A17344" i="7"/>
  <c r="L17088" i="7"/>
  <c r="A17088" i="7"/>
  <c r="L21005" i="7"/>
  <c r="A21005" i="7"/>
  <c r="L17783" i="7"/>
  <c r="A17783" i="7"/>
  <c r="L17439" i="7"/>
  <c r="A17439" i="7"/>
  <c r="L17207" i="7"/>
  <c r="A17207" i="7"/>
  <c r="L21152" i="7"/>
  <c r="A21152" i="7"/>
  <c r="L17846" i="7"/>
  <c r="A17846" i="7"/>
  <c r="L17446" i="7"/>
  <c r="A17446" i="7"/>
  <c r="L17158" i="7"/>
  <c r="A17158" i="7"/>
  <c r="L21197" i="7"/>
  <c r="A21197" i="7"/>
  <c r="L16889" i="7"/>
  <c r="A16889" i="7"/>
  <c r="L21191" i="7"/>
  <c r="A21191" i="7"/>
  <c r="L16960" i="7"/>
  <c r="A16960" i="7"/>
  <c r="L21190" i="7"/>
  <c r="A21190" i="7"/>
  <c r="L20982" i="7"/>
  <c r="A20982" i="7"/>
  <c r="L21188" i="7"/>
  <c r="A21188" i="7"/>
  <c r="L17005" i="7"/>
  <c r="A17005" i="7"/>
  <c r="L21275" i="7"/>
  <c r="A21275" i="7"/>
  <c r="L20995" i="7"/>
  <c r="A20995" i="7"/>
  <c r="L16836" i="7"/>
  <c r="A16836" i="7"/>
  <c r="L21058" i="7"/>
  <c r="A21058" i="7"/>
  <c r="L16763" i="7"/>
  <c r="A16763" i="7"/>
  <c r="L20993" i="7"/>
  <c r="A20993" i="7"/>
  <c r="L18035" i="7"/>
  <c r="A18035" i="7"/>
  <c r="L14814" i="7"/>
  <c r="A14814" i="7"/>
  <c r="L13172" i="7"/>
  <c r="A13172" i="7"/>
  <c r="L18833" i="7"/>
  <c r="A18833" i="7"/>
  <c r="L15177" i="7"/>
  <c r="A15177" i="7"/>
  <c r="L12449" i="7"/>
  <c r="A12449" i="7"/>
  <c r="L18682" i="7"/>
  <c r="A18682" i="7"/>
  <c r="L21162" i="7"/>
  <c r="A21162" i="7"/>
  <c r="L12896" i="7"/>
  <c r="A12896" i="7"/>
  <c r="L13242" i="7"/>
  <c r="A13242" i="7"/>
  <c r="L20453" i="7"/>
  <c r="A20453" i="7"/>
  <c r="L21179" i="7"/>
  <c r="A21179" i="7"/>
  <c r="L16067" i="7"/>
  <c r="A16067" i="7"/>
  <c r="L20691" i="7"/>
  <c r="A20691" i="7"/>
  <c r="L16464" i="7"/>
  <c r="A16464" i="7"/>
  <c r="L15224" i="7"/>
  <c r="A15224" i="7"/>
  <c r="L16175" i="7"/>
  <c r="A16175" i="7"/>
  <c r="L16462" i="7"/>
  <c r="A16462" i="7"/>
  <c r="L14998" i="7"/>
  <c r="A14998" i="7"/>
  <c r="L14997" i="7"/>
  <c r="A14997" i="7"/>
  <c r="L15236" i="7"/>
  <c r="A15236" i="7"/>
  <c r="L16179" i="7"/>
  <c r="A16179" i="7"/>
  <c r="L16466" i="7"/>
  <c r="A16466" i="7"/>
  <c r="L14922" i="7"/>
  <c r="A14922" i="7"/>
  <c r="L15241" i="7"/>
  <c r="A15241" i="7"/>
  <c r="L14288" i="7"/>
  <c r="A14288" i="7"/>
  <c r="L14007" i="7"/>
  <c r="A14007" i="7"/>
  <c r="L13764" i="7"/>
  <c r="A13764" i="7"/>
  <c r="L12872" i="7"/>
  <c r="A12872" i="7"/>
  <c r="L14162" i="7"/>
  <c r="A14162" i="7"/>
  <c r="L12484" i="7"/>
  <c r="A12484" i="7"/>
  <c r="L12617" i="7"/>
  <c r="A12617" i="7"/>
  <c r="L20652" i="7"/>
  <c r="A20652" i="7"/>
  <c r="L19948" i="7"/>
  <c r="A19948" i="7"/>
  <c r="L20291" i="7"/>
  <c r="A20291" i="7"/>
  <c r="L20610" i="7"/>
  <c r="A20610" i="7"/>
  <c r="L20297" i="7"/>
  <c r="A20297" i="7"/>
  <c r="L20632" i="7"/>
  <c r="A20632" i="7"/>
  <c r="L19936" i="7"/>
  <c r="A19936" i="7"/>
  <c r="L20591" i="7"/>
  <c r="A20591" i="7"/>
  <c r="L19082" i="7"/>
  <c r="A19077" i="7"/>
  <c r="L19665" i="7"/>
  <c r="A19662" i="7"/>
  <c r="L19989" i="7"/>
  <c r="A19989" i="7"/>
  <c r="L19398" i="7"/>
  <c r="A19508" i="7"/>
  <c r="L19427" i="7"/>
  <c r="A19411" i="7"/>
  <c r="L18843" i="7"/>
  <c r="A18843" i="7"/>
  <c r="L19426" i="7"/>
  <c r="A19410" i="7"/>
  <c r="L18316" i="7"/>
  <c r="A18316" i="7"/>
  <c r="L18332" i="7"/>
  <c r="A18332" i="7"/>
  <c r="L17357" i="7"/>
  <c r="A17357" i="7"/>
  <c r="L18839" i="7"/>
  <c r="A18839" i="7"/>
  <c r="L19430" i="7"/>
  <c r="A19414" i="7"/>
  <c r="L18838" i="7"/>
  <c r="A18838" i="7"/>
  <c r="L17356" i="7"/>
  <c r="A17356" i="7"/>
  <c r="L18075" i="7"/>
  <c r="A18075" i="7"/>
  <c r="A21072" i="7"/>
  <c r="L21072" i="7"/>
  <c r="L18073" i="7"/>
  <c r="A18073" i="7"/>
  <c r="L16847" i="7"/>
  <c r="A16847" i="7"/>
  <c r="L17382" i="7"/>
  <c r="A17382" i="7"/>
  <c r="L16849" i="7"/>
  <c r="A16849" i="7"/>
  <c r="L16952" i="7"/>
  <c r="A16952" i="7"/>
  <c r="L20974" i="7"/>
  <c r="A20974" i="7"/>
  <c r="L21235" i="7"/>
  <c r="A21235" i="7"/>
  <c r="L21106" i="7"/>
  <c r="A21106" i="7"/>
  <c r="L21073" i="7"/>
  <c r="A21073" i="7"/>
  <c r="L20146" i="7"/>
  <c r="A20146" i="7"/>
  <c r="L15984" i="7"/>
  <c r="A15984" i="7"/>
  <c r="L15628" i="7"/>
  <c r="A15628" i="7"/>
  <c r="L16394" i="7"/>
  <c r="A16394" i="7"/>
  <c r="L14782" i="7"/>
  <c r="A14782" i="7"/>
  <c r="L14108" i="7"/>
  <c r="A14108" i="7"/>
  <c r="L13769" i="7"/>
  <c r="A13769" i="7"/>
  <c r="L12285" i="7"/>
  <c r="A12285" i="7"/>
  <c r="L19391" i="7"/>
  <c r="A19389" i="7"/>
  <c r="L20420" i="7"/>
  <c r="A20420" i="7"/>
  <c r="L19843" i="7"/>
  <c r="A19843" i="7"/>
  <c r="L19661" i="7"/>
  <c r="A19658" i="7"/>
  <c r="L19379" i="7"/>
  <c r="A19377" i="7"/>
  <c r="L19634" i="7"/>
  <c r="A19631" i="7"/>
  <c r="L19648" i="7"/>
  <c r="A19645" i="7"/>
  <c r="L18715" i="7"/>
  <c r="A18715" i="7"/>
  <c r="L18927" i="7"/>
  <c r="A18927" i="7"/>
  <c r="L17395" i="7"/>
  <c r="A17395" i="7"/>
  <c r="L17233" i="7"/>
  <c r="A17233" i="7"/>
  <c r="L17774" i="7"/>
  <c r="A17774" i="7"/>
  <c r="L21014" i="7"/>
  <c r="A21014" i="7"/>
  <c r="L21123" i="7"/>
  <c r="A21123" i="7"/>
  <c r="L21009" i="7"/>
  <c r="A21009" i="7"/>
  <c r="L16460" i="7"/>
  <c r="A16460" i="7"/>
  <c r="L15043" i="7"/>
  <c r="A15043" i="7"/>
  <c r="L13791" i="7"/>
  <c r="A13791" i="7"/>
  <c r="L12516" i="7"/>
  <c r="A12516" i="7"/>
  <c r="L18055" i="7"/>
  <c r="A18055" i="7"/>
  <c r="L18143" i="7"/>
  <c r="A18143" i="7"/>
  <c r="L17315" i="7"/>
  <c r="A17315" i="7"/>
  <c r="L17312" i="7"/>
  <c r="A17312" i="7"/>
  <c r="L19684" i="7"/>
  <c r="A19681" i="7"/>
  <c r="L19307" i="7"/>
  <c r="A19307" i="7"/>
  <c r="L20935" i="7"/>
  <c r="A20935" i="7"/>
  <c r="L20386" i="7"/>
  <c r="A20386" i="7"/>
  <c r="L14665" i="7"/>
  <c r="A14665" i="7"/>
  <c r="L16390" i="7"/>
  <c r="A16390" i="7"/>
  <c r="L16413" i="7"/>
  <c r="A16413" i="7"/>
  <c r="L16411" i="7"/>
  <c r="A16411" i="7"/>
  <c r="L15514" i="7"/>
  <c r="A15514" i="7"/>
  <c r="L13862" i="7"/>
  <c r="A13862" i="7"/>
  <c r="L13472" i="7"/>
  <c r="A13472" i="7"/>
  <c r="L12368" i="7"/>
  <c r="A12368" i="7"/>
  <c r="L14076" i="7"/>
  <c r="A14076" i="7"/>
  <c r="L13716" i="7"/>
  <c r="A13716" i="7"/>
  <c r="L13089" i="7"/>
  <c r="A13089" i="7"/>
  <c r="L13541" i="7"/>
  <c r="A13541" i="7"/>
  <c r="L12372" i="7"/>
  <c r="A12372" i="7"/>
  <c r="L13706" i="7"/>
  <c r="A13706" i="7"/>
  <c r="L12225" i="7"/>
  <c r="A12225" i="7"/>
  <c r="L20562" i="7"/>
  <c r="A20562" i="7"/>
  <c r="L19716" i="7"/>
  <c r="A19713" i="7"/>
  <c r="L18885" i="7"/>
  <c r="A18885" i="7"/>
  <c r="L18993" i="7"/>
  <c r="A18993" i="7"/>
  <c r="L18186" i="7"/>
  <c r="A18186" i="7"/>
  <c r="L17472" i="7"/>
  <c r="A17472" i="7"/>
  <c r="L16942" i="7"/>
  <c r="A16942" i="7"/>
  <c r="L21216" i="7"/>
  <c r="A21216" i="7"/>
  <c r="L21097" i="7"/>
  <c r="A21097" i="7"/>
  <c r="L14912" i="7"/>
  <c r="A14912" i="7"/>
  <c r="L14927" i="7"/>
  <c r="A14927" i="7"/>
  <c r="L14878" i="7"/>
  <c r="A14878" i="7"/>
  <c r="L14877" i="7"/>
  <c r="A14877" i="7"/>
  <c r="L15203" i="7"/>
  <c r="A15203" i="7"/>
  <c r="L16281" i="7"/>
  <c r="A16281" i="7"/>
  <c r="L13689" i="7"/>
  <c r="A13689" i="7"/>
  <c r="L13687" i="7"/>
  <c r="A13687" i="7"/>
  <c r="L13684" i="7"/>
  <c r="A13684" i="7"/>
  <c r="L13013" i="7"/>
  <c r="A13013" i="7"/>
  <c r="L20708" i="7"/>
  <c r="A20708" i="7"/>
  <c r="L20822" i="7"/>
  <c r="A20822" i="7"/>
  <c r="L20403" i="7"/>
  <c r="A20403" i="7"/>
  <c r="L19733" i="7"/>
  <c r="A19730" i="7"/>
  <c r="L20408" i="7"/>
  <c r="A20408" i="7"/>
  <c r="L20031" i="7"/>
  <c r="A20031" i="7"/>
  <c r="L19183" i="7"/>
  <c r="A19173" i="7"/>
  <c r="L19205" i="7"/>
  <c r="A19193" i="7"/>
  <c r="L18903" i="7"/>
  <c r="A18903" i="7"/>
  <c r="L17323" i="7"/>
  <c r="A17323" i="7"/>
  <c r="L17879" i="7"/>
  <c r="A17879" i="7"/>
  <c r="L20924" i="7"/>
  <c r="A20924" i="7"/>
  <c r="L20929" i="7"/>
  <c r="A20929"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BZ63" i="3"/>
  <c r="BY63" i="3"/>
  <c r="BY62" i="3"/>
  <c r="BZ62" i="3"/>
  <c r="A8073" i="7"/>
  <c r="A8312" i="7"/>
  <c r="BR28" i="3"/>
  <c r="BR29" i="3"/>
  <c r="BR19" i="3"/>
  <c r="A8686" i="7"/>
  <c r="A4434" i="7"/>
  <c r="A8903" i="7"/>
  <c r="A7767" i="7"/>
  <c r="A8076" i="7"/>
  <c r="A3891" i="7"/>
  <c r="A3632" i="7"/>
  <c r="A8114" i="7"/>
  <c r="A4152" i="7"/>
  <c r="A5068" i="7"/>
  <c r="A4238" i="7"/>
  <c r="A4386" i="7"/>
  <c r="A8128" i="7"/>
  <c r="A7753" i="7"/>
  <c r="BL62" i="3"/>
  <c r="BT62" i="3"/>
  <c r="BR63" i="3"/>
  <c r="BM62" i="3"/>
  <c r="BU62" i="3"/>
  <c r="BS63" i="3"/>
  <c r="BN62" i="3"/>
  <c r="BL63" i="3"/>
  <c r="BT63" i="3"/>
  <c r="BM63" i="3"/>
  <c r="BU63" i="3"/>
  <c r="BK62" i="3"/>
  <c r="BK63" i="3"/>
  <c r="BP63" i="3"/>
  <c r="BS62" i="3"/>
  <c r="BO62" i="3"/>
  <c r="BR62" i="3"/>
  <c r="BJ62" i="3"/>
  <c r="BP62" i="3"/>
  <c r="BN63" i="3"/>
  <c r="BO63" i="3"/>
  <c r="BJ63" i="3"/>
  <c r="BQ63" i="3"/>
  <c r="BQ62" i="3"/>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CB62" i="3"/>
  <c r="CI49" i="3"/>
  <c r="BY44" i="3"/>
  <c r="CA37" i="3"/>
  <c r="CA28" i="3"/>
  <c r="BY18" i="3"/>
  <c r="AX45" i="3"/>
  <c r="BB39" i="3"/>
  <c r="AX33" i="3"/>
  <c r="BF19" i="3"/>
  <c r="CC58" i="3"/>
  <c r="CA49" i="3"/>
  <c r="CC42" i="3"/>
  <c r="CG36" i="3"/>
  <c r="CC24" i="3"/>
  <c r="CE17" i="3"/>
  <c r="BD44" i="3"/>
  <c r="AZ38" i="3"/>
  <c r="AZ29" i="3"/>
  <c r="AX19" i="3"/>
  <c r="CI57" i="3"/>
  <c r="CG48" i="3"/>
  <c r="CI41" i="3"/>
  <c r="BY36" i="3"/>
  <c r="CG22" i="3"/>
  <c r="BN58" i="3"/>
  <c r="AY62" i="3"/>
  <c r="BF49" i="3"/>
  <c r="AV44" i="3"/>
  <c r="BF37" i="3"/>
  <c r="BF28" i="3"/>
  <c r="BD18" i="3"/>
  <c r="CA57" i="3"/>
  <c r="BY48" i="3"/>
  <c r="CA41" i="3"/>
  <c r="CC34" i="3"/>
  <c r="BY22" i="3"/>
  <c r="AZ58" i="3"/>
  <c r="AX49" i="3"/>
  <c r="AZ42" i="3"/>
  <c r="AX37" i="3"/>
  <c r="AX28" i="3"/>
  <c r="AV18" i="3"/>
  <c r="CG56" i="3"/>
  <c r="CC46" i="3"/>
  <c r="CG40" i="3"/>
  <c r="CI33" i="3"/>
  <c r="CC20" i="3"/>
  <c r="BK57" i="3"/>
  <c r="BF57" i="3"/>
  <c r="BD48" i="3"/>
  <c r="BF41" i="3"/>
  <c r="BD36" i="3"/>
  <c r="AZ24" i="3"/>
  <c r="BY56" i="3"/>
  <c r="CI45" i="3"/>
  <c r="BY40" i="3"/>
  <c r="CA33" i="3"/>
  <c r="CI19" i="3"/>
  <c r="AX57" i="3"/>
  <c r="AV48" i="3"/>
  <c r="AX41" i="3"/>
  <c r="AV36" i="3"/>
  <c r="BD22" i="3"/>
  <c r="CA45" i="3"/>
  <c r="CC38" i="3"/>
  <c r="CC29" i="3"/>
  <c r="CA19" i="3"/>
  <c r="BD56" i="3"/>
  <c r="AZ46" i="3"/>
  <c r="BD40" i="3"/>
  <c r="AZ34" i="3"/>
  <c r="AV22" i="3"/>
  <c r="CJ62" i="3"/>
  <c r="CG44" i="3"/>
  <c r="CI37" i="3"/>
  <c r="CI28" i="3"/>
  <c r="CG18" i="3"/>
  <c r="BQ56" i="3"/>
  <c r="AV56" i="3"/>
  <c r="BF45" i="3"/>
  <c r="AV40" i="3"/>
  <c r="BF33" i="3"/>
  <c r="AZ20" i="3"/>
  <c r="BS57" i="3"/>
  <c r="BY57" i="3"/>
  <c r="BE57" i="3"/>
  <c r="BJ56" i="3"/>
  <c r="CE39" i="3"/>
  <c r="CE30" i="3"/>
  <c r="CE33" i="3"/>
  <c r="CE38" i="3"/>
  <c r="CF21" i="3"/>
  <c r="CF30" i="3"/>
  <c r="CJ37" i="3"/>
  <c r="CF43" i="3"/>
  <c r="CH48" i="3"/>
  <c r="CD58" i="3"/>
  <c r="CI18" i="3"/>
  <c r="CC28" i="3"/>
  <c r="CC37" i="3"/>
  <c r="CA44" i="3"/>
  <c r="BY55" i="3"/>
  <c r="BZ17" i="3"/>
  <c r="CB22" i="3"/>
  <c r="CH30" i="3"/>
  <c r="CF38" i="3"/>
  <c r="CH43" i="3"/>
  <c r="CJ48" i="3"/>
  <c r="CI21" i="3"/>
  <c r="CA30" i="3"/>
  <c r="CG38" i="3"/>
  <c r="CC44" i="3"/>
  <c r="CC56" i="3"/>
  <c r="CD18" i="3"/>
  <c r="CH24" i="3"/>
  <c r="CF33" i="3"/>
  <c r="CH38" i="3"/>
  <c r="CJ43" i="3"/>
  <c r="CF49" i="3"/>
  <c r="CG62" i="3"/>
  <c r="CC21" i="3"/>
  <c r="CC30" i="3"/>
  <c r="CA38" i="3"/>
  <c r="BY45" i="3"/>
  <c r="CA58" i="3"/>
  <c r="CB20" i="3"/>
  <c r="CH28" i="3"/>
  <c r="CD35" i="3"/>
  <c r="BZ41" i="3"/>
  <c r="CB46" i="3"/>
  <c r="BK22" i="3"/>
  <c r="BM33" i="3"/>
  <c r="BO38" i="3"/>
  <c r="BK44" i="3"/>
  <c r="BM49" i="3"/>
  <c r="BP20" i="3"/>
  <c r="BN28" i="3"/>
  <c r="BL36" i="3"/>
  <c r="BN41" i="3"/>
  <c r="BJ47" i="3"/>
  <c r="BT56" i="3"/>
  <c r="BM18" i="3"/>
  <c r="BQ24" i="3"/>
  <c r="BQ34" i="3"/>
  <c r="BS39" i="3"/>
  <c r="BU44" i="3"/>
  <c r="BK55" i="3"/>
  <c r="BT21" i="3"/>
  <c r="BN36" i="3"/>
  <c r="BJ42" i="3"/>
  <c r="BL47" i="3"/>
  <c r="BJ58" i="3"/>
  <c r="BQ19" i="3"/>
  <c r="BM25" i="3"/>
  <c r="BK34" i="3"/>
  <c r="BM39" i="3"/>
  <c r="BO44" i="3"/>
  <c r="BM55" i="3"/>
  <c r="BN21" i="3"/>
  <c r="BT29" i="3"/>
  <c r="BJ37" i="3"/>
  <c r="BL42" i="3"/>
  <c r="BN47" i="3"/>
  <c r="AZ63" i="3"/>
  <c r="CE21" i="3"/>
  <c r="CG57" i="3"/>
  <c r="BZ57" i="3"/>
  <c r="CB58" i="3"/>
  <c r="CE56" i="3"/>
  <c r="CE47" i="3"/>
  <c r="CE28" i="3"/>
  <c r="CE34" i="3"/>
  <c r="BZ22" i="3"/>
  <c r="CB33" i="3"/>
  <c r="CD38" i="3"/>
  <c r="BZ44" i="3"/>
  <c r="CB49" i="3"/>
  <c r="CC62" i="3"/>
  <c r="CC19" i="3"/>
  <c r="BY30" i="3"/>
  <c r="BY39" i="3"/>
  <c r="CI44" i="3"/>
  <c r="CG55" i="3"/>
  <c r="CH17" i="3"/>
  <c r="CJ22" i="3"/>
  <c r="CD33" i="3"/>
  <c r="BZ39" i="3"/>
  <c r="CB44" i="3"/>
  <c r="CD49" i="3"/>
  <c r="CH63" i="3"/>
  <c r="CC22" i="3"/>
  <c r="CI30" i="3"/>
  <c r="CA39" i="3"/>
  <c r="BY46" i="3"/>
  <c r="BY58" i="3"/>
  <c r="CF19" i="3"/>
  <c r="CB25" i="3"/>
  <c r="BZ34" i="3"/>
  <c r="CB39" i="3"/>
  <c r="CD44" i="3"/>
  <c r="CB55" i="3"/>
  <c r="CB63" i="3"/>
  <c r="CA24" i="3"/>
  <c r="BY33" i="3"/>
  <c r="CI38" i="3"/>
  <c r="CG45" i="3"/>
  <c r="CI58" i="3"/>
  <c r="CJ20" i="3"/>
  <c r="CB29" i="3"/>
  <c r="CF36" i="3"/>
  <c r="CH41" i="3"/>
  <c r="CJ46" i="3"/>
  <c r="BQ17" i="3"/>
  <c r="BS22" i="3"/>
  <c r="BU33" i="3"/>
  <c r="BQ39" i="3"/>
  <c r="BS44" i="3"/>
  <c r="BU49" i="3"/>
  <c r="BJ21" i="3"/>
  <c r="BP29" i="3"/>
  <c r="BT36" i="3"/>
  <c r="BP42" i="3"/>
  <c r="CC63" i="3"/>
  <c r="AU56" i="3"/>
  <c r="CH57" i="3"/>
  <c r="CJ58" i="3"/>
  <c r="CE48" i="3"/>
  <c r="CE25" i="3"/>
  <c r="CE19" i="3"/>
  <c r="CE29" i="3"/>
  <c r="CF17" i="3"/>
  <c r="CH22" i="3"/>
  <c r="CJ33" i="3"/>
  <c r="CF39" i="3"/>
  <c r="CH44" i="3"/>
  <c r="CJ49" i="3"/>
  <c r="CF63" i="3"/>
  <c r="BY21" i="3"/>
  <c r="CG30" i="3"/>
  <c r="CG39" i="3"/>
  <c r="CC45" i="3"/>
  <c r="CA56" i="3"/>
  <c r="CB18" i="3"/>
  <c r="CF24" i="3"/>
  <c r="CF34" i="3"/>
  <c r="CH39" i="3"/>
  <c r="CJ44" i="3"/>
  <c r="BZ55" i="3"/>
  <c r="CA17" i="3"/>
  <c r="BY24" i="3"/>
  <c r="BY34" i="3"/>
  <c r="CI39" i="3"/>
  <c r="CG46" i="3"/>
  <c r="CG58" i="3"/>
  <c r="BZ20" i="3"/>
  <c r="CJ25" i="3"/>
  <c r="CH34" i="3"/>
  <c r="CJ39" i="3"/>
  <c r="CF45" i="3"/>
  <c r="CJ55" i="3"/>
  <c r="CJ63" i="3"/>
  <c r="CI24" i="3"/>
  <c r="CG33" i="3"/>
  <c r="CC39" i="3"/>
  <c r="CA46" i="3"/>
  <c r="CD21" i="3"/>
  <c r="CJ29" i="3"/>
  <c r="BZ37" i="3"/>
  <c r="CB42" i="3"/>
  <c r="CD47" i="3"/>
  <c r="BK18" i="3"/>
  <c r="BO24" i="3"/>
  <c r="BO34" i="3"/>
  <c r="BK40" i="3"/>
  <c r="BM45" i="3"/>
  <c r="BQ55" i="3"/>
  <c r="BR21" i="3"/>
  <c r="BJ30" i="3"/>
  <c r="BN37" i="3"/>
  <c r="BJ43" i="3"/>
  <c r="BL48" i="3"/>
  <c r="BP58" i="3"/>
  <c r="BO19" i="3"/>
  <c r="BS25" i="3"/>
  <c r="BS35" i="3"/>
  <c r="BU40" i="3"/>
  <c r="BQ46" i="3"/>
  <c r="BM56" i="3"/>
  <c r="BT17" i="3"/>
  <c r="BJ24" i="3"/>
  <c r="BT30" i="3"/>
  <c r="BJ38" i="3"/>
  <c r="BL43" i="3"/>
  <c r="BN48" i="3"/>
  <c r="BS20" i="3"/>
  <c r="BQ28" i="3"/>
  <c r="BM35" i="3"/>
  <c r="BO40" i="3"/>
  <c r="BK46" i="3"/>
  <c r="BO56" i="3"/>
  <c r="BN17" i="3"/>
  <c r="BL24" i="3"/>
  <c r="BJ33" i="3"/>
  <c r="BA63" i="3"/>
  <c r="BC56" i="3"/>
  <c r="AX62" i="3"/>
  <c r="CE44" i="3"/>
  <c r="CE57" i="3"/>
  <c r="CE62" i="3"/>
  <c r="CE24" i="3"/>
  <c r="BZ18" i="3"/>
  <c r="CD24" i="3"/>
  <c r="CD34" i="3"/>
  <c r="BZ40" i="3"/>
  <c r="CB45" i="3"/>
  <c r="CF55" i="3"/>
  <c r="CG21" i="3"/>
  <c r="CC33" i="3"/>
  <c r="CA40" i="3"/>
  <c r="BY47" i="3"/>
  <c r="CI56" i="3"/>
  <c r="CJ18" i="3"/>
  <c r="BZ25" i="3"/>
  <c r="BZ35" i="3"/>
  <c r="CB40" i="3"/>
  <c r="CD45" i="3"/>
  <c r="CH55" i="3"/>
  <c r="CI17" i="3"/>
  <c r="CG24" i="3"/>
  <c r="CG34" i="3"/>
  <c r="CC40" i="3"/>
  <c r="CA47" i="3"/>
  <c r="CF62" i="3"/>
  <c r="CH20" i="3"/>
  <c r="CF28" i="3"/>
  <c r="CB35" i="3"/>
  <c r="CD40" i="3"/>
  <c r="BZ46" i="3"/>
  <c r="CD56" i="3"/>
  <c r="CC17" i="3"/>
  <c r="CC25" i="3"/>
  <c r="CA34" i="3"/>
  <c r="BY41" i="3"/>
  <c r="CI46" i="3"/>
  <c r="CH62" i="3"/>
  <c r="CF22" i="3"/>
  <c r="CD30" i="3"/>
  <c r="CH37" i="3"/>
  <c r="CJ42" i="3"/>
  <c r="CF48" i="3"/>
  <c r="BS18" i="3"/>
  <c r="BQ25" i="3"/>
  <c r="BQ35" i="3"/>
  <c r="BS40" i="3"/>
  <c r="BU45" i="3"/>
  <c r="BK56" i="3"/>
  <c r="BJ17" i="3"/>
  <c r="BL22" i="3"/>
  <c r="BR30" i="3"/>
  <c r="BP38" i="3"/>
  <c r="BR43" i="3"/>
  <c r="BT48" i="3"/>
  <c r="BQ20" i="3"/>
  <c r="BO28" i="3"/>
  <c r="BM36" i="3"/>
  <c r="BO41" i="3"/>
  <c r="BK47" i="3"/>
  <c r="BU56" i="3"/>
  <c r="BN18" i="3"/>
  <c r="BR24" i="3"/>
  <c r="BP33" i="3"/>
  <c r="BR38" i="3"/>
  <c r="BT43" i="3"/>
  <c r="BP49" i="3"/>
  <c r="BM21" i="3"/>
  <c r="BK29" i="3"/>
  <c r="BU35" i="3"/>
  <c r="BQ41" i="3"/>
  <c r="BS46" i="3"/>
  <c r="BQ57" i="3"/>
  <c r="BP18" i="3"/>
  <c r="BT24" i="3"/>
  <c r="BT57" i="3"/>
  <c r="BR56" i="3"/>
  <c r="BF62" i="3"/>
  <c r="CE40" i="3"/>
  <c r="CE49" i="3"/>
  <c r="CE63" i="3"/>
  <c r="CE20" i="3"/>
  <c r="CH18" i="3"/>
  <c r="CF25" i="3"/>
  <c r="CF35" i="3"/>
  <c r="CH40" i="3"/>
  <c r="CJ45" i="3"/>
  <c r="BZ56" i="3"/>
  <c r="CA22" i="3"/>
  <c r="BY35" i="3"/>
  <c r="CI40" i="3"/>
  <c r="CG47" i="3"/>
  <c r="CC57" i="3"/>
  <c r="CD19" i="3"/>
  <c r="CH25" i="3"/>
  <c r="CH35" i="3"/>
  <c r="CJ40" i="3"/>
  <c r="CF46" i="3"/>
  <c r="CB56" i="3"/>
  <c r="CC18" i="3"/>
  <c r="CA25" i="3"/>
  <c r="CA35" i="3"/>
  <c r="BY42" i="3"/>
  <c r="BL57" i="3"/>
  <c r="CF56" i="3"/>
  <c r="CA62" i="3"/>
  <c r="CE36" i="3"/>
  <c r="CE45" i="3"/>
  <c r="CE58" i="3"/>
  <c r="CE43" i="3"/>
  <c r="CB19" i="3"/>
  <c r="CB28" i="3"/>
  <c r="BZ36" i="3"/>
  <c r="CB41" i="3"/>
  <c r="CD46" i="3"/>
  <c r="CH56" i="3"/>
  <c r="BY17" i="3"/>
  <c r="CI22" i="3"/>
  <c r="CG35" i="3"/>
  <c r="CC41" i="3"/>
  <c r="CA48" i="3"/>
  <c r="CD62" i="3"/>
  <c r="CF20" i="3"/>
  <c r="CD28" i="3"/>
  <c r="CB36" i="3"/>
  <c r="CD41" i="3"/>
  <c r="BZ47" i="3"/>
  <c r="CJ56" i="3"/>
  <c r="BY20" i="3"/>
  <c r="CI25" i="3"/>
  <c r="CI35" i="3"/>
  <c r="CG42" i="3"/>
  <c r="CC48" i="3"/>
  <c r="CI63" i="3"/>
  <c r="CJ21" i="3"/>
  <c r="CH29" i="3"/>
  <c r="CD36" i="3"/>
  <c r="BZ42" i="3"/>
  <c r="CB47" i="3"/>
  <c r="BZ58" i="3"/>
  <c r="CG19" i="3"/>
  <c r="CG28" i="3"/>
  <c r="CC35" i="3"/>
  <c r="CA42" i="3"/>
  <c r="BY49" i="3"/>
  <c r="CF18" i="3"/>
  <c r="CJ24" i="3"/>
  <c r="CH33" i="3"/>
  <c r="CJ38" i="3"/>
  <c r="CF44" i="3"/>
  <c r="CH49" i="3"/>
  <c r="BU19" i="3"/>
  <c r="BU28" i="3"/>
  <c r="BS36" i="3"/>
  <c r="BU41" i="3"/>
  <c r="BQ47" i="3"/>
  <c r="BM57" i="3"/>
  <c r="BL18" i="3"/>
  <c r="BP24" i="3"/>
  <c r="BP34" i="3"/>
  <c r="BR39" i="3"/>
  <c r="BT44" i="3"/>
  <c r="BJ55" i="3"/>
  <c r="BS21" i="3"/>
  <c r="BK30" i="3"/>
  <c r="BO37" i="3"/>
  <c r="BK43" i="3"/>
  <c r="BM48" i="3"/>
  <c r="BQ58" i="3"/>
  <c r="BJ20" i="3"/>
  <c r="BT25" i="3"/>
  <c r="BR34" i="3"/>
  <c r="BT39" i="3"/>
  <c r="BP45" i="3"/>
  <c r="BT55" i="3"/>
  <c r="BM17" i="3"/>
  <c r="BO22" i="3"/>
  <c r="BM30" i="3"/>
  <c r="BQ37" i="3"/>
  <c r="BS42" i="3"/>
  <c r="BU47" i="3"/>
  <c r="BS58" i="3"/>
  <c r="BJ28" i="3"/>
  <c r="BT34" i="3"/>
  <c r="BP40" i="3"/>
  <c r="BR45" i="3"/>
  <c r="CD63" i="3"/>
  <c r="AV57" i="3"/>
  <c r="CI62" i="3"/>
  <c r="CE22" i="3"/>
  <c r="CE41" i="3"/>
  <c r="CE46" i="3"/>
  <c r="CE35" i="3"/>
  <c r="CJ19" i="3"/>
  <c r="CJ28" i="3"/>
  <c r="CH36" i="3"/>
  <c r="CJ41" i="3"/>
  <c r="CF47" i="3"/>
  <c r="CB57" i="3"/>
  <c r="CG17" i="3"/>
  <c r="BY25" i="3"/>
  <c r="CA36" i="3"/>
  <c r="BY43" i="3"/>
  <c r="CI48" i="3"/>
  <c r="BZ21" i="3"/>
  <c r="CF29" i="3"/>
  <c r="CJ36" i="3"/>
  <c r="CF42" i="3"/>
  <c r="CH47" i="3"/>
  <c r="CD57" i="3"/>
  <c r="CG20" i="3"/>
  <c r="BY29" i="3"/>
  <c r="CC36" i="3"/>
  <c r="CA43" i="3"/>
  <c r="CA55" i="3"/>
  <c r="CB17" i="3"/>
  <c r="CD22" i="3"/>
  <c r="CB30" i="3"/>
  <c r="CF37" i="3"/>
  <c r="CH42" i="3"/>
  <c r="CJ47" i="3"/>
  <c r="CH58" i="3"/>
  <c r="CA20" i="3"/>
  <c r="CA29" i="3"/>
  <c r="BY37" i="3"/>
  <c r="CI42" i="3"/>
  <c r="CG49" i="3"/>
  <c r="BZ19" i="3"/>
  <c r="CD25" i="3"/>
  <c r="CB34" i="3"/>
  <c r="CD39" i="3"/>
  <c r="BZ45" i="3"/>
  <c r="CD55" i="3"/>
  <c r="BO20" i="3"/>
  <c r="BO29" i="3"/>
  <c r="BM37" i="3"/>
  <c r="BO42" i="3"/>
  <c r="BK48" i="3"/>
  <c r="BU57" i="3"/>
  <c r="BT18" i="3"/>
  <c r="BJ25" i="3"/>
  <c r="BJ35" i="3"/>
  <c r="BL40" i="3"/>
  <c r="BN45" i="3"/>
  <c r="BR55" i="3"/>
  <c r="BK17" i="3"/>
  <c r="BM22" i="3"/>
  <c r="BS30" i="3"/>
  <c r="BQ38" i="3"/>
  <c r="BS43" i="3"/>
  <c r="BU48" i="3"/>
  <c r="BR20" i="3"/>
  <c r="BP28" i="3"/>
  <c r="BL35" i="3"/>
  <c r="BN40" i="3"/>
  <c r="BJ46" i="3"/>
  <c r="BN56" i="3"/>
  <c r="BU17" i="3"/>
  <c r="BK24" i="3"/>
  <c r="BU30" i="3"/>
  <c r="BK38" i="3"/>
  <c r="BM43" i="3"/>
  <c r="BO48" i="3"/>
  <c r="AW57" i="3"/>
  <c r="CE37" i="3"/>
  <c r="CD42" i="3"/>
  <c r="CG43" i="3"/>
  <c r="CF58" i="3"/>
  <c r="CJ17" i="3"/>
  <c r="CB43" i="3"/>
  <c r="CI29" i="3"/>
  <c r="CI31" i="3" s="1"/>
  <c r="CH19" i="3"/>
  <c r="CH45" i="3"/>
  <c r="BK36" i="3"/>
  <c r="BT40" i="3"/>
  <c r="BS17" i="3"/>
  <c r="BU36" i="3"/>
  <c r="BS55" i="3"/>
  <c r="BJ29" i="3"/>
  <c r="BN44" i="3"/>
  <c r="BK20" i="3"/>
  <c r="BS38" i="3"/>
  <c r="BK58" i="3"/>
  <c r="BL38" i="3"/>
  <c r="BJ45" i="3"/>
  <c r="BJ57" i="3"/>
  <c r="BQ18" i="3"/>
  <c r="BU24" i="3"/>
  <c r="BS33" i="3"/>
  <c r="BU38" i="3"/>
  <c r="BQ44" i="3"/>
  <c r="BS49" i="3"/>
  <c r="BR18" i="3"/>
  <c r="BP25" i="3"/>
  <c r="BP35" i="3"/>
  <c r="BR40" i="3"/>
  <c r="BT45"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CE42" i="3"/>
  <c r="BZ48" i="3"/>
  <c r="CC49" i="3"/>
  <c r="CA21" i="3"/>
  <c r="CB21" i="3"/>
  <c r="CH46" i="3"/>
  <c r="CI34" i="3"/>
  <c r="CB24" i="3"/>
  <c r="BZ49" i="3"/>
  <c r="BU37" i="3"/>
  <c r="BR17" i="3"/>
  <c r="BL44" i="3"/>
  <c r="BU18" i="3"/>
  <c r="BK39" i="3"/>
  <c r="BO57" i="3"/>
  <c r="BL30" i="3"/>
  <c r="BR46" i="3"/>
  <c r="BU21" i="3"/>
  <c r="BU39" i="3"/>
  <c r="BL29" i="3"/>
  <c r="BT38" i="3"/>
  <c r="BL46" i="3"/>
  <c r="BR57" i="3"/>
  <c r="BK19" i="3"/>
  <c r="BO25" i="3"/>
  <c r="BM34" i="3"/>
  <c r="BO39" i="3"/>
  <c r="BK45" i="3"/>
  <c r="BO55" i="3"/>
  <c r="BL19" i="3"/>
  <c r="BL28" i="3"/>
  <c r="BJ36" i="3"/>
  <c r="BL41" i="3"/>
  <c r="BN46"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CJ57" i="3"/>
  <c r="CG63" i="3"/>
  <c r="CG29" i="3"/>
  <c r="BZ24" i="3"/>
  <c r="CD48" i="3"/>
  <c r="CG37" i="3"/>
  <c r="BZ28" i="3"/>
  <c r="BM41" i="3"/>
  <c r="BN19" i="3"/>
  <c r="BP46" i="3"/>
  <c r="BK21" i="3"/>
  <c r="BM40" i="3"/>
  <c r="BJ34" i="3"/>
  <c r="BT47" i="3"/>
  <c r="BS24" i="3"/>
  <c r="BK42" i="3"/>
  <c r="BN30" i="3"/>
  <c r="BN39" i="3"/>
  <c r="BT46" i="3"/>
  <c r="BL58" i="3"/>
  <c r="BS19" i="3"/>
  <c r="BK28" i="3"/>
  <c r="BU34" i="3"/>
  <c r="BQ40" i="3"/>
  <c r="BS45" i="3"/>
  <c r="BM58" i="3"/>
  <c r="BT19" i="3"/>
  <c r="BT28" i="3"/>
  <c r="BR36" i="3"/>
  <c r="BT41" i="3"/>
  <c r="BP4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CH21" i="3"/>
  <c r="BY38" i="3"/>
  <c r="BZ29" i="3"/>
  <c r="CF57" i="3"/>
  <c r="CG41" i="3"/>
  <c r="BZ33" i="3"/>
  <c r="BQ43" i="3"/>
  <c r="BT22" i="3"/>
  <c r="BR47" i="3"/>
  <c r="BU22" i="3"/>
  <c r="BQ42" i="3"/>
  <c r="BL17" i="3"/>
  <c r="BT35" i="3"/>
  <c r="BL55" i="3"/>
  <c r="BU25" i="3"/>
  <c r="BU43" i="3"/>
  <c r="BJ19" i="3"/>
  <c r="BR33" i="3"/>
  <c r="BJ41" i="3"/>
  <c r="BP48" i="3"/>
  <c r="BT58" i="3"/>
  <c r="BM20" i="3"/>
  <c r="BS28" i="3"/>
  <c r="BO35" i="3"/>
  <c r="BK41" i="3"/>
  <c r="BM46" i="3"/>
  <c r="BU58" i="3"/>
  <c r="BN20" i="3"/>
  <c r="BN29" i="3"/>
  <c r="BL37" i="3"/>
  <c r="BN42" i="3"/>
  <c r="BJ48"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Z30" i="3"/>
  <c r="CI43" i="3"/>
  <c r="CJ30" i="3"/>
  <c r="CC43" i="3"/>
  <c r="CJ34" i="3"/>
  <c r="BM19" i="3"/>
  <c r="BO46" i="3"/>
  <c r="BR25" i="3"/>
  <c r="BN49" i="3"/>
  <c r="BK25" i="3"/>
  <c r="BM44" i="3"/>
  <c r="BP19" i="3"/>
  <c r="BP37" i="3"/>
  <c r="BP57" i="3"/>
  <c r="BS29" i="3"/>
  <c r="BQ45" i="3"/>
  <c r="BL20" i="3"/>
  <c r="BL34" i="3"/>
  <c r="BR41" i="3"/>
  <c r="BJ49" i="3"/>
  <c r="BU20" i="3"/>
  <c r="BM29" i="3"/>
  <c r="BQ36" i="3"/>
  <c r="BS41" i="3"/>
  <c r="BU46" i="3"/>
  <c r="BP21" i="3"/>
  <c r="BP30" i="3"/>
  <c r="BT37" i="3"/>
  <c r="BP43" i="3"/>
  <c r="BR48"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CD20" i="3"/>
  <c r="CA18" i="3"/>
  <c r="CD37" i="3"/>
  <c r="CI47" i="3"/>
  <c r="CJ35" i="3"/>
  <c r="BY19" i="3"/>
  <c r="CC47" i="3"/>
  <c r="CB38" i="3"/>
  <c r="BQ21" i="3"/>
  <c r="BS48" i="3"/>
  <c r="BN33" i="3"/>
  <c r="BL56" i="3"/>
  <c r="BQ29" i="3"/>
  <c r="BO45" i="3"/>
  <c r="BL21" i="3"/>
  <c r="BL39" i="3"/>
  <c r="BR58" i="3"/>
  <c r="BQ33" i="3"/>
  <c r="BM47" i="3"/>
  <c r="BT20" i="3"/>
  <c r="BN35" i="3"/>
  <c r="BT42" i="3"/>
  <c r="BR49" i="3"/>
  <c r="BO21" i="3"/>
  <c r="BU29" i="3"/>
  <c r="BK37" i="3"/>
  <c r="BM42" i="3"/>
  <c r="BO47" i="3"/>
  <c r="BJ22" i="3"/>
  <c r="BL33" i="3"/>
  <c r="BN38" i="3"/>
  <c r="BJ44" i="3"/>
  <c r="BL49"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CB37" i="3"/>
  <c r="CB48" i="3"/>
  <c r="CF41" i="3"/>
  <c r="BQ30" i="3"/>
  <c r="CE55" i="3"/>
  <c r="CD29" i="3"/>
  <c r="CG25" i="3"/>
  <c r="BZ43" i="3"/>
  <c r="CI55" i="3"/>
  <c r="BZ38" i="3"/>
  <c r="CI20" i="3"/>
  <c r="CC55" i="3"/>
  <c r="CF40" i="3"/>
  <c r="BM28" i="3"/>
  <c r="BS56" i="3"/>
  <c r="BR35" i="3"/>
  <c r="BN57" i="3"/>
  <c r="BO33" i="3"/>
  <c r="BS47" i="3"/>
  <c r="BN22" i="3"/>
  <c r="BP41" i="3"/>
  <c r="BS34" i="3"/>
  <c r="BQ49" i="3"/>
  <c r="BP22" i="3"/>
  <c r="BP36" i="3"/>
  <c r="BN43" i="3"/>
  <c r="BN55" i="3"/>
  <c r="BQ22" i="3"/>
  <c r="BO30" i="3"/>
  <c r="BS37" i="3"/>
  <c r="BU42" i="3"/>
  <c r="BQ48" i="3"/>
  <c r="BP17" i="3"/>
  <c r="BR22" i="3"/>
  <c r="BT33" i="3"/>
  <c r="BP39" i="3"/>
  <c r="BR44" i="3"/>
  <c r="BT49"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CE18" i="3"/>
  <c r="CI36" i="3"/>
  <c r="CA63" i="3"/>
  <c r="BY28" i="3"/>
  <c r="BO58" i="3"/>
  <c r="CD43" i="3"/>
  <c r="BR42" i="3"/>
  <c r="BO17" i="3"/>
  <c r="BN34" i="3"/>
  <c r="BB57" i="3"/>
  <c r="AW22" i="3"/>
  <c r="BD39" i="3"/>
  <c r="BA49" i="3"/>
  <c r="AY25" i="3"/>
  <c r="AZ39" i="3"/>
  <c r="BO18" i="3"/>
  <c r="BM24" i="3"/>
  <c r="BJ40" i="3"/>
  <c r="BB62" i="3"/>
  <c r="BC30" i="3"/>
  <c r="AZ45" i="3"/>
  <c r="BE63" i="3"/>
  <c r="AW34" i="3"/>
  <c r="AX46" i="3"/>
  <c r="BO36" i="3"/>
  <c r="BK33" i="3"/>
  <c r="BL45" i="3"/>
  <c r="BB20" i="3"/>
  <c r="BA38" i="3"/>
  <c r="AX56" i="3"/>
  <c r="AZ22" i="3"/>
  <c r="AY39" i="3"/>
  <c r="AW62" i="3"/>
  <c r="BU55" i="3"/>
  <c r="BM38" i="3"/>
  <c r="BP55" i="3"/>
  <c r="BC43" i="3"/>
  <c r="AY18" i="3"/>
  <c r="BF30" i="3"/>
  <c r="AU45" i="3"/>
  <c r="BA21" i="3"/>
  <c r="BN25" i="3"/>
  <c r="BO43" i="3"/>
  <c r="BC24" i="3"/>
  <c r="AY55" i="3"/>
  <c r="BJ39" i="3"/>
  <c r="BE48" i="3"/>
  <c r="AX39" i="3"/>
  <c r="BA30" i="3"/>
  <c r="BK35" i="3"/>
  <c r="BR37" i="3"/>
  <c r="BK49" i="3"/>
  <c r="AZ62" i="3"/>
  <c r="BA33" i="3"/>
  <c r="AV46" i="3"/>
  <c r="AY63" i="3"/>
  <c r="BE37" i="3"/>
  <c r="CD17" i="3"/>
  <c r="BN24" i="3"/>
  <c r="AU17" i="3"/>
  <c r="BE43" i="3"/>
  <c r="BD33" i="3"/>
  <c r="BO49" i="3"/>
  <c r="BP44" i="3"/>
  <c r="BJ18" i="3"/>
  <c r="AV21" i="3"/>
  <c r="BC38" i="3"/>
  <c r="AV58" i="3"/>
  <c r="BF24" i="3"/>
  <c r="BA43" i="3"/>
  <c r="BL25" i="3"/>
  <c r="BP56"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Q67" i="3"/>
  <c r="AP67" i="3"/>
  <c r="AP69" i="3" s="1"/>
  <c r="AO67" i="3"/>
  <c r="AO69" i="3" s="1"/>
  <c r="AN67" i="3"/>
  <c r="AN69" i="3" s="1"/>
  <c r="AF67" i="3"/>
  <c r="AG10" i="3" s="1"/>
  <c r="AC52" i="3"/>
  <c r="O52" i="3"/>
  <c r="AC51" i="3"/>
  <c r="O51" i="3"/>
  <c r="AK31" i="3"/>
  <c r="AJ31" i="3"/>
  <c r="AI31" i="3"/>
  <c r="AH31" i="3"/>
  <c r="AG31" i="3"/>
  <c r="AF31" i="3"/>
  <c r="F14" i="3"/>
  <c r="E14" i="3"/>
  <c r="D14" i="3"/>
  <c r="AR30" i="3" l="1"/>
  <c r="AL31" i="3"/>
  <c r="AQ31" i="3"/>
  <c r="U31" i="3"/>
  <c r="I23" i="3"/>
  <c r="I26" i="3" s="1"/>
  <c r="AP31" i="3"/>
  <c r="AI71" i="3"/>
  <c r="AJ59" i="3"/>
  <c r="AR17" i="3"/>
  <c r="AO31" i="3"/>
  <c r="CA31" i="3"/>
  <c r="J23" i="3"/>
  <c r="G23" i="3"/>
  <c r="G26" i="3" s="1"/>
  <c r="O20" i="3"/>
  <c r="AF53" i="3"/>
  <c r="CA59" i="3"/>
  <c r="Z59" i="3"/>
  <c r="BM31" i="3"/>
  <c r="AF59" i="3"/>
  <c r="AB59" i="3"/>
  <c r="Y59" i="3"/>
  <c r="BV40" i="3"/>
  <c r="BU59" i="3"/>
  <c r="D59" i="3"/>
  <c r="AG59" i="3"/>
  <c r="BR31" i="3"/>
  <c r="AC40" i="3"/>
  <c r="AL59" i="3"/>
  <c r="AR25" i="3"/>
  <c r="D23" i="3"/>
  <c r="D26" i="3" s="1"/>
  <c r="M23" i="3"/>
  <c r="M26" i="3" s="1"/>
  <c r="Z23" i="3"/>
  <c r="AR45" i="3"/>
  <c r="AR41" i="3"/>
  <c r="AR39" i="3"/>
  <c r="AR34" i="3"/>
  <c r="AH53" i="3"/>
  <c r="AR47" i="3"/>
  <c r="AR44" i="3"/>
  <c r="AN31" i="3"/>
  <c r="AM31" i="3"/>
  <c r="K31" i="3"/>
  <c r="BD59" i="3"/>
  <c r="CJ23" i="3"/>
  <c r="CJ26" i="3" s="1"/>
  <c r="CK62" i="3"/>
  <c r="AR37" i="3"/>
  <c r="C59" i="3"/>
  <c r="O21" i="3"/>
  <c r="L23" i="3"/>
  <c r="L26" i="3" s="1"/>
  <c r="H23" i="3"/>
  <c r="H26" i="3" s="1"/>
  <c r="CD23" i="3"/>
  <c r="CD26" i="3" s="1"/>
  <c r="CC59" i="3"/>
  <c r="AR28" i="3"/>
  <c r="AQ59" i="3"/>
  <c r="BV18" i="3"/>
  <c r="CE23" i="3"/>
  <c r="CE26" i="3" s="1"/>
  <c r="T59" i="3"/>
  <c r="CI59" i="3"/>
  <c r="H59" i="3"/>
  <c r="E59" i="3"/>
  <c r="AN59" i="3"/>
  <c r="M59" i="3"/>
  <c r="AP59" i="3"/>
  <c r="R59" i="3"/>
  <c r="CK19" i="3"/>
  <c r="AY59" i="3"/>
  <c r="AA59" i="3"/>
  <c r="CE59" i="3"/>
  <c r="BK31" i="3"/>
  <c r="O18" i="3"/>
  <c r="BT31" i="3"/>
  <c r="N59" i="3"/>
  <c r="AC58" i="3"/>
  <c r="BR53" i="3"/>
  <c r="BR50" i="3"/>
  <c r="BP23" i="3"/>
  <c r="BP26" i="3" s="1"/>
  <c r="U59" i="3"/>
  <c r="AM59" i="3"/>
  <c r="BE31" i="3"/>
  <c r="AC55" i="3"/>
  <c r="M31" i="3"/>
  <c r="L59" i="3"/>
  <c r="BN59" i="3"/>
  <c r="S59" i="3"/>
  <c r="BG45" i="3"/>
  <c r="BS31" i="3"/>
  <c r="E31" i="3"/>
  <c r="W31" i="3"/>
  <c r="AC30" i="3"/>
  <c r="CD59" i="3"/>
  <c r="BD23" i="3"/>
  <c r="BD26" i="3" s="1"/>
  <c r="CK73" i="3"/>
  <c r="AR73" i="3"/>
  <c r="BG73" i="3"/>
  <c r="O73" i="3"/>
  <c r="BV73" i="3"/>
  <c r="AC73" i="3"/>
  <c r="BG19" i="3"/>
  <c r="V59" i="3"/>
  <c r="X31" i="3"/>
  <c r="AI59" i="3"/>
  <c r="AC42" i="3"/>
  <c r="AU23" i="3"/>
  <c r="AU26" i="3" s="1"/>
  <c r="BG17" i="3"/>
  <c r="BP59" i="3"/>
  <c r="BY31" i="3"/>
  <c r="CK28" i="3"/>
  <c r="BE23" i="3"/>
  <c r="BE26" i="3" s="1"/>
  <c r="BG43" i="3"/>
  <c r="BG21" i="3"/>
  <c r="BG29" i="3"/>
  <c r="BG56" i="3"/>
  <c r="CK38" i="3"/>
  <c r="BG35" i="3"/>
  <c r="BC31" i="3"/>
  <c r="BE59" i="3"/>
  <c r="BL31" i="3"/>
  <c r="AX23" i="3"/>
  <c r="AX26" i="3" s="1"/>
  <c r="AY50" i="3"/>
  <c r="AY53" i="3"/>
  <c r="BU23" i="3"/>
  <c r="BU26" i="3" s="1"/>
  <c r="CG31" i="3"/>
  <c r="BV38" i="3"/>
  <c r="BQ59" i="3"/>
  <c r="CB53" i="3"/>
  <c r="CB50" i="3"/>
  <c r="BN31" i="3"/>
  <c r="CC31" i="3"/>
  <c r="AY23" i="3"/>
  <c r="AY26" i="3" s="1"/>
  <c r="AZ31" i="3"/>
  <c r="BL53" i="3"/>
  <c r="BL50" i="3"/>
  <c r="BF31" i="3"/>
  <c r="BG42" i="3"/>
  <c r="BV49" i="3"/>
  <c r="BB59" i="3"/>
  <c r="BV19" i="3"/>
  <c r="BG25" i="3"/>
  <c r="BZ31" i="3"/>
  <c r="BF53" i="3"/>
  <c r="CI50" i="3"/>
  <c r="AU31" i="3"/>
  <c r="BG28" i="3"/>
  <c r="AW59" i="3"/>
  <c r="BV35" i="3"/>
  <c r="CK43" i="3"/>
  <c r="CJ31" i="3"/>
  <c r="CK17" i="3"/>
  <c r="BY23" i="3"/>
  <c r="BY26" i="3" s="1"/>
  <c r="CK40" i="3"/>
  <c r="CJ59" i="3"/>
  <c r="BQ23" i="3"/>
  <c r="BQ26" i="3" s="1"/>
  <c r="CK39" i="3"/>
  <c r="CK22" i="3"/>
  <c r="BM59" i="3"/>
  <c r="BV42" i="3"/>
  <c r="CE53" i="3"/>
  <c r="CE50" i="3"/>
  <c r="BF50" i="3"/>
  <c r="BK53" i="3"/>
  <c r="BK50" i="3"/>
  <c r="BC53" i="3"/>
  <c r="BC50" i="3"/>
  <c r="BG30" i="3"/>
  <c r="BF59" i="3"/>
  <c r="BV22" i="3"/>
  <c r="AX59" i="3"/>
  <c r="BV48" i="3"/>
  <c r="BA59" i="3"/>
  <c r="BG46" i="3"/>
  <c r="BV34" i="3"/>
  <c r="AV31" i="3"/>
  <c r="BG62" i="3"/>
  <c r="BO59" i="3"/>
  <c r="AX53" i="3"/>
  <c r="AZ53" i="3"/>
  <c r="AZ50" i="3"/>
  <c r="BC23" i="3"/>
  <c r="BC26" i="3" s="1"/>
  <c r="BV57" i="3"/>
  <c r="BV29" i="3"/>
  <c r="BV62" i="3"/>
  <c r="BV46" i="3"/>
  <c r="BV25" i="3"/>
  <c r="CK37" i="3"/>
  <c r="CH50" i="3"/>
  <c r="CH53" i="3"/>
  <c r="CD31" i="3"/>
  <c r="BV24" i="3"/>
  <c r="CK34" i="3"/>
  <c r="BV21" i="3"/>
  <c r="BY53" i="3"/>
  <c r="BY50" i="3"/>
  <c r="CK33" i="3"/>
  <c r="CK30" i="3"/>
  <c r="BT50" i="3"/>
  <c r="BT53" i="3"/>
  <c r="BB31" i="3"/>
  <c r="BG36" i="3"/>
  <c r="BB53" i="3"/>
  <c r="BB50" i="3"/>
  <c r="BG37" i="3"/>
  <c r="BD31" i="3"/>
  <c r="BG44" i="3"/>
  <c r="BV45" i="3"/>
  <c r="BS59" i="3"/>
  <c r="CB23" i="3"/>
  <c r="CB26" i="3" s="1"/>
  <c r="CK25" i="3"/>
  <c r="BV20" i="3"/>
  <c r="BV55" i="3"/>
  <c r="BJ59" i="3"/>
  <c r="CI23" i="3"/>
  <c r="CI26" i="3" s="1"/>
  <c r="CK47" i="3"/>
  <c r="BQ31" i="3"/>
  <c r="BT23" i="3"/>
  <c r="BT26" i="3" s="1"/>
  <c r="CK24" i="3"/>
  <c r="CK58" i="3"/>
  <c r="CE31" i="3"/>
  <c r="CH31" i="3"/>
  <c r="CA50" i="3"/>
  <c r="BO23" i="3"/>
  <c r="BO26" i="3" s="1"/>
  <c r="BG48" i="3"/>
  <c r="AV53" i="3"/>
  <c r="AV50" i="3"/>
  <c r="BV63" i="3"/>
  <c r="BG49" i="3"/>
  <c r="AW31" i="3"/>
  <c r="BG47" i="3"/>
  <c r="BL59" i="3"/>
  <c r="BZ50" i="3"/>
  <c r="BZ53" i="3"/>
  <c r="BG40" i="3"/>
  <c r="AV23" i="3"/>
  <c r="AV26" i="3" s="1"/>
  <c r="BE50" i="3"/>
  <c r="BE53" i="3"/>
  <c r="BG57" i="3"/>
  <c r="BG55" i="3"/>
  <c r="AU59" i="3"/>
  <c r="AZ23" i="3"/>
  <c r="AZ26" i="3" s="1"/>
  <c r="BG34" i="3"/>
  <c r="BG63" i="3"/>
  <c r="CG23" i="3"/>
  <c r="CG26" i="3" s="1"/>
  <c r="CK35" i="3"/>
  <c r="CK41" i="3"/>
  <c r="CF31" i="3"/>
  <c r="CH59" i="3"/>
  <c r="CK18" i="3"/>
  <c r="BJ53" i="3"/>
  <c r="BJ50" i="3"/>
  <c r="BV33" i="3"/>
  <c r="BV43" i="3"/>
  <c r="CA23" i="3"/>
  <c r="CA26" i="3" s="1"/>
  <c r="CJ53" i="3"/>
  <c r="CJ50" i="3"/>
  <c r="CK46" i="3"/>
  <c r="CD53" i="3"/>
  <c r="CD50" i="3"/>
  <c r="BZ23" i="3"/>
  <c r="BZ26" i="3" s="1"/>
  <c r="BV56" i="3"/>
  <c r="BG38" i="3"/>
  <c r="AW23" i="3"/>
  <c r="AW26" i="3" s="1"/>
  <c r="BA31" i="3"/>
  <c r="BC59" i="3"/>
  <c r="BG20" i="3"/>
  <c r="BR23" i="3"/>
  <c r="BR26" i="3" s="1"/>
  <c r="AW53" i="3"/>
  <c r="AW50" i="3"/>
  <c r="BS23" i="3"/>
  <c r="BS26" i="3" s="1"/>
  <c r="BP31" i="3"/>
  <c r="BK23" i="3"/>
  <c r="BK26" i="3" s="1"/>
  <c r="CK57" i="3"/>
  <c r="BV28" i="3"/>
  <c r="BJ31" i="3"/>
  <c r="BM23" i="3"/>
  <c r="BM26" i="3" s="1"/>
  <c r="BU31" i="3"/>
  <c r="CK49" i="3"/>
  <c r="CK20" i="3"/>
  <c r="CK36" i="3"/>
  <c r="CA53" i="3"/>
  <c r="CC50" i="3"/>
  <c r="CC53" i="3"/>
  <c r="BZ59" i="3"/>
  <c r="CB59" i="3"/>
  <c r="BV37" i="3"/>
  <c r="BV47" i="3"/>
  <c r="CK55" i="3"/>
  <c r="BY59" i="3"/>
  <c r="BD53" i="3"/>
  <c r="BD50" i="3"/>
  <c r="BA53" i="3"/>
  <c r="BA50" i="3"/>
  <c r="BV39" i="3"/>
  <c r="BB23" i="3"/>
  <c r="BB26" i="3" s="1"/>
  <c r="BO53" i="3"/>
  <c r="BO50" i="3"/>
  <c r="AV59" i="3"/>
  <c r="BN53" i="3"/>
  <c r="BN50" i="3"/>
  <c r="AZ59" i="3"/>
  <c r="AX31" i="3"/>
  <c r="BL23" i="3"/>
  <c r="BL26" i="3" s="1"/>
  <c r="BA23" i="3"/>
  <c r="BA26" i="3" s="1"/>
  <c r="BG41" i="3"/>
  <c r="CK48" i="3"/>
  <c r="BG22" i="3"/>
  <c r="BR59" i="3"/>
  <c r="BT59" i="3"/>
  <c r="CB31" i="3"/>
  <c r="CK56" i="3"/>
  <c r="BO31" i="3"/>
  <c r="BJ23" i="3"/>
  <c r="BJ26" i="3" s="1"/>
  <c r="BV17" i="3"/>
  <c r="BN23" i="3"/>
  <c r="BN26" i="3" s="1"/>
  <c r="BV30" i="3"/>
  <c r="CG53" i="3"/>
  <c r="CG50" i="3"/>
  <c r="CF23" i="3"/>
  <c r="CF26" i="3" s="1"/>
  <c r="CH23" i="3"/>
  <c r="CH26" i="3" s="1"/>
  <c r="CK44" i="3"/>
  <c r="BK59" i="3"/>
  <c r="BM50" i="3"/>
  <c r="BM53" i="3"/>
  <c r="CK45" i="3"/>
  <c r="CF50" i="3"/>
  <c r="CF53" i="3"/>
  <c r="CI53" i="3"/>
  <c r="AX50" i="3"/>
  <c r="BG24" i="3"/>
  <c r="BG33" i="3"/>
  <c r="AU53" i="3"/>
  <c r="AU50" i="3"/>
  <c r="BV44" i="3"/>
  <c r="BQ50" i="3"/>
  <c r="BQ53" i="3"/>
  <c r="BG58" i="3"/>
  <c r="AY31" i="3"/>
  <c r="BV41" i="3"/>
  <c r="BG18" i="3"/>
  <c r="BF23" i="3"/>
  <c r="BF26" i="3" s="1"/>
  <c r="BV36" i="3"/>
  <c r="BG39" i="3"/>
  <c r="BS53" i="3"/>
  <c r="BS50" i="3"/>
  <c r="CK29" i="3"/>
  <c r="CK63" i="3"/>
  <c r="CK42" i="3"/>
  <c r="BP50" i="3"/>
  <c r="BP53" i="3"/>
  <c r="CC23" i="3"/>
  <c r="CC26" i="3" s="1"/>
  <c r="CF59" i="3"/>
  <c r="CK21" i="3"/>
  <c r="BU50" i="3"/>
  <c r="BU53" i="3"/>
  <c r="CG59" i="3"/>
  <c r="BV58" i="3"/>
  <c r="O29" i="3"/>
  <c r="X59" i="3"/>
  <c r="AC62" i="3"/>
  <c r="AR63" i="3"/>
  <c r="AR62" i="3"/>
  <c r="AC63" i="3"/>
  <c r="AQ69" i="3"/>
  <c r="AR67"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I11" i="1"/>
  <c r="F9" i="1"/>
  <c r="G10" i="1"/>
  <c r="I12" i="1"/>
  <c r="E14" i="1"/>
  <c r="I9" i="1"/>
  <c r="D14" i="1"/>
  <c r="H9" i="1"/>
  <c r="G11" i="1"/>
  <c r="D11" i="1"/>
  <c r="E13" i="1"/>
  <c r="G13" i="1"/>
  <c r="F13" i="1"/>
  <c r="H10" i="1"/>
  <c r="G12" i="1"/>
  <c r="E11" i="1"/>
  <c r="F11" i="1"/>
  <c r="F12" i="1"/>
  <c r="D9" i="1"/>
  <c r="G14" i="1"/>
  <c r="D10" i="1"/>
  <c r="E9" i="1"/>
  <c r="H12" i="1"/>
  <c r="I10" i="1"/>
  <c r="D12" i="1"/>
  <c r="E12" i="1"/>
  <c r="I13" i="1"/>
  <c r="F14" i="1"/>
  <c r="G9" i="1"/>
  <c r="H14" i="1"/>
  <c r="H11" i="1"/>
  <c r="D13" i="1"/>
  <c r="F10" i="1"/>
  <c r="H13" i="1"/>
  <c r="I14" i="1"/>
  <c r="AR31" i="3" l="1"/>
  <c r="AS30" i="3" s="1"/>
  <c r="CE60" i="3"/>
  <c r="CE70" i="3" s="1"/>
  <c r="M60" i="3"/>
  <c r="M64" i="3" s="1"/>
  <c r="M70" i="3" s="1"/>
  <c r="K11" i="1"/>
  <c r="F5" i="1"/>
  <c r="K5" i="1" s="1"/>
  <c r="L5" i="1" s="1"/>
  <c r="F6" i="1"/>
  <c r="K6" i="1" s="1"/>
  <c r="L6" i="1" s="1"/>
  <c r="F15" i="1"/>
  <c r="K15" i="1" s="1"/>
  <c r="K14" i="1"/>
  <c r="L14" i="1" s="1"/>
  <c r="K10" i="1"/>
  <c r="K9" i="1"/>
  <c r="L9" i="1" s="1"/>
  <c r="K13" i="1"/>
  <c r="L13" i="1" s="1"/>
  <c r="K12" i="1"/>
  <c r="L12" i="1" s="1"/>
  <c r="D15" i="1"/>
  <c r="I15" i="1"/>
  <c r="I16" i="1" s="1"/>
  <c r="I17" i="1" s="1"/>
  <c r="BR60" i="3"/>
  <c r="BA72" i="3"/>
  <c r="BA74" i="3" s="1"/>
  <c r="AP72" i="3"/>
  <c r="AP74" i="3" s="1"/>
  <c r="AO72" i="3"/>
  <c r="AO74" i="3" s="1"/>
  <c r="CD60" i="3"/>
  <c r="CD70" i="3" s="1"/>
  <c r="AU60" i="3"/>
  <c r="CD72" i="3"/>
  <c r="CD74" i="3" s="1"/>
  <c r="D72" i="3"/>
  <c r="D74" i="3" s="1"/>
  <c r="BP72" i="3"/>
  <c r="BP74" i="3" s="1"/>
  <c r="CJ72" i="3"/>
  <c r="CJ74" i="3" s="1"/>
  <c r="CE72" i="3"/>
  <c r="CE74" i="3" s="1"/>
  <c r="BR72" i="3"/>
  <c r="BR74" i="3" s="1"/>
  <c r="AV72" i="3"/>
  <c r="AV74" i="3" s="1"/>
  <c r="BQ72" i="3"/>
  <c r="BQ74" i="3" s="1"/>
  <c r="AJ72" i="3"/>
  <c r="AJ74" i="3" s="1"/>
  <c r="AN72" i="3"/>
  <c r="AN74" i="3" s="1"/>
  <c r="AI72" i="3"/>
  <c r="AI74" i="3" s="1"/>
  <c r="BT72" i="3"/>
  <c r="BT74" i="3" s="1"/>
  <c r="CB72" i="3"/>
  <c r="CB74" i="3" s="1"/>
  <c r="BJ72" i="3"/>
  <c r="BJ74" i="3" s="1"/>
  <c r="H72" i="3"/>
  <c r="H74" i="3" s="1"/>
  <c r="J72" i="3"/>
  <c r="J74" i="3" s="1"/>
  <c r="AG72" i="3"/>
  <c r="AG74" i="3" s="1"/>
  <c r="AK72" i="3"/>
  <c r="AK74" i="3" s="1"/>
  <c r="I72" i="3"/>
  <c r="I74" i="3" s="1"/>
  <c r="BP60" i="3"/>
  <c r="CF72" i="3"/>
  <c r="CF74" i="3" s="1"/>
  <c r="BB72" i="3"/>
  <c r="BB74" i="3" s="1"/>
  <c r="AW72" i="3"/>
  <c r="AW74" i="3" s="1"/>
  <c r="CJ60" i="3"/>
  <c r="CJ70" i="3" s="1"/>
  <c r="BO72" i="3"/>
  <c r="BO74" i="3" s="1"/>
  <c r="AZ72" i="3"/>
  <c r="AZ74" i="3" s="1"/>
  <c r="AX72" i="3"/>
  <c r="AX74" i="3" s="1"/>
  <c r="BK72" i="3"/>
  <c r="BK74" i="3" s="1"/>
  <c r="BY72" i="3"/>
  <c r="BY74" i="3" s="1"/>
  <c r="AU72" i="3"/>
  <c r="AU74" i="3" s="1"/>
  <c r="AQ72" i="3"/>
  <c r="AQ74" i="3" s="1"/>
  <c r="AH72" i="3"/>
  <c r="AH74" i="3" s="1"/>
  <c r="L72" i="3"/>
  <c r="L74" i="3" s="1"/>
  <c r="BS72" i="3"/>
  <c r="BS74" i="3" s="1"/>
  <c r="CA72" i="3"/>
  <c r="CA74" i="3" s="1"/>
  <c r="CI72" i="3"/>
  <c r="CI74" i="3" s="1"/>
  <c r="M72" i="3"/>
  <c r="M74" i="3" s="1"/>
  <c r="C72" i="3"/>
  <c r="C74" i="3" s="1"/>
  <c r="G72" i="3"/>
  <c r="G74" i="3" s="1"/>
  <c r="N72" i="3"/>
  <c r="N74" i="3" s="1"/>
  <c r="AM72" i="3"/>
  <c r="AM74" i="3" s="1"/>
  <c r="BC72" i="3"/>
  <c r="BC74" i="3" s="1"/>
  <c r="BE72" i="3"/>
  <c r="BE74" i="3" s="1"/>
  <c r="E72" i="3"/>
  <c r="E74" i="3" s="1"/>
  <c r="F72" i="3"/>
  <c r="F74" i="3" s="1"/>
  <c r="K72" i="3"/>
  <c r="K74" i="3" s="1"/>
  <c r="AL72" i="3"/>
  <c r="AL74" i="3" s="1"/>
  <c r="BM72" i="3"/>
  <c r="BM74" i="3" s="1"/>
  <c r="BZ72" i="3"/>
  <c r="BZ74" i="3" s="1"/>
  <c r="CG72" i="3"/>
  <c r="CG74" i="3" s="1"/>
  <c r="BU72" i="3"/>
  <c r="BU74" i="3" s="1"/>
  <c r="CC60" i="3"/>
  <c r="CC70" i="3" s="1"/>
  <c r="CC72" i="3"/>
  <c r="CC74" i="3" s="1"/>
  <c r="BF60" i="3"/>
  <c r="BF64" i="3" s="1"/>
  <c r="BF72" i="3"/>
  <c r="BF74" i="3" s="1"/>
  <c r="BD60" i="3"/>
  <c r="BD72" i="3"/>
  <c r="BD74" i="3" s="1"/>
  <c r="CH60" i="3"/>
  <c r="CH70" i="3" s="1"/>
  <c r="CH72" i="3"/>
  <c r="CH74" i="3" s="1"/>
  <c r="BN60" i="3"/>
  <c r="BN72" i="3"/>
  <c r="BN74" i="3" s="1"/>
  <c r="BL60" i="3"/>
  <c r="BL72" i="3"/>
  <c r="BL74" i="3" s="1"/>
  <c r="AY60" i="3"/>
  <c r="AY72" i="3"/>
  <c r="AY74" i="3" s="1"/>
  <c r="BK60" i="3"/>
  <c r="BA60" i="3"/>
  <c r="CF60" i="3"/>
  <c r="CF70" i="3" s="1"/>
  <c r="AW60" i="3"/>
  <c r="AZ60" i="3"/>
  <c r="BB60" i="3"/>
  <c r="CK53" i="3"/>
  <c r="CK50" i="3"/>
  <c r="BS60" i="3"/>
  <c r="BG59" i="3"/>
  <c r="BT60" i="3"/>
  <c r="CB60" i="3"/>
  <c r="CB70" i="3" s="1"/>
  <c r="CA60" i="3"/>
  <c r="CA70" i="3" s="1"/>
  <c r="BO60" i="3"/>
  <c r="BO64" i="3" s="1"/>
  <c r="BE60" i="3"/>
  <c r="BW30" i="3"/>
  <c r="BM60" i="3"/>
  <c r="BQ60" i="3"/>
  <c r="BU60" i="3"/>
  <c r="BU64" i="3" s="1"/>
  <c r="CK31" i="3"/>
  <c r="CL31" i="3" s="1"/>
  <c r="BG53" i="3"/>
  <c r="BG50" i="3"/>
  <c r="BZ60" i="3"/>
  <c r="BZ70" i="3" s="1"/>
  <c r="BV53" i="3"/>
  <c r="BV50" i="3"/>
  <c r="CG60" i="3"/>
  <c r="CG70" i="3" s="1"/>
  <c r="CI60" i="3"/>
  <c r="CI70" i="3" s="1"/>
  <c r="BG31" i="3"/>
  <c r="BV23" i="3"/>
  <c r="BV31" i="3"/>
  <c r="BV59" i="3"/>
  <c r="BV26" i="3"/>
  <c r="BJ60" i="3"/>
  <c r="CK59" i="3"/>
  <c r="AV60" i="3"/>
  <c r="CK26" i="3"/>
  <c r="BY60" i="3"/>
  <c r="BY70" i="3" s="1"/>
  <c r="AX60" i="3"/>
  <c r="BG23" i="3"/>
  <c r="BC60" i="3"/>
  <c r="CK23" i="3"/>
  <c r="BG26" i="3"/>
  <c r="J12" i="1"/>
  <c r="E60" i="3"/>
  <c r="E64" i="3" s="1"/>
  <c r="E70" i="3" s="1"/>
  <c r="AF69" i="3"/>
  <c r="AR68" i="3"/>
  <c r="AR69" i="3" s="1"/>
  <c r="J14" i="1"/>
  <c r="J13" i="1"/>
  <c r="J9" i="1"/>
  <c r="J11" i="1"/>
  <c r="AC59" i="3"/>
  <c r="AR59" i="3"/>
  <c r="AS59" i="3" s="1"/>
  <c r="J60" i="3"/>
  <c r="J64" i="3" s="1"/>
  <c r="J70" i="3" s="1"/>
  <c r="AF60" i="3"/>
  <c r="AF64" i="3" s="1"/>
  <c r="F60" i="3"/>
  <c r="F64" i="3" s="1"/>
  <c r="F70" i="3" s="1"/>
  <c r="AL60" i="3"/>
  <c r="AL64" i="3" s="1"/>
  <c r="AL70" i="3" s="1"/>
  <c r="AP60" i="3"/>
  <c r="AP64" i="3" s="1"/>
  <c r="AP70" i="3" s="1"/>
  <c r="AK60" i="3"/>
  <c r="AK64" i="3" s="1"/>
  <c r="AK70" i="3" s="1"/>
  <c r="H60" i="3"/>
  <c r="H64" i="3" s="1"/>
  <c r="H70" i="3" s="1"/>
  <c r="AH60" i="3"/>
  <c r="AH64" i="3" s="1"/>
  <c r="AH70" i="3" s="1"/>
  <c r="C60" i="3"/>
  <c r="C64" i="3" s="1"/>
  <c r="C70" i="3" s="1"/>
  <c r="N60" i="3"/>
  <c r="N64" i="3" s="1"/>
  <c r="AQ60" i="3"/>
  <c r="AQ64" i="3" s="1"/>
  <c r="AQ70"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AO70" i="3" s="1"/>
  <c r="G60" i="3"/>
  <c r="G64" i="3" s="1"/>
  <c r="G70" i="3" s="1"/>
  <c r="O31" i="3"/>
  <c r="AR23" i="3"/>
  <c r="O23" i="3"/>
  <c r="AR50" i="3"/>
  <c r="AC23" i="3"/>
  <c r="O50" i="3"/>
  <c r="O53" i="3" s="1"/>
  <c r="AR26" i="3"/>
  <c r="O59" i="3"/>
  <c r="AR53" i="3"/>
  <c r="BW47" i="3" s="1"/>
  <c r="AA26" i="3"/>
  <c r="AD9" i="3"/>
  <c r="AD12" i="3"/>
  <c r="AD11" i="3"/>
  <c r="AD8" i="3"/>
  <c r="AG11" i="3"/>
  <c r="AG14" i="3" s="1"/>
  <c r="AB26" i="3"/>
  <c r="AC24" i="3"/>
  <c r="Z26" i="3"/>
  <c r="AD13" i="3"/>
  <c r="AD10" i="3"/>
  <c r="E7" i="1"/>
  <c r="H7" i="1"/>
  <c r="D7" i="1"/>
  <c r="F7" i="1"/>
  <c r="G7" i="1"/>
  <c r="I7" i="1"/>
  <c r="AF70" i="3" l="1"/>
  <c r="BH30" i="3"/>
  <c r="AS28" i="3"/>
  <c r="AS31" i="3"/>
  <c r="BW29" i="3"/>
  <c r="BW31" i="3"/>
  <c r="AS29" i="3"/>
  <c r="BH29" i="3"/>
  <c r="CL28" i="3"/>
  <c r="BW28" i="3"/>
  <c r="BH28" i="3"/>
  <c r="CL30" i="3"/>
  <c r="BH31" i="3"/>
  <c r="CL29" i="3"/>
  <c r="BC64" i="3"/>
  <c r="BC70" i="3" s="1"/>
  <c r="BJ64" i="3"/>
  <c r="BJ70" i="3" s="1"/>
  <c r="BE64" i="3"/>
  <c r="BE70" i="3" s="1"/>
  <c r="AY64" i="3"/>
  <c r="AY70" i="3" s="1"/>
  <c r="BD64" i="3"/>
  <c r="BD70" i="3" s="1"/>
  <c r="AU64" i="3"/>
  <c r="AU70" i="3" s="1"/>
  <c r="N70" i="3"/>
  <c r="O70" i="3" s="1"/>
  <c r="O64" i="3"/>
  <c r="AZ64" i="3"/>
  <c r="AZ70" i="3" s="1"/>
  <c r="BL64" i="3"/>
  <c r="BL70" i="3" s="1"/>
  <c r="BB64" i="3"/>
  <c r="BB70" i="3" s="1"/>
  <c r="AX64" i="3"/>
  <c r="AX70" i="3" s="1"/>
  <c r="AW64" i="3"/>
  <c r="AW70" i="3" s="1"/>
  <c r="BT64" i="3"/>
  <c r="BT70" i="3" s="1"/>
  <c r="BN64" i="3"/>
  <c r="BN70" i="3" s="1"/>
  <c r="BP64" i="3"/>
  <c r="BP70" i="3" s="1"/>
  <c r="BQ64" i="3"/>
  <c r="BQ70" i="3" s="1"/>
  <c r="BA64" i="3"/>
  <c r="BA70" i="3" s="1"/>
  <c r="BR64" i="3"/>
  <c r="BR70" i="3" s="1"/>
  <c r="AV64" i="3"/>
  <c r="AV70" i="3" s="1"/>
  <c r="BM64" i="3"/>
  <c r="BM70" i="3" s="1"/>
  <c r="BS64" i="3"/>
  <c r="BS70" i="3" s="1"/>
  <c r="BK64" i="3"/>
  <c r="BK70" i="3" s="1"/>
  <c r="BF70" i="3"/>
  <c r="BG64" i="3"/>
  <c r="F16" i="1"/>
  <c r="F17" i="1" s="1"/>
  <c r="K7" i="1"/>
  <c r="K8" i="1" s="1"/>
  <c r="BU70" i="3"/>
  <c r="BV64" i="3"/>
  <c r="O26" i="3"/>
  <c r="O60" i="3" s="1"/>
  <c r="BO70" i="3"/>
  <c r="AR64" i="3"/>
  <c r="BG72" i="3"/>
  <c r="BG74" i="3" s="1"/>
  <c r="CK72" i="3"/>
  <c r="CK74" i="3" s="1"/>
  <c r="BV72" i="3"/>
  <c r="BV74" i="3" s="1"/>
  <c r="BH18" i="3"/>
  <c r="AR72" i="3"/>
  <c r="AR74" i="3" s="1"/>
  <c r="CK70" i="3"/>
  <c r="CL18" i="3"/>
  <c r="CL17" i="3"/>
  <c r="BH34" i="3"/>
  <c r="BH56" i="3"/>
  <c r="BH42" i="3"/>
  <c r="BW53" i="3"/>
  <c r="BW45" i="3"/>
  <c r="BH43" i="3"/>
  <c r="BW44" i="3"/>
  <c r="CL24" i="3"/>
  <c r="BW42" i="3"/>
  <c r="CL57" i="3"/>
  <c r="CL40" i="3"/>
  <c r="CL47" i="3"/>
  <c r="BW41" i="3"/>
  <c r="BH55" i="3"/>
  <c r="BW38" i="3"/>
  <c r="BW58" i="3"/>
  <c r="BH46" i="3"/>
  <c r="CL46" i="3"/>
  <c r="CL59" i="3"/>
  <c r="CL48" i="3"/>
  <c r="CL34" i="3"/>
  <c r="CL38" i="3"/>
  <c r="BH47" i="3"/>
  <c r="CL41" i="3"/>
  <c r="BH25" i="3"/>
  <c r="BH48" i="3"/>
  <c r="BH21" i="3"/>
  <c r="CL36" i="3"/>
  <c r="CL26" i="3"/>
  <c r="CK60" i="3"/>
  <c r="BH41" i="3"/>
  <c r="BW17" i="3"/>
  <c r="BH44" i="3"/>
  <c r="BH22" i="3"/>
  <c r="BH57" i="3"/>
  <c r="BH35" i="3"/>
  <c r="CL43" i="3"/>
  <c r="BH59" i="3"/>
  <c r="CL33" i="3"/>
  <c r="CL20" i="3"/>
  <c r="CL55" i="3"/>
  <c r="BW34" i="3"/>
  <c r="BW24" i="3"/>
  <c r="BW23" i="3"/>
  <c r="BH33" i="3"/>
  <c r="CL35" i="3"/>
  <c r="BW19" i="3"/>
  <c r="BH38" i="3"/>
  <c r="CL22" i="3"/>
  <c r="CL50" i="3"/>
  <c r="AS41" i="3"/>
  <c r="BW51" i="3"/>
  <c r="BH52" i="3"/>
  <c r="BH51" i="3"/>
  <c r="CL52" i="3"/>
  <c r="CL51" i="3"/>
  <c r="BW52" i="3"/>
  <c r="BH45" i="3"/>
  <c r="BW40" i="3"/>
  <c r="BH26" i="3"/>
  <c r="BG60" i="3"/>
  <c r="BW20" i="3"/>
  <c r="BH39" i="3"/>
  <c r="BW57" i="3"/>
  <c r="BW26" i="3"/>
  <c r="BV60" i="3"/>
  <c r="BW59" i="3"/>
  <c r="BH24" i="3"/>
  <c r="BH50" i="3"/>
  <c r="BW22" i="3"/>
  <c r="BW43" i="3"/>
  <c r="BW35" i="3"/>
  <c r="CL45" i="3"/>
  <c r="BW48" i="3"/>
  <c r="CL49" i="3"/>
  <c r="CL53" i="3"/>
  <c r="CL56" i="3"/>
  <c r="CL58" i="3"/>
  <c r="BH23" i="3"/>
  <c r="BH37" i="3"/>
  <c r="CL44" i="3"/>
  <c r="BH49" i="3"/>
  <c r="CL21" i="3"/>
  <c r="BW33" i="3"/>
  <c r="BH53" i="3"/>
  <c r="BW46" i="3"/>
  <c r="BW56" i="3"/>
  <c r="CL39" i="3"/>
  <c r="CL37" i="3"/>
  <c r="BW37" i="3"/>
  <c r="AS26" i="3"/>
  <c r="BW18" i="3"/>
  <c r="BH19" i="3"/>
  <c r="CL19" i="3"/>
  <c r="CL23" i="3"/>
  <c r="BH40" i="3"/>
  <c r="BH17" i="3"/>
  <c r="BW55" i="3"/>
  <c r="BH58" i="3"/>
  <c r="BH20" i="3"/>
  <c r="BW49" i="3"/>
  <c r="BW50" i="3"/>
  <c r="BW21" i="3"/>
  <c r="BW25" i="3"/>
  <c r="CL42" i="3"/>
  <c r="BH36" i="3"/>
  <c r="BW39" i="3"/>
  <c r="CL25" i="3"/>
  <c r="BW36" i="3"/>
  <c r="BH66" i="3"/>
  <c r="BH65" i="3"/>
  <c r="BH67" i="3"/>
  <c r="BW67" i="3"/>
  <c r="CL67" i="3"/>
  <c r="CL66" i="3"/>
  <c r="BW66" i="3"/>
  <c r="BW65" i="3"/>
  <c r="CL65" i="3"/>
  <c r="BH68" i="3"/>
  <c r="BW69" i="3"/>
  <c r="CL68" i="3"/>
  <c r="BW68" i="3"/>
  <c r="CL69" i="3"/>
  <c r="BH69"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S68" i="3"/>
  <c r="AC29" i="3"/>
  <c r="AC31" i="3" s="1"/>
  <c r="AS69" i="3"/>
  <c r="AS65" i="3"/>
  <c r="AS66" i="3"/>
  <c r="AS67" i="3"/>
  <c r="R53" i="3"/>
  <c r="Q53" i="3"/>
  <c r="AC26" i="3"/>
  <c r="BG70" i="3" l="1"/>
  <c r="O72" i="3"/>
  <c r="O74" i="3" s="1"/>
  <c r="BV70" i="3"/>
  <c r="G15" i="1"/>
  <c r="G16" i="1" s="1"/>
  <c r="G17" i="1" s="1"/>
  <c r="Q60" i="3"/>
  <c r="Q64" i="3" s="1"/>
  <c r="Q70" i="3" s="1"/>
  <c r="Q72" i="3"/>
  <c r="Q74" i="3" s="1"/>
  <c r="R60" i="3"/>
  <c r="R64" i="3" s="1"/>
  <c r="R70" i="3" s="1"/>
  <c r="R72" i="3"/>
  <c r="R74" i="3" s="1"/>
  <c r="AR70" i="3"/>
  <c r="J7" i="1"/>
  <c r="L7" i="1"/>
  <c r="K17" i="1"/>
  <c r="E8" i="1"/>
  <c r="J8" i="1" s="1"/>
  <c r="D17" i="1"/>
  <c r="AD20" i="3"/>
  <c r="AD26" i="3"/>
  <c r="AD18" i="3"/>
  <c r="AD17" i="3"/>
  <c r="AD22" i="3"/>
  <c r="AD19" i="3"/>
  <c r="AD21" i="3"/>
  <c r="AD25" i="3"/>
  <c r="AD23" i="3"/>
  <c r="AD31" i="3"/>
  <c r="AD30" i="3"/>
  <c r="AD28" i="3"/>
  <c r="AR60" i="3"/>
  <c r="AD29" i="3"/>
  <c r="U53" i="3"/>
  <c r="AD24" i="3"/>
  <c r="AC44" i="3"/>
  <c r="U60" i="3" l="1"/>
  <c r="U64" i="3" s="1"/>
  <c r="U70" i="3" s="1"/>
  <c r="U72" i="3"/>
  <c r="U74" i="3" s="1"/>
  <c r="L8" i="1"/>
  <c r="AC45" i="3"/>
  <c r="AS8" i="3"/>
  <c r="AS10" i="3"/>
  <c r="AS13" i="3"/>
  <c r="AS14" i="3"/>
  <c r="AS9" i="3"/>
  <c r="AS12" i="3"/>
  <c r="AC46" i="3"/>
  <c r="AS11" i="3"/>
  <c r="T53" i="3"/>
  <c r="S53" i="3"/>
  <c r="V53" i="3"/>
  <c r="V60" i="3" s="1"/>
  <c r="V64" i="3" l="1"/>
  <c r="V70" i="3" s="1"/>
  <c r="V72" i="3"/>
  <c r="V74" i="3" s="1"/>
  <c r="S60" i="3"/>
  <c r="S64" i="3" s="1"/>
  <c r="S70" i="3" s="1"/>
  <c r="S72" i="3"/>
  <c r="S74" i="3" s="1"/>
  <c r="T60" i="3"/>
  <c r="T64" i="3" s="1"/>
  <c r="T70" i="3" s="1"/>
  <c r="T72" i="3"/>
  <c r="T74" i="3" s="1"/>
  <c r="Y53" i="3"/>
  <c r="AC49" i="3"/>
  <c r="W53" i="3"/>
  <c r="Y60" i="3" l="1"/>
  <c r="Y64" i="3" s="1"/>
  <c r="Y70" i="3" s="1"/>
  <c r="Y72" i="3"/>
  <c r="Y74" i="3" s="1"/>
  <c r="W60" i="3"/>
  <c r="W64" i="3" s="1"/>
  <c r="W70" i="3" s="1"/>
  <c r="W72" i="3"/>
  <c r="W74" i="3" s="1"/>
  <c r="AC48" i="3"/>
  <c r="Z53" i="3"/>
  <c r="X53" i="3"/>
  <c r="AC47" i="3"/>
  <c r="E10" i="1"/>
  <c r="J10" i="1" l="1"/>
  <c r="Z60" i="3"/>
  <c r="Z64" i="3" s="1"/>
  <c r="Z70" i="3" s="1"/>
  <c r="Z72" i="3"/>
  <c r="Z74" i="3" s="1"/>
  <c r="X60" i="3"/>
  <c r="X64" i="3" s="1"/>
  <c r="X70" i="3" s="1"/>
  <c r="X72" i="3"/>
  <c r="X74" i="3" s="1"/>
  <c r="L10" i="1"/>
  <c r="AA53" i="3"/>
  <c r="AB53" i="3"/>
  <c r="AB60" i="3" l="1"/>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<sst xmlns="http://schemas.openxmlformats.org/spreadsheetml/2006/main" count="117542" uniqueCount="6248">
  <si>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</si>
  <si>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</si>
  <si>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</si>
  <si>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</si>
  <si>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</si>
  <si>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</si>
  <si>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</si>
  <si>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</si>
  <si>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</si>
  <si>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</si>
  <si>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</si>
  <si>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</si>
  <si>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</si>
  <si>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</si>
  <si>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</si>
  <si>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</si>
  <si>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</si>
  <si>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</si>
  <si>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</si>
  <si>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</si>
  <si>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</si>
  <si>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</si>
  <si>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</si>
  <si>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</si>
  <si>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</si>
  <si>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</si>
  <si>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</si>
  <si>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</si>
  <si>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</si>
  <si>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</si>
  <si>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</si>
  <si>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</si>
  <si>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</si>
  <si>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</si>
  <si>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</si>
  <si>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</si>
  <si>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</si>
  <si>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</si>
  <si>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</si>
  <si>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</si>
  <si>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</si>
  <si>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</si>
  <si>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</si>
  <si>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</si>
  <si>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</si>
  <si>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</si>
  <si>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</si>
  <si>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</si>
  <si>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</si>
  <si>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</si>
  <si>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</si>
  <si>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</si>
  <si>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</si>
  <si>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</si>
  <si>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</si>
  <si>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</si>
  <si>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</si>
  <si>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</si>
  <si>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</si>
  <si>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</si>
  <si>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</si>
  <si>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</si>
  <si>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</si>
  <si>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</si>
  <si>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</si>
  <si>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</si>
  <si>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</si>
  <si>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</si>
  <si>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</si>
  <si>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</si>
  <si>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</si>
  <si>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</si>
  <si>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</si>
  <si>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</si>
  <si>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</si>
  <si>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</si>
  <si>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</si>
  <si>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</si>
  <si>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</si>
  <si>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</si>
  <si>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</si>
  <si>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</si>
  <si>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</si>
  <si>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</si>
  <si>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</si>
  <si>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</si>
  <si>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</si>
  <si>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</si>
  <si>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</si>
  <si>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</si>
  <si>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</si>
  <si>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</si>
  <si>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</si>
  <si>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</si>
  <si>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</si>
  <si>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</si>
  <si>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</si>
  <si>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</si>
  <si>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</si>
  <si>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</si>
  <si>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</si>
  <si>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</si>
  <si>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</si>
  <si>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</si>
  <si>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</si>
  <si>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</si>
  <si>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</si>
  <si>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</si>
  <si>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</si>
  <si>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</si>
  <si>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</si>
  <si>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</si>
  <si>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</si>
  <si>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</si>
  <si>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</si>
  <si>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</si>
  <si>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</si>
  <si>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</si>
  <si>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</si>
  <si>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</si>
  <si>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</si>
  <si>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</si>
  <si>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</si>
  <si>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</si>
  <si>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</si>
  <si>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</si>
  <si>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</si>
  <si>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</si>
  <si>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</si>
  <si>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</si>
  <si>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</si>
  <si>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</si>
  <si>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</si>
  <si>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</si>
  <si>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</si>
  <si>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</si>
  <si>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</si>
  <si>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</si>
  <si>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</si>
  <si>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</si>
  <si>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</si>
  <si>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</si>
  <si>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</si>
  <si>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</si>
  <si>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</si>
  <si>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</si>
  <si>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</si>
  <si>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</si>
  <si>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</si>
  <si>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</si>
  <si>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</si>
  <si>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</si>
  <si>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</si>
  <si>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</si>
  <si>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</si>
  <si>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</si>
  <si>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</si>
  <si>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</si>
  <si>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</si>
  <si>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</si>
  <si>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</si>
  <si>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</si>
  <si>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</si>
  <si>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</si>
  <si>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</si>
  <si>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</si>
  <si>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</si>
  <si>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</si>
  <si>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</si>
  <si>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</si>
  <si>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</si>
  <si>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</si>
  <si>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</si>
  <si>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</si>
  <si>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</si>
  <si>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</si>
  <si>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</si>
  <si>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</si>
  <si>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</si>
  <si>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</si>
  <si>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</si>
  <si>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</si>
  <si>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</si>
  <si>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</si>
  <si>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</si>
  <si>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</si>
  <si>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</si>
  <si>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</si>
  <si>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</si>
  <si>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</si>
  <si>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</si>
  <si>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</si>
  <si>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</si>
  <si>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</si>
  <si>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</si>
  <si>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</si>
  <si>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</si>
  <si>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</si>
  <si>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</si>
  <si>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</si>
  <si>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</si>
  <si>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</si>
  <si>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</si>
  <si>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</si>
  <si>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</si>
  <si>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</si>
  <si>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</si>
  <si>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</si>
  <si>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</si>
  <si>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</si>
  <si>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</si>
  <si>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</si>
  <si>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</si>
  <si>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</si>
  <si>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</si>
  <si>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</si>
  <si>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</si>
  <si>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</si>
  <si>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</si>
  <si>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</si>
  <si>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</si>
  <si>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</si>
  <si>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</si>
  <si>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</si>
  <si>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</si>
  <si>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</si>
  <si>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</si>
  <si>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</si>
  <si>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</si>
  <si>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</si>
  <si>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</si>
  <si>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</si>
  <si>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</si>
  <si>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</si>
  <si>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</si>
  <si>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</si>
  <si>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</si>
  <si>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</si>
  <si>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</si>
  <si>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</si>
  <si>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</si>
  <si>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</si>
  <si>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</si>
  <si>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</si>
  <si>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</si>
  <si>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</si>
  <si>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</si>
  <si>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</si>
  <si>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</si>
  <si>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</si>
  <si>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</si>
  <si>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</si>
  <si>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</si>
  <si>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</si>
  <si>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</si>
  <si>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</si>
  <si>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</si>
  <si>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</si>
  <si>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</si>
  <si>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</si>
  <si>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</si>
  <si>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</si>
  <si>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</si>
  <si>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</si>
  <si>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</si>
  <si>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</si>
  <si>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</si>
  <si>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</si>
  <si>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</si>
  <si>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</si>
  <si>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</si>
  <si>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</si>
  <si>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</si>
  <si>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</si>
  <si>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</si>
  <si>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</si>
  <si>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</si>
  <si>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</si>
  <si>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</si>
  <si>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</si>
  <si>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</si>
  <si>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</si>
  <si>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</si>
  <si>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</si>
  <si>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</si>
  <si>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</si>
  <si>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</si>
  <si>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</si>
  <si>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</si>
  <si>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</si>
  <si>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</si>
  <si>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</si>
  <si>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</si>
  <si>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</si>
  <si>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</si>
  <si>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</si>
  <si>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</si>
  <si>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</si>
  <si>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</si>
  <si>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</si>
  <si>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</si>
  <si>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</si>
  <si>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</si>
  <si>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</si>
  <si>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</si>
  <si>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</si>
  <si>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</si>
  <si>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</si>
  <si>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</si>
  <si>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</si>
  <si>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</si>
  <si>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</si>
  <si>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</si>
  <si>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</si>
  <si>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</si>
  <si>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</si>
  <si>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</si>
  <si>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</si>
  <si>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</si>
  <si>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</si>
  <si>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</si>
  <si>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</si>
  <si>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</si>
  <si>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</si>
  <si>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</si>
  <si>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</si>
  <si>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</si>
  <si>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</si>
  <si>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</si>
  <si>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</si>
  <si>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</si>
  <si>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</si>
  <si>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</si>
  <si>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</si>
  <si>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</si>
  <si>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</si>
  <si>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</si>
  <si>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</si>
  <si>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</si>
  <si>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</si>
  <si>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</si>
  <si>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</si>
  <si>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</si>
  <si>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</si>
  <si>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</si>
  <si>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</si>
  <si>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</si>
  <si>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</si>
  <si>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</si>
  <si>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</si>
  <si>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</si>
  <si>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</si>
  <si>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</si>
  <si>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</si>
  <si>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</si>
  <si>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</si>
  <si>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</si>
  <si>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</si>
  <si>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</si>
  <si>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</si>
  <si>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</si>
  <si>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</si>
  <si>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</si>
  <si>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</si>
  <si>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</si>
  <si>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</si>
  <si>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</si>
  <si>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</si>
  <si>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</si>
  <si>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</si>
  <si>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</si>
  <si>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</si>
  <si>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</si>
  <si>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</si>
  <si>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</si>
  <si>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</si>
  <si>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</si>
  <si>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</si>
  <si>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</si>
  <si>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</si>
  <si>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</si>
  <si>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</si>
  <si>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</si>
  <si>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</si>
  <si>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</si>
  <si>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</si>
  <si>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</si>
  <si>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</si>
  <si>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</si>
  <si>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</si>
  <si>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</si>
  <si>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</si>
  <si>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</si>
  <si>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</si>
  <si>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</si>
  <si>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</si>
  <si>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</si>
  <si>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</si>
  <si>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</si>
  <si>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</si>
  <si>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</si>
  <si>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</si>
  <si>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</si>
  <si>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</si>
  <si>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</si>
  <si>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</si>
  <si>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</si>
  <si>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</si>
  <si>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</si>
  <si>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</si>
  <si>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</si>
  <si>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</si>
  <si>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</si>
  <si>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</si>
  <si>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</si>
  <si>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</si>
  <si>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</si>
  <si>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</si>
  <si>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</si>
  <si>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</si>
  <si>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</si>
  <si>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</si>
  <si>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</si>
  <si>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</si>
  <si>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</si>
  <si>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</si>
  <si>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</si>
  <si>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</si>
  <si>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</si>
  <si>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</si>
  <si>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</si>
  <si>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</si>
  <si>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</si>
  <si>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</si>
  <si>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</si>
  <si>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</si>
  <si>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</si>
  <si>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</si>
  <si>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</si>
  <si>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</si>
  <si>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</si>
  <si>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</si>
  <si>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</si>
  <si>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</si>
  <si>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</si>
  <si>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</si>
  <si>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</si>
  <si>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</si>
  <si>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</si>
  <si>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</si>
  <si>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</si>
  <si>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</si>
  <si>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</si>
  <si>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</si>
  <si>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</si>
  <si>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</si>
  <si>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</si>
  <si>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</si>
  <si>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</si>
  <si>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</si>
  <si>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</si>
  <si>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</si>
  <si>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</si>
  <si>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</si>
  <si>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</si>
  <si>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</si>
  <si>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</si>
  <si>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</si>
  <si>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</si>
  <si>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</si>
  <si>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</si>
  <si>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</si>
  <si>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</si>
  <si>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</si>
  <si>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</si>
  <si>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</si>
  <si>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</si>
  <si>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</si>
  <si>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</si>
  <si>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</si>
  <si>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</si>
  <si>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</si>
  <si>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</si>
  <si>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</si>
  <si>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</si>
  <si>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</si>
  <si>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</si>
  <si>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</si>
  <si>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</si>
  <si>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</si>
  <si>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</si>
  <si>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</si>
  <si>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</si>
  <si>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</si>
  <si>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</si>
  <si>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</si>
  <si>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</si>
  <si>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</si>
  <si>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</si>
  <si>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</si>
  <si>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</si>
  <si>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</si>
  <si>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</si>
  <si>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</si>
  <si>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</si>
  <si>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</si>
  <si>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</si>
  <si>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</si>
  <si>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</si>
  <si>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</si>
  <si>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</si>
  <si>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</si>
  <si>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</si>
  <si>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</si>
  <si>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</si>
  <si>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</si>
  <si>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</si>
  <si>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</si>
  <si>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</si>
  <si>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</si>
  <si>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</si>
  <si>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</si>
  <si>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</si>
  <si>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</si>
  <si>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</si>
  <si>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</si>
  <si>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</si>
  <si>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</si>
  <si>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</si>
  <si>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</si>
  <si>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</si>
  <si>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</si>
  <si>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</si>
  <si>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</si>
  <si>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</si>
  <si>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</si>
  <si>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</si>
  <si>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</si>
  <si>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</si>
  <si>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</si>
  <si>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</si>
  <si>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</si>
  <si>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</si>
  <si>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</si>
  <si>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</si>
  <si>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</si>
  <si>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</si>
  <si>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</si>
  <si>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</si>
  <si>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</si>
  <si>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</si>
  <si>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</si>
  <si>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</si>
  <si>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</si>
  <si>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</si>
  <si>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</si>
  <si>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</si>
  <si>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</si>
  <si>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</si>
  <si>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</si>
  <si>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</si>
  <si>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</si>
  <si>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</si>
  <si>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</si>
  <si>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</si>
  <si>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</si>
  <si>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</si>
  <si>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</si>
  <si>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</si>
  <si>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</si>
  <si>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</si>
  <si>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</si>
  <si>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</si>
  <si>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</si>
  <si>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</si>
  <si>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</si>
  <si>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</si>
  <si>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</si>
  <si>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</si>
  <si>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</si>
  <si>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</si>
  <si>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</si>
  <si>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</si>
  <si>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</si>
  <si>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</si>
  <si>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</si>
  <si>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</si>
  <si>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</si>
  <si>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</si>
  <si>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</si>
  <si>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</si>
  <si>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</si>
  <si>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</si>
  <si>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</si>
  <si>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</si>
  <si>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</si>
  <si>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</si>
  <si>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</si>
  <si>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</si>
  <si>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</si>
  <si>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</si>
  <si>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</si>
  <si>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</si>
  <si>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</si>
  <si>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</si>
  <si>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</si>
  <si>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</si>
  <si>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</si>
  <si>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</si>
  <si>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</si>
  <si>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</si>
  <si>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</si>
  <si>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</si>
  <si>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</si>
  <si>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</si>
  <si>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</si>
  <si>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</si>
  <si>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</si>
  <si>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</si>
  <si>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</si>
  <si>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</si>
  <si>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</si>
  <si>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</si>
  <si>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</si>
  <si>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</si>
  <si>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</si>
  <si>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</si>
  <si>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</si>
  <si>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</si>
  <si>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</si>
  <si>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</si>
  <si>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</si>
  <si>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</si>
  <si>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</si>
  <si>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</si>
  <si>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</si>
  <si>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</si>
  <si>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</si>
  <si>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</si>
  <si>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</si>
  <si>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</si>
  <si>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</si>
  <si>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</si>
  <si>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</si>
  <si>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</si>
  <si>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</si>
  <si>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</si>
  <si>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</si>
  <si>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</si>
  <si>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</si>
  <si>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</si>
  <si>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</si>
  <si>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</si>
  <si>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</si>
  <si>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</si>
  <si>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</si>
  <si>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</si>
  <si>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</si>
  <si>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</si>
  <si>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</si>
  <si>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</si>
  <si>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</si>
  <si>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</si>
  <si>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</si>
  <si>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</si>
  <si>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</si>
  <si>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</si>
  <si>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</si>
  <si>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</si>
  <si>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</si>
  <si>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</si>
  <si>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</si>
  <si>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</si>
  <si>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</si>
  <si>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</si>
  <si>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</si>
  <si>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</si>
  <si>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</si>
  <si>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</si>
  <si>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</si>
  <si>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</si>
  <si>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</si>
  <si>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</si>
  <si>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</si>
  <si>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</si>
  <si>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</si>
  <si>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</si>
  <si>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</si>
  <si>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</si>
  <si>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</si>
  <si>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</si>
  <si>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</si>
  <si>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</si>
  <si>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</si>
  <si>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</si>
  <si>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</si>
  <si>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</si>
  <si>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</si>
  <si>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</si>
  <si>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</si>
  <si>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</si>
  <si>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</si>
  <si>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</si>
  <si>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</si>
  <si>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</si>
  <si>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</si>
  <si>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</si>
  <si>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</si>
  <si>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</si>
  <si>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</si>
  <si>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</si>
  <si>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</si>
  <si>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</si>
  <si>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</si>
  <si>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</si>
  <si>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</si>
  <si>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</si>
  <si>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</si>
  <si>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</si>
  <si>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</si>
  <si>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</si>
  <si>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</si>
  <si>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</si>
  <si>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</si>
  <si>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</si>
  <si>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</si>
  <si>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</si>
  <si>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</si>
  <si>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</si>
  <si>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</si>
  <si>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</si>
  <si>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</si>
  <si>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</si>
  <si>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</si>
  <si>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</si>
  <si>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</si>
  <si>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</si>
  <si>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</si>
  <si>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</si>
  <si>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</si>
  <si>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</si>
  <si>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</si>
  <si>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</si>
  <si>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</si>
  <si>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</si>
  <si>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</si>
  <si>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</si>
  <si>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</si>
  <si>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</si>
  <si>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</si>
  <si>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</si>
  <si>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</si>
  <si>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</si>
  <si>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</si>
  <si>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</si>
  <si>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</si>
  <si>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</si>
  <si>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</si>
  <si>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</si>
  <si>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</si>
  <si>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</si>
  <si>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</si>
  <si>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</si>
  <si>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</si>
  <si>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</si>
  <si>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</si>
  <si>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</si>
  <si>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</si>
  <si>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</si>
  <si>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</si>
  <si>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</si>
  <si>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</si>
  <si>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</si>
  <si>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</si>
  <si>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</si>
  <si>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</si>
  <si>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</si>
  <si>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</si>
  <si>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</si>
  <si>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</si>
  <si>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</si>
  <si>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</si>
  <si>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</si>
  <si>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</si>
  <si>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</si>
  <si>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</si>
  <si>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</si>
  <si>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</si>
  <si>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</si>
  <si>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</si>
  <si>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</si>
  <si>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</si>
  <si>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</si>
  <si>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</si>
  <si>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</si>
  <si>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</si>
  <si>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</si>
  <si>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</si>
  <si>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</si>
  <si>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</si>
  <si>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</si>
  <si>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</si>
  <si>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</si>
  <si>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</si>
  <si>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</si>
  <si>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</si>
  <si>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</si>
  <si>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</si>
  <si>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</si>
  <si>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</si>
  <si>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</si>
  <si>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</si>
  <si>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</si>
  <si>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</si>
  <si>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</si>
  <si>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</si>
  <si>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</si>
  <si>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</si>
  <si>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</si>
  <si>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</si>
  <si>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</si>
  <si>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</si>
  <si>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</si>
  <si>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</si>
  <si>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</si>
  <si>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</si>
  <si>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</si>
  <si>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</si>
  <si>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</si>
  <si>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</si>
  <si>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</si>
  <si>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</si>
  <si>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</si>
  <si>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</si>
  <si>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</si>
  <si>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</si>
  <si>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</si>
  <si>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</si>
  <si>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</si>
  <si>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</si>
  <si>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</si>
  <si>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</si>
  <si>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</si>
  <si>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</si>
  <si>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</si>
  <si>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</si>
  <si>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</si>
  <si>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</si>
  <si>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</si>
  <si>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</si>
  <si>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</si>
  <si>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</si>
  <si>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</si>
  <si>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</si>
  <si>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</si>
  <si>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</si>
  <si>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</si>
  <si>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</si>
  <si>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</si>
  <si>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</si>
  <si>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</si>
  <si>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</si>
  <si>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</si>
  <si>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</si>
  <si>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</si>
  <si>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</si>
  <si>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</si>
  <si>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</si>
  <si>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</si>
  <si>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</si>
  <si>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</si>
  <si>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</si>
  <si>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</si>
  <si>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</si>
  <si>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</si>
  <si>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</si>
  <si>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</si>
  <si>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</si>
  <si>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</si>
  <si>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</si>
  <si>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</si>
  <si>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</si>
  <si>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</si>
  <si>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</si>
  <si>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</si>
  <si>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</si>
  <si>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</si>
  <si>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</si>
  <si>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</si>
  <si>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</si>
  <si>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</si>
  <si>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</si>
  <si>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</si>
  <si>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</si>
  <si>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</si>
  <si>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</si>
  <si>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</si>
  <si>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</si>
  <si>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</si>
  <si>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</si>
  <si>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</si>
  <si>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</si>
  <si>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</si>
  <si>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</si>
  <si>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</si>
  <si>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</si>
  <si>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</si>
  <si>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</si>
  <si>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</si>
  <si>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</si>
  <si>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</si>
  <si>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</si>
  <si>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</si>
  <si>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</si>
  <si>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</si>
  <si>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</si>
  <si>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</si>
  <si>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</si>
  <si>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</si>
  <si>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</si>
  <si>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</si>
  <si>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</si>
  <si>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</si>
  <si>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</si>
  <si>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</si>
  <si>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</si>
  <si>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</si>
  <si>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</si>
  <si>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</si>
  <si>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</si>
  <si>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</si>
  <si>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</si>
  <si>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</si>
  <si>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</si>
  <si>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</si>
  <si>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</si>
  <si>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</si>
  <si>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</si>
  <si>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</si>
  <si>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</si>
  <si>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</si>
  <si>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</si>
  <si>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</si>
  <si>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</si>
  <si>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</si>
  <si>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</si>
  <si>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</si>
  <si>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</si>
  <si>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</si>
  <si>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</si>
  <si>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</si>
  <si>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</si>
  <si>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</si>
  <si>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</si>
  <si>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</si>
  <si>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</si>
  <si>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</si>
  <si>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</si>
  <si>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</si>
  <si>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</si>
  <si>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</si>
  <si>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</si>
  <si>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</si>
  <si>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</si>
  <si>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</si>
  <si>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</si>
  <si>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</si>
  <si>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</si>
  <si>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</si>
  <si>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</si>
  <si>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</si>
  <si>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</si>
  <si>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</si>
  <si>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</si>
  <si>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</si>
  <si>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</si>
  <si>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</si>
  <si>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</si>
  <si>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</si>
  <si>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</si>
  <si>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</si>
  <si>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</si>
  <si>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</si>
  <si>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</si>
  <si>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</si>
  <si>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</si>
  <si>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</si>
  <si>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</si>
  <si>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</si>
  <si>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</si>
  <si>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</si>
  <si>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</si>
  <si>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</si>
  <si>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</si>
  <si>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</si>
  <si>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</si>
  <si>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</si>
  <si>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</si>
  <si>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</si>
  <si>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</si>
  <si>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</si>
  <si>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</si>
  <si>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</si>
  <si>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</si>
  <si>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</si>
  <si>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</si>
  <si>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</si>
  <si>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</si>
  <si>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</si>
  <si>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</si>
  <si>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</si>
  <si>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</si>
  <si>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</si>
  <si>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</si>
  <si>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</si>
  <si>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</si>
  <si>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</si>
  <si>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</si>
  <si>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</si>
  <si>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</si>
  <si>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</si>
  <si>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</si>
  <si>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</si>
  <si>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</si>
  <si>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</si>
  <si>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</si>
  <si>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</si>
  <si>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</si>
  <si>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</si>
  <si>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</si>
  <si>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</si>
  <si>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</si>
  <si>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</si>
  <si>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</si>
  <si>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</si>
  <si>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</si>
  <si>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</si>
  <si>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</si>
  <si>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</si>
  <si>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</si>
  <si>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</si>
  <si>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</si>
  <si>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</si>
  <si>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</si>
  <si>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</si>
  <si>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</si>
  <si>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</si>
  <si>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</si>
  <si>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</si>
  <si>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</si>
  <si>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</si>
  <si>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</si>
  <si>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</si>
  <si>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</si>
  <si>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</si>
  <si>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</si>
  <si>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</si>
  <si>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</si>
  <si>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</si>
  <si>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</si>
  <si>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</si>
  <si>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</si>
  <si>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</si>
  <si>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</si>
  <si>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</si>
  <si>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</si>
  <si>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</si>
  <si>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</si>
  <si>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</si>
  <si>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</si>
  <si>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</si>
  <si>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</si>
  <si>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</si>
  <si>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</si>
  <si>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</si>
  <si>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</si>
  <si>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</si>
  <si>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</si>
  <si>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</si>
  <si>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</si>
  <si>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</si>
  <si>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</si>
  <si>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</si>
  <si>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</si>
  <si>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</si>
  <si>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</si>
  <si>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</si>
  <si>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</si>
  <si>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</si>
  <si>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</si>
  <si>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</si>
  <si>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</si>
  <si>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</si>
  <si>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</si>
  <si>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</si>
  <si>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</si>
  <si>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</si>
  <si>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</si>
  <si>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</si>
  <si>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</si>
  <si>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</si>
  <si>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</si>
  <si>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</si>
  <si>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</si>
  <si>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</si>
  <si>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</si>
  <si>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</si>
  <si>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</si>
  <si>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</si>
  <si>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</si>
  <si>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</si>
  <si>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</si>
  <si>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</si>
  <si>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</si>
  <si>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</si>
  <si>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</si>
  <si>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</si>
  <si>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</si>
  <si>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</si>
  <si>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</si>
  <si>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</si>
  <si>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</si>
  <si>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</si>
  <si>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</si>
  <si>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</si>
  <si>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</si>
  <si>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</si>
  <si>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</si>
  <si>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</si>
  <si>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</si>
  <si>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</si>
  <si>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</si>
  <si>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</si>
  <si>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</si>
  <si>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</si>
  <si>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</si>
  <si>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</si>
  <si>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</si>
  <si>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</si>
  <si>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</si>
  <si>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</si>
  <si>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</si>
  <si>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</si>
  <si>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</si>
  <si>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</si>
  <si>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</si>
  <si>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</si>
  <si>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</si>
  <si>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</si>
  <si>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</si>
  <si>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</si>
  <si>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</si>
  <si>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</si>
  <si>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</si>
  <si>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</si>
  <si>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</si>
  <si>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</si>
  <si>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</si>
  <si>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</si>
  <si>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</si>
  <si>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</si>
  <si>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</si>
  <si>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</si>
  <si>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</si>
  <si>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</si>
  <si>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</si>
  <si>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</si>
  <si>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</si>
  <si>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</si>
  <si>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</si>
  <si>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</si>
  <si>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</si>
  <si>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</si>
  <si>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</si>
  <si>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</si>
  <si>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</si>
  <si>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</si>
  <si>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</si>
  <si>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</si>
  <si>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</si>
  <si>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</si>
  <si>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</si>
  <si>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</si>
  <si>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</si>
  <si>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</si>
  <si>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</si>
  <si>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</si>
  <si>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</si>
  <si>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</si>
  <si>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</si>
  <si>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</si>
  <si>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</si>
  <si>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</si>
  <si>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</si>
  <si>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</si>
  <si>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</si>
  <si>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</si>
  <si>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</si>
  <si>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</si>
  <si>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</si>
  <si>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</si>
  <si>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</si>
  <si>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</si>
  <si>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</si>
  <si>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</si>
  <si>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</si>
  <si>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</si>
  <si>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</si>
  <si>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</si>
  <si>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</si>
  <si>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</si>
  <si>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</si>
  <si>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</si>
  <si>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</si>
  <si>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</si>
  <si>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</si>
  <si>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</si>
  <si>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</si>
  <si>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</si>
  <si>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</si>
  <si>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</si>
  <si>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</si>
  <si>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</si>
  <si>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</si>
  <si>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</si>
  <si>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</si>
  <si>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</si>
  <si>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</si>
  <si>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</si>
  <si>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</si>
  <si>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</si>
  <si>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</si>
  <si>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</si>
  <si>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</si>
  <si>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</si>
  <si>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</si>
  <si>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</si>
  <si>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</si>
  <si>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</si>
  <si>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</si>
  <si>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</si>
  <si>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</si>
  <si>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</si>
  <si>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</si>
  <si>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</si>
  <si>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</si>
  <si>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</si>
  <si>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</si>
  <si>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</si>
  <si>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</si>
  <si>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</si>
  <si>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</si>
  <si>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</si>
  <si>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</si>
  <si>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</si>
  <si>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</si>
  <si>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</si>
  <si>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</si>
  <si>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</si>
  <si>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</si>
  <si>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</si>
  <si>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</si>
  <si>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</si>
  <si>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</si>
  <si>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</si>
  <si>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</si>
  <si>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</si>
  <si>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</si>
  <si>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</si>
  <si>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</si>
  <si>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</si>
  <si>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</si>
  <si>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</si>
  <si>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</si>
  <si>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</si>
  <si>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</si>
  <si>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</si>
  <si>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</si>
  <si>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</si>
  <si>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</si>
  <si>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</si>
  <si>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</si>
  <si>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</si>
  <si>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</si>
  <si>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</si>
  <si>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</si>
  <si>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</si>
  <si>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</si>
  <si>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</si>
  <si>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</si>
  <si>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</si>
  <si>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</si>
  <si>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</si>
  <si>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</si>
  <si>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</si>
  <si>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</si>
  <si>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</si>
  <si>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</si>
  <si>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</si>
  <si>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</si>
  <si>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</si>
  <si>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</si>
  <si>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</si>
  <si>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</si>
  <si>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</si>
  <si>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</si>
  <si>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</si>
  <si>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</si>
  <si>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</si>
  <si>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</si>
  <si>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</si>
  <si>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</si>
  <si>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</si>
  <si>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</si>
  <si>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</si>
  <si>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</si>
  <si>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</si>
  <si>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</si>
  <si>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</si>
  <si>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</si>
  <si>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</si>
  <si>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</si>
  <si>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</si>
  <si>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</si>
  <si>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</si>
  <si>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</si>
  <si>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</si>
  <si>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</si>
  <si>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</si>
  <si>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</si>
  <si>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</si>
  <si>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</si>
  <si>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</si>
  <si>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</si>
  <si>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</si>
  <si>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</si>
  <si>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</si>
  <si>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</si>
  <si>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</si>
  <si>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</si>
  <si>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</si>
  <si>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</si>
  <si>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</si>
  <si>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</si>
  <si>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</si>
  <si>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</si>
  <si>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</si>
  <si>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</si>
  <si>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</si>
  <si>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</si>
  <si>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</si>
  <si>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</si>
  <si>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</si>
  <si>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</si>
  <si>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</si>
  <si>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</si>
  <si>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</si>
  <si>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</si>
  <si>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</si>
  <si>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</si>
  <si>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</si>
  <si>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</si>
  <si>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</si>
  <si>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</si>
  <si>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</si>
  <si>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</si>
  <si>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</si>
  <si>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</si>
  <si>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</si>
  <si>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</si>
  <si>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</si>
  <si>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</si>
  <si>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</si>
  <si>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</si>
  <si>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</si>
  <si>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</si>
  <si>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</si>
  <si>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</si>
  <si>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</si>
  <si>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</si>
  <si>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</si>
  <si>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</si>
  <si>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</si>
  <si>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</si>
  <si>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</si>
  <si>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</si>
  <si>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</si>
  <si>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</si>
  <si>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</si>
  <si>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</si>
  <si>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</si>
  <si>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</si>
  <si>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</si>
  <si>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</si>
  <si>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</si>
  <si>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</si>
  <si>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</si>
  <si>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</si>
  <si>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</si>
  <si>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</si>
  <si>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</si>
  <si>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</si>
  <si>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</si>
  <si>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</si>
  <si>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</si>
  <si>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</si>
  <si>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</si>
  <si>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</si>
  <si>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</si>
  <si>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</si>
  <si>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</si>
  <si>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</si>
  <si>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</si>
  <si>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</si>
  <si>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</si>
  <si>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</si>
  <si>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</si>
  <si>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</si>
  <si>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</si>
  <si>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</si>
  <si>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</si>
  <si>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</si>
  <si>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</si>
  <si>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</si>
  <si>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</si>
  <si>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</si>
  <si>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</si>
  <si>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</si>
  <si>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</si>
  <si>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</si>
  <si>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</si>
  <si>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</si>
  <si>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</si>
  <si>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</si>
  <si>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</si>
  <si>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</si>
  <si>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</si>
  <si>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</si>
  <si>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</si>
  <si>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</si>
  <si>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</si>
  <si>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</si>
  <si>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</si>
  <si>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</si>
  <si>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</si>
  <si>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</si>
  <si>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</si>
  <si>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</si>
  <si>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</si>
  <si>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</si>
  <si>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</si>
  <si>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</si>
  <si>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</si>
  <si>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</si>
  <si>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</si>
  <si>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</si>
  <si>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</si>
  <si>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</si>
  <si>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</si>
  <si>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</si>
  <si>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</si>
  <si>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</si>
  <si>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</si>
  <si>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</si>
  <si>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</si>
  <si>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</si>
  <si>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</si>
  <si>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</si>
  <si>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</si>
  <si>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</si>
  <si>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</si>
  <si>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</si>
  <si>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</si>
  <si>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</si>
  <si>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</si>
  <si>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</si>
  <si>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</si>
  <si>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</si>
  <si>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</si>
  <si>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</si>
  <si>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</si>
  <si>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</si>
  <si>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</si>
  <si>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</si>
  <si>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</si>
  <si>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</si>
  <si>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</si>
  <si>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</si>
  <si>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</si>
  <si>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</si>
  <si>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</si>
  <si>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</si>
  <si>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</si>
  <si>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</si>
  <si>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</si>
  <si>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</si>
  <si>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</si>
  <si>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</si>
  <si>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</si>
  <si>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</si>
  <si>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</si>
  <si>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</si>
  <si>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</si>
  <si>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</si>
  <si>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</si>
  <si>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</si>
  <si>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</si>
  <si>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</si>
  <si>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</si>
  <si>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</si>
  <si>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</si>
  <si>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</si>
  <si>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</si>
  <si>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</si>
  <si>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</si>
  <si>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</si>
  <si>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</si>
  <si>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</si>
  <si>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</si>
  <si>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</si>
  <si>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</si>
  <si>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</si>
  <si>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</si>
  <si>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</si>
  <si>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</si>
  <si>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</si>
  <si>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</si>
  <si>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</si>
  <si>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</si>
  <si>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</si>
  <si>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</si>
  <si>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</si>
  <si>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</si>
  <si>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</si>
  <si>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</si>
  <si>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</si>
  <si>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</si>
  <si>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</si>
  <si>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</si>
  <si>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</si>
  <si>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</si>
  <si>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</si>
  <si>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</si>
  <si>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</si>
  <si>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</si>
  <si>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</si>
  <si>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</si>
  <si>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</si>
  <si>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</si>
  <si>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</si>
  <si>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</si>
  <si>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</si>
  <si>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</si>
  <si>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</si>
  <si>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</si>
  <si>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</si>
  <si>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</si>
  <si>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</si>
  <si>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</si>
  <si>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</si>
  <si>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</si>
  <si>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</si>
  <si>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</si>
  <si>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</si>
  <si>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</si>
  <si>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</si>
  <si>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</si>
  <si>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</si>
  <si>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</si>
  <si>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</si>
  <si>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</si>
  <si>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</si>
  <si>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</si>
  <si>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</si>
  <si>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</si>
  <si>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</si>
  <si>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</si>
  <si>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</si>
  <si>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</si>
  <si>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</si>
  <si>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</si>
  <si>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</si>
  <si>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</si>
  <si>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</si>
  <si>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</si>
  <si>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</si>
  <si>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</si>
  <si>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</si>
  <si>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</si>
  <si>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</si>
  <si>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</si>
  <si>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</si>
  <si>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</si>
  <si>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</si>
  <si>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</si>
  <si>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</si>
  <si>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</si>
  <si>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</si>
  <si>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</si>
  <si>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</si>
  <si>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</si>
  <si>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</si>
  <si>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</si>
  <si>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</si>
  <si>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</si>
  <si>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</si>
  <si>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</si>
  <si>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</si>
  <si>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</si>
  <si>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</si>
  <si>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</si>
  <si>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</si>
  <si>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</si>
  <si>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</si>
  <si>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</si>
  <si>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</si>
  <si>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</si>
  <si>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</si>
  <si>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</si>
  <si>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</si>
  <si>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</si>
  <si>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</si>
  <si>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</si>
  <si>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</si>
  <si>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</si>
  <si>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</si>
  <si>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</si>
  <si>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</si>
  <si>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</si>
  <si>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</si>
  <si>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</si>
  <si>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</si>
  <si>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</si>
  <si>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</si>
  <si>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</si>
  <si>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</si>
  <si>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</si>
  <si>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</si>
  <si>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</si>
  <si>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</si>
  <si>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</si>
  <si>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</si>
  <si>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</si>
  <si>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</si>
  <si>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</si>
  <si>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</si>
  <si>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</si>
  <si>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</si>
  <si>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</si>
  <si>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</si>
  <si>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</si>
  <si>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</si>
  <si>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</si>
  <si>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</si>
  <si>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</si>
  <si>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</si>
  <si>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</si>
  <si>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</si>
  <si>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</si>
  <si>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</si>
  <si>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</si>
  <si>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</si>
  <si>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</si>
  <si>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</si>
  <si>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</si>
  <si>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</si>
  <si>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</si>
  <si>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</si>
  <si>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</si>
  <si>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</si>
  <si>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</si>
  <si>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</si>
  <si>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</si>
  <si>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</si>
  <si>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</si>
  <si>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</si>
  <si>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</si>
  <si>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</si>
  <si>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</si>
  <si>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</si>
  <si>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</si>
  <si>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</si>
  <si>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</si>
  <si>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</si>
  <si>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</si>
  <si>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</si>
  <si>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</si>
  <si>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</si>
  <si>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</si>
  <si>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</si>
  <si>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</si>
  <si>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</si>
  <si>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</si>
  <si>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</si>
  <si>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</si>
  <si>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</si>
  <si>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</si>
  <si>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</si>
  <si>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</si>
  <si>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</si>
  <si>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</si>
  <si>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</si>
  <si>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</si>
  <si>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</si>
  <si>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</si>
  <si>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</si>
  <si>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</si>
  <si>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</si>
  <si>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</si>
  <si>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</si>
  <si>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</si>
  <si>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</si>
  <si>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</si>
  <si>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</si>
  <si>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</si>
  <si>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</si>
  <si>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</si>
  <si>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</si>
  <si>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</si>
  <si>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</si>
  <si>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</si>
  <si>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</si>
  <si>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</si>
  <si>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</si>
  <si>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</si>
  <si>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</si>
  <si>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</si>
  <si>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</si>
  <si>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</si>
  <si>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</si>
  <si>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</si>
  <si>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</si>
  <si>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</si>
  <si>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</si>
  <si>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</si>
  <si>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</si>
  <si>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</si>
  <si>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</si>
  <si>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</si>
  <si>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</si>
  <si>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</si>
  <si>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</si>
  <si>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</si>
  <si>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</si>
  <si>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</si>
  <si>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</si>
  <si>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</si>
  <si>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</si>
  <si>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</si>
  <si>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</si>
  <si>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</si>
  <si>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</si>
  <si>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</si>
  <si>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</si>
  <si>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</si>
  <si>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</si>
  <si>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</si>
  <si>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</si>
  <si>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</si>
  <si>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</si>
  <si>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</si>
  <si>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</si>
  <si>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</si>
  <si>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</si>
  <si>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</si>
  <si>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</si>
  <si>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</si>
  <si>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</si>
  <si>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</si>
  <si>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</si>
  <si>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</si>
  <si>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</si>
  <si>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</si>
  <si>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</si>
  <si>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</si>
  <si>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</si>
  <si>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</si>
  <si>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</si>
  <si>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</si>
  <si>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</si>
  <si>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</si>
  <si>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</si>
  <si>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</si>
  <si>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</si>
  <si>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</si>
  <si>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</si>
  <si>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</si>
  <si>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</si>
  <si>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</si>
  <si>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</si>
  <si>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</si>
  <si>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</si>
  <si>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</si>
  <si>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</si>
  <si>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</si>
  <si>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</si>
  <si>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</si>
  <si>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</si>
  <si>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</si>
  <si>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</si>
  <si>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</si>
  <si>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</si>
  <si>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</si>
  <si>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</si>
  <si>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</si>
  <si>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</si>
  <si>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</si>
  <si>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</si>
  <si>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</si>
  <si>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</si>
  <si>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</si>
  <si>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</si>
  <si>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</si>
  <si>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</si>
  <si>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</si>
  <si>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</si>
  <si>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</si>
  <si>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</si>
  <si>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</si>
  <si>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</si>
  <si>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</si>
  <si>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</si>
  <si>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</si>
  <si>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</si>
  <si>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</si>
  <si>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</si>
  <si>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</si>
  <si>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</si>
  <si>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</si>
  <si>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</si>
  <si>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</si>
  <si>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</si>
  <si>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</si>
  <si>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</si>
  <si>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</si>
  <si>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</si>
  <si>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</si>
  <si>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</si>
  <si>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</si>
  <si>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</si>
  <si>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</si>
  <si>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</si>
  <si>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</si>
  <si>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</si>
  <si>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</si>
  <si>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</si>
  <si>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</si>
  <si>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</si>
  <si>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</si>
  <si>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</si>
  <si>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</si>
  <si>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</si>
  <si>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</si>
  <si>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</si>
  <si>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</si>
  <si>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</si>
  <si>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</si>
  <si>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</si>
  <si>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</si>
  <si>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</si>
  <si>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</si>
  <si>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</si>
  <si>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</si>
  <si>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</si>
  <si>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</si>
  <si>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</si>
  <si>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</si>
  <si>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</si>
  <si>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</si>
  <si>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</si>
  <si>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</si>
  <si>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</si>
  <si>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</si>
  <si>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</si>
  <si>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</si>
  <si>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</si>
  <si>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</si>
  <si>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</si>
  <si>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</si>
  <si>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</si>
  <si>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</si>
  <si>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</si>
  <si>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</si>
  <si>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</si>
  <si>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</si>
  <si>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</si>
  <si>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</si>
  <si>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</si>
  <si>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</si>
  <si>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</si>
  <si>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</si>
  <si>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</si>
  <si>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</si>
  <si>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</si>
  <si>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</si>
  <si>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</si>
  <si>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</si>
  <si>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</si>
  <si>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</si>
  <si>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</si>
  <si>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</si>
  <si>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</si>
  <si>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</si>
  <si>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</si>
  <si>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</si>
  <si>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</si>
  <si>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</si>
  <si>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</si>
  <si>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</si>
  <si>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</si>
  <si>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</si>
  <si>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</si>
  <si>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</si>
  <si>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</si>
  <si>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</si>
  <si>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</si>
  <si>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</si>
  <si>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</si>
  <si>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</si>
  <si>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</si>
  <si>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</si>
  <si>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</si>
  <si>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</si>
  <si>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</si>
  <si>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</si>
  <si>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</si>
  <si>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</si>
  <si>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</si>
  <si>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</si>
  <si>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</si>
  <si>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</si>
  <si>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</si>
  <si>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</si>
  <si>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</si>
  <si>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</si>
  <si>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</si>
  <si>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</si>
  <si>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</si>
  <si>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</si>
  <si>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</si>
  <si>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</si>
  <si>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</si>
  <si>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</si>
  <si>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</si>
  <si>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</si>
  <si>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</si>
  <si>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</si>
  <si>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</si>
  <si>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</si>
  <si>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</si>
  <si>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</si>
  <si>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</si>
  <si>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</si>
  <si>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</si>
  <si>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</si>
  <si>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</si>
  <si>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</si>
  <si>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</si>
  <si>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</si>
  <si>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</si>
  <si>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</si>
  <si>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</si>
  <si>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</si>
  <si>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</si>
  <si>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</si>
  <si>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</si>
  <si>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</si>
  <si>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</si>
  <si>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</si>
  <si>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</si>
  <si>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</si>
  <si>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</si>
  <si>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</si>
  <si>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</si>
  <si>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</si>
  <si>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</si>
  <si>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</si>
  <si>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</si>
  <si>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</si>
  <si>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</si>
  <si>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</si>
  <si>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</si>
  <si>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</si>
  <si>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</si>
  <si>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</si>
  <si>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</si>
  <si>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</si>
  <si>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</si>
  <si>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</si>
  <si>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</si>
  <si>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</si>
  <si>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</si>
  <si>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</si>
  <si>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</si>
  <si>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</si>
  <si>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</si>
  <si>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</si>
  <si>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</si>
  <si>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</si>
  <si>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</si>
  <si>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</si>
  <si>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</si>
  <si>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</si>
  <si>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</si>
  <si>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</si>
  <si>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</si>
  <si>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</si>
  <si>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</si>
  <si>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</si>
  <si>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</si>
  <si>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</si>
  <si>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</si>
  <si>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</si>
  <si>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</si>
  <si>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</si>
  <si>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</si>
  <si>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</si>
  <si>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</si>
  <si>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</si>
  <si>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</si>
  <si>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</si>
  <si>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</si>
  <si>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</si>
  <si>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</si>
  <si>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</si>
  <si>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</si>
  <si>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</si>
  <si>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</si>
  <si>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</si>
  <si>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</si>
  <si>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</si>
  <si>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</si>
  <si>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</si>
  <si>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</si>
  <si>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</si>
  <si>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</si>
  <si>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</si>
  <si>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</si>
  <si>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</si>
  <si>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</si>
  <si>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</si>
  <si>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</si>
  <si>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</si>
  <si>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</si>
  <si>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</si>
  <si>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</si>
  <si>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</si>
  <si>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</si>
  <si>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</si>
  <si>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</si>
  <si>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</si>
  <si>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</si>
  <si>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</si>
  <si>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</si>
  <si>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</si>
  <si>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</si>
  <si>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</si>
  <si>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</si>
  <si>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</si>
  <si>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</si>
  <si>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</si>
  <si>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</si>
  <si>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</si>
  <si>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</si>
  <si>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</si>
  <si>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</si>
  <si>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</si>
  <si>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</si>
  <si>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</si>
  <si>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</si>
  <si>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</si>
  <si>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</si>
  <si>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</si>
  <si>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</si>
  <si>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</si>
  <si>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</si>
  <si>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</si>
  <si>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</si>
  <si>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</si>
  <si>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</si>
  <si>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</si>
  <si>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</si>
  <si>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</si>
  <si>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</si>
  <si>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</si>
  <si>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</si>
  <si>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</si>
  <si>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</si>
  <si>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</si>
  <si>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</si>
  <si>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</si>
  <si>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</si>
  <si>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</si>
  <si>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</si>
  <si>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</si>
  <si>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</si>
  <si>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</si>
  <si>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</si>
  <si>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</si>
  <si>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</si>
  <si>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</si>
  <si>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</si>
  <si>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</si>
  <si>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</si>
  <si>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</si>
  <si>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</si>
  <si>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</si>
  <si>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</si>
  <si>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</si>
  <si>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</si>
  <si>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</si>
  <si>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</si>
  <si>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</si>
  <si>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</si>
  <si>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</si>
  <si>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</si>
  <si>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</si>
  <si>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</si>
  <si>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</si>
  <si>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</si>
  <si>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</si>
  <si>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</si>
  <si>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</si>
  <si>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</si>
  <si>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</si>
  <si>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</si>
  <si>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</si>
  <si>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</si>
  <si>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</si>
  <si>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</si>
  <si>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</si>
  <si>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</si>
  <si>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</si>
  <si>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</si>
  <si>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</si>
  <si>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</si>
  <si>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</si>
  <si>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</si>
  <si>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</si>
  <si>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</si>
  <si>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</si>
  <si>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</si>
  <si>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</si>
  <si>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</si>
  <si>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</si>
  <si>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</si>
  <si>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</si>
  <si>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</si>
  <si>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</si>
  <si>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</si>
  <si>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</si>
  <si>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</si>
  <si>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</si>
  <si>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</si>
  <si>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</si>
  <si>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</si>
  <si>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</si>
  <si>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</si>
  <si>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</si>
  <si>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</si>
  <si>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</si>
  <si>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</si>
  <si>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</si>
  <si>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</si>
  <si>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</si>
  <si>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</si>
  <si>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</si>
  <si>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</si>
  <si>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</si>
  <si>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</si>
  <si>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</si>
  <si>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</si>
  <si>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</si>
  <si>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</si>
  <si>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</si>
  <si>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</si>
  <si>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</si>
  <si>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</si>
  <si>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</si>
  <si>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</si>
  <si>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</si>
  <si>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</si>
  <si>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</si>
  <si>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</si>
  <si>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</si>
  <si>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</si>
  <si>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</si>
  <si>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</si>
  <si>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</si>
  <si>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</si>
  <si>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</si>
  <si>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</si>
  <si>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</si>
  <si>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</si>
  <si>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</si>
  <si>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</si>
  <si>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</si>
  <si>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</si>
  <si>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</si>
  <si>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</si>
  <si>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</si>
  <si>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</si>
  <si>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</si>
  <si>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</si>
  <si>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</si>
  <si>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</si>
  <si>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</si>
  <si>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</si>
  <si>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</si>
  <si>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</si>
  <si>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</si>
  <si>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</si>
  <si>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</si>
  <si>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</si>
  <si>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</si>
  <si>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</si>
  <si>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</si>
  <si>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</si>
  <si>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</si>
  <si>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</si>
  <si>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</si>
  <si>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</si>
  <si>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</si>
  <si>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</si>
  <si>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</si>
  <si>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</si>
  <si>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</si>
  <si>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</si>
  <si>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</si>
  <si>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</si>
  <si>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</si>
  <si>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</si>
  <si>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</si>
  <si>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</si>
  <si>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</si>
  <si>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</si>
  <si>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</si>
  <si>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</si>
  <si>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</si>
  <si>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</si>
  <si>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</si>
  <si>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</si>
  <si>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</si>
  <si>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</si>
  <si>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</si>
  <si>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</si>
  <si>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</si>
  <si>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</si>
  <si>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</si>
  <si>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</si>
  <si>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</si>
  <si>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</si>
  <si>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</si>
  <si>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</si>
  <si>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</si>
  <si>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</si>
  <si>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</si>
  <si>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</si>
  <si>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</si>
  <si>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</si>
  <si>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</si>
  <si>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</si>
  <si>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</si>
  <si>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</si>
  <si>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</si>
  <si>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</si>
  <si>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</si>
  <si>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</si>
  <si>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</si>
  <si>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</si>
  <si>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</si>
  <si>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</si>
  <si>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</si>
  <si>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</si>
  <si>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</si>
  <si>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</si>
  <si>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</si>
  <si>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</si>
  <si>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</si>
  <si>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</si>
  <si>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</si>
  <si>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</si>
  <si>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</si>
  <si>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</si>
  <si>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</si>
  <si>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</si>
  <si>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</si>
  <si>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</si>
  <si>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</si>
  <si>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</si>
  <si>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</si>
  <si>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</si>
  <si>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</si>
  <si>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</si>
  <si>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</si>
  <si>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</si>
  <si>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</si>
  <si>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</si>
  <si>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</si>
  <si>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</si>
  <si>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</si>
  <si>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</si>
  <si>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</si>
  <si>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</si>
  <si>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</si>
  <si>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</si>
  <si>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</si>
  <si>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</si>
  <si>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</si>
  <si>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</si>
  <si>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</si>
  <si>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</si>
  <si>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</si>
  <si>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</si>
  <si>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</si>
  <si>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</si>
  <si>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</si>
  <si>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</si>
  <si>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</si>
  <si>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</si>
  <si>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</si>
  <si>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</si>
  <si>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</si>
  <si>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</si>
  <si>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</si>
  <si>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</si>
  <si>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</si>
  <si>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</si>
  <si>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</si>
  <si>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</si>
  <si>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</si>
  <si>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</si>
  <si>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</si>
  <si>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</si>
  <si>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</si>
  <si>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</si>
  <si>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</si>
  <si>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</si>
  <si>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</si>
  <si>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</si>
  <si>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</si>
  <si>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</si>
  <si>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</si>
  <si>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</si>
  <si>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</si>
  <si>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</si>
  <si>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</si>
  <si>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</si>
  <si>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</si>
  <si>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</si>
  <si>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</si>
  <si>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</si>
  <si>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</si>
  <si>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</si>
  <si>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</si>
  <si>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</si>
  <si>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</si>
  <si>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</si>
  <si>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</si>
  <si>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</si>
  <si>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</si>
  <si>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</si>
  <si>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</si>
  <si>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</si>
  <si>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</si>
  <si>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</si>
  <si>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</si>
  <si>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</si>
  <si>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</si>
  <si>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</si>
  <si>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</si>
  <si>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</si>
  <si>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</si>
  <si>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</si>
  <si>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</si>
  <si>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</si>
  <si>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</si>
  <si>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</si>
  <si>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</si>
  <si>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</si>
  <si>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</si>
  <si>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</si>
  <si>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</si>
  <si>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</si>
  <si>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</si>
  <si>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</si>
  <si>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</si>
  <si>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</si>
  <si>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</si>
  <si>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</si>
  <si>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</si>
  <si>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</si>
  <si>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</si>
  <si>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</si>
  <si>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</si>
  <si>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</si>
  <si>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</si>
  <si>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</si>
  <si>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</si>
  <si>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</si>
  <si>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</si>
  <si>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</si>
  <si>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</si>
  <si>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</si>
  <si>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</si>
  <si>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</si>
  <si>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</si>
  <si>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</si>
  <si>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</si>
  <si>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</si>
  <si>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</si>
  <si>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</si>
  <si>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</si>
  <si>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</si>
  <si>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</si>
  <si>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</si>
  <si>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</si>
  <si>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</si>
  <si>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</si>
  <si>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</si>
  <si>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</si>
  <si>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</si>
  <si>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</si>
  <si>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</si>
  <si>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</si>
  <si>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</si>
  <si>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</si>
  <si>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</si>
  <si>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</si>
  <si>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</si>
  <si>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</si>
  <si>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</si>
  <si>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</si>
  <si>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</si>
  <si>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</si>
  <si>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</si>
  <si>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</si>
  <si>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</si>
  <si>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</si>
  <si>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</si>
  <si>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</si>
  <si>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</si>
  <si>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</si>
  <si>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</si>
  <si>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</si>
  <si>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</si>
  <si>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</si>
  <si>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</si>
  <si>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</si>
  <si>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</si>
  <si>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</si>
  <si>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</si>
  <si>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</si>
  <si>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</si>
  <si>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</si>
  <si>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</si>
  <si>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</si>
  <si>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</si>
  <si>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</si>
  <si>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</si>
  <si>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</si>
  <si>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</si>
  <si>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</si>
  <si>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</si>
  <si>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</si>
  <si>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</si>
  <si>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</si>
  <si>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</si>
  <si>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</si>
  <si>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</si>
  <si>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</si>
  <si>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</si>
  <si>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</si>
  <si>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</si>
  <si>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</si>
  <si>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</si>
  <si>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</si>
  <si>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</si>
  <si>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</si>
  <si>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</si>
  <si>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</si>
  <si>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</si>
  <si>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</si>
  <si>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</si>
  <si>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</si>
  <si>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</si>
  <si>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</si>
  <si>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</si>
  <si>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</si>
  <si>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</si>
  <si>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</si>
  <si>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</si>
  <si>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</si>
  <si>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</si>
  <si>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</si>
  <si>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</si>
  <si>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</si>
  <si>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</si>
  <si>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</si>
  <si>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</si>
  <si>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</si>
  <si>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</si>
  <si>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</si>
  <si>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</si>
  <si>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</si>
  <si>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</si>
  <si>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</si>
  <si>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</si>
  <si>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</si>
  <si>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</si>
  <si>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</si>
  <si>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</si>
  <si>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</si>
  <si>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</si>
  <si>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</si>
  <si>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</si>
  <si>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</si>
  <si>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</si>
  <si>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</si>
  <si>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</si>
  <si>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</si>
  <si>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</si>
  <si>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</si>
  <si>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</si>
  <si>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</si>
  <si>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</si>
  <si>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</si>
  <si>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</si>
  <si>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</si>
  <si>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</si>
  <si>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</si>
  <si>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</si>
  <si>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</si>
  <si>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</si>
  <si>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</si>
  <si>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</si>
  <si>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</si>
  <si>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</si>
  <si>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</si>
  <si>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</si>
  <si>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</si>
  <si>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</si>
  <si>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</si>
  <si>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</si>
  <si>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</si>
  <si>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</si>
  <si>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</si>
  <si>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</si>
  <si>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</si>
  <si>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</si>
  <si>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</si>
  <si>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</si>
  <si>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</si>
  <si>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</si>
  <si>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</si>
  <si>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</si>
  <si>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</si>
  <si>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</si>
  <si>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</si>
  <si>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</si>
  <si>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</si>
  <si>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</si>
  <si>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</si>
  <si>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</si>
  <si>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</si>
  <si>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</si>
  <si>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</si>
  <si>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</si>
  <si>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</si>
  <si>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</si>
  <si>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</si>
  <si>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</si>
  <si>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</si>
  <si>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</si>
  <si>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</si>
  <si>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</si>
  <si>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</si>
  <si>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</si>
  <si>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</si>
  <si>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</si>
  <si>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</si>
  <si>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</si>
  <si>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</si>
  <si>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</si>
  <si>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</si>
  <si>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</si>
  <si>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</si>
  <si>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</si>
  <si>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</si>
  <si>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</si>
  <si>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</si>
  <si>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</si>
  <si>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</si>
  <si>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</si>
  <si>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</si>
  <si>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</si>
  <si>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</si>
  <si>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</si>
  <si>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</si>
  <si>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</si>
  <si>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</si>
  <si>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</si>
  <si>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</si>
  <si>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</si>
  <si>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</si>
  <si>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</si>
  <si>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</si>
  <si>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</si>
  <si>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</si>
  <si>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</si>
  <si>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</si>
  <si>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</si>
  <si>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</si>
  <si>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</si>
  <si>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</si>
  <si>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</si>
  <si>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</si>
  <si>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</si>
  <si>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</si>
  <si>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</si>
  <si>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</si>
  <si>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</si>
  <si>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</si>
  <si>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</si>
  <si>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</si>
  <si>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</si>
  <si>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</si>
  <si>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</si>
  <si>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</si>
  <si>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</si>
  <si>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</si>
  <si>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</si>
  <si>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</si>
  <si>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</si>
  <si>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</si>
  <si>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</si>
  <si>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</si>
  <si>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</si>
  <si>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</si>
  <si>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</si>
  <si>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</si>
  <si>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</si>
  <si>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</si>
  <si>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</si>
  <si>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</si>
  <si>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</si>
  <si>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</si>
  <si>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</si>
  <si>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</si>
  <si>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</si>
  <si>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</si>
  <si>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</si>
  <si>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</si>
  <si>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</si>
  <si>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</si>
  <si>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</si>
  <si>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</si>
  <si>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</si>
  <si>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</si>
  <si>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</si>
  <si>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</si>
  <si>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</si>
  <si>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</si>
  <si>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</si>
  <si>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</si>
  <si>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</si>
  <si>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</si>
  <si>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</si>
  <si>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</si>
  <si>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</si>
  <si>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</si>
  <si>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</si>
  <si>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</si>
  <si>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</si>
  <si>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</si>
  <si>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</si>
  <si>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</si>
  <si>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</si>
  <si>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</si>
  <si>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</si>
  <si>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</si>
  <si>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</si>
  <si>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</si>
  <si>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</si>
  <si>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</si>
  <si>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</si>
  <si>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</si>
  <si>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</si>
  <si>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</si>
  <si>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</si>
  <si>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</si>
  <si>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</si>
  <si>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</si>
  <si>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</si>
  <si>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</si>
  <si>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</si>
  <si>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</si>
  <si>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</si>
  <si>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</si>
  <si>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</si>
  <si>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</si>
  <si>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</si>
  <si>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</si>
  <si>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</si>
  <si>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</si>
  <si>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</si>
  <si>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</si>
  <si>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</si>
  <si>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</si>
  <si>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</si>
  <si>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</si>
  <si>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</si>
  <si>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</si>
  <si>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</si>
  <si>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</si>
  <si>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</si>
  <si>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</si>
  <si>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</si>
  <si>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</si>
  <si>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</si>
  <si>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</si>
  <si>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</si>
  <si>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</si>
  <si>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</si>
  <si>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</si>
  <si>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</si>
  <si>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</si>
  <si>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</si>
  <si>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</si>
  <si>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</si>
  <si>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</si>
  <si>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</si>
  <si>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</si>
  <si>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</si>
  <si>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</si>
  <si>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</si>
  <si>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</si>
  <si>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</si>
  <si>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</si>
  <si>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</si>
  <si>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</si>
  <si>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</si>
  <si>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</si>
  <si>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</si>
  <si>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</si>
  <si>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</si>
  <si>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</si>
  <si>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</si>
  <si>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</si>
  <si>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</si>
  <si>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</si>
  <si>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</si>
  <si>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</si>
  <si>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</si>
  <si>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</si>
  <si>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</si>
  <si>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</si>
  <si>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</si>
  <si>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</si>
  <si>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</si>
  <si>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</si>
  <si>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</si>
  <si>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</si>
  <si>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</si>
  <si>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</si>
  <si>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</si>
  <si>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</si>
  <si>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</si>
  <si>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</si>
  <si>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</si>
  <si>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</si>
  <si>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</si>
  <si>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</si>
  <si>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</si>
  <si>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</si>
  <si>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</si>
  <si>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</si>
  <si>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</si>
  <si>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</si>
  <si>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</si>
  <si>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</si>
  <si>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</si>
  <si>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</si>
  <si>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</si>
  <si>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</si>
  <si>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</si>
  <si>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</si>
  <si>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</si>
  <si>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</si>
  <si>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</si>
  <si>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</si>
  <si>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</si>
  <si>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</si>
  <si>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</si>
  <si>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</si>
  <si>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</si>
  <si>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</si>
  <si>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</si>
  <si>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</si>
  <si>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</si>
  <si>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</si>
  <si>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</si>
  <si>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</si>
  <si>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</si>
  <si>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</si>
  <si>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</si>
  <si>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</si>
  <si>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</si>
  <si>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</si>
  <si>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</si>
  <si>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</si>
  <si>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</si>
  <si>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</si>
  <si>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</si>
  <si>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</si>
  <si>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</si>
  <si>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</si>
  <si>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</si>
  <si>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</si>
  <si>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</si>
  <si>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</si>
  <si>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</si>
  <si>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</si>
  <si>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</si>
  <si>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</si>
  <si>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</si>
  <si>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</si>
  <si>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</si>
  <si>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</si>
  <si>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</si>
  <si>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</si>
  <si>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</si>
  <si>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</si>
  <si>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</si>
  <si>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</si>
  <si>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</si>
  <si>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</si>
  <si>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</si>
  <si>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</si>
  <si>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</si>
  <si>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</si>
  <si>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</si>
  <si>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</si>
  <si>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</si>
  <si>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</si>
  <si>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</si>
  <si>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</si>
  <si>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</si>
  <si>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</si>
  <si>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</si>
  <si>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</si>
  <si>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</si>
  <si>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</si>
  <si>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</si>
  <si>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</si>
  <si>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</si>
  <si>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</si>
  <si>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</si>
  <si>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</si>
  <si>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</si>
  <si>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</si>
  <si>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</si>
  <si>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</si>
  <si>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</si>
  <si>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</si>
  <si>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</si>
  <si>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</si>
  <si>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</si>
  <si>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</si>
  <si>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</si>
  <si>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</si>
  <si>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</si>
  <si>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</si>
  <si>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</si>
  <si>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</si>
  <si>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</si>
  <si>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</si>
  <si>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</si>
  <si>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</si>
  <si>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</si>
  <si>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</si>
  <si>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</si>
  <si>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</si>
  <si>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</si>
  <si>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</si>
  <si>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</si>
  <si>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</si>
  <si>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</si>
  <si>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</si>
  <si>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</si>
  <si>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</si>
  <si>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</si>
  <si>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</si>
  <si>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</si>
  <si>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</si>
  <si>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</si>
  <si>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</si>
  <si>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</si>
  <si>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</si>
  <si>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</si>
  <si>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</si>
  <si>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</si>
  <si>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</si>
  <si>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</si>
  <si>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</si>
  <si>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</si>
  <si>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</si>
  <si>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</si>
  <si>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</si>
  <si>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</si>
  <si>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</si>
  <si>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</si>
  <si>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</si>
  <si>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</si>
  <si>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</si>
  <si>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</si>
  <si>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</si>
  <si>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</si>
  <si>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</si>
  <si>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</si>
  <si>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</si>
  <si>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</si>
  <si>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</si>
  <si>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</si>
  <si>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</si>
  <si>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</si>
  <si>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</si>
  <si>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</si>
  <si>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</si>
  <si>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</si>
  <si>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</si>
  <si>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</si>
  <si>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</si>
  <si>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</si>
  <si>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</si>
  <si>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</si>
  <si>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</si>
  <si>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</si>
  <si>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</si>
  <si>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</si>
  <si>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</si>
  <si>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</si>
  <si>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</si>
  <si>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</si>
  <si>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</si>
  <si>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</si>
  <si>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</si>
  <si>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</si>
  <si>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</si>
  <si>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</si>
  <si>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</si>
  <si>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</si>
  <si>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</si>
  <si>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</si>
  <si>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</si>
  <si>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</si>
  <si>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</si>
  <si>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</si>
  <si>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</si>
  <si>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</si>
  <si>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</si>
  <si>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</si>
  <si>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</si>
  <si>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</si>
  <si>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</si>
  <si>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</si>
  <si>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</si>
  <si>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</si>
  <si>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</si>
  <si>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</si>
  <si>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</si>
  <si>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</si>
  <si>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</si>
  <si>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</si>
  <si>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</si>
  <si>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</si>
  <si>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</si>
  <si>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</si>
  <si>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</si>
  <si>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</si>
  <si>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</si>
  <si>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</si>
  <si>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</si>
  <si>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</si>
  <si>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</si>
  <si>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</si>
  <si>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</si>
  <si>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</si>
  <si>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</si>
  <si>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</si>
  <si>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</si>
  <si>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</si>
  <si>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</si>
  <si>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</si>
  <si>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</si>
  <si>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</si>
  <si>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</si>
  <si>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</si>
  <si>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</si>
  <si>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</si>
  <si>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</si>
  <si>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</si>
  <si>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</si>
  <si>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</si>
  <si>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</si>
  <si>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</si>
  <si>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</si>
  <si>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</si>
  <si>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</si>
  <si>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</si>
  <si>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</si>
  <si>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</si>
  <si>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</si>
  <si>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</si>
  <si>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</si>
  <si>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</si>
  <si>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</si>
  <si>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</si>
  <si>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</si>
  <si>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</si>
  <si>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</si>
  <si>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</si>
  <si>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</si>
  <si>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</si>
  <si>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</si>
  <si>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</si>
  <si>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</si>
  <si>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</si>
  <si>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</si>
  <si>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</si>
  <si>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</si>
  <si>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</si>
  <si>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</si>
  <si>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</si>
  <si>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</si>
  <si>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</si>
  <si>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</si>
  <si>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</si>
  <si>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</si>
  <si>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</si>
  <si>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</si>
  <si>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</si>
  <si>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</si>
  <si>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</si>
  <si>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</si>
  <si>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</si>
  <si>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</si>
  <si>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</si>
  <si>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</si>
  <si>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</si>
  <si>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</si>
  <si>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</si>
  <si>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</si>
  <si>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</si>
  <si>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</si>
  <si>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</si>
  <si>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</si>
  <si>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</si>
  <si>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</si>
  <si>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</si>
  <si>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</si>
  <si>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</si>
  <si>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</si>
  <si>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</si>
  <si>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</si>
  <si>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</si>
  <si>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</si>
  <si>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</si>
  <si>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</si>
  <si>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</si>
  <si>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</si>
  <si>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</si>
  <si>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</si>
  <si>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</si>
  <si>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</si>
  <si>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</si>
  <si>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</si>
  <si>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</si>
  <si>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</si>
  <si>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</si>
  <si>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</si>
  <si>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</si>
  <si>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</si>
  <si>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</si>
  <si>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</si>
  <si>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</si>
  <si>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</si>
  <si>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</si>
  <si>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</si>
  <si>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</si>
  <si>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</si>
  <si>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</si>
  <si>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</si>
  <si>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</si>
  <si>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</si>
  <si>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</si>
  <si>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</si>
  <si>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</si>
  <si>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</si>
  <si>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</si>
  <si>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</si>
  <si>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</si>
  <si>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</si>
  <si>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</si>
  <si>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</si>
  <si>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</si>
  <si>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</si>
  <si>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</si>
  <si>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</si>
  <si>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</si>
  <si>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</si>
  <si>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</si>
  <si>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</si>
  <si>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</si>
  <si>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</si>
  <si>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</si>
  <si>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</si>
  <si>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</si>
  <si>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</si>
  <si>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</si>
  <si>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</si>
  <si>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</si>
  <si>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</si>
  <si>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</si>
  <si>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</si>
  <si>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</si>
  <si>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</si>
  <si>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</si>
  <si>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</si>
  <si>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</si>
  <si>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</si>
  <si>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</si>
  <si>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</si>
  <si>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</si>
  <si>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</si>
  <si>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</si>
  <si>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</si>
  <si>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</si>
  <si>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</si>
  <si>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</si>
  <si>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</si>
  <si>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</si>
  <si>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</si>
  <si>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</si>
  <si>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</si>
  <si>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</si>
  <si>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</si>
  <si>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</si>
  <si>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</si>
  <si>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</si>
  <si>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</si>
  <si>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</si>
  <si>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</si>
  <si>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</si>
  <si>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</si>
  <si>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</si>
  <si>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</si>
  <si>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</si>
  <si>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</si>
  <si>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</si>
  <si>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</si>
  <si>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</si>
  <si>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</si>
  <si>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</si>
  <si>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</si>
  <si>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</si>
  <si>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</si>
  <si>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</si>
  <si>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</si>
  <si>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</si>
  <si>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</si>
  <si>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</si>
  <si>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</si>
  <si>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</si>
  <si>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</si>
  <si>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</si>
  <si>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</si>
  <si>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</si>
  <si>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</si>
  <si>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</si>
  <si>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</si>
  <si>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</si>
  <si>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</si>
  <si>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</si>
  <si>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</si>
  <si>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</si>
  <si>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</si>
  <si>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</si>
  <si>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</si>
  <si>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</si>
  <si>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</si>
  <si>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</si>
  <si>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</si>
  <si>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</si>
  <si>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</si>
  <si>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</si>
  <si>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</si>
  <si>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</si>
  <si>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</si>
  <si>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</si>
  <si>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</si>
  <si>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</si>
  <si>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</si>
  <si>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</si>
  <si>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</si>
  <si>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</si>
  <si>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</si>
  <si>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</si>
  <si>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</si>
  <si>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</si>
  <si>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</si>
  <si>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</si>
  <si>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</si>
  <si>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</si>
  <si>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</si>
  <si>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</si>
  <si>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</si>
  <si>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</si>
  <si>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</si>
  <si>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</si>
  <si>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</si>
  <si>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</si>
  <si>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</si>
  <si>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</si>
  <si>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</si>
  <si>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</si>
  <si>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</si>
  <si>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</si>
  <si>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</si>
  <si>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</si>
  <si>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</si>
  <si>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</si>
  <si>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</si>
  <si>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</si>
  <si>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</si>
  <si>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</si>
  <si>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</si>
  <si>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</si>
  <si>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</si>
  <si>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</si>
  <si>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</si>
  <si>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</si>
  <si>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</si>
  <si>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</si>
  <si>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</si>
  <si>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</si>
  <si>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</si>
  <si>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</si>
  <si>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</si>
  <si>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</si>
  <si>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</si>
  <si>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</si>
  <si>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</si>
  <si>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</si>
  <si>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</si>
  <si>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</si>
  <si>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</si>
  <si>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</si>
  <si>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</si>
  <si>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</si>
  <si>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</si>
  <si>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</si>
  <si>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</si>
  <si>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</si>
  <si>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</si>
  <si>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</si>
  <si>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</si>
  <si>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</si>
  <si>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</si>
  <si>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</si>
  <si>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</si>
  <si>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</si>
  <si>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</si>
  <si>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</si>
  <si>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</si>
  <si>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</si>
  <si>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</si>
  <si>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</si>
  <si>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</si>
  <si>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</si>
  <si>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</si>
  <si>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</si>
  <si>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</si>
  <si>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</si>
  <si>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</si>
  <si>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</si>
  <si>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</si>
  <si>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</si>
  <si>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</si>
  <si>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</si>
  <si>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</si>
  <si>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</si>
  <si>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</si>
  <si>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</si>
  <si>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</si>
  <si>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</si>
  <si>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</si>
  <si>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</si>
  <si>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</si>
  <si>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</si>
  <si>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</si>
  <si>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</si>
  <si>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</si>
  <si>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</si>
  <si>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</si>
  <si>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</si>
  <si>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</si>
  <si>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</si>
  <si>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</si>
  <si>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</si>
  <si>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</si>
  <si>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</si>
  <si>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</si>
  <si>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</si>
  <si>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</si>
  <si>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</si>
  <si>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</si>
  <si>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</si>
  <si>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</si>
  <si>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</si>
  <si>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</si>
  <si>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</si>
  <si>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</si>
  <si>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</si>
  <si>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</si>
  <si>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</si>
  <si>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</si>
  <si>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</si>
  <si>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</si>
  <si>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</si>
  <si>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</si>
  <si>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</si>
  <si>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</si>
  <si>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</si>
  <si>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</si>
  <si>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</si>
  <si>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</si>
  <si>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</si>
  <si>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</si>
  <si>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</si>
  <si>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</si>
  <si>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</si>
  <si>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</si>
  <si>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</si>
  <si>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</si>
  <si>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</si>
  <si>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</si>
  <si>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</si>
  <si>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</si>
  <si>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</si>
  <si>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</si>
  <si>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</si>
  <si>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</si>
  <si>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</si>
  <si>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</si>
  <si>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</si>
  <si>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</si>
  <si>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</si>
  <si>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</si>
  <si>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</si>
  <si>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</si>
  <si>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</si>
  <si>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</si>
  <si>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</si>
  <si>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</si>
  <si>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</si>
  <si>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</si>
  <si>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</si>
  <si>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</si>
  <si>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</si>
  <si>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</si>
  <si>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</si>
  <si>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</si>
  <si>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</si>
  <si>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</si>
  <si>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</si>
  <si>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</si>
  <si>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</si>
  <si>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</si>
  <si>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</si>
  <si>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</si>
  <si>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</si>
  <si>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</si>
  <si>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</si>
  <si>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</si>
  <si>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</si>
  <si>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</si>
  <si>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</si>
  <si>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</si>
  <si>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</si>
  <si>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</si>
  <si>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</si>
  <si>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</si>
  <si>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</si>
  <si>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</si>
  <si>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</si>
  <si>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</si>
  <si>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</si>
  <si>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</si>
  <si>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</si>
  <si>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</si>
  <si>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</si>
  <si>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</si>
  <si>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</si>
  <si>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</si>
  <si>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</si>
  <si>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</si>
  <si>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</si>
  <si>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</si>
  <si>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</si>
  <si>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</si>
  <si>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</si>
  <si>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</si>
  <si>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</si>
  <si>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</si>
  <si>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</si>
  <si>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</si>
  <si>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</si>
  <si>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</si>
  <si>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</si>
  <si>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</si>
  <si>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</si>
  <si>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</si>
  <si>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</si>
  <si>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</si>
  <si>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</si>
  <si>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</si>
  <si>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</si>
  <si>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</si>
  <si>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</si>
  <si>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</si>
  <si>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</si>
  <si>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</si>
  <si>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</si>
  <si>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</si>
  <si>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</si>
  <si>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</si>
  <si>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</si>
  <si>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</si>
  <si>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</si>
  <si>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</si>
  <si>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</si>
  <si>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</si>
  <si>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</si>
  <si>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</si>
  <si>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</si>
  <si>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</si>
  <si>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</si>
  <si>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</si>
  <si>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</si>
  <si>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</si>
  <si>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</si>
  <si>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</si>
  <si>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</si>
  <si>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</si>
  <si>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</si>
  <si>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</si>
  <si>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</si>
  <si>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</si>
  <si>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</si>
  <si>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</si>
  <si>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</si>
  <si>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</si>
  <si>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</si>
  <si>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</si>
  <si>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</si>
  <si>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</si>
  <si>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</si>
  <si>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</si>
  <si>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</si>
  <si>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</si>
  <si>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</si>
  <si>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</si>
  <si>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</si>
  <si>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</si>
  <si>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</si>
  <si>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</si>
  <si>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</si>
  <si>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</si>
  <si>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</si>
  <si>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</si>
  <si>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</si>
  <si>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</si>
  <si>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</si>
  <si>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</si>
  <si>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</si>
  <si>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</si>
  <si>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</si>
  <si>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</si>
  <si>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</si>
  <si>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</si>
  <si>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</si>
  <si>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</si>
  <si>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</si>
  <si>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</si>
  <si>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</si>
  <si>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</si>
  <si>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</si>
  <si>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</si>
  <si>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</si>
  <si>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</si>
  <si>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</si>
  <si>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</si>
  <si>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</si>
  <si>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</si>
  <si>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</si>
  <si>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</si>
  <si>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</si>
  <si>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</si>
  <si>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</si>
  <si>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</si>
  <si>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</si>
  <si>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</si>
  <si>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</si>
  <si>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</si>
  <si>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</si>
  <si>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</si>
  <si>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</si>
  <si>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</si>
  <si>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</si>
  <si>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</si>
  <si>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</si>
  <si>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</si>
  <si>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</si>
  <si>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</si>
  <si>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</si>
  <si>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</si>
  <si>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</si>
  <si>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</si>
  <si>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</si>
  <si>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</si>
  <si>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</si>
  <si>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</si>
  <si>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</si>
  <si>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</si>
  <si>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</si>
  <si>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</si>
  <si>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</si>
  <si>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</si>
  <si>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</si>
  <si>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</si>
  <si>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</si>
  <si>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</si>
  <si>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</si>
  <si>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</si>
  <si>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</si>
  <si>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</si>
  <si>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</si>
  <si>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</si>
  <si>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</si>
  <si>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</si>
  <si>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</si>
  <si>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</si>
  <si>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</si>
  <si>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</si>
  <si>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</si>
  <si>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</si>
  <si>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</si>
  <si>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</si>
  <si>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</si>
  <si>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</si>
  <si>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</si>
  <si>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</si>
  <si>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</si>
  <si>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</si>
  <si>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</si>
  <si>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</si>
  <si>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</si>
  <si>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</si>
  <si>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</si>
  <si>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</si>
  <si>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</si>
  <si>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</si>
  <si>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</si>
  <si>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</si>
  <si>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</si>
  <si>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</si>
  <si>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</si>
  <si>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</si>
  <si>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</si>
  <si>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</si>
  <si>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</si>
  <si>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</si>
  <si>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</si>
  <si>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</si>
  <si>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</si>
  <si>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</si>
  <si>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</si>
  <si>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</si>
  <si>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</si>
  <si>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</si>
  <si>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</si>
  <si>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</si>
  <si>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</si>
  <si>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</si>
  <si>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</si>
  <si>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</si>
  <si>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</si>
  <si>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</si>
  <si>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</si>
  <si>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</si>
  <si>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</si>
  <si>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</si>
  <si>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</si>
  <si>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</si>
  <si>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</si>
  <si>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</si>
  <si>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</si>
  <si>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</si>
  <si>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</si>
  <si>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</si>
  <si>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</si>
  <si>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</si>
  <si>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</si>
  <si>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</si>
  <si>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</si>
  <si>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</si>
  <si>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</si>
  <si>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</si>
  <si>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</si>
  <si>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</si>
  <si>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</si>
  <si>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</si>
  <si>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</si>
  <si>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</si>
  <si>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</si>
  <si>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</si>
  <si>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</si>
  <si>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</si>
  <si>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</si>
  <si>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</si>
  <si>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</si>
  <si>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</si>
  <si>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</si>
  <si>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</si>
  <si>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</si>
  <si>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</si>
  <si>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</si>
  <si>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</si>
  <si>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</si>
  <si>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</si>
  <si>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</si>
  <si>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</si>
  <si>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</si>
  <si>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</si>
  <si>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</si>
  <si>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</si>
  <si>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</si>
  <si>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</si>
  <si>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</si>
  <si>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</si>
  <si>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</si>
  <si>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</si>
  <si>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</si>
  <si>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</si>
  <si>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</si>
  <si>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</si>
  <si>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</si>
  <si>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</si>
  <si>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</si>
  <si>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</si>
  <si>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</si>
  <si>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</si>
  <si>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</si>
  <si>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</si>
  <si>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</si>
  <si>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</si>
  <si>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</si>
  <si>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</si>
  <si>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</si>
  <si>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</si>
  <si>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</si>
  <si>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</si>
  <si>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</si>
  <si>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</si>
  <si>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</si>
  <si>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</si>
  <si>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</si>
  <si>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</si>
  <si>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</si>
  <si>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</si>
  <si>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</si>
  <si>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</si>
  <si>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</si>
  <si>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</si>
  <si>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</si>
  <si>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</si>
  <si>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</si>
  <si>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</si>
  <si>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</si>
  <si>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</si>
  <si>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</si>
  <si>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</si>
  <si>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</si>
  <si>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</si>
  <si>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</si>
  <si>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</si>
  <si>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</si>
  <si>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</si>
  <si>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</si>
  <si>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</si>
  <si>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</si>
  <si>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</si>
  <si>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</si>
  <si>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</si>
  <si>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</si>
  <si>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</si>
  <si>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</si>
  <si>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</si>
  <si>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</si>
  <si>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</si>
  <si>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</si>
  <si>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</si>
  <si>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</si>
  <si>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</si>
  <si>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</si>
  <si>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</si>
  <si>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</si>
  <si>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</si>
  <si>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</si>
  <si>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</si>
  <si>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</si>
  <si>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</si>
  <si>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</si>
  <si>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</si>
  <si>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</si>
  <si>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</si>
  <si>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</si>
  <si>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</si>
  <si>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</si>
  <si>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</si>
  <si>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</si>
  <si>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</si>
  <si>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</si>
  <si>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</si>
  <si>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</si>
  <si>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</si>
  <si>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</si>
  <si>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</si>
  <si>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</si>
  <si>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</si>
  <si>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</si>
  <si>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</si>
  <si>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</si>
  <si>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</si>
  <si>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</si>
  <si>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</si>
  <si>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</si>
  <si>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</si>
  <si>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</si>
  <si>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</si>
  <si>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</si>
  <si>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</si>
  <si>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</si>
  <si>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</si>
  <si>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</si>
  <si>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</si>
  <si>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</si>
  <si>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</si>
  <si>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</si>
  <si>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</si>
  <si>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</si>
  <si>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</si>
  <si>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</si>
  <si>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</si>
  <si>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</si>
  <si>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</si>
  <si>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</si>
  <si>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</si>
  <si>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</si>
  <si>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</si>
  <si>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</si>
  <si>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</si>
  <si>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</si>
  <si>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</si>
  <si>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</si>
  <si>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</si>
  <si>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</si>
  <si>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</si>
  <si>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</si>
  <si>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</si>
  <si>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</si>
  <si>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</si>
  <si>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</si>
  <si>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</si>
  <si>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</si>
  <si>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</si>
  <si>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</si>
  <si>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</si>
  <si>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</si>
  <si>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</si>
  <si>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</si>
  <si>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</si>
  <si>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</si>
  <si>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</si>
  <si>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</si>
  <si>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</si>
  <si>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</si>
  <si>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</si>
  <si>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</si>
  <si>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</si>
  <si>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</si>
  <si>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</si>
  <si>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</si>
  <si>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</si>
  <si>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</si>
  <si>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</si>
  <si>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</si>
  <si>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</si>
  <si>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</si>
  <si>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</si>
  <si>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</si>
  <si>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</si>
  <si>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</si>
  <si>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</si>
  <si>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</si>
  <si>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</si>
  <si>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</si>
  <si>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</si>
  <si>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</si>
  <si>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</si>
  <si>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</si>
  <si>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</si>
  <si>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</si>
  <si>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</si>
  <si>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</si>
  <si>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</si>
  <si>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</si>
  <si>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</si>
  <si>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</si>
  <si>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</si>
  <si>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</si>
  <si>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</si>
  <si>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</si>
  <si>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</si>
  <si>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</si>
  <si>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</si>
  <si>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</si>
  <si>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</si>
  <si>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</si>
  <si>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</si>
  <si>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</si>
  <si>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</si>
  <si>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</si>
  <si>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</si>
  <si>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</si>
  <si>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</si>
  <si>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</si>
  <si>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</si>
  <si>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</si>
  <si>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</si>
  <si>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</si>
  <si>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</si>
  <si>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</si>
  <si>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</si>
  <si>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</si>
  <si>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</si>
  <si>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</si>
  <si>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</si>
  <si>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</si>
  <si>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</si>
  <si>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</si>
  <si>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</si>
  <si>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</si>
  <si>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</si>
  <si>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</si>
  <si>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</si>
  <si>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</si>
  <si>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</si>
  <si>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</si>
  <si>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</si>
  <si>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</si>
  <si>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</si>
  <si>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</si>
  <si>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</si>
  <si>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</si>
  <si>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</si>
  <si>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</si>
  <si>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</si>
  <si>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</si>
  <si>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</si>
  <si>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</si>
  <si>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</si>
  <si>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</si>
  <si>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</si>
  <si>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</si>
  <si>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</si>
  <si>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</si>
  <si>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</si>
  <si>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</si>
  <si>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</si>
  <si>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</si>
  <si>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</si>
  <si>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</si>
  <si>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</si>
  <si>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</si>
  <si>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</si>
  <si>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</si>
  <si>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</si>
  <si>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</si>
  <si>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</si>
  <si>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</si>
  <si>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</si>
  <si>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</si>
  <si>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</si>
  <si>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</si>
  <si>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</si>
  <si>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</si>
  <si>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</si>
  <si>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</si>
  <si>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</si>
  <si>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</si>
  <si>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</si>
  <si>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</si>
  <si>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</si>
  <si>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</si>
  <si>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</si>
  <si>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</si>
  <si>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</si>
  <si>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</si>
  <si>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</si>
  <si>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</si>
  <si>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</si>
  <si>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</si>
  <si>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</si>
  <si>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</si>
  <si>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</si>
  <si>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</si>
  <si>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</si>
  <si>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</si>
  <si>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</si>
  <si>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</si>
  <si>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</si>
  <si>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</si>
  <si>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</si>
  <si>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</si>
  <si>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</si>
  <si>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</si>
  <si>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</si>
  <si>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</si>
  <si>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</si>
  <si>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</si>
  <si>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</si>
  <si>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</si>
  <si>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</si>
  <si>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</si>
  <si>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</si>
  <si>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</si>
  <si>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</si>
  <si>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</si>
  <si>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</si>
  <si>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</si>
  <si>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</si>
  <si>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</si>
  <si>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</si>
  <si>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</si>
  <si>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</si>
  <si>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</si>
  <si>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</si>
  <si>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</si>
  <si>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</si>
  <si>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</si>
  <si>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</si>
  <si>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</si>
  <si>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</si>
  <si>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</si>
  <si>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</si>
  <si>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</si>
  <si>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</si>
  <si>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</si>
  <si>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</si>
  <si>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</si>
  <si>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</si>
  <si>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</si>
  <si>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</si>
  <si>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</si>
  <si>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</si>
  <si>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</si>
  <si>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</si>
  <si>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</si>
  <si>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</si>
  <si>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</si>
  <si>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</si>
  <si>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</si>
  <si>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</si>
  <si>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</si>
  <si>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</si>
  <si>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</si>
  <si>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</si>
  <si>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</si>
  <si>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</si>
  <si>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</si>
  <si>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</si>
  <si>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</si>
  <si>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</si>
  <si>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</si>
  <si>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</si>
  <si>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</si>
  <si>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</si>
  <si>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</si>
  <si>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</si>
  <si>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</si>
  <si>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</si>
  <si>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</si>
  <si>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</si>
  <si>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</si>
  <si>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</si>
  <si>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</si>
  <si>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</si>
  <si>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</si>
  <si>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</si>
  <si>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</si>
  <si>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</si>
  <si>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</si>
  <si>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</si>
  <si>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</si>
  <si>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</si>
  <si>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</si>
  <si>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</si>
  <si>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</si>
  <si>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</si>
  <si>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</si>
  <si>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</si>
  <si>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</si>
  <si>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</si>
  <si>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</si>
  <si>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</si>
  <si>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</si>
  <si>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</si>
  <si>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</si>
  <si>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</si>
  <si>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</si>
  <si>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</si>
  <si>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</si>
  <si>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</si>
  <si>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</si>
  <si>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</si>
  <si>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</si>
  <si>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</si>
  <si>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</si>
  <si>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</si>
  <si>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</si>
  <si>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</si>
  <si>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</si>
  <si>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</si>
  <si>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</si>
  <si>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</si>
  <si>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</si>
  <si>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</si>
  <si>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</si>
  <si>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</si>
  <si>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</si>
  <si>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</si>
  <si>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</si>
  <si>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</si>
  <si>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</si>
  <si>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</si>
  <si>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</si>
  <si>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</si>
  <si>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</si>
  <si>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</si>
  <si>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</si>
  <si>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</si>
  <si>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</si>
  <si>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</si>
  <si>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</si>
  <si>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</si>
  <si>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</si>
  <si>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</si>
  <si>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</si>
  <si>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</si>
  <si>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</si>
  <si>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</si>
  <si>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</si>
  <si>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</si>
  <si>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</si>
  <si>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</si>
  <si>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</si>
  <si>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</si>
  <si>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</si>
  <si>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</si>
  <si>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</si>
  <si>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</si>
  <si>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</si>
  <si>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</si>
  <si>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</si>
  <si>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</si>
  <si>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</si>
  <si>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</si>
  <si>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</si>
  <si>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</si>
  <si>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</si>
  <si>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</si>
  <si>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</si>
  <si>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</si>
  <si>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</si>
  <si>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</si>
  <si>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</si>
  <si>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</si>
  <si>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</si>
  <si>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</si>
  <si>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</si>
  <si>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</si>
  <si>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</si>
  <si>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</si>
  <si>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</si>
  <si>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</si>
  <si>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</si>
  <si>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</si>
  <si>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</si>
  <si>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</si>
  <si>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</si>
  <si>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</si>
  <si>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</si>
  <si>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</si>
  <si>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</si>
  <si>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</si>
  <si>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</si>
  <si>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</si>
  <si>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</si>
  <si>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</si>
  <si>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</si>
  <si>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</si>
  <si>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</si>
  <si>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</si>
  <si>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</si>
  <si>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</si>
  <si>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</si>
  <si>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</si>
  <si>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</si>
  <si>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</si>
  <si>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</si>
  <si>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</si>
  <si>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</si>
  <si>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</si>
  <si>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</si>
  <si>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</si>
  <si>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</si>
  <si>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</si>
  <si>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</si>
  <si>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</si>
  <si>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</si>
  <si>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</si>
  <si>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</si>
  <si>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</si>
  <si>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</si>
  <si>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</si>
  <si>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</si>
  <si>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</si>
  <si>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</si>
  <si>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</si>
  <si>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</si>
  <si>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</si>
  <si>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</si>
  <si>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</si>
  <si>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</si>
  <si>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</si>
  <si>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</si>
  <si>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</si>
  <si>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</si>
  <si>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</si>
  <si>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</si>
  <si>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</si>
  <si>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</si>
  <si>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</si>
  <si>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</si>
  <si>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</si>
  <si>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</si>
  <si>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</si>
  <si>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</si>
  <si>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</si>
  <si>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</si>
  <si>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</si>
  <si>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</si>
  <si>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</si>
  <si>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</si>
  <si>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</si>
  <si>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</si>
  <si>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</si>
  <si>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</si>
  <si>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</si>
  <si>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</si>
  <si>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</si>
  <si>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</si>
  <si>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</si>
  <si>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</si>
  <si>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</si>
  <si>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</si>
  <si>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</si>
  <si>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</si>
  <si>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</si>
  <si>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</si>
  <si>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</si>
  <si>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</si>
  <si>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</si>
  <si>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</si>
  <si>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</si>
  <si>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</si>
  <si>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</si>
  <si>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</si>
  <si>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</si>
  <si>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</si>
  <si>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</si>
  <si>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</si>
  <si>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</si>
  <si>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</si>
  <si>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</si>
  <si>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</si>
  <si>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</si>
  <si>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</si>
  <si>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</si>
  <si>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</si>
  <si>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</si>
  <si>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</si>
  <si>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</si>
  <si>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</si>
  <si>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</si>
  <si>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</si>
  <si>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</si>
  <si>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</si>
  <si>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</si>
  <si>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</si>
  <si>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</si>
  <si>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</si>
  <si>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</si>
  <si>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</si>
  <si>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</si>
  <si>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</si>
  <si>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</si>
  <si>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</si>
  <si>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</si>
  <si>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</si>
  <si>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</si>
  <si>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</si>
  <si>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</si>
  <si>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</si>
  <si>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</si>
  <si>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</si>
  <si>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</si>
  <si>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</si>
  <si>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</si>
  <si>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</si>
  <si>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</si>
  <si>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</si>
  <si>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</si>
  <si>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</si>
  <si>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</si>
  <si>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</si>
  <si>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</si>
  <si>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</si>
  <si>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</si>
  <si>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</si>
  <si>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</si>
  <si>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</si>
  <si>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</si>
  <si>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</si>
  <si>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</si>
  <si>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</si>
  <si>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</si>
  <si>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</si>
  <si>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</si>
  <si>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</si>
  <si>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</si>
  <si>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</si>
  <si>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</si>
  <si>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</si>
  <si>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</si>
  <si>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</si>
  <si>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</si>
  <si>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</si>
  <si>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</si>
  <si>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</si>
  <si>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</si>
  <si>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</si>
  <si>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</si>
  <si>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</si>
  <si>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</si>
  <si>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</si>
  <si>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</si>
  <si>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</si>
  <si>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</si>
  <si>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</si>
  <si>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</si>
  <si>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</si>
  <si>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</si>
  <si>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</si>
  <si>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</si>
  <si>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</si>
  <si>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</si>
  <si>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</si>
  <si>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</si>
  <si>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</si>
  <si>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</si>
  <si>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</si>
  <si>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</si>
  <si>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</si>
  <si>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</si>
  <si>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</si>
  <si>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</si>
  <si>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</si>
  <si>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</si>
  <si>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</si>
  <si>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</si>
  <si>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</si>
  <si>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</si>
  <si>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</si>
  <si>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</si>
  <si>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</si>
  <si>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</si>
  <si>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</si>
  <si>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</si>
  <si>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</si>
  <si>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</si>
  <si>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</si>
  <si>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</si>
  <si>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</si>
  <si>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</si>
  <si>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</si>
  <si>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</si>
  <si>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</si>
  <si>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</si>
  <si>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</si>
  <si>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</si>
  <si>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</si>
  <si>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</si>
  <si>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</si>
  <si>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</si>
  <si>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</si>
  <si>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</si>
  <si>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</si>
  <si>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</si>
  <si>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</si>
  <si>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</si>
  <si>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</si>
  <si>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</si>
  <si>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</si>
  <si>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</si>
  <si>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</si>
  <si>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</si>
  <si>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</si>
  <si>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</si>
  <si>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</si>
  <si>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</si>
  <si>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</si>
  <si>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</si>
  <si>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</si>
  <si>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</si>
  <si>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</si>
  <si>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</si>
  <si>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</si>
  <si>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</si>
  <si>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</si>
  <si>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</si>
  <si>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</si>
  <si>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</si>
  <si>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</si>
  <si>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</si>
  <si>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</si>
  <si>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</si>
  <si>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</si>
  <si>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</si>
  <si>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</si>
  <si>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</si>
  <si>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</si>
  <si>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</si>
  <si>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</si>
  <si>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</si>
  <si>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</si>
  <si>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</si>
  <si>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</si>
  <si>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</si>
  <si>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</si>
  <si>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</si>
  <si>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</si>
  <si>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</si>
  <si>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</si>
  <si>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</si>
  <si>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</si>
  <si>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</si>
  <si>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</si>
  <si>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</si>
  <si>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</si>
  <si>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</si>
  <si>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</si>
  <si>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</si>
  <si>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</si>
  <si>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</si>
  <si>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</si>
  <si>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</si>
  <si>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</si>
  <si>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</si>
  <si>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</si>
  <si>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</si>
  <si>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</si>
  <si>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</si>
  <si>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</si>
  <si>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</si>
  <si>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</si>
  <si>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</si>
  <si>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</si>
  <si>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</si>
  <si>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</si>
  <si>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</si>
  <si>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</si>
  <si>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</si>
  <si>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</si>
  <si>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</si>
  <si>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</si>
  <si>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</si>
  <si>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</si>
  <si>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</si>
  <si>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</si>
  <si>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</si>
  <si>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</si>
  <si>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</si>
  <si>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</si>
  <si>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</si>
  <si>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</si>
  <si>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</si>
  <si>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</si>
  <si>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</si>
  <si>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</si>
  <si>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</si>
  <si>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</si>
  <si>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</si>
  <si>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</si>
  <si>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</si>
  <si>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</si>
  <si>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</si>
  <si>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</si>
  <si>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</si>
  <si>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</si>
  <si>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</si>
  <si>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</si>
  <si>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</si>
  <si>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</si>
  <si>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</si>
  <si>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</si>
  <si>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</si>
  <si>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</si>
  <si>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</si>
  <si>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</si>
  <si>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</si>
  <si>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</si>
  <si>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</si>
  <si>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</si>
  <si>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</si>
  <si>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</si>
  <si>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</si>
  <si>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</si>
  <si>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</si>
  <si>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</si>
  <si>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</si>
  <si>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</si>
  <si>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</si>
  <si>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</si>
  <si>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</si>
  <si>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</si>
  <si>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</si>
  <si>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</si>
  <si>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</si>
  <si>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</si>
  <si>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</si>
  <si>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</si>
  <si>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</si>
  <si>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</si>
  <si>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</si>
  <si>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</si>
  <si>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</si>
  <si>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</si>
  <si>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</si>
  <si>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</si>
  <si>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</si>
  <si>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</si>
  <si>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</si>
  <si>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</si>
  <si>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</si>
  <si>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</si>
  <si>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</si>
  <si>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</si>
  <si>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</si>
  <si>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</si>
  <si>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</si>
  <si>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</si>
  <si>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</si>
  <si>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</si>
  <si>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</si>
  <si>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</si>
  <si>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</si>
  <si>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</si>
  <si>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</si>
  <si>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</si>
  <si>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</si>
  <si>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</si>
  <si>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</si>
  <si>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</si>
  <si>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</si>
  <si>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</si>
  <si>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</si>
  <si>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</si>
  <si>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</si>
  <si>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</si>
  <si>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</si>
  <si>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</si>
  <si>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</si>
  <si>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</si>
  <si>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</si>
  <si>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</si>
  <si>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</si>
  <si>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</si>
  <si>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</si>
  <si>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</si>
  <si>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</si>
  <si>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</si>
  <si>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</si>
  <si>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</si>
  <si>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</si>
  <si>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</si>
  <si>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</si>
  <si>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</si>
  <si>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</si>
  <si>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</si>
  <si>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</si>
  <si>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</si>
  <si>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</si>
  <si>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</si>
  <si>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</si>
  <si>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</si>
  <si>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</si>
  <si>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</si>
  <si>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</si>
  <si>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</si>
  <si>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</si>
  <si>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</si>
  <si>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</si>
  <si>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</si>
  <si>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</si>
  <si>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</si>
  <si>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</si>
  <si>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</si>
  <si>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</si>
  <si>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</si>
  <si>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</si>
  <si>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</si>
  <si>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</si>
  <si>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</si>
  <si>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</si>
  <si>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</si>
  <si>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</si>
  <si>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</si>
  <si>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</si>
  <si>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</si>
  <si>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</si>
  <si>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</si>
  <si>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</si>
  <si>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</si>
  <si>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</si>
  <si>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</si>
  <si>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</si>
  <si>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</si>
  <si>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</si>
  <si>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</si>
  <si>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</si>
  <si>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</si>
  <si>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</si>
  <si>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</si>
  <si>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</si>
  <si>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</si>
  <si>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</si>
  <si>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</si>
  <si>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</si>
  <si>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</si>
  <si>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</si>
  <si>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</si>
  <si>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</si>
  <si>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</si>
  <si>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</si>
  <si>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</si>
  <si>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</si>
  <si>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</si>
  <si>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</si>
  <si>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</si>
  <si>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</si>
  <si>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</si>
  <si>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</si>
  <si>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</si>
  <si>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</si>
  <si>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</si>
  <si>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</si>
  <si>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</si>
  <si>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</si>
  <si>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</si>
  <si>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</si>
  <si>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</si>
  <si>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</si>
  <si>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</si>
  <si>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</si>
  <si>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</si>
  <si>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</si>
  <si>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</si>
  <si>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</si>
  <si>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</si>
  <si>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</si>
  <si>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</si>
  <si>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</si>
  <si>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</si>
  <si>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</si>
  <si>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</si>
  <si>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</si>
  <si>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</si>
  <si>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</si>
  <si>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</si>
  <si>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</si>
  <si>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</si>
  <si>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</si>
  <si>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</si>
  <si>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</si>
  <si>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</si>
  <si>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</si>
  <si>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</si>
  <si>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</si>
  <si>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</si>
  <si>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</si>
  <si>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</si>
  <si>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</si>
  <si>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</si>
  <si>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</si>
  <si>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</si>
  <si>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</si>
  <si>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</si>
  <si>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</si>
  <si>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</si>
  <si>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</si>
  <si>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</si>
  <si>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</si>
  <si>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</si>
  <si>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</si>
  <si>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</si>
  <si>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</si>
  <si>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</si>
  <si>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</si>
  <si>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</si>
  <si>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</si>
  <si>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FOLHA 07/2019</t>
  </si>
  <si>
    <t xml:space="preserve">GILBERTO TORRES ALVES JUNIOR </t>
  </si>
  <si>
    <t>LARISSA CARDOSO DA SILVA</t>
  </si>
  <si>
    <t>NEEMIAS ALVES SILVA</t>
  </si>
  <si>
    <t>SUPER DINATEC COMERCIO DE PAPEIS LTDA</t>
  </si>
  <si>
    <t>07.08</t>
  </si>
  <si>
    <t xml:space="preserve">CINCO CIRURGICA COMERCIO DE PRODUTOS HOSPITALARES </t>
  </si>
  <si>
    <t>FGTS FOLHA07/2019</t>
  </si>
  <si>
    <t xml:space="preserve">IMPACTO DISTRIBUIDORA DE PRODUTOS DE LIMPEZA </t>
  </si>
  <si>
    <t xml:space="preserve">MEDCOM COMERCIO DE MEDICAMENTOS HOSPITALARES </t>
  </si>
  <si>
    <t>FUNDO FIXO 08/2019</t>
  </si>
  <si>
    <t>REDE EPI EQUIPAMENTOS DE SEGURANCA EIRELI</t>
  </si>
  <si>
    <t xml:space="preserve">ATACADAO DAS EMBALAGENS </t>
  </si>
  <si>
    <t xml:space="preserve">CONCEITO AMENITIES BRASIL </t>
  </si>
  <si>
    <t xml:space="preserve">FARMATER MEDICAMENTOS LTDA </t>
  </si>
  <si>
    <t xml:space="preserve">IMPERIAL COMERCIAL DE MED E PRO HOSP </t>
  </si>
  <si>
    <t>OLIMPO COM E SERV EIRELI</t>
  </si>
  <si>
    <t>TANDUI &amp; MORAIS LTDA</t>
  </si>
  <si>
    <t xml:space="preserve">ORGANIZACAO NACIONAL DE ACREDITACAO </t>
  </si>
  <si>
    <t xml:space="preserve">PAPELARIA DINAMICA LTDA </t>
  </si>
  <si>
    <t xml:space="preserve">BAIXAS CARTA ANUENCIA </t>
  </si>
  <si>
    <t>GPS FOLHA 07/2019</t>
  </si>
  <si>
    <t>IRRF FOLHA 07/2019</t>
  </si>
  <si>
    <t>PIS FOLHA 07/2019</t>
  </si>
  <si>
    <t xml:space="preserve">BIO INFINITY TECNOLOGIA HOSPITALAR </t>
  </si>
  <si>
    <t xml:space="preserve">PAULA DAIANA VIANA DA SILVA </t>
  </si>
  <si>
    <t>GO MED DISTR DE MEDICAMENTOS LTDA</t>
  </si>
  <si>
    <t>08.08</t>
  </si>
  <si>
    <t xml:space="preserve">ALINHAR AUTOMOVEIS LTDA </t>
  </si>
  <si>
    <t>RENDIMENTOS 08/2019</t>
  </si>
  <si>
    <t>ISABELLA  PINA E SILVA</t>
  </si>
  <si>
    <t>TALITA ABADIA GOMES LEMOS</t>
  </si>
  <si>
    <t xml:space="preserve">ELEONORA A B SIQUEIRA </t>
  </si>
  <si>
    <t>FOLHA 08/2019</t>
  </si>
  <si>
    <t>ISS NF 141</t>
  </si>
  <si>
    <t>ISS NF 140</t>
  </si>
  <si>
    <t>GPS NF 141</t>
  </si>
  <si>
    <t>GPS NF 140</t>
  </si>
  <si>
    <t>GPS NF 78</t>
  </si>
  <si>
    <t>ISS NF 2024</t>
  </si>
  <si>
    <t>GPS NF 2024</t>
  </si>
  <si>
    <t>ISS NF 6446</t>
  </si>
  <si>
    <t>ISS NF 6445</t>
  </si>
  <si>
    <t>GPS NF 6445</t>
  </si>
  <si>
    <t xml:space="preserve">TAXA </t>
  </si>
  <si>
    <t>FGTS FOLHA 08/2019</t>
  </si>
  <si>
    <t>GPS FOLHA 08/2019</t>
  </si>
  <si>
    <t>PIS FOLHA 08/2019</t>
  </si>
  <si>
    <t xml:space="preserve">APIJA PRODUTOS HOSP LABORAT </t>
  </si>
  <si>
    <t>PCC NF 152</t>
  </si>
  <si>
    <t>IRRF NF 141</t>
  </si>
  <si>
    <t>IRRF NF 140</t>
  </si>
  <si>
    <t>IRRF NF 146</t>
  </si>
  <si>
    <t>IRRF NF 139</t>
  </si>
  <si>
    <t>IRRF NF 148</t>
  </si>
  <si>
    <t>PCC NF 110</t>
  </si>
  <si>
    <t>PCC NF 128</t>
  </si>
  <si>
    <t>PCC NF 115</t>
  </si>
  <si>
    <t>PCC NF 117</t>
  </si>
  <si>
    <t>PCC NF 132</t>
  </si>
  <si>
    <t>IRRF NF 38060</t>
  </si>
  <si>
    <t>PCC NF 37639</t>
  </si>
  <si>
    <t xml:space="preserve">MEDICINE COMERCIO HOSPITALAR </t>
  </si>
  <si>
    <t>OMNIELMASTER HEMOMED REPRESENTACAO E COMERCIO</t>
  </si>
  <si>
    <t xml:space="preserve">PAPELARIA TRIBUTARIA LTDA </t>
  </si>
  <si>
    <t>IRRF NF 20369</t>
  </si>
  <si>
    <t>IRRF NF 20236</t>
  </si>
  <si>
    <t>IRRF NF 20590</t>
  </si>
  <si>
    <t>PCC NF 20236</t>
  </si>
  <si>
    <t>PCC NF 20369</t>
  </si>
  <si>
    <t>IRRF NF 484663</t>
  </si>
  <si>
    <t>IRRF NF 2024</t>
  </si>
  <si>
    <t>PCC NF 1988</t>
  </si>
  <si>
    <t>IRRF NF 6445</t>
  </si>
  <si>
    <t>IRRF NF 6446</t>
  </si>
  <si>
    <t>PCC NF 6008</t>
  </si>
  <si>
    <t>PCC NF 6009</t>
  </si>
  <si>
    <t>PCC NF 566</t>
  </si>
  <si>
    <t>PCC NF 581</t>
  </si>
  <si>
    <t xml:space="preserve">KASSIA DE SOUZA SANTOS </t>
  </si>
  <si>
    <t xml:space="preserve">CERTIDÃO CARTÓRIO </t>
  </si>
  <si>
    <t xml:space="preserve">PREMIER DISTRIBUIDORA HOSPITALAR </t>
  </si>
  <si>
    <t>PORTO SEGURO COMPANHIA DE SEGUROS</t>
  </si>
  <si>
    <t xml:space="preserve">Seguro Predial </t>
  </si>
  <si>
    <t>BERNARDINO &amp; COSTA  REPRSENTAÇÕES</t>
  </si>
  <si>
    <t>ANA CAROLINA COLOMBINI</t>
  </si>
  <si>
    <t>RENDIMENTOS 09/2019</t>
  </si>
  <si>
    <t xml:space="preserve">TOLDO BORGES INDUSTRIA E COMERCIO LTDA </t>
  </si>
  <si>
    <t>FOLHA 09/2019</t>
  </si>
  <si>
    <t xml:space="preserve">BICUDOS PRESTADORA DE SERVICO </t>
  </si>
  <si>
    <t>FERIAS</t>
  </si>
  <si>
    <t>FGTS FOLHA 09/2019</t>
  </si>
  <si>
    <t>IRRF NF 157</t>
  </si>
  <si>
    <t>FLEXMUNDI CONSULTORIA E SERVICOS LTDA</t>
  </si>
  <si>
    <t xml:space="preserve">IRRF NF 158 </t>
  </si>
  <si>
    <t>IRRF NF 162</t>
  </si>
  <si>
    <t>GPS NF 158</t>
  </si>
  <si>
    <t xml:space="preserve">GIZELE DE DEUS ZACARIAS HIRATA </t>
  </si>
  <si>
    <t>GPS FOLHA 09/2019</t>
  </si>
  <si>
    <t>IRRF NF 38490</t>
  </si>
  <si>
    <t xml:space="preserve">INSTITUTO QUALISA DE GESTAO </t>
  </si>
  <si>
    <t>PCC NF 38060</t>
  </si>
  <si>
    <t>IRRF FOLHA 08/2019</t>
  </si>
  <si>
    <t xml:space="preserve">JOSIEL BASTOS DE ARAUJO </t>
  </si>
  <si>
    <t xml:space="preserve">KEILA PEREIRA DA SILVA </t>
  </si>
  <si>
    <t>LAIS ROSANA CANEDO GONCALVES</t>
  </si>
  <si>
    <t xml:space="preserve">LETICIA FLEURY DE OLIVEIRA </t>
  </si>
  <si>
    <t xml:space="preserve">LINDAVA DA COSTA </t>
  </si>
  <si>
    <t xml:space="preserve">MAURICIO LOPES DA SILVA </t>
  </si>
  <si>
    <t xml:space="preserve">IRRF NF 81 </t>
  </si>
  <si>
    <t xml:space="preserve">MEDIALL BRASIL GESTAO MEDICO HOSP LTDA </t>
  </si>
  <si>
    <t>IRRF NF 82</t>
  </si>
  <si>
    <t>IRRF NF 85</t>
  </si>
  <si>
    <t>GPS NF 82</t>
  </si>
  <si>
    <t>IRRF NF 116</t>
  </si>
  <si>
    <t>GPS NF 116</t>
  </si>
  <si>
    <t>PIS FOLHA 09/2019</t>
  </si>
  <si>
    <t>IRRF NF 20759</t>
  </si>
  <si>
    <t xml:space="preserve">IRRF NF 486875 </t>
  </si>
  <si>
    <t>PCC NF 484663</t>
  </si>
  <si>
    <t xml:space="preserve">RAFAELA MESQUITA PEREIRA </t>
  </si>
  <si>
    <t xml:space="preserve">RAIANE TOLEDO DA SILVA </t>
  </si>
  <si>
    <t xml:space="preserve">RUDSON TEODORO DA SILVA </t>
  </si>
  <si>
    <t>2595790856-0</t>
  </si>
  <si>
    <t>IRRF NF 2036</t>
  </si>
  <si>
    <t xml:space="preserve">TOTAL ADMINISTRACAO E SERVICOS LTDA </t>
  </si>
  <si>
    <t>GPS NF 2036</t>
  </si>
  <si>
    <t>IRRF NF 6514</t>
  </si>
  <si>
    <t>IRRF NF 6513</t>
  </si>
  <si>
    <t>GPS NF 6514</t>
  </si>
  <si>
    <t xml:space="preserve">BRASIL CENTRAL COM DE PROD CIENTIFICOS </t>
  </si>
  <si>
    <t>ISS NF 157</t>
  </si>
  <si>
    <t>ISS NF 158</t>
  </si>
  <si>
    <t xml:space="preserve">GHEOVANNA LOWRRANNY FERNANDES </t>
  </si>
  <si>
    <t xml:space="preserve">GYN LOCADORA LTDA </t>
  </si>
  <si>
    <t>LUIZ CARLOS BUENO SOARES</t>
  </si>
  <si>
    <t xml:space="preserve">RHOSSE INSTRUMENTOS E EQUIPAMENTOS CIRURGICOS </t>
  </si>
  <si>
    <t>ISS NF 2036</t>
  </si>
  <si>
    <t>ISS NF 6513</t>
  </si>
  <si>
    <t>ISS NF 6514</t>
  </si>
  <si>
    <t xml:space="preserve">VOLUS TECNOLOGIA E GESTAO DE BENEFICIOS </t>
  </si>
  <si>
    <t>IRRF NF 2506767</t>
  </si>
  <si>
    <t>IRRF NF 2506734</t>
  </si>
  <si>
    <t>IRRF NF 2496231</t>
  </si>
  <si>
    <t>IRRF NF 2517459</t>
  </si>
  <si>
    <t>IRRF NF 2517458</t>
  </si>
  <si>
    <t xml:space="preserve">CM HOSPITALAR S.A BRASILIA </t>
  </si>
  <si>
    <t xml:space="preserve">FAMATER MEDICAMENTOS LTDA </t>
  </si>
  <si>
    <t>GRAFICA SAO GABRIEL LTDA</t>
  </si>
  <si>
    <t xml:space="preserve">OMNI HOSPITALAR LTDA </t>
  </si>
  <si>
    <t>OMNIEL CONSULT LTDA</t>
  </si>
  <si>
    <t xml:space="preserve">SANDRO AUTO PECAS E SERVICOS </t>
  </si>
  <si>
    <t xml:space="preserve">ED MED COMERCIAL LTDA </t>
  </si>
  <si>
    <t xml:space="preserve">INJEMED MEDICAMENTOS ESECIAS </t>
  </si>
  <si>
    <t>RENDIMENTOS 10/2019</t>
  </si>
  <si>
    <t>ACERTO FUNDO FIXO 10/2019</t>
  </si>
  <si>
    <t>R R FERREIRA MATERIAS HOSPITALARES</t>
  </si>
  <si>
    <t>BERNARDINO &amp; COSTA REPRESENTACOES</t>
  </si>
  <si>
    <t xml:space="preserve">EDSON FONSECA </t>
  </si>
  <si>
    <t>FABIO DE SOUSA COSTA</t>
  </si>
  <si>
    <t xml:space="preserve">CARLA TATIANE GOMES </t>
  </si>
  <si>
    <t>01.20</t>
  </si>
  <si>
    <t xml:space="preserve">WALDIVINO DE SOUZA CANEDO </t>
  </si>
  <si>
    <t xml:space="preserve">ABADIA SELMA DA CUNHA DE MORAIS </t>
  </si>
  <si>
    <t>CELIA DASDORES DA VEIGA AMARAL</t>
  </si>
  <si>
    <t xml:space="preserve">DOMINGOS FERREIRA MARTINS FILHO </t>
  </si>
  <si>
    <t xml:space="preserve">GRACIELE CARDOSO DOS SANTOS </t>
  </si>
  <si>
    <t xml:space="preserve">IVANILDE PIRES </t>
  </si>
  <si>
    <t xml:space="preserve">ELISANGELA MORAIS </t>
  </si>
  <si>
    <t>HUGO ACIOLI</t>
  </si>
  <si>
    <t xml:space="preserve">WILDETH APARECIDA BATISTA </t>
  </si>
  <si>
    <t>TALISSA RODRIGUES DE PINA</t>
  </si>
  <si>
    <t>LEONICE SANTANA</t>
  </si>
  <si>
    <t xml:space="preserve">MAYRHA GONÇALVES </t>
  </si>
  <si>
    <t>ROSINEIDE PEREIRA SANTANA ROCHA</t>
  </si>
  <si>
    <t>ROSINEY AVELINO DUARTE</t>
  </si>
  <si>
    <t>WILLIAN DA COSTA LIMA</t>
  </si>
  <si>
    <t>KATIA MARIA DE SOUZA DO CARMO</t>
  </si>
  <si>
    <t>NILVANE DIAS MIRANDA</t>
  </si>
  <si>
    <t>VANIA MARIA DE VASCONCELOS</t>
  </si>
  <si>
    <t>MONICA LEITE DA MOTA</t>
  </si>
  <si>
    <t>CAMILA GONÇALVES DE MATOS</t>
  </si>
  <si>
    <t>ROSANGELA APARECIDA DE OLIVEIRA</t>
  </si>
  <si>
    <t>NAYARA DA FONSECA BASILIO</t>
  </si>
  <si>
    <t>ANDREIA RAMOS DAMACENO</t>
  </si>
  <si>
    <t>ANDREA ALVES DE MIRANDA</t>
  </si>
  <si>
    <t>ANGELA CRISTINA PARREIRA LIMA TORRES</t>
  </si>
  <si>
    <t>ADELIANE ROSANA DA SILVA</t>
  </si>
  <si>
    <t>ADENILSON NERIS DA CUNHA</t>
  </si>
  <si>
    <t>ALESSANDRA SAMPAIO DA SILVA</t>
  </si>
  <si>
    <t>GIOVANNI LOPES BASTOS ANDRADE</t>
  </si>
  <si>
    <t>ELIENE JACINTA DE SOUZA</t>
  </si>
  <si>
    <t>DAIANY PEREIRA DO NASCIMENTO</t>
  </si>
  <si>
    <t>EVA CRISTINA DA SILVA</t>
  </si>
  <si>
    <t>ELSON LOUREDO DA CUNHA</t>
  </si>
  <si>
    <t>ELIZAGELA INACIA DE ADRIAO</t>
  </si>
  <si>
    <t>CARLEM FRANCO DE AZEVEDO BARBOSA</t>
  </si>
  <si>
    <t xml:space="preserve">FABIANY BASTISTA SILVA OLIVEIRA </t>
  </si>
  <si>
    <t xml:space="preserve">ERICA PAULA DOS SANTOS </t>
  </si>
  <si>
    <t xml:space="preserve">GABRIELA COSTA E SILVA LEMES </t>
  </si>
  <si>
    <t>EVA KELROLYNE FATIMA DE SILVA</t>
  </si>
  <si>
    <t>FRANCISLENY GAMA NUNES MACHADO</t>
  </si>
  <si>
    <t>SOLANGE BARBOSA DIAS</t>
  </si>
  <si>
    <t>MUNIKY NAVES CANEDO</t>
  </si>
  <si>
    <t>JEFTE SOUSA DE SENA</t>
  </si>
  <si>
    <t>MICHELLE CRISTINA GOME DE OLIVEIRA</t>
  </si>
  <si>
    <t xml:space="preserve">LAURIANA APARECIDA </t>
  </si>
  <si>
    <t>IVENIA CAMILO NERIS GOMES</t>
  </si>
  <si>
    <t>MONICA DA SILVA CAMARGO</t>
  </si>
  <si>
    <t>MATILDES SANTANA SANTOS</t>
  </si>
  <si>
    <t xml:space="preserve">JESSICA PATRICIA DOS SANTOS </t>
  </si>
  <si>
    <t>GLEICIANA PEREIRA</t>
  </si>
  <si>
    <t>MARIA MADALENA DO A LEAL</t>
  </si>
  <si>
    <t>JENIVALDO DE AS</t>
  </si>
  <si>
    <t>LEIDIANE FERREIRA DA S AMORIM</t>
  </si>
  <si>
    <t>MARIA CLARA DA SILVA</t>
  </si>
  <si>
    <t>JOYCE MIRELLY BERNADES DE ASSUNÇÃO</t>
  </si>
  <si>
    <t xml:space="preserve">NEURIANE ALVES TEIXEIRA </t>
  </si>
  <si>
    <t>MARIA ISABEL CRISTINA DA SILVA</t>
  </si>
  <si>
    <t>VANDO TORRES DA TRINDADE</t>
  </si>
  <si>
    <t>THAINARA CAMELO DE SIQUEIRA</t>
  </si>
  <si>
    <t>RAQUEL REGINA RODRIGUES</t>
  </si>
  <si>
    <t>FOLHA 10/2019</t>
  </si>
  <si>
    <t>TR TEV IBC</t>
  </si>
  <si>
    <t>ANA PEREIRA DE SOUZA</t>
  </si>
  <si>
    <t>ALINE TEIXEIRA DE AQUINO</t>
  </si>
  <si>
    <t>CAIXA SEGURADORA (SEGURO DE VIDA -FUNCIONARIOS)</t>
  </si>
  <si>
    <t>FGTS FOLHA 10/2019</t>
  </si>
  <si>
    <t xml:space="preserve">CATRAL REFRIGERACAO E ELETRODOMESTICOS </t>
  </si>
  <si>
    <t xml:space="preserve">HOHL MAQUINAS AGRICOLAS </t>
  </si>
  <si>
    <t>1 PARCELA 13</t>
  </si>
  <si>
    <t>GEOVANNA HEVELYN CORDEIRO</t>
  </si>
  <si>
    <t>02.20</t>
  </si>
  <si>
    <t xml:space="preserve">INCINERA TRATAMENTO DE RESIDUOS LTDA </t>
  </si>
  <si>
    <t>ELIZANGELA INACIA ADRIAO</t>
  </si>
  <si>
    <t>KENYA BARBOSA DE PAULA</t>
  </si>
  <si>
    <t xml:space="preserve">CICERA ELENARIA ALVES DE FRANCA AQUINO </t>
  </si>
  <si>
    <t xml:space="preserve">ROZILANIA FRANCISCA DO NASCIMENTO </t>
  </si>
  <si>
    <t>RPA N 465</t>
  </si>
  <si>
    <t>ALEXANDRE AUGUSTO DOS SANTOS BARBOSA</t>
  </si>
  <si>
    <t>RPA N 452</t>
  </si>
  <si>
    <t>RPA N 458</t>
  </si>
  <si>
    <t>ELISANGELA INACIA DE ADRIAO</t>
  </si>
  <si>
    <t>RPA N  461</t>
  </si>
  <si>
    <t>RPA N 449</t>
  </si>
  <si>
    <t>RPA N 446</t>
  </si>
  <si>
    <t>MAYRHA GONÇALVES RODRIGUES</t>
  </si>
  <si>
    <t>RPA N 464</t>
  </si>
  <si>
    <t>RPA N 462</t>
  </si>
  <si>
    <t>RPA  N 447</t>
  </si>
  <si>
    <t>RPA N 463</t>
  </si>
  <si>
    <t>RPA N 453</t>
  </si>
  <si>
    <t>GRACIELE CARDOSO DOS SANTOS</t>
  </si>
  <si>
    <t>RPA N  444</t>
  </si>
  <si>
    <t>ELISANGELA MORAIS DA SILVA ANDRADE</t>
  </si>
  <si>
    <t>RPA N 457</t>
  </si>
  <si>
    <t>ATEMICIO RIBEIRO DOS SANTOS</t>
  </si>
  <si>
    <t>RPA N 456</t>
  </si>
  <si>
    <t>JENIVALDO DE SÁ</t>
  </si>
  <si>
    <t>RPA N 459</t>
  </si>
  <si>
    <t>GLEICIANE PEREIRA SIQUEIRA</t>
  </si>
  <si>
    <t>RPA N 443</t>
  </si>
  <si>
    <t>ELIENE JACINTA DE SOUZA OLIVEIRA</t>
  </si>
  <si>
    <t>RPA N  454</t>
  </si>
  <si>
    <t>RPA N 450</t>
  </si>
  <si>
    <t>RPA N 448</t>
  </si>
  <si>
    <t xml:space="preserve">REDE EPI EQUIPAMENTOS DE SEGURANCA </t>
  </si>
  <si>
    <t>RPA N 460</t>
  </si>
  <si>
    <t>EDSON DA FONSECA</t>
  </si>
  <si>
    <t>RPA N 455</t>
  </si>
  <si>
    <t>GRACIELE GONÇALVES DA SILVA</t>
  </si>
  <si>
    <t>RPA N 451</t>
  </si>
  <si>
    <t>MARIA DIVINA DE SÁ</t>
  </si>
  <si>
    <t>RPA N 445</t>
  </si>
  <si>
    <t xml:space="preserve">CIRO JOSE NAVES OLIVEIRA </t>
  </si>
  <si>
    <t>ISS RPA N 464</t>
  </si>
  <si>
    <t>RPA NF 462</t>
  </si>
  <si>
    <t>RPA NF 452</t>
  </si>
  <si>
    <t>RPA NF 453</t>
  </si>
  <si>
    <t>RPA NF 460</t>
  </si>
  <si>
    <t>RPA NF 456</t>
  </si>
  <si>
    <t>RPA NF 446</t>
  </si>
  <si>
    <t>RPA NF 449</t>
  </si>
  <si>
    <t>RPA NF 448</t>
  </si>
  <si>
    <t>RPA NF 451</t>
  </si>
  <si>
    <t>RPA NF 444</t>
  </si>
  <si>
    <t>RPA NF 459</t>
  </si>
  <si>
    <t>RPA NF 450</t>
  </si>
  <si>
    <t>RPA NF 465</t>
  </si>
  <si>
    <t>RPA NF 457</t>
  </si>
  <si>
    <t>RPA NF 445</t>
  </si>
  <si>
    <t>ALINE TEIXEIRA DE AQUINO SANTOS</t>
  </si>
  <si>
    <t>RPA NF 443</t>
  </si>
  <si>
    <t>ELIENE JACITA DE SOUZA OLIVEIRA</t>
  </si>
  <si>
    <t>RPA NF 461</t>
  </si>
  <si>
    <t>RPA NF 463</t>
  </si>
  <si>
    <t>RPA NF 454</t>
  </si>
  <si>
    <t>RPA NF 455</t>
  </si>
  <si>
    <t>RPA NF 447</t>
  </si>
  <si>
    <t>RPA NF 458</t>
  </si>
  <si>
    <t>ELISANGELA INACIA ADRIA</t>
  </si>
  <si>
    <t xml:space="preserve">HOSPDAN COM E SERVICOS HOSP LTDA </t>
  </si>
  <si>
    <t xml:space="preserve">SEMPREVIDA MEDICINA INTENSIVA LTDA </t>
  </si>
  <si>
    <t>ISS NF 2044</t>
  </si>
  <si>
    <t>ISS NF 170</t>
  </si>
  <si>
    <t>ISS NF 179</t>
  </si>
  <si>
    <t>HIGHTECH INFORMÁTICA INDÚSTRIA E COMÉRCIO EIRELI</t>
  </si>
  <si>
    <t>RECMED COM DE MAT HOSP EIRELE</t>
  </si>
  <si>
    <t>SUP DINATEC COM DE PAPEIS LTDA</t>
  </si>
  <si>
    <t>GPS NF 2044</t>
  </si>
  <si>
    <t>GPS NF 170</t>
  </si>
  <si>
    <t>GPS NF 179</t>
  </si>
  <si>
    <t>PCC NF 141</t>
  </si>
  <si>
    <t>PCC NF 140</t>
  </si>
  <si>
    <t>PCC NF 146</t>
  </si>
  <si>
    <t>PCC NF 139</t>
  </si>
  <si>
    <t>PCC NF 148</t>
  </si>
  <si>
    <t>PCC NF 82</t>
  </si>
  <si>
    <t>PCC NF 85</t>
  </si>
  <si>
    <t>PCC NF 38490</t>
  </si>
  <si>
    <t>PCC NF 486875</t>
  </si>
  <si>
    <t>PCC NF 20590</t>
  </si>
  <si>
    <t>PCC NF 2001</t>
  </si>
  <si>
    <t>PCC NF 1996</t>
  </si>
  <si>
    <t>PCC NF 2009</t>
  </si>
  <si>
    <t>PCC NF 2489051</t>
  </si>
  <si>
    <t>PCC NF 2511045</t>
  </si>
  <si>
    <t>PCC NF 2535942</t>
  </si>
  <si>
    <t>PCC NF 2560576</t>
  </si>
  <si>
    <t>PCC NF 2787255</t>
  </si>
  <si>
    <t>PCC NF 2610273</t>
  </si>
  <si>
    <t>IRRF NF 170</t>
  </si>
  <si>
    <t>IRRF NF 179</t>
  </si>
  <si>
    <t>IRRF NF 177</t>
  </si>
  <si>
    <t>IRRF NF 38911</t>
  </si>
  <si>
    <t>IRRF NF 491871</t>
  </si>
  <si>
    <t>IRRF NF 2044</t>
  </si>
  <si>
    <t>IRRF NF 681</t>
  </si>
  <si>
    <t>Telefone e internet FIxo</t>
  </si>
  <si>
    <t>IRRF FOLHA 10/2019</t>
  </si>
  <si>
    <t>PIS FOLHA 10/2019</t>
  </si>
  <si>
    <t xml:space="preserve">FGTS RESCISAO </t>
  </si>
  <si>
    <t>GPS FOLHA 10/2019</t>
  </si>
  <si>
    <t xml:space="preserve">SAULO MARTINS FREIRE </t>
  </si>
  <si>
    <t>FRANCISCO CAMPOS AMUD</t>
  </si>
  <si>
    <t>GRACIELE FAVA DE OLIVEIRA</t>
  </si>
  <si>
    <t>RAFAELLA RODRIGUES DE CASTRO</t>
  </si>
  <si>
    <t xml:space="preserve">NAGILLA BARBOSA DE CASTRO </t>
  </si>
  <si>
    <t>RENDIMENTOS 11/2019</t>
  </si>
  <si>
    <t>FOLHA 11/2019</t>
  </si>
  <si>
    <t xml:space="preserve">GRACIELLE FAVA DE OLIVEIRA PAIVA </t>
  </si>
  <si>
    <t xml:space="preserve">GISELA JAYME </t>
  </si>
  <si>
    <t xml:space="preserve">MATHEUS SAN TIAGO LOPES </t>
  </si>
  <si>
    <t>ADRIANA BUENO DE SOUZA</t>
  </si>
  <si>
    <t>VANDO T DA TRINDADE</t>
  </si>
  <si>
    <t>DAIANY PEREIRA DO NASCIMENTO SAN</t>
  </si>
  <si>
    <t>CAROLAINE BASILIO CERQUEIRA</t>
  </si>
  <si>
    <t>SIMONE ROSA REIS</t>
  </si>
  <si>
    <t>JULIANA ALVARENGA DINIZ MENDONÇA</t>
  </si>
  <si>
    <t>MILENA CRISTINA GOULAO</t>
  </si>
  <si>
    <t>ANA CARLA MOREIRA</t>
  </si>
  <si>
    <t>GISELE BORGES DE OLIVEIRA</t>
  </si>
  <si>
    <t>ROGERIO DA COSTA MACHADO</t>
  </si>
  <si>
    <t>ELIZABETH DE ALMEIDA MORAIS</t>
  </si>
  <si>
    <t>MILENA BICUDO DE ARAUJO</t>
  </si>
  <si>
    <t>GISELA JAYME</t>
  </si>
  <si>
    <t>MEGAFORTE TECNOLOGIA EIRELI ME</t>
  </si>
  <si>
    <t>FUNDO FIXO 12/2019</t>
  </si>
  <si>
    <t>FGTS FOLHA 11/2019</t>
  </si>
  <si>
    <t>APIJA PRODUTOS HOSPIT. LABORAT</t>
  </si>
  <si>
    <t>13º TERCEIRO</t>
  </si>
  <si>
    <t>MARIANA PRADO DE LIMA</t>
  </si>
  <si>
    <t>LORENA DA SILVA ARRUDA</t>
  </si>
  <si>
    <t>ISS NF 2055</t>
  </si>
  <si>
    <t>PCC NF 2016</t>
  </si>
  <si>
    <t>PCC NF 162</t>
  </si>
  <si>
    <t>ISS NF 185</t>
  </si>
  <si>
    <t>ISS NF 186</t>
  </si>
  <si>
    <t>PCC NF 158</t>
  </si>
  <si>
    <t>PCC NF 170</t>
  </si>
  <si>
    <t>PCC NF 157</t>
  </si>
  <si>
    <t>PCC NF 179</t>
  </si>
  <si>
    <t>PCC NF 38911</t>
  </si>
  <si>
    <t>PCC NF 6113</t>
  </si>
  <si>
    <t>PCC NF 6112</t>
  </si>
  <si>
    <t>PCC NF 89</t>
  </si>
  <si>
    <t>PCC NF 92</t>
  </si>
  <si>
    <t>PCC NF 86</t>
  </si>
  <si>
    <t>PCC NF 491871</t>
  </si>
  <si>
    <t>PCC NF 2506767</t>
  </si>
  <si>
    <t>PCC NF 20759</t>
  </si>
  <si>
    <t>PCC NF 20954</t>
  </si>
  <si>
    <t>W V DE MOURA NOBEL ENERGIA E EVENTOS</t>
  </si>
  <si>
    <t>GPS NF 2055</t>
  </si>
  <si>
    <t>GPS NF 186</t>
  </si>
  <si>
    <t>GPS NF 185</t>
  </si>
  <si>
    <t>GPS NF 93</t>
  </si>
  <si>
    <t>SANEAMENTO DE GOIÁS S.A</t>
  </si>
  <si>
    <t>IRRF NF 717</t>
  </si>
  <si>
    <t>IRRF NF 185</t>
  </si>
  <si>
    <t>FIGUEIREDO E PINA LTDA ME</t>
  </si>
  <si>
    <t>IRRF NF 2055</t>
  </si>
  <si>
    <t>IRRF NF 196</t>
  </si>
  <si>
    <t>IRRF NF 194</t>
  </si>
  <si>
    <t>IRRF NF 186</t>
  </si>
  <si>
    <t>IRRF NF 39374</t>
  </si>
  <si>
    <t>SEMPREVIDA MEDICINA INTENSIVA LTDA</t>
  </si>
  <si>
    <t>IRRF NF 92</t>
  </si>
  <si>
    <t>IRRF NF 496831</t>
  </si>
  <si>
    <t>IRRF NF 20954</t>
  </si>
  <si>
    <t>IRRF NF 21159</t>
  </si>
  <si>
    <t>EDITORA RAIZES LTDA - EPP</t>
  </si>
  <si>
    <t>DIÁRIAS</t>
  </si>
  <si>
    <t>MARCOS MAURÍLIO DA SILVA</t>
  </si>
  <si>
    <t>SUPERMERCADO NOTA 10 LTDA</t>
  </si>
  <si>
    <t>MINIMERCADO MOREIRA LTDA ME</t>
  </si>
  <si>
    <t>ALEXANDRE BARBOSA MEDICINA EIRELI</t>
  </si>
  <si>
    <t>MEDCOM COMERCIO M H LTDA ME</t>
  </si>
  <si>
    <t>03.20</t>
  </si>
  <si>
    <t>PIS FOLHA 11/2019</t>
  </si>
  <si>
    <t>IRRF FOLHA 11/2019</t>
  </si>
  <si>
    <t xml:space="preserve">IRRF FOLHA 11/2019 </t>
  </si>
  <si>
    <t>ISS RPA N 468</t>
  </si>
  <si>
    <t xml:space="preserve">RENATA PITMAN SANTOS </t>
  </si>
  <si>
    <t>ISS RPA N 467</t>
  </si>
  <si>
    <t xml:space="preserve">JOAO OLINTO RIBEIRO </t>
  </si>
  <si>
    <t>ISS RPA N 469</t>
  </si>
  <si>
    <t xml:space="preserve">JULIANA ALVARENGA DINIZA </t>
  </si>
  <si>
    <t>ISS RPA N 470</t>
  </si>
  <si>
    <t>RPA 468</t>
  </si>
  <si>
    <t>ISS RPA N 466</t>
  </si>
  <si>
    <t>RPA 467</t>
  </si>
  <si>
    <t>RPA 469</t>
  </si>
  <si>
    <t>RPA 470</t>
  </si>
  <si>
    <t>RPA 446</t>
  </si>
  <si>
    <t>ISS NF 99</t>
  </si>
  <si>
    <t>GPS FOLHA 11/2019</t>
  </si>
  <si>
    <t>CASA GOIÂNIA SUL FERRAGENS LTDA</t>
  </si>
  <si>
    <t>JOANA DARC MACHADO S FELIZARDO</t>
  </si>
  <si>
    <t>10.10</t>
  </si>
  <si>
    <t>COMERCIO E MANUTENÇÃO DE EXTINTORES TRIANGULO LTDA</t>
  </si>
  <si>
    <t>RENDIMENTOS 12/2019</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</si>
  <si>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</si>
  <si>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</si>
  <si>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</si>
  <si>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</si>
  <si>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</si>
  <si>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</si>
  <si>
    <t xml:space="preserve">141-8 </t>
  </si>
  <si>
    <t>FUNDO FIXO 01/2020</t>
  </si>
  <si>
    <t>FGTS FOLHA 12/2019</t>
  </si>
  <si>
    <t>FOLHA 12/2019</t>
  </si>
  <si>
    <t>JESUS DANIEL DE CARVALHO</t>
  </si>
  <si>
    <t>LUCAS MENDES RIBEIRO AUGUSTO</t>
  </si>
  <si>
    <t xml:space="preserve">NATALIA ROCHA GUIMARAES </t>
  </si>
  <si>
    <t xml:space="preserve">THAYNARA ALMEIDA RODRIGUES </t>
  </si>
  <si>
    <t>PCC NF 39374</t>
  </si>
  <si>
    <t>PCC NF96</t>
  </si>
  <si>
    <t>01.06</t>
  </si>
  <si>
    <t>01.07</t>
  </si>
  <si>
    <t>01.08</t>
  </si>
  <si>
    <t>01.09</t>
  </si>
  <si>
    <t>01.10</t>
  </si>
  <si>
    <t>GPS NF 97</t>
  </si>
  <si>
    <t>PIS FOLHA 12/2019</t>
  </si>
  <si>
    <t>PCC NF 21159</t>
  </si>
  <si>
    <t>01.11</t>
  </si>
  <si>
    <t>PCC NF 496831</t>
  </si>
  <si>
    <t>01.12</t>
  </si>
  <si>
    <t>01.13</t>
  </si>
  <si>
    <t>01.14</t>
  </si>
  <si>
    <t>GPS NF 36</t>
  </si>
  <si>
    <t>SUPREMA CONSTRUCOES E TERCEIRIZACAO EIRELI</t>
  </si>
  <si>
    <t>PCC NF 6218</t>
  </si>
  <si>
    <t>01.15</t>
  </si>
  <si>
    <t>PCC NF 6219</t>
  </si>
  <si>
    <t>01.16</t>
  </si>
  <si>
    <t>PCC NF 6341</t>
  </si>
  <si>
    <t>01.17</t>
  </si>
  <si>
    <t>PCC NF 6342</t>
  </si>
  <si>
    <t>01.18</t>
  </si>
  <si>
    <t>PCC NF 2024</t>
  </si>
  <si>
    <t>01.19</t>
  </si>
  <si>
    <t>PCC NF 681</t>
  </si>
  <si>
    <t xml:space="preserve">TRANSFERENCIA </t>
  </si>
  <si>
    <t>RPA 471</t>
  </si>
  <si>
    <t>ANDERSON PEREIRA SALGADO</t>
  </si>
  <si>
    <t xml:space="preserve">APLICAÇÃO </t>
  </si>
  <si>
    <t>ATHOS CONTABILIDADE EIRELI LTDA</t>
  </si>
  <si>
    <t xml:space="preserve">AVILA SERVICOS MEDICOS </t>
  </si>
  <si>
    <t>BR GAAP CORPORATION TECNOLOGIA DA INFORMACAO EIRELI</t>
  </si>
  <si>
    <t>GPS FOLHA 12/2019</t>
  </si>
  <si>
    <t>RPA 472</t>
  </si>
  <si>
    <t xml:space="preserve">JOSE EDUARDO SIMARRO RIOS </t>
  </si>
  <si>
    <t>Agua e saneamento</t>
  </si>
  <si>
    <t xml:space="preserve">SHAYANY FORTUNATO AUER </t>
  </si>
  <si>
    <t>SUELEN CAROLINA DA COSTA BANDEIRA PRATES</t>
  </si>
  <si>
    <t xml:space="preserve">VOLUS TECNOLOGIA E GESTAO DE BENEFICIOS LTDA </t>
  </si>
  <si>
    <t>IRRF NF 736</t>
  </si>
  <si>
    <t>IRRF NF 39791</t>
  </si>
  <si>
    <t>IRRF NF 21348</t>
  </si>
  <si>
    <t>IRRF NF 503408</t>
  </si>
  <si>
    <t xml:space="preserve">IRRF NFS </t>
  </si>
  <si>
    <t>IRRF NFS 12/2019</t>
  </si>
  <si>
    <t>IRRF FOLHA 12/2019</t>
  </si>
  <si>
    <t>IRRF NF 211 213</t>
  </si>
  <si>
    <t>GPS NF 211 213</t>
  </si>
  <si>
    <t>INCINERA TRATAMENTO DE RESIDUOS LTDA</t>
  </si>
  <si>
    <t>VISIOBAND SOLUÇÕES EM IMPRESSÃO LTDA</t>
  </si>
  <si>
    <t>DIRECTA COMERCIO E SERVICOS E SOLUCOES LTDA</t>
  </si>
  <si>
    <t>CIRURGICA FERNANDES LTDA</t>
  </si>
  <si>
    <t>VOZ DIGITAL SOLUCOES EM TECNOLOGIA E CONSULTORIA LTDA</t>
  </si>
  <si>
    <t xml:space="preserve">BICUDOS PRESTADORA DE SERVICOS LTDA </t>
  </si>
  <si>
    <t>W V DE MOURA - NOBEL ENERGIA E EVENTOS EPP</t>
  </si>
  <si>
    <t>JB BARBOSA FILHO LAVANDERIA JHON CLER ME</t>
  </si>
  <si>
    <t>ISS RPA 471</t>
  </si>
  <si>
    <t>ISS RPA 472</t>
  </si>
  <si>
    <t xml:space="preserve">ISS NF 211 </t>
  </si>
  <si>
    <t>ISS NF 213</t>
  </si>
  <si>
    <t>ISS NF 36</t>
  </si>
  <si>
    <t xml:space="preserve">UNIMED GOIANIA COOPERATIVA DE TRABALHO MEDICO </t>
  </si>
  <si>
    <t>CASA SÃO JOSE COMERCIO DE ALIMENTOS LTDA</t>
  </si>
  <si>
    <t>WORK7 AUDITORES INDEPENDENTES SS</t>
  </si>
  <si>
    <t xml:space="preserve">DIAGGOIAS DIAGNOSTICOS CIENTIFICOS LTDA </t>
  </si>
  <si>
    <t>PRIME COMERCIO DE PRODUTOS HOSPITALARES LTDA</t>
  </si>
  <si>
    <t>POLAR FIX INDUSTRIA E COMERCIO DE PRODUTOS HOSPITALARES</t>
  </si>
  <si>
    <t xml:space="preserve">SMART7 DIGITAL LTDA </t>
  </si>
  <si>
    <t xml:space="preserve">BELIVE COMERCIO DE PRODUTOS HOSPITALARES </t>
  </si>
  <si>
    <t xml:space="preserve">BIONEXO DO BRASIL SOLUCOES DIGITAIS </t>
  </si>
  <si>
    <t xml:space="preserve">DMI MATERIAL MEDICO HOSPITALAR LTDA </t>
  </si>
  <si>
    <t xml:space="preserve">LEDA MARCIA DE VASCONCELOS </t>
  </si>
  <si>
    <t>NL PRODUTOS HOSPITALARES EIRELI</t>
  </si>
  <si>
    <t>TOTVS S.A</t>
  </si>
  <si>
    <t>ATACADAO DAS EMBALAGENS EIRELI</t>
  </si>
  <si>
    <t xml:space="preserve">MINIMERCADO MOREIRA LTDA </t>
  </si>
  <si>
    <t>MEDICINI COMERCIO HOSPITALAR ME</t>
  </si>
  <si>
    <t>ASTUSTEC MEDICAL TECNOLOGY LTDA</t>
  </si>
  <si>
    <t>GOLDSERV COMERCIAL</t>
  </si>
  <si>
    <t>RENDIMENTO</t>
  </si>
  <si>
    <t>RENDIMENTOS 01/2020</t>
  </si>
  <si>
    <t>SUPERMERCADO NOTA 10</t>
  </si>
  <si>
    <t xml:space="preserve">MARCOS VINICIUS CHAVES DO NASCIMENTOS </t>
  </si>
  <si>
    <t xml:space="preserve">DESPESA EXECUTORA </t>
  </si>
  <si>
    <t xml:space="preserve">ENEL </t>
  </si>
  <si>
    <t xml:space="preserve">J CAMARA E IRMAOS </t>
  </si>
  <si>
    <t>ANTONIO FREDERICO NETO - FOLHA 01/2020</t>
  </si>
  <si>
    <t>DIOGENES CRUZ DOS SANTOS - FOLHA 01/2020</t>
  </si>
  <si>
    <t>BEMIVAL DA COSTA - FOLHA 01/2020</t>
  </si>
  <si>
    <t>MURYA KARLA DA ROCHA - FOLHA 01/2020</t>
  </si>
  <si>
    <t>ELISANGELA RODRIGUES VIDAL - FOLHA 01/2020</t>
  </si>
  <si>
    <t>LARISSA CARDOSO DA SILVA - FOLHA 01/2020</t>
  </si>
  <si>
    <t>FOLHA 01/2020</t>
  </si>
  <si>
    <t xml:space="preserve">SANDRO AUTO PECAS E SERVICOS LTDA </t>
  </si>
  <si>
    <t xml:space="preserve">SEGURO DE VIDA - FUNCIONARIOS </t>
  </si>
  <si>
    <t>IBEX COMERCIO DE ALIMENTOS LTDA</t>
  </si>
  <si>
    <t>FGTS FOLHA 01/2020</t>
  </si>
  <si>
    <t xml:space="preserve">LIMPECOL SERVICOS GERAIS EIRELI </t>
  </si>
  <si>
    <t>AUTOMAR CENTRO AUTOMOTIVO LTDA</t>
  </si>
  <si>
    <t xml:space="preserve">LUCIMAR SOUZA DOS SANTOS </t>
  </si>
  <si>
    <t xml:space="preserve">LAIS ROSANA CANEDO GONCALVES </t>
  </si>
  <si>
    <t>VYTTRA DIAGNOSTICOS IMPORTACAO E EXPORTACAO S.A.</t>
  </si>
  <si>
    <t>RPA 475</t>
  </si>
  <si>
    <t>RPA 477</t>
  </si>
  <si>
    <t xml:space="preserve">VALTER PIO PEREIRA </t>
  </si>
  <si>
    <t>ASTHAMED COMERCIO DE PRODUTOS E EQUIP. HOSPITALARES EIRELI</t>
  </si>
  <si>
    <t>RPA 473</t>
  </si>
  <si>
    <t>GUILHERME MARTINS PEREIRA</t>
  </si>
  <si>
    <t>RPA 478</t>
  </si>
  <si>
    <t>RPA 476</t>
  </si>
  <si>
    <t>SONIA MARIA NAOUM</t>
  </si>
  <si>
    <t>MAYRHA GONCALVES RODRIGUES</t>
  </si>
  <si>
    <t>BIONEXO DO BRASIL SOLUCOES DIGITAIS EIRELI</t>
  </si>
  <si>
    <t xml:space="preserve">GOIANIA MEDICA PRODRUTOS HOSPITALARES </t>
  </si>
  <si>
    <t>IMPERIAL COMERCIAL DE MED E PROD HOSP. LTDA-ME</t>
  </si>
  <si>
    <t>INNOVAR PRODUTOS HOSPITALARES LTDA EPP</t>
  </si>
  <si>
    <t>JOANADARC MACHADO DA SILVA FELIZARDO</t>
  </si>
  <si>
    <t>RPA 474</t>
  </si>
  <si>
    <t>GUARDA VIDA EPI</t>
  </si>
  <si>
    <t>NUTRI E QUALI COMERCIAL LTDA-ME</t>
  </si>
  <si>
    <t>ALGAR MULTIMIDIA S/A</t>
  </si>
  <si>
    <t>ANA PAULA RODRIGUES FREITAS</t>
  </si>
  <si>
    <t>SAFA CHAKIB GHALFI MACIEL</t>
  </si>
  <si>
    <t>FUNDO FIXO 02/2020</t>
  </si>
  <si>
    <t>OBJETIVA PRODUTOS E SERVIÇOS PARA LABORATÓRIOS LTDA</t>
  </si>
  <si>
    <t>INJEMED MEDICAMENTOS ESPECIAIS LTDA</t>
  </si>
  <si>
    <t>ISS NF 227</t>
  </si>
  <si>
    <t>ISS RPA 473</t>
  </si>
  <si>
    <t>ISS RPA 476</t>
  </si>
  <si>
    <t>ISS RPA 477</t>
  </si>
  <si>
    <t>ISS RPA 474</t>
  </si>
  <si>
    <t>ISS RPA 478</t>
  </si>
  <si>
    <t>ISS RPA 475</t>
  </si>
  <si>
    <t>LOGMED DISTRIBUIDORA E LOGISTICA HOSPITALAR EIRELI</t>
  </si>
  <si>
    <t>GIOVANE PEREIRA DOS SANTOS FONTES</t>
  </si>
  <si>
    <t>INOVAÇÃO SERVIÇOS E COMERCIO DE PRODUTOS HOSPITALARES</t>
  </si>
  <si>
    <t>MEDCOMERCE COML. MED. PROD. HOSP. LTDA</t>
  </si>
  <si>
    <t>MEDLINN HOSPITALAR EIRELI</t>
  </si>
  <si>
    <t>IRRF NF 227</t>
  </si>
  <si>
    <t>IRRF NF 215</t>
  </si>
  <si>
    <t>IRRF NF 40235</t>
  </si>
  <si>
    <t>IRRF NF 103</t>
  </si>
  <si>
    <t>IRRF NF 102</t>
  </si>
  <si>
    <t>IRRF NF 21631</t>
  </si>
  <si>
    <t>IRRF NF 507206</t>
  </si>
  <si>
    <t>IRRF NF 760</t>
  </si>
  <si>
    <t>IRRF FOLHA - HEELJ 01/2020</t>
  </si>
  <si>
    <t>IRRF RPA 742</t>
  </si>
  <si>
    <t>PCC NF 177</t>
  </si>
  <si>
    <t>PCC NF 185</t>
  </si>
  <si>
    <t>PCC NF 186</t>
  </si>
  <si>
    <t>PCC NF 196</t>
  </si>
  <si>
    <t>PCC NF 194</t>
  </si>
  <si>
    <t>PCC NF 39791</t>
  </si>
  <si>
    <t>PCC NF 21631</t>
  </si>
  <si>
    <t>PCC NF 21348</t>
  </si>
  <si>
    <t>PCC NF 503408</t>
  </si>
  <si>
    <t>PCC NF 2506734</t>
  </si>
  <si>
    <t>PCC NF 717</t>
  </si>
  <si>
    <t>GPS FOLHA 01/2020</t>
  </si>
  <si>
    <t>GPS NF 227</t>
  </si>
  <si>
    <t>TIRADENTES MEDICO HOSPITALAR LTDA</t>
  </si>
  <si>
    <t>PIS FOLHA - HEELJ 01/2020</t>
  </si>
  <si>
    <t>XAVIER E JUNQUEIRA ADVOGADOS ASSOCIADOS SS</t>
  </si>
  <si>
    <t>ANIMA COLOR MKT PROMOCIONAL EIRELI - EPP</t>
  </si>
  <si>
    <t>BEMIVAL DA COSTA - ADIANTAMENTO FOLHA 02/2020</t>
  </si>
  <si>
    <t>ANTONIO FREDERICO NETO - ADIANTAMENTO FOLHA 02/2020</t>
  </si>
  <si>
    <t>MURYA KARLA DA ROCHA - ADIANTAMENTO FOLHA 02/2020</t>
  </si>
  <si>
    <t>SONIA MARIA NAOUM - ADIANTAMENTO FOLHA 02/2020</t>
  </si>
  <si>
    <t>DIOGENES CRUZ DOS SANTOS</t>
  </si>
  <si>
    <t>ADIANTAMENTO FOLHA 02/2020</t>
  </si>
  <si>
    <t>MEDICAMENTAL HOSPITALAR LTDA</t>
  </si>
  <si>
    <t>SUPRIMAIS SUPRIMENTOS PARA INFORMATICA LTDA - ME</t>
  </si>
  <si>
    <t>A M DE MELO</t>
  </si>
  <si>
    <t>TAXA DE LICENCA E FUNCIONAMENTO</t>
  </si>
  <si>
    <t>TEMOTEO E AFONSO LTDA EPP</t>
  </si>
  <si>
    <t>RENDIMENTOS 02/2020</t>
  </si>
  <si>
    <t>STAR PURIFICADORES EIRELI</t>
  </si>
  <si>
    <t>04.20</t>
  </si>
  <si>
    <t>05.20</t>
  </si>
  <si>
    <t>FUNDO FIXO 03/2020</t>
  </si>
  <si>
    <t>FGTS FOLHA 02/2020</t>
  </si>
  <si>
    <t>BAIXAS CARTA ANUENCIA NF 314764 NF 503408</t>
  </si>
  <si>
    <t>ANTONIO FREDERICO NETO - FOLHA 02/2020</t>
  </si>
  <si>
    <t>BEMIVAL DA COSTA - FOLHA 02/2020</t>
  </si>
  <si>
    <t>ELISANGELA RODRIGUES VIDAL - FOLHA 02/2020</t>
  </si>
  <si>
    <t>CLEUBER MARQUES PEREIRA - FOLHA 02/2020</t>
  </si>
  <si>
    <t>MURYA KARLA DA ROCHA - FOLHA 02/2020</t>
  </si>
  <si>
    <t>SONIA MARIA NAOUM - FOLHA 02/2020</t>
  </si>
  <si>
    <t>LARISSA CARDOSO DA SILVA - FOLHA 02/2020</t>
  </si>
  <si>
    <t>FOLHA 02/2020</t>
  </si>
  <si>
    <t>LEDA MARCIA DE VASCONCELOS LTDA</t>
  </si>
  <si>
    <t>RPA 480</t>
  </si>
  <si>
    <t>JUDITE ROCHA DE OLIVEIRA</t>
  </si>
  <si>
    <t>06.20</t>
  </si>
  <si>
    <t>RPA 479</t>
  </si>
  <si>
    <t>HOSPDAN COMERCIO E SERVIÇOS HOSPITALARES LTDA</t>
  </si>
  <si>
    <t>RPA 481</t>
  </si>
  <si>
    <t>CENTRO AUTOMOTIVO CONFIANÇA</t>
  </si>
  <si>
    <t>GO MED DISTRIBUIDORA DE MEDICAMENTOS LTDA</t>
  </si>
  <si>
    <t>ISS NF 240</t>
  </si>
  <si>
    <t>ISS RPA 481</t>
  </si>
  <si>
    <t>ISS RPA 479</t>
  </si>
  <si>
    <t>ISS RPA 480</t>
  </si>
  <si>
    <t>PRIMICIAS PAPEIS E UTILIDADES LTDA</t>
  </si>
  <si>
    <t>BAIXAS CARTA ANUENCIA NF 1122 / 1125 / 1142</t>
  </si>
  <si>
    <t>EDITORA RAIZES LTDA EPP</t>
  </si>
  <si>
    <t>PIS FOLHA - HEELJ 02/2020</t>
  </si>
  <si>
    <t>IRRF FOLHA - HEELJ 02/2020</t>
  </si>
  <si>
    <t>IRRF RPA'S</t>
  </si>
  <si>
    <t>IRRF RPA'S - HEELJ 02/2020</t>
  </si>
  <si>
    <t>GPS FOLHA 02/2020</t>
  </si>
  <si>
    <t>12602542007803954.</t>
  </si>
  <si>
    <t>12602542007803953.</t>
  </si>
  <si>
    <t>12602542007803952.</t>
  </si>
  <si>
    <t>NAIARA CRISTINA RODRIGUES - ADIANTAMENTO FOLHA 03/2020</t>
  </si>
  <si>
    <t>NILMA NEVES BASTOS - ADIANTAMENTO FOLHA 03/2020</t>
  </si>
  <si>
    <t>BEMIVAL DA COSTA - ADIANTAMENTO FOLHA 03/2020</t>
  </si>
  <si>
    <t>MURYA KARLA DA ROCHA - ADIANTAMENTO FOLHA 03/2020</t>
  </si>
  <si>
    <t>SONIA MARIA NAOUM - ADIANTAMENTO FOLHA 03/2020</t>
  </si>
  <si>
    <t>ALZIRA ALVES DE AS - ADIANTAMENTO FOLHA 03/2020</t>
  </si>
  <si>
    <t>MILLENA PEIXOTO DE ANDRADE - ADIANTAMENTO FOLHA 03/2020</t>
  </si>
  <si>
    <t>MONICA VITORINO DA ROCHA DE ARAUJO - ADIANTAMENTO FOLHA 03/2020</t>
  </si>
  <si>
    <t>ADIANTAMENTO FOLHA 03/2020</t>
  </si>
  <si>
    <t>ENEL</t>
  </si>
  <si>
    <t>ELISANGELA RODRIGUES VIDAL</t>
  </si>
  <si>
    <t>CLEUBER MARQUES PEREIRA - ADIANTAMENTO FOLHA 03/2020</t>
  </si>
  <si>
    <t>KEILLY FERNANDA RODRIGUES - ADIANTAMENTO FOLHA 03/2020</t>
  </si>
  <si>
    <t>12602542008009012.</t>
  </si>
  <si>
    <t>PCC NF 211</t>
  </si>
  <si>
    <t>PCC NF 213</t>
  </si>
  <si>
    <t>PCC NF 215</t>
  </si>
  <si>
    <t>PCC NF 227</t>
  </si>
  <si>
    <t>PCC NF 40235</t>
  </si>
  <si>
    <t xml:space="preserve">INSTITUTO QUALISA DE GESTAO LTDA </t>
  </si>
  <si>
    <t>PCC NF 103</t>
  </si>
  <si>
    <t>PCC NF 102</t>
  </si>
  <si>
    <t>PCC NF 507206</t>
  </si>
  <si>
    <t>PCC NF 2</t>
  </si>
  <si>
    <t>PCC NF 2036</t>
  </si>
  <si>
    <t>PCC NF 2044</t>
  </si>
  <si>
    <t>PCC NF 2055</t>
  </si>
  <si>
    <t>PCC NF 6445</t>
  </si>
  <si>
    <t>PCC NF 6446</t>
  </si>
  <si>
    <t>PCC NF 6514</t>
  </si>
  <si>
    <t>PCC NF 6513</t>
  </si>
  <si>
    <t>PCC NF 736</t>
  </si>
  <si>
    <t>PCC NF 760</t>
  </si>
  <si>
    <t>IRRF NF 240</t>
  </si>
  <si>
    <t>IRRF NF 40666</t>
  </si>
  <si>
    <t>IRRF NF 105</t>
  </si>
  <si>
    <t>IRRF NF 108</t>
  </si>
  <si>
    <t>IRRF NF 21664</t>
  </si>
  <si>
    <t>IRRF NF 512101</t>
  </si>
  <si>
    <t>IRRF NF 2</t>
  </si>
  <si>
    <t>IRRF NF 781</t>
  </si>
  <si>
    <t>SILVANA MARIA GRAZIANI</t>
  </si>
  <si>
    <t>MICHELE CRISTINA JAYME</t>
  </si>
  <si>
    <t>GPS NF 240</t>
  </si>
  <si>
    <t>GPS NF 105</t>
  </si>
  <si>
    <t>VISIOBAND SOLUCOES EM IMPRESSAO LTDA</t>
  </si>
  <si>
    <t>OLIMPO COMERCIO E SERVICO EIRELI</t>
  </si>
  <si>
    <t>FORTE IMPERADOR ATACADISTA DE EPI EIRELI</t>
  </si>
  <si>
    <t>AMATECH LTDA</t>
  </si>
  <si>
    <t>YM COMERCIO DE MEDICAMENTOS E MATERIAIS HOSPITALARES LTDA</t>
  </si>
  <si>
    <t>BEATRIZ FLEURY FERRAGISTA LTDA</t>
  </si>
  <si>
    <t>Aquisição de equipamentos em geral</t>
  </si>
  <si>
    <t>IRRF NF 2710841</t>
  </si>
  <si>
    <t>12602542009008585.</t>
  </si>
  <si>
    <t>CONCEITO AMENITIES BRASIL EIRELI</t>
  </si>
  <si>
    <t>MOISES FLORES COLEHO</t>
  </si>
  <si>
    <t>MARCOS ANTONIO FEITOSA MEDEIROS</t>
  </si>
  <si>
    <t>MAXDESCARTE IND E COM DE DESC HOSP ODONT LTDA</t>
  </si>
  <si>
    <t>RENDIMENTOS 03/2020</t>
  </si>
  <si>
    <t>F E S DISTRIBUIÇÃO EIRELI</t>
  </si>
  <si>
    <t>FUNDO FIXO 04/2020</t>
  </si>
  <si>
    <t>MARIUSA DAPENHA SOUSA GONÇALVES</t>
  </si>
  <si>
    <t>WESLEI RODRIGUES MONTEIRO</t>
  </si>
  <si>
    <t>CLEUBER MARQUES PEREIRA</t>
  </si>
  <si>
    <t>MILLENA PEIXOTO DE ANDRADE</t>
  </si>
  <si>
    <t>FOLHA 03/2020</t>
  </si>
  <si>
    <t>ROSEMEIRE RUBIA DA CRUZ</t>
  </si>
  <si>
    <t>FGTS FOLHA 03/2020</t>
  </si>
  <si>
    <t>MARCELO JAYME DE OLIVEIRA</t>
  </si>
  <si>
    <t>MARIANA COTRIM DA SILVA</t>
  </si>
  <si>
    <t>FRANCISCO A. A. DOS SANTOS OXISOLDA OXIGENIO</t>
  </si>
  <si>
    <t>ANA LUCIA MOTA COSTA</t>
  </si>
  <si>
    <t>FABIANY BATISTA SILVA OLIVEIRA</t>
  </si>
  <si>
    <t>JOYCE MIRELLY BERNARDES DE ASSUNÇÃO</t>
  </si>
  <si>
    <t>RAFAEL MARIANO RIBEIRO</t>
  </si>
  <si>
    <t>ANTONIO LEONARDO G LEITE EIRELI</t>
  </si>
  <si>
    <t>MURYA KARLA DA ROCHA - ADIANTAMENTO 13º</t>
  </si>
  <si>
    <t>13º SALARIO - ADIANTAMENTO</t>
  </si>
  <si>
    <t>RPA 492</t>
  </si>
  <si>
    <t>RPA 486</t>
  </si>
  <si>
    <t>RPA 490</t>
  </si>
  <si>
    <t>LEONARDO LOUZA FERNANDES</t>
  </si>
  <si>
    <t>RPA 494</t>
  </si>
  <si>
    <t>JOSLAINE PAIXAO LEAL</t>
  </si>
  <si>
    <t>RPA 488</t>
  </si>
  <si>
    <t>RPA 485</t>
  </si>
  <si>
    <t>RPA 493</t>
  </si>
  <si>
    <t>RPA 489</t>
  </si>
  <si>
    <t>RPA 491</t>
  </si>
  <si>
    <t>TATIANA VEIGA DO AMARAL MIRANDA</t>
  </si>
  <si>
    <t>RPA 484</t>
  </si>
  <si>
    <t>RPA 483</t>
  </si>
  <si>
    <t>CONCEIÇÃO APARECIDA DOS ANJOS</t>
  </si>
  <si>
    <t>CENTRAL MEDICA COMERCIO E ASSISTENCIA TECNICA LTDA</t>
  </si>
  <si>
    <t>RPA 482</t>
  </si>
  <si>
    <t>WANUSA NAVES CANEDO</t>
  </si>
  <si>
    <t>RPA 487</t>
  </si>
  <si>
    <t>AMANDA KAROLINA PEREIRA DIAS</t>
  </si>
  <si>
    <t>PENHORA</t>
  </si>
  <si>
    <t>07.20</t>
  </si>
  <si>
    <t>QUALIDADE MAQUINAS E BALANÇAS LTDA</t>
  </si>
  <si>
    <t>IRRF NFS</t>
  </si>
  <si>
    <t>IRRF NFS 11.2018</t>
  </si>
  <si>
    <t>PCC NFS</t>
  </si>
  <si>
    <t>PCC NFS 11.2018</t>
  </si>
  <si>
    <t>IRRF NF21</t>
  </si>
  <si>
    <t>IRRF NF 21 11.2018</t>
  </si>
  <si>
    <t>LICENÇA DE RENOVAÇÃO E CERTIDÃO DE USO DO SOLO</t>
  </si>
  <si>
    <t>ISS NF149</t>
  </si>
  <si>
    <t>ISS NF5401</t>
  </si>
  <si>
    <t>ISS NF5400</t>
  </si>
  <si>
    <t>ISS NF1946</t>
  </si>
  <si>
    <t>ISS NF156</t>
  </si>
  <si>
    <t>ISS NF150</t>
  </si>
  <si>
    <t>GPS NF149</t>
  </si>
  <si>
    <t>GPS NF150</t>
  </si>
  <si>
    <t>GPS NF156</t>
  </si>
  <si>
    <t>GPS NF13</t>
  </si>
  <si>
    <t>GPS NF15</t>
  </si>
  <si>
    <t>GPS NF18</t>
  </si>
  <si>
    <t>GPS NF1946</t>
  </si>
  <si>
    <t>GPS NF5400</t>
  </si>
  <si>
    <t>ISS RPA 488</t>
  </si>
  <si>
    <t>ISS RPA 493</t>
  </si>
  <si>
    <t>ISS RPA 483</t>
  </si>
  <si>
    <t>ISS RPA 487</t>
  </si>
  <si>
    <t>ISS RPA 489</t>
  </si>
  <si>
    <t>ISS RPA 485</t>
  </si>
  <si>
    <t>ISS RPA 494</t>
  </si>
  <si>
    <t>ISS RPA 490</t>
  </si>
  <si>
    <t>ISS RPA 484</t>
  </si>
  <si>
    <t>ISS RPA 491</t>
  </si>
  <si>
    <t>ISS RPA 486</t>
  </si>
  <si>
    <t>ISS RPA 482</t>
  </si>
  <si>
    <t>ISS RPA 492</t>
  </si>
  <si>
    <t>ISS NF 49</t>
  </si>
  <si>
    <t>ISS NF52</t>
  </si>
  <si>
    <t>ISS NF 264</t>
  </si>
  <si>
    <t>GPS NF17</t>
  </si>
  <si>
    <t>TAXS CONTABILIDADE EIRELI- EPP</t>
  </si>
  <si>
    <t>ISS NF 5494</t>
  </si>
  <si>
    <t>ISS NF 5493</t>
  </si>
  <si>
    <t>ISS NF1956</t>
  </si>
  <si>
    <t>ISS NF 8532</t>
  </si>
  <si>
    <t>S&amp;G INDUSTRIA E SOLUCOES LTDA</t>
  </si>
  <si>
    <t>ISS NF 6</t>
  </si>
  <si>
    <t>ISS NF 2</t>
  </si>
  <si>
    <t>ISS NF 1</t>
  </si>
  <si>
    <t>ISS NF 5592</t>
  </si>
  <si>
    <t>ISS NF 5591</t>
  </si>
  <si>
    <t>ISS NF 1965</t>
  </si>
  <si>
    <t>ISS NF 8742</t>
  </si>
  <si>
    <t>ISS NF 22</t>
  </si>
  <si>
    <t>ISS NF 21</t>
  </si>
  <si>
    <t>ISS NF 20</t>
  </si>
  <si>
    <t>PCC NFS 12.2018</t>
  </si>
  <si>
    <t>PCC NF 16 12.2018</t>
  </si>
  <si>
    <t>PCC NFS 01.2019</t>
  </si>
  <si>
    <t>IRRF NFS 12.2018</t>
  </si>
  <si>
    <t>IRRF NF 16 12.2018</t>
  </si>
  <si>
    <t>IRRF NFS 01.2019</t>
  </si>
  <si>
    <t>GPS NF 5591</t>
  </si>
  <si>
    <t>GPS NF 1965</t>
  </si>
  <si>
    <t>GPS NF 31</t>
  </si>
  <si>
    <t>GPS NF 22</t>
  </si>
  <si>
    <t>GPS NF 21</t>
  </si>
  <si>
    <t>GPS NF 5493</t>
  </si>
  <si>
    <t>GPS NF 1956</t>
  </si>
  <si>
    <t>GPS NF 30</t>
  </si>
  <si>
    <t>GPS NF 28</t>
  </si>
  <si>
    <t>GPS NF 2</t>
  </si>
  <si>
    <t>GPS NF 1</t>
  </si>
  <si>
    <t>BIO INFINITY TECNOLOGIA HOSPITALAR EIRELI</t>
  </si>
  <si>
    <t>ISS NF 5691</t>
  </si>
  <si>
    <t>ISS NF 1979</t>
  </si>
  <si>
    <t>ISS NF 5844</t>
  </si>
  <si>
    <t>ISS NF 9208</t>
  </si>
  <si>
    <t>ISS NF 43</t>
  </si>
  <si>
    <t>ISS NF 1973</t>
  </si>
  <si>
    <t>ISS NF 5845</t>
  </si>
  <si>
    <t>ISS NF 60</t>
  </si>
  <si>
    <t>ISS NF 59</t>
  </si>
  <si>
    <t>ISS NF 5690</t>
  </si>
  <si>
    <t>ISS NF 9240</t>
  </si>
  <si>
    <t>HTS TECNOLOGIA EM SAUDE COM. IMP. EXP. LTDA</t>
  </si>
  <si>
    <t>IRRF NFS 02.2019</t>
  </si>
  <si>
    <t>IRRF NFS 03.2019</t>
  </si>
  <si>
    <t>PCC NFS 02.2019</t>
  </si>
  <si>
    <t>PCC NFS 03.2019</t>
  </si>
  <si>
    <t>PCC NFS 03.2020</t>
  </si>
  <si>
    <t>IRRF NFS 03.2020</t>
  </si>
  <si>
    <t>IRRF RPA'S 03.2020</t>
  </si>
  <si>
    <t>IRRF FOLHA 03.2020</t>
  </si>
  <si>
    <t>GPS NF 43</t>
  </si>
  <si>
    <t>GPS NF 38</t>
  </si>
  <si>
    <t>GPS NF 1973</t>
  </si>
  <si>
    <t>GPS NF 5690</t>
  </si>
  <si>
    <t>GPS NF 59</t>
  </si>
  <si>
    <t>GPS NF 60</t>
  </si>
  <si>
    <t>GPS NF 1979</t>
  </si>
  <si>
    <t>GPA NF 5844</t>
  </si>
  <si>
    <t>GPS FOLHA 03.2020</t>
  </si>
  <si>
    <t>Inss</t>
  </si>
  <si>
    <t>GPS NF 264</t>
  </si>
  <si>
    <t>GPS NFS</t>
  </si>
  <si>
    <t>SUPREMA CONSTRUCOES E TERCEIRIZACAO EIRELI 03.2020</t>
  </si>
  <si>
    <t>GPS NF 109</t>
  </si>
  <si>
    <t xml:space="preserve">SONIA MARIA NAOUM </t>
  </si>
  <si>
    <t>ADIANTAMENTO FOLHA 04/2020</t>
  </si>
  <si>
    <t>NATALIA DE PAULA REIS</t>
  </si>
  <si>
    <t>IRRF NFS 04.2019</t>
  </si>
  <si>
    <t>PCC NFS 04.2019</t>
  </si>
  <si>
    <t>ISS NF 78</t>
  </si>
  <si>
    <t>ISS NF 9460</t>
  </si>
  <si>
    <t>ISS NF 1988</t>
  </si>
  <si>
    <t>ISS NF 6008</t>
  </si>
  <si>
    <t>ISS NF 6009</t>
  </si>
  <si>
    <t>GPS NF 1988</t>
  </si>
  <si>
    <t>GPS NF 6008</t>
  </si>
  <si>
    <t>NEWMED PRODUTOS PARA SAUDE LTDA</t>
  </si>
  <si>
    <t>ISS NF 128</t>
  </si>
  <si>
    <t>ISS NF 6219</t>
  </si>
  <si>
    <t>ISS NF 6218</t>
  </si>
  <si>
    <t>ISS NF 2009</t>
  </si>
  <si>
    <t>ISS NF 10118</t>
  </si>
  <si>
    <t>ISS NF 110</t>
  </si>
  <si>
    <t>ISS NF 109</t>
  </si>
  <si>
    <t>ISS NF 6113</t>
  </si>
  <si>
    <t>ISS NF 6112</t>
  </si>
  <si>
    <t>ISS NF 2001</t>
  </si>
  <si>
    <t>ISS NF 9819</t>
  </si>
  <si>
    <t>ISS NF97</t>
  </si>
  <si>
    <t>PCC NFS 05.2019</t>
  </si>
  <si>
    <t>PCC NFS 06.2019</t>
  </si>
  <si>
    <t>ISS NF 96</t>
  </si>
  <si>
    <t>PCC NFS 07.2019</t>
  </si>
  <si>
    <t>IRRF NF 20164</t>
  </si>
  <si>
    <t>IRRF NFS 05.2019</t>
  </si>
  <si>
    <t>IRRF NFS 06.2019</t>
  </si>
  <si>
    <t>IRRF NFS 07.2019</t>
  </si>
  <si>
    <t>ISS NF 1996</t>
  </si>
  <si>
    <t>ISS NF 2016</t>
  </si>
  <si>
    <t>ISS NF 6341</t>
  </si>
  <si>
    <t>ISS NF 6342</t>
  </si>
  <si>
    <t>GPS NF 6112</t>
  </si>
  <si>
    <t>GPS NF 2009</t>
  </si>
  <si>
    <t>GPS NF 6218</t>
  </si>
  <si>
    <t>GPS NF 2016</t>
  </si>
  <si>
    <t>GPS NF 6341</t>
  </si>
  <si>
    <t>PUBLICAÇÃO</t>
  </si>
  <si>
    <t>PIS FOLHA 03/2020</t>
  </si>
  <si>
    <t>ATIVAJOB CONSULTORIA ORGANIZACIONAL LTDA</t>
  </si>
  <si>
    <t>SANTIAGO E SANTIAGO LTDA</t>
  </si>
  <si>
    <t>DW SERVICE LTDA</t>
  </si>
  <si>
    <t>C S DE ALMEIDA - ME</t>
  </si>
  <si>
    <t>DROGARIA GILEADE LTDA</t>
  </si>
  <si>
    <t>JORDANA NUNES MACHADO</t>
  </si>
  <si>
    <t>MAIS SAUDE DISTRIBUIDORA DE MATERIAIS HOSPITALARES EIRELI</t>
  </si>
  <si>
    <t>RENDIMENTOS 04/2020</t>
  </si>
  <si>
    <t>FUNDO FIXO 05/2020</t>
  </si>
  <si>
    <t xml:space="preserve">MARIA LUCIA RODRIGUES DA SILVA </t>
  </si>
  <si>
    <t>FOLHA 04/2020</t>
  </si>
  <si>
    <t>FGTS FOLHA 04/2020</t>
  </si>
  <si>
    <t>RPA N 498</t>
  </si>
  <si>
    <t>LETICIA BASILIO DA SILVA OLIVEIRA</t>
  </si>
  <si>
    <t>RPA N 495</t>
  </si>
  <si>
    <t>`81250000014904710</t>
  </si>
  <si>
    <t>GOIAS TRIBUNAL DE JUSTICA DO ESTADO DE GOIAS</t>
  </si>
  <si>
    <t>`81250000014904486</t>
  </si>
  <si>
    <t>RPA N 497</t>
  </si>
  <si>
    <t>RPA N 496</t>
  </si>
  <si>
    <t>JOSLAINE DA PAIXAO LEAL</t>
  </si>
  <si>
    <t>RPA N 500</t>
  </si>
  <si>
    <t>GABRIEL ATAYDE RIBEIRO</t>
  </si>
  <si>
    <t>RPA N 499</t>
  </si>
  <si>
    <t>RPA N 501</t>
  </si>
  <si>
    <t>MISAEL GONCALVES DOS SANTOS</t>
  </si>
  <si>
    <t>SUSY KELLEN MAGALHAES VENANCIO COSTA</t>
  </si>
  <si>
    <t>ISS RPA 495</t>
  </si>
  <si>
    <t>ISS RPA 500</t>
  </si>
  <si>
    <t>ISS RPA 496</t>
  </si>
  <si>
    <t>ISS RPA 497</t>
  </si>
  <si>
    <t>ISS RPA 498</t>
  </si>
  <si>
    <t>ISS RPA 499</t>
  </si>
  <si>
    <t xml:space="preserve">ISS RPA </t>
  </si>
  <si>
    <t>VYTTRA DIAGNOSTICOS IMPORTACAO E EXPORTACAO S.A</t>
  </si>
  <si>
    <t>CONSELHO REGIONAL DE MEDICINA - CERTIFICADO</t>
  </si>
  <si>
    <t>OLIMPO COM E SERV EIRELI - ME</t>
  </si>
  <si>
    <t>MATHEUS CARVALHO AIRES</t>
  </si>
  <si>
    <t xml:space="preserve">SIMONE RIBEIRO LTDA </t>
  </si>
  <si>
    <t xml:space="preserve">GISELE JAIME </t>
  </si>
  <si>
    <t>ADIANTAMENTO</t>
  </si>
  <si>
    <t>ADIANTAMENTO FOLHA 05/2020</t>
  </si>
  <si>
    <t>IRRF FOLHA 04.2020</t>
  </si>
  <si>
    <t>IRRF RPA 04.2020</t>
  </si>
  <si>
    <t>PCC NF 799</t>
  </si>
  <si>
    <t>PCC NF 22105</t>
  </si>
  <si>
    <t>PCC NF 284</t>
  </si>
  <si>
    <t>PCC NF 2639108</t>
  </si>
  <si>
    <t>PCC NF 2642829</t>
  </si>
  <si>
    <t>PCC NF 2661134</t>
  </si>
  <si>
    <t>PCC NF 2692380</t>
  </si>
  <si>
    <t>PCC NF 2710841</t>
  </si>
  <si>
    <t>PCC NF 2717564</t>
  </si>
  <si>
    <t>PCC NF 2748105</t>
  </si>
  <si>
    <t>PCC NF 41085</t>
  </si>
  <si>
    <t>PCC NF 113</t>
  </si>
  <si>
    <t>PCC NF 114</t>
  </si>
  <si>
    <t>PCC NF 116</t>
  </si>
  <si>
    <t>PCC NF 517138</t>
  </si>
  <si>
    <t xml:space="preserve">PROGAMA NACIONAL DE CONTROLE </t>
  </si>
  <si>
    <t>IRRF NF 816</t>
  </si>
  <si>
    <t>IRRF NF 22105</t>
  </si>
  <si>
    <t>IRRF NF 2786653</t>
  </si>
  <si>
    <t>IRRF NF 41477</t>
  </si>
  <si>
    <t>IRRF NF 113</t>
  </si>
  <si>
    <t>IRRF NF 115</t>
  </si>
  <si>
    <t xml:space="preserve">GPS FOLHA </t>
  </si>
  <si>
    <t>GPS FOLHA 04.2020</t>
  </si>
  <si>
    <t xml:space="preserve">SOCIEDADE BENEFICIENTE DE SENHORAS HOSPITAL SIRIO LIBANÊS </t>
  </si>
  <si>
    <t>DEPOSITO</t>
  </si>
  <si>
    <t>PREFEITURA MUNICIPAL DE PIRENOPOLIS</t>
  </si>
  <si>
    <t>PIS FOLHA 04/2020</t>
  </si>
  <si>
    <t xml:space="preserve">DOUGLAS MAXIMIANO DA SILVA </t>
  </si>
  <si>
    <t xml:space="preserve">JOSE INACIO DA SILVA JUNIOR </t>
  </si>
  <si>
    <t xml:space="preserve">ELISANGELA AFONSO DE AQUINO ABRANTES </t>
  </si>
  <si>
    <t xml:space="preserve">ALESSANDRA SAMPAIO DA SILVA NATIVIDADE </t>
  </si>
  <si>
    <t>RENDIMENTO 05/2020</t>
  </si>
  <si>
    <t>GULHERME MARTINS PEREIRA</t>
  </si>
  <si>
    <t xml:space="preserve">FIGUEIREDO E PINA LTDA </t>
  </si>
  <si>
    <t>MINIMERCADO MOREIRA LTDA-ME</t>
  </si>
  <si>
    <t xml:space="preserve">ORTOCIR ESPECIALIDADES MEDICAS LTDA </t>
  </si>
  <si>
    <t>FUNDO FIXO 06/2020</t>
  </si>
  <si>
    <t>CONRADO NAVES OLIVEIRA</t>
  </si>
  <si>
    <t xml:space="preserve">CLEUBER MARQUES PEREIRA </t>
  </si>
  <si>
    <t>FOLHA 05/2020</t>
  </si>
  <si>
    <t>FGTS FOLHA 05/2020</t>
  </si>
  <si>
    <t xml:space="preserve">DAMTEL TELECOMUNICAÇÕES LTDA </t>
  </si>
  <si>
    <t>INNOVAR PRODUTOS HOSPITALARES LTDA</t>
  </si>
  <si>
    <t>RPA N 502</t>
  </si>
  <si>
    <t xml:space="preserve">GABRIEL ATAYDE RIBEIRO </t>
  </si>
  <si>
    <t>RPA N 503</t>
  </si>
  <si>
    <t>ISABELLA CARVALHO CAVALCANTI</t>
  </si>
  <si>
    <t>ADIANTAMENTO 13° 05/2020</t>
  </si>
  <si>
    <t xml:space="preserve">CAN DB ACC </t>
  </si>
  <si>
    <t>ISS NF 65</t>
  </si>
  <si>
    <t xml:space="preserve">DB CEST PJ </t>
  </si>
  <si>
    <t>EDITORA RAIZES LTDA-ME</t>
  </si>
  <si>
    <t>ADIANTAMENTO FOLHA 06/2020</t>
  </si>
  <si>
    <t xml:space="preserve">SANTANA DISTRIBUÇÃO EIRELI </t>
  </si>
  <si>
    <t>PCC NF 816</t>
  </si>
  <si>
    <t>PCC NF 22275</t>
  </si>
  <si>
    <t>PCC NF 297</t>
  </si>
  <si>
    <t>PCC NF 2786653</t>
  </si>
  <si>
    <t>PCC NF 41477</t>
  </si>
  <si>
    <t>PCC NF 42142</t>
  </si>
  <si>
    <t>PCC NF 125</t>
  </si>
  <si>
    <t>PCC NF 126</t>
  </si>
  <si>
    <t>PCC NF 127</t>
  </si>
  <si>
    <t>IRRF NF 837</t>
  </si>
  <si>
    <t>IRRF NF 22275</t>
  </si>
  <si>
    <t>IRRF NF 297</t>
  </si>
  <si>
    <t>IRRF NF 359</t>
  </si>
  <si>
    <t>IRRF NF 2796571</t>
  </si>
  <si>
    <t>IRRF NF 42142</t>
  </si>
  <si>
    <t>IRRF NF 125</t>
  </si>
  <si>
    <t>IRRF NF 126</t>
  </si>
  <si>
    <t>IRRF NF 127</t>
  </si>
  <si>
    <t>IRRF NF 522414</t>
  </si>
  <si>
    <t>IRRF FOLHA 05/2020</t>
  </si>
  <si>
    <t>PIS FOLHA 05/2020</t>
  </si>
  <si>
    <t>GPS FOLHA 05/2020</t>
  </si>
  <si>
    <t>GPS NF 297</t>
  </si>
  <si>
    <t>GPS NF 359</t>
  </si>
  <si>
    <t>GPS NF 65</t>
  </si>
  <si>
    <t>MULTA</t>
  </si>
  <si>
    <t>MULTA DETRAN AMBULANCIA</t>
  </si>
  <si>
    <t xml:space="preserve">SOCIEDADE BENEFICENTE DE SENHORAS </t>
  </si>
  <si>
    <t xml:space="preserve">EQUIPE DE ATENDIMENTO MEDICO AVANCADO </t>
  </si>
  <si>
    <t xml:space="preserve">HOSPFAR  IND E COM DE PROD HOSPITALARES </t>
  </si>
  <si>
    <t>ATACADAO DAS EMBALAGENS</t>
  </si>
  <si>
    <t xml:space="preserve">APOLLO MATERIAIS MEDICO HOSPITALARES </t>
  </si>
  <si>
    <t xml:space="preserve">JORDANA DE CALACA LIMA </t>
  </si>
  <si>
    <t>DMI MATERIAL MEDICO HOSPITALAR LTDA</t>
  </si>
  <si>
    <t>PLANISA PLANEJAMENTO E ORG DE INSTITUICOES DE SAUDE LTDA</t>
  </si>
  <si>
    <t>ISS NF 69</t>
  </si>
  <si>
    <t>ISS RPA 503</t>
  </si>
  <si>
    <t xml:space="preserve">JULIANA MARIA DOS SANTOS </t>
  </si>
  <si>
    <t xml:space="preserve">EDUARDO COELHO DE ABREU </t>
  </si>
  <si>
    <t xml:space="preserve">MURYA KARLA DA ROCHA </t>
  </si>
  <si>
    <t xml:space="preserve">MARCIA GORETE SALES MENDES </t>
  </si>
  <si>
    <t>GLEIDSON SANTANA BATISTA</t>
  </si>
  <si>
    <t xml:space="preserve">PABLO FERREIRA DOS SANTOS </t>
  </si>
  <si>
    <t>GLEIDSON RODRIGUES RANULFO EIRELI EPP</t>
  </si>
  <si>
    <t>LUNA CORIANDRE RIBEIRO DE CAMARGO</t>
  </si>
  <si>
    <t>ACERTO FUNDO FIXO 06/2020</t>
  </si>
  <si>
    <t>A&amp;C LABOR ASSISTENCIA TECNICA HOSPITALAR</t>
  </si>
  <si>
    <t>PRO-REMÉDIOS DIST PRO FAR COMER EIRELI</t>
  </si>
  <si>
    <t>RENDIMENTO 06/2020</t>
  </si>
  <si>
    <t>FIGUEIREDO E PINA LTDA - ME</t>
  </si>
  <si>
    <t>FOLHA JUN/2020</t>
  </si>
  <si>
    <t>LEDA MARCIA DE VASCONCELOS</t>
  </si>
  <si>
    <t>SANTANA CAETANO DE SOUSA</t>
  </si>
  <si>
    <t>ENERgia e Gerador</t>
  </si>
  <si>
    <t>FGTS FOLHA 06/2020</t>
  </si>
  <si>
    <t>RPA Nº 504</t>
  </si>
  <si>
    <t xml:space="preserve">SEGURO DE VIDA - FUNCIONÁRIOS </t>
  </si>
  <si>
    <t>ADRIANA FLEURY GUIMARAES</t>
  </si>
  <si>
    <t>ELISANGELA MORAIS DA SILVA</t>
  </si>
  <si>
    <t>JOANA DARC MACHADO DA SILVA</t>
  </si>
  <si>
    <t>VINICIUS ALVES DE ANDRADE</t>
  </si>
  <si>
    <t>NOX TECNOLOGIA DA INFORMACAO LTDA</t>
  </si>
  <si>
    <t>VR</t>
  </si>
  <si>
    <t xml:space="preserve">CRISTIANE PEREIRA PORTUGAL </t>
  </si>
  <si>
    <t>CIRURGICA FERNANDES COM. DE MAT. HOP LTDA</t>
  </si>
  <si>
    <t>MARCO AURELIO MESQUITA</t>
  </si>
  <si>
    <t>ISS NF 214</t>
  </si>
  <si>
    <t>ISS NF 75</t>
  </si>
  <si>
    <t>WV DE MOURA - NOBEL ENERGIA E EVENTOS - EPP</t>
  </si>
  <si>
    <t>SENSI TECHNOLOGY LTDA</t>
  </si>
  <si>
    <t>INTEGRA COMPLIANCE E CONSULTORIA LTDA</t>
  </si>
  <si>
    <t>FIGUEIREDO E NPENA LTDA - ME</t>
  </si>
  <si>
    <t>SUPRIMAIS SUPRIMENTOS P/ INFORMATICA LTDA</t>
  </si>
  <si>
    <t>FATURA VIVO</t>
  </si>
  <si>
    <t>TELEFONICA BRASIL S.A</t>
  </si>
  <si>
    <t>GPS FOLHA 06/2020</t>
  </si>
  <si>
    <t>GPS NF 443</t>
  </si>
  <si>
    <t>GPS NF 69</t>
  </si>
  <si>
    <t>GPS NF 75</t>
  </si>
  <si>
    <t xml:space="preserve">IRRF FOLHA </t>
  </si>
  <si>
    <t>IRRF FOLHA 06/2020</t>
  </si>
  <si>
    <t>IRRF NF 213</t>
  </si>
  <si>
    <t>NOXTEC SERVICOS LTDA</t>
  </si>
  <si>
    <t>IRRF NF 22494</t>
  </si>
  <si>
    <t>IRRF NF 131</t>
  </si>
  <si>
    <t>GRUPO DE ATENDIMENTO MEDICO AVANÇADO</t>
  </si>
  <si>
    <t>IRRF NF 2820679</t>
  </si>
  <si>
    <t>IRRF NF 42434</t>
  </si>
  <si>
    <t>R NELSON GAMA DE OLIVEIRA</t>
  </si>
  <si>
    <t>IRRF NF 528319</t>
  </si>
  <si>
    <t>PROGAMA NACIONAL DE CONTROLE DE QUALIDADE</t>
  </si>
  <si>
    <t>IRRF NF 132</t>
  </si>
  <si>
    <t>IRRF NF 443</t>
  </si>
  <si>
    <t>IRRF NF 214</t>
  </si>
  <si>
    <t>IRRF S. RPA JUNHO/2020</t>
  </si>
  <si>
    <t>SOCIEDADE BENEFICENTE DE SENHORAS HOSPITAL SIRIO LIBANES</t>
  </si>
  <si>
    <t>VYTTRA DIAGNOSTICOS IMPORTAÇÃO E EXPORTAÇÃO S.A</t>
  </si>
  <si>
    <t>PEDRO ROGERIO MOREIRA DE REZENDE - ME</t>
  </si>
  <si>
    <t>RAD MED ASSESSORIA LTDA</t>
  </si>
  <si>
    <t>YM DISTRIBUIÇÃO E COMERCIO LTDA - ME</t>
  </si>
  <si>
    <t>FOLHA DE PAGAMENTO REF 07/2020</t>
  </si>
  <si>
    <t>PIS FOLHA 06/2020</t>
  </si>
  <si>
    <t xml:space="preserve">DEPOSITO JUDICIAL </t>
  </si>
  <si>
    <t>FERNANDA SILVA MACHADO RIBEIRO</t>
  </si>
  <si>
    <t>FERIA REF 07-2020</t>
  </si>
  <si>
    <t>TED</t>
  </si>
  <si>
    <t>FARMACIA ABDS EIRELLI EPP</t>
  </si>
  <si>
    <t>DM MATERIAL MEDICO HOSPITALAR LTDA</t>
  </si>
  <si>
    <t>IMPERIAL COM MEDICAMENTOS PROD HOSP LTDA</t>
  </si>
  <si>
    <t>RS MED LTDA</t>
  </si>
  <si>
    <t>PRO REMEDIOS DIST. PRO. FAR. COSM. EIRELI-ME</t>
  </si>
  <si>
    <t>I3ELL TERCEIRIZACOES LTDA</t>
  </si>
  <si>
    <t>BELIVE MEDICAL PRODUTOS HOSPITALARES LTDA</t>
  </si>
  <si>
    <t>ACERTO FUNDO FIXO - REF. 07-2020</t>
  </si>
  <si>
    <t>PCC NF 522414</t>
  </si>
  <si>
    <t>PCC NF 2796571</t>
  </si>
  <si>
    <t>PCC NF 837</t>
  </si>
  <si>
    <t>PCC NF 359</t>
  </si>
  <si>
    <t>PCC NF 131</t>
  </si>
  <si>
    <t>PCC NF 22494</t>
  </si>
  <si>
    <t>PCC NF 42434</t>
  </si>
  <si>
    <t>PCC NF 2815031</t>
  </si>
  <si>
    <t>RENDIMENTO 07/2020</t>
  </si>
  <si>
    <t>VISIONBAND SOLUÇÕES EM IMPRESSÃO LTDA</t>
  </si>
  <si>
    <t>FUNDO FIXO 08/2020</t>
  </si>
  <si>
    <t>SULMEDIC COMERCIO DE MEDICAMENTOS EIRELI</t>
  </si>
  <si>
    <t>D J PLASTICOS LTDA - EPP</t>
  </si>
  <si>
    <t>CELG DISTRIBUIÇAO S.A</t>
  </si>
  <si>
    <t>ALLMED GESTÃO DE SERVIÇOS DE SAÚDE  - EIRELI</t>
  </si>
  <si>
    <t>NOVA HOSPITALAR COMERCIAL E IMPORTADORA EIRELI ME</t>
  </si>
  <si>
    <t>AMANDA KAROLINA R PEREIRA</t>
  </si>
  <si>
    <t>FOLHA MES 07/2020</t>
  </si>
  <si>
    <t>FGTS FOLHA MÊS 07/2020</t>
  </si>
  <si>
    <t>POLIANA DUARTE LOPES</t>
  </si>
  <si>
    <t>PRO SAUDE DISTRIB DE MEDICAMENTOS EIRELI</t>
  </si>
  <si>
    <t>ADIANTAMENTO 13° 07/2020</t>
  </si>
  <si>
    <t>CAIXA PROGRAMADO</t>
  </si>
  <si>
    <t>EUTAK FIGUEREDO</t>
  </si>
  <si>
    <t>DAIANY PEREIRA DO NASCIMENTO SANTOS CORREIA</t>
  </si>
  <si>
    <t>SUPREMA CONSTRUÇÕES E TERCEIRIZAÇÃO</t>
  </si>
  <si>
    <t>PENHORA JUDICIAL</t>
  </si>
  <si>
    <t>DESPESA ADM DA EXECUTORA</t>
  </si>
  <si>
    <t>NOBEL SERVIÇOS E EVENTOS LTDA</t>
  </si>
  <si>
    <t>MEDMAR DISTR MAT MED HOSPITALAR LTDA</t>
  </si>
  <si>
    <t>EMOB-PROJETOS DE ENG. CONS. CONT EIRELI-ME</t>
  </si>
  <si>
    <t>IRRF RPA N 504</t>
  </si>
  <si>
    <t>IRRF NF 313</t>
  </si>
  <si>
    <t>IRRF NF 1</t>
  </si>
  <si>
    <t>EAMA EQUIPE ATENDIMENTO MEDICO AVANÇADA LTDA</t>
  </si>
  <si>
    <t>IRRF NF  496</t>
  </si>
  <si>
    <t>IRRF NF 42518</t>
  </si>
  <si>
    <t>IRRF NF 135</t>
  </si>
  <si>
    <t>IRRF NF 136</t>
  </si>
  <si>
    <t>IRRF NF 134</t>
  </si>
  <si>
    <t>IRRF NF 279</t>
  </si>
  <si>
    <t>IRRF NF 22646</t>
  </si>
  <si>
    <t>IRRF NF 538031</t>
  </si>
  <si>
    <t>PNCQ - PROGRAMA NACIONAL DE CONTROLE DE QUALIDADE</t>
  </si>
  <si>
    <t>IRRF NF 2844855</t>
  </si>
  <si>
    <t>IRRF FOLHA MÊS 06/2020</t>
  </si>
  <si>
    <t>PCC NF 443</t>
  </si>
  <si>
    <t>PCC NF 42518</t>
  </si>
  <si>
    <t>PCC NF 133</t>
  </si>
  <si>
    <t>PCC NF 135</t>
  </si>
  <si>
    <t>PCC NF 136</t>
  </si>
  <si>
    <t>PCC NF 134</t>
  </si>
  <si>
    <t>PCC NF 214</t>
  </si>
  <si>
    <t>PCC NF 22646</t>
  </si>
  <si>
    <t>PCC NF 528319</t>
  </si>
  <si>
    <t>PCC NF 2839201</t>
  </si>
  <si>
    <t>PCC NF 2820679</t>
  </si>
  <si>
    <t>PCC  NF 01</t>
  </si>
  <si>
    <t>PCC  NF 16</t>
  </si>
  <si>
    <t>GPS FOLHA MES 07/2020</t>
  </si>
  <si>
    <t>GPS NF 496</t>
  </si>
  <si>
    <t>RODOLFO STOPPA JUNIOR - ME</t>
  </si>
  <si>
    <t>HERICK DE SOUSA CUNHA</t>
  </si>
  <si>
    <t>JUARY CARDOSO DE AQUINO E CIA LTDA</t>
  </si>
  <si>
    <t>ADIANTAMENTO FOLHA 08/2020</t>
  </si>
  <si>
    <t>SUPERMEDICA DISTRIBUIDORA HOSPITALAR EIRELI</t>
  </si>
  <si>
    <t>ALEANDRO OLIVEIRA SOUSA</t>
  </si>
  <si>
    <t>VOLGEN HOSPITALAR LTDA - ME</t>
  </si>
  <si>
    <t>PIS FOLHA MES 07/2020</t>
  </si>
  <si>
    <t>SBL DISTRIBUIDORA DE MATERIAIS ESPORTIVOS EIRELI</t>
  </si>
  <si>
    <t>ROMED INDUSTRIA E COMERCIO DE EQUIPAMENTOS MEDICOS EIRELI</t>
  </si>
  <si>
    <t>CAN BD ACC</t>
  </si>
  <si>
    <t>VR BENEFICIOS E PROCESSAMENTO LTDA</t>
  </si>
  <si>
    <t>DEUCILENE GOMES DA ROCHA SILVA</t>
  </si>
  <si>
    <t>HELOISA FERNANDA DAMACENO PINTO</t>
  </si>
  <si>
    <t>STOCK MED PRODUTOS MEDICOS HOSPITALARES</t>
  </si>
  <si>
    <t xml:space="preserve">SANTANA DISTRIBUIÇO EIRELI </t>
  </si>
  <si>
    <t>SOCRAM MAQUINAS E APARELHOS EQUIP. LTDA</t>
  </si>
  <si>
    <t>ACERTO FUNDO FIXO 08/2020</t>
  </si>
  <si>
    <t>RENDIMENTO 08/2020</t>
  </si>
  <si>
    <t>FIGUEIREDO &amp; PINA LTDA</t>
  </si>
  <si>
    <t>PROCIFAR DISTRIBUIDORA LTDA</t>
  </si>
  <si>
    <t>FUNDO FIXO 09/2020</t>
  </si>
  <si>
    <t>12602542024602996.</t>
  </si>
  <si>
    <t>SAN ALVES COMERCIO DE ARTIGOS MED E HOSP EIRELI</t>
  </si>
  <si>
    <t>MASTERMED EIRELI</t>
  </si>
  <si>
    <t>MEDICINI COMERCIO HOSPITALAR LTDA</t>
  </si>
  <si>
    <t>INOVACAO SERVICOS E COMERCIO DE PROD HOSP LTDA</t>
  </si>
  <si>
    <t>ALLMED GESTAO DE SERVICOS DE SAUDE EIRELI</t>
  </si>
  <si>
    <t>FOLHA MÊS 08/2020</t>
  </si>
  <si>
    <t>ISABEL CRISTINA PEREIRA</t>
  </si>
  <si>
    <t>GABRIELA COSTA E SILVA LEMES</t>
  </si>
  <si>
    <t>ADIANTAMENTO 13° 08/2020</t>
  </si>
  <si>
    <t>FGTS FOLHA MÊS 08/2020</t>
  </si>
  <si>
    <t>DESPESAS ADMINISTRATIVAS DA EXECUTORA</t>
  </si>
  <si>
    <t xml:space="preserve">MANUT CAD </t>
  </si>
  <si>
    <t>TECAR DIESEL CAMINHOES E ONIBUS LTDA</t>
  </si>
  <si>
    <t>GLOBAL HOSPITALAR IMPORTACAO E COMERCIO LTDA</t>
  </si>
  <si>
    <t>ISS NF 87</t>
  </si>
  <si>
    <t>DANYEVELLYS CRISTINA DOS SANTOS FLORES</t>
  </si>
  <si>
    <t>MEDCOM COM DE MEDICAMENTOS HOSP LTDA</t>
  </si>
  <si>
    <t>AQUALIT TECNOLOGIA EM SANEAMENTO LTDA</t>
  </si>
  <si>
    <t>PROCESSO JUDICIAL</t>
  </si>
  <si>
    <t>SAMEA KELLEN DE OLIVEIRA</t>
  </si>
  <si>
    <t>B C DISTRIBUIDORA HOSPITALAR EIRELI</t>
  </si>
  <si>
    <t>14204754092020.</t>
  </si>
  <si>
    <t>GPS FOLHA 08/2020</t>
  </si>
  <si>
    <t>BIOMEDICAL EQUIPAMENTOS E PRODUTOS MEDICO CIRUR LTDA</t>
  </si>
  <si>
    <t>12602542026205489.</t>
  </si>
  <si>
    <t>IRRF NF 22833</t>
  </si>
  <si>
    <t>IRRF NF 551</t>
  </si>
  <si>
    <t>IRRF NF 2868535</t>
  </si>
  <si>
    <t>IRRF NF 43092</t>
  </si>
  <si>
    <t>IRRF NF 540075</t>
  </si>
  <si>
    <t>IRRF NF 2013</t>
  </si>
  <si>
    <t>ORBIS GESTAO DE TECNOLOGIA EM SAUDE LTDA</t>
  </si>
  <si>
    <t>PCC NF 22833</t>
  </si>
  <si>
    <t>PCC NF 496</t>
  </si>
  <si>
    <t>PCC NF 2844855</t>
  </si>
  <si>
    <t>PCC NF 2864468</t>
  </si>
  <si>
    <t>PCC NF 43092</t>
  </si>
  <si>
    <t>PCC NF 137</t>
  </si>
  <si>
    <t>PCC NF 138</t>
  </si>
  <si>
    <t>PCC NF 538031</t>
  </si>
  <si>
    <t>PCC NF 279</t>
  </si>
  <si>
    <t>PCC NF 313</t>
  </si>
  <si>
    <t>IRRF FOLHA 07/2020</t>
  </si>
  <si>
    <t>A &amp; C LABOR COMERCIAL IMPORTACAO E EXPORTACAO EIRELI</t>
  </si>
  <si>
    <t>GPS NF 551</t>
  </si>
  <si>
    <t>ADIANTAMENTO FOLHA 09/2020</t>
  </si>
  <si>
    <t>DE PAULI COMERCIO REPRESENTACAO IMP E EXP LTDA</t>
  </si>
  <si>
    <t>2009010274573.</t>
  </si>
  <si>
    <t>2009010274574.</t>
  </si>
  <si>
    <t>LEANDRO XAVIER DOS REIS</t>
  </si>
  <si>
    <t>CASA SAO JOSE COMERCIO DE ALIMENTOS LTDA</t>
  </si>
  <si>
    <t>MARLENE CUSTODIA DE ARAUJO LAGARES LTDA</t>
  </si>
  <si>
    <t>ORGANIZACAO NACIONAL DE ACREDITACAO</t>
  </si>
  <si>
    <t>INNOVA SURGICAL PRODUTOS HOSPITALARES LTDA</t>
  </si>
  <si>
    <t>COFER DISTRIBUICAO DE EQUIPAMENTOS HOSPITALARES EIRELI</t>
  </si>
  <si>
    <t>ELEONORA ALVES BRANDAO E SIQUEIRA</t>
  </si>
  <si>
    <t>GHEOVANNA LOWRRANNY FERNANDES</t>
  </si>
  <si>
    <t>LEONICE SANTANA OLIVEIRA LEONEL</t>
  </si>
  <si>
    <t>MARCELI APARECIDO FERREIRA</t>
  </si>
  <si>
    <t>MAURICIO LOPES DA SILVA</t>
  </si>
  <si>
    <t>THIELLY PRISCILA CAETANO RIOS</t>
  </si>
  <si>
    <t>PIS FOLHA 08/2020</t>
  </si>
  <si>
    <t>BELTA FARMACIA DE MANIPULACAO LTDA</t>
  </si>
  <si>
    <t>BIOLINE COMERCIAL LTDA</t>
  </si>
  <si>
    <t>VIVA PRODUTOS HOSPITALARES EIRELI</t>
  </si>
  <si>
    <t>12602542027304328.</t>
  </si>
  <si>
    <t>APIJA PRODUTOS HOSP LABORAT ONDONT E ASIST TEC LTDA</t>
  </si>
  <si>
    <t>ACERTO FUNDO FIXO 09/2020</t>
  </si>
  <si>
    <t>12602542027404331.</t>
  </si>
  <si>
    <t>MATEUS DE SOUZA DO CARMO</t>
  </si>
  <si>
    <t>MONICA VITORINO DA ROCHA DE ARAUJO</t>
  </si>
  <si>
    <t>RENDIMENTO 09/2020</t>
  </si>
  <si>
    <t>VIVER DIAGNOSTICOS POR IMAGEM LTDA</t>
  </si>
  <si>
    <t>FUNDO FIXO 10/2020</t>
  </si>
  <si>
    <t>GRIFFE PRESTACAO DE SERVICOS AUTOMOTIVOS EIRELI</t>
  </si>
  <si>
    <t>GRIFFE COMERCIO DE PNEUS LTDA</t>
  </si>
  <si>
    <t>KEYANE COSTA MORAIS SOUSA</t>
  </si>
  <si>
    <t>SUELEM PEREIRA SILVA</t>
  </si>
  <si>
    <t>FOLHA 09/2020</t>
  </si>
  <si>
    <t>FGTS FOLHA 09/2020</t>
  </si>
  <si>
    <t>HOSPTECH SERVICOS PARA SAUDE EIRELI</t>
  </si>
  <si>
    <t>AMANDA PERREIRA DA SILVA</t>
  </si>
  <si>
    <t>CASSIO HENRIQUE DE S OLIVEIRA</t>
  </si>
  <si>
    <t>GOLDSERV COMERCIAL EIRELI</t>
  </si>
  <si>
    <t>DEVOLUCAO</t>
  </si>
  <si>
    <t>DEVOLUCAO DE VALORES - OFICIO 10374-2020</t>
  </si>
  <si>
    <t>RPA N 507</t>
  </si>
  <si>
    <t>ERIKA BARCELOS COSTA</t>
  </si>
  <si>
    <t>RPA N 505</t>
  </si>
  <si>
    <t>RPA N 508</t>
  </si>
  <si>
    <t>JAQUELINE VIEIRA DE ALMEIDA</t>
  </si>
  <si>
    <t>RPA N 506</t>
  </si>
  <si>
    <t>ADIANTAMENTO 13° 09/2020</t>
  </si>
  <si>
    <t>MAYCON JERRY NUNES</t>
  </si>
  <si>
    <t>MEDILAR IMP E EXP DE PROD MEDICO HOSPITALARES S.A</t>
  </si>
  <si>
    <t>MACMED SOLUCOES EM SAUDE LTDA</t>
  </si>
  <si>
    <t>ANTARES MATERIAIS CIRURGICOS LTDA</t>
  </si>
  <si>
    <t>MARIA LUCIA RODRIGUES SILVA</t>
  </si>
  <si>
    <t>ISS RPA N 505</t>
  </si>
  <si>
    <t>ISS RPA N 506</t>
  </si>
  <si>
    <t>ISS RPA N 508</t>
  </si>
  <si>
    <t>ISS RPA N 507</t>
  </si>
  <si>
    <t>ALVO HIENIZACAO LTDA</t>
  </si>
  <si>
    <t>R2 COMERCIO E SERVICOS EIRELI</t>
  </si>
  <si>
    <t>ALFA DISTRIBUIDORA DE MEDICAMENTOS MAT HOSP EIRELI</t>
  </si>
  <si>
    <t>JOELMA FERREIRA DA COSTA</t>
  </si>
  <si>
    <t>CICERO ALVES DE BRITO ME</t>
  </si>
  <si>
    <t>PREMIUM HOSPITALAR EIRELI</t>
  </si>
  <si>
    <t>IRRF NF 23053</t>
  </si>
  <si>
    <t>IRRF NF 2892240</t>
  </si>
  <si>
    <t>IRRF NF 548392</t>
  </si>
  <si>
    <t>IRRF NF 403</t>
  </si>
  <si>
    <t>IRRF NF 2087</t>
  </si>
  <si>
    <t>ORBIS GESTAO DE TECNOLOGIA EM SAUDE</t>
  </si>
  <si>
    <t>IRRF NF 415</t>
  </si>
  <si>
    <t>IRRF FOLHA 08/2020</t>
  </si>
  <si>
    <t>PCC NF 23053</t>
  </si>
  <si>
    <t>PCC NF 551</t>
  </si>
  <si>
    <t>PCC NF 2868535</t>
  </si>
  <si>
    <t>PCC NF 2886656</t>
  </si>
  <si>
    <t>PCC NF 143</t>
  </si>
  <si>
    <t>PCC NF 540075</t>
  </si>
  <si>
    <t>PCC NF 345</t>
  </si>
  <si>
    <t>PCC NF 2013</t>
  </si>
  <si>
    <t>PCC NF 43384</t>
  </si>
  <si>
    <t xml:space="preserve">AQUALIT TECNOLOGIA EM SANEAMENTO </t>
  </si>
  <si>
    <t>2010010579913.</t>
  </si>
  <si>
    <t>2010010579914.</t>
  </si>
  <si>
    <t>GPS FOLHA 09/2020</t>
  </si>
  <si>
    <t>GPS NF 143</t>
  </si>
  <si>
    <t>SAMARA PRISCILA ANACLETO SOUZA</t>
  </si>
  <si>
    <t>R R FERREIRA MATERIAIS ELETRICOS E HOSPITALARES LTDA</t>
  </si>
  <si>
    <t>JOSE IGOR FERREIRA SANTOS JESUS</t>
  </si>
  <si>
    <t>ADIANTAMENTO FOLHA 10/2020</t>
  </si>
  <si>
    <t>PIS FOLHA 09/2020</t>
  </si>
  <si>
    <t>EMBALAGENS JK LTDA</t>
  </si>
  <si>
    <t>TH COMMERCE EIRELI</t>
  </si>
  <si>
    <t>LIMINAR JUDICIAL</t>
  </si>
  <si>
    <t>DEVOLUCAO ALCOOL HURSO</t>
  </si>
  <si>
    <t>MV INFORMATICA NORDESTE LTDA</t>
  </si>
  <si>
    <t>RONALDO JOSE BASTOS</t>
  </si>
  <si>
    <t>MATHEUS SAN TIAGO LOPES DE SOUZA</t>
  </si>
  <si>
    <t>FRANCIVANIA BARBOSA DE ANDRADE</t>
  </si>
  <si>
    <t>ACERTO FUNDO FIXO 10/2020</t>
  </si>
  <si>
    <t>MUNDO DIGITAL PRESTACAO DE SERV EM CERTIFICACAO DIGITAL</t>
  </si>
  <si>
    <t>DOZONO E COSTA TELECOMUNICACOES LTDA</t>
  </si>
  <si>
    <t>REEMBOLSO 3346</t>
  </si>
  <si>
    <t>REEMBOLSO 5744</t>
  </si>
  <si>
    <t>REEMBOLSO 3345</t>
  </si>
  <si>
    <t>RENDIMENTO 10/2020</t>
  </si>
  <si>
    <t>FUNDO FIXO 11/2020</t>
  </si>
  <si>
    <t>M M DE MELO ME</t>
  </si>
  <si>
    <t>FOLHA 10/2020</t>
  </si>
  <si>
    <t>RPA N 509</t>
  </si>
  <si>
    <t>ALEIDIANE PEREIRA DA SILVA</t>
  </si>
  <si>
    <t>RPA N 512</t>
  </si>
  <si>
    <t>IANA CRISTINA OLIVEIRA GOMES</t>
  </si>
  <si>
    <t>RPA N 510</t>
  </si>
  <si>
    <t>RPA N 513</t>
  </si>
  <si>
    <t>KARITA VEIGA BRAGA</t>
  </si>
  <si>
    <t>RPA N 511</t>
  </si>
  <si>
    <t>MARINA SOUZA ROCHA</t>
  </si>
  <si>
    <t>RPA N 514</t>
  </si>
  <si>
    <t>FGTS FOLHA 10/2020</t>
  </si>
  <si>
    <t>ESPIRITECH SOLUCOES EM TECNOLOGIA LTDA</t>
  </si>
  <si>
    <t>LUCAS AZEREDO PECLAT MESQUITA LTDA</t>
  </si>
  <si>
    <t>SANEAMNETO DE GOIAS S.A</t>
  </si>
  <si>
    <t>AMEDICA PRODUTOS DESCARTAVEIS EIRELI</t>
  </si>
  <si>
    <t>GEOVANNA HEVELYN MENDONCA CORDEIRO</t>
  </si>
  <si>
    <t>EDENEI AFONSO PEREIRA VEIGA</t>
  </si>
  <si>
    <t>WELITON CARLOS DA SILVA</t>
  </si>
  <si>
    <t>RPA N 515</t>
  </si>
  <si>
    <t>HELMITON KEELLER BORGES PRATEADO</t>
  </si>
  <si>
    <t>CIRURGICA PREMIUM DIST DE PROD HOSPITALARES LTDA</t>
  </si>
  <si>
    <t>MARTINS DISTRIBUICAO E LOGISTICA EIRELI</t>
  </si>
  <si>
    <t>APOLLO MATERIAIS MEDICO HOSPITALARES LTDA</t>
  </si>
  <si>
    <t>ISS NF 98</t>
  </si>
  <si>
    <t>ISS RPA N 515</t>
  </si>
  <si>
    <t>ISS RPA N 512</t>
  </si>
  <si>
    <t>ISS RPA N 510</t>
  </si>
  <si>
    <t>ISS RPA N 509</t>
  </si>
  <si>
    <t>ISS RPA N 513</t>
  </si>
  <si>
    <t>ISS RPA N 514</t>
  </si>
  <si>
    <t>ISS RPA N 511</t>
  </si>
  <si>
    <t>MARIANA SOUZA</t>
  </si>
  <si>
    <t>NOBEL SERVICOS E EVENTOS LTDA</t>
  </si>
  <si>
    <t>SUPORTE SISTEMAS DE AR CONDICIONADO LTDA</t>
  </si>
  <si>
    <t>DIRECTA COMERCIO SERVICOS E SOLUCOES LTDA</t>
  </si>
  <si>
    <t>H M BORGES</t>
  </si>
  <si>
    <t>14890256112020.</t>
  </si>
  <si>
    <t>ADIANTAMENTO FOLHA 11/2020</t>
  </si>
  <si>
    <t>2011010862213.</t>
  </si>
  <si>
    <t>2011010862212.</t>
  </si>
  <si>
    <t>PCC NF 23200</t>
  </si>
  <si>
    <t>PCC NF 2892240</t>
  </si>
  <si>
    <t>PCC NF 2910234</t>
  </si>
  <si>
    <t>PCC NF 144</t>
  </si>
  <si>
    <t>PCC NF 145</t>
  </si>
  <si>
    <t>PCC NF 548392</t>
  </si>
  <si>
    <t>PCC NF 554056</t>
  </si>
  <si>
    <t>EAMA EQUIPE DE ATENDIMENTO MEDICO AVANCADO LTDA</t>
  </si>
  <si>
    <t>PCC NF 3</t>
  </si>
  <si>
    <t>PCC NF 2087</t>
  </si>
  <si>
    <t>PCC NF 415</t>
  </si>
  <si>
    <t>PCC NF 423</t>
  </si>
  <si>
    <t>PCC NF 12752</t>
  </si>
  <si>
    <t>PCC NF 12875</t>
  </si>
  <si>
    <t>PCC NF 108</t>
  </si>
  <si>
    <t>PCC NF 166</t>
  </si>
  <si>
    <t>IRRF FOLHA 09/2020</t>
  </si>
  <si>
    <t>IRRF NF 23200</t>
  </si>
  <si>
    <t>IRRF NF 2915759</t>
  </si>
  <si>
    <t>IRRF NF 145</t>
  </si>
  <si>
    <t>IRRF NF 554056</t>
  </si>
  <si>
    <t>IRRF NF 452</t>
  </si>
  <si>
    <t>IRRF NF 2135</t>
  </si>
  <si>
    <t>IRRF NF 422</t>
  </si>
  <si>
    <t>IRRF NF 423</t>
  </si>
  <si>
    <t>IRRF NF 166</t>
  </si>
  <si>
    <t>IRRF RPA 10/2020</t>
  </si>
  <si>
    <t>HOSPMED COMERCIO DE PRODUTOS HOSPITALARES LTDA</t>
  </si>
  <si>
    <t>GPS FOLHA 10/2020</t>
  </si>
  <si>
    <t>GPS NF 145</t>
  </si>
  <si>
    <t>GPS NF 98</t>
  </si>
  <si>
    <t>A F DO NASCIMENTO</t>
  </si>
  <si>
    <t>SANTANA DISTRIBUICAO EIRELI</t>
  </si>
  <si>
    <t>PADUA EXTINTORES EIRELI</t>
  </si>
  <si>
    <t>MASTECH TECNOLOGIA LTDA</t>
  </si>
  <si>
    <t>LUCIMEIRE DE SOUZA GOMES</t>
  </si>
  <si>
    <t>ALESSANDRA CLAUDIA JACOBY DE MELO</t>
  </si>
  <si>
    <t>MARCELA MARIANO NUNES</t>
  </si>
  <si>
    <t>MULTIFARMA COMERCIO E REPRESENTACOES LTDA</t>
  </si>
  <si>
    <t>DAIANE CRISTINA PAIVA FRANCO</t>
  </si>
  <si>
    <t>ANA CAROLINA RODRIGUES DA CRUZ</t>
  </si>
  <si>
    <t>ADIANTAMENTO 13° 11/2020</t>
  </si>
  <si>
    <t>EPI 360 INDUSTRIA COMERCIO IMPORTACAO E EXPORTACAO LTDA</t>
  </si>
  <si>
    <t>PIS FOLHA 10/2020</t>
  </si>
  <si>
    <t>WERBRAN DISTRIBUIDORA DE MEDICAMENTOS LTDA</t>
  </si>
  <si>
    <t>DOMINGOS FERREIRA MARTINS FIL</t>
  </si>
  <si>
    <t>MARIA DIVINA DE SA</t>
  </si>
  <si>
    <t>MARIA MADALENA DO AMARAL LEAL</t>
  </si>
  <si>
    <t>MAYRA GOMES BORGES SOUSA</t>
  </si>
  <si>
    <t>PRISCILLA FREIRE DIAS</t>
  </si>
  <si>
    <t>CORPHO COMERCIO DE PRODUTOS HOSPITALARES LTDA</t>
  </si>
  <si>
    <t>ACERTO FUNDO FIXO 11/2020</t>
  </si>
  <si>
    <t>RENDIMENTO 11/2020</t>
  </si>
  <si>
    <t>LUCAS AZEREDO PECLAT MESQUITA</t>
  </si>
  <si>
    <t>THAIS CRISTINA BUENO DE CARVALHO</t>
  </si>
  <si>
    <t>SAFA CHAKIB GHALFI</t>
  </si>
  <si>
    <t>AGILLE COMERCIO DE MEDICAMENTOS LTDA</t>
  </si>
  <si>
    <t>FUNDO FIXO 12/2020</t>
  </si>
  <si>
    <t>12602542033802863.</t>
  </si>
  <si>
    <t>ALVO HIGIENIZACAO LTDA</t>
  </si>
  <si>
    <t>ELIZAMARA DAS NEVES MESQUITA</t>
  </si>
  <si>
    <t>PATRICIA GONCALVES DE LIMA</t>
  </si>
  <si>
    <t>SYNARA APARECIDA LIMA DE SOUZA</t>
  </si>
  <si>
    <t>FOLHA 11/2020</t>
  </si>
  <si>
    <t>FGTS FOLHA 11/2020</t>
  </si>
  <si>
    <t>RPA N 516</t>
  </si>
  <si>
    <t>RPA N 517</t>
  </si>
  <si>
    <t>DAVID DE MELO GORJUX</t>
  </si>
  <si>
    <t>RPA N 518</t>
  </si>
  <si>
    <t>RPA N 519</t>
  </si>
  <si>
    <t>RPA N 521</t>
  </si>
  <si>
    <t>RPA N 522</t>
  </si>
  <si>
    <t>RPA N 523</t>
  </si>
  <si>
    <t>RPA N 520</t>
  </si>
  <si>
    <t>LUDMILLA SANTANA ARAUJO</t>
  </si>
  <si>
    <t>LEIDIANE FERREIRA DA SILVA AMO</t>
  </si>
  <si>
    <t>LINDALVA DA COSTA</t>
  </si>
  <si>
    <t xml:space="preserve">LUCAS AZEREDO PLECAT MESQUITA </t>
  </si>
  <si>
    <t>SINGULAR DISTRIBUIDORA DE PROD HOSP EIRELI</t>
  </si>
  <si>
    <t xml:space="preserve">ISS RPA N </t>
  </si>
  <si>
    <t>ISS NF 103</t>
  </si>
  <si>
    <t>ACERTO FUNDO FIXO 12/2020</t>
  </si>
  <si>
    <t>RENDIMENTO 12/2020</t>
  </si>
  <si>
    <t>https://ibghorg.sharepoint.com/:x:/r/documentos/_layouts/15/Doc.aspx?sourcedoc=%7B0287BC76-70EA-5F77-A329-59B1FFB4672E%7D&amp;file=FLUXO%20CAIXA%20-%202020%20-%20DEZEMBRO%20-%20HEELJ.2.0.xlsx&amp;action=default&amp;mobileredirect=true</t>
  </si>
  <si>
    <t>TAR SAQ AG</t>
  </si>
  <si>
    <t>13° SALARIO 12/2020</t>
  </si>
  <si>
    <t>JENIVALDO DE SA</t>
  </si>
  <si>
    <t>JOYCE MIRELLY BERNARDES DE ASSUNCAO</t>
  </si>
  <si>
    <t>LUANA MENDES COSTA</t>
  </si>
  <si>
    <t>MARCOS VINICIUS CHAVES DO NASCIMENTO</t>
  </si>
  <si>
    <t>NEURIANE ALVES TEIXEIRA</t>
  </si>
  <si>
    <t>DISTRIMIX DISTRIBUIDORA DE MEDICAMENTOS LTDA</t>
  </si>
  <si>
    <t>FOLHA 12/2020</t>
  </si>
  <si>
    <t>2012011142125.</t>
  </si>
  <si>
    <t>2012011142126.</t>
  </si>
  <si>
    <t>015075150122020.</t>
  </si>
  <si>
    <t>RPA N 524</t>
  </si>
  <si>
    <t>RPA N 525</t>
  </si>
  <si>
    <t>RPA N 532</t>
  </si>
  <si>
    <t>ELISANGELA BERNARDO SILVA</t>
  </si>
  <si>
    <t>RPA N 526</t>
  </si>
  <si>
    <t>FGTS FOLHA 12/2020</t>
  </si>
  <si>
    <t>RPA N 534</t>
  </si>
  <si>
    <t>RPA N 531</t>
  </si>
  <si>
    <t>JESSICA DA SILVA MARTINS</t>
  </si>
  <si>
    <t>RPA N 527</t>
  </si>
  <si>
    <t>RPA N 528</t>
  </si>
  <si>
    <t>RPA N 530</t>
  </si>
  <si>
    <t>RPA N 535</t>
  </si>
  <si>
    <t>ROGER WILLIAM FERNANDES MOREIRA</t>
  </si>
  <si>
    <t>FUNDO FIXO 01/2021</t>
  </si>
  <si>
    <t>GPS FOLHA 11/2020</t>
  </si>
  <si>
    <t>GPS FOLHA 13°</t>
  </si>
  <si>
    <t>PCC NF 44191</t>
  </si>
  <si>
    <t>IRRF NF 44191</t>
  </si>
  <si>
    <t>IRRF FOLHA 10/2020</t>
  </si>
  <si>
    <t>IRRF NOTAS</t>
  </si>
  <si>
    <t>IRRF NOTAS 11/2020</t>
  </si>
  <si>
    <t>IRRF RPA 11/2020</t>
  </si>
  <si>
    <t>RPA N 533</t>
  </si>
  <si>
    <t>JACQUELINE MAGALHAES RAMOS</t>
  </si>
  <si>
    <t>RPA N 529</t>
  </si>
  <si>
    <t>PCC NF 147</t>
  </si>
  <si>
    <t>IRRF NF 147</t>
  </si>
  <si>
    <t>GPS NF 146</t>
  </si>
  <si>
    <t>GPS NF 147</t>
  </si>
  <si>
    <t xml:space="preserve">GPS NF </t>
  </si>
  <si>
    <t>IRRF NF 193</t>
  </si>
  <si>
    <t>PCC NF 403</t>
  </si>
  <si>
    <t>NOXTEC SERVIÇOS LTDA</t>
  </si>
  <si>
    <t>PCC NF 452</t>
  </si>
  <si>
    <t>IRRF NF 508</t>
  </si>
  <si>
    <t>PCC NF 2135</t>
  </si>
  <si>
    <t>IRRF NF 2185</t>
  </si>
  <si>
    <t>GPS NF 2185</t>
  </si>
  <si>
    <t>PCC NOTAS</t>
  </si>
  <si>
    <t>PCC NOTAS 11/2020</t>
  </si>
  <si>
    <t>PIS FOLHA 11/2020</t>
  </si>
  <si>
    <t>PCC NF 23383</t>
  </si>
  <si>
    <t>IRRF NF 23383</t>
  </si>
  <si>
    <t>IRRF NF 554894</t>
  </si>
  <si>
    <t>IRRF NF 560159</t>
  </si>
  <si>
    <t xml:space="preserve">PCC NF 23 </t>
  </si>
  <si>
    <t>GPS NF 103</t>
  </si>
  <si>
    <t>PCC NF 2915759</t>
  </si>
  <si>
    <t>UNIAO QUIMICA FARMACEUTICA NACIONAL S.A</t>
  </si>
  <si>
    <t>PCC NF 957</t>
  </si>
  <si>
    <t>PCC NF 958</t>
  </si>
  <si>
    <t>IRRF NF 957</t>
  </si>
  <si>
    <t>IRRF NF 958</t>
  </si>
  <si>
    <t>OREGON FARMACEUTICA LTDA</t>
  </si>
  <si>
    <t>ZILLI COMERCIO DE PNEUS LTDA</t>
  </si>
  <si>
    <t>RPA N 536</t>
  </si>
  <si>
    <t>SPECTRUM MEDIC COMERCIO E SERVICOS LTDA</t>
  </si>
  <si>
    <t>IRRF NF 1005</t>
  </si>
  <si>
    <t>IRRF NF 23568</t>
  </si>
  <si>
    <t>IRRF NF 44596</t>
  </si>
  <si>
    <t>IRRF NF 111</t>
  </si>
  <si>
    <t>IRRF NF 149</t>
  </si>
  <si>
    <t>IRRF NF 554</t>
  </si>
  <si>
    <t>IRRF NF 2227</t>
  </si>
  <si>
    <t>IRRF NF 436</t>
  </si>
  <si>
    <t>IRRF NF 243</t>
  </si>
  <si>
    <t>PCC NF 554894</t>
  </si>
  <si>
    <t>PCC NF 560159</t>
  </si>
  <si>
    <t>PCC NF 193</t>
  </si>
  <si>
    <t>IRRF FOLHA 11/2020</t>
  </si>
  <si>
    <t>IRRF RPA 12/2020</t>
  </si>
  <si>
    <t>GPS FOLHA 12/2020</t>
  </si>
  <si>
    <t>GPS NF 148</t>
  </si>
  <si>
    <t>GPS NF 149</t>
  </si>
  <si>
    <t>GPS NF 2227</t>
  </si>
  <si>
    <t>GPS NF 111</t>
  </si>
  <si>
    <t>PIS FOLHA 12/2020</t>
  </si>
  <si>
    <t>DORMED HOSPITALAR EIRELI</t>
  </si>
  <si>
    <t>LABORTRONICA SERVICOS E COMERCIO LTDA</t>
  </si>
  <si>
    <t>CORPHO COMERCIO PRODUTOS HOSPITALARES LTDA</t>
  </si>
  <si>
    <t>KINFEL PRODUTOS HOSPITALARES LTDA</t>
  </si>
  <si>
    <t>R R FERREIRA MATERIAIS HOSPITALARES E ELETRICOS</t>
  </si>
  <si>
    <t>BENENUTRI COMERCIAL LTDA</t>
  </si>
  <si>
    <t>NUCLEO DE INFORMACAO E COORDENACAO DO PONTO BR</t>
  </si>
  <si>
    <t>MEDILAR IMPORT E DIST DE PROD MEDICO HOSPITALARES S.A</t>
  </si>
  <si>
    <t>ACERTO FUNDO FIXO 01/2021</t>
  </si>
  <si>
    <t>RENDIMENTOS 01/2021</t>
  </si>
  <si>
    <t>EQUIPE DE ATENDIMENTO MEDICO AVANCADO LTDA</t>
  </si>
  <si>
    <t>15240419012021.</t>
  </si>
  <si>
    <t>2101011414985.</t>
  </si>
  <si>
    <t>2101011414986.</t>
  </si>
  <si>
    <t>RENDIMENTOS 02/2021</t>
  </si>
  <si>
    <t>https://ibghorg.sharepoint.com/:x:/r/documentos/_layouts/15/Doc.aspx?sourcedoc=%7B9E40B87B-472B-59A9-BEAA-95E2B910E7CC%7D&amp;file=FLUXO%20CAIXA%20-%202021%20-%20MAR%C3%87O%20-%20HEELJ.1.0.xlsx&amp;action=default&amp;mobileredirect=true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</si>
</sst>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 #,##0.00_-;_-* \-??_-;_-@_-"/>
    <numFmt numFmtId="165" formatCode="#,#00.00"/>
    <numFmt numFmtId="166" formatCode="d/m/yyyy"/>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2"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11"/>
      <color rgb="FF0D0D0D"/>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6">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59999389629810485"/>
        <bgColor indexed="64"/>
      </patternFill>
    </fill>
  </fills>
  <borders count="52">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medium">
        <color auto="1"/>
      </left>
      <right style="medium">
        <color auto="1"/>
      </right>
      <top style="thin">
        <color auto="1"/>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439">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166" fontId="45" fillId="0" borderId="5" xfId="0" applyNumberFormat="1" applyFont="1" applyBorder="1"/>
    <xf numFmtId="166" fontId="45" fillId="0" borderId="6" xfId="0" applyNumberFormat="1" applyFont="1" applyBorder="1"/>
    <xf numFmtId="166" fontId="45" fillId="2" borderId="6" xfId="0" applyNumberFormat="1" applyFont="1" applyFill="1" applyBorder="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0" borderId="18" xfId="0" applyFont="1" applyBorder="1"/>
    <xf numFmtId="0" fontId="53" fillId="0" borderId="6" xfId="0" applyFont="1" applyBorder="1" applyAlignment="1">
      <alignment vertical="center"/>
    </xf>
    <xf numFmtId="0" fontId="53" fillId="17" borderId="6" xfId="0" applyFont="1" applyFill="1" applyBorder="1"/>
    <xf numFmtId="4" fontId="53" fillId="17" borderId="6" xfId="0" applyNumberFormat="1" applyFont="1" applyFill="1" applyBorder="1"/>
    <xf numFmtId="0" fontId="52" fillId="0" borderId="6" xfId="0" applyFont="1" applyBorder="1" applyAlignment="1">
      <alignment horizontal="center" vertical="center"/>
    </xf>
    <xf numFmtId="14" fontId="52" fillId="17" borderId="6" xfId="0" applyNumberFormat="1" applyFont="1" applyFill="1" applyBorder="1" applyAlignment="1">
      <alignment horizontal="center"/>
    </xf>
    <xf numFmtId="4" fontId="52" fillId="17" borderId="6" xfId="0" applyNumberFormat="1" applyFont="1" applyFill="1" applyBorder="1"/>
    <xf numFmtId="4" fontId="52" fillId="18" borderId="6" xfId="0" applyNumberFormat="1" applyFont="1" applyFill="1" applyBorder="1"/>
    <xf numFmtId="0" fontId="52" fillId="18" borderId="6" xfId="0" applyFont="1" applyFill="1" applyBorder="1"/>
    <xf numFmtId="4" fontId="53" fillId="18" borderId="6" xfId="0" applyNumberFormat="1" applyFont="1" applyFill="1" applyBorder="1"/>
    <xf numFmtId="0" fontId="53" fillId="18" borderId="6" xfId="0" applyFont="1" applyFill="1" applyBorder="1"/>
    <xf numFmtId="0" fontId="52" fillId="19"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9" borderId="0" xfId="12" applyNumberFormat="1" applyFont="1" applyFill="1"/>
    <xf numFmtId="0" fontId="52" fillId="17" borderId="6" xfId="0" applyFont="1" applyFill="1" applyBorder="1" applyAlignment="1">
      <alignment horizontal="left"/>
    </xf>
    <xf numFmtId="0" fontId="53" fillId="0" borderId="6" xfId="0" applyFont="1" applyBorder="1" applyAlignment="1">
      <alignment horizontal="left"/>
    </xf>
    <xf numFmtId="0" fontId="52" fillId="0" borderId="33" xfId="0" applyFont="1" applyBorder="1" applyAlignment="1">
      <alignment horizontal="center"/>
    </xf>
    <xf numFmtId="0" fontId="53" fillId="17" borderId="6" xfId="0" applyFont="1" applyFill="1" applyBorder="1" applyAlignment="1">
      <alignment horizontal="center" vertical="center"/>
    </xf>
    <xf numFmtId="0" fontId="52" fillId="0" borderId="8" xfId="0" applyFont="1" applyBorder="1"/>
    <xf numFmtId="0" fontId="52" fillId="17" borderId="6" xfId="0" applyFont="1" applyFill="1" applyBorder="1" applyAlignment="1">
      <alignment horizontal="center" vertical="center"/>
    </xf>
    <xf numFmtId="11" fontId="52" fillId="0" borderId="6" xfId="0" applyNumberFormat="1" applyFont="1" applyBorder="1" applyAlignment="1">
      <alignment horizontal="center" vertical="center"/>
    </xf>
    <xf numFmtId="0" fontId="53" fillId="0" borderId="6" xfId="0" applyFont="1" applyBorder="1" applyAlignment="1">
      <alignment horizontal="center" vertical="center"/>
    </xf>
    <xf numFmtId="0" fontId="52" fillId="0" borderId="34" xfId="0" applyFont="1" applyBorder="1" applyAlignment="1">
      <alignment horizontal="center" vertical="center"/>
    </xf>
    <xf numFmtId="4" fontId="52" fillId="0" borderId="34" xfId="0" applyNumberFormat="1" applyFont="1" applyBorder="1"/>
    <xf numFmtId="14" fontId="52" fillId="0" borderId="33" xfId="0" applyNumberFormat="1" applyFont="1" applyBorder="1" applyAlignment="1">
      <alignment horizontal="center"/>
    </xf>
    <xf numFmtId="0" fontId="52" fillId="0" borderId="33" xfId="0" applyFont="1" applyBorder="1" applyAlignment="1">
      <alignment horizontal="center" vertical="center"/>
    </xf>
    <xf numFmtId="4" fontId="54" fillId="0" borderId="6" xfId="0" applyNumberFormat="1" applyFont="1" applyBorder="1"/>
    <xf numFmtId="0" fontId="54" fillId="0" borderId="6" xfId="0" applyFont="1" applyBorder="1"/>
    <xf numFmtId="14" fontId="52" fillId="0" borderId="6" xfId="0" applyNumberFormat="1" applyFont="1" applyBorder="1" applyAlignment="1">
      <alignment horizontal="right"/>
    </xf>
    <xf numFmtId="14" fontId="53" fillId="0" borderId="6" xfId="0" applyNumberFormat="1" applyFont="1" applyBorder="1" applyAlignment="1">
      <alignment horizontal="right"/>
    </xf>
    <xf numFmtId="14" fontId="52" fillId="0" borderId="6" xfId="0" applyNumberFormat="1" applyFont="1" applyBorder="1"/>
    <xf numFmtId="0" fontId="52" fillId="0" borderId="34" xfId="0" applyFont="1" applyBorder="1"/>
    <xf numFmtId="4" fontId="52" fillId="0" borderId="6" xfId="0" applyNumberFormat="1" applyFont="1" applyBorder="1" applyAlignment="1">
      <alignment horizontal="right"/>
    </xf>
    <xf numFmtId="0" fontId="52" fillId="0" borderId="6" xfId="0" applyFont="1" applyBorder="1" applyAlignment="1">
      <alignment horizontal="right"/>
    </xf>
    <xf numFmtId="0" fontId="52" fillId="0" borderId="18" xfId="0" applyFont="1" applyBorder="1" applyAlignment="1">
      <alignment horizontal="right"/>
    </xf>
    <xf numFmtId="4" fontId="55" fillId="0" borderId="0" xfId="0" applyNumberFormat="1" applyFont="1" applyAlignment="1">
      <alignment horizontal="center" wrapText="1"/>
    </xf>
    <xf numFmtId="0" fontId="55" fillId="0" borderId="0" xfId="0" applyFont="1" applyAlignment="1">
      <alignment horizontal="center" wrapText="1"/>
    </xf>
    <xf numFmtId="10" fontId="46" fillId="4" borderId="8" xfId="3" applyNumberFormat="1" applyFont="1" applyBorder="1" applyProtection="1"/>
    <xf numFmtId="43" fontId="56" fillId="0" borderId="0" xfId="15" applyFont="1"/>
    <xf numFmtId="43" fontId="57" fillId="0" borderId="0" xfId="15" applyFont="1" applyAlignment="1">
      <alignment horizontal="center" wrapText="1"/>
    </xf>
    <xf numFmtId="4" fontId="52" fillId="19" borderId="6" xfId="0" applyNumberFormat="1" applyFont="1" applyFill="1" applyBorder="1" applyAlignment="1">
      <alignment horizontal="right"/>
    </xf>
    <xf numFmtId="0" fontId="52" fillId="19" borderId="6" xfId="0" applyFont="1" applyFill="1" applyBorder="1" applyAlignment="1">
      <alignment horizontal="left"/>
    </xf>
    <xf numFmtId="0" fontId="2" fillId="19" borderId="6" xfId="6" applyFill="1" applyBorder="1" applyAlignment="1">
      <alignment horizontal="left"/>
    </xf>
    <xf numFmtId="14" fontId="52" fillId="19" borderId="6" xfId="0" applyNumberFormat="1" applyFont="1" applyFill="1" applyBorder="1" applyAlignment="1">
      <alignment horizontal="right"/>
    </xf>
    <xf numFmtId="0" fontId="52" fillId="19" borderId="6" xfId="0" applyFont="1" applyFill="1" applyBorder="1" applyAlignment="1">
      <alignment horizontal="center" vertical="center"/>
    </xf>
    <xf numFmtId="0" fontId="52" fillId="19" borderId="6" xfId="0" applyFont="1" applyFill="1" applyBorder="1"/>
    <xf numFmtId="4" fontId="52" fillId="0" borderId="6" xfId="0" applyNumberFormat="1" applyFont="1" applyFill="1" applyBorder="1" applyAlignment="1">
      <alignment horizontal="right"/>
    </xf>
    <xf numFmtId="0" fontId="52" fillId="20" borderId="6" xfId="0" applyFont="1" applyFill="1" applyBorder="1" applyAlignment="1">
      <alignment horizontal="center"/>
    </xf>
    <xf numFmtId="0" fontId="52" fillId="20" borderId="6" xfId="0" applyFont="1" applyFill="1" applyBorder="1" applyAlignment="1">
      <alignment horizontal="left"/>
    </xf>
    <xf numFmtId="0" fontId="2" fillId="20" borderId="6" xfId="6" applyFill="1" applyBorder="1" applyAlignment="1">
      <alignment horizontal="left"/>
    </xf>
    <xf numFmtId="14" fontId="52" fillId="20" borderId="6" xfId="0" applyNumberFormat="1" applyFont="1" applyFill="1" applyBorder="1" applyAlignment="1">
      <alignment horizontal="right"/>
    </xf>
    <xf numFmtId="0" fontId="52" fillId="20" borderId="6" xfId="0" applyFont="1" applyFill="1" applyBorder="1" applyAlignment="1">
      <alignment horizontal="center" vertical="center"/>
    </xf>
    <xf numFmtId="0" fontId="52" fillId="20" borderId="6" xfId="0" applyFont="1" applyFill="1" applyBorder="1"/>
    <xf numFmtId="4" fontId="52" fillId="20" borderId="6" xfId="0" applyNumberFormat="1" applyFont="1" applyFill="1" applyBorder="1" applyAlignment="1">
      <alignment horizontal="right"/>
    </xf>
    <xf numFmtId="0" fontId="52" fillId="21" borderId="6" xfId="0" applyFont="1" applyFill="1" applyBorder="1" applyAlignment="1">
      <alignment horizontal="center"/>
    </xf>
    <xf numFmtId="0" fontId="52" fillId="21" borderId="6" xfId="0" applyFont="1" applyFill="1" applyBorder="1" applyAlignment="1">
      <alignment horizontal="left"/>
    </xf>
    <xf numFmtId="0" fontId="2" fillId="21" borderId="6" xfId="6" applyFill="1" applyBorder="1" applyAlignment="1">
      <alignment horizontal="left"/>
    </xf>
    <xf numFmtId="14" fontId="52" fillId="21" borderId="6" xfId="0" applyNumberFormat="1" applyFont="1" applyFill="1" applyBorder="1" applyAlignment="1">
      <alignment horizontal="right"/>
    </xf>
    <xf numFmtId="0" fontId="52" fillId="21" borderId="6" xfId="0" applyFont="1" applyFill="1" applyBorder="1" applyAlignment="1">
      <alignment horizontal="center" vertical="center"/>
    </xf>
    <xf numFmtId="0" fontId="52" fillId="21" borderId="6" xfId="0" applyFont="1" applyFill="1" applyBorder="1"/>
    <xf numFmtId="4" fontId="52" fillId="21" borderId="6" xfId="0" applyNumberFormat="1" applyFont="1" applyFill="1" applyBorder="1" applyAlignment="1">
      <alignment horizontal="right"/>
    </xf>
    <xf numFmtId="0" fontId="52" fillId="22" borderId="6" xfId="0" applyFont="1" applyFill="1" applyBorder="1" applyAlignment="1">
      <alignment horizontal="center"/>
    </xf>
    <xf numFmtId="0" fontId="52" fillId="22" borderId="6" xfId="0" applyFont="1" applyFill="1" applyBorder="1" applyAlignment="1">
      <alignment horizontal="left"/>
    </xf>
    <xf numFmtId="0" fontId="2" fillId="22" borderId="6" xfId="6" applyFill="1" applyBorder="1" applyAlignment="1">
      <alignment horizontal="left"/>
    </xf>
    <xf numFmtId="14" fontId="52" fillId="22" borderId="6" xfId="0" applyNumberFormat="1" applyFont="1" applyFill="1" applyBorder="1" applyAlignment="1">
      <alignment horizontal="right"/>
    </xf>
    <xf numFmtId="0" fontId="52" fillId="22" borderId="6" xfId="0" applyFont="1" applyFill="1" applyBorder="1" applyAlignment="1">
      <alignment horizontal="center" vertical="center"/>
    </xf>
    <xf numFmtId="0" fontId="52" fillId="22" borderId="6" xfId="0" applyFont="1" applyFill="1" applyBorder="1"/>
    <xf numFmtId="4" fontId="52" fillId="22" borderId="6" xfId="0" applyNumberFormat="1" applyFont="1" applyFill="1" applyBorder="1" applyAlignment="1">
      <alignment horizontal="right"/>
    </xf>
    <xf numFmtId="0" fontId="52" fillId="23" borderId="6" xfId="0" applyFont="1" applyFill="1" applyBorder="1" applyAlignment="1">
      <alignment horizontal="center"/>
    </xf>
    <xf numFmtId="0" fontId="52" fillId="23" borderId="6" xfId="0" applyFont="1" applyFill="1" applyBorder="1" applyAlignment="1">
      <alignment horizontal="left"/>
    </xf>
    <xf numFmtId="0" fontId="2" fillId="23" borderId="6" xfId="6" applyFill="1" applyBorder="1" applyAlignment="1">
      <alignment horizontal="left"/>
    </xf>
    <xf numFmtId="14" fontId="52" fillId="23" borderId="6" xfId="0" applyNumberFormat="1" applyFont="1" applyFill="1" applyBorder="1" applyAlignment="1">
      <alignment horizontal="right"/>
    </xf>
    <xf numFmtId="0" fontId="52" fillId="23" borderId="6" xfId="0" applyFont="1" applyFill="1" applyBorder="1" applyAlignment="1">
      <alignment horizontal="center" vertical="center"/>
    </xf>
    <xf numFmtId="0" fontId="52" fillId="23" borderId="6" xfId="0" applyFont="1" applyFill="1" applyBorder="1"/>
    <xf numFmtId="4" fontId="52" fillId="23" borderId="6" xfId="0" applyNumberFormat="1" applyFont="1" applyFill="1" applyBorder="1" applyAlignment="1">
      <alignment horizontal="right"/>
    </xf>
    <xf numFmtId="0" fontId="52" fillId="0" borderId="6" xfId="0" applyFont="1" applyFill="1" applyBorder="1" applyAlignment="1">
      <alignment horizontal="center"/>
    </xf>
    <xf numFmtId="0" fontId="52" fillId="0" borderId="6" xfId="0" applyFont="1" applyFill="1" applyBorder="1" applyAlignment="1">
      <alignment horizontal="left"/>
    </xf>
    <xf numFmtId="14" fontId="52" fillId="0" borderId="6" xfId="0" applyNumberFormat="1" applyFont="1" applyFill="1" applyBorder="1" applyAlignment="1">
      <alignment horizontal="right"/>
    </xf>
    <xf numFmtId="0" fontId="52" fillId="0" borderId="6" xfId="0" applyFont="1" applyFill="1" applyBorder="1" applyAlignment="1">
      <alignment horizontal="center" vertical="center"/>
    </xf>
    <xf numFmtId="0" fontId="52" fillId="0" borderId="6" xfId="0" applyFont="1" applyFill="1" applyBorder="1"/>
    <xf numFmtId="9" fontId="15" fillId="7" borderId="0" xfId="4" applyNumberFormat="1" applyFont="1" applyFill="1" applyBorder="1" applyAlignment="1" applyProtection="1">
      <alignment horizontal="center" vertical="center" wrapText="1"/>
    </xf>
    <xf numFmtId="0" fontId="58" fillId="2" borderId="0" xfId="2" applyFont="1" applyFill="1"/>
    <xf numFmtId="0" fontId="58" fillId="2" borderId="0" xfId="2" applyFont="1" applyFill="1" applyAlignment="1">
      <alignment horizontal="center"/>
    </xf>
    <xf numFmtId="0" fontId="59" fillId="0" borderId="0" xfId="4" applyNumberFormat="1" applyFont="1" applyBorder="1" applyAlignment="1" applyProtection="1">
      <alignment horizontal="center" vertical="center" wrapText="1"/>
    </xf>
    <xf numFmtId="172" fontId="59" fillId="0" borderId="0" xfId="4" applyNumberFormat="1" applyFont="1" applyBorder="1" applyAlignment="1" applyProtection="1">
      <alignment vertical="center" wrapText="1"/>
    </xf>
    <xf numFmtId="164" fontId="59" fillId="0" borderId="0" xfId="4" applyFont="1" applyBorder="1" applyProtection="1"/>
    <xf numFmtId="164" fontId="59" fillId="0" borderId="0" xfId="4" applyFont="1" applyBorder="1" applyAlignment="1" applyProtection="1">
      <alignment vertical="center" wrapText="1"/>
    </xf>
    <xf numFmtId="4" fontId="60" fillId="0" borderId="0" xfId="2" applyNumberFormat="1" applyFont="1"/>
    <xf numFmtId="4" fontId="61" fillId="0" borderId="0" xfId="2" applyNumberFormat="1" applyFont="1"/>
    <xf numFmtId="171" fontId="37" fillId="21" borderId="35" xfId="12" applyNumberFormat="1" applyFont="1" applyFill="1" applyBorder="1"/>
    <xf numFmtId="171" fontId="37" fillId="21" borderId="35" xfId="0" applyNumberFormat="1" applyFont="1" applyFill="1" applyBorder="1"/>
    <xf numFmtId="43" fontId="0" fillId="21" borderId="6" xfId="8" applyFont="1" applyFill="1" applyBorder="1"/>
    <xf numFmtId="0" fontId="40" fillId="21" borderId="0" xfId="6" applyFont="1" applyFill="1"/>
    <xf numFmtId="43" fontId="0" fillId="24" borderId="6" xfId="8" applyFont="1" applyFill="1" applyBorder="1"/>
    <xf numFmtId="0" fontId="40" fillId="24" borderId="0" xfId="6" applyFont="1" applyFill="1"/>
    <xf numFmtId="43" fontId="0" fillId="11" borderId="6" xfId="8" applyFont="1" applyFill="1" applyBorder="1"/>
    <xf numFmtId="0" fontId="40" fillId="11" borderId="0" xfId="6" applyFont="1" applyFill="1"/>
    <xf numFmtId="171" fontId="36" fillId="21" borderId="35" xfId="12" applyNumberFormat="1" applyFont="1" applyFill="1" applyBorder="1"/>
    <xf numFmtId="4" fontId="45" fillId="0" borderId="16" xfId="0" applyNumberFormat="1" applyFont="1" applyFill="1" applyBorder="1"/>
    <xf numFmtId="171" fontId="37" fillId="25" borderId="35" xfId="12" applyNumberFormat="1" applyFont="1" applyFill="1" applyBorder="1"/>
    <xf numFmtId="171" fontId="37" fillId="0" borderId="35" xfId="12" applyNumberFormat="1" applyFont="1" applyFill="1" applyBorder="1"/>
    <xf numFmtId="0" fontId="53" fillId="17" borderId="0" xfId="0" applyFont="1" applyFill="1" applyBorder="1"/>
    <xf numFmtId="0" fontId="53" fillId="0" borderId="0" xfId="0" applyFont="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45" fillId="0" borderId="48" xfId="0" applyNumberFormat="1" applyFont="1" applyBorder="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9" xfId="12" applyFont="1" applyBorder="1" applyAlignment="1">
      <alignment horizontal="center" vertical="center" textRotation="255"/>
    </xf>
    <xf numFmtId="0" fontId="37" fillId="0" borderId="51"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21" Type="http://schemas.openxmlformats.org/officeDocument/2006/relationships/hyperlink" Target="javascript:pesquisaDOC('08/03/2017');" TargetMode="External"/><Relationship Id="rId34" Type="http://schemas.openxmlformats.org/officeDocument/2006/relationships/hyperlink" Target="https://ibghorg.sharepoint.com/:x:/r/documentos/_layouts/15/Doc.aspx?sourcedoc=%7B9E40B87B-472B-59A9-BEAA-95E2B910E7CC%7D&amp;file=FLUXO%20CAIXA%20-%202021%20-%20MAR%C3%87O%20-%20HEELJ.1.0.xlsx&amp;action=default&amp;mobileredirect=true" TargetMode="Externa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hyperlink" Target="https://ibghorg.sharepoint.com/:x:/r/documentos/_layouts/15/Doc.aspx?sourcedoc=%7B0287BC76-70EA-5F77-A329-59B1FFB4672E%7D&amp;file=FLUXO%20CAIXA%20-%202020%20-%20DEZEMBRO%20-%20HEELJ.2.0.xlsx&amp;action=default&amp;mobileredirect=true" TargetMode="External"/><Relationship Id="rId38" Type="http://schemas.openxmlformats.org/officeDocument/2006/relationships/comments" Target="../comments1.xm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37" Type="http://schemas.openxmlformats.org/officeDocument/2006/relationships/vmlDrawing" Target="../drawings/vmlDrawing1.vm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drawing" Target="../drawings/drawing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printerSettings" Target="../printerSettings/printerSettings4.bin"/><Relationship Id="rId8" Type="http://schemas.openxmlformats.org/officeDocument/2006/relationships/hyperlink" Target="javascript:abreLinkTed('163636',%20'21/03/2017',%20'45.584,29',%20'ENVIO%20TED');" TargetMode="External"/><Relationship Id="rId3" Type="http://schemas.openxmlformats.org/officeDocument/2006/relationships/hyperlink" Target="javascript:abreLinkTed('197058',%20'10/03/2017',%20'15.000,00',%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89"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411" t="s">
        <v>0</v>
      </c>
      <c r="B1" s="411"/>
      <c r="C1" s="411"/>
      <c r="D1" s="411"/>
      <c r="E1" s="411"/>
      <c r="F1" s="411"/>
      <c r="G1" s="411"/>
      <c r="H1" s="411"/>
      <c r="I1" s="411"/>
      <c r="J1" s="411"/>
      <c r="K1" s="411"/>
      <c r="L1" s="411"/>
      <c r="M1" s="385"/>
    </row>
    <row r="2" spans="1:15" ht="15" customHeight="1" x14ac:dyDescent="0.3">
      <c r="A2" s="412" t="s">
        <v>1</v>
      </c>
      <c r="B2" s="412"/>
      <c r="C2" s="412"/>
      <c r="D2" s="412"/>
      <c r="E2" s="412"/>
      <c r="F2" s="412"/>
      <c r="G2" s="412"/>
      <c r="H2" s="412"/>
      <c r="I2" s="412"/>
      <c r="J2" s="412"/>
      <c r="K2" s="412"/>
      <c r="L2" s="412"/>
      <c r="M2" s="385"/>
    </row>
    <row r="3" spans="1:15" ht="15.75" customHeight="1" thickBot="1" x14ac:dyDescent="0.35">
      <c r="A3" s="413" t="s">
        <v>2</v>
      </c>
      <c r="B3" s="413"/>
      <c r="C3" s="413"/>
      <c r="D3" s="413"/>
      <c r="E3" s="413"/>
      <c r="F3" s="413"/>
      <c r="G3" s="413"/>
      <c r="H3" s="413"/>
      <c r="I3" s="413"/>
      <c r="J3" s="413"/>
      <c r="K3" s="413"/>
      <c r="L3" s="413"/>
      <c r="M3" s="386"/>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87"/>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f>'Base -Receita-Despesa'!BJ14</f>
        <v>875522.2300000001</v>
      </c>
      <c r="I5" s="27">
        <f>'Base -Receita-Despesa'!BY14</f>
        <v>6886779.5599999996</v>
      </c>
      <c r="J5" s="28">
        <f>E5/D5</f>
        <v>5.6687687894098211</v>
      </c>
      <c r="K5" s="27">
        <f>HLOOKUP($K$4,$D$4:$J$17,M5,0)</f>
        <v>8878320.879999999</v>
      </c>
      <c r="L5" s="28">
        <f t="shared" ref="L5:L7" si="0">K5/E5</f>
        <v>7.8177897052535634</v>
      </c>
      <c r="M5" s="388">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875522.2300000001</v>
      </c>
      <c r="H6" s="27">
        <f>'Base -Receita-Despesa'!BU69</f>
        <v>6886779.5599999996</v>
      </c>
      <c r="I6" s="27">
        <f>'Base -Receita-Despesa'!BZ69</f>
        <v>3259687.1099999994</v>
      </c>
      <c r="J6" s="28">
        <f>E6/D6</f>
        <v>7.8177897052535634</v>
      </c>
      <c r="K6" s="27">
        <f t="shared" ref="K6:K15" si="1">HLOOKUP($K$4,$D$4:$J$17,M6,0)</f>
        <v>1208</v>
      </c>
      <c r="L6" s="28">
        <f t="shared" si="0"/>
        <v>1.3606176396724242E-4</v>
      </c>
      <c r="M6" s="388">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32453566.790000007</v>
      </c>
      <c r="H7" s="27">
        <f t="shared" ca="1" si="2"/>
        <v>37223624.189999998</v>
      </c>
      <c r="I7" s="27">
        <f t="shared" ca="1" si="2"/>
        <v>6653.26</v>
      </c>
      <c r="J7" s="28">
        <f ca="1">E7/D7</f>
        <v>1.6690832894057892</v>
      </c>
      <c r="K7" s="27">
        <f t="shared" ca="1" si="1"/>
        <v>18895313.170000002</v>
      </c>
      <c r="L7" s="28">
        <f t="shared" ca="1" si="0"/>
        <v>0.71937935533316666</v>
      </c>
      <c r="M7" s="388">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84">
        <f ca="1">K8/E8</f>
        <v>0.71937935533316666</v>
      </c>
      <c r="M8" s="388">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-85598.84</v>
      </c>
      <c r="H9" s="27">
        <f t="shared" ca="1" si="3"/>
        <v>-4585.2700000000004</v>
      </c>
      <c r="I9" s="27">
        <f t="shared" ca="1" si="3"/>
        <v>0</v>
      </c>
      <c r="J9" s="28">
        <f ca="1">E9/D9</f>
        <v>41.965826012164406</v>
      </c>
      <c r="K9" s="27">
        <f t="shared" ca="1" si="1"/>
        <v>-1008295.4</v>
      </c>
      <c r="L9" s="28">
        <f t="shared" ref="L9:L17" ca="1" si="4">K9/E9</f>
        <v>0.87863472837950485</v>
      </c>
      <c r="M9" s="388">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-21241548.449999999</v>
      </c>
      <c r="H10" s="27">
        <f t="shared" ca="1" si="5"/>
        <v>-17406203.659999996</v>
      </c>
      <c r="I10" s="27">
        <f t="shared" ca="1" si="5"/>
        <v>-2787569.07</v>
      </c>
      <c r="J10" s="28">
        <f t="shared" ref="J10:J16" ca="1" si="6">E10/D10</f>
        <v>1.1222658098981078</v>
      </c>
      <c r="K10" s="27">
        <f t="shared" ca="1" si="1"/>
        <v>-16023975.549999999</v>
      </c>
      <c r="L10" s="28">
        <f t="shared" ca="1" si="4"/>
        <v>2.0519454772668291</v>
      </c>
      <c r="M10" s="388">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-285110.51</v>
      </c>
      <c r="H11" s="35">
        <f t="shared" ca="1" si="7"/>
        <v>-816200.02999999991</v>
      </c>
      <c r="I11" s="35">
        <f t="shared" ca="1" si="7"/>
        <v>-54663.53</v>
      </c>
      <c r="J11" s="28">
        <f t="shared" ca="1" si="6"/>
        <v>0.4541264201388675</v>
      </c>
      <c r="K11" s="35">
        <f t="shared" ca="1" si="1"/>
        <v>-585008.22000000009</v>
      </c>
      <c r="L11" s="36">
        <f t="shared" ca="1" si="4"/>
        <v>2.1372699124265049</v>
      </c>
      <c r="M11" s="388">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-7158176.0799999991</v>
      </c>
      <c r="H12" s="27">
        <f t="shared" ca="1" si="8"/>
        <v>-5504005.9799999986</v>
      </c>
      <c r="I12" s="27">
        <f t="shared" ca="1" si="8"/>
        <v>-420676.22000000003</v>
      </c>
      <c r="J12" s="28">
        <f t="shared" ca="1" si="6"/>
        <v>1.2973802151269926</v>
      </c>
      <c r="K12" s="27">
        <f t="shared" ca="1" si="1"/>
        <v>-7468233.3529999973</v>
      </c>
      <c r="L12" s="28">
        <f t="shared" ca="1" si="4"/>
        <v>1.034399694949715</v>
      </c>
      <c r="M12" s="388">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-1322132.3</v>
      </c>
      <c r="H13" s="27">
        <f t="shared" ca="1" si="9"/>
        <v>-3825879.54</v>
      </c>
      <c r="I13" s="27">
        <f t="shared" ca="1" si="9"/>
        <v>-195440.33000000002</v>
      </c>
      <c r="J13" s="28">
        <f t="shared" ca="1" si="6"/>
        <v>0.95500992336437829</v>
      </c>
      <c r="K13" s="27">
        <f t="shared" ca="1" si="1"/>
        <v>-1199994.4500000002</v>
      </c>
      <c r="L13" s="28">
        <f t="shared" ca="1" si="4"/>
        <v>1.0757961703953549</v>
      </c>
      <c r="M13" s="388">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-33973.699999999997</v>
      </c>
      <c r="H14" s="27">
        <f t="shared" ca="1" si="10"/>
        <v>-50399.85</v>
      </c>
      <c r="I14" s="27">
        <f t="shared" ca="1" si="10"/>
        <v>-360</v>
      </c>
      <c r="J14" s="28">
        <f t="shared" ca="1" si="6"/>
        <v>2.3452389087987218</v>
      </c>
      <c r="K14" s="27">
        <f t="shared" ca="1" si="1"/>
        <v>-36862.92</v>
      </c>
      <c r="L14" s="28">
        <f t="shared" ca="1" si="4"/>
        <v>0.66718454136777561</v>
      </c>
      <c r="M14" s="388">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-2464577.8587777684</v>
      </c>
      <c r="H15" s="27">
        <f>SUM('Base -Receita-Despesa'!BV37,'Base -Receita-Despesa'!BV39,'Base -Receita-Despesa'!S42:BV46,'Base -Receita-Despesa'!BV48:BV49)</f>
        <v>-8979857.4924238939</v>
      </c>
      <c r="I15" s="27">
        <f>SUM('Base -Receita-Despesa'!CK37,'Base -Receita-Despesa'!CK39,'Base -Receita-Despesa'!CK42:CK46,'Base -Receita-Despesa'!CK48:CK49)</f>
        <v>-175036.55999999988</v>
      </c>
      <c r="J15" s="28">
        <f t="shared" si="6"/>
        <v>1.9766436213717413</v>
      </c>
      <c r="K15" s="27">
        <f t="shared" si="1"/>
        <v>-1457900.5752902187</v>
      </c>
      <c r="L15" s="28">
        <f t="shared" si="4"/>
        <v>1.6154997485834133</v>
      </c>
      <c r="M15" s="388">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-32591117.738777768</v>
      </c>
      <c r="H16" s="31">
        <f t="shared" ca="1" si="11"/>
        <v>-36587131.82242389</v>
      </c>
      <c r="I16" s="31">
        <f t="shared" ca="1" si="11"/>
        <v>-3633745.71</v>
      </c>
      <c r="J16" s="195">
        <f t="shared" ca="1" si="6"/>
        <v>1.2514553551995626</v>
      </c>
      <c r="K16" s="31">
        <f ca="1">SUM(K9:K15)</f>
        <v>-27780270.468290213</v>
      </c>
      <c r="L16" s="195">
        <f t="shared" ca="1" si="4"/>
        <v>1.499733821880143</v>
      </c>
      <c r="M16" s="388">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-32591117.738777768</v>
      </c>
      <c r="H17" s="38">
        <f t="shared" ca="1" si="12"/>
        <v>-36587131.82242389</v>
      </c>
      <c r="I17" s="38">
        <f t="shared" ca="1" si="12"/>
        <v>-3633745.71</v>
      </c>
      <c r="J17" s="39">
        <f ca="1">E17/D17</f>
        <v>8.2780868783327914</v>
      </c>
      <c r="K17" s="38">
        <f ca="1">K8+K16</f>
        <v>-8884957.2982902117</v>
      </c>
      <c r="L17" s="39">
        <f t="shared" ca="1" si="4"/>
        <v>-1.1475322237463808</v>
      </c>
      <c r="M17" s="388">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409" t="s">
        <v>21</v>
      </c>
      <c r="B20" s="409"/>
      <c r="C20" s="409"/>
      <c r="D20" s="409"/>
      <c r="E20" s="409"/>
      <c r="F20" s="409"/>
      <c r="G20" s="409"/>
      <c r="H20" s="409"/>
      <c r="I20" s="409"/>
      <c r="J20" s="409"/>
      <c r="K20" s="409"/>
      <c r="L20" s="409"/>
    </row>
    <row r="21" spans="1:15" x14ac:dyDescent="0.3">
      <c r="A21" s="409" t="s">
        <v>22</v>
      </c>
      <c r="B21" s="409"/>
      <c r="C21" s="409"/>
      <c r="D21" s="409"/>
      <c r="E21" s="409"/>
      <c r="F21" s="409"/>
      <c r="G21" s="409"/>
      <c r="H21" s="409"/>
      <c r="I21" s="409"/>
      <c r="J21" s="409"/>
      <c r="K21" s="409"/>
      <c r="L21" s="409"/>
    </row>
    <row r="22" spans="1:15" x14ac:dyDescent="0.3">
      <c r="A22" s="408" t="s">
        <v>23</v>
      </c>
      <c r="B22" s="408"/>
      <c r="C22" s="408"/>
      <c r="D22" s="408"/>
      <c r="E22" s="408"/>
      <c r="F22" s="260"/>
      <c r="G22" s="260"/>
      <c r="H22" s="260"/>
      <c r="I22" s="260"/>
      <c r="J22" s="43"/>
      <c r="K22" s="43"/>
      <c r="L22" s="43"/>
    </row>
    <row r="23" spans="1:15" ht="12.75" customHeight="1" x14ac:dyDescent="0.3">
      <c r="A23" s="410" t="s">
        <v>24</v>
      </c>
      <c r="B23" s="410"/>
      <c r="C23" s="410"/>
      <c r="D23" s="410"/>
      <c r="E23" s="410"/>
      <c r="F23" s="261"/>
      <c r="G23" s="261"/>
      <c r="H23" s="261"/>
      <c r="I23" s="261"/>
      <c r="J23" s="43"/>
      <c r="K23" s="43"/>
      <c r="L23" s="43"/>
    </row>
    <row r="24" spans="1:15" x14ac:dyDescent="0.3">
      <c r="A24" s="410"/>
      <c r="B24" s="410"/>
      <c r="C24" s="410"/>
      <c r="D24" s="410"/>
      <c r="E24" s="410"/>
      <c r="F24" s="261"/>
      <c r="G24" s="261"/>
      <c r="H24" s="261"/>
      <c r="I24" s="261"/>
      <c r="J24" s="43"/>
      <c r="K24" s="43"/>
      <c r="L24" s="43"/>
    </row>
    <row r="25" spans="1:15" x14ac:dyDescent="0.3">
      <c r="A25" s="410"/>
      <c r="B25" s="410"/>
      <c r="C25" s="410"/>
      <c r="D25" s="410"/>
      <c r="E25" s="410"/>
      <c r="F25" s="261"/>
      <c r="G25" s="261"/>
      <c r="H25" s="261"/>
      <c r="I25" s="261"/>
      <c r="J25" s="43"/>
      <c r="K25" s="43"/>
      <c r="L25" s="43"/>
    </row>
    <row r="26" spans="1:15" x14ac:dyDescent="0.3">
      <c r="A26" s="410"/>
      <c r="B26" s="410"/>
      <c r="C26" s="410"/>
      <c r="D26" s="410"/>
      <c r="E26" s="410"/>
      <c r="F26" s="261"/>
      <c r="G26" s="261"/>
      <c r="H26" s="261"/>
      <c r="I26" s="261"/>
      <c r="J26" s="43"/>
      <c r="K26" s="43"/>
      <c r="L26" s="43"/>
    </row>
    <row r="27" spans="1:15" x14ac:dyDescent="0.3">
      <c r="A27" s="410"/>
      <c r="B27" s="410"/>
      <c r="C27" s="410"/>
      <c r="D27" s="410"/>
      <c r="E27" s="410"/>
      <c r="F27" s="261"/>
      <c r="G27" s="261"/>
      <c r="H27" s="261"/>
      <c r="I27" s="261"/>
      <c r="J27" s="43"/>
      <c r="K27" s="43"/>
      <c r="L27" s="43"/>
    </row>
    <row r="28" spans="1:15" x14ac:dyDescent="0.3">
      <c r="A28" s="410"/>
      <c r="B28" s="410"/>
      <c r="C28" s="410"/>
      <c r="D28" s="410"/>
      <c r="E28" s="410"/>
      <c r="F28" s="261"/>
      <c r="G28" s="261"/>
      <c r="H28" s="261"/>
      <c r="I28" s="261"/>
      <c r="J28" s="43"/>
      <c r="K28" s="43"/>
      <c r="L28" s="43"/>
    </row>
    <row r="29" spans="1:15" s="20" customFormat="1" ht="13.2" x14ac:dyDescent="0.25">
      <c r="A29" s="21"/>
      <c r="B29" s="22"/>
      <c r="M29" s="389"/>
    </row>
    <row r="30" spans="1:15" s="20" customFormat="1" ht="13.2" x14ac:dyDescent="0.25">
      <c r="A30" s="21"/>
      <c r="B30" s="22"/>
      <c r="M30" s="389"/>
    </row>
    <row r="31" spans="1:15" s="20" customFormat="1" ht="13.2" x14ac:dyDescent="0.25">
      <c r="A31" s="21"/>
      <c r="B31" s="22"/>
      <c r="M31" s="389"/>
    </row>
    <row r="32" spans="1:15" s="20" customFormat="1" ht="13.2" x14ac:dyDescent="0.25">
      <c r="A32" s="21"/>
      <c r="B32" s="22"/>
      <c r="M32" s="389"/>
    </row>
    <row r="33" spans="1:13" s="20" customFormat="1" ht="13.2" x14ac:dyDescent="0.25">
      <c r="A33" s="21"/>
      <c r="B33" s="22"/>
      <c r="M33" s="389"/>
    </row>
    <row r="34" spans="1:13" s="20" customFormat="1" ht="13.2" x14ac:dyDescent="0.25">
      <c r="A34" s="21"/>
      <c r="B34" s="22"/>
      <c r="M34" s="389"/>
    </row>
    <row r="35" spans="1:13" s="20" customFormat="1" ht="13.2" x14ac:dyDescent="0.25">
      <c r="A35" s="21"/>
      <c r="B35" s="22"/>
      <c r="M35" s="389"/>
    </row>
    <row r="36" spans="1:13" s="20" customFormat="1" ht="13.2" x14ac:dyDescent="0.25">
      <c r="A36" s="21"/>
      <c r="B36" s="22"/>
      <c r="M36" s="389"/>
    </row>
    <row r="37" spans="1:13" s="20" customFormat="1" ht="13.2" x14ac:dyDescent="0.25">
      <c r="A37" s="21"/>
      <c r="B37" s="22"/>
      <c r="M37" s="389"/>
    </row>
    <row r="38" spans="1:13" s="20" customFormat="1" ht="13.2" x14ac:dyDescent="0.25">
      <c r="A38" s="21"/>
      <c r="B38" s="22"/>
      <c r="M38" s="389"/>
    </row>
    <row r="39" spans="1:13" s="20" customFormat="1" ht="13.2" x14ac:dyDescent="0.25">
      <c r="A39" s="21"/>
      <c r="B39" s="22"/>
      <c r="M39" s="389"/>
    </row>
    <row r="40" spans="1:13" s="20" customFormat="1" ht="13.2" x14ac:dyDescent="0.25">
      <c r="A40" s="21"/>
      <c r="B40" s="22"/>
      <c r="M40" s="389"/>
    </row>
    <row r="41" spans="1:13" s="20" customFormat="1" ht="13.2" x14ac:dyDescent="0.25">
      <c r="A41" s="21"/>
      <c r="B41" s="22"/>
      <c r="M41" s="389"/>
    </row>
    <row r="42" spans="1:13" s="20" customFormat="1" ht="13.2" x14ac:dyDescent="0.25">
      <c r="A42" s="21"/>
      <c r="B42" s="22"/>
      <c r="M42" s="389"/>
    </row>
    <row r="43" spans="1:13" s="20" customFormat="1" ht="13.2" x14ac:dyDescent="0.25">
      <c r="A43" s="21"/>
      <c r="B43" s="22"/>
      <c r="M43" s="390"/>
    </row>
    <row r="44" spans="1:13" s="20" customFormat="1" ht="13.2" x14ac:dyDescent="0.25">
      <c r="A44" s="21"/>
      <c r="B44" s="22"/>
      <c r="M44" s="391"/>
    </row>
    <row r="45" spans="1:13" s="20" customFormat="1" ht="13.2" x14ac:dyDescent="0.25">
      <c r="A45" s="21"/>
      <c r="B45" s="22"/>
      <c r="M45" s="389"/>
    </row>
    <row r="46" spans="1:13" s="20" customFormat="1" ht="13.2" x14ac:dyDescent="0.25">
      <c r="A46" s="21"/>
      <c r="B46" s="22"/>
      <c r="M46" s="389"/>
    </row>
    <row r="47" spans="1:13" s="20" customFormat="1" ht="13.2" x14ac:dyDescent="0.25">
      <c r="A47" s="21"/>
      <c r="B47" s="22"/>
      <c r="M47" s="392"/>
    </row>
    <row r="48" spans="1:13" s="20" customFormat="1" ht="13.2" x14ac:dyDescent="0.25">
      <c r="A48" s="21"/>
      <c r="B48" s="22"/>
      <c r="M48" s="389"/>
    </row>
    <row r="49" spans="1:13" s="20" customFormat="1" ht="13.2" x14ac:dyDescent="0.25">
      <c r="A49" s="21"/>
      <c r="B49" s="22"/>
      <c r="M49" s="389"/>
    </row>
    <row r="50" spans="1:13" s="20" customFormat="1" ht="13.2" x14ac:dyDescent="0.25">
      <c r="A50" s="21"/>
      <c r="B50" s="22"/>
      <c r="M50" s="389"/>
    </row>
    <row r="51" spans="1:13" s="20" customFormat="1" ht="13.2" x14ac:dyDescent="0.25">
      <c r="A51" s="21"/>
      <c r="B51" s="22"/>
      <c r="M51" s="389"/>
    </row>
    <row r="52" spans="1:13" s="20" customFormat="1" ht="13.2" x14ac:dyDescent="0.25">
      <c r="A52" s="21"/>
      <c r="B52" s="22"/>
      <c r="M52" s="389"/>
    </row>
    <row r="53" spans="1:13" s="20" customFormat="1" ht="13.2" x14ac:dyDescent="0.25">
      <c r="A53" s="21"/>
      <c r="B53" s="22"/>
      <c r="M53" s="389"/>
    </row>
    <row r="63" spans="1:13" s="20" customFormat="1" ht="13.2" x14ac:dyDescent="0.25">
      <c r="A63" s="21"/>
      <c r="B63" s="22"/>
      <c r="M63" s="389"/>
    </row>
    <row r="64" spans="1:13" s="20" customFormat="1" ht="13.2" x14ac:dyDescent="0.25">
      <c r="A64" s="21"/>
      <c r="B64" s="22"/>
      <c r="M64" s="389"/>
    </row>
    <row r="65" spans="1:13" s="20" customFormat="1" ht="13.2" x14ac:dyDescent="0.25">
      <c r="A65" s="21"/>
      <c r="B65" s="22"/>
      <c r="M65" s="389"/>
    </row>
    <row r="66" spans="1:13" s="20" customFormat="1" ht="13.2" x14ac:dyDescent="0.25">
      <c r="A66" s="21"/>
      <c r="B66" s="22"/>
      <c r="M66" s="389"/>
    </row>
    <row r="67" spans="1:13" s="20" customFormat="1" ht="13.2" x14ac:dyDescent="0.25">
      <c r="A67" s="21"/>
      <c r="B67" s="22"/>
      <c r="M67" s="389"/>
    </row>
    <row r="68" spans="1:13" s="20" customFormat="1" ht="13.2" x14ac:dyDescent="0.25">
      <c r="A68" s="21"/>
      <c r="B68" s="22"/>
      <c r="M68" s="389"/>
    </row>
    <row r="69" spans="1:13" s="20" customFormat="1" ht="13.2" x14ac:dyDescent="0.25">
      <c r="A69" s="21"/>
      <c r="B69" s="22"/>
      <c r="M69" s="389"/>
    </row>
    <row r="70" spans="1:13" s="20" customFormat="1" ht="13.2" x14ac:dyDescent="0.25">
      <c r="A70" s="21"/>
      <c r="B70" s="22"/>
      <c r="M70" s="389"/>
    </row>
    <row r="71" spans="1:13" s="20" customFormat="1" ht="13.2" x14ac:dyDescent="0.25">
      <c r="A71" s="21"/>
      <c r="B71" s="22"/>
      <c r="M71" s="389"/>
    </row>
    <row r="72" spans="1:13" s="20" customFormat="1" ht="13.2" x14ac:dyDescent="0.25">
      <c r="A72" s="21"/>
      <c r="B72" s="22"/>
      <c r="M72" s="389"/>
    </row>
    <row r="88" spans="1:13" ht="23.25" customHeight="1" x14ac:dyDescent="0.3"/>
    <row r="89" spans="1:13" s="20" customFormat="1" ht="13.2" x14ac:dyDescent="0.25">
      <c r="A89" s="409"/>
      <c r="B89" s="409"/>
      <c r="C89" s="409"/>
      <c r="D89" s="409"/>
      <c r="E89" s="409"/>
      <c r="F89" s="409"/>
      <c r="G89" s="409"/>
      <c r="H89" s="409"/>
      <c r="I89" s="409"/>
      <c r="J89" s="409"/>
      <c r="K89" s="409"/>
      <c r="L89" s="409"/>
      <c r="M89" s="389"/>
    </row>
    <row r="90" spans="1:13" s="20" customFormat="1" ht="13.8" x14ac:dyDescent="0.25">
      <c r="A90" s="47"/>
      <c r="B90" s="47"/>
      <c r="C90" s="47"/>
      <c r="D90" s="47"/>
      <c r="E90" s="47"/>
      <c r="F90" s="47"/>
      <c r="G90" s="47"/>
      <c r="H90" s="47"/>
      <c r="I90" s="47"/>
      <c r="J90" s="47"/>
      <c r="M90" s="389"/>
    </row>
    <row r="91" spans="1:13" s="20" customFormat="1" ht="13.8" x14ac:dyDescent="0.25">
      <c r="A91" s="47"/>
      <c r="B91" s="47"/>
      <c r="C91" s="47"/>
      <c r="D91" s="47"/>
      <c r="E91" s="47"/>
      <c r="F91" s="47"/>
      <c r="G91" s="47"/>
      <c r="H91" s="47"/>
      <c r="I91" s="47"/>
      <c r="J91" s="47"/>
      <c r="M91" s="389"/>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L106"/>
  <sheetViews>
    <sheetView showGridLines="0" tabSelected="1" zoomScaleNormal="100" workbookViewId="0">
      <pane xSplit="2" ySplit="14" topLeftCell="C62" activePane="bottomRight" state="frozen"/>
      <selection pane="topRight" activeCell="C1" sqref="C1"/>
      <selection pane="bottomLeft" activeCell="A15" sqref="A15"/>
      <selection pane="bottomRight" activeCell="C64" sqref="C64"/>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8"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63" width="11" style="114" customWidth="1" outlineLevel="1"/>
    <col min="64" max="64" width="11.88671875" style="118" customWidth="1" outlineLevel="1"/>
    <col min="65" max="65" width="11.33203125" style="114" bestFit="1" customWidth="1" outlineLevel="1"/>
    <col min="66" max="66" width="11" style="119" customWidth="1" outlineLevel="1"/>
    <col min="67" max="67" width="11" style="120" customWidth="1" outlineLevel="1"/>
    <col min="68" max="69" width="11" style="114" customWidth="1" outlineLevel="1"/>
    <col min="70" max="70" width="11.88671875" style="114" customWidth="1" outlineLevel="1"/>
    <col min="71" max="73" width="11" style="114" customWidth="1" outlineLevel="1"/>
    <col min="74" max="74" width="11.88671875" style="117" bestFit="1" customWidth="1"/>
    <col min="75" max="75" width="9.5546875" style="117" bestFit="1" customWidth="1"/>
    <col min="76" max="76" width="1.6640625" style="114" customWidth="1"/>
    <col min="77" max="78" width="11" style="114" customWidth="1" outlineLevel="1"/>
    <col min="79" max="79" width="11" style="118" customWidth="1" outlineLevel="1"/>
    <col min="80" max="80" width="11" style="114" customWidth="1" outlineLevel="1"/>
    <col min="81" max="81" width="11" style="119" customWidth="1" outlineLevel="1"/>
    <col min="82" max="82" width="11" style="120" customWidth="1" outlineLevel="1"/>
    <col min="83" max="88" width="11" style="114" customWidth="1" outlineLevel="1"/>
    <col min="89" max="89" width="11.88671875" style="117" bestFit="1" customWidth="1"/>
    <col min="90" max="90" width="7.44140625" style="117" bestFit="1" customWidth="1"/>
    <col min="91" max="16384" width="11.5546875" style="114"/>
  </cols>
  <sheetData>
    <row r="1" spans="2:90" x14ac:dyDescent="0.3">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T1" s="217"/>
      <c r="AU1" s="217"/>
      <c r="AV1" s="217"/>
      <c r="AW1" s="217"/>
      <c r="AX1" s="217"/>
      <c r="AY1" s="217"/>
      <c r="AZ1" s="217"/>
      <c r="BA1" s="217"/>
      <c r="BB1" s="217"/>
      <c r="BC1" s="217"/>
      <c r="BD1" s="217"/>
      <c r="BE1" s="217"/>
      <c r="BF1" s="217"/>
      <c r="BG1" s="217"/>
      <c r="BI1" s="217"/>
      <c r="BJ1" s="217"/>
      <c r="BK1" s="217"/>
      <c r="BL1" s="217"/>
      <c r="BM1" s="217"/>
      <c r="BN1" s="217"/>
      <c r="BO1" s="217"/>
      <c r="BP1" s="217"/>
      <c r="BQ1" s="217"/>
      <c r="BR1" s="217"/>
      <c r="BS1" s="217"/>
      <c r="BT1" s="217"/>
      <c r="BU1" s="217"/>
      <c r="BV1" s="217"/>
      <c r="BX1" s="217"/>
      <c r="BY1" s="217"/>
      <c r="BZ1" s="217"/>
      <c r="CA1" s="217"/>
      <c r="CB1" s="217"/>
      <c r="CC1" s="217"/>
      <c r="CD1" s="217"/>
      <c r="CE1" s="217"/>
      <c r="CF1" s="217"/>
      <c r="CG1" s="217"/>
      <c r="CH1" s="217"/>
      <c r="CI1" s="217"/>
      <c r="CJ1" s="217"/>
      <c r="CK1" s="217"/>
    </row>
    <row r="2" spans="2:90" ht="8.25" customHeight="1" thickBot="1" x14ac:dyDescent="0.35">
      <c r="AO2" s="415" t="s">
        <v>37</v>
      </c>
      <c r="AP2" s="415"/>
      <c r="AQ2" s="415"/>
      <c r="AR2" s="415"/>
      <c r="BD2" s="415" t="str">
        <f>"Referência: Jan a Dez /"&amp;AU3</f>
        <v>Referência: Jan a Dez /2019</v>
      </c>
      <c r="BE2" s="415"/>
      <c r="BF2" s="415"/>
      <c r="BG2" s="415"/>
      <c r="BS2" s="415" t="str">
        <f>"Referência: Jan a Dez /"&amp;BJ3</f>
        <v>Referência: Jan a Dez /2020</v>
      </c>
      <c r="BT2" s="415"/>
      <c r="BU2" s="415"/>
      <c r="BV2" s="415"/>
      <c r="CH2" s="415" t="str">
        <f>"Referência: Jan a Dez /"&amp;BY3</f>
        <v>Referência: Jan a Dez /2021</v>
      </c>
      <c r="CI2" s="415"/>
      <c r="CJ2" s="415"/>
      <c r="CK2" s="415"/>
    </row>
    <row r="3" spans="2:90" ht="12.6" thickBot="1" x14ac:dyDescent="0.35">
      <c r="B3" s="425" t="s">
        <v>38</v>
      </c>
      <c r="C3" s="426">
        <v>2016</v>
      </c>
      <c r="D3" s="426"/>
      <c r="E3" s="426"/>
      <c r="F3" s="426"/>
      <c r="G3" s="426"/>
      <c r="H3" s="426"/>
      <c r="I3" s="426"/>
      <c r="J3" s="426"/>
      <c r="K3" s="426"/>
      <c r="L3" s="426"/>
      <c r="M3" s="426"/>
      <c r="N3" s="426"/>
      <c r="O3" s="426"/>
      <c r="P3" s="209"/>
      <c r="Q3" s="427">
        <v>2017</v>
      </c>
      <c r="R3" s="427"/>
      <c r="S3" s="427"/>
      <c r="T3" s="427"/>
      <c r="U3" s="427"/>
      <c r="V3" s="427"/>
      <c r="W3" s="427"/>
      <c r="X3" s="427"/>
      <c r="Y3" s="427"/>
      <c r="Z3" s="427"/>
      <c r="AA3" s="427"/>
      <c r="AB3" s="427"/>
      <c r="AC3" s="427"/>
      <c r="AD3" s="427"/>
      <c r="AE3" s="121"/>
      <c r="AF3" s="416">
        <v>2018</v>
      </c>
      <c r="AG3" s="416"/>
      <c r="AH3" s="416"/>
      <c r="AI3" s="416"/>
      <c r="AJ3" s="416"/>
      <c r="AK3" s="416"/>
      <c r="AL3" s="416"/>
      <c r="AM3" s="416"/>
      <c r="AN3" s="416"/>
      <c r="AO3" s="416"/>
      <c r="AP3" s="416"/>
      <c r="AQ3" s="416"/>
      <c r="AR3" s="416"/>
      <c r="AS3" s="416"/>
      <c r="AT3" s="121"/>
      <c r="AU3" s="416">
        <v>2019</v>
      </c>
      <c r="AV3" s="416"/>
      <c r="AW3" s="416"/>
      <c r="AX3" s="416"/>
      <c r="AY3" s="416"/>
      <c r="AZ3" s="416"/>
      <c r="BA3" s="416"/>
      <c r="BB3" s="416"/>
      <c r="BC3" s="416"/>
      <c r="BD3" s="416"/>
      <c r="BE3" s="416"/>
      <c r="BF3" s="416"/>
      <c r="BG3" s="416"/>
      <c r="BH3" s="416"/>
      <c r="BI3" s="121"/>
      <c r="BJ3" s="416">
        <v>2020</v>
      </c>
      <c r="BK3" s="416"/>
      <c r="BL3" s="416"/>
      <c r="BM3" s="416"/>
      <c r="BN3" s="416"/>
      <c r="BO3" s="416"/>
      <c r="BP3" s="416"/>
      <c r="BQ3" s="416"/>
      <c r="BR3" s="416"/>
      <c r="BS3" s="416"/>
      <c r="BT3" s="416"/>
      <c r="BU3" s="416"/>
      <c r="BV3" s="416"/>
      <c r="BW3" s="416"/>
      <c r="BX3" s="121"/>
      <c r="BY3" s="416">
        <v>2021</v>
      </c>
      <c r="BZ3" s="416"/>
      <c r="CA3" s="416"/>
      <c r="CB3" s="416"/>
      <c r="CC3" s="416"/>
      <c r="CD3" s="416"/>
      <c r="CE3" s="416"/>
      <c r="CF3" s="416"/>
      <c r="CG3" s="416"/>
      <c r="CH3" s="416"/>
      <c r="CI3" s="416"/>
      <c r="CJ3" s="416"/>
      <c r="CK3" s="416"/>
      <c r="CL3" s="416"/>
    </row>
    <row r="4" spans="2:90" ht="12.6" thickBot="1" x14ac:dyDescent="0.35">
      <c r="B4" s="425"/>
      <c r="C4" s="426"/>
      <c r="D4" s="426"/>
      <c r="E4" s="426"/>
      <c r="F4" s="426"/>
      <c r="G4" s="426"/>
      <c r="H4" s="426"/>
      <c r="I4" s="426"/>
      <c r="J4" s="426"/>
      <c r="K4" s="426"/>
      <c r="L4" s="426"/>
      <c r="M4" s="426"/>
      <c r="N4" s="426"/>
      <c r="O4" s="426"/>
      <c r="P4" s="209"/>
      <c r="Q4" s="427"/>
      <c r="R4" s="427"/>
      <c r="S4" s="427"/>
      <c r="T4" s="427"/>
      <c r="U4" s="427"/>
      <c r="V4" s="427"/>
      <c r="W4" s="427"/>
      <c r="X4" s="427"/>
      <c r="Y4" s="427"/>
      <c r="Z4" s="427"/>
      <c r="AA4" s="427"/>
      <c r="AB4" s="427"/>
      <c r="AC4" s="427"/>
      <c r="AD4" s="427"/>
      <c r="AE4" s="121"/>
      <c r="AF4" s="416"/>
      <c r="AG4" s="416"/>
      <c r="AH4" s="416"/>
      <c r="AI4" s="416"/>
      <c r="AJ4" s="416"/>
      <c r="AK4" s="416"/>
      <c r="AL4" s="416"/>
      <c r="AM4" s="416"/>
      <c r="AN4" s="416"/>
      <c r="AO4" s="416"/>
      <c r="AP4" s="416"/>
      <c r="AQ4" s="416"/>
      <c r="AR4" s="416"/>
      <c r="AS4" s="416"/>
      <c r="AT4" s="121"/>
      <c r="AU4" s="416"/>
      <c r="AV4" s="416"/>
      <c r="AW4" s="416"/>
      <c r="AX4" s="416"/>
      <c r="AY4" s="416"/>
      <c r="AZ4" s="416"/>
      <c r="BA4" s="416"/>
      <c r="BB4" s="416"/>
      <c r="BC4" s="416"/>
      <c r="BD4" s="416"/>
      <c r="BE4" s="416"/>
      <c r="BF4" s="416"/>
      <c r="BG4" s="416"/>
      <c r="BH4" s="416"/>
      <c r="BI4" s="121"/>
      <c r="BJ4" s="416"/>
      <c r="BK4" s="416"/>
      <c r="BL4" s="416"/>
      <c r="BM4" s="416"/>
      <c r="BN4" s="416"/>
      <c r="BO4" s="416"/>
      <c r="BP4" s="416"/>
      <c r="BQ4" s="416"/>
      <c r="BR4" s="416"/>
      <c r="BS4" s="416"/>
      <c r="BT4" s="416"/>
      <c r="BU4" s="416"/>
      <c r="BV4" s="416"/>
      <c r="BW4" s="416"/>
      <c r="BX4" s="121"/>
      <c r="BY4" s="416"/>
      <c r="BZ4" s="416"/>
      <c r="CA4" s="416"/>
      <c r="CB4" s="416"/>
      <c r="CC4" s="416"/>
      <c r="CD4" s="416"/>
      <c r="CE4" s="416"/>
      <c r="CF4" s="416"/>
      <c r="CG4" s="416"/>
      <c r="CH4" s="416"/>
      <c r="CI4" s="416"/>
      <c r="CJ4" s="416"/>
      <c r="CK4" s="416"/>
      <c r="CL4" s="416"/>
    </row>
    <row r="5" spans="2:90" ht="12.6" thickBot="1" x14ac:dyDescent="0.35">
      <c r="B5" s="246"/>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7"/>
      <c r="P5" s="209"/>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6"/>
      <c r="AD5" s="226"/>
      <c r="AE5" s="121"/>
      <c r="AF5" s="231" t="str">
        <f t="shared" ref="AF5" si="1">LEFT(Q5,7)&amp;RIGHT(Q5,1)+1</f>
        <v>jan/2018</v>
      </c>
      <c r="AG5" s="231" t="str">
        <f t="shared" ref="AG5" si="2">LEFT(R5,7)&amp;RIGHT(R5,1)+1</f>
        <v>fev/2018</v>
      </c>
      <c r="AH5" s="231" t="str">
        <f t="shared" ref="AH5" si="3">LEFT(S5,7)&amp;RIGHT(S5,1)+1</f>
        <v>mar/2018</v>
      </c>
      <c r="AI5" s="231" t="str">
        <f t="shared" ref="AI5" si="4">LEFT(T5,7)&amp;RIGHT(T5,1)+1</f>
        <v>abr/2018</v>
      </c>
      <c r="AJ5" s="231" t="str">
        <f t="shared" ref="AJ5" si="5">LEFT(U5,7)&amp;RIGHT(U5,1)+1</f>
        <v>mai/2018</v>
      </c>
      <c r="AK5" s="231" t="str">
        <f t="shared" ref="AK5" si="6">LEFT(V5,7)&amp;RIGHT(V5,1)+1</f>
        <v>jun/2018</v>
      </c>
      <c r="AL5" s="231" t="str">
        <f t="shared" ref="AL5" si="7">LEFT(W5,7)&amp;RIGHT(W5,1)+1</f>
        <v>jul/2018</v>
      </c>
      <c r="AM5" s="231" t="str">
        <f t="shared" ref="AM5" si="8">LEFT(X5,7)&amp;RIGHT(X5,1)+1</f>
        <v>ago/2018</v>
      </c>
      <c r="AN5" s="231" t="str">
        <f t="shared" ref="AN5" si="9">LEFT(Y5,7)&amp;RIGHT(Y5,1)+1</f>
        <v>set/2018</v>
      </c>
      <c r="AO5" s="231" t="str">
        <f t="shared" ref="AO5" si="10">LEFT(Z5,7)&amp;RIGHT(Z5,1)+1</f>
        <v>out/2018</v>
      </c>
      <c r="AP5" s="231" t="str">
        <f t="shared" ref="AP5" si="11">LEFT(AA5,7)&amp;RIGHT(AA5,1)+1</f>
        <v>nov/2018</v>
      </c>
      <c r="AQ5" s="231" t="str">
        <f t="shared" ref="AQ5" si="12">LEFT(AB5,7)&amp;RIGHT(AB5,1)+1</f>
        <v>dez/2018</v>
      </c>
      <c r="AR5" s="231"/>
      <c r="AS5" s="226"/>
      <c r="AT5" s="121"/>
      <c r="AU5" s="231" t="str">
        <f t="shared" ref="AU5" si="13">LEFT(AF5,7)&amp;RIGHT(AF5,1)+1</f>
        <v>jan/2019</v>
      </c>
      <c r="AV5" s="231" t="str">
        <f t="shared" ref="AV5" si="14">LEFT(AG5,7)&amp;RIGHT(AG5,1)+1</f>
        <v>fev/2019</v>
      </c>
      <c r="AW5" s="231" t="str">
        <f t="shared" ref="AW5" si="15">LEFT(AH5,7)&amp;RIGHT(AH5,1)+1</f>
        <v>mar/2019</v>
      </c>
      <c r="AX5" s="231" t="str">
        <f t="shared" ref="AX5" si="16">LEFT(AI5,7)&amp;RIGHT(AI5,1)+1</f>
        <v>abr/2019</v>
      </c>
      <c r="AY5" s="231" t="str">
        <f t="shared" ref="AY5" si="17">LEFT(AJ5,7)&amp;RIGHT(AJ5,1)+1</f>
        <v>mai/2019</v>
      </c>
      <c r="AZ5" s="231" t="str">
        <f t="shared" ref="AZ5" si="18">LEFT(AK5,7)&amp;RIGHT(AK5,1)+1</f>
        <v>jun/2019</v>
      </c>
      <c r="BA5" s="231" t="str">
        <f t="shared" ref="BA5" si="19">LEFT(AL5,7)&amp;RIGHT(AL5,1)+1</f>
        <v>jul/2019</v>
      </c>
      <c r="BB5" s="231" t="str">
        <f t="shared" ref="BB5" si="20">LEFT(AM5,7)&amp;RIGHT(AM5,1)+1</f>
        <v>ago/2019</v>
      </c>
      <c r="BC5" s="231" t="str">
        <f t="shared" ref="BC5" si="21">LEFT(AN5,7)&amp;RIGHT(AN5,1)+1</f>
        <v>set/2019</v>
      </c>
      <c r="BD5" s="231" t="str">
        <f t="shared" ref="BD5" si="22">LEFT(AO5,7)&amp;RIGHT(AO5,1)+1</f>
        <v>out/2019</v>
      </c>
      <c r="BE5" s="231" t="str">
        <f t="shared" ref="BE5" si="23">LEFT(AP5,7)&amp;RIGHT(AP5,1)+1</f>
        <v>nov/2019</v>
      </c>
      <c r="BF5" s="231" t="str">
        <f t="shared" ref="BF5" si="24">LEFT(AQ5,7)&amp;RIGHT(AQ5,1)+1</f>
        <v>dez/2019</v>
      </c>
      <c r="BG5" s="231"/>
      <c r="BH5" s="226"/>
      <c r="BI5" s="121"/>
      <c r="BJ5" s="231" t="str">
        <f>LEFT(AU5,6)&amp;RIGHT(AU5,2)+1</f>
        <v>jan/2020</v>
      </c>
      <c r="BK5" s="231" t="str">
        <f t="shared" ref="BK5:BU5" si="25">LEFT(AV5,6)&amp;RIGHT(AV5,2)+1</f>
        <v>fev/2020</v>
      </c>
      <c r="BL5" s="231" t="str">
        <f t="shared" si="25"/>
        <v>mar/2020</v>
      </c>
      <c r="BM5" s="231" t="str">
        <f t="shared" si="25"/>
        <v>abr/2020</v>
      </c>
      <c r="BN5" s="231" t="str">
        <f t="shared" si="25"/>
        <v>mai/2020</v>
      </c>
      <c r="BO5" s="231" t="str">
        <f t="shared" si="25"/>
        <v>jun/2020</v>
      </c>
      <c r="BP5" s="231" t="str">
        <f t="shared" si="25"/>
        <v>jul/2020</v>
      </c>
      <c r="BQ5" s="231" t="str">
        <f t="shared" si="25"/>
        <v>ago/2020</v>
      </c>
      <c r="BR5" s="231" t="str">
        <f t="shared" si="25"/>
        <v>set/2020</v>
      </c>
      <c r="BS5" s="231" t="str">
        <f t="shared" si="25"/>
        <v>out/2020</v>
      </c>
      <c r="BT5" s="231" t="str">
        <f t="shared" si="25"/>
        <v>nov/2020</v>
      </c>
      <c r="BU5" s="231" t="str">
        <f t="shared" si="25"/>
        <v>dez/2020</v>
      </c>
      <c r="BV5" s="231"/>
      <c r="BW5" s="226"/>
      <c r="BX5" s="121"/>
      <c r="BY5" s="231" t="str">
        <f>LEFT(BJ5,6)&amp;RIGHT(BJ5,2)+1</f>
        <v>jan/2021</v>
      </c>
      <c r="BZ5" s="231" t="str">
        <f t="shared" ref="BZ5" si="26">LEFT(BK5,6)&amp;RIGHT(BK5,2)+1</f>
        <v>fev/2021</v>
      </c>
      <c r="CA5" s="231" t="str">
        <f t="shared" ref="CA5" si="27">LEFT(BL5,6)&amp;RIGHT(BL5,2)+1</f>
        <v>mar/2021</v>
      </c>
      <c r="CB5" s="231" t="str">
        <f t="shared" ref="CB5" si="28">LEFT(BM5,6)&amp;RIGHT(BM5,2)+1</f>
        <v>abr/2021</v>
      </c>
      <c r="CC5" s="231" t="str">
        <f t="shared" ref="CC5" si="29">LEFT(BN5,6)&amp;RIGHT(BN5,2)+1</f>
        <v>mai/2021</v>
      </c>
      <c r="CD5" s="231" t="str">
        <f t="shared" ref="CD5" si="30">LEFT(BO5,6)&amp;RIGHT(BO5,2)+1</f>
        <v>jun/2021</v>
      </c>
      <c r="CE5" s="231" t="str">
        <f t="shared" ref="CE5" si="31">LEFT(BP5,6)&amp;RIGHT(BP5,2)+1</f>
        <v>jul/2021</v>
      </c>
      <c r="CF5" s="231" t="str">
        <f t="shared" ref="CF5" si="32">LEFT(BQ5,6)&amp;RIGHT(BQ5,2)+1</f>
        <v>ago/2021</v>
      </c>
      <c r="CG5" s="231" t="str">
        <f t="shared" ref="CG5" si="33">LEFT(BR5,6)&amp;RIGHT(BR5,2)+1</f>
        <v>set/2021</v>
      </c>
      <c r="CH5" s="231" t="str">
        <f t="shared" ref="CH5" si="34">LEFT(BS5,6)&amp;RIGHT(BS5,2)+1</f>
        <v>out/2021</v>
      </c>
      <c r="CI5" s="231" t="str">
        <f t="shared" ref="CI5" si="35">LEFT(BT5,6)&amp;RIGHT(BT5,2)+1</f>
        <v>nov/2021</v>
      </c>
      <c r="CJ5" s="231" t="str">
        <f t="shared" ref="CJ5" si="36">LEFT(BU5,6)&amp;RIGHT(BU5,2)+1</f>
        <v>dez/2021</v>
      </c>
      <c r="CK5" s="231"/>
      <c r="CL5" s="226"/>
    </row>
    <row r="6" spans="2:90" ht="12.6" thickBot="1" x14ac:dyDescent="0.35">
      <c r="B6" s="247"/>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8" t="s">
        <v>30</v>
      </c>
      <c r="P6" s="209"/>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5" t="s">
        <v>30</v>
      </c>
      <c r="AD6" s="227" t="s">
        <v>51</v>
      </c>
      <c r="AE6" s="121"/>
      <c r="AF6" s="228" t="s">
        <v>39</v>
      </c>
      <c r="AG6" s="229" t="s">
        <v>40</v>
      </c>
      <c r="AH6" s="229" t="s">
        <v>41</v>
      </c>
      <c r="AI6" s="229" t="s">
        <v>42</v>
      </c>
      <c r="AJ6" s="229" t="s">
        <v>43</v>
      </c>
      <c r="AK6" s="229" t="s">
        <v>44</v>
      </c>
      <c r="AL6" s="229" t="s">
        <v>45</v>
      </c>
      <c r="AM6" s="229" t="s">
        <v>46</v>
      </c>
      <c r="AN6" s="229" t="s">
        <v>47</v>
      </c>
      <c r="AO6" s="229" t="s">
        <v>48</v>
      </c>
      <c r="AP6" s="229" t="s">
        <v>49</v>
      </c>
      <c r="AQ6" s="229" t="s">
        <v>50</v>
      </c>
      <c r="AR6" s="225" t="s">
        <v>30</v>
      </c>
      <c r="AS6" s="230" t="s">
        <v>52</v>
      </c>
      <c r="AT6" s="121"/>
      <c r="AU6" s="228" t="s">
        <v>39</v>
      </c>
      <c r="AV6" s="229" t="s">
        <v>40</v>
      </c>
      <c r="AW6" s="229" t="s">
        <v>41</v>
      </c>
      <c r="AX6" s="229" t="s">
        <v>42</v>
      </c>
      <c r="AY6" s="229" t="s">
        <v>43</v>
      </c>
      <c r="AZ6" s="229" t="s">
        <v>44</v>
      </c>
      <c r="BA6" s="229" t="s">
        <v>45</v>
      </c>
      <c r="BB6" s="229" t="s">
        <v>46</v>
      </c>
      <c r="BC6" s="229" t="s">
        <v>47</v>
      </c>
      <c r="BD6" s="229" t="s">
        <v>48</v>
      </c>
      <c r="BE6" s="229" t="s">
        <v>49</v>
      </c>
      <c r="BF6" s="229" t="s">
        <v>50</v>
      </c>
      <c r="BG6" s="225" t="s">
        <v>30</v>
      </c>
      <c r="BH6" s="230" t="s">
        <v>52</v>
      </c>
      <c r="BI6" s="121"/>
      <c r="BJ6" s="228" t="s">
        <v>39</v>
      </c>
      <c r="BK6" s="229" t="s">
        <v>40</v>
      </c>
      <c r="BL6" s="229" t="s">
        <v>41</v>
      </c>
      <c r="BM6" s="229" t="s">
        <v>42</v>
      </c>
      <c r="BN6" s="229" t="s">
        <v>43</v>
      </c>
      <c r="BO6" s="229" t="s">
        <v>44</v>
      </c>
      <c r="BP6" s="229" t="s">
        <v>45</v>
      </c>
      <c r="BQ6" s="229" t="s">
        <v>46</v>
      </c>
      <c r="BR6" s="229" t="s">
        <v>47</v>
      </c>
      <c r="BS6" s="229" t="s">
        <v>48</v>
      </c>
      <c r="BT6" s="229" t="s">
        <v>49</v>
      </c>
      <c r="BU6" s="229" t="s">
        <v>50</v>
      </c>
      <c r="BV6" s="225" t="s">
        <v>30</v>
      </c>
      <c r="BW6" s="230" t="s">
        <v>52</v>
      </c>
      <c r="BX6" s="121"/>
      <c r="BY6" s="228" t="s">
        <v>39</v>
      </c>
      <c r="BZ6" s="229" t="s">
        <v>40</v>
      </c>
      <c r="CA6" s="229" t="s">
        <v>41</v>
      </c>
      <c r="CB6" s="229" t="s">
        <v>42</v>
      </c>
      <c r="CC6" s="229" t="s">
        <v>43</v>
      </c>
      <c r="CD6" s="229" t="s">
        <v>44</v>
      </c>
      <c r="CE6" s="229" t="s">
        <v>45</v>
      </c>
      <c r="CF6" s="229" t="s">
        <v>46</v>
      </c>
      <c r="CG6" s="229" t="s">
        <v>47</v>
      </c>
      <c r="CH6" s="229" t="s">
        <v>48</v>
      </c>
      <c r="CI6" s="229" t="s">
        <v>49</v>
      </c>
      <c r="CJ6" s="229" t="s">
        <v>50</v>
      </c>
      <c r="CK6" s="225" t="s">
        <v>30</v>
      </c>
      <c r="CL6" s="230" t="s">
        <v>52</v>
      </c>
    </row>
    <row r="7" spans="2:90" x14ac:dyDescent="0.3">
      <c r="B7" s="248" t="s">
        <v>53</v>
      </c>
      <c r="C7" s="127"/>
      <c r="D7" s="128"/>
      <c r="E7" s="128"/>
      <c r="F7" s="129"/>
      <c r="G7" s="128"/>
      <c r="H7" s="128"/>
      <c r="I7" s="128"/>
      <c r="J7" s="128"/>
      <c r="K7" s="128"/>
      <c r="L7" s="128"/>
      <c r="M7" s="128"/>
      <c r="N7" s="232"/>
      <c r="O7" s="239"/>
      <c r="P7" s="210"/>
      <c r="Q7" s="420"/>
      <c r="R7" s="421"/>
      <c r="S7" s="421"/>
      <c r="T7" s="421"/>
      <c r="U7" s="421"/>
      <c r="V7" s="421"/>
      <c r="W7" s="421"/>
      <c r="X7" s="421"/>
      <c r="Y7" s="421"/>
      <c r="Z7" s="421"/>
      <c r="AA7" s="421"/>
      <c r="AB7" s="421"/>
      <c r="AC7" s="421"/>
      <c r="AD7" s="422"/>
      <c r="AE7" s="130"/>
      <c r="AF7" s="417"/>
      <c r="AG7" s="417"/>
      <c r="AH7" s="417"/>
      <c r="AI7" s="417"/>
      <c r="AJ7" s="417"/>
      <c r="AK7" s="417"/>
      <c r="AL7" s="417"/>
      <c r="AM7" s="417"/>
      <c r="AN7" s="417"/>
      <c r="AO7" s="417"/>
      <c r="AP7" s="417"/>
      <c r="AQ7" s="417"/>
      <c r="AR7" s="417"/>
      <c r="AS7" s="417"/>
      <c r="AT7" s="130"/>
      <c r="AU7" s="417"/>
      <c r="AV7" s="417"/>
      <c r="AW7" s="417"/>
      <c r="AX7" s="417"/>
      <c r="AY7" s="417"/>
      <c r="AZ7" s="417"/>
      <c r="BA7" s="417"/>
      <c r="BB7" s="417"/>
      <c r="BC7" s="417"/>
      <c r="BD7" s="417"/>
      <c r="BE7" s="417"/>
      <c r="BF7" s="417"/>
      <c r="BG7" s="417"/>
      <c r="BH7" s="417"/>
      <c r="BI7" s="130"/>
      <c r="BJ7" s="417"/>
      <c r="BK7" s="417"/>
      <c r="BL7" s="417"/>
      <c r="BM7" s="417"/>
      <c r="BN7" s="417"/>
      <c r="BO7" s="417"/>
      <c r="BP7" s="417"/>
      <c r="BQ7" s="417"/>
      <c r="BR7" s="417"/>
      <c r="BS7" s="417"/>
      <c r="BT7" s="417"/>
      <c r="BU7" s="417"/>
      <c r="BV7" s="417"/>
      <c r="BW7" s="417"/>
      <c r="BX7" s="130"/>
      <c r="BY7" s="417"/>
      <c r="BZ7" s="417"/>
      <c r="CA7" s="417"/>
      <c r="CB7" s="417"/>
      <c r="CC7" s="417"/>
      <c r="CD7" s="417"/>
      <c r="CE7" s="417"/>
      <c r="CF7" s="417"/>
      <c r="CG7" s="417"/>
      <c r="CH7" s="417"/>
      <c r="CI7" s="417"/>
      <c r="CJ7" s="417"/>
      <c r="CK7" s="417"/>
      <c r="CL7" s="417"/>
    </row>
    <row r="8" spans="2:90" outlineLevel="1" x14ac:dyDescent="0.3">
      <c r="B8" s="249"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3">
        <f>'HEELJ - Saldos Bancários'!P9</f>
        <v>288.57</v>
      </c>
      <c r="O8" s="244">
        <f>N8</f>
        <v>288.57</v>
      </c>
      <c r="P8" s="211"/>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37">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38">AQ8</f>
        <v>500824.54</v>
      </c>
      <c r="AS8" s="139">
        <f t="shared" ref="AS8:AS14" si="39">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20210.87</v>
      </c>
      <c r="BD8" s="133">
        <f>'HEELJ - Saldos Bancários'!AX9</f>
        <v>0</v>
      </c>
      <c r="BE8" s="133">
        <f>'HEELJ - Saldos Bancários'!AY9</f>
        <v>497501.75</v>
      </c>
      <c r="BF8" s="133">
        <f>'HEELJ - Saldos Bancários'!AZ9</f>
        <v>1322162.8500000001</v>
      </c>
      <c r="BG8" s="134">
        <f t="shared" ref="BG8:BG13" si="40">BF8</f>
        <v>1322162.8500000001</v>
      </c>
      <c r="BH8" s="139">
        <f t="shared" ref="BH8:BH14" si="41">BG8/$AR$14</f>
        <v>1.0241024742846778</v>
      </c>
      <c r="BI8" s="115"/>
      <c r="BJ8" s="133">
        <f>'HEELJ - Saldos Bancários'!BA9</f>
        <v>206.3</v>
      </c>
      <c r="BK8" s="133">
        <f>'HEELJ - Saldos Bancários'!BB9</f>
        <v>0</v>
      </c>
      <c r="BL8" s="133">
        <f>'HEELJ - Saldos Bancários'!BC9</f>
        <v>0</v>
      </c>
      <c r="BM8" s="133">
        <f>'HEELJ - Saldos Bancários'!BD9</f>
        <v>845781.8</v>
      </c>
      <c r="BN8" s="133">
        <f>'HEELJ - Saldos Bancários'!BE9</f>
        <v>0</v>
      </c>
      <c r="BO8" s="133">
        <f>'HEELJ - Saldos Bancários'!BF9</f>
        <v>6275.55</v>
      </c>
      <c r="BP8" s="133">
        <f>'HEELJ - Saldos Bancários'!BG9</f>
        <v>1225422.9099999999</v>
      </c>
      <c r="BQ8" s="133">
        <f>'HEELJ - Saldos Bancários'!BH9</f>
        <v>0</v>
      </c>
      <c r="BR8" s="133">
        <f>'HEELJ - Saldos Bancários'!BI9</f>
        <v>1114415.98</v>
      </c>
      <c r="BS8" s="133">
        <f>'HEELJ - Saldos Bancários'!BJ9</f>
        <v>944305.54</v>
      </c>
      <c r="BT8" s="133">
        <f>'HEELJ - Saldos Bancários'!BK9</f>
        <v>1017989.26</v>
      </c>
      <c r="BU8" s="133">
        <f>'HEELJ - Saldos Bancários'!BL9</f>
        <v>1391918.6600000001</v>
      </c>
      <c r="BV8" s="134">
        <f t="shared" ref="BV8:BV13" si="42">BU8</f>
        <v>1391918.6600000001</v>
      </c>
      <c r="BW8" s="139">
        <f t="shared" ref="BW8:BW14" si="43">BV8/$AR$14</f>
        <v>1.0781329574560452</v>
      </c>
      <c r="BX8" s="115"/>
      <c r="BY8" s="133">
        <f>'HEELJ - Saldos Bancários'!BM9</f>
        <v>1030895.3</v>
      </c>
      <c r="BZ8" s="133">
        <f>'HEELJ - Saldos Bancários'!BN9</f>
        <v>0</v>
      </c>
      <c r="CA8" s="133">
        <f>'HEELJ - Saldos Bancários'!BO9</f>
        <v>0</v>
      </c>
      <c r="CB8" s="133">
        <f>'HEELJ - Saldos Bancários'!BP9</f>
        <v>0</v>
      </c>
      <c r="CC8" s="133">
        <f>'HEELJ - Saldos Bancários'!BQ9</f>
        <v>0</v>
      </c>
      <c r="CD8" s="133">
        <f>'HEELJ - Saldos Bancários'!BR9</f>
        <v>0</v>
      </c>
      <c r="CE8" s="133">
        <f>'HEELJ - Saldos Bancários'!BS9</f>
        <v>0</v>
      </c>
      <c r="CF8" s="133">
        <f>'HEELJ - Saldos Bancários'!BT9</f>
        <v>0</v>
      </c>
      <c r="CG8" s="133">
        <f>'HEELJ - Saldos Bancários'!BU9</f>
        <v>0</v>
      </c>
      <c r="CH8" s="133">
        <f>'HEELJ - Saldos Bancários'!BV9</f>
        <v>0</v>
      </c>
      <c r="CI8" s="133">
        <f>'HEELJ - Saldos Bancários'!BW9</f>
        <v>0</v>
      </c>
      <c r="CJ8" s="133">
        <f>'HEELJ - Saldos Bancários'!BX9</f>
        <v>0</v>
      </c>
      <c r="CK8" s="134">
        <f t="shared" ref="CK8:CK13" si="44">CJ8</f>
        <v>0</v>
      </c>
      <c r="CL8" s="139">
        <f t="shared" ref="CL8:CL14" si="45">CK8/$AR$14</f>
        <v>0</v>
      </c>
    </row>
    <row r="9" spans="2:90" outlineLevel="1" x14ac:dyDescent="0.3">
      <c r="B9" s="249"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3">
        <f>'HEELJ - Saldos Bancários'!P19</f>
        <v>128644.9</v>
      </c>
      <c r="O9" s="244">
        <f t="shared" ref="O9:O13" si="46">N9</f>
        <v>128644.9</v>
      </c>
      <c r="P9" s="211"/>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37"/>
        <v>0.66075254882971712</v>
      </c>
      <c r="AE9" s="115"/>
      <c r="AF9" s="150">
        <f>AC66</f>
        <v>6071895.0299999993</v>
      </c>
      <c r="AG9" s="133">
        <f>AF66</f>
        <v>8235270.8700000001</v>
      </c>
      <c r="AH9" s="133">
        <f t="shared" ref="AH9:AJ11" si="47">AG66</f>
        <v>6422611.4899999993</v>
      </c>
      <c r="AI9" s="133">
        <f t="shared" si="47"/>
        <v>6221881.1799999997</v>
      </c>
      <c r="AJ9" s="133">
        <f t="shared" si="47"/>
        <v>4783855.63</v>
      </c>
      <c r="AK9" s="133">
        <f>AJ66</f>
        <v>5275488.4799999995</v>
      </c>
      <c r="AL9" s="133">
        <f t="shared" ref="AL9:AQ11" si="48">AK66</f>
        <v>4353731.42</v>
      </c>
      <c r="AM9" s="133">
        <f t="shared" si="48"/>
        <v>3446686.6899999995</v>
      </c>
      <c r="AN9" s="133">
        <f t="shared" si="48"/>
        <v>989599.58</v>
      </c>
      <c r="AO9" s="133">
        <f t="shared" si="48"/>
        <v>185106.05000000002</v>
      </c>
      <c r="AP9" s="133">
        <f t="shared" si="48"/>
        <v>1028.67</v>
      </c>
      <c r="AQ9" s="133">
        <f t="shared" si="48"/>
        <v>790220.92</v>
      </c>
      <c r="AR9" s="134">
        <f t="shared" si="38"/>
        <v>790220.92</v>
      </c>
      <c r="AS9" s="139">
        <f t="shared" si="39"/>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2037011.2</v>
      </c>
      <c r="BC9" s="133">
        <f>'HEELJ - Saldos Bancários'!AW19</f>
        <v>1103273.72</v>
      </c>
      <c r="BD9" s="133">
        <f>'HEELJ - Saldos Bancários'!AX19</f>
        <v>4804.2000000000007</v>
      </c>
      <c r="BE9" s="133">
        <f>'HEELJ - Saldos Bancários'!AY19</f>
        <v>4281882.82</v>
      </c>
      <c r="BF9" s="133">
        <f>'HEELJ - Saldos Bancários'!AZ19</f>
        <v>2771165.7299999995</v>
      </c>
      <c r="BG9" s="134">
        <f t="shared" si="40"/>
        <v>2771165.7299999995</v>
      </c>
      <c r="BH9" s="139">
        <f t="shared" si="41"/>
        <v>2.146450931325067</v>
      </c>
      <c r="BI9" s="115"/>
      <c r="BJ9" s="133">
        <f>'HEELJ - Saldos Bancários'!BA19</f>
        <v>875315.93</v>
      </c>
      <c r="BK9" s="133">
        <f>'HEELJ - Saldos Bancários'!BB19</f>
        <v>856241.12</v>
      </c>
      <c r="BL9" s="133">
        <f>'HEELJ - Saldos Bancários'!BC19</f>
        <v>180907.37000000002</v>
      </c>
      <c r="BM9" s="133">
        <f>'HEELJ - Saldos Bancários'!BD19</f>
        <v>9925549.129999999</v>
      </c>
      <c r="BN9" s="133">
        <f>'HEELJ - Saldos Bancários'!BE19</f>
        <v>6702370.1899999995</v>
      </c>
      <c r="BO9" s="133">
        <f>'HEELJ - Saldos Bancários'!BF19</f>
        <v>7035900.129999999</v>
      </c>
      <c r="BP9" s="133">
        <f>'HEELJ - Saldos Bancários'!BG19</f>
        <v>6023587.7999999998</v>
      </c>
      <c r="BQ9" s="133">
        <f>'HEELJ - Saldos Bancários'!BH19</f>
        <v>7396467.1399999997</v>
      </c>
      <c r="BR9" s="133">
        <f>'HEELJ - Saldos Bancários'!BI19</f>
        <v>6897007.1199999992</v>
      </c>
      <c r="BS9" s="133">
        <f>'HEELJ - Saldos Bancários'!BJ19</f>
        <v>7375689.8399999999</v>
      </c>
      <c r="BT9" s="133">
        <f>'HEELJ - Saldos Bancários'!BK19</f>
        <v>6375334.7599999998</v>
      </c>
      <c r="BU9" s="133">
        <f>'HEELJ - Saldos Bancários'!BL19</f>
        <v>6380342.1899999995</v>
      </c>
      <c r="BV9" s="134">
        <f t="shared" si="42"/>
        <v>6380342.1899999995</v>
      </c>
      <c r="BW9" s="139">
        <f t="shared" si="43"/>
        <v>4.9419965351181361</v>
      </c>
      <c r="BX9" s="115"/>
      <c r="BY9" s="133">
        <f>'HEELJ - Saldos Bancários'!BM19</f>
        <v>5855884.2599999998</v>
      </c>
      <c r="BZ9" s="133">
        <f>'HEELJ - Saldos Bancários'!BN19</f>
        <v>4013793.82</v>
      </c>
      <c r="CA9" s="133">
        <f>'HEELJ - Saldos Bancários'!BO19</f>
        <v>0</v>
      </c>
      <c r="CB9" s="133">
        <f>'HEELJ - Saldos Bancários'!BP19</f>
        <v>0</v>
      </c>
      <c r="CC9" s="133">
        <f>'HEELJ - Saldos Bancários'!BQ19</f>
        <v>0</v>
      </c>
      <c r="CD9" s="133">
        <f>'HEELJ - Saldos Bancários'!BR19</f>
        <v>0</v>
      </c>
      <c r="CE9" s="133">
        <f>'HEELJ - Saldos Bancários'!BS19</f>
        <v>0</v>
      </c>
      <c r="CF9" s="133">
        <f>'HEELJ - Saldos Bancários'!BT19</f>
        <v>0</v>
      </c>
      <c r="CG9" s="133">
        <f>'HEELJ - Saldos Bancários'!BU19</f>
        <v>0</v>
      </c>
      <c r="CH9" s="133">
        <f>'HEELJ - Saldos Bancários'!BV19</f>
        <v>0</v>
      </c>
      <c r="CI9" s="133">
        <f>'HEELJ - Saldos Bancários'!BW19</f>
        <v>0</v>
      </c>
      <c r="CJ9" s="133">
        <f>'HEELJ - Saldos Bancários'!BX19</f>
        <v>0</v>
      </c>
      <c r="CK9" s="134">
        <f t="shared" si="44"/>
        <v>0</v>
      </c>
      <c r="CL9" s="139">
        <f t="shared" si="45"/>
        <v>0</v>
      </c>
    </row>
    <row r="10" spans="2:90" outlineLevel="1" x14ac:dyDescent="0.3">
      <c r="B10" s="249" t="s">
        <v>56</v>
      </c>
      <c r="C10" s="131">
        <v>0</v>
      </c>
      <c r="D10" s="132">
        <v>0</v>
      </c>
      <c r="E10" s="132">
        <v>0</v>
      </c>
      <c r="F10" s="132">
        <v>0</v>
      </c>
      <c r="G10" s="132">
        <v>0</v>
      </c>
      <c r="H10" s="132">
        <v>0</v>
      </c>
      <c r="I10" s="132">
        <v>0</v>
      </c>
      <c r="J10" s="132">
        <v>0</v>
      </c>
      <c r="K10" s="132">
        <v>0</v>
      </c>
      <c r="L10" s="132">
        <v>0</v>
      </c>
      <c r="M10" s="132">
        <v>0</v>
      </c>
      <c r="N10" s="203">
        <v>0</v>
      </c>
      <c r="O10" s="244">
        <f t="shared" si="46"/>
        <v>0</v>
      </c>
      <c r="P10" s="211"/>
      <c r="Q10" s="131">
        <v>0</v>
      </c>
      <c r="R10" s="132">
        <v>0</v>
      </c>
      <c r="S10" s="132">
        <v>0</v>
      </c>
      <c r="T10" s="132">
        <v>0</v>
      </c>
      <c r="U10" s="132">
        <v>0</v>
      </c>
      <c r="V10" s="132">
        <v>0</v>
      </c>
      <c r="W10" s="132">
        <v>0</v>
      </c>
      <c r="X10" s="132">
        <v>0</v>
      </c>
      <c r="Y10" s="132">
        <v>0</v>
      </c>
      <c r="Z10" s="132">
        <v>0</v>
      </c>
      <c r="AA10" s="132">
        <v>0</v>
      </c>
      <c r="AB10" s="132">
        <v>0</v>
      </c>
      <c r="AC10" s="134">
        <f t="shared" ref="AC10:AC13" si="49">AB10</f>
        <v>0</v>
      </c>
      <c r="AD10" s="139">
        <f t="shared" si="37"/>
        <v>0</v>
      </c>
      <c r="AE10" s="115"/>
      <c r="AF10" s="131">
        <f>AC67</f>
        <v>0</v>
      </c>
      <c r="AG10" s="131">
        <f>AF67</f>
        <v>0</v>
      </c>
      <c r="AH10" s="131">
        <f t="shared" si="47"/>
        <v>0</v>
      </c>
      <c r="AI10" s="131">
        <f t="shared" si="47"/>
        <v>0</v>
      </c>
      <c r="AJ10" s="131">
        <f t="shared" si="47"/>
        <v>0</v>
      </c>
      <c r="AK10" s="131">
        <f>AJ67</f>
        <v>0</v>
      </c>
      <c r="AL10" s="131">
        <f t="shared" si="48"/>
        <v>0</v>
      </c>
      <c r="AM10" s="131">
        <f t="shared" si="48"/>
        <v>0</v>
      </c>
      <c r="AN10" s="131">
        <f t="shared" si="48"/>
        <v>0</v>
      </c>
      <c r="AO10" s="131">
        <f t="shared" si="48"/>
        <v>0</v>
      </c>
      <c r="AP10" s="131">
        <f t="shared" si="48"/>
        <v>0</v>
      </c>
      <c r="AQ10" s="131">
        <f t="shared" si="48"/>
        <v>0</v>
      </c>
      <c r="AR10" s="134">
        <f t="shared" si="38"/>
        <v>0</v>
      </c>
      <c r="AS10" s="139">
        <f t="shared" si="39"/>
        <v>0</v>
      </c>
      <c r="AT10" s="115"/>
      <c r="AU10" s="131">
        <v>0</v>
      </c>
      <c r="AV10" s="131">
        <v>0</v>
      </c>
      <c r="AW10" s="132">
        <v>0</v>
      </c>
      <c r="AX10" s="132">
        <v>0</v>
      </c>
      <c r="AY10" s="132">
        <v>0</v>
      </c>
      <c r="AZ10" s="132">
        <v>0</v>
      </c>
      <c r="BA10" s="132">
        <v>0</v>
      </c>
      <c r="BB10" s="132">
        <v>0</v>
      </c>
      <c r="BC10" s="132">
        <v>0</v>
      </c>
      <c r="BD10" s="132">
        <v>0</v>
      </c>
      <c r="BE10" s="132">
        <v>0</v>
      </c>
      <c r="BF10" s="132">
        <v>0</v>
      </c>
      <c r="BG10" s="134">
        <f t="shared" si="40"/>
        <v>0</v>
      </c>
      <c r="BH10" s="139">
        <f t="shared" si="41"/>
        <v>0</v>
      </c>
      <c r="BI10" s="115"/>
      <c r="BJ10" s="131">
        <v>0</v>
      </c>
      <c r="BK10" s="131">
        <v>0</v>
      </c>
      <c r="BL10" s="132">
        <v>0</v>
      </c>
      <c r="BM10" s="132">
        <v>0</v>
      </c>
      <c r="BN10" s="132">
        <v>0</v>
      </c>
      <c r="BO10" s="132">
        <v>0</v>
      </c>
      <c r="BP10" s="132">
        <v>0</v>
      </c>
      <c r="BQ10" s="132">
        <v>0</v>
      </c>
      <c r="BR10" s="132">
        <v>0</v>
      </c>
      <c r="BS10" s="132">
        <v>0</v>
      </c>
      <c r="BT10" s="132">
        <v>0</v>
      </c>
      <c r="BU10" s="132">
        <v>0</v>
      </c>
      <c r="BV10" s="134">
        <f t="shared" si="42"/>
        <v>0</v>
      </c>
      <c r="BW10" s="139">
        <f t="shared" si="43"/>
        <v>0</v>
      </c>
      <c r="BX10" s="115"/>
      <c r="BY10" s="131">
        <v>0</v>
      </c>
      <c r="BZ10" s="131">
        <v>0</v>
      </c>
      <c r="CA10" s="132">
        <v>0</v>
      </c>
      <c r="CB10" s="132">
        <v>0</v>
      </c>
      <c r="CC10" s="132">
        <v>0</v>
      </c>
      <c r="CD10" s="132">
        <v>0</v>
      </c>
      <c r="CE10" s="132">
        <v>0</v>
      </c>
      <c r="CF10" s="132">
        <v>0</v>
      </c>
      <c r="CG10" s="132">
        <v>0</v>
      </c>
      <c r="CH10" s="132">
        <v>0</v>
      </c>
      <c r="CI10" s="132">
        <v>0</v>
      </c>
      <c r="CJ10" s="132">
        <v>0</v>
      </c>
      <c r="CK10" s="134">
        <f t="shared" si="44"/>
        <v>0</v>
      </c>
      <c r="CL10" s="139">
        <f t="shared" si="45"/>
        <v>0</v>
      </c>
    </row>
    <row r="11" spans="2:90" outlineLevel="1" x14ac:dyDescent="0.3">
      <c r="B11" s="249" t="s">
        <v>57</v>
      </c>
      <c r="C11" s="131">
        <v>3701.4399999995949</v>
      </c>
      <c r="D11" s="132">
        <v>0</v>
      </c>
      <c r="E11" s="132">
        <v>0</v>
      </c>
      <c r="F11" s="132">
        <v>0</v>
      </c>
      <c r="G11" s="132">
        <v>0</v>
      </c>
      <c r="H11" s="132">
        <v>0</v>
      </c>
      <c r="I11" s="132">
        <v>0</v>
      </c>
      <c r="J11" s="132">
        <v>0</v>
      </c>
      <c r="K11" s="132">
        <v>0</v>
      </c>
      <c r="L11" s="132">
        <v>0</v>
      </c>
      <c r="M11" s="132">
        <v>0</v>
      </c>
      <c r="N11" s="203">
        <v>0</v>
      </c>
      <c r="O11" s="244">
        <f t="shared" si="46"/>
        <v>0</v>
      </c>
      <c r="P11" s="211"/>
      <c r="Q11" s="131">
        <v>0</v>
      </c>
      <c r="R11" s="132">
        <v>0</v>
      </c>
      <c r="S11" s="132">
        <v>0</v>
      </c>
      <c r="T11" s="132">
        <v>0</v>
      </c>
      <c r="U11" s="132">
        <v>0</v>
      </c>
      <c r="V11" s="132">
        <v>0</v>
      </c>
      <c r="W11" s="132">
        <v>0</v>
      </c>
      <c r="X11" s="132">
        <v>0</v>
      </c>
      <c r="Y11" s="132">
        <v>0</v>
      </c>
      <c r="Z11" s="132">
        <v>0</v>
      </c>
      <c r="AA11" s="132">
        <v>0</v>
      </c>
      <c r="AB11" s="132">
        <v>0</v>
      </c>
      <c r="AC11" s="134">
        <f t="shared" si="49"/>
        <v>0</v>
      </c>
      <c r="AD11" s="139">
        <f t="shared" si="37"/>
        <v>0</v>
      </c>
      <c r="AE11" s="115"/>
      <c r="AF11" s="131">
        <f>AC68</f>
        <v>0</v>
      </c>
      <c r="AG11" s="131">
        <f>AF68</f>
        <v>0</v>
      </c>
      <c r="AH11" s="131">
        <f t="shared" si="47"/>
        <v>0</v>
      </c>
      <c r="AI11" s="131">
        <f t="shared" si="47"/>
        <v>0</v>
      </c>
      <c r="AJ11" s="131">
        <f t="shared" si="47"/>
        <v>0</v>
      </c>
      <c r="AK11" s="131">
        <f>AJ68</f>
        <v>0</v>
      </c>
      <c r="AL11" s="131">
        <f t="shared" si="48"/>
        <v>0</v>
      </c>
      <c r="AM11" s="131">
        <f t="shared" si="48"/>
        <v>0</v>
      </c>
      <c r="AN11" s="131">
        <f t="shared" si="48"/>
        <v>0</v>
      </c>
      <c r="AO11" s="131">
        <f t="shared" si="48"/>
        <v>0</v>
      </c>
      <c r="AP11" s="131">
        <f t="shared" si="48"/>
        <v>0</v>
      </c>
      <c r="AQ11" s="131">
        <f t="shared" si="48"/>
        <v>0</v>
      </c>
      <c r="AR11" s="134">
        <f t="shared" si="38"/>
        <v>0</v>
      </c>
      <c r="AS11" s="139">
        <f t="shared" si="39"/>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40"/>
        <v>0</v>
      </c>
      <c r="BH11" s="139">
        <f t="shared" si="41"/>
        <v>0</v>
      </c>
      <c r="BI11" s="115"/>
      <c r="BJ11" s="131">
        <f>BF68</f>
        <v>0</v>
      </c>
      <c r="BK11" s="131">
        <f>BJ68</f>
        <v>0</v>
      </c>
      <c r="BL11" s="131">
        <v>0</v>
      </c>
      <c r="BM11" s="131">
        <v>0</v>
      </c>
      <c r="BN11" s="131">
        <v>0</v>
      </c>
      <c r="BO11" s="131">
        <v>0</v>
      </c>
      <c r="BP11" s="131">
        <v>0</v>
      </c>
      <c r="BQ11" s="131">
        <v>0</v>
      </c>
      <c r="BR11" s="131">
        <v>0</v>
      </c>
      <c r="BS11" s="131">
        <v>0</v>
      </c>
      <c r="BT11" s="131">
        <v>0</v>
      </c>
      <c r="BU11" s="131">
        <v>0</v>
      </c>
      <c r="BV11" s="134">
        <f t="shared" si="42"/>
        <v>0</v>
      </c>
      <c r="BW11" s="139">
        <f t="shared" si="43"/>
        <v>0</v>
      </c>
      <c r="BX11" s="115"/>
      <c r="BY11" s="131">
        <f>BU68</f>
        <v>0</v>
      </c>
      <c r="BZ11" s="131">
        <f>BY68</f>
        <v>0</v>
      </c>
      <c r="CA11" s="131">
        <v>0</v>
      </c>
      <c r="CB11" s="131">
        <v>0</v>
      </c>
      <c r="CC11" s="131">
        <v>0</v>
      </c>
      <c r="CD11" s="131">
        <v>0</v>
      </c>
      <c r="CE11" s="131">
        <v>0</v>
      </c>
      <c r="CF11" s="131">
        <v>0</v>
      </c>
      <c r="CG11" s="131">
        <v>0</v>
      </c>
      <c r="CH11" s="131">
        <v>0</v>
      </c>
      <c r="CI11" s="131">
        <v>0</v>
      </c>
      <c r="CJ11" s="131">
        <v>0</v>
      </c>
      <c r="CK11" s="134">
        <f t="shared" si="44"/>
        <v>0</v>
      </c>
      <c r="CL11" s="139">
        <f t="shared" si="45"/>
        <v>0</v>
      </c>
    </row>
    <row r="12" spans="2:90" outlineLevel="1" x14ac:dyDescent="0.3">
      <c r="B12" s="249" t="s">
        <v>58</v>
      </c>
      <c r="C12" s="131">
        <v>0</v>
      </c>
      <c r="D12" s="132">
        <v>0</v>
      </c>
      <c r="E12" s="132">
        <v>0</v>
      </c>
      <c r="F12" s="132">
        <v>0</v>
      </c>
      <c r="G12" s="132">
        <v>0</v>
      </c>
      <c r="H12" s="132">
        <v>0</v>
      </c>
      <c r="I12" s="132">
        <v>0</v>
      </c>
      <c r="J12" s="132">
        <v>0</v>
      </c>
      <c r="K12" s="132">
        <v>0</v>
      </c>
      <c r="L12" s="132">
        <v>0</v>
      </c>
      <c r="M12" s="132">
        <v>0</v>
      </c>
      <c r="N12" s="203">
        <v>0</v>
      </c>
      <c r="O12" s="244">
        <f t="shared" si="46"/>
        <v>0</v>
      </c>
      <c r="P12" s="211"/>
      <c r="Q12" s="131">
        <v>0</v>
      </c>
      <c r="R12" s="132">
        <v>0</v>
      </c>
      <c r="S12" s="132">
        <v>0</v>
      </c>
      <c r="T12" s="132">
        <v>0</v>
      </c>
      <c r="U12" s="132">
        <v>0</v>
      </c>
      <c r="V12" s="132">
        <v>0</v>
      </c>
      <c r="W12" s="132">
        <v>0</v>
      </c>
      <c r="X12" s="132">
        <v>0</v>
      </c>
      <c r="Y12" s="132">
        <v>0</v>
      </c>
      <c r="Z12" s="132">
        <v>0</v>
      </c>
      <c r="AA12" s="132">
        <v>0</v>
      </c>
      <c r="AB12" s="132">
        <v>0</v>
      </c>
      <c r="AC12" s="134">
        <f t="shared" si="49"/>
        <v>0</v>
      </c>
      <c r="AD12" s="139">
        <f t="shared" si="37"/>
        <v>0</v>
      </c>
      <c r="AE12" s="115"/>
      <c r="AF12" s="131">
        <v>0</v>
      </c>
      <c r="AG12" s="131">
        <v>0</v>
      </c>
      <c r="AH12" s="131">
        <v>0</v>
      </c>
      <c r="AI12" s="131">
        <v>0</v>
      </c>
      <c r="AJ12" s="131">
        <v>0</v>
      </c>
      <c r="AK12" s="131">
        <v>0</v>
      </c>
      <c r="AL12" s="131">
        <v>0</v>
      </c>
      <c r="AM12" s="131">
        <v>0</v>
      </c>
      <c r="AN12" s="131">
        <v>0</v>
      </c>
      <c r="AO12" s="131">
        <v>0</v>
      </c>
      <c r="AP12" s="131">
        <v>0</v>
      </c>
      <c r="AQ12" s="131">
        <v>0</v>
      </c>
      <c r="AR12" s="134">
        <f t="shared" si="38"/>
        <v>0</v>
      </c>
      <c r="AS12" s="139">
        <f t="shared" si="39"/>
        <v>0</v>
      </c>
      <c r="AT12" s="115"/>
      <c r="AU12" s="131">
        <v>0</v>
      </c>
      <c r="AV12" s="131">
        <v>0</v>
      </c>
      <c r="AW12" s="132">
        <v>0</v>
      </c>
      <c r="AX12" s="132">
        <v>0</v>
      </c>
      <c r="AY12" s="132">
        <v>0</v>
      </c>
      <c r="AZ12" s="132">
        <v>0</v>
      </c>
      <c r="BA12" s="132">
        <v>0</v>
      </c>
      <c r="BB12" s="132">
        <v>0</v>
      </c>
      <c r="BC12" s="132">
        <v>0</v>
      </c>
      <c r="BD12" s="132">
        <v>0</v>
      </c>
      <c r="BE12" s="132">
        <v>0</v>
      </c>
      <c r="BF12" s="132">
        <v>0</v>
      </c>
      <c r="BG12" s="134">
        <f t="shared" si="40"/>
        <v>0</v>
      </c>
      <c r="BH12" s="139">
        <f t="shared" si="41"/>
        <v>0</v>
      </c>
      <c r="BI12" s="115"/>
      <c r="BJ12" s="131">
        <v>0</v>
      </c>
      <c r="BK12" s="131">
        <v>0</v>
      </c>
      <c r="BL12" s="132">
        <v>0</v>
      </c>
      <c r="BM12" s="132">
        <v>0</v>
      </c>
      <c r="BN12" s="132">
        <v>0</v>
      </c>
      <c r="BO12" s="132">
        <v>0</v>
      </c>
      <c r="BP12" s="132">
        <v>0</v>
      </c>
      <c r="BQ12" s="132">
        <v>0</v>
      </c>
      <c r="BR12" s="132">
        <v>0</v>
      </c>
      <c r="BS12" s="132">
        <v>0</v>
      </c>
      <c r="BT12" s="132">
        <v>0</v>
      </c>
      <c r="BU12" s="132">
        <v>0</v>
      </c>
      <c r="BV12" s="134">
        <f t="shared" si="42"/>
        <v>0</v>
      </c>
      <c r="BW12" s="139">
        <f t="shared" si="43"/>
        <v>0</v>
      </c>
      <c r="BX12" s="115"/>
      <c r="BY12" s="131">
        <v>0</v>
      </c>
      <c r="BZ12" s="131">
        <v>0</v>
      </c>
      <c r="CA12" s="132">
        <v>0</v>
      </c>
      <c r="CB12" s="132">
        <v>0</v>
      </c>
      <c r="CC12" s="132">
        <v>0</v>
      </c>
      <c r="CD12" s="132">
        <v>0</v>
      </c>
      <c r="CE12" s="132">
        <v>0</v>
      </c>
      <c r="CF12" s="132">
        <v>0</v>
      </c>
      <c r="CG12" s="132">
        <v>0</v>
      </c>
      <c r="CH12" s="132">
        <v>0</v>
      </c>
      <c r="CI12" s="132">
        <v>0</v>
      </c>
      <c r="CJ12" s="132">
        <v>0</v>
      </c>
      <c r="CK12" s="134">
        <f t="shared" si="44"/>
        <v>0</v>
      </c>
      <c r="CL12" s="139">
        <f t="shared" si="45"/>
        <v>0</v>
      </c>
    </row>
    <row r="13" spans="2:90" outlineLevel="1" x14ac:dyDescent="0.3">
      <c r="B13" s="249"/>
      <c r="C13" s="131">
        <v>0</v>
      </c>
      <c r="D13" s="132">
        <v>0</v>
      </c>
      <c r="E13" s="132">
        <v>0</v>
      </c>
      <c r="F13" s="132">
        <v>0</v>
      </c>
      <c r="G13" s="132">
        <v>0</v>
      </c>
      <c r="H13" s="132">
        <v>0</v>
      </c>
      <c r="I13" s="132">
        <v>0</v>
      </c>
      <c r="J13" s="132">
        <v>0</v>
      </c>
      <c r="K13" s="132">
        <v>0</v>
      </c>
      <c r="L13" s="132">
        <v>0</v>
      </c>
      <c r="M13" s="132">
        <v>0</v>
      </c>
      <c r="N13" s="203">
        <v>0</v>
      </c>
      <c r="O13" s="244">
        <f t="shared" si="46"/>
        <v>0</v>
      </c>
      <c r="P13" s="211"/>
      <c r="Q13" s="131">
        <v>0</v>
      </c>
      <c r="R13" s="132">
        <v>0</v>
      </c>
      <c r="S13" s="132">
        <v>0</v>
      </c>
      <c r="T13" s="132">
        <v>0</v>
      </c>
      <c r="U13" s="132">
        <v>0</v>
      </c>
      <c r="V13" s="132">
        <v>0</v>
      </c>
      <c r="W13" s="132">
        <v>0</v>
      </c>
      <c r="X13" s="132">
        <v>0</v>
      </c>
      <c r="Y13" s="132">
        <v>0</v>
      </c>
      <c r="Z13" s="132">
        <v>0</v>
      </c>
      <c r="AA13" s="132">
        <v>0</v>
      </c>
      <c r="AB13" s="132">
        <v>0</v>
      </c>
      <c r="AC13" s="134">
        <f t="shared" si="49"/>
        <v>0</v>
      </c>
      <c r="AD13" s="139">
        <f t="shared" si="37"/>
        <v>0</v>
      </c>
      <c r="AE13" s="115"/>
      <c r="AF13" s="131">
        <v>0</v>
      </c>
      <c r="AG13" s="131">
        <v>0</v>
      </c>
      <c r="AH13" s="131">
        <v>0</v>
      </c>
      <c r="AI13" s="131">
        <v>0</v>
      </c>
      <c r="AJ13" s="131">
        <v>0</v>
      </c>
      <c r="AK13" s="131">
        <v>0</v>
      </c>
      <c r="AL13" s="131">
        <v>0</v>
      </c>
      <c r="AM13" s="131">
        <v>0</v>
      </c>
      <c r="AN13" s="131">
        <v>0</v>
      </c>
      <c r="AO13" s="131">
        <v>0</v>
      </c>
      <c r="AP13" s="131">
        <v>0</v>
      </c>
      <c r="AQ13" s="131">
        <v>0</v>
      </c>
      <c r="AR13" s="134">
        <f t="shared" si="38"/>
        <v>0</v>
      </c>
      <c r="AS13" s="139">
        <f t="shared" si="39"/>
        <v>0</v>
      </c>
      <c r="AT13" s="115"/>
      <c r="AU13" s="131">
        <v>0</v>
      </c>
      <c r="AV13" s="131">
        <v>0</v>
      </c>
      <c r="AW13" s="132">
        <v>0</v>
      </c>
      <c r="AX13" s="132">
        <v>0</v>
      </c>
      <c r="AY13" s="132">
        <v>0</v>
      </c>
      <c r="AZ13" s="132">
        <v>0</v>
      </c>
      <c r="BA13" s="132">
        <v>0</v>
      </c>
      <c r="BB13" s="132">
        <v>0</v>
      </c>
      <c r="BC13" s="132">
        <v>0</v>
      </c>
      <c r="BD13" s="132">
        <v>0</v>
      </c>
      <c r="BE13" s="132">
        <v>0</v>
      </c>
      <c r="BF13" s="132">
        <v>0</v>
      </c>
      <c r="BG13" s="134">
        <f t="shared" si="40"/>
        <v>0</v>
      </c>
      <c r="BH13" s="139">
        <f t="shared" si="41"/>
        <v>0</v>
      </c>
      <c r="BI13" s="115"/>
      <c r="BJ13" s="131">
        <v>0</v>
      </c>
      <c r="BK13" s="131">
        <v>0</v>
      </c>
      <c r="BL13" s="132">
        <v>0</v>
      </c>
      <c r="BM13" s="132">
        <v>0</v>
      </c>
      <c r="BN13" s="132">
        <v>0</v>
      </c>
      <c r="BO13" s="132">
        <v>0</v>
      </c>
      <c r="BP13" s="132">
        <v>0</v>
      </c>
      <c r="BQ13" s="132">
        <v>0</v>
      </c>
      <c r="BR13" s="132">
        <v>0</v>
      </c>
      <c r="BS13" s="132">
        <v>0</v>
      </c>
      <c r="BT13" s="132">
        <v>0</v>
      </c>
      <c r="BU13" s="132">
        <v>0</v>
      </c>
      <c r="BV13" s="134">
        <f t="shared" si="42"/>
        <v>0</v>
      </c>
      <c r="BW13" s="139">
        <f t="shared" si="43"/>
        <v>0</v>
      </c>
      <c r="BX13" s="115"/>
      <c r="BY13" s="131">
        <v>0</v>
      </c>
      <c r="BZ13" s="131">
        <v>0</v>
      </c>
      <c r="CA13" s="132">
        <v>0</v>
      </c>
      <c r="CB13" s="132">
        <v>0</v>
      </c>
      <c r="CC13" s="132">
        <v>0</v>
      </c>
      <c r="CD13" s="132">
        <v>0</v>
      </c>
      <c r="CE13" s="132">
        <v>0</v>
      </c>
      <c r="CF13" s="132">
        <v>0</v>
      </c>
      <c r="CG13" s="132">
        <v>0</v>
      </c>
      <c r="CH13" s="132">
        <v>0</v>
      </c>
      <c r="CI13" s="132">
        <v>0</v>
      </c>
      <c r="CJ13" s="132">
        <v>0</v>
      </c>
      <c r="CK13" s="134">
        <f t="shared" si="44"/>
        <v>0</v>
      </c>
      <c r="CL13" s="139">
        <f t="shared" si="45"/>
        <v>0</v>
      </c>
    </row>
    <row r="14" spans="2:90" s="117" customFormat="1" x14ac:dyDescent="0.3">
      <c r="B14" s="250" t="s">
        <v>59</v>
      </c>
      <c r="C14" s="135">
        <f t="shared" ref="C14:O14" si="50">SUM(C7:C13)</f>
        <v>200335.58999999959</v>
      </c>
      <c r="D14" s="136">
        <f t="shared" si="50"/>
        <v>147844.24</v>
      </c>
      <c r="E14" s="136">
        <f t="shared" si="50"/>
        <v>403838.25</v>
      </c>
      <c r="F14" s="136">
        <f t="shared" si="50"/>
        <v>416805.55</v>
      </c>
      <c r="G14" s="136">
        <f t="shared" si="50"/>
        <v>160911.85</v>
      </c>
      <c r="H14" s="136">
        <f t="shared" si="50"/>
        <v>267204.24</v>
      </c>
      <c r="I14" s="136">
        <f t="shared" si="50"/>
        <v>388544.77</v>
      </c>
      <c r="J14" s="136">
        <f t="shared" si="50"/>
        <v>272471.52</v>
      </c>
      <c r="K14" s="136">
        <f t="shared" si="50"/>
        <v>143187.24</v>
      </c>
      <c r="L14" s="136">
        <f t="shared" si="50"/>
        <v>169487.19999999998</v>
      </c>
      <c r="M14" s="136">
        <f t="shared" si="50"/>
        <v>278508.5</v>
      </c>
      <c r="N14" s="204">
        <f t="shared" si="50"/>
        <v>128933.47</v>
      </c>
      <c r="O14" s="240">
        <f t="shared" si="50"/>
        <v>128933.47</v>
      </c>
      <c r="P14" s="212"/>
      <c r="Q14" s="135">
        <f t="shared" ref="Q14:AC14" si="51">SUM(Q7:Q13)</f>
        <v>1135656.1399999999</v>
      </c>
      <c r="R14" s="136">
        <f t="shared" si="51"/>
        <v>732683.55</v>
      </c>
      <c r="S14" s="136">
        <f t="shared" si="51"/>
        <v>560994.09</v>
      </c>
      <c r="T14" s="136">
        <f t="shared" si="51"/>
        <v>829613.30999999994</v>
      </c>
      <c r="U14" s="136">
        <f t="shared" si="51"/>
        <v>411206.95000000007</v>
      </c>
      <c r="V14" s="136">
        <f t="shared" si="51"/>
        <v>1800874.8900000001</v>
      </c>
      <c r="W14" s="136">
        <f t="shared" si="51"/>
        <v>1844659.1100000003</v>
      </c>
      <c r="X14" s="136">
        <f t="shared" si="51"/>
        <v>2550071.9900000002</v>
      </c>
      <c r="Y14" s="136">
        <f t="shared" si="51"/>
        <v>2054219.49</v>
      </c>
      <c r="Z14" s="136">
        <f t="shared" si="51"/>
        <v>1764480.0899999999</v>
      </c>
      <c r="AA14" s="136">
        <f t="shared" si="51"/>
        <v>1670110.38</v>
      </c>
      <c r="AB14" s="136">
        <f t="shared" si="51"/>
        <v>2423520.08</v>
      </c>
      <c r="AC14" s="136">
        <f t="shared" si="51"/>
        <v>2423520.08</v>
      </c>
      <c r="AD14" s="139">
        <f t="shared" si="37"/>
        <v>1</v>
      </c>
      <c r="AE14" s="115"/>
      <c r="AF14" s="135">
        <f>SUM(AF7:AF13)</f>
        <v>8878320.879999999</v>
      </c>
      <c r="AG14" s="136">
        <f t="shared" ref="AG14:AR14" si="52">SUM(AG7:AG13)</f>
        <v>8235270.8700000001</v>
      </c>
      <c r="AH14" s="136">
        <f t="shared" si="52"/>
        <v>6422611.4899999993</v>
      </c>
      <c r="AI14" s="136">
        <f t="shared" si="52"/>
        <v>6221881.1799999997</v>
      </c>
      <c r="AJ14" s="136">
        <f t="shared" si="52"/>
        <v>5283032.7299999995</v>
      </c>
      <c r="AK14" s="136">
        <f t="shared" si="52"/>
        <v>5275488.4799999995</v>
      </c>
      <c r="AL14" s="136">
        <f t="shared" si="52"/>
        <v>4353731.42</v>
      </c>
      <c r="AM14" s="136">
        <f t="shared" si="52"/>
        <v>3446686.6899999995</v>
      </c>
      <c r="AN14" s="136">
        <f t="shared" si="52"/>
        <v>989599.58</v>
      </c>
      <c r="AO14" s="136">
        <f t="shared" si="52"/>
        <v>494972.44000000006</v>
      </c>
      <c r="AP14" s="136">
        <f t="shared" si="52"/>
        <v>35731.409999999996</v>
      </c>
      <c r="AQ14" s="136">
        <f t="shared" si="52"/>
        <v>1291045.46</v>
      </c>
      <c r="AR14" s="136">
        <f t="shared" si="52"/>
        <v>1291045.46</v>
      </c>
      <c r="AS14" s="139">
        <f t="shared" si="39"/>
        <v>1</v>
      </c>
      <c r="AT14" s="115"/>
      <c r="AU14" s="135">
        <f>SUM(AU7:AU13)</f>
        <v>1208</v>
      </c>
      <c r="AV14" s="136">
        <f t="shared" ref="AV14:BG14" si="53">SUM(AV7:AV13)</f>
        <v>149674.44</v>
      </c>
      <c r="AW14" s="136">
        <f t="shared" si="53"/>
        <v>423460.42000000004</v>
      </c>
      <c r="AX14" s="136">
        <f t="shared" si="53"/>
        <v>76549.72</v>
      </c>
      <c r="AY14" s="136">
        <f t="shared" si="53"/>
        <v>1557828.25</v>
      </c>
      <c r="AZ14" s="136">
        <f t="shared" si="53"/>
        <v>1670735.04</v>
      </c>
      <c r="BA14" s="136">
        <f t="shared" si="53"/>
        <v>2345022.59</v>
      </c>
      <c r="BB14" s="136">
        <f t="shared" si="53"/>
        <v>2037011.2</v>
      </c>
      <c r="BC14" s="136">
        <f t="shared" si="53"/>
        <v>1123484.5900000001</v>
      </c>
      <c r="BD14" s="136">
        <f t="shared" si="53"/>
        <v>4804.2000000000007</v>
      </c>
      <c r="BE14" s="136">
        <f t="shared" si="53"/>
        <v>4779384.57</v>
      </c>
      <c r="BF14" s="136">
        <f t="shared" si="53"/>
        <v>4093328.5799999996</v>
      </c>
      <c r="BG14" s="136">
        <f t="shared" si="53"/>
        <v>4093328.5799999996</v>
      </c>
      <c r="BH14" s="139">
        <f t="shared" si="41"/>
        <v>3.1705534056097449</v>
      </c>
      <c r="BI14" s="115"/>
      <c r="BJ14" s="135">
        <f>SUM(BJ7:BJ13)</f>
        <v>875522.2300000001</v>
      </c>
      <c r="BK14" s="136">
        <f t="shared" ref="BK14:BV14" si="54">SUM(BK7:BK13)</f>
        <v>856241.12</v>
      </c>
      <c r="BL14" s="136">
        <f t="shared" si="54"/>
        <v>180907.37000000002</v>
      </c>
      <c r="BM14" s="136">
        <f t="shared" si="54"/>
        <v>10771330.93</v>
      </c>
      <c r="BN14" s="136">
        <f t="shared" si="54"/>
        <v>6702370.1899999995</v>
      </c>
      <c r="BO14" s="136">
        <f t="shared" si="54"/>
        <v>7042175.6799999988</v>
      </c>
      <c r="BP14" s="136">
        <f t="shared" si="54"/>
        <v>7249010.71</v>
      </c>
      <c r="BQ14" s="136">
        <f t="shared" si="54"/>
        <v>7396467.1399999997</v>
      </c>
      <c r="BR14" s="136">
        <f t="shared" si="54"/>
        <v>8011423.0999999996</v>
      </c>
      <c r="BS14" s="136">
        <f t="shared" si="54"/>
        <v>8319995.3799999999</v>
      </c>
      <c r="BT14" s="136">
        <f t="shared" si="54"/>
        <v>7393324.0199999996</v>
      </c>
      <c r="BU14" s="136">
        <f t="shared" si="54"/>
        <v>7772260.8499999996</v>
      </c>
      <c r="BV14" s="136">
        <f t="shared" si="54"/>
        <v>7772260.8499999996</v>
      </c>
      <c r="BW14" s="139">
        <f t="shared" si="43"/>
        <v>6.0201294925741804</v>
      </c>
      <c r="BX14" s="115"/>
      <c r="BY14" s="135">
        <f>SUM(BY7:BY13)</f>
        <v>6886779.5599999996</v>
      </c>
      <c r="BZ14" s="136">
        <f t="shared" ref="BZ14:CK14" si="55">SUM(BZ7:BZ13)</f>
        <v>4013793.82</v>
      </c>
      <c r="CA14" s="136">
        <f t="shared" si="55"/>
        <v>0</v>
      </c>
      <c r="CB14" s="136">
        <f t="shared" si="55"/>
        <v>0</v>
      </c>
      <c r="CC14" s="136">
        <f t="shared" si="55"/>
        <v>0</v>
      </c>
      <c r="CD14" s="136">
        <f t="shared" si="55"/>
        <v>0</v>
      </c>
      <c r="CE14" s="136">
        <f t="shared" si="55"/>
        <v>0</v>
      </c>
      <c r="CF14" s="136">
        <f t="shared" si="55"/>
        <v>0</v>
      </c>
      <c r="CG14" s="136">
        <f t="shared" si="55"/>
        <v>0</v>
      </c>
      <c r="CH14" s="136">
        <f t="shared" si="55"/>
        <v>0</v>
      </c>
      <c r="CI14" s="136">
        <f t="shared" si="55"/>
        <v>0</v>
      </c>
      <c r="CJ14" s="136">
        <f t="shared" si="55"/>
        <v>0</v>
      </c>
      <c r="CK14" s="136">
        <f t="shared" si="55"/>
        <v>0</v>
      </c>
      <c r="CL14" s="139">
        <f t="shared" si="45"/>
        <v>0</v>
      </c>
    </row>
    <row r="15" spans="2:90" x14ac:dyDescent="0.3">
      <c r="B15" s="251"/>
      <c r="C15" s="423" t="s">
        <v>60</v>
      </c>
      <c r="D15" s="423"/>
      <c r="E15" s="423"/>
      <c r="F15" s="423"/>
      <c r="G15" s="423"/>
      <c r="H15" s="423"/>
      <c r="I15" s="423"/>
      <c r="J15" s="423"/>
      <c r="K15" s="423"/>
      <c r="L15" s="423"/>
      <c r="M15" s="423"/>
      <c r="N15" s="424"/>
      <c r="O15" s="241"/>
      <c r="P15" s="213"/>
      <c r="Q15" s="418" t="s">
        <v>60</v>
      </c>
      <c r="R15" s="418"/>
      <c r="S15" s="418"/>
      <c r="T15" s="418"/>
      <c r="U15" s="418"/>
      <c r="V15" s="418"/>
      <c r="W15" s="418"/>
      <c r="X15" s="418"/>
      <c r="Y15" s="418"/>
      <c r="Z15" s="418"/>
      <c r="AA15" s="418"/>
      <c r="AB15" s="418"/>
      <c r="AC15" s="418"/>
      <c r="AD15" s="418"/>
      <c r="AE15" s="137"/>
      <c r="AF15" s="418" t="s">
        <v>60</v>
      </c>
      <c r="AG15" s="418"/>
      <c r="AH15" s="418"/>
      <c r="AI15" s="418"/>
      <c r="AJ15" s="418"/>
      <c r="AK15" s="418"/>
      <c r="AL15" s="418"/>
      <c r="AM15" s="418"/>
      <c r="AN15" s="418"/>
      <c r="AO15" s="418"/>
      <c r="AP15" s="418"/>
      <c r="AQ15" s="418"/>
      <c r="AR15" s="418"/>
      <c r="AS15" s="418"/>
      <c r="AT15" s="137"/>
      <c r="AU15" s="418" t="s">
        <v>60</v>
      </c>
      <c r="AV15" s="418"/>
      <c r="AW15" s="418"/>
      <c r="AX15" s="418"/>
      <c r="AY15" s="418"/>
      <c r="AZ15" s="418"/>
      <c r="BA15" s="418"/>
      <c r="BB15" s="418"/>
      <c r="BC15" s="418"/>
      <c r="BD15" s="418"/>
      <c r="BE15" s="418"/>
      <c r="BF15" s="418"/>
      <c r="BG15" s="418"/>
      <c r="BH15" s="418"/>
      <c r="BI15" s="137"/>
      <c r="BJ15" s="418" t="s">
        <v>60</v>
      </c>
      <c r="BK15" s="418"/>
      <c r="BL15" s="418"/>
      <c r="BM15" s="418"/>
      <c r="BN15" s="418"/>
      <c r="BO15" s="418"/>
      <c r="BP15" s="418"/>
      <c r="BQ15" s="418"/>
      <c r="BR15" s="418"/>
      <c r="BS15" s="418"/>
      <c r="BT15" s="418"/>
      <c r="BU15" s="418"/>
      <c r="BV15" s="418"/>
      <c r="BW15" s="418"/>
      <c r="BX15" s="137"/>
      <c r="BY15" s="418" t="s">
        <v>60</v>
      </c>
      <c r="BZ15" s="418"/>
      <c r="CA15" s="418"/>
      <c r="CB15" s="418"/>
      <c r="CC15" s="418"/>
      <c r="CD15" s="418"/>
      <c r="CE15" s="418"/>
      <c r="CF15" s="418"/>
      <c r="CG15" s="418"/>
      <c r="CH15" s="418"/>
      <c r="CI15" s="418"/>
      <c r="CJ15" s="418"/>
      <c r="CK15" s="418"/>
      <c r="CL15" s="418"/>
    </row>
    <row r="16" spans="2:90" x14ac:dyDescent="0.3">
      <c r="B16" s="248" t="s">
        <v>61</v>
      </c>
      <c r="C16" s="218" t="s">
        <v>39</v>
      </c>
      <c r="D16" s="126" t="s">
        <v>40</v>
      </c>
      <c r="E16" s="126" t="s">
        <v>41</v>
      </c>
      <c r="F16" s="126" t="s">
        <v>42</v>
      </c>
      <c r="G16" s="126" t="s">
        <v>43</v>
      </c>
      <c r="H16" s="126" t="s">
        <v>44</v>
      </c>
      <c r="I16" s="126" t="s">
        <v>45</v>
      </c>
      <c r="J16" s="126" t="s">
        <v>46</v>
      </c>
      <c r="K16" s="126" t="s">
        <v>47</v>
      </c>
      <c r="L16" s="126" t="s">
        <v>48</v>
      </c>
      <c r="M16" s="126" t="s">
        <v>49</v>
      </c>
      <c r="N16" s="234" t="s">
        <v>50</v>
      </c>
      <c r="O16" s="242" t="s">
        <v>30</v>
      </c>
      <c r="P16" s="211"/>
      <c r="Q16" s="218"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8"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200"/>
      <c r="AT16" s="115"/>
      <c r="AU16" s="218"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200"/>
      <c r="BI16" s="115"/>
      <c r="BJ16" s="218" t="s">
        <v>39</v>
      </c>
      <c r="BK16" s="126" t="s">
        <v>40</v>
      </c>
      <c r="BL16" s="126" t="s">
        <v>41</v>
      </c>
      <c r="BM16" s="126" t="s">
        <v>42</v>
      </c>
      <c r="BN16" s="126" t="s">
        <v>43</v>
      </c>
      <c r="BO16" s="126" t="s">
        <v>44</v>
      </c>
      <c r="BP16" s="138" t="s">
        <v>45</v>
      </c>
      <c r="BQ16" s="126" t="s">
        <v>46</v>
      </c>
      <c r="BR16" s="126" t="s">
        <v>47</v>
      </c>
      <c r="BS16" s="126" t="s">
        <v>48</v>
      </c>
      <c r="BT16" s="126" t="s">
        <v>49</v>
      </c>
      <c r="BU16" s="126" t="s">
        <v>50</v>
      </c>
      <c r="BV16" s="125" t="s">
        <v>30</v>
      </c>
      <c r="BW16" s="200"/>
      <c r="BX16" s="115"/>
      <c r="BY16" s="218" t="s">
        <v>39</v>
      </c>
      <c r="BZ16" s="126" t="s">
        <v>40</v>
      </c>
      <c r="CA16" s="126" t="s">
        <v>41</v>
      </c>
      <c r="CB16" s="126" t="s">
        <v>42</v>
      </c>
      <c r="CC16" s="126" t="s">
        <v>43</v>
      </c>
      <c r="CD16" s="126" t="s">
        <v>44</v>
      </c>
      <c r="CE16" s="138" t="s">
        <v>45</v>
      </c>
      <c r="CF16" s="126" t="s">
        <v>46</v>
      </c>
      <c r="CG16" s="126" t="s">
        <v>47</v>
      </c>
      <c r="CH16" s="126" t="s">
        <v>48</v>
      </c>
      <c r="CI16" s="126" t="s">
        <v>49</v>
      </c>
      <c r="CJ16" s="126" t="s">
        <v>50</v>
      </c>
      <c r="CK16" s="125" t="s">
        <v>30</v>
      </c>
      <c r="CL16" s="200"/>
    </row>
    <row r="17" spans="2:90" s="117" customFormat="1" outlineLevel="1" x14ac:dyDescent="0.3">
      <c r="B17" s="249"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3">
        <f>SUMIFS('Conciliação Bancária 2016.17.18'!$J:$J,'Conciliação Bancária 2016.17.18'!$K:$K,'Base -Receita-Despesa'!$B17,'Conciliação Bancária 2016.17.18'!$D:$D,'Base -Receita-Despesa'!N$5)</f>
        <v>2460662.04</v>
      </c>
      <c r="O17" s="244">
        <f t="shared" ref="O17:O22" si="56">SUM(C17:N17)</f>
        <v>15727805.329999998</v>
      </c>
      <c r="P17" s="211"/>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57">SUM(Q17:AB17)</f>
        <v>26215310.18</v>
      </c>
      <c r="AD17" s="139">
        <f t="shared" ref="AD17:AD26" si="58">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59">SUM(AF17:AQ17)</f>
        <v>18736830.520000003</v>
      </c>
      <c r="AS17" s="139">
        <f t="shared" ref="AS17:AS26" si="60">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2358777.4900000002</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8098499.8500000015</v>
      </c>
      <c r="BE17" s="131">
        <f>SUMIFS('Conciliação Bancária 2016.17.18'!$J:$J,'Conciliação Bancária 2016.17.18'!$K:$K,'Base -Receita-Despesa'!$B17,'Conciliação Bancária 2016.17.18'!$D:$D,'Base -Receita-Despesa'!BE$5)</f>
        <v>2292174.62</v>
      </c>
      <c r="BF17" s="131">
        <f>SUMIFS('Conciliação Bancária 2016.17.18'!$J:$J,'Conciliação Bancária 2016.17.18'!$K:$K,'Base -Receita-Despesa'!$B17,'Conciliação Bancária 2016.17.18'!$D:$D,'Base -Receita-Despesa'!BF$5)</f>
        <v>28811.18</v>
      </c>
      <c r="BG17" s="134">
        <f t="shared" ref="BG17:BG22" si="61">SUM(AU17:BF17)</f>
        <v>32438703.850000005</v>
      </c>
      <c r="BH17" s="139">
        <f t="shared" ref="BH17:BH26" si="62">BG17/$AR$26</f>
        <v>1.7167592597249344</v>
      </c>
      <c r="BI17" s="122"/>
      <c r="BJ17" s="131">
        <f>SUMIFS('Conciliação Bancária 2016.17.18'!$J:$J,'Conciliação Bancária 2016.17.18'!$K:$K,'Base -Receita-Despesa'!$B17,'Conciliação Bancária 2016.17.18'!$D:$D,'Base -Receita-Despesa'!BJ$5)</f>
        <v>2306842.8199999998</v>
      </c>
      <c r="BK17" s="131">
        <f>SUMIFS('Conciliação Bancária 2016.17.18'!$J:$J,'Conciliação Bancária 2016.17.18'!$K:$K,'Base -Receita-Despesa'!$B17,'Conciliação Bancária 2016.17.18'!$D:$D,'Base -Receita-Despesa'!BK$5)</f>
        <v>1892018.56</v>
      </c>
      <c r="BL17" s="131">
        <f>SUMIFS('Conciliação Bancária 2016.17.18'!$J:$J,'Conciliação Bancária 2016.17.18'!$K:$K,'Base -Receita-Despesa'!$B17,'Conciliação Bancária 2016.17.18'!$D:$D,'Base -Receita-Despesa'!BL$5)</f>
        <v>14909409.030000001</v>
      </c>
      <c r="BM17" s="131">
        <f>SUMIFS('Conciliação Bancária 2016.17.18'!$J:$J,'Conciliação Bancária 2016.17.18'!$K:$K,'Base -Receita-Despesa'!$B17,'Conciliação Bancária 2016.17.18'!$D:$D,'Base -Receita-Despesa'!BM$5)</f>
        <v>693852.85</v>
      </c>
      <c r="BN17" s="131">
        <f>SUMIFS('Conciliação Bancária 2016.17.18'!$J:$J,'Conciliação Bancária 2016.17.18'!$K:$K,'Base -Receita-Despesa'!$B17,'Conciliação Bancária 2016.17.18'!$D:$D,'Base -Receita-Despesa'!BN$5)</f>
        <v>2701240.55</v>
      </c>
      <c r="BO17" s="131">
        <f>SUMIFS('Conciliação Bancária 2016.17.18'!$J:$J,'Conciliação Bancária 2016.17.18'!$K:$K,'Base -Receita-Despesa'!$B17,'Conciliação Bancária 2016.17.18'!$D:$D,'Base -Receita-Despesa'!BO$5)</f>
        <v>2189102.98</v>
      </c>
      <c r="BP17" s="131">
        <f>SUMIFS('Conciliação Bancária 2016.17.18'!$J:$J,'Conciliação Bancária 2016.17.18'!$K:$K,'Base -Receita-Despesa'!$B17,'Conciliação Bancária 2016.17.18'!$D:$D,'Base -Receita-Despesa'!BP$5)</f>
        <v>2201139.86</v>
      </c>
      <c r="BQ17" s="131">
        <f>SUMIFS('Conciliação Bancária 2016.17.18'!$J:$J,'Conciliação Bancária 2016.17.18'!$K:$K,'Base -Receita-Despesa'!$B17,'Conciliação Bancária 2016.17.18'!$D:$D,'Base -Receita-Despesa'!BQ$5)</f>
        <v>2365563.9699999997</v>
      </c>
      <c r="BR17" s="131">
        <f>SUMIFS('Conciliação Bancária 2016.17.18'!$J:$J,'Conciliação Bancária 2016.17.18'!$K:$K,'Base -Receita-Despesa'!$B17,'Conciliação Bancária 2016.17.18'!$D:$D,'Base -Receita-Despesa'!BR$5)</f>
        <v>2599124.69</v>
      </c>
      <c r="BS17" s="131">
        <f>SUMIFS('Conciliação Bancária 2016.17.18'!$J:$J,'Conciliação Bancária 2016.17.18'!$K:$K,'Base -Receita-Despesa'!$B17,'Conciliação Bancária 2016.17.18'!$D:$D,'Base -Receita-Despesa'!BS$5)</f>
        <v>1554952.74</v>
      </c>
      <c r="BT17" s="131">
        <f>SUMIFS('Conciliação Bancária 2016.17.18'!$J:$J,'Conciliação Bancária 2016.17.18'!$K:$K,'Base -Receita-Despesa'!$B17,'Conciliação Bancária 2016.17.18'!$D:$D,'Base -Receita-Despesa'!BT$5)</f>
        <v>2604803.14</v>
      </c>
      <c r="BU17" s="131">
        <f>SUMIFS('Conciliação Bancária 2016.17.18'!$J:$J,'Conciliação Bancária 2016.17.18'!$K:$K,'Base -Receita-Despesa'!$B17,'Conciliação Bancária 2016.17.18'!$D:$D,'Base -Receita-Despesa'!BU$5)</f>
        <v>961504.77</v>
      </c>
      <c r="BV17" s="134">
        <f t="shared" ref="BV17:BV22" si="63">SUM(BJ17:BU17)</f>
        <v>36979555.960000001</v>
      </c>
      <c r="BW17" s="139">
        <f t="shared" ref="BW17:BW26" si="64">BV17/$AR$26</f>
        <v>1.9570755788643008</v>
      </c>
      <c r="BX17" s="122"/>
      <c r="BY17" s="131">
        <f>SUMIFS('Conciliação Bancária 2016.17.18'!$J:$J,'Conciliação Bancária 2016.17.18'!$K:$K,'Base -Receita-Despesa'!$B17,'Conciliação Bancária 2016.17.18'!$D:$D,'Base -Receita-Despesa'!BY$5)</f>
        <v>0</v>
      </c>
      <c r="BZ17" s="131">
        <f>SUMIFS('Conciliação Bancária 2016.17.18'!$J:$J,'Conciliação Bancária 2016.17.18'!$K:$K,'Base -Receita-Despesa'!$B17,'Conciliação Bancária 2016.17.18'!$D:$D,'Base -Receita-Despesa'!BZ$5)</f>
        <v>0</v>
      </c>
      <c r="CA17" s="131">
        <f>SUMIFS('Conciliação Bancária 2016.17.18'!$J:$J,'Conciliação Bancária 2016.17.18'!$K:$K,'Base -Receita-Despesa'!$B17,'Conciliação Bancária 2016.17.18'!$D:$D,'Base -Receita-Despesa'!CA$5)</f>
        <v>0</v>
      </c>
      <c r="CB17" s="131">
        <f>SUMIFS('Conciliação Bancária 2016.17.18'!$J:$J,'Conciliação Bancária 2016.17.18'!$K:$K,'Base -Receita-Despesa'!$B17,'Conciliação Bancária 2016.17.18'!$D:$D,'Base -Receita-Despesa'!CB$5)</f>
        <v>0</v>
      </c>
      <c r="CC17" s="131">
        <f>SUMIFS('Conciliação Bancária 2016.17.18'!$J:$J,'Conciliação Bancária 2016.17.18'!$K:$K,'Base -Receita-Despesa'!$B17,'Conciliação Bancária 2016.17.18'!$D:$D,'Base -Receita-Despesa'!CC$5)</f>
        <v>0</v>
      </c>
      <c r="CD17" s="131">
        <f>SUMIFS('Conciliação Bancária 2016.17.18'!$J:$J,'Conciliação Bancária 2016.17.18'!$K:$K,'Base -Receita-Despesa'!$B17,'Conciliação Bancária 2016.17.18'!$D:$D,'Base -Receita-Despesa'!CD$5)</f>
        <v>0</v>
      </c>
      <c r="CE17" s="131">
        <f>SUMIFS('Conciliação Bancária 2016.17.18'!$J:$J,'Conciliação Bancária 2016.17.18'!$K:$K,'Base -Receita-Despesa'!$B17,'Conciliação Bancária 2016.17.18'!$D:$D,'Base -Receita-Despesa'!CE$5)</f>
        <v>0</v>
      </c>
      <c r="CF17" s="131">
        <f>SUMIFS('Conciliação Bancária 2016.17.18'!$J:$J,'Conciliação Bancária 2016.17.18'!$K:$K,'Base -Receita-Despesa'!$B17,'Conciliação Bancária 2016.17.18'!$D:$D,'Base -Receita-Despesa'!CF$5)</f>
        <v>0</v>
      </c>
      <c r="CG17" s="131">
        <f>SUMIFS('Conciliação Bancária 2016.17.18'!$J:$J,'Conciliação Bancária 2016.17.18'!$K:$K,'Base -Receita-Despesa'!$B17,'Conciliação Bancária 2016.17.18'!$D:$D,'Base -Receita-Despesa'!CG$5)</f>
        <v>0</v>
      </c>
      <c r="CH17" s="131">
        <f>SUMIFS('Conciliação Bancária 2016.17.18'!$J:$J,'Conciliação Bancária 2016.17.18'!$K:$K,'Base -Receita-Despesa'!$B17,'Conciliação Bancária 2016.17.18'!$D:$D,'Base -Receita-Despesa'!CH$5)</f>
        <v>0</v>
      </c>
      <c r="CI17" s="131">
        <f>SUMIFS('Conciliação Bancária 2016.17.18'!$J:$J,'Conciliação Bancária 2016.17.18'!$K:$K,'Base -Receita-Despesa'!$B17,'Conciliação Bancária 2016.17.18'!$D:$D,'Base -Receita-Despesa'!CI$5)</f>
        <v>0</v>
      </c>
      <c r="CJ17" s="131">
        <f>SUMIFS('Conciliação Bancária 2016.17.18'!$J:$J,'Conciliação Bancária 2016.17.18'!$K:$K,'Base -Receita-Despesa'!$B17,'Conciliação Bancária 2016.17.18'!$D:$D,'Base -Receita-Despesa'!CJ$5)</f>
        <v>0</v>
      </c>
      <c r="CK17" s="134">
        <f t="shared" ref="CK17:CK22" si="65">SUM(BY17:CJ17)</f>
        <v>0</v>
      </c>
      <c r="CL17" s="139">
        <f t="shared" ref="CL17:CL26" si="66">CK17/$AR$26</f>
        <v>0</v>
      </c>
    </row>
    <row r="18" spans="2:90" outlineLevel="1" x14ac:dyDescent="0.3">
      <c r="B18" s="249"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3">
        <f>SUMIFS('Conciliação Bancária 2016.17.18'!$J:$J,'Conciliação Bancária 2016.17.18'!$K:$K,'Base -Receita-Despesa'!$B18,'Conciliação Bancária 2016.17.18'!$D:$D,'Base -Receita-Despesa'!N$5)</f>
        <v>369.03000000000003</v>
      </c>
      <c r="O18" s="244">
        <f t="shared" si="56"/>
        <v>9055.8900000000012</v>
      </c>
      <c r="P18" s="211"/>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57"/>
        <v>50437.96</v>
      </c>
      <c r="AD18" s="139">
        <f t="shared" si="58"/>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59"/>
        <v>158482.65000000002</v>
      </c>
      <c r="AS18" s="139">
        <f t="shared" si="60"/>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285.46000000000004</v>
      </c>
      <c r="BC18" s="131">
        <f>SUMIFS('Conciliação Bancária 2016.17.18'!$J:$J,'Conciliação Bancária 2016.17.18'!$K:$K,'Base -Receita-Despesa'!$B18,'Conciliação Bancária 2016.17.18'!$D:$D,'Base -Receita-Despesa'!BC$5)</f>
        <v>132.86000000000001</v>
      </c>
      <c r="BD18" s="131">
        <f>SUMIFS('Conciliação Bancária 2016.17.18'!$J:$J,'Conciliação Bancária 2016.17.18'!$K:$K,'Base -Receita-Despesa'!$B18,'Conciliação Bancária 2016.17.18'!$D:$D,'Base -Receita-Despesa'!BD$5)</f>
        <v>2970.46</v>
      </c>
      <c r="BE18" s="131">
        <f>SUMIFS('Conciliação Bancária 2016.17.18'!$J:$J,'Conciliação Bancária 2016.17.18'!$K:$K,'Base -Receita-Despesa'!$B18,'Conciliação Bancária 2016.17.18'!$D:$D,'Base -Receita-Despesa'!BE$5)</f>
        <v>6277.98</v>
      </c>
      <c r="BF18" s="131">
        <f>SUMIFS('Conciliação Bancária 2016.17.18'!$J:$J,'Conciliação Bancária 2016.17.18'!$K:$K,'Base -Receita-Despesa'!$B18,'Conciliação Bancária 2016.17.18'!$D:$D,'Base -Receita-Despesa'!BF$5)</f>
        <v>4364.43</v>
      </c>
      <c r="BG18" s="134">
        <f t="shared" si="61"/>
        <v>14862.94</v>
      </c>
      <c r="BH18" s="139">
        <f t="shared" si="62"/>
        <v>7.8659400171243623E-4</v>
      </c>
      <c r="BI18" s="115"/>
      <c r="BJ18" s="131">
        <f>SUMIFS('Conciliação Bancária 2016.17.18'!$J:$J,'Conciliação Bancária 2016.17.18'!$K:$K,'Base -Receita-Despesa'!$B18,'Conciliação Bancária 2016.17.18'!$D:$D,'Base -Receita-Despesa'!BJ$5)</f>
        <v>452.34000000000003</v>
      </c>
      <c r="BK18" s="131">
        <f>SUMIFS('Conciliação Bancária 2016.17.18'!$J:$J,'Conciliação Bancária 2016.17.18'!$K:$K,'Base -Receita-Despesa'!$B18,'Conciliação Bancária 2016.17.18'!$D:$D,'Base -Receita-Despesa'!BK$5)</f>
        <v>470.65999999999997</v>
      </c>
      <c r="BL18" s="131">
        <f>SUMIFS('Conciliação Bancária 2016.17.18'!$J:$J,'Conciliação Bancária 2016.17.18'!$K:$K,'Base -Receita-Despesa'!$B18,'Conciliação Bancária 2016.17.18'!$D:$D,'Base -Receita-Despesa'!BL$5)</f>
        <v>7479.18</v>
      </c>
      <c r="BM18" s="131">
        <f>SUMIFS('Conciliação Bancária 2016.17.18'!$J:$J,'Conciliação Bancária 2016.17.18'!$K:$K,'Base -Receita-Despesa'!$B18,'Conciliação Bancária 2016.17.18'!$D:$D,'Base -Receita-Despesa'!BM$5)</f>
        <v>15409.09</v>
      </c>
      <c r="BN18" s="131">
        <f>SUMIFS('Conciliação Bancária 2016.17.18'!$J:$J,'Conciliação Bancária 2016.17.18'!$K:$K,'Base -Receita-Despesa'!$B18,'Conciliação Bancária 2016.17.18'!$D:$D,'Base -Receita-Despesa'!BN$5)</f>
        <v>9489.2999999999993</v>
      </c>
      <c r="BO18" s="131">
        <f>SUMIFS('Conciliação Bancária 2016.17.18'!$J:$J,'Conciliação Bancária 2016.17.18'!$K:$K,'Base -Receita-Despesa'!$B18,'Conciliação Bancária 2016.17.18'!$D:$D,'Base -Receita-Despesa'!BO$5)</f>
        <v>11589.48</v>
      </c>
      <c r="BP18" s="131">
        <f>SUMIFS('Conciliação Bancária 2016.17.18'!$J:$J,'Conciliação Bancária 2016.17.18'!$K:$K,'Base -Receita-Despesa'!$B18,'Conciliação Bancária 2016.17.18'!$D:$D,'Base -Receita-Despesa'!BP$5)</f>
        <v>9607.98</v>
      </c>
      <c r="BQ18" s="131">
        <f>SUMIFS('Conciliação Bancária 2016.17.18'!$J:$J,'Conciliação Bancária 2016.17.18'!$K:$K,'Base -Receita-Despesa'!$B18,'Conciliação Bancária 2016.17.18'!$D:$D,'Base -Receita-Despesa'!BQ$5)</f>
        <v>8355.7899999999991</v>
      </c>
      <c r="BR18" s="131">
        <f>SUMIFS('Conciliação Bancária 2016.17.18'!$J:$J,'Conciliação Bancária 2016.17.18'!$K:$K,'Base -Receita-Despesa'!$B18,'Conciliação Bancária 2016.17.18'!$D:$D,'Base -Receita-Despesa'!BR$5)</f>
        <v>-17228.62</v>
      </c>
      <c r="BS18" s="131">
        <f>SUMIFS('Conciliação Bancária 2016.17.18'!$J:$J,'Conciliação Bancária 2016.17.18'!$K:$K,'Base -Receita-Despesa'!$B18,'Conciliação Bancária 2016.17.18'!$D:$D,'Base -Receita-Despesa'!BS$5)</f>
        <v>7784.29</v>
      </c>
      <c r="BT18" s="131">
        <f>SUMIFS('Conciliação Bancária 2016.17.18'!$J:$J,'Conciliação Bancária 2016.17.18'!$K:$K,'Base -Receita-Despesa'!$B18,'Conciliação Bancária 2016.17.18'!$D:$D,'Base -Receita-Despesa'!BT$5)</f>
        <v>5007.43</v>
      </c>
      <c r="BU18" s="131">
        <f>SUMIFS('Conciliação Bancária 2016.17.18'!$J:$J,'Conciliação Bancária 2016.17.18'!$K:$K,'Base -Receita-Despesa'!$B18,'Conciliação Bancária 2016.17.18'!$D:$D,'Base -Receita-Despesa'!BU$5)</f>
        <v>14047.55</v>
      </c>
      <c r="BV18" s="134">
        <f t="shared" si="63"/>
        <v>72464.47</v>
      </c>
      <c r="BW18" s="139">
        <f t="shared" si="64"/>
        <v>3.8350499591111036E-3</v>
      </c>
      <c r="BX18" s="115"/>
      <c r="BY18" s="131">
        <f>SUMIFS('Conciliação Bancária 2016.17.18'!$J:$J,'Conciliação Bancária 2016.17.18'!$K:$K,'Base -Receita-Despesa'!$B18,'Conciliação Bancária 2016.17.18'!$D:$D,'Base -Receita-Despesa'!BY$5)</f>
        <v>6025.22</v>
      </c>
      <c r="BZ18" s="131">
        <f>SUMIFS('Conciliação Bancária 2016.17.18'!$J:$J,'Conciliação Bancária 2016.17.18'!$K:$K,'Base -Receita-Despesa'!$B18,'Conciliação Bancária 2016.17.18'!$D:$D,'Base -Receita-Despesa'!BZ$5)</f>
        <v>628.04</v>
      </c>
      <c r="CA18" s="131">
        <f>SUMIFS('Conciliação Bancária 2016.17.18'!$J:$J,'Conciliação Bancária 2016.17.18'!$K:$K,'Base -Receita-Despesa'!$B18,'Conciliação Bancária 2016.17.18'!$D:$D,'Base -Receita-Despesa'!CA$5)</f>
        <v>0</v>
      </c>
      <c r="CB18" s="131">
        <f>SUMIFS('Conciliação Bancária 2016.17.18'!$J:$J,'Conciliação Bancária 2016.17.18'!$K:$K,'Base -Receita-Despesa'!$B18,'Conciliação Bancária 2016.17.18'!$D:$D,'Base -Receita-Despesa'!CB$5)</f>
        <v>0</v>
      </c>
      <c r="CC18" s="131">
        <f>SUMIFS('Conciliação Bancária 2016.17.18'!$J:$J,'Conciliação Bancária 2016.17.18'!$K:$K,'Base -Receita-Despesa'!$B18,'Conciliação Bancária 2016.17.18'!$D:$D,'Base -Receita-Despesa'!CC$5)</f>
        <v>0</v>
      </c>
      <c r="CD18" s="131">
        <f>SUMIFS('Conciliação Bancária 2016.17.18'!$J:$J,'Conciliação Bancária 2016.17.18'!$K:$K,'Base -Receita-Despesa'!$B18,'Conciliação Bancária 2016.17.18'!$D:$D,'Base -Receita-Despesa'!CD$5)</f>
        <v>0</v>
      </c>
      <c r="CE18" s="131">
        <f>SUMIFS('Conciliação Bancária 2016.17.18'!$J:$J,'Conciliação Bancária 2016.17.18'!$K:$K,'Base -Receita-Despesa'!$B18,'Conciliação Bancária 2016.17.18'!$D:$D,'Base -Receita-Despesa'!CE$5)</f>
        <v>0</v>
      </c>
      <c r="CF18" s="131">
        <f>SUMIFS('Conciliação Bancária 2016.17.18'!$J:$J,'Conciliação Bancária 2016.17.18'!$K:$K,'Base -Receita-Despesa'!$B18,'Conciliação Bancária 2016.17.18'!$D:$D,'Base -Receita-Despesa'!CF$5)</f>
        <v>0</v>
      </c>
      <c r="CG18" s="131">
        <f>SUMIFS('Conciliação Bancária 2016.17.18'!$J:$J,'Conciliação Bancária 2016.17.18'!$K:$K,'Base -Receita-Despesa'!$B18,'Conciliação Bancária 2016.17.18'!$D:$D,'Base -Receita-Despesa'!CG$5)</f>
        <v>0</v>
      </c>
      <c r="CH18" s="131">
        <f>SUMIFS('Conciliação Bancária 2016.17.18'!$J:$J,'Conciliação Bancária 2016.17.18'!$K:$K,'Base -Receita-Despesa'!$B18,'Conciliação Bancária 2016.17.18'!$D:$D,'Base -Receita-Despesa'!CH$5)</f>
        <v>0</v>
      </c>
      <c r="CI18" s="131">
        <f>SUMIFS('Conciliação Bancária 2016.17.18'!$J:$J,'Conciliação Bancária 2016.17.18'!$K:$K,'Base -Receita-Despesa'!$B18,'Conciliação Bancária 2016.17.18'!$D:$D,'Base -Receita-Despesa'!CI$5)</f>
        <v>0</v>
      </c>
      <c r="CJ18" s="131">
        <f>SUMIFS('Conciliação Bancária 2016.17.18'!$J:$J,'Conciliação Bancária 2016.17.18'!$K:$K,'Base -Receita-Despesa'!$B18,'Conciliação Bancária 2016.17.18'!$D:$D,'Base -Receita-Despesa'!CJ$5)</f>
        <v>0</v>
      </c>
      <c r="CK18" s="134">
        <f t="shared" si="65"/>
        <v>6653.26</v>
      </c>
      <c r="CL18" s="139">
        <f t="shared" si="66"/>
        <v>3.5211165542169202E-4</v>
      </c>
    </row>
    <row r="19" spans="2:90" outlineLevel="1" x14ac:dyDescent="0.3">
      <c r="B19" s="249"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3">
        <f>SUMIFS('Conciliação Bancária 2016.17.18'!$J:$J,'Conciliação Bancária 2016.17.18'!$K:$K,'Base -Receita-Despesa'!$B19,'Conciliação Bancária 2016.17.18'!$D:$D,'Base -Receita-Despesa'!N$5)</f>
        <v>0</v>
      </c>
      <c r="O19" s="244">
        <f t="shared" si="56"/>
        <v>0</v>
      </c>
      <c r="P19" s="211"/>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57"/>
        <v>0</v>
      </c>
      <c r="AD19" s="139">
        <f t="shared" si="58"/>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59"/>
        <v>0</v>
      </c>
      <c r="AS19" s="139">
        <f t="shared" si="60"/>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61"/>
        <v>0</v>
      </c>
      <c r="BH19" s="139">
        <f t="shared" si="62"/>
        <v>0</v>
      </c>
      <c r="BI19" s="115"/>
      <c r="BJ19" s="131">
        <f>SUMIFS('Conciliação Bancária 2016.17.18'!$J:$J,'Conciliação Bancária 2016.17.18'!$K:$K,'Base -Receita-Despesa'!$B19,'Conciliação Bancária 2016.17.18'!$D:$D,'Base -Receita-Despesa'!BJ$5)</f>
        <v>0</v>
      </c>
      <c r="BK19" s="131">
        <f>SUMIFS('Conciliação Bancária 2016.17.18'!$J:$J,'Conciliação Bancária 2016.17.18'!$K:$K,'Base -Receita-Despesa'!$B19,'Conciliação Bancária 2016.17.18'!$D:$D,'Base -Receita-Despesa'!BK$5)</f>
        <v>0</v>
      </c>
      <c r="BL19" s="131">
        <f>SUMIFS('Conciliação Bancária 2016.17.18'!$J:$J,'Conciliação Bancária 2016.17.18'!$K:$K,'Base -Receita-Despesa'!$B19,'Conciliação Bancária 2016.17.18'!$D:$D,'Base -Receita-Despesa'!BL$5)</f>
        <v>0</v>
      </c>
      <c r="BM19" s="131">
        <f>SUMIFS('Conciliação Bancária 2016.17.18'!$J:$J,'Conciliação Bancária 2016.17.18'!$K:$K,'Base -Receita-Despesa'!$B19,'Conciliação Bancária 2016.17.18'!$D:$D,'Base -Receita-Despesa'!BM$5)</f>
        <v>0</v>
      </c>
      <c r="BN19" s="131">
        <f>SUMIFS('Conciliação Bancária 2016.17.18'!$J:$J,'Conciliação Bancária 2016.17.18'!$K:$K,'Base -Receita-Despesa'!$B19,'Conciliação Bancária 2016.17.18'!$D:$D,'Base -Receita-Despesa'!BN$5)</f>
        <v>0</v>
      </c>
      <c r="BO19" s="131">
        <f>SUMIFS('Conciliação Bancária 2016.17.18'!$J:$J,'Conciliação Bancária 2016.17.18'!$K:$K,'Base -Receita-Despesa'!$B19,'Conciliação Bancária 2016.17.18'!$D:$D,'Base -Receita-Despesa'!BO$5)</f>
        <v>0</v>
      </c>
      <c r="BP19" s="131">
        <f>SUMIFS('Conciliação Bancária 2016.17.18'!$J:$J,'Conciliação Bancária 2016.17.18'!$K:$K,'Base -Receita-Despesa'!$B19,'Conciliação Bancária 2016.17.18'!$D:$D,'Base -Receita-Despesa'!BP$5)</f>
        <v>0</v>
      </c>
      <c r="BQ19" s="131">
        <f>SUMIFS('Conciliação Bancária 2016.17.18'!$J:$J,'Conciliação Bancária 2016.17.18'!$K:$K,'Base -Receita-Despesa'!$B19,'Conciliação Bancária 2016.17.18'!$D:$D,'Base -Receita-Despesa'!BQ$5)</f>
        <v>0</v>
      </c>
      <c r="BR19" s="131">
        <f>SUMIFS('Conciliação Bancária 2016.17.18'!$J:$J,'Conciliação Bancária 2016.17.18'!$K:$K,'Base -Receita-Despesa'!$B19,'Conciliação Bancária 2016.17.18'!$D:$D,'Base -Receita-Despesa'!BR$5)</f>
        <v>0</v>
      </c>
      <c r="BS19" s="131">
        <f>SUMIFS('Conciliação Bancária 2016.17.18'!$J:$J,'Conciliação Bancária 2016.17.18'!$K:$K,'Base -Receita-Despesa'!$B19,'Conciliação Bancária 2016.17.18'!$D:$D,'Base -Receita-Despesa'!BS$5)</f>
        <v>0</v>
      </c>
      <c r="BT19" s="131">
        <f>SUMIFS('Conciliação Bancária 2016.17.18'!$J:$J,'Conciliação Bancária 2016.17.18'!$K:$K,'Base -Receita-Despesa'!$B19,'Conciliação Bancária 2016.17.18'!$D:$D,'Base -Receita-Despesa'!BT$5)</f>
        <v>0</v>
      </c>
      <c r="BU19" s="131">
        <f>SUMIFS('Conciliação Bancária 2016.17.18'!$J:$J,'Conciliação Bancária 2016.17.18'!$K:$K,'Base -Receita-Despesa'!$B19,'Conciliação Bancária 2016.17.18'!$D:$D,'Base -Receita-Despesa'!BU$5)</f>
        <v>0</v>
      </c>
      <c r="BV19" s="134">
        <f t="shared" si="63"/>
        <v>0</v>
      </c>
      <c r="BW19" s="139">
        <f t="shared" si="64"/>
        <v>0</v>
      </c>
      <c r="BX19" s="115"/>
      <c r="BY19" s="131">
        <f>SUMIFS('Conciliação Bancária 2016.17.18'!$J:$J,'Conciliação Bancária 2016.17.18'!$K:$K,'Base -Receita-Despesa'!$B19,'Conciliação Bancária 2016.17.18'!$D:$D,'Base -Receita-Despesa'!BY$5)</f>
        <v>0</v>
      </c>
      <c r="BZ19" s="131">
        <f>SUMIFS('Conciliação Bancária 2016.17.18'!$J:$J,'Conciliação Bancária 2016.17.18'!$K:$K,'Base -Receita-Despesa'!$B19,'Conciliação Bancária 2016.17.18'!$D:$D,'Base -Receita-Despesa'!BZ$5)</f>
        <v>0</v>
      </c>
      <c r="CA19" s="131">
        <f>SUMIFS('Conciliação Bancária 2016.17.18'!$J:$J,'Conciliação Bancária 2016.17.18'!$K:$K,'Base -Receita-Despesa'!$B19,'Conciliação Bancária 2016.17.18'!$D:$D,'Base -Receita-Despesa'!CA$5)</f>
        <v>0</v>
      </c>
      <c r="CB19" s="131">
        <f>SUMIFS('Conciliação Bancária 2016.17.18'!$J:$J,'Conciliação Bancária 2016.17.18'!$K:$K,'Base -Receita-Despesa'!$B19,'Conciliação Bancária 2016.17.18'!$D:$D,'Base -Receita-Despesa'!CB$5)</f>
        <v>0</v>
      </c>
      <c r="CC19" s="131">
        <f>SUMIFS('Conciliação Bancária 2016.17.18'!$J:$J,'Conciliação Bancária 2016.17.18'!$K:$K,'Base -Receita-Despesa'!$B19,'Conciliação Bancária 2016.17.18'!$D:$D,'Base -Receita-Despesa'!CC$5)</f>
        <v>0</v>
      </c>
      <c r="CD19" s="131">
        <f>SUMIFS('Conciliação Bancária 2016.17.18'!$J:$J,'Conciliação Bancária 2016.17.18'!$K:$K,'Base -Receita-Despesa'!$B19,'Conciliação Bancária 2016.17.18'!$D:$D,'Base -Receita-Despesa'!CD$5)</f>
        <v>0</v>
      </c>
      <c r="CE19" s="131">
        <f>SUMIFS('Conciliação Bancária 2016.17.18'!$J:$J,'Conciliação Bancária 2016.17.18'!$K:$K,'Base -Receita-Despesa'!$B19,'Conciliação Bancária 2016.17.18'!$D:$D,'Base -Receita-Despesa'!CE$5)</f>
        <v>0</v>
      </c>
      <c r="CF19" s="131">
        <f>SUMIFS('Conciliação Bancária 2016.17.18'!$J:$J,'Conciliação Bancária 2016.17.18'!$K:$K,'Base -Receita-Despesa'!$B19,'Conciliação Bancária 2016.17.18'!$D:$D,'Base -Receita-Despesa'!CF$5)</f>
        <v>0</v>
      </c>
      <c r="CG19" s="131">
        <f>SUMIFS('Conciliação Bancária 2016.17.18'!$J:$J,'Conciliação Bancária 2016.17.18'!$K:$K,'Base -Receita-Despesa'!$B19,'Conciliação Bancária 2016.17.18'!$D:$D,'Base -Receita-Despesa'!CG$5)</f>
        <v>0</v>
      </c>
      <c r="CH19" s="131">
        <f>SUMIFS('Conciliação Bancária 2016.17.18'!$J:$J,'Conciliação Bancária 2016.17.18'!$K:$K,'Base -Receita-Despesa'!$B19,'Conciliação Bancária 2016.17.18'!$D:$D,'Base -Receita-Despesa'!CH$5)</f>
        <v>0</v>
      </c>
      <c r="CI19" s="131">
        <f>SUMIFS('Conciliação Bancária 2016.17.18'!$J:$J,'Conciliação Bancária 2016.17.18'!$K:$K,'Base -Receita-Despesa'!$B19,'Conciliação Bancária 2016.17.18'!$D:$D,'Base -Receita-Despesa'!CI$5)</f>
        <v>0</v>
      </c>
      <c r="CJ19" s="131">
        <f>SUMIFS('Conciliação Bancária 2016.17.18'!$J:$J,'Conciliação Bancária 2016.17.18'!$K:$K,'Base -Receita-Despesa'!$B19,'Conciliação Bancária 2016.17.18'!$D:$D,'Base -Receita-Despesa'!CJ$5)</f>
        <v>0</v>
      </c>
      <c r="CK19" s="134">
        <f t="shared" si="65"/>
        <v>0</v>
      </c>
      <c r="CL19" s="139">
        <f t="shared" si="66"/>
        <v>0</v>
      </c>
    </row>
    <row r="20" spans="2:90" outlineLevel="1" x14ac:dyDescent="0.3">
      <c r="B20" s="249"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3">
        <f>SUMIFS('Conciliação Bancária 2016.17.18'!$J:$J,'Conciliação Bancária 2016.17.18'!$K:$K,'Base -Receita-Despesa'!$B20,'Conciliação Bancária 2016.17.18'!$D:$D,'Base -Receita-Despesa'!N$5)</f>
        <v>0</v>
      </c>
      <c r="O20" s="244">
        <f t="shared" si="56"/>
        <v>0</v>
      </c>
      <c r="P20" s="211"/>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57"/>
        <v>0</v>
      </c>
      <c r="AD20" s="139">
        <f t="shared" si="58"/>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59"/>
        <v>0</v>
      </c>
      <c r="AS20" s="139">
        <f t="shared" si="60"/>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61"/>
        <v>0</v>
      </c>
      <c r="BH20" s="139">
        <f t="shared" si="62"/>
        <v>0</v>
      </c>
      <c r="BI20" s="115"/>
      <c r="BJ20" s="131">
        <f>SUMIFS('Conciliação Bancária 2016.17.18'!$J:$J,'Conciliação Bancária 2016.17.18'!$K:$K,'Base -Receita-Despesa'!$B20,'Conciliação Bancária 2016.17.18'!$D:$D,'Base -Receita-Despesa'!BJ$5)</f>
        <v>0</v>
      </c>
      <c r="BK20" s="131">
        <f>SUMIFS('Conciliação Bancária 2016.17.18'!$J:$J,'Conciliação Bancária 2016.17.18'!$K:$K,'Base -Receita-Despesa'!$B20,'Conciliação Bancária 2016.17.18'!$D:$D,'Base -Receita-Despesa'!BK$5)</f>
        <v>0</v>
      </c>
      <c r="BL20" s="131">
        <f>SUMIFS('Conciliação Bancária 2016.17.18'!$J:$J,'Conciliação Bancária 2016.17.18'!$K:$K,'Base -Receita-Despesa'!$B20,'Conciliação Bancária 2016.17.18'!$D:$D,'Base -Receita-Despesa'!BL$5)</f>
        <v>0</v>
      </c>
      <c r="BM20" s="131">
        <f>SUMIFS('Conciliação Bancária 2016.17.18'!$J:$J,'Conciliação Bancária 2016.17.18'!$K:$K,'Base -Receita-Despesa'!$B20,'Conciliação Bancária 2016.17.18'!$D:$D,'Base -Receita-Despesa'!BM$5)</f>
        <v>0</v>
      </c>
      <c r="BN20" s="131">
        <f>SUMIFS('Conciliação Bancária 2016.17.18'!$J:$J,'Conciliação Bancária 2016.17.18'!$K:$K,'Base -Receita-Despesa'!$B20,'Conciliação Bancária 2016.17.18'!$D:$D,'Base -Receita-Despesa'!BN$5)</f>
        <v>0</v>
      </c>
      <c r="BO20" s="131">
        <f>SUMIFS('Conciliação Bancária 2016.17.18'!$J:$J,'Conciliação Bancária 2016.17.18'!$K:$K,'Base -Receita-Despesa'!$B20,'Conciliação Bancária 2016.17.18'!$D:$D,'Base -Receita-Despesa'!BO$5)</f>
        <v>0</v>
      </c>
      <c r="BP20" s="131">
        <f>SUMIFS('Conciliação Bancária 2016.17.18'!$J:$J,'Conciliação Bancária 2016.17.18'!$K:$K,'Base -Receita-Despesa'!$B20,'Conciliação Bancária 2016.17.18'!$D:$D,'Base -Receita-Despesa'!BP$5)</f>
        <v>0</v>
      </c>
      <c r="BQ20" s="131">
        <f>SUMIFS('Conciliação Bancária 2016.17.18'!$J:$J,'Conciliação Bancária 2016.17.18'!$K:$K,'Base -Receita-Despesa'!$B20,'Conciliação Bancária 2016.17.18'!$D:$D,'Base -Receita-Despesa'!BQ$5)</f>
        <v>0</v>
      </c>
      <c r="BR20" s="131">
        <f>SUMIFS('Conciliação Bancária 2016.17.18'!$J:$J,'Conciliação Bancária 2016.17.18'!$K:$K,'Base -Receita-Despesa'!$B20,'Conciliação Bancária 2016.17.18'!$D:$D,'Base -Receita-Despesa'!BR$5)</f>
        <v>0</v>
      </c>
      <c r="BS20" s="131">
        <f>SUMIFS('Conciliação Bancária 2016.17.18'!$J:$J,'Conciliação Bancária 2016.17.18'!$K:$K,'Base -Receita-Despesa'!$B20,'Conciliação Bancária 2016.17.18'!$D:$D,'Base -Receita-Despesa'!BS$5)</f>
        <v>0</v>
      </c>
      <c r="BT20" s="131">
        <f>SUMIFS('Conciliação Bancária 2016.17.18'!$J:$J,'Conciliação Bancária 2016.17.18'!$K:$K,'Base -Receita-Despesa'!$B20,'Conciliação Bancária 2016.17.18'!$D:$D,'Base -Receita-Despesa'!BT$5)</f>
        <v>0</v>
      </c>
      <c r="BU20" s="131">
        <f>SUMIFS('Conciliação Bancária 2016.17.18'!$J:$J,'Conciliação Bancária 2016.17.18'!$K:$K,'Base -Receita-Despesa'!$B20,'Conciliação Bancária 2016.17.18'!$D:$D,'Base -Receita-Despesa'!BU$5)</f>
        <v>0</v>
      </c>
      <c r="BV20" s="134">
        <f t="shared" si="63"/>
        <v>0</v>
      </c>
      <c r="BW20" s="139">
        <f t="shared" si="64"/>
        <v>0</v>
      </c>
      <c r="BX20" s="115"/>
      <c r="BY20" s="131">
        <f>SUMIFS('Conciliação Bancária 2016.17.18'!$J:$J,'Conciliação Bancária 2016.17.18'!$K:$K,'Base -Receita-Despesa'!$B20,'Conciliação Bancária 2016.17.18'!$D:$D,'Base -Receita-Despesa'!BY$5)</f>
        <v>0</v>
      </c>
      <c r="BZ20" s="131">
        <f>SUMIFS('Conciliação Bancária 2016.17.18'!$J:$J,'Conciliação Bancária 2016.17.18'!$K:$K,'Base -Receita-Despesa'!$B20,'Conciliação Bancária 2016.17.18'!$D:$D,'Base -Receita-Despesa'!BZ$5)</f>
        <v>0</v>
      </c>
      <c r="CA20" s="131">
        <f>SUMIFS('Conciliação Bancária 2016.17.18'!$J:$J,'Conciliação Bancária 2016.17.18'!$K:$K,'Base -Receita-Despesa'!$B20,'Conciliação Bancária 2016.17.18'!$D:$D,'Base -Receita-Despesa'!CA$5)</f>
        <v>0</v>
      </c>
      <c r="CB20" s="131">
        <f>SUMIFS('Conciliação Bancária 2016.17.18'!$J:$J,'Conciliação Bancária 2016.17.18'!$K:$K,'Base -Receita-Despesa'!$B20,'Conciliação Bancária 2016.17.18'!$D:$D,'Base -Receita-Despesa'!CB$5)</f>
        <v>0</v>
      </c>
      <c r="CC20" s="131">
        <f>SUMIFS('Conciliação Bancária 2016.17.18'!$J:$J,'Conciliação Bancária 2016.17.18'!$K:$K,'Base -Receita-Despesa'!$B20,'Conciliação Bancária 2016.17.18'!$D:$D,'Base -Receita-Despesa'!CC$5)</f>
        <v>0</v>
      </c>
      <c r="CD20" s="131">
        <f>SUMIFS('Conciliação Bancária 2016.17.18'!$J:$J,'Conciliação Bancária 2016.17.18'!$K:$K,'Base -Receita-Despesa'!$B20,'Conciliação Bancária 2016.17.18'!$D:$D,'Base -Receita-Despesa'!CD$5)</f>
        <v>0</v>
      </c>
      <c r="CE20" s="131">
        <f>SUMIFS('Conciliação Bancária 2016.17.18'!$J:$J,'Conciliação Bancária 2016.17.18'!$K:$K,'Base -Receita-Despesa'!$B20,'Conciliação Bancária 2016.17.18'!$D:$D,'Base -Receita-Despesa'!CE$5)</f>
        <v>0</v>
      </c>
      <c r="CF20" s="131">
        <f>SUMIFS('Conciliação Bancária 2016.17.18'!$J:$J,'Conciliação Bancária 2016.17.18'!$K:$K,'Base -Receita-Despesa'!$B20,'Conciliação Bancária 2016.17.18'!$D:$D,'Base -Receita-Despesa'!CF$5)</f>
        <v>0</v>
      </c>
      <c r="CG20" s="131">
        <f>SUMIFS('Conciliação Bancária 2016.17.18'!$J:$J,'Conciliação Bancária 2016.17.18'!$K:$K,'Base -Receita-Despesa'!$B20,'Conciliação Bancária 2016.17.18'!$D:$D,'Base -Receita-Despesa'!CG$5)</f>
        <v>0</v>
      </c>
      <c r="CH20" s="131">
        <f>SUMIFS('Conciliação Bancária 2016.17.18'!$J:$J,'Conciliação Bancária 2016.17.18'!$K:$K,'Base -Receita-Despesa'!$B20,'Conciliação Bancária 2016.17.18'!$D:$D,'Base -Receita-Despesa'!CH$5)</f>
        <v>0</v>
      </c>
      <c r="CI20" s="131">
        <f>SUMIFS('Conciliação Bancária 2016.17.18'!$J:$J,'Conciliação Bancária 2016.17.18'!$K:$K,'Base -Receita-Despesa'!$B20,'Conciliação Bancária 2016.17.18'!$D:$D,'Base -Receita-Despesa'!CI$5)</f>
        <v>0</v>
      </c>
      <c r="CJ20" s="131">
        <f>SUMIFS('Conciliação Bancária 2016.17.18'!$J:$J,'Conciliação Bancária 2016.17.18'!$K:$K,'Base -Receita-Despesa'!$B20,'Conciliação Bancária 2016.17.18'!$D:$D,'Base -Receita-Despesa'!CJ$5)</f>
        <v>0</v>
      </c>
      <c r="CK20" s="134">
        <f t="shared" si="65"/>
        <v>0</v>
      </c>
      <c r="CL20" s="139">
        <f t="shared" si="66"/>
        <v>0</v>
      </c>
    </row>
    <row r="21" spans="2:90" outlineLevel="1" x14ac:dyDescent="0.3">
      <c r="B21" s="249"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3">
        <f>SUMIFS('Conciliação Bancária 2016.17.18'!$J:$J,'Conciliação Bancária 2016.17.18'!$K:$K,'Base -Receita-Despesa'!$B21,'Conciliação Bancária 2016.17.18'!$D:$D,'Base -Receita-Despesa'!N$5)</f>
        <v>0</v>
      </c>
      <c r="O21" s="244">
        <f t="shared" si="56"/>
        <v>0</v>
      </c>
      <c r="P21" s="211"/>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57"/>
        <v>383.95</v>
      </c>
      <c r="AD21" s="139">
        <f t="shared" si="58"/>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59"/>
        <v>0</v>
      </c>
      <c r="AS21" s="139">
        <f t="shared" si="60"/>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61"/>
        <v>0</v>
      </c>
      <c r="BH21" s="139">
        <f t="shared" si="62"/>
        <v>0</v>
      </c>
      <c r="BI21" s="115"/>
      <c r="BJ21" s="131">
        <f>SUMIFS('Conciliação Bancária 2016.17.18'!$J:$J,'Conciliação Bancária 2016.17.18'!$K:$K,'Base -Receita-Despesa'!$B21,'Conciliação Bancária 2016.17.18'!$D:$D,'Base -Receita-Despesa'!BJ$5)</f>
        <v>0</v>
      </c>
      <c r="BK21" s="131">
        <f>SUMIFS('Conciliação Bancária 2016.17.18'!$J:$J,'Conciliação Bancária 2016.17.18'!$K:$K,'Base -Receita-Despesa'!$B21,'Conciliação Bancária 2016.17.18'!$D:$D,'Base -Receita-Despesa'!BK$5)</f>
        <v>0</v>
      </c>
      <c r="BL21" s="131">
        <f>SUMIFS('Conciliação Bancária 2016.17.18'!$J:$J,'Conciliação Bancária 2016.17.18'!$K:$K,'Base -Receita-Despesa'!$B21,'Conciliação Bancária 2016.17.18'!$D:$D,'Base -Receita-Despesa'!BL$5)</f>
        <v>0</v>
      </c>
      <c r="BM21" s="131">
        <f>SUMIFS('Conciliação Bancária 2016.17.18'!$J:$J,'Conciliação Bancária 2016.17.18'!$K:$K,'Base -Receita-Despesa'!$B21,'Conciliação Bancária 2016.17.18'!$D:$D,'Base -Receita-Despesa'!BM$5)</f>
        <v>0</v>
      </c>
      <c r="BN21" s="131">
        <f>SUMIFS('Conciliação Bancária 2016.17.18'!$J:$J,'Conciliação Bancária 2016.17.18'!$K:$K,'Base -Receita-Despesa'!$B21,'Conciliação Bancária 2016.17.18'!$D:$D,'Base -Receita-Despesa'!BN$5)</f>
        <v>1950</v>
      </c>
      <c r="BO21" s="131">
        <f>SUMIFS('Conciliação Bancária 2016.17.18'!$J:$J,'Conciliação Bancária 2016.17.18'!$K:$K,'Base -Receita-Despesa'!$B21,'Conciliação Bancária 2016.17.18'!$D:$D,'Base -Receita-Despesa'!BO$5)</f>
        <v>0</v>
      </c>
      <c r="BP21" s="131">
        <f>SUMIFS('Conciliação Bancária 2016.17.18'!$J:$J,'Conciliação Bancária 2016.17.18'!$K:$K,'Base -Receita-Despesa'!$B21,'Conciliação Bancária 2016.17.18'!$D:$D,'Base -Receita-Despesa'!BP$5)</f>
        <v>0</v>
      </c>
      <c r="BQ21" s="131">
        <f>SUMIFS('Conciliação Bancária 2016.17.18'!$J:$J,'Conciliação Bancária 2016.17.18'!$K:$K,'Base -Receita-Despesa'!$B21,'Conciliação Bancária 2016.17.18'!$D:$D,'Base -Receita-Despesa'!BQ$5)</f>
        <v>0</v>
      </c>
      <c r="BR21" s="131">
        <f>SUMIFS('Conciliação Bancária 2016.17.18'!$J:$J,'Conciliação Bancária 2016.17.18'!$K:$K,'Base -Receita-Despesa'!$B21,'Conciliação Bancária 2016.17.18'!$D:$D,'Base -Receita-Despesa'!BR$5)</f>
        <v>0</v>
      </c>
      <c r="BS21" s="131">
        <f>SUMIFS('Conciliação Bancária 2016.17.18'!$J:$J,'Conciliação Bancária 2016.17.18'!$K:$K,'Base -Receita-Despesa'!$B21,'Conciliação Bancária 2016.17.18'!$D:$D,'Base -Receita-Despesa'!BS$5)</f>
        <v>169653.76000000001</v>
      </c>
      <c r="BT21" s="131">
        <f>SUMIFS('Conciliação Bancária 2016.17.18'!$J:$J,'Conciliação Bancária 2016.17.18'!$K:$K,'Base -Receita-Despesa'!$B21,'Conciliação Bancária 2016.17.18'!$D:$D,'Base -Receita-Despesa'!BT$5)</f>
        <v>0</v>
      </c>
      <c r="BU21" s="131">
        <f>SUMIFS('Conciliação Bancária 2016.17.18'!$J:$J,'Conciliação Bancária 2016.17.18'!$K:$K,'Base -Receita-Despesa'!$B21,'Conciliação Bancária 2016.17.18'!$D:$D,'Base -Receita-Despesa'!BU$5)</f>
        <v>0</v>
      </c>
      <c r="BV21" s="134">
        <f t="shared" si="63"/>
        <v>171603.76</v>
      </c>
      <c r="BW21" s="139">
        <f t="shared" si="64"/>
        <v>9.0818161337730286E-3</v>
      </c>
      <c r="BX21" s="115"/>
      <c r="BY21" s="131">
        <f>SUMIFS('Conciliação Bancária 2016.17.18'!$J:$J,'Conciliação Bancária 2016.17.18'!$K:$K,'Base -Receita-Despesa'!$B21,'Conciliação Bancária 2016.17.18'!$D:$D,'Base -Receita-Despesa'!BY$5)</f>
        <v>0</v>
      </c>
      <c r="BZ21" s="131">
        <f>SUMIFS('Conciliação Bancária 2016.17.18'!$J:$J,'Conciliação Bancária 2016.17.18'!$K:$K,'Base -Receita-Despesa'!$B21,'Conciliação Bancária 2016.17.18'!$D:$D,'Base -Receita-Despesa'!BZ$5)</f>
        <v>0</v>
      </c>
      <c r="CA21" s="131">
        <f>SUMIFS('Conciliação Bancária 2016.17.18'!$J:$J,'Conciliação Bancária 2016.17.18'!$K:$K,'Base -Receita-Despesa'!$B21,'Conciliação Bancária 2016.17.18'!$D:$D,'Base -Receita-Despesa'!CA$5)</f>
        <v>0</v>
      </c>
      <c r="CB21" s="131">
        <f>SUMIFS('Conciliação Bancária 2016.17.18'!$J:$J,'Conciliação Bancária 2016.17.18'!$K:$K,'Base -Receita-Despesa'!$B21,'Conciliação Bancária 2016.17.18'!$D:$D,'Base -Receita-Despesa'!CB$5)</f>
        <v>0</v>
      </c>
      <c r="CC21" s="131">
        <f>SUMIFS('Conciliação Bancária 2016.17.18'!$J:$J,'Conciliação Bancária 2016.17.18'!$K:$K,'Base -Receita-Despesa'!$B21,'Conciliação Bancária 2016.17.18'!$D:$D,'Base -Receita-Despesa'!CC$5)</f>
        <v>0</v>
      </c>
      <c r="CD21" s="131">
        <f>SUMIFS('Conciliação Bancária 2016.17.18'!$J:$J,'Conciliação Bancária 2016.17.18'!$K:$K,'Base -Receita-Despesa'!$B21,'Conciliação Bancária 2016.17.18'!$D:$D,'Base -Receita-Despesa'!CD$5)</f>
        <v>0</v>
      </c>
      <c r="CE21" s="131">
        <f>SUMIFS('Conciliação Bancária 2016.17.18'!$J:$J,'Conciliação Bancária 2016.17.18'!$K:$K,'Base -Receita-Despesa'!$B21,'Conciliação Bancária 2016.17.18'!$D:$D,'Base -Receita-Despesa'!CE$5)</f>
        <v>0</v>
      </c>
      <c r="CF21" s="131">
        <f>SUMIFS('Conciliação Bancária 2016.17.18'!$J:$J,'Conciliação Bancária 2016.17.18'!$K:$K,'Base -Receita-Despesa'!$B21,'Conciliação Bancária 2016.17.18'!$D:$D,'Base -Receita-Despesa'!CF$5)</f>
        <v>0</v>
      </c>
      <c r="CG21" s="131">
        <f>SUMIFS('Conciliação Bancária 2016.17.18'!$J:$J,'Conciliação Bancária 2016.17.18'!$K:$K,'Base -Receita-Despesa'!$B21,'Conciliação Bancária 2016.17.18'!$D:$D,'Base -Receita-Despesa'!CG$5)</f>
        <v>0</v>
      </c>
      <c r="CH21" s="131">
        <f>SUMIFS('Conciliação Bancária 2016.17.18'!$J:$J,'Conciliação Bancária 2016.17.18'!$K:$K,'Base -Receita-Despesa'!$B21,'Conciliação Bancária 2016.17.18'!$D:$D,'Base -Receita-Despesa'!CH$5)</f>
        <v>0</v>
      </c>
      <c r="CI21" s="131">
        <f>SUMIFS('Conciliação Bancária 2016.17.18'!$J:$J,'Conciliação Bancária 2016.17.18'!$K:$K,'Base -Receita-Despesa'!$B21,'Conciliação Bancária 2016.17.18'!$D:$D,'Base -Receita-Despesa'!CI$5)</f>
        <v>0</v>
      </c>
      <c r="CJ21" s="131">
        <f>SUMIFS('Conciliação Bancária 2016.17.18'!$J:$J,'Conciliação Bancária 2016.17.18'!$K:$K,'Base -Receita-Despesa'!$B21,'Conciliação Bancária 2016.17.18'!$D:$D,'Base -Receita-Despesa'!CJ$5)</f>
        <v>0</v>
      </c>
      <c r="CK21" s="134">
        <f t="shared" si="65"/>
        <v>0</v>
      </c>
      <c r="CL21" s="139">
        <f t="shared" si="66"/>
        <v>0</v>
      </c>
    </row>
    <row r="22" spans="2:90" ht="24" outlineLevel="1" x14ac:dyDescent="0.3">
      <c r="B22" s="249"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3">
        <f>SUMIFS('Conciliação Bancária 2016.17.18'!$J:$J,'Conciliação Bancária 2016.17.18'!$K:$K,'Base -Receita-Despesa'!$B22,'Conciliação Bancária 2016.17.18'!$D:$D,'Base -Receita-Despesa'!N$5)</f>
        <v>0</v>
      </c>
      <c r="O22" s="244">
        <f t="shared" si="56"/>
        <v>0</v>
      </c>
      <c r="P22" s="211"/>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57"/>
        <v>0</v>
      </c>
      <c r="AD22" s="139">
        <f t="shared" si="58"/>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59"/>
        <v>0</v>
      </c>
      <c r="AS22" s="139">
        <f t="shared" si="60"/>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61"/>
        <v>0</v>
      </c>
      <c r="BH22" s="139">
        <f t="shared" si="62"/>
        <v>0</v>
      </c>
      <c r="BI22" s="115"/>
      <c r="BJ22" s="131">
        <f>SUMIFS('Conciliação Bancária 2016.17.18'!$J:$J,'Conciliação Bancária 2016.17.18'!$K:$K,'Base -Receita-Despesa'!$B22,'Conciliação Bancária 2016.17.18'!$D:$D,'Base -Receita-Despesa'!BJ$5)</f>
        <v>0</v>
      </c>
      <c r="BK22" s="131">
        <f>SUMIFS('Conciliação Bancária 2016.17.18'!$J:$J,'Conciliação Bancária 2016.17.18'!$K:$K,'Base -Receita-Despesa'!$B22,'Conciliação Bancária 2016.17.18'!$D:$D,'Base -Receita-Despesa'!BK$5)</f>
        <v>0</v>
      </c>
      <c r="BL22" s="131">
        <f>SUMIFS('Conciliação Bancária 2016.17.18'!$J:$J,'Conciliação Bancária 2016.17.18'!$K:$K,'Base -Receita-Despesa'!$B22,'Conciliação Bancária 2016.17.18'!$D:$D,'Base -Receita-Despesa'!BL$5)</f>
        <v>0</v>
      </c>
      <c r="BM22" s="131">
        <f>SUMIFS('Conciliação Bancária 2016.17.18'!$J:$J,'Conciliação Bancária 2016.17.18'!$K:$K,'Base -Receita-Despesa'!$B22,'Conciliação Bancária 2016.17.18'!$D:$D,'Base -Receita-Despesa'!BM$5)</f>
        <v>0</v>
      </c>
      <c r="BN22" s="131">
        <f>SUMIFS('Conciliação Bancária 2016.17.18'!$J:$J,'Conciliação Bancária 2016.17.18'!$K:$K,'Base -Receita-Despesa'!$B22,'Conciliação Bancária 2016.17.18'!$D:$D,'Base -Receita-Despesa'!BN$5)</f>
        <v>0</v>
      </c>
      <c r="BO22" s="131">
        <f>SUMIFS('Conciliação Bancária 2016.17.18'!$J:$J,'Conciliação Bancária 2016.17.18'!$K:$K,'Base -Receita-Despesa'!$B22,'Conciliação Bancária 2016.17.18'!$D:$D,'Base -Receita-Despesa'!BO$5)</f>
        <v>0</v>
      </c>
      <c r="BP22" s="131">
        <f>SUMIFS('Conciliação Bancária 2016.17.18'!$J:$J,'Conciliação Bancária 2016.17.18'!$K:$K,'Base -Receita-Despesa'!$B22,'Conciliação Bancária 2016.17.18'!$D:$D,'Base -Receita-Despesa'!BP$5)</f>
        <v>0</v>
      </c>
      <c r="BQ22" s="131">
        <f>SUMIFS('Conciliação Bancária 2016.17.18'!$J:$J,'Conciliação Bancária 2016.17.18'!$K:$K,'Base -Receita-Despesa'!$B22,'Conciliação Bancária 2016.17.18'!$D:$D,'Base -Receita-Despesa'!BQ$5)</f>
        <v>0</v>
      </c>
      <c r="BR22" s="131">
        <f>SUMIFS('Conciliação Bancária 2016.17.18'!$J:$J,'Conciliação Bancária 2016.17.18'!$K:$K,'Base -Receita-Despesa'!$B22,'Conciliação Bancária 2016.17.18'!$D:$D,'Base -Receita-Despesa'!BR$5)</f>
        <v>0</v>
      </c>
      <c r="BS22" s="131">
        <f>SUMIFS('Conciliação Bancária 2016.17.18'!$J:$J,'Conciliação Bancária 2016.17.18'!$K:$K,'Base -Receita-Despesa'!$B22,'Conciliação Bancária 2016.17.18'!$D:$D,'Base -Receita-Despesa'!BS$5)</f>
        <v>0</v>
      </c>
      <c r="BT22" s="131">
        <f>SUMIFS('Conciliação Bancária 2016.17.18'!$J:$J,'Conciliação Bancária 2016.17.18'!$K:$K,'Base -Receita-Despesa'!$B22,'Conciliação Bancária 2016.17.18'!$D:$D,'Base -Receita-Despesa'!BT$5)</f>
        <v>0</v>
      </c>
      <c r="BU22" s="131">
        <f>SUMIFS('Conciliação Bancária 2016.17.18'!$J:$J,'Conciliação Bancária 2016.17.18'!$K:$K,'Base -Receita-Despesa'!$B22,'Conciliação Bancária 2016.17.18'!$D:$D,'Base -Receita-Despesa'!BU$5)</f>
        <v>0</v>
      </c>
      <c r="BV22" s="134">
        <f t="shared" si="63"/>
        <v>0</v>
      </c>
      <c r="BW22" s="139">
        <f t="shared" si="64"/>
        <v>0</v>
      </c>
      <c r="BX22" s="115"/>
      <c r="BY22" s="131">
        <f>SUMIFS('Conciliação Bancária 2016.17.18'!$J:$J,'Conciliação Bancária 2016.17.18'!$K:$K,'Base -Receita-Despesa'!$B22,'Conciliação Bancária 2016.17.18'!$D:$D,'Base -Receita-Despesa'!BY$5)</f>
        <v>0</v>
      </c>
      <c r="BZ22" s="131">
        <f>SUMIFS('Conciliação Bancária 2016.17.18'!$J:$J,'Conciliação Bancária 2016.17.18'!$K:$K,'Base -Receita-Despesa'!$B22,'Conciliação Bancária 2016.17.18'!$D:$D,'Base -Receita-Despesa'!BZ$5)</f>
        <v>0</v>
      </c>
      <c r="CA22" s="131">
        <f>SUMIFS('Conciliação Bancária 2016.17.18'!$J:$J,'Conciliação Bancária 2016.17.18'!$K:$K,'Base -Receita-Despesa'!$B22,'Conciliação Bancária 2016.17.18'!$D:$D,'Base -Receita-Despesa'!CA$5)</f>
        <v>0</v>
      </c>
      <c r="CB22" s="131">
        <f>SUMIFS('Conciliação Bancária 2016.17.18'!$J:$J,'Conciliação Bancária 2016.17.18'!$K:$K,'Base -Receita-Despesa'!$B22,'Conciliação Bancária 2016.17.18'!$D:$D,'Base -Receita-Despesa'!CB$5)</f>
        <v>0</v>
      </c>
      <c r="CC22" s="131">
        <f>SUMIFS('Conciliação Bancária 2016.17.18'!$J:$J,'Conciliação Bancária 2016.17.18'!$K:$K,'Base -Receita-Despesa'!$B22,'Conciliação Bancária 2016.17.18'!$D:$D,'Base -Receita-Despesa'!CC$5)</f>
        <v>0</v>
      </c>
      <c r="CD22" s="131">
        <f>SUMIFS('Conciliação Bancária 2016.17.18'!$J:$J,'Conciliação Bancária 2016.17.18'!$K:$K,'Base -Receita-Despesa'!$B22,'Conciliação Bancária 2016.17.18'!$D:$D,'Base -Receita-Despesa'!CD$5)</f>
        <v>0</v>
      </c>
      <c r="CE22" s="131">
        <f>SUMIFS('Conciliação Bancária 2016.17.18'!$J:$J,'Conciliação Bancária 2016.17.18'!$K:$K,'Base -Receita-Despesa'!$B22,'Conciliação Bancária 2016.17.18'!$D:$D,'Base -Receita-Despesa'!CE$5)</f>
        <v>0</v>
      </c>
      <c r="CF22" s="131">
        <f>SUMIFS('Conciliação Bancária 2016.17.18'!$J:$J,'Conciliação Bancária 2016.17.18'!$K:$K,'Base -Receita-Despesa'!$B22,'Conciliação Bancária 2016.17.18'!$D:$D,'Base -Receita-Despesa'!CF$5)</f>
        <v>0</v>
      </c>
      <c r="CG22" s="131">
        <f>SUMIFS('Conciliação Bancária 2016.17.18'!$J:$J,'Conciliação Bancária 2016.17.18'!$K:$K,'Base -Receita-Despesa'!$B22,'Conciliação Bancária 2016.17.18'!$D:$D,'Base -Receita-Despesa'!CG$5)</f>
        <v>0</v>
      </c>
      <c r="CH22" s="131">
        <f>SUMIFS('Conciliação Bancária 2016.17.18'!$J:$J,'Conciliação Bancária 2016.17.18'!$K:$K,'Base -Receita-Despesa'!$B22,'Conciliação Bancária 2016.17.18'!$D:$D,'Base -Receita-Despesa'!CH$5)</f>
        <v>0</v>
      </c>
      <c r="CI22" s="131">
        <f>SUMIFS('Conciliação Bancária 2016.17.18'!$J:$J,'Conciliação Bancária 2016.17.18'!$K:$K,'Base -Receita-Despesa'!$B22,'Conciliação Bancária 2016.17.18'!$D:$D,'Base -Receita-Despesa'!CI$5)</f>
        <v>0</v>
      </c>
      <c r="CJ22" s="131">
        <f>SUMIFS('Conciliação Bancária 2016.17.18'!$J:$J,'Conciliação Bancária 2016.17.18'!$K:$K,'Base -Receita-Despesa'!$B22,'Conciliação Bancária 2016.17.18'!$D:$D,'Base -Receita-Despesa'!CJ$5)</f>
        <v>0</v>
      </c>
      <c r="CK22" s="134">
        <f t="shared" si="65"/>
        <v>0</v>
      </c>
      <c r="CL22" s="139">
        <f t="shared" si="66"/>
        <v>0</v>
      </c>
    </row>
    <row r="23" spans="2:90" s="117" customFormat="1" x14ac:dyDescent="0.3">
      <c r="B23" s="252" t="s">
        <v>68</v>
      </c>
      <c r="C23" s="141">
        <f>SUM(C17:C22)</f>
        <v>670764.02</v>
      </c>
      <c r="D23" s="141">
        <f t="shared" ref="D23:O23" si="67">SUM(D17:D22)</f>
        <v>1532475.35</v>
      </c>
      <c r="E23" s="141">
        <f t="shared" si="67"/>
        <v>1056795.6599999999</v>
      </c>
      <c r="F23" s="141">
        <f t="shared" si="67"/>
        <v>883499.1</v>
      </c>
      <c r="G23" s="141">
        <f t="shared" si="67"/>
        <v>1691327.83</v>
      </c>
      <c r="H23" s="141">
        <f t="shared" si="67"/>
        <v>1355755.97</v>
      </c>
      <c r="I23" s="141">
        <f t="shared" si="67"/>
        <v>1246815.8600000001</v>
      </c>
      <c r="J23" s="141">
        <f t="shared" si="67"/>
        <v>1031832.6699999999</v>
      </c>
      <c r="K23" s="141">
        <f t="shared" si="67"/>
        <v>1190501.21</v>
      </c>
      <c r="L23" s="141">
        <f t="shared" si="67"/>
        <v>1459929.0600000003</v>
      </c>
      <c r="M23" s="141">
        <f t="shared" si="67"/>
        <v>1156133.42</v>
      </c>
      <c r="N23" s="205">
        <f t="shared" si="67"/>
        <v>2461031.0699999998</v>
      </c>
      <c r="O23" s="222">
        <f t="shared" si="67"/>
        <v>15736861.219999999</v>
      </c>
      <c r="P23" s="214"/>
      <c r="Q23" s="141">
        <f t="shared" ref="Q23:AC23" si="68">SUM(Q17:Q22)</f>
        <v>752061.49000000011</v>
      </c>
      <c r="R23" s="141">
        <f t="shared" si="68"/>
        <v>693689.08</v>
      </c>
      <c r="S23" s="141">
        <f t="shared" si="68"/>
        <v>1949582.49</v>
      </c>
      <c r="T23" s="141">
        <f t="shared" si="68"/>
        <v>645970.76</v>
      </c>
      <c r="U23" s="141">
        <f t="shared" si="68"/>
        <v>3010355.83</v>
      </c>
      <c r="V23" s="141">
        <f t="shared" si="68"/>
        <v>0</v>
      </c>
      <c r="W23" s="141">
        <f t="shared" si="68"/>
        <v>2120622.92</v>
      </c>
      <c r="X23" s="141">
        <f t="shared" si="68"/>
        <v>1594426.9300000002</v>
      </c>
      <c r="Y23" s="141">
        <f t="shared" si="68"/>
        <v>1645392.38</v>
      </c>
      <c r="Z23" s="141">
        <f t="shared" si="68"/>
        <v>2143338.2800000003</v>
      </c>
      <c r="AA23" s="141">
        <f t="shared" si="68"/>
        <v>2722546.5000000005</v>
      </c>
      <c r="AB23" s="141">
        <f t="shared" si="68"/>
        <v>8988145.4299999997</v>
      </c>
      <c r="AC23" s="141">
        <f t="shared" si="68"/>
        <v>26266132.09</v>
      </c>
      <c r="AD23" s="139">
        <f t="shared" si="58"/>
        <v>1</v>
      </c>
      <c r="AE23" s="122"/>
      <c r="AF23" s="141">
        <f t="shared" ref="AF23:AR23" si="69">SUM(AF17:AF22)</f>
        <v>1671018.78</v>
      </c>
      <c r="AG23" s="141">
        <f t="shared" ref="AG23" si="70">SUM(AG17:AG22)</f>
        <v>854168.05</v>
      </c>
      <c r="AH23" s="141">
        <f t="shared" ref="AH23" si="71">SUM(AH17:AH22)</f>
        <v>2595665.31</v>
      </c>
      <c r="AI23" s="141">
        <f t="shared" ref="AI23" si="72">SUM(AI17:AI22)</f>
        <v>1926627.6500000001</v>
      </c>
      <c r="AJ23" s="141">
        <f t="shared" ref="AJ23" si="73">SUM(AJ17:AJ22)</f>
        <v>2440606.23</v>
      </c>
      <c r="AK23" s="141">
        <f t="shared" ref="AK23" si="74">SUM(AK17:AK22)</f>
        <v>1437224.8800000001</v>
      </c>
      <c r="AL23" s="141">
        <f t="shared" ref="AL23" si="75">SUM(AL17:AL22)</f>
        <v>1558043.94</v>
      </c>
      <c r="AM23" s="141">
        <f t="shared" ref="AM23" si="76">SUM(AM17:AM22)</f>
        <v>178617.86000000002</v>
      </c>
      <c r="AN23" s="141">
        <f t="shared" ref="AN23" si="77">SUM(AN17:AN22)</f>
        <v>899576.04</v>
      </c>
      <c r="AO23" s="141">
        <f t="shared" ref="AO23" si="78">SUM(AO17:AO22)</f>
        <v>1628393.1300000001</v>
      </c>
      <c r="AP23" s="141">
        <f t="shared" ref="AP23" si="79">SUM(AP17:AP22)</f>
        <v>2291411.8800000004</v>
      </c>
      <c r="AQ23" s="141">
        <f t="shared" ref="AQ23" si="80">SUM(AQ17:AQ22)</f>
        <v>1413959.42</v>
      </c>
      <c r="AR23" s="141">
        <f t="shared" si="69"/>
        <v>18895313.170000002</v>
      </c>
      <c r="AS23" s="139">
        <f t="shared" si="60"/>
        <v>1</v>
      </c>
      <c r="AT23" s="122"/>
      <c r="AU23" s="141">
        <f t="shared" ref="AU23:BG23" si="81">SUM(AU17:AU22)</f>
        <v>1425526.66</v>
      </c>
      <c r="AV23" s="141">
        <f t="shared" si="81"/>
        <v>2532296.0500000007</v>
      </c>
      <c r="AW23" s="141">
        <f t="shared" si="81"/>
        <v>2438385.35</v>
      </c>
      <c r="AX23" s="141">
        <f t="shared" si="81"/>
        <v>2733636.59</v>
      </c>
      <c r="AY23" s="141">
        <f t="shared" si="81"/>
        <v>2973948.6700000004</v>
      </c>
      <c r="AZ23" s="141">
        <f t="shared" si="81"/>
        <v>4857226.08</v>
      </c>
      <c r="BA23" s="141">
        <f t="shared" si="81"/>
        <v>2700253.06</v>
      </c>
      <c r="BB23" s="141">
        <f t="shared" si="81"/>
        <v>2359062.9500000002</v>
      </c>
      <c r="BC23" s="141">
        <f t="shared" si="81"/>
        <v>132.86000000000001</v>
      </c>
      <c r="BD23" s="141">
        <f t="shared" si="81"/>
        <v>8101470.3100000015</v>
      </c>
      <c r="BE23" s="141">
        <f t="shared" si="81"/>
        <v>2298452.6</v>
      </c>
      <c r="BF23" s="141">
        <f t="shared" si="81"/>
        <v>33175.61</v>
      </c>
      <c r="BG23" s="141">
        <f t="shared" si="81"/>
        <v>32453566.790000007</v>
      </c>
      <c r="BH23" s="139">
        <f t="shared" si="62"/>
        <v>1.7175458537266468</v>
      </c>
      <c r="BI23" s="122"/>
      <c r="BJ23" s="141">
        <f t="shared" ref="BJ23:BV23" si="82">SUM(BJ17:BJ22)</f>
        <v>2307295.1599999997</v>
      </c>
      <c r="BK23" s="141">
        <f t="shared" si="82"/>
        <v>1892489.22</v>
      </c>
      <c r="BL23" s="141">
        <f t="shared" si="82"/>
        <v>14916888.210000001</v>
      </c>
      <c r="BM23" s="141">
        <f t="shared" si="82"/>
        <v>709261.94</v>
      </c>
      <c r="BN23" s="141">
        <f t="shared" si="82"/>
        <v>2712679.8499999996</v>
      </c>
      <c r="BO23" s="141">
        <f t="shared" si="82"/>
        <v>2200692.46</v>
      </c>
      <c r="BP23" s="141">
        <f t="shared" si="82"/>
        <v>2210747.84</v>
      </c>
      <c r="BQ23" s="141">
        <f t="shared" si="82"/>
        <v>2373919.7599999998</v>
      </c>
      <c r="BR23" s="141">
        <f t="shared" si="82"/>
        <v>2581896.0699999998</v>
      </c>
      <c r="BS23" s="141">
        <f t="shared" si="82"/>
        <v>1732390.79</v>
      </c>
      <c r="BT23" s="141">
        <f t="shared" si="82"/>
        <v>2609810.5700000003</v>
      </c>
      <c r="BU23" s="141">
        <f t="shared" si="82"/>
        <v>975552.32000000007</v>
      </c>
      <c r="BV23" s="141">
        <f t="shared" si="82"/>
        <v>37223624.189999998</v>
      </c>
      <c r="BW23" s="139">
        <f t="shared" si="64"/>
        <v>1.9699924449571848</v>
      </c>
      <c r="BX23" s="122"/>
      <c r="BY23" s="141">
        <f t="shared" ref="BY23:CK23" si="83">SUM(BY17:BY22)</f>
        <v>6025.22</v>
      </c>
      <c r="BZ23" s="141">
        <f t="shared" si="83"/>
        <v>628.04</v>
      </c>
      <c r="CA23" s="141">
        <f t="shared" si="83"/>
        <v>0</v>
      </c>
      <c r="CB23" s="141">
        <f t="shared" si="83"/>
        <v>0</v>
      </c>
      <c r="CC23" s="141">
        <f t="shared" si="83"/>
        <v>0</v>
      </c>
      <c r="CD23" s="141">
        <f t="shared" si="83"/>
        <v>0</v>
      </c>
      <c r="CE23" s="141">
        <f t="shared" si="83"/>
        <v>0</v>
      </c>
      <c r="CF23" s="141">
        <f t="shared" si="83"/>
        <v>0</v>
      </c>
      <c r="CG23" s="141">
        <f t="shared" si="83"/>
        <v>0</v>
      </c>
      <c r="CH23" s="141">
        <f t="shared" si="83"/>
        <v>0</v>
      </c>
      <c r="CI23" s="141">
        <f t="shared" si="83"/>
        <v>0</v>
      </c>
      <c r="CJ23" s="141">
        <f t="shared" si="83"/>
        <v>0</v>
      </c>
      <c r="CK23" s="141">
        <f t="shared" si="83"/>
        <v>6653.26</v>
      </c>
      <c r="CL23" s="139">
        <f t="shared" si="66"/>
        <v>3.5211165542169202E-4</v>
      </c>
    </row>
    <row r="24" spans="2:90" outlineLevel="1" x14ac:dyDescent="0.3">
      <c r="B24" s="249"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3">
        <f>SUMIFS('Conciliação Bancária 2016.17.18'!$J:$J,'Conciliação Bancária 2016.17.18'!$K:$K,'Base -Receita-Despesa'!$B24,'Conciliação Bancária 2016.17.18'!$D:$D,'Base -Receita-Despesa'!N$5)</f>
        <v>0</v>
      </c>
      <c r="O24" s="244">
        <f>SUM(C24:N24)</f>
        <v>0</v>
      </c>
      <c r="P24" s="211"/>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57"/>
        <v>0</v>
      </c>
      <c r="AD24" s="139">
        <f t="shared" si="58"/>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59"/>
        <v>0</v>
      </c>
      <c r="AS24" s="139">
        <f t="shared" si="60"/>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84">SUM(AU24:BF24)</f>
        <v>0</v>
      </c>
      <c r="BH24" s="139">
        <f t="shared" si="62"/>
        <v>0</v>
      </c>
      <c r="BI24" s="115"/>
      <c r="BJ24" s="131">
        <f>SUMIFS('Conciliação Bancária 2016.17.18'!$J:$J,'Conciliação Bancária 2016.17.18'!$K:$K,'Base -Receita-Despesa'!$B24,'Conciliação Bancária 2016.17.18'!$D:$D,'Base -Receita-Despesa'!BJ$5)</f>
        <v>0</v>
      </c>
      <c r="BK24" s="131">
        <f>SUMIFS('Conciliação Bancária 2016.17.18'!$J:$J,'Conciliação Bancária 2016.17.18'!$K:$K,'Base -Receita-Despesa'!$B24,'Conciliação Bancária 2016.17.18'!$D:$D,'Base -Receita-Despesa'!BK$5)</f>
        <v>0</v>
      </c>
      <c r="BL24" s="131">
        <f>SUMIFS('Conciliação Bancária 2016.17.18'!$J:$J,'Conciliação Bancária 2016.17.18'!$K:$K,'Base -Receita-Despesa'!$B24,'Conciliação Bancária 2016.17.18'!$D:$D,'Base -Receita-Despesa'!BL$5)</f>
        <v>0</v>
      </c>
      <c r="BM24" s="131">
        <f>SUMIFS('Conciliação Bancária 2016.17.18'!$J:$J,'Conciliação Bancária 2016.17.18'!$K:$K,'Base -Receita-Despesa'!$B24,'Conciliação Bancária 2016.17.18'!$D:$D,'Base -Receita-Despesa'!BM$5)</f>
        <v>0</v>
      </c>
      <c r="BN24" s="131">
        <f>SUMIFS('Conciliação Bancária 2016.17.18'!$J:$J,'Conciliação Bancária 2016.17.18'!$K:$K,'Base -Receita-Despesa'!$B24,'Conciliação Bancária 2016.17.18'!$D:$D,'Base -Receita-Despesa'!BN$5)</f>
        <v>0</v>
      </c>
      <c r="BO24" s="131">
        <f>SUMIFS('Conciliação Bancária 2016.17.18'!$J:$J,'Conciliação Bancária 2016.17.18'!$K:$K,'Base -Receita-Despesa'!$B24,'Conciliação Bancária 2016.17.18'!$D:$D,'Base -Receita-Despesa'!BO$5)</f>
        <v>0</v>
      </c>
      <c r="BP24" s="131">
        <f>SUMIFS('Conciliação Bancária 2016.17.18'!$J:$J,'Conciliação Bancária 2016.17.18'!$K:$K,'Base -Receita-Despesa'!$B24,'Conciliação Bancária 2016.17.18'!$D:$D,'Base -Receita-Despesa'!BP$5)</f>
        <v>0</v>
      </c>
      <c r="BQ24" s="131">
        <f>SUMIFS('Conciliação Bancária 2016.17.18'!$J:$J,'Conciliação Bancária 2016.17.18'!$K:$K,'Base -Receita-Despesa'!$B24,'Conciliação Bancária 2016.17.18'!$D:$D,'Base -Receita-Despesa'!BQ$5)</f>
        <v>0</v>
      </c>
      <c r="BR24" s="131">
        <f>SUMIFS('Conciliação Bancária 2016.17.18'!$J:$J,'Conciliação Bancária 2016.17.18'!$K:$K,'Base -Receita-Despesa'!$B24,'Conciliação Bancária 2016.17.18'!$D:$D,'Base -Receita-Despesa'!BR$5)</f>
        <v>0</v>
      </c>
      <c r="BS24" s="131">
        <f>SUMIFS('Conciliação Bancária 2016.17.18'!$J:$J,'Conciliação Bancária 2016.17.18'!$K:$K,'Base -Receita-Despesa'!$B24,'Conciliação Bancária 2016.17.18'!$D:$D,'Base -Receita-Despesa'!BS$5)</f>
        <v>0</v>
      </c>
      <c r="BT24" s="131">
        <f>SUMIFS('Conciliação Bancária 2016.17.18'!$J:$J,'Conciliação Bancária 2016.17.18'!$K:$K,'Base -Receita-Despesa'!$B24,'Conciliação Bancária 2016.17.18'!$D:$D,'Base -Receita-Despesa'!BT$5)</f>
        <v>0</v>
      </c>
      <c r="BU24" s="131">
        <f>SUMIFS('Conciliação Bancária 2016.17.18'!$J:$J,'Conciliação Bancária 2016.17.18'!$K:$K,'Base -Receita-Despesa'!$B24,'Conciliação Bancária 2016.17.18'!$D:$D,'Base -Receita-Despesa'!BU$5)</f>
        <v>0</v>
      </c>
      <c r="BV24" s="134">
        <f t="shared" ref="BV24:BV26" si="85">SUM(BJ24:BU24)</f>
        <v>0</v>
      </c>
      <c r="BW24" s="139">
        <f t="shared" si="64"/>
        <v>0</v>
      </c>
      <c r="BX24" s="115"/>
      <c r="BY24" s="131">
        <f>SUMIFS('Conciliação Bancária 2016.17.18'!$J:$J,'Conciliação Bancária 2016.17.18'!$K:$K,'Base -Receita-Despesa'!$B24,'Conciliação Bancária 2016.17.18'!$D:$D,'Base -Receita-Despesa'!BY$5)</f>
        <v>0</v>
      </c>
      <c r="BZ24" s="131">
        <f>SUMIFS('Conciliação Bancária 2016.17.18'!$J:$J,'Conciliação Bancária 2016.17.18'!$K:$K,'Base -Receita-Despesa'!$B24,'Conciliação Bancária 2016.17.18'!$D:$D,'Base -Receita-Despesa'!BZ$5)</f>
        <v>0</v>
      </c>
      <c r="CA24" s="131">
        <f>SUMIFS('Conciliação Bancária 2016.17.18'!$J:$J,'Conciliação Bancária 2016.17.18'!$K:$K,'Base -Receita-Despesa'!$B24,'Conciliação Bancária 2016.17.18'!$D:$D,'Base -Receita-Despesa'!CA$5)</f>
        <v>0</v>
      </c>
      <c r="CB24" s="131">
        <f>SUMIFS('Conciliação Bancária 2016.17.18'!$J:$J,'Conciliação Bancária 2016.17.18'!$K:$K,'Base -Receita-Despesa'!$B24,'Conciliação Bancária 2016.17.18'!$D:$D,'Base -Receita-Despesa'!CB$5)</f>
        <v>0</v>
      </c>
      <c r="CC24" s="131">
        <f>SUMIFS('Conciliação Bancária 2016.17.18'!$J:$J,'Conciliação Bancária 2016.17.18'!$K:$K,'Base -Receita-Despesa'!$B24,'Conciliação Bancária 2016.17.18'!$D:$D,'Base -Receita-Despesa'!CC$5)</f>
        <v>0</v>
      </c>
      <c r="CD24" s="131">
        <f>SUMIFS('Conciliação Bancária 2016.17.18'!$J:$J,'Conciliação Bancária 2016.17.18'!$K:$K,'Base -Receita-Despesa'!$B24,'Conciliação Bancária 2016.17.18'!$D:$D,'Base -Receita-Despesa'!CD$5)</f>
        <v>0</v>
      </c>
      <c r="CE24" s="131">
        <f>SUMIFS('Conciliação Bancária 2016.17.18'!$J:$J,'Conciliação Bancária 2016.17.18'!$K:$K,'Base -Receita-Despesa'!$B24,'Conciliação Bancária 2016.17.18'!$D:$D,'Base -Receita-Despesa'!CE$5)</f>
        <v>0</v>
      </c>
      <c r="CF24" s="131">
        <f>SUMIFS('Conciliação Bancária 2016.17.18'!$J:$J,'Conciliação Bancária 2016.17.18'!$K:$K,'Base -Receita-Despesa'!$B24,'Conciliação Bancária 2016.17.18'!$D:$D,'Base -Receita-Despesa'!CF$5)</f>
        <v>0</v>
      </c>
      <c r="CG24" s="131">
        <f>SUMIFS('Conciliação Bancária 2016.17.18'!$J:$J,'Conciliação Bancária 2016.17.18'!$K:$K,'Base -Receita-Despesa'!$B24,'Conciliação Bancária 2016.17.18'!$D:$D,'Base -Receita-Despesa'!CG$5)</f>
        <v>0</v>
      </c>
      <c r="CH24" s="131">
        <f>SUMIFS('Conciliação Bancária 2016.17.18'!$J:$J,'Conciliação Bancária 2016.17.18'!$K:$K,'Base -Receita-Despesa'!$B24,'Conciliação Bancária 2016.17.18'!$D:$D,'Base -Receita-Despesa'!CH$5)</f>
        <v>0</v>
      </c>
      <c r="CI24" s="131">
        <f>SUMIFS('Conciliação Bancária 2016.17.18'!$J:$J,'Conciliação Bancária 2016.17.18'!$K:$K,'Base -Receita-Despesa'!$B24,'Conciliação Bancária 2016.17.18'!$D:$D,'Base -Receita-Despesa'!CI$5)</f>
        <v>0</v>
      </c>
      <c r="CJ24" s="131">
        <f>SUMIFS('Conciliação Bancária 2016.17.18'!$J:$J,'Conciliação Bancária 2016.17.18'!$K:$K,'Base -Receita-Despesa'!$B24,'Conciliação Bancária 2016.17.18'!$D:$D,'Base -Receita-Despesa'!CJ$5)</f>
        <v>0</v>
      </c>
      <c r="CK24" s="134">
        <f t="shared" ref="CK24:CK26" si="86">SUM(BY24:CJ24)</f>
        <v>0</v>
      </c>
      <c r="CL24" s="139">
        <f t="shared" si="66"/>
        <v>0</v>
      </c>
    </row>
    <row r="25" spans="2:90" outlineLevel="1" x14ac:dyDescent="0.3">
      <c r="B25" s="249"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3">
        <f>SUMIFS('Conciliação Bancária 2016.17.18'!$J:$J,'Conciliação Bancária 2016.17.18'!$K:$K,'Base -Receita-Despesa'!$B25,'Conciliação Bancária 2016.17.18'!$D:$D,'Base -Receita-Despesa'!N$5)</f>
        <v>0</v>
      </c>
      <c r="O25" s="244">
        <f>SUM(C25:N25)</f>
        <v>0</v>
      </c>
      <c r="P25" s="211"/>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57"/>
        <v>0</v>
      </c>
      <c r="AD25" s="139">
        <f t="shared" si="58"/>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59"/>
        <v>0</v>
      </c>
      <c r="AS25" s="139">
        <f t="shared" si="60"/>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84"/>
        <v>0</v>
      </c>
      <c r="BH25" s="139">
        <f t="shared" si="62"/>
        <v>0</v>
      </c>
      <c r="BI25" s="115"/>
      <c r="BJ25" s="131">
        <f>SUMIFS('Conciliação Bancária 2016.17.18'!$J:$J,'Conciliação Bancária 2016.17.18'!$K:$K,'Base -Receita-Despesa'!$B25,'Conciliação Bancária 2016.17.18'!$D:$D,'Base -Receita-Despesa'!BJ$5)</f>
        <v>0</v>
      </c>
      <c r="BK25" s="131">
        <f>SUMIFS('Conciliação Bancária 2016.17.18'!$J:$J,'Conciliação Bancária 2016.17.18'!$K:$K,'Base -Receita-Despesa'!$B25,'Conciliação Bancária 2016.17.18'!$D:$D,'Base -Receita-Despesa'!BK$5)</f>
        <v>0</v>
      </c>
      <c r="BL25" s="131">
        <f>SUMIFS('Conciliação Bancária 2016.17.18'!$J:$J,'Conciliação Bancária 2016.17.18'!$K:$K,'Base -Receita-Despesa'!$B25,'Conciliação Bancária 2016.17.18'!$D:$D,'Base -Receita-Despesa'!BL$5)</f>
        <v>0</v>
      </c>
      <c r="BM25" s="131">
        <f>SUMIFS('Conciliação Bancária 2016.17.18'!$J:$J,'Conciliação Bancária 2016.17.18'!$K:$K,'Base -Receita-Despesa'!$B25,'Conciliação Bancária 2016.17.18'!$D:$D,'Base -Receita-Despesa'!BM$5)</f>
        <v>0</v>
      </c>
      <c r="BN25" s="131">
        <f>SUMIFS('Conciliação Bancária 2016.17.18'!$J:$J,'Conciliação Bancária 2016.17.18'!$K:$K,'Base -Receita-Despesa'!$B25,'Conciliação Bancária 2016.17.18'!$D:$D,'Base -Receita-Despesa'!BN$5)</f>
        <v>0</v>
      </c>
      <c r="BO25" s="131">
        <f>SUMIFS('Conciliação Bancária 2016.17.18'!$J:$J,'Conciliação Bancária 2016.17.18'!$K:$K,'Base -Receita-Despesa'!$B25,'Conciliação Bancária 2016.17.18'!$D:$D,'Base -Receita-Despesa'!BO$5)</f>
        <v>0</v>
      </c>
      <c r="BP25" s="131">
        <f>SUMIFS('Conciliação Bancária 2016.17.18'!$J:$J,'Conciliação Bancária 2016.17.18'!$K:$K,'Base -Receita-Despesa'!$B25,'Conciliação Bancária 2016.17.18'!$D:$D,'Base -Receita-Despesa'!BP$5)</f>
        <v>0</v>
      </c>
      <c r="BQ25" s="131">
        <f>SUMIFS('Conciliação Bancária 2016.17.18'!$J:$J,'Conciliação Bancária 2016.17.18'!$K:$K,'Base -Receita-Despesa'!$B25,'Conciliação Bancária 2016.17.18'!$D:$D,'Base -Receita-Despesa'!BQ$5)</f>
        <v>0</v>
      </c>
      <c r="BR25" s="131">
        <f>SUMIFS('Conciliação Bancária 2016.17.18'!$J:$J,'Conciliação Bancária 2016.17.18'!$K:$K,'Base -Receita-Despesa'!$B25,'Conciliação Bancária 2016.17.18'!$D:$D,'Base -Receita-Despesa'!BR$5)</f>
        <v>0</v>
      </c>
      <c r="BS25" s="131">
        <f>SUMIFS('Conciliação Bancária 2016.17.18'!$J:$J,'Conciliação Bancária 2016.17.18'!$K:$K,'Base -Receita-Despesa'!$B25,'Conciliação Bancária 2016.17.18'!$D:$D,'Base -Receita-Despesa'!BS$5)</f>
        <v>0</v>
      </c>
      <c r="BT25" s="131">
        <f>SUMIFS('Conciliação Bancária 2016.17.18'!$J:$J,'Conciliação Bancária 2016.17.18'!$K:$K,'Base -Receita-Despesa'!$B25,'Conciliação Bancária 2016.17.18'!$D:$D,'Base -Receita-Despesa'!BT$5)</f>
        <v>0</v>
      </c>
      <c r="BU25" s="131">
        <f>SUMIFS('Conciliação Bancária 2016.17.18'!$J:$J,'Conciliação Bancária 2016.17.18'!$K:$K,'Base -Receita-Despesa'!$B25,'Conciliação Bancária 2016.17.18'!$D:$D,'Base -Receita-Despesa'!BU$5)</f>
        <v>0</v>
      </c>
      <c r="BV25" s="134">
        <f t="shared" si="85"/>
        <v>0</v>
      </c>
      <c r="BW25" s="139">
        <f t="shared" si="64"/>
        <v>0</v>
      </c>
      <c r="BX25" s="115"/>
      <c r="BY25" s="131">
        <f>SUMIFS('Conciliação Bancária 2016.17.18'!$J:$J,'Conciliação Bancária 2016.17.18'!$K:$K,'Base -Receita-Despesa'!$B25,'Conciliação Bancária 2016.17.18'!$D:$D,'Base -Receita-Despesa'!BY$5)</f>
        <v>0</v>
      </c>
      <c r="BZ25" s="131">
        <f>SUMIFS('Conciliação Bancária 2016.17.18'!$J:$J,'Conciliação Bancária 2016.17.18'!$K:$K,'Base -Receita-Despesa'!$B25,'Conciliação Bancária 2016.17.18'!$D:$D,'Base -Receita-Despesa'!BZ$5)</f>
        <v>0</v>
      </c>
      <c r="CA25" s="131">
        <f>SUMIFS('Conciliação Bancária 2016.17.18'!$J:$J,'Conciliação Bancária 2016.17.18'!$K:$K,'Base -Receita-Despesa'!$B25,'Conciliação Bancária 2016.17.18'!$D:$D,'Base -Receita-Despesa'!CA$5)</f>
        <v>0</v>
      </c>
      <c r="CB25" s="131">
        <f>SUMIFS('Conciliação Bancária 2016.17.18'!$J:$J,'Conciliação Bancária 2016.17.18'!$K:$K,'Base -Receita-Despesa'!$B25,'Conciliação Bancária 2016.17.18'!$D:$D,'Base -Receita-Despesa'!CB$5)</f>
        <v>0</v>
      </c>
      <c r="CC25" s="131">
        <f>SUMIFS('Conciliação Bancária 2016.17.18'!$J:$J,'Conciliação Bancária 2016.17.18'!$K:$K,'Base -Receita-Despesa'!$B25,'Conciliação Bancária 2016.17.18'!$D:$D,'Base -Receita-Despesa'!CC$5)</f>
        <v>0</v>
      </c>
      <c r="CD25" s="131">
        <f>SUMIFS('Conciliação Bancária 2016.17.18'!$J:$J,'Conciliação Bancária 2016.17.18'!$K:$K,'Base -Receita-Despesa'!$B25,'Conciliação Bancária 2016.17.18'!$D:$D,'Base -Receita-Despesa'!CD$5)</f>
        <v>0</v>
      </c>
      <c r="CE25" s="131">
        <f>SUMIFS('Conciliação Bancária 2016.17.18'!$J:$J,'Conciliação Bancária 2016.17.18'!$K:$K,'Base -Receita-Despesa'!$B25,'Conciliação Bancária 2016.17.18'!$D:$D,'Base -Receita-Despesa'!CE$5)</f>
        <v>0</v>
      </c>
      <c r="CF25" s="131">
        <f>SUMIFS('Conciliação Bancária 2016.17.18'!$J:$J,'Conciliação Bancária 2016.17.18'!$K:$K,'Base -Receita-Despesa'!$B25,'Conciliação Bancária 2016.17.18'!$D:$D,'Base -Receita-Despesa'!CF$5)</f>
        <v>0</v>
      </c>
      <c r="CG25" s="131">
        <f>SUMIFS('Conciliação Bancária 2016.17.18'!$J:$J,'Conciliação Bancária 2016.17.18'!$K:$K,'Base -Receita-Despesa'!$B25,'Conciliação Bancária 2016.17.18'!$D:$D,'Base -Receita-Despesa'!CG$5)</f>
        <v>0</v>
      </c>
      <c r="CH25" s="131">
        <f>SUMIFS('Conciliação Bancária 2016.17.18'!$J:$J,'Conciliação Bancária 2016.17.18'!$K:$K,'Base -Receita-Despesa'!$B25,'Conciliação Bancária 2016.17.18'!$D:$D,'Base -Receita-Despesa'!CH$5)</f>
        <v>0</v>
      </c>
      <c r="CI25" s="131">
        <f>SUMIFS('Conciliação Bancária 2016.17.18'!$J:$J,'Conciliação Bancária 2016.17.18'!$K:$K,'Base -Receita-Despesa'!$B25,'Conciliação Bancária 2016.17.18'!$D:$D,'Base -Receita-Despesa'!CI$5)</f>
        <v>0</v>
      </c>
      <c r="CJ25" s="131">
        <f>SUMIFS('Conciliação Bancária 2016.17.18'!$J:$J,'Conciliação Bancária 2016.17.18'!$K:$K,'Base -Receita-Despesa'!$B25,'Conciliação Bancária 2016.17.18'!$D:$D,'Base -Receita-Despesa'!CJ$5)</f>
        <v>0</v>
      </c>
      <c r="CK25" s="134">
        <f t="shared" si="86"/>
        <v>0</v>
      </c>
      <c r="CL25" s="139">
        <f t="shared" si="66"/>
        <v>0</v>
      </c>
    </row>
    <row r="26" spans="2:90" s="117" customFormat="1" x14ac:dyDescent="0.3">
      <c r="B26" s="250" t="s">
        <v>71</v>
      </c>
      <c r="C26" s="141">
        <f t="shared" ref="C26:O26" si="87">SUM(C23:C25)</f>
        <v>670764.02</v>
      </c>
      <c r="D26" s="142">
        <f t="shared" si="87"/>
        <v>1532475.35</v>
      </c>
      <c r="E26" s="142">
        <f t="shared" si="87"/>
        <v>1056795.6599999999</v>
      </c>
      <c r="F26" s="142">
        <f t="shared" si="87"/>
        <v>883499.1</v>
      </c>
      <c r="G26" s="142">
        <f t="shared" si="87"/>
        <v>1691327.83</v>
      </c>
      <c r="H26" s="142">
        <f t="shared" si="87"/>
        <v>1355755.97</v>
      </c>
      <c r="I26" s="142">
        <f t="shared" si="87"/>
        <v>1246815.8600000001</v>
      </c>
      <c r="J26" s="142">
        <f t="shared" si="87"/>
        <v>1031832.6699999999</v>
      </c>
      <c r="K26" s="142">
        <f t="shared" si="87"/>
        <v>1190501.21</v>
      </c>
      <c r="L26" s="142">
        <f t="shared" si="87"/>
        <v>1459929.0600000003</v>
      </c>
      <c r="M26" s="142">
        <f t="shared" si="87"/>
        <v>1156133.42</v>
      </c>
      <c r="N26" s="143">
        <f t="shared" si="87"/>
        <v>2461031.0699999998</v>
      </c>
      <c r="O26" s="222">
        <f t="shared" si="87"/>
        <v>15736861.219999999</v>
      </c>
      <c r="P26" s="214"/>
      <c r="Q26" s="141">
        <f t="shared" ref="Q26:AB26" si="88">SUM(Q23:Q25)</f>
        <v>752061.49000000011</v>
      </c>
      <c r="R26" s="142">
        <f t="shared" si="88"/>
        <v>693689.08</v>
      </c>
      <c r="S26" s="142">
        <f t="shared" si="88"/>
        <v>1949582.49</v>
      </c>
      <c r="T26" s="142">
        <f t="shared" si="88"/>
        <v>645970.76</v>
      </c>
      <c r="U26" s="142">
        <f t="shared" si="88"/>
        <v>3010355.83</v>
      </c>
      <c r="V26" s="142">
        <f t="shared" si="88"/>
        <v>0</v>
      </c>
      <c r="W26" s="142">
        <f t="shared" si="88"/>
        <v>2120622.92</v>
      </c>
      <c r="X26" s="142">
        <f t="shared" si="88"/>
        <v>1594426.9300000002</v>
      </c>
      <c r="Y26" s="142">
        <f t="shared" si="88"/>
        <v>1645392.38</v>
      </c>
      <c r="Z26" s="142">
        <f t="shared" si="88"/>
        <v>2143338.2800000003</v>
      </c>
      <c r="AA26" s="142">
        <f t="shared" si="88"/>
        <v>2722546.5000000005</v>
      </c>
      <c r="AB26" s="142">
        <f t="shared" si="88"/>
        <v>8988145.4299999997</v>
      </c>
      <c r="AC26" s="134">
        <f t="shared" si="57"/>
        <v>26266132.09</v>
      </c>
      <c r="AD26" s="139">
        <f t="shared" si="58"/>
        <v>1</v>
      </c>
      <c r="AE26" s="122"/>
      <c r="AF26" s="144">
        <f t="shared" ref="AF26:AQ26" si="89">SUM(AF23:AF25)</f>
        <v>1671018.78</v>
      </c>
      <c r="AG26" s="144">
        <f t="shared" si="89"/>
        <v>854168.05</v>
      </c>
      <c r="AH26" s="144">
        <f t="shared" si="89"/>
        <v>2595665.31</v>
      </c>
      <c r="AI26" s="144">
        <f t="shared" si="89"/>
        <v>1926627.6500000001</v>
      </c>
      <c r="AJ26" s="144">
        <f t="shared" si="89"/>
        <v>2440606.23</v>
      </c>
      <c r="AK26" s="144">
        <f t="shared" si="89"/>
        <v>1437224.8800000001</v>
      </c>
      <c r="AL26" s="145">
        <f t="shared" si="89"/>
        <v>1558043.94</v>
      </c>
      <c r="AM26" s="144">
        <f t="shared" si="89"/>
        <v>178617.86000000002</v>
      </c>
      <c r="AN26" s="144">
        <f t="shared" si="89"/>
        <v>899576.04</v>
      </c>
      <c r="AO26" s="144">
        <f t="shared" si="89"/>
        <v>1628393.1300000001</v>
      </c>
      <c r="AP26" s="144">
        <f t="shared" si="89"/>
        <v>2291411.8800000004</v>
      </c>
      <c r="AQ26" s="144">
        <f t="shared" si="89"/>
        <v>1413959.42</v>
      </c>
      <c r="AR26" s="134">
        <f t="shared" si="59"/>
        <v>18895313.170000002</v>
      </c>
      <c r="AS26" s="139">
        <f t="shared" si="60"/>
        <v>1</v>
      </c>
      <c r="AT26" s="122"/>
      <c r="AU26" s="144">
        <f t="shared" ref="AU26:BF26" si="90">SUM(AU23:AU25)</f>
        <v>1425526.66</v>
      </c>
      <c r="AV26" s="144">
        <f t="shared" si="90"/>
        <v>2532296.0500000007</v>
      </c>
      <c r="AW26" s="144">
        <f t="shared" si="90"/>
        <v>2438385.35</v>
      </c>
      <c r="AX26" s="144">
        <f t="shared" si="90"/>
        <v>2733636.59</v>
      </c>
      <c r="AY26" s="144">
        <f t="shared" si="90"/>
        <v>2973948.6700000004</v>
      </c>
      <c r="AZ26" s="144">
        <f t="shared" si="90"/>
        <v>4857226.08</v>
      </c>
      <c r="BA26" s="145">
        <f t="shared" si="90"/>
        <v>2700253.06</v>
      </c>
      <c r="BB26" s="144">
        <f t="shared" si="90"/>
        <v>2359062.9500000002</v>
      </c>
      <c r="BC26" s="144">
        <f t="shared" si="90"/>
        <v>132.86000000000001</v>
      </c>
      <c r="BD26" s="144">
        <f t="shared" si="90"/>
        <v>8101470.3100000015</v>
      </c>
      <c r="BE26" s="144">
        <f t="shared" si="90"/>
        <v>2298452.6</v>
      </c>
      <c r="BF26" s="144">
        <f t="shared" si="90"/>
        <v>33175.61</v>
      </c>
      <c r="BG26" s="134">
        <f t="shared" si="84"/>
        <v>32453566.789999999</v>
      </c>
      <c r="BH26" s="139">
        <f t="shared" si="62"/>
        <v>1.7175458537266464</v>
      </c>
      <c r="BI26" s="122"/>
      <c r="BJ26" s="144">
        <f t="shared" ref="BJ26:BU26" si="91">SUM(BJ23:BJ25)</f>
        <v>2307295.1599999997</v>
      </c>
      <c r="BK26" s="144">
        <f t="shared" si="91"/>
        <v>1892489.22</v>
      </c>
      <c r="BL26" s="144">
        <f t="shared" si="91"/>
        <v>14916888.210000001</v>
      </c>
      <c r="BM26" s="144">
        <f t="shared" si="91"/>
        <v>709261.94</v>
      </c>
      <c r="BN26" s="144">
        <f t="shared" si="91"/>
        <v>2712679.8499999996</v>
      </c>
      <c r="BO26" s="144">
        <f t="shared" si="91"/>
        <v>2200692.46</v>
      </c>
      <c r="BP26" s="145">
        <f t="shared" si="91"/>
        <v>2210747.84</v>
      </c>
      <c r="BQ26" s="144">
        <f t="shared" si="91"/>
        <v>2373919.7599999998</v>
      </c>
      <c r="BR26" s="144">
        <f t="shared" si="91"/>
        <v>2581896.0699999998</v>
      </c>
      <c r="BS26" s="144">
        <f t="shared" si="91"/>
        <v>1732390.79</v>
      </c>
      <c r="BT26" s="144">
        <f t="shared" si="91"/>
        <v>2609810.5700000003</v>
      </c>
      <c r="BU26" s="144">
        <f t="shared" si="91"/>
        <v>975552.32000000007</v>
      </c>
      <c r="BV26" s="134">
        <f t="shared" si="85"/>
        <v>37223624.190000005</v>
      </c>
      <c r="BW26" s="139">
        <f t="shared" si="64"/>
        <v>1.9699924449571853</v>
      </c>
      <c r="BX26" s="122"/>
      <c r="BY26" s="144">
        <f t="shared" ref="BY26:CJ26" si="92">SUM(BY23:BY25)</f>
        <v>6025.22</v>
      </c>
      <c r="BZ26" s="144">
        <f t="shared" si="92"/>
        <v>628.04</v>
      </c>
      <c r="CA26" s="144">
        <f t="shared" si="92"/>
        <v>0</v>
      </c>
      <c r="CB26" s="144">
        <f t="shared" si="92"/>
        <v>0</v>
      </c>
      <c r="CC26" s="144">
        <f t="shared" si="92"/>
        <v>0</v>
      </c>
      <c r="CD26" s="144">
        <f t="shared" si="92"/>
        <v>0</v>
      </c>
      <c r="CE26" s="145">
        <f t="shared" si="92"/>
        <v>0</v>
      </c>
      <c r="CF26" s="144">
        <f t="shared" si="92"/>
        <v>0</v>
      </c>
      <c r="CG26" s="144">
        <f t="shared" si="92"/>
        <v>0</v>
      </c>
      <c r="CH26" s="144">
        <f t="shared" si="92"/>
        <v>0</v>
      </c>
      <c r="CI26" s="144">
        <f t="shared" si="92"/>
        <v>0</v>
      </c>
      <c r="CJ26" s="144">
        <f t="shared" si="92"/>
        <v>0</v>
      </c>
      <c r="CK26" s="134">
        <f t="shared" si="86"/>
        <v>6653.26</v>
      </c>
      <c r="CL26" s="139">
        <f t="shared" si="66"/>
        <v>3.5211165542169202E-4</v>
      </c>
    </row>
    <row r="27" spans="2:90" x14ac:dyDescent="0.3">
      <c r="B27" s="252"/>
      <c r="C27" s="428" t="s">
        <v>72</v>
      </c>
      <c r="D27" s="428"/>
      <c r="E27" s="428"/>
      <c r="F27" s="428"/>
      <c r="G27" s="428"/>
      <c r="H27" s="428"/>
      <c r="I27" s="428"/>
      <c r="J27" s="428"/>
      <c r="K27" s="428"/>
      <c r="L27" s="428"/>
      <c r="M27" s="428"/>
      <c r="N27" s="429"/>
      <c r="O27" s="256"/>
      <c r="Q27" s="414" t="s">
        <v>72</v>
      </c>
      <c r="R27" s="414"/>
      <c r="S27" s="414"/>
      <c r="T27" s="414"/>
      <c r="U27" s="414"/>
      <c r="V27" s="414"/>
      <c r="W27" s="414"/>
      <c r="X27" s="414"/>
      <c r="Y27" s="414"/>
      <c r="Z27" s="414"/>
      <c r="AA27" s="414"/>
      <c r="AB27" s="414"/>
      <c r="AC27" s="414"/>
      <c r="AD27" s="414"/>
      <c r="AE27" s="115"/>
      <c r="AF27" s="414" t="s">
        <v>72</v>
      </c>
      <c r="AG27" s="414"/>
      <c r="AH27" s="414"/>
      <c r="AI27" s="414"/>
      <c r="AJ27" s="414"/>
      <c r="AK27" s="414"/>
      <c r="AL27" s="414"/>
      <c r="AM27" s="414"/>
      <c r="AN27" s="414"/>
      <c r="AO27" s="414"/>
      <c r="AP27" s="414"/>
      <c r="AQ27" s="414"/>
      <c r="AR27" s="414"/>
      <c r="AS27" s="414"/>
      <c r="AT27" s="115"/>
      <c r="AU27" s="414" t="s">
        <v>72</v>
      </c>
      <c r="AV27" s="414"/>
      <c r="AW27" s="414"/>
      <c r="AX27" s="414"/>
      <c r="AY27" s="414"/>
      <c r="AZ27" s="414"/>
      <c r="BA27" s="414"/>
      <c r="BB27" s="414"/>
      <c r="BC27" s="414"/>
      <c r="BD27" s="414"/>
      <c r="BE27" s="414"/>
      <c r="BF27" s="414"/>
      <c r="BG27" s="414"/>
      <c r="BH27" s="414"/>
      <c r="BI27" s="115"/>
      <c r="BJ27" s="414" t="s">
        <v>72</v>
      </c>
      <c r="BK27" s="414"/>
      <c r="BL27" s="414"/>
      <c r="BM27" s="414"/>
      <c r="BN27" s="414"/>
      <c r="BO27" s="414"/>
      <c r="BP27" s="414"/>
      <c r="BQ27" s="414"/>
      <c r="BR27" s="414"/>
      <c r="BS27" s="414"/>
      <c r="BT27" s="414"/>
      <c r="BU27" s="414"/>
      <c r="BV27" s="414"/>
      <c r="BW27" s="414"/>
      <c r="BX27" s="115"/>
      <c r="BY27" s="414" t="s">
        <v>72</v>
      </c>
      <c r="BZ27" s="414"/>
      <c r="CA27" s="414"/>
      <c r="CB27" s="414"/>
      <c r="CC27" s="414"/>
      <c r="CD27" s="414"/>
      <c r="CE27" s="414"/>
      <c r="CF27" s="414"/>
      <c r="CG27" s="414"/>
      <c r="CH27" s="414"/>
      <c r="CI27" s="414"/>
      <c r="CJ27" s="414"/>
      <c r="CK27" s="414"/>
      <c r="CL27" s="414"/>
    </row>
    <row r="28" spans="2:90" outlineLevel="1" x14ac:dyDescent="0.3">
      <c r="B28" s="249"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3">
        <f>SUMIFS('Conciliação Bancária 2016.17.18'!$J:$J,'Conciliação Bancária 2016.17.18'!$K:$K,'Base -Receita-Despesa'!$B28,'Conciliação Bancária 2016.17.18'!$D:$D,'Base -Receita-Despesa'!N$5)</f>
        <v>292045.81</v>
      </c>
      <c r="O28" s="244">
        <f>SUM(C28:N28)</f>
        <v>2795516.96</v>
      </c>
      <c r="P28" s="211"/>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3224211.9099999992</v>
      </c>
      <c r="BC28" s="131">
        <f>SUMIFS('Conciliação Bancária 2016.17.18'!$J:$J,'Conciliação Bancária 2016.17.18'!$K:$K,'Base -Receita-Despesa'!$B28,'Conciliação Bancária 2016.17.18'!$D:$D,'Base -Receita-Despesa'!BC$5)</f>
        <v>1468929.49</v>
      </c>
      <c r="BD28" s="131">
        <f>SUMIFS('Conciliação Bancária 2016.17.18'!$J:$J,'Conciliação Bancária 2016.17.18'!$K:$K,'Base -Receita-Despesa'!$B28,'Conciliação Bancária 2016.17.18'!$D:$D,'Base -Receita-Despesa'!BD$5)</f>
        <v>5980869.0099999998</v>
      </c>
      <c r="BE28" s="131">
        <f>SUMIFS('Conciliação Bancária 2016.17.18'!$J:$J,'Conciliação Bancária 2016.17.18'!$K:$K,'Base -Receita-Despesa'!$B28,'Conciliação Bancária 2016.17.18'!$D:$D,'Base -Receita-Despesa'!BE$5)</f>
        <v>3472719.89</v>
      </c>
      <c r="BF28" s="131">
        <f>SUMIFS('Conciliação Bancária 2016.17.18'!$J:$J,'Conciliação Bancária 2016.17.18'!$K:$K,'Base -Receita-Despesa'!$B28,'Conciliação Bancária 2016.17.18'!$D:$D,'Base -Receita-Despesa'!BF$5)</f>
        <v>3708011.1099999994</v>
      </c>
      <c r="BG28" s="134">
        <f>SUM(AU28:BF28)</f>
        <v>33245918.699999996</v>
      </c>
      <c r="BH28" s="139">
        <f>BG28/$AR$31</f>
        <v>5.3644242576198593</v>
      </c>
      <c r="BI28" s="115"/>
      <c r="BJ28" s="131">
        <f>SUMIFS('Conciliação Bancária 2016.17.18'!$J:$J,'Conciliação Bancária 2016.17.18'!$K:$K,'Base -Receita-Despesa'!$B28,'Conciliação Bancária 2016.17.18'!$D:$D,'Base -Receita-Despesa'!BJ$5)</f>
        <v>2419913.42</v>
      </c>
      <c r="BK28" s="131">
        <f>SUMIFS('Conciliação Bancária 2016.17.18'!$J:$J,'Conciliação Bancária 2016.17.18'!$K:$K,'Base -Receita-Despesa'!$B28,'Conciliação Bancária 2016.17.18'!$D:$D,'Base -Receita-Despesa'!BK$5)</f>
        <v>3984203.63</v>
      </c>
      <c r="BL28" s="131">
        <f>SUMIFS('Conciliação Bancária 2016.17.18'!$J:$J,'Conciliação Bancária 2016.17.18'!$K:$K,'Base -Receita-Despesa'!$B28,'Conciliação Bancária 2016.17.18'!$D:$D,'Base -Receita-Despesa'!BL$5)</f>
        <v>8913906</v>
      </c>
      <c r="BM28" s="131">
        <f>SUMIFS('Conciliação Bancária 2016.17.18'!$J:$J,'Conciliação Bancária 2016.17.18'!$K:$K,'Base -Receita-Despesa'!$B28,'Conciliação Bancária 2016.17.18'!$D:$D,'Base -Receita-Despesa'!BM$5)</f>
        <v>7221933.1199999982</v>
      </c>
      <c r="BN28" s="131">
        <f>SUMIFS('Conciliação Bancária 2016.17.18'!$J:$J,'Conciliação Bancária 2016.17.18'!$K:$K,'Base -Receita-Despesa'!$B28,'Conciliação Bancária 2016.17.18'!$D:$D,'Base -Receita-Despesa'!BN$5)</f>
        <v>1828096.0399999998</v>
      </c>
      <c r="BO28" s="131">
        <f>SUMIFS('Conciliação Bancária 2016.17.18'!$J:$J,'Conciliação Bancária 2016.17.18'!$K:$K,'Base -Receita-Despesa'!$B28,'Conciliação Bancária 2016.17.18'!$D:$D,'Base -Receita-Despesa'!BO$5)</f>
        <v>1855644.74</v>
      </c>
      <c r="BP28" s="131">
        <f>SUMIFS('Conciliação Bancária 2016.17.18'!$J:$J,'Conciliação Bancária 2016.17.18'!$K:$K,'Base -Receita-Despesa'!$B28,'Conciliação Bancária 2016.17.18'!$D:$D,'Base -Receita-Despesa'!BP$5)</f>
        <v>81335.17</v>
      </c>
      <c r="BQ28" s="131">
        <f>SUMIFS('Conciliação Bancária 2016.17.18'!$J:$J,'Conciliação Bancária 2016.17.18'!$K:$K,'Base -Receita-Despesa'!$B28,'Conciliação Bancária 2016.17.18'!$D:$D,'Base -Receita-Despesa'!BQ$5)</f>
        <v>507815.80999999994</v>
      </c>
      <c r="BR28" s="131">
        <f>SUMIFS('Conciliação Bancária 2016.17.18'!$J:$J,'Conciliação Bancária 2016.17.18'!$K:$K,'Base -Receita-Despesa'!$B28,'Conciliação Bancária 2016.17.18'!$D:$D,'Base -Receita-Despesa'!BR$5)</f>
        <v>9647348.4899999984</v>
      </c>
      <c r="BS28" s="131">
        <f>SUMIFS('Conciliação Bancária 2016.17.18'!$J:$J,'Conciliação Bancária 2016.17.18'!$K:$K,'Base -Receita-Despesa'!$B28,'Conciliação Bancária 2016.17.18'!$D:$D,'Base -Receita-Despesa'!BS$5)</f>
        <v>1008139.37</v>
      </c>
      <c r="BT28" s="131">
        <f>SUMIFS('Conciliação Bancária 2016.17.18'!$J:$J,'Conciliação Bancária 2016.17.18'!$K:$K,'Base -Receita-Despesa'!$B28,'Conciliação Bancária 2016.17.18'!$D:$D,'Base -Receita-Despesa'!BT$5)</f>
        <v>0</v>
      </c>
      <c r="BU28" s="131">
        <f>SUMIFS('Conciliação Bancária 2016.17.18'!$J:$J,'Conciliação Bancária 2016.17.18'!$K:$K,'Base -Receita-Despesa'!$B28,'Conciliação Bancária 2016.17.18'!$D:$D,'Base -Receita-Despesa'!BU$5)</f>
        <v>538505.48</v>
      </c>
      <c r="BV28" s="134">
        <f>SUM(BJ28:BU28)</f>
        <v>38006841.269999988</v>
      </c>
      <c r="BW28" s="139">
        <f>BV28/$AR$31</f>
        <v>6.1326270783515913</v>
      </c>
      <c r="BX28" s="115"/>
      <c r="BY28" s="131">
        <f>SUMIFS('Conciliação Bancária 2016.17.18'!$J:$J,'Conciliação Bancária 2016.17.18'!$K:$K,'Base -Receita-Despesa'!$B28,'Conciliação Bancária 2016.17.18'!$D:$D,'Base -Receita-Despesa'!BY$5)</f>
        <v>2515115.6599999997</v>
      </c>
      <c r="BZ28" s="131">
        <f>SUMIFS('Conciliação Bancária 2016.17.18'!$J:$J,'Conciliação Bancária 2016.17.18'!$K:$K,'Base -Receita-Despesa'!$B28,'Conciliação Bancária 2016.17.18'!$D:$D,'Base -Receita-Despesa'!BZ$5)</f>
        <v>2132089.21</v>
      </c>
      <c r="CA28" s="131">
        <f>SUMIFS('Conciliação Bancária 2016.17.18'!$J:$J,'Conciliação Bancária 2016.17.18'!$K:$K,'Base -Receita-Despesa'!$B28,'Conciliação Bancária 2016.17.18'!$D:$D,'Base -Receita-Despesa'!CA$5)</f>
        <v>0</v>
      </c>
      <c r="CB28" s="131">
        <f>SUMIFS('Conciliação Bancária 2016.17.18'!$J:$J,'Conciliação Bancária 2016.17.18'!$K:$K,'Base -Receita-Despesa'!$B28,'Conciliação Bancária 2016.17.18'!$D:$D,'Base -Receita-Despesa'!CB$5)</f>
        <v>0</v>
      </c>
      <c r="CC28" s="131">
        <f>SUMIFS('Conciliação Bancária 2016.17.18'!$J:$J,'Conciliação Bancária 2016.17.18'!$K:$K,'Base -Receita-Despesa'!$B28,'Conciliação Bancária 2016.17.18'!$D:$D,'Base -Receita-Despesa'!CC$5)</f>
        <v>0</v>
      </c>
      <c r="CD28" s="131">
        <f>SUMIFS('Conciliação Bancária 2016.17.18'!$J:$J,'Conciliação Bancária 2016.17.18'!$K:$K,'Base -Receita-Despesa'!$B28,'Conciliação Bancária 2016.17.18'!$D:$D,'Base -Receita-Despesa'!CD$5)</f>
        <v>0</v>
      </c>
      <c r="CE28" s="131">
        <f>SUMIFS('Conciliação Bancária 2016.17.18'!$J:$J,'Conciliação Bancária 2016.17.18'!$K:$K,'Base -Receita-Despesa'!$B28,'Conciliação Bancária 2016.17.18'!$D:$D,'Base -Receita-Despesa'!CE$5)</f>
        <v>0</v>
      </c>
      <c r="CF28" s="131">
        <f>SUMIFS('Conciliação Bancária 2016.17.18'!$J:$J,'Conciliação Bancária 2016.17.18'!$K:$K,'Base -Receita-Despesa'!$B28,'Conciliação Bancária 2016.17.18'!$D:$D,'Base -Receita-Despesa'!CF$5)</f>
        <v>0</v>
      </c>
      <c r="CG28" s="131">
        <f>SUMIFS('Conciliação Bancária 2016.17.18'!$J:$J,'Conciliação Bancária 2016.17.18'!$K:$K,'Base -Receita-Despesa'!$B28,'Conciliação Bancária 2016.17.18'!$D:$D,'Base -Receita-Despesa'!CG$5)</f>
        <v>0</v>
      </c>
      <c r="CH28" s="131">
        <f>SUMIFS('Conciliação Bancária 2016.17.18'!$J:$J,'Conciliação Bancária 2016.17.18'!$K:$K,'Base -Receita-Despesa'!$B28,'Conciliação Bancária 2016.17.18'!$D:$D,'Base -Receita-Despesa'!CH$5)</f>
        <v>0</v>
      </c>
      <c r="CI28" s="131">
        <f>SUMIFS('Conciliação Bancária 2016.17.18'!$J:$J,'Conciliação Bancária 2016.17.18'!$K:$K,'Base -Receita-Despesa'!$B28,'Conciliação Bancária 2016.17.18'!$D:$D,'Base -Receita-Despesa'!CI$5)</f>
        <v>0</v>
      </c>
      <c r="CJ28" s="131">
        <f>SUMIFS('Conciliação Bancária 2016.17.18'!$J:$J,'Conciliação Bancária 2016.17.18'!$K:$K,'Base -Receita-Despesa'!$B28,'Conciliação Bancária 2016.17.18'!$D:$D,'Base -Receita-Despesa'!CJ$5)</f>
        <v>0</v>
      </c>
      <c r="CK28" s="134">
        <f>SUM(BY28:CJ28)</f>
        <v>4647204.8699999992</v>
      </c>
      <c r="CL28" s="139">
        <f>CK28/$AR$31</f>
        <v>0.7498538018971076</v>
      </c>
    </row>
    <row r="29" spans="2:90" outlineLevel="1" x14ac:dyDescent="0.3">
      <c r="B29" s="249"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3">
        <f>SUMIFS('Conciliação Bancária 2016.17.18'!$J:$J,'Conciliação Bancária 2016.17.18'!$K:$K,'Base -Receita-Despesa'!$B29,'Conciliação Bancária 2016.17.18'!$D:$D,'Base -Receita-Despesa'!N$5)</f>
        <v>-1298663.32</v>
      </c>
      <c r="O29" s="244">
        <f>SUM(C29:N29)</f>
        <v>-3901836.4699999997</v>
      </c>
      <c r="P29" s="211"/>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-2290188.9700000002</v>
      </c>
      <c r="BC29" s="131">
        <f>SUMIFS('Conciliação Bancária 2016.17.18'!$J:$J,'Conciliação Bancária 2016.17.18'!$K:$K,'Base -Receita-Despesa'!$B29,'Conciliação Bancária 2016.17.18'!$D:$D,'Base -Receita-Despesa'!BC$5)</f>
        <v>-370327.11</v>
      </c>
      <c r="BD29" s="131">
        <f>SUMIFS('Conciliação Bancária 2016.17.18'!$J:$J,'Conciliação Bancária 2016.17.18'!$K:$K,'Base -Receita-Despesa'!$B29,'Conciliação Bancária 2016.17.18'!$D:$D,'Base -Receita-Despesa'!BD$5)</f>
        <v>-10254977.17</v>
      </c>
      <c r="BE29" s="131">
        <f>SUMIFS('Conciliação Bancária 2016.17.18'!$J:$J,'Conciliação Bancária 2016.17.18'!$K:$K,'Base -Receita-Despesa'!$B29,'Conciliação Bancária 2016.17.18'!$D:$D,'Base -Receita-Despesa'!BE$5)</f>
        <v>-1955724.82</v>
      </c>
      <c r="BF29" s="131">
        <f>SUMIFS('Conciliação Bancária 2016.17.18'!$J:$J,'Conciliação Bancária 2016.17.18'!$K:$K,'Base -Receita-Despesa'!$B29,'Conciliação Bancária 2016.17.18'!$D:$D,'Base -Receita-Despesa'!BF$5)</f>
        <v>-1807796.88</v>
      </c>
      <c r="BG29" s="134">
        <f>SUM(AU29:BF29)</f>
        <v>-34105164.630000003</v>
      </c>
      <c r="BH29" s="139">
        <f>BG29/$AR$31</f>
        <v>-5.5030686353477387</v>
      </c>
      <c r="BI29" s="115"/>
      <c r="BJ29" s="131">
        <f>SUMIFS('Conciliação Bancária 2016.17.18'!$J:$J,'Conciliação Bancária 2016.17.18'!$K:$K,'Base -Receita-Despesa'!$B29,'Conciliação Bancária 2016.17.18'!$D:$D,'Base -Receita-Despesa'!BJ$5)</f>
        <v>-2400386.2700000005</v>
      </c>
      <c r="BK29" s="131">
        <f>SUMIFS('Conciliação Bancária 2016.17.18'!$J:$J,'Conciliação Bancária 2016.17.18'!$K:$K,'Base -Receita-Despesa'!$B29,'Conciliação Bancária 2016.17.18'!$D:$D,'Base -Receita-Despesa'!BK$5)</f>
        <v>-3308399.2199999997</v>
      </c>
      <c r="BL29" s="131">
        <f>SUMIFS('Conciliação Bancária 2016.17.18'!$J:$J,'Conciliação Bancária 2016.17.18'!$K:$K,'Base -Receita-Despesa'!$B29,'Conciliação Bancária 2016.17.18'!$D:$D,'Base -Receita-Despesa'!BL$5)</f>
        <v>-18651068.579999998</v>
      </c>
      <c r="BM29" s="131">
        <f>SUMIFS('Conciliação Bancária 2016.17.18'!$J:$J,'Conciliação Bancária 2016.17.18'!$K:$K,'Base -Receita-Despesa'!$B29,'Conciliação Bancária 2016.17.18'!$D:$D,'Base -Receita-Despesa'!BM$5)</f>
        <v>-3983345.09</v>
      </c>
      <c r="BN29" s="131">
        <f>SUMIFS('Conciliação Bancária 2016.17.18'!$J:$J,'Conciliação Bancária 2016.17.18'!$K:$K,'Base -Receita-Despesa'!$B29,'Conciliação Bancária 2016.17.18'!$D:$D,'Base -Receita-Despesa'!BN$5)</f>
        <v>-2152136.6799999997</v>
      </c>
      <c r="BO29" s="131">
        <f>SUMIFS('Conciliação Bancária 2016.17.18'!$J:$J,'Conciliação Bancária 2016.17.18'!$K:$K,'Base -Receita-Despesa'!$B29,'Conciliação Bancária 2016.17.18'!$D:$D,'Base -Receita-Despesa'!BO$5)</f>
        <v>-131742.93</v>
      </c>
      <c r="BP29" s="131">
        <f>SUMIFS('Conciliação Bancária 2016.17.18'!$J:$J,'Conciliação Bancária 2016.17.18'!$K:$K,'Base -Receita-Despesa'!$B29,'Conciliação Bancária 2016.17.18'!$D:$D,'Base -Receita-Despesa'!BP$5)</f>
        <v>-1444606.5299999998</v>
      </c>
      <c r="BQ29" s="131">
        <f>SUMIFS('Conciliação Bancária 2016.17.18'!$J:$J,'Conciliação Bancária 2016.17.18'!$K:$K,'Base -Receita-Despesa'!$B29,'Conciliação Bancária 2016.17.18'!$D:$D,'Base -Receita-Despesa'!BQ$5)</f>
        <v>0</v>
      </c>
      <c r="BR29" s="131">
        <f>SUMIFS('Conciliação Bancária 2016.17.18'!$J:$J,'Conciliação Bancária 2016.17.18'!$K:$K,'Base -Receita-Despesa'!$B29,'Conciliação Bancária 2016.17.18'!$D:$D,'Base -Receita-Despesa'!BR$5)</f>
        <v>-10950279.83</v>
      </c>
      <c r="BS29" s="131">
        <f>SUMIFS('Conciliação Bancária 2016.17.18'!$J:$J,'Conciliação Bancária 2016.17.18'!$K:$K,'Base -Receita-Despesa'!$B29,'Conciliação Bancária 2016.17.18'!$D:$D,'Base -Receita-Despesa'!BS$5)</f>
        <v>0</v>
      </c>
      <c r="BT29" s="131">
        <f>SUMIFS('Conciliação Bancária 2016.17.18'!$J:$J,'Conciliação Bancária 2016.17.18'!$K:$K,'Base -Receita-Despesa'!$B29,'Conciliação Bancária 2016.17.18'!$D:$D,'Base -Receita-Despesa'!BT$5)</f>
        <v>0</v>
      </c>
      <c r="BU29" s="131">
        <f>SUMIFS('Conciliação Bancária 2016.17.18'!$J:$J,'Conciliação Bancária 2016.17.18'!$K:$K,'Base -Receita-Despesa'!$B29,'Conciliação Bancária 2016.17.18'!$D:$D,'Base -Receita-Despesa'!BU$5)</f>
        <v>0</v>
      </c>
      <c r="BV29" s="134">
        <f>SUM(BJ29:BU29)</f>
        <v>-43021965.130000003</v>
      </c>
      <c r="BW29" s="139">
        <f>BV29/$AR$31</f>
        <v>-6.9418467703179383</v>
      </c>
      <c r="BX29" s="115"/>
      <c r="BY29" s="131">
        <f>SUMIFS('Conciliação Bancária 2016.17.18'!$J:$J,'Conciliação Bancária 2016.17.18'!$K:$K,'Base -Receita-Despesa'!$B29,'Conciliação Bancária 2016.17.18'!$D:$D,'Base -Receita-Despesa'!BY$5)</f>
        <v>-667000</v>
      </c>
      <c r="BZ29" s="131">
        <f>SUMIFS('Conciliação Bancária 2016.17.18'!$J:$J,'Conciliação Bancária 2016.17.18'!$K:$K,'Base -Receita-Despesa'!$B29,'Conciliação Bancária 2016.17.18'!$D:$D,'Base -Receita-Despesa'!BZ$5)</f>
        <v>-990000</v>
      </c>
      <c r="CA29" s="131">
        <f>SUMIFS('Conciliação Bancária 2016.17.18'!$J:$J,'Conciliação Bancária 2016.17.18'!$K:$K,'Base -Receita-Despesa'!$B29,'Conciliação Bancária 2016.17.18'!$D:$D,'Base -Receita-Despesa'!CA$5)</f>
        <v>0</v>
      </c>
      <c r="CB29" s="131">
        <f>SUMIFS('Conciliação Bancária 2016.17.18'!$J:$J,'Conciliação Bancária 2016.17.18'!$K:$K,'Base -Receita-Despesa'!$B29,'Conciliação Bancária 2016.17.18'!$D:$D,'Base -Receita-Despesa'!CB$5)</f>
        <v>0</v>
      </c>
      <c r="CC29" s="131">
        <f>SUMIFS('Conciliação Bancária 2016.17.18'!$J:$J,'Conciliação Bancária 2016.17.18'!$K:$K,'Base -Receita-Despesa'!$B29,'Conciliação Bancária 2016.17.18'!$D:$D,'Base -Receita-Despesa'!CC$5)</f>
        <v>0</v>
      </c>
      <c r="CD29" s="131">
        <f>SUMIFS('Conciliação Bancária 2016.17.18'!$J:$J,'Conciliação Bancária 2016.17.18'!$K:$K,'Base -Receita-Despesa'!$B29,'Conciliação Bancária 2016.17.18'!$D:$D,'Base -Receita-Despesa'!CD$5)</f>
        <v>0</v>
      </c>
      <c r="CE29" s="131">
        <f>SUMIFS('Conciliação Bancária 2016.17.18'!$J:$J,'Conciliação Bancária 2016.17.18'!$K:$K,'Base -Receita-Despesa'!$B29,'Conciliação Bancária 2016.17.18'!$D:$D,'Base -Receita-Despesa'!CE$5)</f>
        <v>0</v>
      </c>
      <c r="CF29" s="131">
        <f>SUMIFS('Conciliação Bancária 2016.17.18'!$J:$J,'Conciliação Bancária 2016.17.18'!$K:$K,'Base -Receita-Despesa'!$B29,'Conciliação Bancária 2016.17.18'!$D:$D,'Base -Receita-Despesa'!CF$5)</f>
        <v>0</v>
      </c>
      <c r="CG29" s="131">
        <f>SUMIFS('Conciliação Bancária 2016.17.18'!$J:$J,'Conciliação Bancária 2016.17.18'!$K:$K,'Base -Receita-Despesa'!$B29,'Conciliação Bancária 2016.17.18'!$D:$D,'Base -Receita-Despesa'!CG$5)</f>
        <v>0</v>
      </c>
      <c r="CH29" s="131">
        <f>SUMIFS('Conciliação Bancária 2016.17.18'!$J:$J,'Conciliação Bancária 2016.17.18'!$K:$K,'Base -Receita-Despesa'!$B29,'Conciliação Bancária 2016.17.18'!$D:$D,'Base -Receita-Despesa'!CH$5)</f>
        <v>0</v>
      </c>
      <c r="CI29" s="131">
        <f>SUMIFS('Conciliação Bancária 2016.17.18'!$J:$J,'Conciliação Bancária 2016.17.18'!$K:$K,'Base -Receita-Despesa'!$B29,'Conciliação Bancária 2016.17.18'!$D:$D,'Base -Receita-Despesa'!CI$5)</f>
        <v>0</v>
      </c>
      <c r="CJ29" s="131">
        <f>SUMIFS('Conciliação Bancária 2016.17.18'!$J:$J,'Conciliação Bancária 2016.17.18'!$K:$K,'Base -Receita-Despesa'!$B29,'Conciliação Bancária 2016.17.18'!$D:$D,'Base -Receita-Despesa'!CJ$5)</f>
        <v>0</v>
      </c>
      <c r="CK29" s="134">
        <f>SUM(BY29:CJ29)</f>
        <v>-1657000</v>
      </c>
      <c r="CL29" s="139">
        <f>CK29/$AR$31</f>
        <v>-0.26736668266219721</v>
      </c>
    </row>
    <row r="30" spans="2:90" outlineLevel="1" x14ac:dyDescent="0.3">
      <c r="B30" s="249"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3">
        <f>SUMIFS('Conciliação Bancária 2016.17.18'!$J:$J,'Conciliação Bancária 2016.17.18'!$K:$K,'Base -Receita-Despesa'!$B30,'Conciliação Bancária 2016.17.18'!$D:$D,'Base -Receita-Despesa'!N$5)</f>
        <v>0</v>
      </c>
      <c r="O30" s="244">
        <f>SUM(C30:N30)</f>
        <v>0</v>
      </c>
      <c r="P30" s="211"/>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c r="BJ30" s="131">
        <f>SUMIFS('Conciliação Bancária 2016.17.18'!$J:$J,'Conciliação Bancária 2016.17.18'!$K:$K,'Base -Receita-Despesa'!$B30,'Conciliação Bancária 2016.17.18'!$D:$D,'Base -Receita-Despesa'!BJ$5)</f>
        <v>0</v>
      </c>
      <c r="BK30" s="131">
        <f>SUMIFS('Conciliação Bancária 2016.17.18'!$J:$J,'Conciliação Bancária 2016.17.18'!$K:$K,'Base -Receita-Despesa'!$B30,'Conciliação Bancária 2016.17.18'!$D:$D,'Base -Receita-Despesa'!BK$5)</f>
        <v>0</v>
      </c>
      <c r="BL30" s="131">
        <f>SUMIFS('Conciliação Bancária 2016.17.18'!$J:$J,'Conciliação Bancária 2016.17.18'!$K:$K,'Base -Receita-Despesa'!$B30,'Conciliação Bancária 2016.17.18'!$D:$D,'Base -Receita-Despesa'!BL$5)</f>
        <v>0</v>
      </c>
      <c r="BM30" s="131">
        <f>SUMIFS('Conciliação Bancária 2016.17.18'!$J:$J,'Conciliação Bancária 2016.17.18'!$K:$K,'Base -Receita-Despesa'!$B30,'Conciliação Bancária 2016.17.18'!$D:$D,'Base -Receita-Despesa'!BM$5)</f>
        <v>0</v>
      </c>
      <c r="BN30" s="131">
        <f>SUMIFS('Conciliação Bancária 2016.17.18'!$J:$J,'Conciliação Bancária 2016.17.18'!$K:$K,'Base -Receita-Despesa'!$B30,'Conciliação Bancária 2016.17.18'!$D:$D,'Base -Receita-Despesa'!BN$5)</f>
        <v>0</v>
      </c>
      <c r="BO30" s="131">
        <f>SUMIFS('Conciliação Bancária 2016.17.18'!$J:$J,'Conciliação Bancária 2016.17.18'!$K:$K,'Base -Receita-Despesa'!$B30,'Conciliação Bancária 2016.17.18'!$D:$D,'Base -Receita-Despesa'!BO$5)</f>
        <v>0</v>
      </c>
      <c r="BP30" s="131">
        <f>SUMIFS('Conciliação Bancária 2016.17.18'!$J:$J,'Conciliação Bancária 2016.17.18'!$K:$K,'Base -Receita-Despesa'!$B30,'Conciliação Bancária 2016.17.18'!$D:$D,'Base -Receita-Despesa'!BP$5)</f>
        <v>0</v>
      </c>
      <c r="BQ30" s="131">
        <f>SUMIFS('Conciliação Bancária 2016.17.18'!$J:$J,'Conciliação Bancária 2016.17.18'!$K:$K,'Base -Receita-Despesa'!$B30,'Conciliação Bancária 2016.17.18'!$D:$D,'Base -Receita-Despesa'!BQ$5)</f>
        <v>0</v>
      </c>
      <c r="BR30" s="131">
        <f>SUMIFS('Conciliação Bancária 2016.17.18'!$J:$J,'Conciliação Bancária 2016.17.18'!$K:$K,'Base -Receita-Despesa'!$B30,'Conciliação Bancária 2016.17.18'!$D:$D,'Base -Receita-Despesa'!BR$5)</f>
        <v>0</v>
      </c>
      <c r="BS30" s="131">
        <f>SUMIFS('Conciliação Bancária 2016.17.18'!$J:$J,'Conciliação Bancária 2016.17.18'!$K:$K,'Base -Receita-Despesa'!$B30,'Conciliação Bancária 2016.17.18'!$D:$D,'Base -Receita-Despesa'!BS$5)</f>
        <v>0</v>
      </c>
      <c r="BT30" s="131">
        <f>SUMIFS('Conciliação Bancária 2016.17.18'!$J:$J,'Conciliação Bancária 2016.17.18'!$K:$K,'Base -Receita-Despesa'!$B30,'Conciliação Bancária 2016.17.18'!$D:$D,'Base -Receita-Despesa'!BT$5)</f>
        <v>0</v>
      </c>
      <c r="BU30" s="131">
        <f>SUMIFS('Conciliação Bancária 2016.17.18'!$J:$J,'Conciliação Bancária 2016.17.18'!$K:$K,'Base -Receita-Despesa'!$B30,'Conciliação Bancária 2016.17.18'!$D:$D,'Base -Receita-Despesa'!BU$5)</f>
        <v>0</v>
      </c>
      <c r="BV30" s="134">
        <f>SUM(BJ30:BU30)</f>
        <v>0</v>
      </c>
      <c r="BW30" s="139">
        <f>BV30/$AR$31</f>
        <v>0</v>
      </c>
      <c r="BX30" s="115"/>
      <c r="BY30" s="131">
        <f>SUMIFS('Conciliação Bancária 2016.17.18'!$J:$J,'Conciliação Bancária 2016.17.18'!$K:$K,'Base -Receita-Despesa'!$B30,'Conciliação Bancária 2016.17.18'!$D:$D,'Base -Receita-Despesa'!BY$5)</f>
        <v>0</v>
      </c>
      <c r="BZ30" s="131">
        <f>SUMIFS('Conciliação Bancária 2016.17.18'!$J:$J,'Conciliação Bancária 2016.17.18'!$K:$K,'Base -Receita-Despesa'!$B30,'Conciliação Bancária 2016.17.18'!$D:$D,'Base -Receita-Despesa'!BZ$5)</f>
        <v>0</v>
      </c>
      <c r="CA30" s="131">
        <f>SUMIFS('Conciliação Bancária 2016.17.18'!$J:$J,'Conciliação Bancária 2016.17.18'!$K:$K,'Base -Receita-Despesa'!$B30,'Conciliação Bancária 2016.17.18'!$D:$D,'Base -Receita-Despesa'!CA$5)</f>
        <v>0</v>
      </c>
      <c r="CB30" s="131">
        <f>SUMIFS('Conciliação Bancária 2016.17.18'!$J:$J,'Conciliação Bancária 2016.17.18'!$K:$K,'Base -Receita-Despesa'!$B30,'Conciliação Bancária 2016.17.18'!$D:$D,'Base -Receita-Despesa'!CB$5)</f>
        <v>0</v>
      </c>
      <c r="CC30" s="131">
        <f>SUMIFS('Conciliação Bancária 2016.17.18'!$J:$J,'Conciliação Bancária 2016.17.18'!$K:$K,'Base -Receita-Despesa'!$B30,'Conciliação Bancária 2016.17.18'!$D:$D,'Base -Receita-Despesa'!CC$5)</f>
        <v>0</v>
      </c>
      <c r="CD30" s="131">
        <f>SUMIFS('Conciliação Bancária 2016.17.18'!$J:$J,'Conciliação Bancária 2016.17.18'!$K:$K,'Base -Receita-Despesa'!$B30,'Conciliação Bancária 2016.17.18'!$D:$D,'Base -Receita-Despesa'!CD$5)</f>
        <v>0</v>
      </c>
      <c r="CE30" s="131">
        <f>SUMIFS('Conciliação Bancária 2016.17.18'!$J:$J,'Conciliação Bancária 2016.17.18'!$K:$K,'Base -Receita-Despesa'!$B30,'Conciliação Bancária 2016.17.18'!$D:$D,'Base -Receita-Despesa'!CE$5)</f>
        <v>0</v>
      </c>
      <c r="CF30" s="131">
        <f>SUMIFS('Conciliação Bancária 2016.17.18'!$J:$J,'Conciliação Bancária 2016.17.18'!$K:$K,'Base -Receita-Despesa'!$B30,'Conciliação Bancária 2016.17.18'!$D:$D,'Base -Receita-Despesa'!CF$5)</f>
        <v>0</v>
      </c>
      <c r="CG30" s="131">
        <f>SUMIFS('Conciliação Bancária 2016.17.18'!$J:$J,'Conciliação Bancária 2016.17.18'!$K:$K,'Base -Receita-Despesa'!$B30,'Conciliação Bancária 2016.17.18'!$D:$D,'Base -Receita-Despesa'!CG$5)</f>
        <v>0</v>
      </c>
      <c r="CH30" s="131">
        <f>SUMIFS('Conciliação Bancária 2016.17.18'!$J:$J,'Conciliação Bancária 2016.17.18'!$K:$K,'Base -Receita-Despesa'!$B30,'Conciliação Bancária 2016.17.18'!$D:$D,'Base -Receita-Despesa'!CH$5)</f>
        <v>0</v>
      </c>
      <c r="CI30" s="131">
        <f>SUMIFS('Conciliação Bancária 2016.17.18'!$J:$J,'Conciliação Bancária 2016.17.18'!$K:$K,'Base -Receita-Despesa'!$B30,'Conciliação Bancária 2016.17.18'!$D:$D,'Base -Receita-Despesa'!CI$5)</f>
        <v>0</v>
      </c>
      <c r="CJ30" s="131">
        <f>SUMIFS('Conciliação Bancária 2016.17.18'!$J:$J,'Conciliação Bancária 2016.17.18'!$K:$K,'Base -Receita-Despesa'!$B30,'Conciliação Bancária 2016.17.18'!$D:$D,'Base -Receita-Despesa'!CJ$5)</f>
        <v>0</v>
      </c>
      <c r="CK30" s="134">
        <f>SUM(BY30:CJ30)</f>
        <v>0</v>
      </c>
      <c r="CL30" s="139">
        <f>CK30/$AR$31</f>
        <v>0</v>
      </c>
    </row>
    <row r="31" spans="2:90" s="117" customFormat="1" x14ac:dyDescent="0.3">
      <c r="B31" s="250" t="s">
        <v>76</v>
      </c>
      <c r="C31" s="141">
        <f>SUM(C28:C30)</f>
        <v>0</v>
      </c>
      <c r="D31" s="141">
        <f t="shared" ref="D31:O31" si="93">SUM(D28:D30)</f>
        <v>0</v>
      </c>
      <c r="E31" s="141">
        <f t="shared" si="93"/>
        <v>0</v>
      </c>
      <c r="F31" s="141">
        <f t="shared" si="93"/>
        <v>0</v>
      </c>
      <c r="G31" s="141">
        <f t="shared" si="93"/>
        <v>0</v>
      </c>
      <c r="H31" s="141">
        <f t="shared" si="93"/>
        <v>-362605.50000000006</v>
      </c>
      <c r="I31" s="141">
        <f t="shared" si="93"/>
        <v>115741.16000000003</v>
      </c>
      <c r="J31" s="141">
        <f t="shared" si="93"/>
        <v>129800.46999999997</v>
      </c>
      <c r="K31" s="141">
        <f t="shared" si="93"/>
        <v>-25794.600000000006</v>
      </c>
      <c r="L31" s="141">
        <f t="shared" si="93"/>
        <v>-58144.199999999983</v>
      </c>
      <c r="M31" s="141">
        <f t="shared" si="93"/>
        <v>101300.67000000004</v>
      </c>
      <c r="N31" s="205">
        <f>SUM(N28:N30)</f>
        <v>-1006617.51</v>
      </c>
      <c r="O31" s="222">
        <f t="shared" si="93"/>
        <v>-1106319.5099999998</v>
      </c>
      <c r="P31" s="214"/>
      <c r="Q31" s="141">
        <f t="shared" ref="Q31" si="94">SUM(Q28:Q30)</f>
        <v>798709.62999999989</v>
      </c>
      <c r="R31" s="141">
        <f t="shared" ref="R31" si="95">SUM(R28:R30)</f>
        <v>93793.080000000016</v>
      </c>
      <c r="S31" s="141">
        <f t="shared" ref="S31" si="96">SUM(S28:S30)</f>
        <v>1675.69</v>
      </c>
      <c r="T31" s="141">
        <f t="shared" ref="T31" si="97">SUM(T28:T30)</f>
        <v>0</v>
      </c>
      <c r="U31" s="141">
        <f t="shared" ref="U31" si="98">SUM(U28:U30)</f>
        <v>-1519436.25</v>
      </c>
      <c r="V31" s="141">
        <f t="shared" ref="V31" si="99">SUM(V28:V30)</f>
        <v>-6221.6799999999348</v>
      </c>
      <c r="W31" s="141">
        <f t="shared" ref="W31" si="100">SUM(W28:W30)</f>
        <v>-747803.48</v>
      </c>
      <c r="X31" s="141">
        <f t="shared" ref="X31" si="101">SUM(X28:X30)</f>
        <v>511185.17999999993</v>
      </c>
      <c r="Y31" s="141">
        <f t="shared" ref="Y31" si="102">SUM(Y28:Y30)</f>
        <v>576221.57999999996</v>
      </c>
      <c r="Z31" s="141">
        <f t="shared" ref="Z31" si="103">SUM(Z28:Z30)</f>
        <v>-193124.42000000016</v>
      </c>
      <c r="AA31" s="141">
        <f t="shared" ref="AA31" si="104">SUM(AA28:AA30)</f>
        <v>71949.370000000112</v>
      </c>
      <c r="AB31" s="141">
        <f t="shared" ref="AB31" si="105">SUM(AB28:AB30)</f>
        <v>-4475623.75</v>
      </c>
      <c r="AC31" s="141">
        <f t="shared" ref="AC31" si="106">SUM(AC28:AC30)</f>
        <v>-4888675.0499999989</v>
      </c>
      <c r="AD31" s="139">
        <f>AC31/$AC$31</f>
        <v>1</v>
      </c>
      <c r="AE31" s="122"/>
      <c r="AF31" s="141">
        <f t="shared" ref="AF31" si="107">SUM(AF28:AF30)</f>
        <v>-2121698.5499999998</v>
      </c>
      <c r="AG31" s="141">
        <f t="shared" ref="AG31" si="108">SUM(AG28:AG30)</f>
        <v>1838349.92</v>
      </c>
      <c r="AH31" s="141">
        <f t="shared" ref="AH31" si="109">SUM(AH28:AH30)</f>
        <v>227380.24999999977</v>
      </c>
      <c r="AI31" s="141">
        <f t="shared" ref="AI31" si="110">SUM(AI28:AI30)</f>
        <v>1446636.6099999994</v>
      </c>
      <c r="AJ31" s="141">
        <f t="shared" ref="AJ31" si="111">SUM(AJ28:AJ30)</f>
        <v>-477060.72999999952</v>
      </c>
      <c r="AK31" s="141">
        <f t="shared" ref="AK31" si="112">SUM(AK28:AK30)</f>
        <v>940965.35000000009</v>
      </c>
      <c r="AL31" s="141">
        <f t="shared" ref="AL31" si="113">SUM(AL28:AL30)</f>
        <v>922216.21</v>
      </c>
      <c r="AM31" s="141">
        <f t="shared" ref="AM31" si="114">SUM(AM28:AM30)</f>
        <v>2432680.0799999996</v>
      </c>
      <c r="AN31" s="141">
        <f t="shared" ref="AN31" si="115">SUM(AN28:AN30)</f>
        <v>804069.57000000007</v>
      </c>
      <c r="AO31" s="141">
        <f t="shared" ref="AO31" si="116">SUM(AO28:AO30)</f>
        <v>184066.71999999997</v>
      </c>
      <c r="AP31" s="141">
        <f t="shared" ref="AP31" si="117">SUM(AP28:AP30)</f>
        <v>-789191.78</v>
      </c>
      <c r="AQ31" s="141">
        <f t="shared" ref="AQ31" si="118">SUM(AQ28:AQ30)</f>
        <v>789067.59000000032</v>
      </c>
      <c r="AR31" s="141">
        <f t="shared" ref="AR31" si="119">SUM(AR28:AR30)</f>
        <v>6197481.2399999984</v>
      </c>
      <c r="AS31" s="139">
        <f>AR31/$AR$31</f>
        <v>1</v>
      </c>
      <c r="AT31" s="122"/>
      <c r="AU31" s="141">
        <f t="shared" ref="AU31:BG31" si="120">SUM(AU28:AU30)</f>
        <v>-88980.689999999828</v>
      </c>
      <c r="AV31" s="141">
        <f t="shared" si="120"/>
        <v>-333026.47000000009</v>
      </c>
      <c r="AW31" s="141">
        <f t="shared" si="120"/>
        <v>346806.05</v>
      </c>
      <c r="AX31" s="141">
        <f t="shared" si="120"/>
        <v>-924300.4</v>
      </c>
      <c r="AY31" s="141">
        <f t="shared" si="120"/>
        <v>457931.83999999985</v>
      </c>
      <c r="AZ31" s="141">
        <f t="shared" si="120"/>
        <v>-1801379.9899999998</v>
      </c>
      <c r="BA31" s="141">
        <f t="shared" si="120"/>
        <v>307977.27000000048</v>
      </c>
      <c r="BB31" s="141">
        <f t="shared" si="120"/>
        <v>934022.93999999901</v>
      </c>
      <c r="BC31" s="141">
        <f t="shared" si="120"/>
        <v>1098602.3799999999</v>
      </c>
      <c r="BD31" s="141">
        <f t="shared" si="120"/>
        <v>-4274108.16</v>
      </c>
      <c r="BE31" s="141">
        <f t="shared" si="120"/>
        <v>1516995.07</v>
      </c>
      <c r="BF31" s="141">
        <f t="shared" si="120"/>
        <v>1900214.2299999995</v>
      </c>
      <c r="BG31" s="141">
        <f t="shared" si="120"/>
        <v>-859245.93000000715</v>
      </c>
      <c r="BH31" s="139">
        <f>BG31/$AR$31</f>
        <v>-0.13864437772787955</v>
      </c>
      <c r="BI31" s="122"/>
      <c r="BJ31" s="141">
        <f t="shared" ref="BJ31:BV31" si="121">SUM(BJ28:BJ30)</f>
        <v>19527.149999999441</v>
      </c>
      <c r="BK31" s="141">
        <f t="shared" si="121"/>
        <v>675804.41000000015</v>
      </c>
      <c r="BL31" s="141">
        <f t="shared" si="121"/>
        <v>-9737162.5799999982</v>
      </c>
      <c r="BM31" s="141">
        <f t="shared" si="121"/>
        <v>3238588.0299999984</v>
      </c>
      <c r="BN31" s="141">
        <f t="shared" si="121"/>
        <v>-324040.6399999999</v>
      </c>
      <c r="BO31" s="141">
        <f t="shared" si="121"/>
        <v>1723901.81</v>
      </c>
      <c r="BP31" s="141">
        <f t="shared" si="121"/>
        <v>-1363271.3599999999</v>
      </c>
      <c r="BQ31" s="141">
        <f t="shared" si="121"/>
        <v>507815.80999999994</v>
      </c>
      <c r="BR31" s="141">
        <f t="shared" si="121"/>
        <v>-1302931.3400000017</v>
      </c>
      <c r="BS31" s="141">
        <f t="shared" si="121"/>
        <v>1008139.37</v>
      </c>
      <c r="BT31" s="141">
        <f t="shared" si="121"/>
        <v>0</v>
      </c>
      <c r="BU31" s="141">
        <f t="shared" si="121"/>
        <v>538505.48</v>
      </c>
      <c r="BV31" s="141">
        <f t="shared" si="121"/>
        <v>-5015123.8600000143</v>
      </c>
      <c r="BW31" s="139">
        <f>BV31/$AR$31</f>
        <v>-0.80921969196634724</v>
      </c>
      <c r="BX31" s="122"/>
      <c r="BY31" s="141">
        <f t="shared" ref="BY31:CK31" si="122">SUM(BY28:BY30)</f>
        <v>1848115.6599999997</v>
      </c>
      <c r="BZ31" s="141">
        <f t="shared" si="122"/>
        <v>1142089.21</v>
      </c>
      <c r="CA31" s="141">
        <f t="shared" si="122"/>
        <v>0</v>
      </c>
      <c r="CB31" s="141">
        <f t="shared" si="122"/>
        <v>0</v>
      </c>
      <c r="CC31" s="141">
        <f t="shared" si="122"/>
        <v>0</v>
      </c>
      <c r="CD31" s="141">
        <f t="shared" si="122"/>
        <v>0</v>
      </c>
      <c r="CE31" s="141">
        <f t="shared" si="122"/>
        <v>0</v>
      </c>
      <c r="CF31" s="141">
        <f t="shared" si="122"/>
        <v>0</v>
      </c>
      <c r="CG31" s="141">
        <f t="shared" si="122"/>
        <v>0</v>
      </c>
      <c r="CH31" s="141">
        <f t="shared" si="122"/>
        <v>0</v>
      </c>
      <c r="CI31" s="141">
        <f t="shared" si="122"/>
        <v>0</v>
      </c>
      <c r="CJ31" s="141">
        <f t="shared" si="122"/>
        <v>0</v>
      </c>
      <c r="CK31" s="141">
        <f t="shared" si="122"/>
        <v>2990204.8699999992</v>
      </c>
      <c r="CL31" s="139">
        <f>CK31/$AR$31</f>
        <v>0.48248711923491033</v>
      </c>
    </row>
    <row r="32" spans="2:90" x14ac:dyDescent="0.3">
      <c r="B32" s="249"/>
      <c r="C32" s="428" t="s">
        <v>77</v>
      </c>
      <c r="D32" s="428"/>
      <c r="E32" s="428"/>
      <c r="F32" s="428"/>
      <c r="G32" s="428"/>
      <c r="H32" s="428"/>
      <c r="I32" s="428"/>
      <c r="J32" s="428"/>
      <c r="K32" s="428"/>
      <c r="L32" s="428"/>
      <c r="M32" s="428"/>
      <c r="N32" s="429"/>
      <c r="O32" s="256"/>
      <c r="Q32" s="414" t="s">
        <v>77</v>
      </c>
      <c r="R32" s="414"/>
      <c r="S32" s="414"/>
      <c r="T32" s="414"/>
      <c r="U32" s="414"/>
      <c r="V32" s="414"/>
      <c r="W32" s="414"/>
      <c r="X32" s="414"/>
      <c r="Y32" s="414"/>
      <c r="Z32" s="414"/>
      <c r="AA32" s="414"/>
      <c r="AB32" s="414"/>
      <c r="AC32" s="414"/>
      <c r="AD32" s="414"/>
      <c r="AE32" s="115"/>
      <c r="AF32" s="414" t="s">
        <v>77</v>
      </c>
      <c r="AG32" s="414"/>
      <c r="AH32" s="414"/>
      <c r="AI32" s="414"/>
      <c r="AJ32" s="414"/>
      <c r="AK32" s="414"/>
      <c r="AL32" s="414"/>
      <c r="AM32" s="414"/>
      <c r="AN32" s="414"/>
      <c r="AO32" s="414"/>
      <c r="AP32" s="414"/>
      <c r="AQ32" s="414"/>
      <c r="AR32" s="414"/>
      <c r="AS32" s="414"/>
      <c r="AT32" s="115"/>
      <c r="AU32" s="414" t="s">
        <v>77</v>
      </c>
      <c r="AV32" s="414"/>
      <c r="AW32" s="414"/>
      <c r="AX32" s="414"/>
      <c r="AY32" s="414"/>
      <c r="AZ32" s="414"/>
      <c r="BA32" s="414"/>
      <c r="BB32" s="414"/>
      <c r="BC32" s="414"/>
      <c r="BD32" s="414"/>
      <c r="BE32" s="414"/>
      <c r="BF32" s="414"/>
      <c r="BG32" s="414"/>
      <c r="BH32" s="414"/>
      <c r="BI32" s="115"/>
      <c r="BJ32" s="414" t="s">
        <v>77</v>
      </c>
      <c r="BK32" s="414"/>
      <c r="BL32" s="414"/>
      <c r="BM32" s="414"/>
      <c r="BN32" s="414"/>
      <c r="BO32" s="414"/>
      <c r="BP32" s="414"/>
      <c r="BQ32" s="414"/>
      <c r="BR32" s="414"/>
      <c r="BS32" s="414"/>
      <c r="BT32" s="414"/>
      <c r="BU32" s="414"/>
      <c r="BV32" s="414"/>
      <c r="BW32" s="414"/>
      <c r="BX32" s="115"/>
      <c r="BY32" s="414" t="s">
        <v>77</v>
      </c>
      <c r="BZ32" s="414"/>
      <c r="CA32" s="414"/>
      <c r="CB32" s="414"/>
      <c r="CC32" s="414"/>
      <c r="CD32" s="414"/>
      <c r="CE32" s="414"/>
      <c r="CF32" s="414"/>
      <c r="CG32" s="414"/>
      <c r="CH32" s="414"/>
      <c r="CI32" s="414"/>
      <c r="CJ32" s="414"/>
      <c r="CK32" s="414"/>
      <c r="CL32" s="414"/>
    </row>
    <row r="33" spans="2:90" outlineLevel="1" x14ac:dyDescent="0.3">
      <c r="B33" s="249" t="s">
        <v>10</v>
      </c>
      <c r="C33" s="219">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5">
        <f>SUMIFS('Conciliação Bancária 2016.17.18'!$J:$J,'Conciliação Bancária 2016.17.18'!$K:$K,'Base -Receita-Despesa'!$B33,'Conciliação Bancária 2016.17.18'!$D:$D,'Base -Receita-Despesa'!N$5)</f>
        <v>0</v>
      </c>
      <c r="O33" s="223">
        <f t="shared" ref="O33:O49" si="123">SUM(C33:N33)</f>
        <v>-27345.360000000001</v>
      </c>
      <c r="P33" s="211"/>
      <c r="Q33" s="219">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124">SUM(Q33:AB33)</f>
        <v>-1147570.6200000001</v>
      </c>
      <c r="AD33" s="139">
        <f t="shared" ref="AD33:AD53" si="125">AC33/$AC$53</f>
        <v>6.1952257584189423E-2</v>
      </c>
      <c r="AE33" s="115"/>
      <c r="AF33" s="219">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126">SUM(AF33:AQ33)</f>
        <v>-1008295.4</v>
      </c>
      <c r="AS33" s="139">
        <f t="shared" ref="AS33:AS53" si="127">AR33/$AR$53</f>
        <v>3.6295377366858922E-2</v>
      </c>
      <c r="AT33" s="115"/>
      <c r="AU33" s="219">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-16616.060000000001</v>
      </c>
      <c r="BC33" s="146">
        <f>SUMIFS('Conciliação Bancária 2016.17.18'!$J:$J,'Conciliação Bancária 2016.17.18'!$K:$K,'Base -Receita-Despesa'!$B33,'Conciliação Bancária 2016.17.18'!$D:$D,'Base -Receita-Despesa'!BC$5)</f>
        <v>-7535.32</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-13113.65</v>
      </c>
      <c r="BF33" s="146">
        <f>SUMIFS('Conciliação Bancária 2016.17.18'!$J:$J,'Conciliação Bancária 2016.17.18'!$K:$K,'Base -Receita-Despesa'!$B33,'Conciliação Bancária 2016.17.18'!$D:$D,'Base -Receita-Despesa'!BF$5)</f>
        <v>-2855.9</v>
      </c>
      <c r="BG33" s="148">
        <f t="shared" ref="BG33:BG49" si="128">SUM(AU33:BF33)</f>
        <v>-85598.84</v>
      </c>
      <c r="BH33" s="139">
        <f t="shared" ref="BH33:BH53" si="129">BG33/$AR$53</f>
        <v>3.0812817354570672E-3</v>
      </c>
      <c r="BI33" s="115"/>
      <c r="BJ33" s="219">
        <f>SUMIFS('Conciliação Bancária 2016.17.18'!$J:$J,'Conciliação Bancária 2016.17.18'!$K:$K,'Base -Receita-Despesa'!$B33,'Conciliação Bancária 2016.17.18'!$D:$D,'Base -Receita-Despesa'!BJ$5)</f>
        <v>0</v>
      </c>
      <c r="BK33" s="146">
        <f>SUMIFS('Conciliação Bancária 2016.17.18'!$J:$J,'Conciliação Bancária 2016.17.18'!$K:$K,'Base -Receita-Despesa'!$B33,'Conciliação Bancária 2016.17.18'!$D:$D,'Base -Receita-Despesa'!BK$5)</f>
        <v>0</v>
      </c>
      <c r="BL33" s="146">
        <f>SUMIFS('Conciliação Bancária 2016.17.18'!$J:$J,'Conciliação Bancária 2016.17.18'!$K:$K,'Base -Receita-Despesa'!$B33,'Conciliação Bancária 2016.17.18'!$D:$D,'Base -Receita-Despesa'!BL$5)</f>
        <v>-2551.9</v>
      </c>
      <c r="BM33" s="146">
        <f>SUMIFS('Conciliação Bancária 2016.17.18'!$J:$J,'Conciliação Bancária 2016.17.18'!$K:$K,'Base -Receita-Despesa'!$B33,'Conciliação Bancária 2016.17.18'!$D:$D,'Base -Receita-Despesa'!BM$5)</f>
        <v>0</v>
      </c>
      <c r="BN33" s="146">
        <f>SUMIFS('Conciliação Bancária 2016.17.18'!$J:$J,'Conciliação Bancária 2016.17.18'!$K:$K,'Base -Receita-Despesa'!$B33,'Conciliação Bancária 2016.17.18'!$D:$D,'Base -Receita-Despesa'!BN$5)</f>
        <v>-1358.37</v>
      </c>
      <c r="BO33" s="146">
        <f>SUMIFS('Conciliação Bancária 2016.17.18'!$J:$J,'Conciliação Bancária 2016.17.18'!$K:$K,'Base -Receita-Despesa'!$B33,'Conciliação Bancária 2016.17.18'!$D:$D,'Base -Receita-Despesa'!BO$5)</f>
        <v>0</v>
      </c>
      <c r="BP33" s="146">
        <f>SUMIFS('Conciliação Bancária 2016.17.18'!$J:$J,'Conciliação Bancária 2016.17.18'!$K:$K,'Base -Receita-Despesa'!$B33,'Conciliação Bancária 2016.17.18'!$D:$D,'Base -Receita-Despesa'!BP$5)</f>
        <v>-675</v>
      </c>
      <c r="BQ33" s="146">
        <f>SUMIFS('Conciliação Bancária 2016.17.18'!$J:$J,'Conciliação Bancária 2016.17.18'!$K:$K,'Base -Receita-Despesa'!$B33,'Conciliação Bancária 2016.17.18'!$D:$D,'Base -Receita-Despesa'!BQ$5)</f>
        <v>0</v>
      </c>
      <c r="BR33" s="146">
        <f>SUMIFS('Conciliação Bancária 2016.17.18'!$J:$J,'Conciliação Bancária 2016.17.18'!$K:$K,'Base -Receita-Despesa'!$B33,'Conciliação Bancária 2016.17.18'!$D:$D,'Base -Receita-Despesa'!BR$5)</f>
        <v>0</v>
      </c>
      <c r="BS33" s="146">
        <f>SUMIFS('Conciliação Bancária 2016.17.18'!$J:$J,'Conciliação Bancária 2016.17.18'!$K:$K,'Base -Receita-Despesa'!$B33,'Conciliação Bancária 2016.17.18'!$D:$D,'Base -Receita-Despesa'!BS$5)</f>
        <v>0</v>
      </c>
      <c r="BT33" s="146">
        <f>SUMIFS('Conciliação Bancária 2016.17.18'!$J:$J,'Conciliação Bancária 2016.17.18'!$K:$K,'Base -Receita-Despesa'!$B33,'Conciliação Bancária 2016.17.18'!$D:$D,'Base -Receita-Despesa'!BT$5)</f>
        <v>0</v>
      </c>
      <c r="BU33" s="146">
        <f>SUMIFS('Conciliação Bancária 2016.17.18'!$J:$J,'Conciliação Bancária 2016.17.18'!$K:$K,'Base -Receita-Despesa'!$B33,'Conciliação Bancária 2016.17.18'!$D:$D,'Base -Receita-Despesa'!BU$5)</f>
        <v>0</v>
      </c>
      <c r="BV33" s="148">
        <f t="shared" ref="BV33:BV49" si="130">SUM(BJ33:BU33)</f>
        <v>-4585.2700000000004</v>
      </c>
      <c r="BW33" s="139">
        <f t="shared" ref="BW33:BW53" si="131">BV33/$AR$53</f>
        <v>1.6505490849104063E-4</v>
      </c>
      <c r="BX33" s="115"/>
      <c r="BY33" s="219">
        <f>SUMIFS('Conciliação Bancária 2016.17.18'!$J:$J,'Conciliação Bancária 2016.17.18'!$K:$K,'Base -Receita-Despesa'!$B33,'Conciliação Bancária 2016.17.18'!$D:$D,'Base -Receita-Despesa'!BY$5)</f>
        <v>0</v>
      </c>
      <c r="BZ33" s="146">
        <f>SUMIFS('Conciliação Bancária 2016.17.18'!$J:$J,'Conciliação Bancária 2016.17.18'!$K:$K,'Base -Receita-Despesa'!$B33,'Conciliação Bancária 2016.17.18'!$D:$D,'Base -Receita-Despesa'!BZ$5)</f>
        <v>0</v>
      </c>
      <c r="CA33" s="146">
        <f>SUMIFS('Conciliação Bancária 2016.17.18'!$J:$J,'Conciliação Bancária 2016.17.18'!$K:$K,'Base -Receita-Despesa'!$B33,'Conciliação Bancária 2016.17.18'!$D:$D,'Base -Receita-Despesa'!CA$5)</f>
        <v>0</v>
      </c>
      <c r="CB33" s="146">
        <f>SUMIFS('Conciliação Bancária 2016.17.18'!$J:$J,'Conciliação Bancária 2016.17.18'!$K:$K,'Base -Receita-Despesa'!$B33,'Conciliação Bancária 2016.17.18'!$D:$D,'Base -Receita-Despesa'!CB$5)</f>
        <v>0</v>
      </c>
      <c r="CC33" s="146">
        <f>SUMIFS('Conciliação Bancária 2016.17.18'!$J:$J,'Conciliação Bancária 2016.17.18'!$K:$K,'Base -Receita-Despesa'!$B33,'Conciliação Bancária 2016.17.18'!$D:$D,'Base -Receita-Despesa'!CC$5)</f>
        <v>0</v>
      </c>
      <c r="CD33" s="146">
        <f>SUMIFS('Conciliação Bancária 2016.17.18'!$J:$J,'Conciliação Bancária 2016.17.18'!$K:$K,'Base -Receita-Despesa'!$B33,'Conciliação Bancária 2016.17.18'!$D:$D,'Base -Receita-Despesa'!CD$5)</f>
        <v>0</v>
      </c>
      <c r="CE33" s="146">
        <f>SUMIFS('Conciliação Bancária 2016.17.18'!$J:$J,'Conciliação Bancária 2016.17.18'!$K:$K,'Base -Receita-Despesa'!$B33,'Conciliação Bancária 2016.17.18'!$D:$D,'Base -Receita-Despesa'!CE$5)</f>
        <v>0</v>
      </c>
      <c r="CF33" s="146">
        <f>SUMIFS('Conciliação Bancária 2016.17.18'!$J:$J,'Conciliação Bancária 2016.17.18'!$K:$K,'Base -Receita-Despesa'!$B33,'Conciliação Bancária 2016.17.18'!$D:$D,'Base -Receita-Despesa'!CF$5)</f>
        <v>0</v>
      </c>
      <c r="CG33" s="146">
        <f>SUMIFS('Conciliação Bancária 2016.17.18'!$J:$J,'Conciliação Bancária 2016.17.18'!$K:$K,'Base -Receita-Despesa'!$B33,'Conciliação Bancária 2016.17.18'!$D:$D,'Base -Receita-Despesa'!CG$5)</f>
        <v>0</v>
      </c>
      <c r="CH33" s="146">
        <f>SUMIFS('Conciliação Bancária 2016.17.18'!$J:$J,'Conciliação Bancária 2016.17.18'!$K:$K,'Base -Receita-Despesa'!$B33,'Conciliação Bancária 2016.17.18'!$D:$D,'Base -Receita-Despesa'!CH$5)</f>
        <v>0</v>
      </c>
      <c r="CI33" s="146">
        <f>SUMIFS('Conciliação Bancária 2016.17.18'!$J:$J,'Conciliação Bancária 2016.17.18'!$K:$K,'Base -Receita-Despesa'!$B33,'Conciliação Bancária 2016.17.18'!$D:$D,'Base -Receita-Despesa'!CI$5)</f>
        <v>0</v>
      </c>
      <c r="CJ33" s="146">
        <f>SUMIFS('Conciliação Bancária 2016.17.18'!$J:$J,'Conciliação Bancária 2016.17.18'!$K:$K,'Base -Receita-Despesa'!$B33,'Conciliação Bancária 2016.17.18'!$D:$D,'Base -Receita-Despesa'!CJ$5)</f>
        <v>0</v>
      </c>
      <c r="CK33" s="148">
        <f t="shared" ref="CK33:CK49" si="132">SUM(BY33:CJ33)</f>
        <v>0</v>
      </c>
      <c r="CL33" s="139">
        <f t="shared" ref="CL33:CL53" si="133">CK33/$AR$53</f>
        <v>0</v>
      </c>
    </row>
    <row r="34" spans="2:90" s="199" customFormat="1" outlineLevel="1" x14ac:dyDescent="0.3">
      <c r="B34" s="253" t="s">
        <v>78</v>
      </c>
      <c r="C34" s="220">
        <f>SUMIFS('Conciliação Bancária 2016.17.18'!$J:$J,'Conciliação Bancária 2016.17.18'!$K:$K,'Base -Receita-Despesa'!$B34,'Conciliação Bancária 2016.17.18'!$D:$D,'Base -Receita-Despesa'!C$5)</f>
        <v>-281954.75999999972</v>
      </c>
      <c r="D34" s="196">
        <f>SUMIFS('Conciliação Bancária 2016.17.18'!$J:$J,'Conciliação Bancária 2016.17.18'!$K:$K,'Base -Receita-Despesa'!$B34,'Conciliação Bancária 2016.17.18'!$D:$D,'Base -Receita-Despesa'!D$5)</f>
        <v>-332862.51265641139</v>
      </c>
      <c r="E34" s="196">
        <f>SUMIFS('Conciliação Bancária 2016.17.18'!$J:$J,'Conciliação Bancária 2016.17.18'!$K:$K,'Base -Receita-Despesa'!$B34,'Conciliação Bancária 2016.17.18'!$D:$D,'Base -Receita-Despesa'!E$5)</f>
        <v>-334020.46000000008</v>
      </c>
      <c r="F34" s="196">
        <f>SUMIFS('Conciliação Bancária 2016.17.18'!$J:$J,'Conciliação Bancária 2016.17.18'!$K:$K,'Base -Receita-Despesa'!$B34,'Conciliação Bancária 2016.17.18'!$D:$D,'Base -Receita-Despesa'!F$5)</f>
        <v>-339839.65000000008</v>
      </c>
      <c r="G34" s="196">
        <f>SUMIFS('Conciliação Bancária 2016.17.18'!$J:$J,'Conciliação Bancária 2016.17.18'!$K:$K,'Base -Receita-Despesa'!$B34,'Conciliação Bancária 2016.17.18'!$D:$D,'Base -Receita-Despesa'!G$5)</f>
        <v>-348065.08000000013</v>
      </c>
      <c r="H34" s="196">
        <f>SUMIFS('Conciliação Bancária 2016.17.18'!$J:$J,'Conciliação Bancária 2016.17.18'!$K:$K,'Base -Receita-Despesa'!$B34,'Conciliação Bancária 2016.17.18'!$D:$D,'Base -Receita-Despesa'!H$5)</f>
        <v>-381326.67000000004</v>
      </c>
      <c r="I34" s="196">
        <f>SUMIFS('Conciliação Bancária 2016.17.18'!$J:$J,'Conciliação Bancária 2016.17.18'!$K:$K,'Base -Receita-Despesa'!$B34,'Conciliação Bancária 2016.17.18'!$D:$D,'Base -Receita-Despesa'!I$5)</f>
        <v>-358785.84999999992</v>
      </c>
      <c r="J34" s="196">
        <f>SUMIFS('Conciliação Bancária 2016.17.18'!$J:$J,'Conciliação Bancária 2016.17.18'!$K:$K,'Base -Receita-Despesa'!$B34,'Conciliação Bancária 2016.17.18'!$D:$D,'Base -Receita-Despesa'!J$5)</f>
        <v>-330420.39000000013</v>
      </c>
      <c r="K34" s="196">
        <f>SUMIFS('Conciliação Bancária 2016.17.18'!$J:$J,'Conciliação Bancária 2016.17.18'!$K:$K,'Base -Receita-Despesa'!$B34,'Conciliação Bancária 2016.17.18'!$D:$D,'Base -Receita-Despesa'!K$5)</f>
        <v>-296100.25000000006</v>
      </c>
      <c r="L34" s="196">
        <f>SUMIFS('Conciliação Bancária 2016.17.18'!$J:$J,'Conciliação Bancária 2016.17.18'!$K:$K,'Base -Receita-Despesa'!$B34,'Conciliação Bancária 2016.17.18'!$D:$D,'Base -Receita-Despesa'!L$5)</f>
        <v>-332367.57000000007</v>
      </c>
      <c r="M34" s="196">
        <f>SUMIFS('Conciliação Bancária 2016.17.18'!$J:$J,'Conciliação Bancária 2016.17.18'!$K:$K,'Base -Receita-Despesa'!$B34,'Conciliação Bancária 2016.17.18'!$D:$D,'Base -Receita-Despesa'!M$5)</f>
        <v>-443862.92000000004</v>
      </c>
      <c r="N34" s="236">
        <f>SUMIFS('Conciliação Bancária 2016.17.18'!$J:$J,'Conciliação Bancária 2016.17.18'!$K:$K,'Base -Receita-Despesa'!$B34,'Conciliação Bancária 2016.17.18'!$D:$D,'Base -Receita-Despesa'!N$5)</f>
        <v>-430648.31</v>
      </c>
      <c r="O34" s="243">
        <f t="shared" si="123"/>
        <v>-4210254.4226564113</v>
      </c>
      <c r="P34" s="211"/>
      <c r="Q34" s="220">
        <f>SUMIFS('Conciliação Bancária 2016.17.18'!$J:$J,'Conciliação Bancária 2016.17.18'!$K:$K,'Base -Receita-Despesa'!$B34,'Conciliação Bancária 2016.17.18'!$D:$D,'Base -Receita-Despesa'!Q$5)</f>
        <v>-305058.57999999996</v>
      </c>
      <c r="R34" s="196">
        <f>SUMIFS('Conciliação Bancária 2016.17.18'!$J:$J,'Conciliação Bancária 2016.17.18'!$K:$K,'Base -Receita-Despesa'!$B34,'Conciliação Bancária 2016.17.18'!$D:$D,'Base -Receita-Despesa'!R$5)</f>
        <v>-303823.44</v>
      </c>
      <c r="S34" s="196">
        <f>SUMIFS('Conciliação Bancária 2016.17.18'!$J:$J,'Conciliação Bancária 2016.17.18'!$K:$K,'Base -Receita-Despesa'!$B34,'Conciliação Bancária 2016.17.18'!$D:$D,'Base -Receita-Despesa'!S$5)</f>
        <v>-297512.27</v>
      </c>
      <c r="T34" s="196">
        <f>SUMIFS('Conciliação Bancária 2016.17.18'!$J:$J,'Conciliação Bancária 2016.17.18'!$K:$K,'Base -Receita-Despesa'!$B34,'Conciliação Bancária 2016.17.18'!$D:$D,'Base -Receita-Despesa'!T$5)</f>
        <v>-273865.08999999997</v>
      </c>
      <c r="U34" s="196">
        <f>SUMIFS('Conciliação Bancária 2016.17.18'!$J:$J,'Conciliação Bancária 2016.17.18'!$K:$K,'Base -Receita-Despesa'!$B34,'Conciliação Bancária 2016.17.18'!$D:$D,'Base -Receita-Despesa'!U$5)</f>
        <v>-326470.1399999999</v>
      </c>
      <c r="V34" s="196">
        <f>SUMIFS('Conciliação Bancária 2016.17.18'!$J:$J,'Conciliação Bancária 2016.17.18'!$K:$K,'Base -Receita-Despesa'!$B34,'Conciliação Bancária 2016.17.18'!$D:$D,'Base -Receita-Despesa'!V$5)</f>
        <v>-287150.16000000003</v>
      </c>
      <c r="W34" s="196">
        <f>SUMIFS('Conciliação Bancária 2016.17.18'!$J:$J,'Conciliação Bancária 2016.17.18'!$K:$K,'Base -Receita-Despesa'!$B34,'Conciliação Bancária 2016.17.18'!$D:$D,'Base -Receita-Despesa'!W$5)</f>
        <v>-422413.57000000012</v>
      </c>
      <c r="X34" s="196">
        <f>SUMIFS('Conciliação Bancária 2016.17.18'!$J:$J,'Conciliação Bancária 2016.17.18'!$K:$K,'Base -Receita-Despesa'!$B34,'Conciliação Bancária 2016.17.18'!$D:$D,'Base -Receita-Despesa'!X$5)</f>
        <v>-485857.37999999989</v>
      </c>
      <c r="Y34" s="196">
        <f>SUMIFS('Conciliação Bancária 2016.17.18'!$J:$J,'Conciliação Bancária 2016.17.18'!$K:$K,'Base -Receita-Despesa'!$B34,'Conciliação Bancária 2016.17.18'!$D:$D,'Base -Receita-Despesa'!Y$5)</f>
        <v>-498059.13</v>
      </c>
      <c r="Z34" s="196">
        <f>SUMIFS('Conciliação Bancária 2016.17.18'!$J:$J,'Conciliação Bancária 2016.17.18'!$K:$K,'Base -Receita-Despesa'!$B34,'Conciliação Bancária 2016.17.18'!$D:$D,'Base -Receita-Despesa'!Z$5)</f>
        <v>-468232.93999999994</v>
      </c>
      <c r="AA34" s="196">
        <f>SUMIFS('Conciliação Bancária 2016.17.18'!$J:$J,'Conciliação Bancária 2016.17.18'!$K:$K,'Base -Receita-Despesa'!$B34,'Conciliação Bancária 2016.17.18'!$D:$D,'Base -Receita-Despesa'!AA$5)</f>
        <v>-762435.79000000132</v>
      </c>
      <c r="AB34" s="196">
        <f>SUMIFS('Conciliação Bancária 2016.17.18'!$J:$J,'Conciliação Bancária 2016.17.18'!$K:$K,'Base -Receita-Despesa'!$B34,'Conciliação Bancária 2016.17.18'!$D:$D,'Base -Receita-Despesa'!AB$5)</f>
        <v>-678642.97000000009</v>
      </c>
      <c r="AC34" s="197">
        <f t="shared" si="124"/>
        <v>-5109521.4600000009</v>
      </c>
      <c r="AD34" s="201">
        <f t="shared" si="125"/>
        <v>0.27584044424373955</v>
      </c>
      <c r="AE34" s="198"/>
      <c r="AF34" s="220">
        <f>SUMIFS('Conciliação Bancária 2016.17.18'!$J:$J,'Conciliação Bancária 2016.17.18'!$K:$K,'Base -Receita-Despesa'!$B34,'Conciliação Bancária 2016.17.18'!$D:$D,'Base -Receita-Despesa'!AF$5)</f>
        <v>-577866.77999999968</v>
      </c>
      <c r="AG34" s="196">
        <f>SUMIFS('Conciliação Bancária 2016.17.18'!$J:$J,'Conciliação Bancária 2016.17.18'!$K:$K,'Base -Receita-Despesa'!$B34,'Conciliação Bancária 2016.17.18'!$D:$D,'Base -Receita-Despesa'!AG$5)</f>
        <v>-1068281.1600000001</v>
      </c>
      <c r="AH34" s="196">
        <f>SUMIFS('Conciliação Bancária 2016.17.18'!$J:$J,'Conciliação Bancária 2016.17.18'!$K:$K,'Base -Receita-Despesa'!$B34,'Conciliação Bancária 2016.17.18'!$D:$D,'Base -Receita-Despesa'!AH$5)</f>
        <v>-1088863.78</v>
      </c>
      <c r="AI34" s="196">
        <f>SUMIFS('Conciliação Bancária 2016.17.18'!$J:$J,'Conciliação Bancária 2016.17.18'!$K:$K,'Base -Receita-Despesa'!$B34,'Conciliação Bancária 2016.17.18'!$D:$D,'Base -Receita-Despesa'!AI$5)</f>
        <v>-1303848.5799999998</v>
      </c>
      <c r="AJ34" s="196">
        <f>SUMIFS('Conciliação Bancária 2016.17.18'!$J:$J,'Conciliação Bancária 2016.17.18'!$K:$K,'Base -Receita-Despesa'!$B34,'Conciliação Bancária 2016.17.18'!$D:$D,'Base -Receita-Despesa'!AJ$5)</f>
        <v>-1356376.3199999998</v>
      </c>
      <c r="AK34" s="196">
        <f>SUMIFS('Conciliação Bancária 2016.17.18'!$J:$J,'Conciliação Bancária 2016.17.18'!$K:$K,'Base -Receita-Despesa'!$B34,'Conciliação Bancária 2016.17.18'!$D:$D,'Base -Receita-Despesa'!AK$5)</f>
        <v>-1371872.56</v>
      </c>
      <c r="AL34" s="196">
        <f>SUMIFS('Conciliação Bancária 2016.17.18'!$J:$J,'Conciliação Bancária 2016.17.18'!$K:$K,'Base -Receita-Despesa'!$B34,'Conciliação Bancária 2016.17.18'!$D:$D,'Base -Receita-Despesa'!AL$5)</f>
        <v>-1351573.4200000002</v>
      </c>
      <c r="AM34" s="196">
        <f>SUMIFS('Conciliação Bancária 2016.17.18'!$J:$J,'Conciliação Bancária 2016.17.18'!$K:$K,'Base -Receita-Despesa'!$B34,'Conciliação Bancária 2016.17.18'!$D:$D,'Base -Receita-Despesa'!AM$5)</f>
        <v>-1343721.3700000003</v>
      </c>
      <c r="AN34" s="196">
        <f>SUMIFS('Conciliação Bancária 2016.17.18'!$J:$J,'Conciliação Bancária 2016.17.18'!$K:$K,'Base -Receita-Despesa'!$B34,'Conciliação Bancária 2016.17.18'!$D:$D,'Base -Receita-Despesa'!AN$5)</f>
        <v>-788340.9</v>
      </c>
      <c r="AO34" s="196">
        <f>SUMIFS('Conciliação Bancária 2016.17.18'!$J:$J,'Conciliação Bancária 2016.17.18'!$K:$K,'Base -Receita-Despesa'!$B34,'Conciliação Bancária 2016.17.18'!$D:$D,'Base -Receita-Despesa'!AO$5)</f>
        <v>-1246393.54</v>
      </c>
      <c r="AP34" s="196">
        <f>SUMIFS('Conciliação Bancária 2016.17.18'!$J:$J,'Conciliação Bancária 2016.17.18'!$K:$K,'Base -Receita-Despesa'!$B34,'Conciliação Bancária 2016.17.18'!$D:$D,'Base -Receita-Despesa'!AP$5)</f>
        <v>-783591.6</v>
      </c>
      <c r="AQ34" s="196">
        <f>SUMIFS('Conciliação Bancária 2016.17.18'!$J:$J,'Conciliação Bancária 2016.17.18'!$K:$K,'Base -Receita-Despesa'!$B34,'Conciliação Bancária 2016.17.18'!$D:$D,'Base -Receita-Despesa'!AQ$5)</f>
        <v>-1455509.11</v>
      </c>
      <c r="AR34" s="197">
        <f t="shared" si="126"/>
        <v>-13736239.119999999</v>
      </c>
      <c r="AS34" s="201">
        <f t="shared" si="127"/>
        <v>0.49446023701170316</v>
      </c>
      <c r="AT34" s="198"/>
      <c r="AU34" s="220">
        <f>SUMIFS('Conciliação Bancária 2016.17.18'!$J:$J,'Conciliação Bancária 2016.17.18'!$K:$K,'Base -Receita-Despesa'!$B34,'Conciliação Bancária 2016.17.18'!$D:$D,'Base -Receita-Despesa'!AU$5)</f>
        <v>-544460.66000000015</v>
      </c>
      <c r="AV34" s="196">
        <f>SUMIFS('Conciliação Bancária 2016.17.18'!$J:$J,'Conciliação Bancária 2016.17.18'!$K:$K,'Base -Receita-Despesa'!$B34,'Conciliação Bancária 2016.17.18'!$D:$D,'Base -Receita-Despesa'!AV$5)</f>
        <v>-1101283.3200000003</v>
      </c>
      <c r="AW34" s="196">
        <f>SUMIFS('Conciliação Bancária 2016.17.18'!$J:$J,'Conciliação Bancária 2016.17.18'!$K:$K,'Base -Receita-Despesa'!$B34,'Conciliação Bancária 2016.17.18'!$D:$D,'Base -Receita-Despesa'!AW$5)</f>
        <v>-1443743.01</v>
      </c>
      <c r="AX34" s="196">
        <f>SUMIFS('Conciliação Bancária 2016.17.18'!$J:$J,'Conciliação Bancária 2016.17.18'!$K:$K,'Base -Receita-Despesa'!$B34,'Conciliação Bancária 2016.17.18'!$D:$D,'Base -Receita-Despesa'!AX$5)</f>
        <v>-696766.99</v>
      </c>
      <c r="AY34" s="196">
        <f>SUMIFS('Conciliação Bancária 2016.17.18'!$J:$J,'Conciliação Bancária 2016.17.18'!$K:$K,'Base -Receita-Despesa'!$B34,'Conciliação Bancária 2016.17.18'!$D:$D,'Base -Receita-Despesa'!AY$5)</f>
        <v>-1487221.5399999996</v>
      </c>
      <c r="AZ34" s="196">
        <f>SUMIFS('Conciliação Bancária 2016.17.18'!$J:$J,'Conciliação Bancária 2016.17.18'!$K:$K,'Base -Receita-Despesa'!$B34,'Conciliação Bancária 2016.17.18'!$D:$D,'Base -Receita-Despesa'!AZ$5)</f>
        <v>-2452608.2299999991</v>
      </c>
      <c r="BA34" s="196">
        <f>SUMIFS('Conciliação Bancária 2016.17.18'!$J:$J,'Conciliação Bancária 2016.17.18'!$K:$K,'Base -Receita-Despesa'!$B34,'Conciliação Bancária 2016.17.18'!$D:$D,'Base -Receita-Despesa'!BA$5)</f>
        <v>-2175326.7500000005</v>
      </c>
      <c r="BB34" s="196">
        <f>SUMIFS('Conciliação Bancária 2016.17.18'!$J:$J,'Conciliação Bancária 2016.17.18'!$K:$K,'Base -Receita-Despesa'!$B34,'Conciliação Bancária 2016.17.18'!$D:$D,'Base -Receita-Despesa'!BB$5)</f>
        <v>-1787683.7999999998</v>
      </c>
      <c r="BC34" s="196">
        <f>SUMIFS('Conciliação Bancária 2016.17.18'!$J:$J,'Conciliação Bancária 2016.17.18'!$K:$K,'Base -Receita-Despesa'!$B34,'Conciliação Bancária 2016.17.18'!$D:$D,'Base -Receita-Despesa'!BC$5)</f>
        <v>-655818.55999999994</v>
      </c>
      <c r="BD34" s="196">
        <f>SUMIFS('Conciliação Bancária 2016.17.18'!$J:$J,'Conciliação Bancária 2016.17.18'!$K:$K,'Base -Receita-Despesa'!$B34,'Conciliação Bancária 2016.17.18'!$D:$D,'Base -Receita-Despesa'!BD$5)</f>
        <v>-2054598.4</v>
      </c>
      <c r="BE34" s="196">
        <f>SUMIFS('Conciliação Bancária 2016.17.18'!$J:$J,'Conciliação Bancária 2016.17.18'!$K:$K,'Base -Receita-Despesa'!$B34,'Conciliação Bancária 2016.17.18'!$D:$D,'Base -Receita-Despesa'!BE$5)</f>
        <v>-1941509.6300000004</v>
      </c>
      <c r="BF34" s="196">
        <f>SUMIFS('Conciliação Bancária 2016.17.18'!$J:$J,'Conciliação Bancária 2016.17.18'!$K:$K,'Base -Receita-Despesa'!$B34,'Conciliação Bancária 2016.17.18'!$D:$D,'Base -Receita-Despesa'!BF$5)</f>
        <v>-2053654.04</v>
      </c>
      <c r="BG34" s="197">
        <f t="shared" si="128"/>
        <v>-18394674.93</v>
      </c>
      <c r="BH34" s="201">
        <f t="shared" si="129"/>
        <v>0.66214887831983482</v>
      </c>
      <c r="BI34" s="198"/>
      <c r="BJ34" s="220">
        <f>SUMIFS('Conciliação Bancária 2016.17.18'!$J:$J,'Conciliação Bancária 2016.17.18'!$K:$K,'Base -Receita-Despesa'!$B34,'Conciliação Bancária 2016.17.18'!$D:$D,'Base -Receita-Despesa'!BJ$5)</f>
        <v>-1169521.5900000001</v>
      </c>
      <c r="BK34" s="196">
        <f>SUMIFS('Conciliação Bancária 2016.17.18'!$J:$J,'Conciliação Bancária 2016.17.18'!$K:$K,'Base -Receita-Despesa'!$B34,'Conciliação Bancária 2016.17.18'!$D:$D,'Base -Receita-Despesa'!BK$5)</f>
        <v>-924570.5199999999</v>
      </c>
      <c r="BL34" s="196">
        <f>SUMIFS('Conciliação Bancária 2016.17.18'!$J:$J,'Conciliação Bancária 2016.17.18'!$K:$K,'Base -Receita-Despesa'!$B34,'Conciliação Bancária 2016.17.18'!$D:$D,'Base -Receita-Despesa'!BL$5)</f>
        <v>-1828040.2999999993</v>
      </c>
      <c r="BM34" s="196">
        <f>SUMIFS('Conciliação Bancária 2016.17.18'!$J:$J,'Conciliação Bancária 2016.17.18'!$K:$K,'Base -Receita-Despesa'!$B34,'Conciliação Bancária 2016.17.18'!$D:$D,'Base -Receita-Despesa'!BM$5)</f>
        <v>-1580044.4899999998</v>
      </c>
      <c r="BN34" s="196">
        <f>SUMIFS('Conciliação Bancária 2016.17.18'!$J:$J,'Conciliação Bancária 2016.17.18'!$K:$K,'Base -Receita-Despesa'!$B34,'Conciliação Bancária 2016.17.18'!$D:$D,'Base -Receita-Despesa'!BN$5)</f>
        <v>-1201139.18</v>
      </c>
      <c r="BO34" s="196">
        <f>SUMIFS('Conciliação Bancária 2016.17.18'!$J:$J,'Conciliação Bancária 2016.17.18'!$K:$K,'Base -Receita-Despesa'!$B34,'Conciliação Bancária 2016.17.18'!$D:$D,'Base -Receita-Despesa'!BO$5)</f>
        <v>-1121193.08</v>
      </c>
      <c r="BP34" s="196">
        <f>SUMIFS('Conciliação Bancária 2016.17.18'!$J:$J,'Conciliação Bancária 2016.17.18'!$K:$K,'Base -Receita-Despesa'!$B34,'Conciliação Bancária 2016.17.18'!$D:$D,'Base -Receita-Despesa'!BP$5)</f>
        <v>-887720.87000000023</v>
      </c>
      <c r="BQ34" s="196">
        <f>SUMIFS('Conciliação Bancária 2016.17.18'!$J:$J,'Conciliação Bancária 2016.17.18'!$K:$K,'Base -Receita-Despesa'!$B34,'Conciliação Bancária 2016.17.18'!$D:$D,'Base -Receita-Despesa'!BQ$5)</f>
        <v>-874302.5900000002</v>
      </c>
      <c r="BR34" s="196">
        <f>SUMIFS('Conciliação Bancária 2016.17.18'!$J:$J,'Conciliação Bancária 2016.17.18'!$K:$K,'Base -Receita-Despesa'!$B34,'Conciliação Bancária 2016.17.18'!$D:$D,'Base -Receita-Despesa'!BR$5)</f>
        <v>-813476.06</v>
      </c>
      <c r="BS34" s="196">
        <f>SUMIFS('Conciliação Bancária 2016.17.18'!$J:$J,'Conciliação Bancária 2016.17.18'!$K:$K,'Base -Receita-Despesa'!$B34,'Conciliação Bancária 2016.17.18'!$D:$D,'Base -Receita-Despesa'!BS$5)</f>
        <v>-1185047.3600000003</v>
      </c>
      <c r="BT34" s="196">
        <f>SUMIFS('Conciliação Bancária 2016.17.18'!$J:$J,'Conciliação Bancária 2016.17.18'!$K:$K,'Base -Receita-Despesa'!$B34,'Conciliação Bancária 2016.17.18'!$D:$D,'Base -Receita-Despesa'!BT$5)</f>
        <v>-1340161.3499999999</v>
      </c>
      <c r="BU34" s="196">
        <f>SUMIFS('Conciliação Bancária 2016.17.18'!$J:$J,'Conciliação Bancária 2016.17.18'!$K:$K,'Base -Receita-Despesa'!$B34,'Conciliação Bancária 2016.17.18'!$D:$D,'Base -Receita-Despesa'!BU$5)</f>
        <v>-414309.57</v>
      </c>
      <c r="BV34" s="197">
        <f t="shared" si="130"/>
        <v>-13339526.959999999</v>
      </c>
      <c r="BW34" s="201">
        <f t="shared" si="131"/>
        <v>0.48017988072601375</v>
      </c>
      <c r="BX34" s="198"/>
      <c r="BY34" s="220">
        <f>SUMIFS('Conciliação Bancária 2016.17.18'!$J:$J,'Conciliação Bancária 2016.17.18'!$K:$K,'Base -Receita-Despesa'!$B34,'Conciliação Bancária 2016.17.18'!$D:$D,'Base -Receita-Despesa'!BY$5)</f>
        <v>-1495854.88</v>
      </c>
      <c r="BZ34" s="196">
        <f>SUMIFS('Conciliação Bancária 2016.17.18'!$J:$J,'Conciliação Bancária 2016.17.18'!$K:$K,'Base -Receita-Despesa'!$B34,'Conciliação Bancária 2016.17.18'!$D:$D,'Base -Receita-Despesa'!BZ$5)</f>
        <v>-631825.79</v>
      </c>
      <c r="CA34" s="196">
        <f>SUMIFS('Conciliação Bancária 2016.17.18'!$J:$J,'Conciliação Bancária 2016.17.18'!$K:$K,'Base -Receita-Despesa'!$B34,'Conciliação Bancária 2016.17.18'!$D:$D,'Base -Receita-Despesa'!CA$5)</f>
        <v>0</v>
      </c>
      <c r="CB34" s="196">
        <f>SUMIFS('Conciliação Bancária 2016.17.18'!$J:$J,'Conciliação Bancária 2016.17.18'!$K:$K,'Base -Receita-Despesa'!$B34,'Conciliação Bancária 2016.17.18'!$D:$D,'Base -Receita-Despesa'!CB$5)</f>
        <v>0</v>
      </c>
      <c r="CC34" s="196">
        <f>SUMIFS('Conciliação Bancária 2016.17.18'!$J:$J,'Conciliação Bancária 2016.17.18'!$K:$K,'Base -Receita-Despesa'!$B34,'Conciliação Bancária 2016.17.18'!$D:$D,'Base -Receita-Despesa'!CC$5)</f>
        <v>0</v>
      </c>
      <c r="CD34" s="196">
        <f>SUMIFS('Conciliação Bancária 2016.17.18'!$J:$J,'Conciliação Bancária 2016.17.18'!$K:$K,'Base -Receita-Despesa'!$B34,'Conciliação Bancária 2016.17.18'!$D:$D,'Base -Receita-Despesa'!CD$5)</f>
        <v>0</v>
      </c>
      <c r="CE34" s="196">
        <f>SUMIFS('Conciliação Bancária 2016.17.18'!$J:$J,'Conciliação Bancária 2016.17.18'!$K:$K,'Base -Receita-Despesa'!$B34,'Conciliação Bancária 2016.17.18'!$D:$D,'Base -Receita-Despesa'!CE$5)</f>
        <v>0</v>
      </c>
      <c r="CF34" s="196">
        <f>SUMIFS('Conciliação Bancária 2016.17.18'!$J:$J,'Conciliação Bancária 2016.17.18'!$K:$K,'Base -Receita-Despesa'!$B34,'Conciliação Bancária 2016.17.18'!$D:$D,'Base -Receita-Despesa'!CF$5)</f>
        <v>0</v>
      </c>
      <c r="CG34" s="196">
        <f>SUMIFS('Conciliação Bancária 2016.17.18'!$J:$J,'Conciliação Bancária 2016.17.18'!$K:$K,'Base -Receita-Despesa'!$B34,'Conciliação Bancária 2016.17.18'!$D:$D,'Base -Receita-Despesa'!CG$5)</f>
        <v>0</v>
      </c>
      <c r="CH34" s="196">
        <f>SUMIFS('Conciliação Bancária 2016.17.18'!$J:$J,'Conciliação Bancária 2016.17.18'!$K:$K,'Base -Receita-Despesa'!$B34,'Conciliação Bancária 2016.17.18'!$D:$D,'Base -Receita-Despesa'!CH$5)</f>
        <v>0</v>
      </c>
      <c r="CI34" s="196">
        <f>SUMIFS('Conciliação Bancária 2016.17.18'!$J:$J,'Conciliação Bancária 2016.17.18'!$K:$K,'Base -Receita-Despesa'!$B34,'Conciliação Bancária 2016.17.18'!$D:$D,'Base -Receita-Despesa'!CI$5)</f>
        <v>0</v>
      </c>
      <c r="CJ34" s="196">
        <f>SUMIFS('Conciliação Bancária 2016.17.18'!$J:$J,'Conciliação Bancária 2016.17.18'!$K:$K,'Base -Receita-Despesa'!$B34,'Conciliação Bancária 2016.17.18'!$D:$D,'Base -Receita-Despesa'!CJ$5)</f>
        <v>0</v>
      </c>
      <c r="CK34" s="197">
        <f t="shared" si="132"/>
        <v>-2127680.67</v>
      </c>
      <c r="CL34" s="201">
        <f t="shared" si="133"/>
        <v>7.6589631207105796E-2</v>
      </c>
    </row>
    <row r="35" spans="2:90" s="199" customFormat="1" outlineLevel="1" x14ac:dyDescent="0.3">
      <c r="B35" s="253" t="s">
        <v>79</v>
      </c>
      <c r="C35" s="220">
        <f>SUMIFS('Conciliação Bancária 2016.17.18'!$J:$J,'Conciliação Bancária 2016.17.18'!$K:$K,'Base -Receita-Despesa'!$B35,'Conciliação Bancária 2016.17.18'!$D:$D,'Base -Receita-Despesa'!C$5)</f>
        <v>-76095.719999999987</v>
      </c>
      <c r="D35" s="196">
        <f>SUMIFS('Conciliação Bancária 2016.17.18'!$J:$J,'Conciliação Bancária 2016.17.18'!$K:$K,'Base -Receita-Despesa'!$B35,'Conciliação Bancária 2016.17.18'!$D:$D,'Base -Receita-Despesa'!D$5)</f>
        <v>-551949.97000000009</v>
      </c>
      <c r="E35" s="196">
        <f>SUMIFS('Conciliação Bancária 2016.17.18'!$J:$J,'Conciliação Bancária 2016.17.18'!$K:$K,'Base -Receita-Despesa'!$B35,'Conciliação Bancária 2016.17.18'!$D:$D,'Base -Receita-Despesa'!E$5)</f>
        <v>-390289.15000000008</v>
      </c>
      <c r="F35" s="196">
        <f>SUMIFS('Conciliação Bancária 2016.17.18'!$J:$J,'Conciliação Bancária 2016.17.18'!$K:$K,'Base -Receita-Despesa'!$B35,'Conciliação Bancária 2016.17.18'!$D:$D,'Base -Receita-Despesa'!F$5)</f>
        <v>-470427.28999999992</v>
      </c>
      <c r="G35" s="196">
        <f>SUMIFS('Conciliação Bancária 2016.17.18'!$J:$J,'Conciliação Bancária 2016.17.18'!$K:$K,'Base -Receita-Despesa'!$B35,'Conciliação Bancária 2016.17.18'!$D:$D,'Base -Receita-Despesa'!G$5)</f>
        <v>-878606.65999999968</v>
      </c>
      <c r="H35" s="196">
        <f>SUMIFS('Conciliação Bancária 2016.17.18'!$J:$J,'Conciliação Bancária 2016.17.18'!$K:$K,'Base -Receita-Despesa'!$B35,'Conciliação Bancária 2016.17.18'!$D:$D,'Base -Receita-Despesa'!H$5)</f>
        <v>-492739.92999999982</v>
      </c>
      <c r="I35" s="196">
        <f>SUMIFS('Conciliação Bancária 2016.17.18'!$J:$J,'Conciliação Bancária 2016.17.18'!$K:$K,'Base -Receita-Despesa'!$B35,'Conciliação Bancária 2016.17.18'!$D:$D,'Base -Receita-Despesa'!I$5)</f>
        <v>-435836.36000000016</v>
      </c>
      <c r="J35" s="196">
        <f>SUMIFS('Conciliação Bancária 2016.17.18'!$J:$J,'Conciliação Bancária 2016.17.18'!$K:$K,'Base -Receita-Despesa'!$B35,'Conciliação Bancária 2016.17.18'!$D:$D,'Base -Receita-Despesa'!J$5)</f>
        <v>-425781.51999999996</v>
      </c>
      <c r="K35" s="196">
        <f>SUMIFS('Conciliação Bancária 2016.17.18'!$J:$J,'Conciliação Bancária 2016.17.18'!$K:$K,'Base -Receita-Despesa'!$B35,'Conciliação Bancária 2016.17.18'!$D:$D,'Base -Receita-Despesa'!K$5)</f>
        <v>-478510.85</v>
      </c>
      <c r="L35" s="196">
        <f>SUMIFS('Conciliação Bancária 2016.17.18'!$J:$J,'Conciliação Bancária 2016.17.18'!$K:$K,'Base -Receita-Despesa'!$B35,'Conciliação Bancária 2016.17.18'!$D:$D,'Base -Receita-Despesa'!L$5)</f>
        <v>-511952.72</v>
      </c>
      <c r="M35" s="196">
        <f>SUMIFS('Conciliação Bancária 2016.17.18'!$J:$J,'Conciliação Bancária 2016.17.18'!$K:$K,'Base -Receita-Despesa'!$B35,'Conciliação Bancária 2016.17.18'!$D:$D,'Base -Receita-Despesa'!M$5)</f>
        <v>-413239.8</v>
      </c>
      <c r="N35" s="236">
        <f>SUMIFS('Conciliação Bancária 2016.17.18'!$J:$J,'Conciliação Bancária 2016.17.18'!$K:$K,'Base -Receita-Despesa'!$B35,'Conciliação Bancária 2016.17.18'!$D:$D,'Base -Receita-Despesa'!N$5)</f>
        <v>-439532.30999999994</v>
      </c>
      <c r="O35" s="243">
        <f t="shared" si="123"/>
        <v>-5564962.2799999984</v>
      </c>
      <c r="P35" s="211"/>
      <c r="Q35" s="220">
        <f>SUMIFS('Conciliação Bancária 2016.17.18'!$J:$J,'Conciliação Bancária 2016.17.18'!$K:$K,'Base -Receita-Despesa'!$B35,'Conciliação Bancária 2016.17.18'!$D:$D,'Base -Receita-Despesa'!Q$5)</f>
        <v>-464486.14</v>
      </c>
      <c r="R35" s="196">
        <f>SUMIFS('Conciliação Bancária 2016.17.18'!$J:$J,'Conciliação Bancária 2016.17.18'!$K:$K,'Base -Receita-Despesa'!$B35,'Conciliação Bancária 2016.17.18'!$D:$D,'Base -Receita-Despesa'!R$5)</f>
        <v>-231471.49</v>
      </c>
      <c r="S35" s="196">
        <f>SUMIFS('Conciliação Bancária 2016.17.18'!$J:$J,'Conciliação Bancária 2016.17.18'!$K:$K,'Base -Receita-Despesa'!$B35,'Conciliação Bancária 2016.17.18'!$D:$D,'Base -Receita-Despesa'!S$5)</f>
        <v>-902259.3199999996</v>
      </c>
      <c r="T35" s="196">
        <f>SUMIFS('Conciliação Bancária 2016.17.18'!$J:$J,'Conciliação Bancária 2016.17.18'!$K:$K,'Base -Receita-Despesa'!$B35,'Conciliação Bancária 2016.17.18'!$D:$D,'Base -Receita-Despesa'!T$5)</f>
        <v>-414346.89000000007</v>
      </c>
      <c r="U35" s="196">
        <f>SUMIFS('Conciliação Bancária 2016.17.18'!$J:$J,'Conciliação Bancária 2016.17.18'!$K:$K,'Base -Receita-Despesa'!$B35,'Conciliação Bancária 2016.17.18'!$D:$D,'Base -Receita-Despesa'!U$5)</f>
        <v>-820935.88999999978</v>
      </c>
      <c r="V35" s="196">
        <f>SUMIFS('Conciliação Bancária 2016.17.18'!$J:$J,'Conciliação Bancária 2016.17.18'!$K:$K,'Base -Receita-Despesa'!$B35,'Conciliação Bancária 2016.17.18'!$D:$D,'Base -Receita-Despesa'!V$5)</f>
        <v>-3696.78</v>
      </c>
      <c r="W35" s="196">
        <f>SUMIFS('Conciliação Bancária 2016.17.18'!$J:$J,'Conciliação Bancária 2016.17.18'!$K:$K,'Base -Receita-Despesa'!$B35,'Conciliação Bancária 2016.17.18'!$D:$D,'Base -Receita-Despesa'!W$5)</f>
        <v>-515105.76</v>
      </c>
      <c r="X35" s="196">
        <f>SUMIFS('Conciliação Bancária 2016.17.18'!$J:$J,'Conciliação Bancária 2016.17.18'!$K:$K,'Base -Receita-Despesa'!$B35,'Conciliação Bancária 2016.17.18'!$D:$D,'Base -Receita-Despesa'!X$5)</f>
        <v>-635455.71</v>
      </c>
      <c r="Y35" s="196">
        <f>SUMIFS('Conciliação Bancária 2016.17.18'!$J:$J,'Conciliação Bancária 2016.17.18'!$K:$K,'Base -Receita-Despesa'!$B35,'Conciliação Bancária 2016.17.18'!$D:$D,'Base -Receita-Despesa'!Y$5)</f>
        <v>-950697.93999999959</v>
      </c>
      <c r="Z35" s="196">
        <f>SUMIFS('Conciliação Bancária 2016.17.18'!$J:$J,'Conciliação Bancária 2016.17.18'!$K:$K,'Base -Receita-Despesa'!$B35,'Conciliação Bancária 2016.17.18'!$D:$D,'Base -Receita-Despesa'!Z$5)</f>
        <v>-946822.4999999993</v>
      </c>
      <c r="AA35" s="196">
        <f>SUMIFS('Conciliação Bancária 2016.17.18'!$J:$J,'Conciliação Bancária 2016.17.18'!$K:$K,'Base -Receita-Despesa'!$B35,'Conciliação Bancária 2016.17.18'!$D:$D,'Base -Receita-Despesa'!AA$5)</f>
        <v>-662491.19999999995</v>
      </c>
      <c r="AB35" s="196">
        <f>SUMIFS('Conciliação Bancária 2016.17.18'!$J:$J,'Conciliação Bancária 2016.17.18'!$K:$K,'Base -Receita-Despesa'!$B35,'Conciliação Bancária 2016.17.18'!$D:$D,'Base -Receita-Despesa'!AB$5)</f>
        <v>-672102.33999999927</v>
      </c>
      <c r="AC35" s="197">
        <f t="shared" si="124"/>
        <v>-7219871.9599999972</v>
      </c>
      <c r="AD35" s="201">
        <f t="shared" si="125"/>
        <v>0.38976892541113189</v>
      </c>
      <c r="AE35" s="198"/>
      <c r="AF35" s="220">
        <f>SUMIFS('Conciliação Bancária 2016.17.18'!$J:$J,'Conciliação Bancária 2016.17.18'!$K:$K,'Base -Receita-Despesa'!$B35,'Conciliação Bancária 2016.17.18'!$D:$D,'Base -Receita-Despesa'!AF$5)</f>
        <v>-650709.50999999966</v>
      </c>
      <c r="AG35" s="196">
        <f>SUMIFS('Conciliação Bancária 2016.17.18'!$J:$J,'Conciliação Bancária 2016.17.18'!$K:$K,'Base -Receita-Despesa'!$B35,'Conciliação Bancária 2016.17.18'!$D:$D,'Base -Receita-Despesa'!AG$5)</f>
        <v>-741463.56999999937</v>
      </c>
      <c r="AH35" s="196">
        <f>SUMIFS('Conciliação Bancária 2016.17.18'!$J:$J,'Conciliação Bancária 2016.17.18'!$K:$K,'Base -Receita-Despesa'!$B35,'Conciliação Bancária 2016.17.18'!$D:$D,'Base -Receita-Despesa'!AH$5)</f>
        <v>-623384.74999999965</v>
      </c>
      <c r="AI35" s="196">
        <f>SUMIFS('Conciliação Bancária 2016.17.18'!$J:$J,'Conciliação Bancária 2016.17.18'!$K:$K,'Base -Receita-Despesa'!$B35,'Conciliação Bancária 2016.17.18'!$D:$D,'Base -Receita-Despesa'!AI$5)</f>
        <v>-681334.91999999969</v>
      </c>
      <c r="AJ35" s="196">
        <f>SUMIFS('Conciliação Bancária 2016.17.18'!$J:$J,'Conciliação Bancária 2016.17.18'!$K:$K,'Base -Receita-Despesa'!$B35,'Conciliação Bancária 2016.17.18'!$D:$D,'Base -Receita-Despesa'!AJ$5)</f>
        <v>-664437.71999999986</v>
      </c>
      <c r="AK35" s="196">
        <f>SUMIFS('Conciliação Bancária 2016.17.18'!$J:$J,'Conciliação Bancária 2016.17.18'!$K:$K,'Base -Receita-Despesa'!$B35,'Conciliação Bancária 2016.17.18'!$D:$D,'Base -Receita-Despesa'!AK$5)</f>
        <v>-615604.41300000006</v>
      </c>
      <c r="AL35" s="196">
        <f>SUMIFS('Conciliação Bancária 2016.17.18'!$J:$J,'Conciliação Bancária 2016.17.18'!$K:$K,'Base -Receita-Despesa'!$B35,'Conciliação Bancária 2016.17.18'!$D:$D,'Base -Receita-Despesa'!AL$5)</f>
        <v>-666752.63</v>
      </c>
      <c r="AM35" s="196">
        <f>SUMIFS('Conciliação Bancária 2016.17.18'!$J:$J,'Conciliação Bancária 2016.17.18'!$K:$K,'Base -Receita-Despesa'!$B35,'Conciliação Bancária 2016.17.18'!$D:$D,'Base -Receita-Despesa'!AM$5)</f>
        <v>-710636.99000000022</v>
      </c>
      <c r="AN35" s="196">
        <f>SUMIFS('Conciliação Bancária 2016.17.18'!$J:$J,'Conciliação Bancária 2016.17.18'!$K:$K,'Base -Receita-Despesa'!$B35,'Conciliação Bancária 2016.17.18'!$D:$D,'Base -Receita-Despesa'!AN$5)</f>
        <v>-719434.01999999955</v>
      </c>
      <c r="AO35" s="196">
        <f>SUMIFS('Conciliação Bancária 2016.17.18'!$J:$J,'Conciliação Bancária 2016.17.18'!$K:$K,'Base -Receita-Despesa'!$B35,'Conciliação Bancária 2016.17.18'!$D:$D,'Base -Receita-Despesa'!AO$5)</f>
        <v>-615493.41999999993</v>
      </c>
      <c r="AP35" s="196">
        <f>SUMIFS('Conciliação Bancária 2016.17.18'!$J:$J,'Conciliação Bancária 2016.17.18'!$K:$K,'Base -Receita-Despesa'!$B35,'Conciliação Bancária 2016.17.18'!$D:$D,'Base -Receita-Despesa'!AP$5)</f>
        <v>-101474.74</v>
      </c>
      <c r="AQ35" s="196">
        <f>SUMIFS('Conciliação Bancária 2016.17.18'!$J:$J,'Conciliação Bancária 2016.17.18'!$K:$K,'Base -Receita-Despesa'!$B35,'Conciliação Bancária 2016.17.18'!$D:$D,'Base -Receita-Despesa'!AQ$5)</f>
        <v>-677506.66999999923</v>
      </c>
      <c r="AR35" s="197">
        <f t="shared" si="126"/>
        <v>-7468233.3529999973</v>
      </c>
      <c r="AS35" s="201">
        <f t="shared" si="127"/>
        <v>0.26883227654405345</v>
      </c>
      <c r="AT35" s="198"/>
      <c r="AU35" s="220">
        <f>SUMIFS('Conciliação Bancária 2016.17.18'!$J:$J,'Conciliação Bancária 2016.17.18'!$K:$K,'Base -Receita-Despesa'!$B35,'Conciliação Bancária 2016.17.18'!$D:$D,'Base -Receita-Despesa'!AU$5)</f>
        <v>-452935.98</v>
      </c>
      <c r="AV35" s="196">
        <f>SUMIFS('Conciliação Bancária 2016.17.18'!$J:$J,'Conciliação Bancária 2016.17.18'!$K:$K,'Base -Receita-Despesa'!$B35,'Conciliação Bancária 2016.17.18'!$D:$D,'Base -Receita-Despesa'!AV$5)</f>
        <v>-481790.23</v>
      </c>
      <c r="AW35" s="196">
        <f>SUMIFS('Conciliação Bancária 2016.17.18'!$J:$J,'Conciliação Bancária 2016.17.18'!$K:$K,'Base -Receita-Despesa'!$B35,'Conciliação Bancária 2016.17.18'!$D:$D,'Base -Receita-Despesa'!AW$5)</f>
        <v>-828334.40000000014</v>
      </c>
      <c r="AX35" s="196">
        <f>SUMIFS('Conciliação Bancária 2016.17.18'!$J:$J,'Conciliação Bancária 2016.17.18'!$K:$K,'Base -Receita-Despesa'!$B35,'Conciliação Bancária 2016.17.18'!$D:$D,'Base -Receita-Despesa'!AX$5)</f>
        <v>-295141.56</v>
      </c>
      <c r="AY35" s="196">
        <f>SUMIFS('Conciliação Bancária 2016.17.18'!$J:$J,'Conciliação Bancária 2016.17.18'!$K:$K,'Base -Receita-Despesa'!$B35,'Conciliação Bancária 2016.17.18'!$D:$D,'Base -Receita-Despesa'!AY$5)</f>
        <v>-657887.30999999982</v>
      </c>
      <c r="AZ35" s="196">
        <f>SUMIFS('Conciliação Bancária 2016.17.18'!$J:$J,'Conciliação Bancária 2016.17.18'!$K:$K,'Base -Receita-Despesa'!$B35,'Conciliação Bancária 2016.17.18'!$D:$D,'Base -Receita-Despesa'!AZ$5)</f>
        <v>-1205663.77</v>
      </c>
      <c r="BA35" s="196">
        <f>SUMIFS('Conciliação Bancária 2016.17.18'!$J:$J,'Conciliação Bancária 2016.17.18'!$K:$K,'Base -Receita-Despesa'!$B35,'Conciliação Bancária 2016.17.18'!$D:$D,'Base -Receita-Despesa'!BA$5)</f>
        <v>-408007.97999999992</v>
      </c>
      <c r="BB35" s="196">
        <f>SUMIFS('Conciliação Bancária 2016.17.18'!$J:$J,'Conciliação Bancária 2016.17.18'!$K:$K,'Base -Receita-Despesa'!$B35,'Conciliação Bancária 2016.17.18'!$D:$D,'Base -Receita-Despesa'!BB$5)</f>
        <v>-914101.15999999992</v>
      </c>
      <c r="BC35" s="196">
        <f>SUMIFS('Conciliação Bancária 2016.17.18'!$J:$J,'Conciliação Bancária 2016.17.18'!$K:$K,'Base -Receita-Despesa'!$B35,'Conciliação Bancária 2016.17.18'!$D:$D,'Base -Receita-Despesa'!BC$5)</f>
        <v>-73099.320000000022</v>
      </c>
      <c r="BD35" s="196">
        <f>SUMIFS('Conciliação Bancária 2016.17.18'!$J:$J,'Conciliação Bancária 2016.17.18'!$K:$K,'Base -Receita-Despesa'!$B35,'Conciliação Bancária 2016.17.18'!$D:$D,'Base -Receita-Despesa'!BD$5)</f>
        <v>-756047.7699999999</v>
      </c>
      <c r="BE35" s="196">
        <f>SUMIFS('Conciliação Bancária 2016.17.18'!$J:$J,'Conciliação Bancária 2016.17.18'!$K:$K,'Base -Receita-Despesa'!$B35,'Conciliação Bancária 2016.17.18'!$D:$D,'Base -Receita-Despesa'!BE$5)</f>
        <v>-593724.38</v>
      </c>
      <c r="BF35" s="196">
        <f>SUMIFS('Conciliação Bancária 2016.17.18'!$J:$J,'Conciliação Bancária 2016.17.18'!$K:$K,'Base -Receita-Despesa'!$B35,'Conciliação Bancária 2016.17.18'!$D:$D,'Base -Receita-Despesa'!BF$5)</f>
        <v>-491442.21999999986</v>
      </c>
      <c r="BG35" s="197">
        <f t="shared" si="128"/>
        <v>-7158176.0799999991</v>
      </c>
      <c r="BH35" s="201">
        <f t="shared" si="129"/>
        <v>0.25767121627453904</v>
      </c>
      <c r="BI35" s="198"/>
      <c r="BJ35" s="220">
        <f>SUMIFS('Conciliação Bancária 2016.17.18'!$J:$J,'Conciliação Bancária 2016.17.18'!$K:$K,'Base -Receita-Despesa'!$B35,'Conciliação Bancária 2016.17.18'!$D:$D,'Base -Receita-Despesa'!BJ$5)</f>
        <v>-328788.68000000005</v>
      </c>
      <c r="BK35" s="196">
        <f>SUMIFS('Conciliação Bancária 2016.17.18'!$J:$J,'Conciliação Bancária 2016.17.18'!$K:$K,'Base -Receita-Despesa'!$B35,'Conciliação Bancária 2016.17.18'!$D:$D,'Base -Receita-Despesa'!BK$5)</f>
        <v>-990165.69999999984</v>
      </c>
      <c r="BL35" s="196">
        <f>SUMIFS('Conciliação Bancária 2016.17.18'!$J:$J,'Conciliação Bancária 2016.17.18'!$K:$K,'Base -Receita-Despesa'!$B35,'Conciliação Bancária 2016.17.18'!$D:$D,'Base -Receita-Despesa'!BL$5)</f>
        <v>-381406.57</v>
      </c>
      <c r="BM35" s="196">
        <f>SUMIFS('Conciliação Bancária 2016.17.18'!$J:$J,'Conciliação Bancária 2016.17.18'!$K:$K,'Base -Receita-Despesa'!$B35,'Conciliação Bancária 2016.17.18'!$D:$D,'Base -Receita-Despesa'!BM$5)</f>
        <v>-581611.68999999971</v>
      </c>
      <c r="BN35" s="196">
        <f>SUMIFS('Conciliação Bancária 2016.17.18'!$J:$J,'Conciliação Bancária 2016.17.18'!$K:$K,'Base -Receita-Despesa'!$B35,'Conciliação Bancária 2016.17.18'!$D:$D,'Base -Receita-Despesa'!BN$5)</f>
        <v>-348196.40999999992</v>
      </c>
      <c r="BO35" s="196">
        <f>SUMIFS('Conciliação Bancária 2016.17.18'!$J:$J,'Conciliação Bancária 2016.17.18'!$K:$K,'Base -Receita-Despesa'!$B35,'Conciliação Bancária 2016.17.18'!$D:$D,'Base -Receita-Despesa'!BO$5)</f>
        <v>-391193.81999999995</v>
      </c>
      <c r="BP35" s="196">
        <f>SUMIFS('Conciliação Bancária 2016.17.18'!$J:$J,'Conciliação Bancária 2016.17.18'!$K:$K,'Base -Receita-Despesa'!$B35,'Conciliação Bancária 2016.17.18'!$D:$D,'Base -Receita-Despesa'!BP$5)</f>
        <v>-470828.72999999986</v>
      </c>
      <c r="BQ35" s="196">
        <f>SUMIFS('Conciliação Bancária 2016.17.18'!$J:$J,'Conciliação Bancária 2016.17.18'!$K:$K,'Base -Receita-Despesa'!$B35,'Conciliação Bancária 2016.17.18'!$D:$D,'Base -Receita-Despesa'!BQ$5)</f>
        <v>-388619.42999999993</v>
      </c>
      <c r="BR35" s="196">
        <f>SUMIFS('Conciliação Bancária 2016.17.18'!$J:$J,'Conciliação Bancária 2016.17.18'!$K:$K,'Base -Receita-Despesa'!$B35,'Conciliação Bancária 2016.17.18'!$D:$D,'Base -Receita-Despesa'!BR$5)</f>
        <v>-408179.80999999994</v>
      </c>
      <c r="BS35" s="196">
        <f>SUMIFS('Conciliação Bancária 2016.17.18'!$J:$J,'Conciliação Bancária 2016.17.18'!$K:$K,'Base -Receita-Despesa'!$B35,'Conciliação Bancária 2016.17.18'!$D:$D,'Base -Receita-Despesa'!BS$5)</f>
        <v>-560158.71</v>
      </c>
      <c r="BT35" s="196">
        <f>SUMIFS('Conciliação Bancária 2016.17.18'!$J:$J,'Conciliação Bancária 2016.17.18'!$K:$K,'Base -Receita-Despesa'!$B35,'Conciliação Bancária 2016.17.18'!$D:$D,'Base -Receita-Despesa'!BT$5)</f>
        <v>-450554.89000000007</v>
      </c>
      <c r="BU35" s="196">
        <f>SUMIFS('Conciliação Bancária 2016.17.18'!$J:$J,'Conciliação Bancária 2016.17.18'!$K:$K,'Base -Receita-Despesa'!$B35,'Conciliação Bancária 2016.17.18'!$D:$D,'Base -Receita-Despesa'!BU$5)</f>
        <v>-204301.54000000004</v>
      </c>
      <c r="BV35" s="197">
        <f t="shared" si="130"/>
        <v>-5504005.9799999986</v>
      </c>
      <c r="BW35" s="201">
        <f t="shared" si="131"/>
        <v>0.19812643603605462</v>
      </c>
      <c r="BX35" s="198"/>
      <c r="BY35" s="220">
        <f>SUMIFS('Conciliação Bancária 2016.17.18'!$J:$J,'Conciliação Bancária 2016.17.18'!$K:$K,'Base -Receita-Despesa'!$B35,'Conciliação Bancária 2016.17.18'!$D:$D,'Base -Receita-Despesa'!BY$5)</f>
        <v>-374602.06000000006</v>
      </c>
      <c r="BZ35" s="196">
        <f>SUMIFS('Conciliação Bancária 2016.17.18'!$J:$J,'Conciliação Bancária 2016.17.18'!$K:$K,'Base -Receita-Despesa'!$B35,'Conciliação Bancária 2016.17.18'!$D:$D,'Base -Receita-Despesa'!BZ$5)</f>
        <v>-46074.159999999996</v>
      </c>
      <c r="CA35" s="196">
        <f>SUMIFS('Conciliação Bancária 2016.17.18'!$J:$J,'Conciliação Bancária 2016.17.18'!$K:$K,'Base -Receita-Despesa'!$B35,'Conciliação Bancária 2016.17.18'!$D:$D,'Base -Receita-Despesa'!CA$5)</f>
        <v>0</v>
      </c>
      <c r="CB35" s="196">
        <f>SUMIFS('Conciliação Bancária 2016.17.18'!$J:$J,'Conciliação Bancária 2016.17.18'!$K:$K,'Base -Receita-Despesa'!$B35,'Conciliação Bancária 2016.17.18'!$D:$D,'Base -Receita-Despesa'!CB$5)</f>
        <v>0</v>
      </c>
      <c r="CC35" s="196">
        <f>SUMIFS('Conciliação Bancária 2016.17.18'!$J:$J,'Conciliação Bancária 2016.17.18'!$K:$K,'Base -Receita-Despesa'!$B35,'Conciliação Bancária 2016.17.18'!$D:$D,'Base -Receita-Despesa'!CC$5)</f>
        <v>0</v>
      </c>
      <c r="CD35" s="196">
        <f>SUMIFS('Conciliação Bancária 2016.17.18'!$J:$J,'Conciliação Bancária 2016.17.18'!$K:$K,'Base -Receita-Despesa'!$B35,'Conciliação Bancária 2016.17.18'!$D:$D,'Base -Receita-Despesa'!CD$5)</f>
        <v>0</v>
      </c>
      <c r="CE35" s="196">
        <f>SUMIFS('Conciliação Bancária 2016.17.18'!$J:$J,'Conciliação Bancária 2016.17.18'!$K:$K,'Base -Receita-Despesa'!$B35,'Conciliação Bancária 2016.17.18'!$D:$D,'Base -Receita-Despesa'!CE$5)</f>
        <v>0</v>
      </c>
      <c r="CF35" s="196">
        <f>SUMIFS('Conciliação Bancária 2016.17.18'!$J:$J,'Conciliação Bancária 2016.17.18'!$K:$K,'Base -Receita-Despesa'!$B35,'Conciliação Bancária 2016.17.18'!$D:$D,'Base -Receita-Despesa'!CF$5)</f>
        <v>0</v>
      </c>
      <c r="CG35" s="196">
        <f>SUMIFS('Conciliação Bancária 2016.17.18'!$J:$J,'Conciliação Bancária 2016.17.18'!$K:$K,'Base -Receita-Despesa'!$B35,'Conciliação Bancária 2016.17.18'!$D:$D,'Base -Receita-Despesa'!CG$5)</f>
        <v>0</v>
      </c>
      <c r="CH35" s="196">
        <f>SUMIFS('Conciliação Bancária 2016.17.18'!$J:$J,'Conciliação Bancária 2016.17.18'!$K:$K,'Base -Receita-Despesa'!$B35,'Conciliação Bancária 2016.17.18'!$D:$D,'Base -Receita-Despesa'!CH$5)</f>
        <v>0</v>
      </c>
      <c r="CI35" s="196">
        <f>SUMIFS('Conciliação Bancária 2016.17.18'!$J:$J,'Conciliação Bancária 2016.17.18'!$K:$K,'Base -Receita-Despesa'!$B35,'Conciliação Bancária 2016.17.18'!$D:$D,'Base -Receita-Despesa'!CI$5)</f>
        <v>0</v>
      </c>
      <c r="CJ35" s="196">
        <f>SUMIFS('Conciliação Bancária 2016.17.18'!$J:$J,'Conciliação Bancária 2016.17.18'!$K:$K,'Base -Receita-Despesa'!$B35,'Conciliação Bancária 2016.17.18'!$D:$D,'Base -Receita-Despesa'!CJ$5)</f>
        <v>0</v>
      </c>
      <c r="CK35" s="197">
        <f t="shared" si="132"/>
        <v>-420676.22000000003</v>
      </c>
      <c r="CL35" s="201">
        <f t="shared" si="133"/>
        <v>1.514298503609534E-2</v>
      </c>
    </row>
    <row r="36" spans="2:90" s="199" customFormat="1" outlineLevel="1" x14ac:dyDescent="0.3">
      <c r="B36" s="253" t="s">
        <v>80</v>
      </c>
      <c r="C36" s="220">
        <f>SUMIFS('Conciliação Bancária 2016.17.18'!$J:$J,'Conciliação Bancária 2016.17.18'!$K:$K,'Base -Receita-Despesa'!$B36,'Conciliação Bancária 2016.17.18'!$D:$D,'Base -Receita-Despesa'!C$5)</f>
        <v>-36183.22</v>
      </c>
      <c r="D36" s="196">
        <f>SUMIFS('Conciliação Bancária 2016.17.18'!$J:$J,'Conciliação Bancária 2016.17.18'!$K:$K,'Base -Receita-Despesa'!$B36,'Conciliação Bancária 2016.17.18'!$D:$D,'Base -Receita-Despesa'!D$5)</f>
        <v>-161642.31000000006</v>
      </c>
      <c r="E36" s="196">
        <f>SUMIFS('Conciliação Bancária 2016.17.18'!$J:$J,'Conciliação Bancária 2016.17.18'!$K:$K,'Base -Receita-Despesa'!$B36,'Conciliação Bancária 2016.17.18'!$D:$D,'Base -Receita-Despesa'!E$5)</f>
        <v>-88255.24000000002</v>
      </c>
      <c r="F36" s="196">
        <f>SUMIFS('Conciliação Bancária 2016.17.18'!$J:$J,'Conciliação Bancária 2016.17.18'!$K:$K,'Base -Receita-Despesa'!$B36,'Conciliação Bancária 2016.17.18'!$D:$D,'Base -Receita-Despesa'!F$5)</f>
        <v>-82494.950000000012</v>
      </c>
      <c r="G36" s="196">
        <f>SUMIFS('Conciliação Bancária 2016.17.18'!$J:$J,'Conciliação Bancária 2016.17.18'!$K:$K,'Base -Receita-Despesa'!$B36,'Conciliação Bancária 2016.17.18'!$D:$D,'Base -Receita-Despesa'!G$5)</f>
        <v>-75624</v>
      </c>
      <c r="H36" s="196">
        <f>SUMIFS('Conciliação Bancária 2016.17.18'!$J:$J,'Conciliação Bancária 2016.17.18'!$K:$K,'Base -Receita-Despesa'!$B36,'Conciliação Bancária 2016.17.18'!$D:$D,'Base -Receita-Despesa'!H$5)</f>
        <v>-88100.360000000015</v>
      </c>
      <c r="I36" s="196">
        <f>SUMIFS('Conciliação Bancária 2016.17.18'!$J:$J,'Conciliação Bancária 2016.17.18'!$K:$K,'Base -Receita-Despesa'!$B36,'Conciliação Bancária 2016.17.18'!$D:$D,'Base -Receita-Despesa'!I$5)</f>
        <v>-63886.93</v>
      </c>
      <c r="J36" s="196">
        <f>SUMIFS('Conciliação Bancária 2016.17.18'!$J:$J,'Conciliação Bancária 2016.17.18'!$K:$K,'Base -Receita-Despesa'!$B36,'Conciliação Bancária 2016.17.18'!$D:$D,'Base -Receita-Despesa'!J$5)</f>
        <v>-124543.37999999996</v>
      </c>
      <c r="K36" s="196">
        <f>SUMIFS('Conciliação Bancária 2016.17.18'!$J:$J,'Conciliação Bancária 2016.17.18'!$K:$K,'Base -Receita-Despesa'!$B36,'Conciliação Bancária 2016.17.18'!$D:$D,'Base -Receita-Despesa'!K$5)</f>
        <v>-82354.050000000017</v>
      </c>
      <c r="L36" s="196">
        <f>SUMIFS('Conciliação Bancária 2016.17.18'!$J:$J,'Conciliação Bancária 2016.17.18'!$K:$K,'Base -Receita-Despesa'!$B36,'Conciliação Bancária 2016.17.18'!$D:$D,'Base -Receita-Despesa'!L$5)</f>
        <v>-105917.04999999999</v>
      </c>
      <c r="M36" s="196">
        <f>SUMIFS('Conciliação Bancária 2016.17.18'!$J:$J,'Conciliação Bancária 2016.17.18'!$K:$K,'Base -Receita-Despesa'!$B36,'Conciliação Bancária 2016.17.18'!$D:$D,'Base -Receita-Despesa'!M$5)</f>
        <v>-122875.81999999998</v>
      </c>
      <c r="N36" s="236">
        <f>SUMIFS('Conciliação Bancária 2016.17.18'!$J:$J,'Conciliação Bancária 2016.17.18'!$K:$K,'Base -Receita-Despesa'!$B36,'Conciliação Bancária 2016.17.18'!$D:$D,'Base -Receita-Despesa'!N$5)</f>
        <v>-136118.70000000001</v>
      </c>
      <c r="O36" s="243">
        <f t="shared" si="123"/>
        <v>-1167996.0100000002</v>
      </c>
      <c r="P36" s="211"/>
      <c r="Q36" s="220">
        <f>SUMIFS('Conciliação Bancária 2016.17.18'!$J:$J,'Conciliação Bancária 2016.17.18'!$K:$K,'Base -Receita-Despesa'!$B36,'Conciliação Bancária 2016.17.18'!$D:$D,'Base -Receita-Despesa'!Q$5)</f>
        <v>-67584.270000000033</v>
      </c>
      <c r="R36" s="196">
        <f>SUMIFS('Conciliação Bancária 2016.17.18'!$J:$J,'Conciliação Bancária 2016.17.18'!$K:$K,'Base -Receita-Despesa'!$B36,'Conciliação Bancária 2016.17.18'!$D:$D,'Base -Receita-Despesa'!R$5)</f>
        <v>-75032.69</v>
      </c>
      <c r="S36" s="196">
        <f>SUMIFS('Conciliação Bancária 2016.17.18'!$J:$J,'Conciliação Bancária 2016.17.18'!$K:$K,'Base -Receita-Despesa'!$B36,'Conciliação Bancária 2016.17.18'!$D:$D,'Base -Receita-Despesa'!S$5)</f>
        <v>-138179.45999999996</v>
      </c>
      <c r="T36" s="196">
        <f>SUMIFS('Conciliação Bancária 2016.17.18'!$J:$J,'Conciliação Bancária 2016.17.18'!$K:$K,'Base -Receita-Despesa'!$B36,'Conciliação Bancária 2016.17.18'!$D:$D,'Base -Receita-Despesa'!T$5)</f>
        <v>-78212.839999999982</v>
      </c>
      <c r="U36" s="196">
        <f>SUMIFS('Conciliação Bancária 2016.17.18'!$J:$J,'Conciliação Bancária 2016.17.18'!$K:$K,'Base -Receita-Despesa'!$B36,'Conciliação Bancária 2016.17.18'!$D:$D,'Base -Receita-Despesa'!U$5)</f>
        <v>-108868.19000000003</v>
      </c>
      <c r="V36" s="196">
        <f>SUMIFS('Conciliação Bancária 2016.17.18'!$J:$J,'Conciliação Bancária 2016.17.18'!$K:$K,'Base -Receita-Despesa'!$B36,'Conciliação Bancária 2016.17.18'!$D:$D,'Base -Receita-Despesa'!V$5)</f>
        <v>-3277.4300000000003</v>
      </c>
      <c r="W36" s="196">
        <f>SUMIFS('Conciliação Bancária 2016.17.18'!$J:$J,'Conciliação Bancária 2016.17.18'!$K:$K,'Base -Receita-Despesa'!$B36,'Conciliação Bancária 2016.17.18'!$D:$D,'Base -Receita-Despesa'!W$5)</f>
        <v>-138011.75</v>
      </c>
      <c r="X36" s="196">
        <f>SUMIFS('Conciliação Bancária 2016.17.18'!$J:$J,'Conciliação Bancária 2016.17.18'!$K:$K,'Base -Receita-Despesa'!$B36,'Conciliação Bancária 2016.17.18'!$D:$D,'Base -Receita-Despesa'!X$5)</f>
        <v>-84204.849999999991</v>
      </c>
      <c r="Y36" s="196">
        <f>SUMIFS('Conciliação Bancária 2016.17.18'!$J:$J,'Conciliação Bancária 2016.17.18'!$K:$K,'Base -Receita-Despesa'!$B36,'Conciliação Bancária 2016.17.18'!$D:$D,'Base -Receita-Despesa'!Y$5)</f>
        <v>-77155.89</v>
      </c>
      <c r="Z36" s="196">
        <f>SUMIFS('Conciliação Bancária 2016.17.18'!$J:$J,'Conciliação Bancária 2016.17.18'!$K:$K,'Base -Receita-Despesa'!$B36,'Conciliação Bancária 2016.17.18'!$D:$D,'Base -Receita-Despesa'!Z$5)</f>
        <v>-120415.22</v>
      </c>
      <c r="AA36" s="196">
        <f>SUMIFS('Conciliação Bancária 2016.17.18'!$J:$J,'Conciliação Bancária 2016.17.18'!$K:$K,'Base -Receita-Despesa'!$B36,'Conciliação Bancária 2016.17.18'!$D:$D,'Base -Receita-Despesa'!AA$5)</f>
        <v>-100926.83</v>
      </c>
      <c r="AB36" s="196">
        <f>SUMIFS('Conciliação Bancária 2016.17.18'!$J:$J,'Conciliação Bancária 2016.17.18'!$K:$K,'Base -Receita-Despesa'!$B36,'Conciliação Bancária 2016.17.18'!$D:$D,'Base -Receita-Despesa'!AB$5)</f>
        <v>-123578.36000000002</v>
      </c>
      <c r="AC36" s="197">
        <f t="shared" si="124"/>
        <v>-1115447.7799999998</v>
      </c>
      <c r="AD36" s="201">
        <f t="shared" si="125"/>
        <v>6.0218087657448252E-2</v>
      </c>
      <c r="AE36" s="198"/>
      <c r="AF36" s="220">
        <f>SUMIFS('Conciliação Bancária 2016.17.18'!$J:$J,'Conciliação Bancária 2016.17.18'!$K:$K,'Base -Receita-Despesa'!$B36,'Conciliação Bancária 2016.17.18'!$D:$D,'Base -Receita-Despesa'!AF$5)</f>
        <v>-100710.46999999999</v>
      </c>
      <c r="AG36" s="196">
        <f>SUMIFS('Conciliação Bancária 2016.17.18'!$J:$J,'Conciliação Bancária 2016.17.18'!$K:$K,'Base -Receita-Despesa'!$B36,'Conciliação Bancária 2016.17.18'!$D:$D,'Base -Receita-Despesa'!AG$5)</f>
        <v>-95845.32</v>
      </c>
      <c r="AH36" s="196">
        <f>SUMIFS('Conciliação Bancária 2016.17.18'!$J:$J,'Conciliação Bancária 2016.17.18'!$K:$K,'Base -Receita-Despesa'!$B36,'Conciliação Bancária 2016.17.18'!$D:$D,'Base -Receita-Despesa'!AH$5)</f>
        <v>-87939.61</v>
      </c>
      <c r="AI36" s="196">
        <f>SUMIFS('Conciliação Bancária 2016.17.18'!$J:$J,'Conciliação Bancária 2016.17.18'!$K:$K,'Base -Receita-Despesa'!$B36,'Conciliação Bancária 2016.17.18'!$D:$D,'Base -Receita-Despesa'!AI$5)</f>
        <v>-158402.48000000001</v>
      </c>
      <c r="AJ36" s="196">
        <f>SUMIFS('Conciliação Bancária 2016.17.18'!$J:$J,'Conciliação Bancária 2016.17.18'!$K:$K,'Base -Receita-Despesa'!$B36,'Conciliação Bancária 2016.17.18'!$D:$D,'Base -Receita-Despesa'!AJ$5)</f>
        <v>-110057.54000000002</v>
      </c>
      <c r="AK36" s="196">
        <f>SUMIFS('Conciliação Bancária 2016.17.18'!$J:$J,'Conciliação Bancária 2016.17.18'!$K:$K,'Base -Receita-Despesa'!$B36,'Conciliação Bancária 2016.17.18'!$D:$D,'Base -Receita-Despesa'!AK$5)</f>
        <v>-84581.560000000012</v>
      </c>
      <c r="AL36" s="196">
        <f>SUMIFS('Conciliação Bancária 2016.17.18'!$J:$J,'Conciliação Bancária 2016.17.18'!$K:$K,'Base -Receita-Despesa'!$B36,'Conciliação Bancária 2016.17.18'!$D:$D,'Base -Receita-Despesa'!AL$5)</f>
        <v>-108528.98999999999</v>
      </c>
      <c r="AM36" s="196">
        <f>SUMIFS('Conciliação Bancária 2016.17.18'!$J:$J,'Conciliação Bancária 2016.17.18'!$K:$K,'Base -Receita-Despesa'!$B36,'Conciliação Bancária 2016.17.18'!$D:$D,'Base -Receita-Despesa'!AM$5)</f>
        <v>-96449.03</v>
      </c>
      <c r="AN36" s="196">
        <f>SUMIFS('Conciliação Bancária 2016.17.18'!$J:$J,'Conciliação Bancária 2016.17.18'!$K:$K,'Base -Receita-Despesa'!$B36,'Conciliação Bancária 2016.17.18'!$D:$D,'Base -Receita-Despesa'!AN$5)</f>
        <v>-97230.799999999974</v>
      </c>
      <c r="AO36" s="196">
        <f>SUMIFS('Conciliação Bancária 2016.17.18'!$J:$J,'Conciliação Bancária 2016.17.18'!$K:$K,'Base -Receita-Despesa'!$B36,'Conciliação Bancária 2016.17.18'!$D:$D,'Base -Receita-Despesa'!AO$5)</f>
        <v>-49005.060000000005</v>
      </c>
      <c r="AP36" s="196">
        <f>SUMIFS('Conciliação Bancária 2016.17.18'!$J:$J,'Conciliação Bancária 2016.17.18'!$K:$K,'Base -Receita-Despesa'!$B36,'Conciliação Bancária 2016.17.18'!$D:$D,'Base -Receita-Despesa'!AP$5)</f>
        <v>-8276.65</v>
      </c>
      <c r="AQ36" s="196">
        <f>SUMIFS('Conciliação Bancária 2016.17.18'!$J:$J,'Conciliação Bancária 2016.17.18'!$K:$K,'Base -Receita-Despesa'!$B36,'Conciliação Bancária 2016.17.18'!$D:$D,'Base -Receita-Despesa'!AQ$5)</f>
        <v>-202966.93999999997</v>
      </c>
      <c r="AR36" s="197">
        <f t="shared" si="126"/>
        <v>-1199994.4500000002</v>
      </c>
      <c r="AS36" s="201">
        <f t="shared" si="127"/>
        <v>4.3195923933488464E-2</v>
      </c>
      <c r="AT36" s="198"/>
      <c r="AU36" s="220">
        <f>SUMIFS('Conciliação Bancária 2016.17.18'!$J:$J,'Conciliação Bancária 2016.17.18'!$K:$K,'Base -Receita-Despesa'!$B36,'Conciliação Bancária 2016.17.18'!$D:$D,'Base -Receita-Despesa'!AU$5)</f>
        <v>-80733.599999999977</v>
      </c>
      <c r="AV36" s="196">
        <f>SUMIFS('Conciliação Bancária 2016.17.18'!$J:$J,'Conciliação Bancária 2016.17.18'!$K:$K,'Base -Receita-Despesa'!$B36,'Conciliação Bancária 2016.17.18'!$D:$D,'Base -Receita-Despesa'!AV$5)</f>
        <v>-68899.390000000014</v>
      </c>
      <c r="AW36" s="196">
        <f>SUMIFS('Conciliação Bancária 2016.17.18'!$J:$J,'Conciliação Bancária 2016.17.18'!$K:$K,'Base -Receita-Despesa'!$B36,'Conciliação Bancária 2016.17.18'!$D:$D,'Base -Receita-Despesa'!AW$5)</f>
        <v>-96911.74</v>
      </c>
      <c r="AX36" s="196">
        <f>SUMIFS('Conciliação Bancária 2016.17.18'!$J:$J,'Conciliação Bancária 2016.17.18'!$K:$K,'Base -Receita-Despesa'!$B36,'Conciliação Bancária 2016.17.18'!$D:$D,'Base -Receita-Despesa'!AX$5)</f>
        <v>-15225.94</v>
      </c>
      <c r="AY36" s="196">
        <f>SUMIFS('Conciliação Bancária 2016.17.18'!$J:$J,'Conciliação Bancária 2016.17.18'!$K:$K,'Base -Receita-Despesa'!$B36,'Conciliação Bancária 2016.17.18'!$D:$D,'Base -Receita-Despesa'!AY$5)</f>
        <v>-247745.80999999997</v>
      </c>
      <c r="AZ36" s="196">
        <f>SUMIFS('Conciliação Bancária 2016.17.18'!$J:$J,'Conciliação Bancária 2016.17.18'!$K:$K,'Base -Receita-Despesa'!$B36,'Conciliação Bancária 2016.17.18'!$D:$D,'Base -Receita-Despesa'!AZ$5)</f>
        <v>-104097.98</v>
      </c>
      <c r="BA36" s="196">
        <f>SUMIFS('Conciliação Bancária 2016.17.18'!$J:$J,'Conciliação Bancária 2016.17.18'!$K:$K,'Base -Receita-Despesa'!$B36,'Conciliação Bancária 2016.17.18'!$D:$D,'Base -Receita-Despesa'!BA$5)</f>
        <v>-92303.990000000034</v>
      </c>
      <c r="BB36" s="196">
        <f>SUMIFS('Conciliação Bancária 2016.17.18'!$J:$J,'Conciliação Bancária 2016.17.18'!$K:$K,'Base -Receita-Despesa'!$B36,'Conciliação Bancária 2016.17.18'!$D:$D,'Base -Receita-Despesa'!BB$5)</f>
        <v>-218031.4200000001</v>
      </c>
      <c r="BC36" s="196">
        <f>SUMIFS('Conciliação Bancária 2016.17.18'!$J:$J,'Conciliação Bancária 2016.17.18'!$K:$K,'Base -Receita-Despesa'!$B36,'Conciliação Bancária 2016.17.18'!$D:$D,'Base -Receita-Despesa'!BC$5)</f>
        <v>-73770.609999999986</v>
      </c>
      <c r="BD36" s="196">
        <f>SUMIFS('Conciliação Bancária 2016.17.18'!$J:$J,'Conciliação Bancária 2016.17.18'!$K:$K,'Base -Receita-Despesa'!$B36,'Conciliação Bancária 2016.17.18'!$D:$D,'Base -Receita-Despesa'!BD$5)</f>
        <v>-145339.73999999996</v>
      </c>
      <c r="BE36" s="196">
        <f>SUMIFS('Conciliação Bancária 2016.17.18'!$J:$J,'Conciliação Bancária 2016.17.18'!$K:$K,'Base -Receita-Despesa'!$B36,'Conciliação Bancária 2016.17.18'!$D:$D,'Base -Receita-Despesa'!BE$5)</f>
        <v>-44132.009999999995</v>
      </c>
      <c r="BF36" s="196">
        <f>SUMIFS('Conciliação Bancária 2016.17.18'!$J:$J,'Conciliação Bancária 2016.17.18'!$K:$K,'Base -Receita-Despesa'!$B36,'Conciliação Bancária 2016.17.18'!$D:$D,'Base -Receita-Despesa'!BF$5)</f>
        <v>-134940.06999999998</v>
      </c>
      <c r="BG36" s="197">
        <f t="shared" si="128"/>
        <v>-1322132.3</v>
      </c>
      <c r="BH36" s="201">
        <f t="shared" si="129"/>
        <v>4.7592491999282283E-2</v>
      </c>
      <c r="BI36" s="198"/>
      <c r="BJ36" s="220">
        <f>SUMIFS('Conciliação Bancária 2016.17.18'!$J:$J,'Conciliação Bancária 2016.17.18'!$K:$K,'Base -Receita-Despesa'!$B36,'Conciliação Bancária 2016.17.18'!$D:$D,'Base -Receita-Despesa'!BJ$5)</f>
        <v>-163832.46000000002</v>
      </c>
      <c r="BK36" s="196">
        <f>SUMIFS('Conciliação Bancária 2016.17.18'!$J:$J,'Conciliação Bancária 2016.17.18'!$K:$K,'Base -Receita-Despesa'!$B36,'Conciliação Bancária 2016.17.18'!$D:$D,'Base -Receita-Despesa'!BK$5)</f>
        <v>-186997.10999999996</v>
      </c>
      <c r="BL36" s="196">
        <f>SUMIFS('Conciliação Bancária 2016.17.18'!$J:$J,'Conciliação Bancária 2016.17.18'!$K:$K,'Base -Receita-Despesa'!$B36,'Conciliação Bancária 2016.17.18'!$D:$D,'Base -Receita-Despesa'!BL$5)</f>
        <v>-1585038.62</v>
      </c>
      <c r="BM36" s="196">
        <f>SUMIFS('Conciliação Bancária 2016.17.18'!$J:$J,'Conciliação Bancária 2016.17.18'!$K:$K,'Base -Receita-Despesa'!$B36,'Conciliação Bancária 2016.17.18'!$D:$D,'Base -Receita-Despesa'!BM$5)</f>
        <v>-492770.26</v>
      </c>
      <c r="BN36" s="196">
        <f>SUMIFS('Conciliação Bancária 2016.17.18'!$J:$J,'Conciliação Bancária 2016.17.18'!$K:$K,'Base -Receita-Despesa'!$B36,'Conciliação Bancária 2016.17.18'!$D:$D,'Base -Receita-Despesa'!BN$5)</f>
        <v>-197446.98</v>
      </c>
      <c r="BO36" s="196">
        <f>SUMIFS('Conciliação Bancária 2016.17.18'!$J:$J,'Conciliação Bancária 2016.17.18'!$K:$K,'Base -Receita-Despesa'!$B36,'Conciliação Bancária 2016.17.18'!$D:$D,'Base -Receita-Despesa'!BO$5)</f>
        <v>-101705.56</v>
      </c>
      <c r="BP36" s="196">
        <f>SUMIFS('Conciliação Bancária 2016.17.18'!$J:$J,'Conciliação Bancária 2016.17.18'!$K:$K,'Base -Receita-Despesa'!$B36,'Conciliação Bancária 2016.17.18'!$D:$D,'Base -Receita-Despesa'!BP$5)</f>
        <v>-337490.04</v>
      </c>
      <c r="BQ36" s="196">
        <f>SUMIFS('Conciliação Bancária 2016.17.18'!$J:$J,'Conciliação Bancária 2016.17.18'!$K:$K,'Base -Receita-Despesa'!$B36,'Conciliação Bancária 2016.17.18'!$D:$D,'Base -Receita-Despesa'!BQ$5)</f>
        <v>-170356.98000000004</v>
      </c>
      <c r="BR36" s="196">
        <f>SUMIFS('Conciliação Bancária 2016.17.18'!$J:$J,'Conciliação Bancária 2016.17.18'!$K:$K,'Base -Receita-Despesa'!$B36,'Conciliação Bancária 2016.17.18'!$D:$D,'Base -Receita-Despesa'!BR$5)</f>
        <v>-205329.17</v>
      </c>
      <c r="BS36" s="196">
        <f>SUMIFS('Conciliação Bancária 2016.17.18'!$J:$J,'Conciliação Bancária 2016.17.18'!$K:$K,'Base -Receita-Despesa'!$B36,'Conciliação Bancária 2016.17.18'!$D:$D,'Base -Receita-Despesa'!BS$5)</f>
        <v>-167837.50000000003</v>
      </c>
      <c r="BT36" s="196">
        <f>SUMIFS('Conciliação Bancária 2016.17.18'!$J:$J,'Conciliação Bancária 2016.17.18'!$K:$K,'Base -Receita-Despesa'!$B36,'Conciliação Bancária 2016.17.18'!$D:$D,'Base -Receita-Despesa'!BT$5)</f>
        <v>-137561.59</v>
      </c>
      <c r="BU36" s="196">
        <f>SUMIFS('Conciliação Bancária 2016.17.18'!$J:$J,'Conciliação Bancária 2016.17.18'!$K:$K,'Base -Receita-Despesa'!$B36,'Conciliação Bancária 2016.17.18'!$D:$D,'Base -Receita-Despesa'!BU$5)</f>
        <v>-79513.270000000019</v>
      </c>
      <c r="BV36" s="197">
        <f t="shared" si="130"/>
        <v>-3825879.54</v>
      </c>
      <c r="BW36" s="201">
        <f t="shared" si="131"/>
        <v>0.13771930494222687</v>
      </c>
      <c r="BX36" s="198"/>
      <c r="BY36" s="220">
        <f>SUMIFS('Conciliação Bancária 2016.17.18'!$J:$J,'Conciliação Bancária 2016.17.18'!$K:$K,'Base -Receita-Despesa'!$B36,'Conciliação Bancária 2016.17.18'!$D:$D,'Base -Receita-Despesa'!BY$5)</f>
        <v>-162072.67000000001</v>
      </c>
      <c r="BZ36" s="196">
        <f>SUMIFS('Conciliação Bancária 2016.17.18'!$J:$J,'Conciliação Bancária 2016.17.18'!$K:$K,'Base -Receita-Despesa'!$B36,'Conciliação Bancária 2016.17.18'!$D:$D,'Base -Receita-Despesa'!BZ$5)</f>
        <v>-33367.659999999996</v>
      </c>
      <c r="CA36" s="196">
        <f>SUMIFS('Conciliação Bancária 2016.17.18'!$J:$J,'Conciliação Bancária 2016.17.18'!$K:$K,'Base -Receita-Despesa'!$B36,'Conciliação Bancária 2016.17.18'!$D:$D,'Base -Receita-Despesa'!CA$5)</f>
        <v>0</v>
      </c>
      <c r="CB36" s="196">
        <f>SUMIFS('Conciliação Bancária 2016.17.18'!$J:$J,'Conciliação Bancária 2016.17.18'!$K:$K,'Base -Receita-Despesa'!$B36,'Conciliação Bancária 2016.17.18'!$D:$D,'Base -Receita-Despesa'!CB$5)</f>
        <v>0</v>
      </c>
      <c r="CC36" s="196">
        <f>SUMIFS('Conciliação Bancária 2016.17.18'!$J:$J,'Conciliação Bancária 2016.17.18'!$K:$K,'Base -Receita-Despesa'!$B36,'Conciliação Bancária 2016.17.18'!$D:$D,'Base -Receita-Despesa'!CC$5)</f>
        <v>0</v>
      </c>
      <c r="CD36" s="196">
        <f>SUMIFS('Conciliação Bancária 2016.17.18'!$J:$J,'Conciliação Bancária 2016.17.18'!$K:$K,'Base -Receita-Despesa'!$B36,'Conciliação Bancária 2016.17.18'!$D:$D,'Base -Receita-Despesa'!CD$5)</f>
        <v>0</v>
      </c>
      <c r="CE36" s="196">
        <f>SUMIFS('Conciliação Bancária 2016.17.18'!$J:$J,'Conciliação Bancária 2016.17.18'!$K:$K,'Base -Receita-Despesa'!$B36,'Conciliação Bancária 2016.17.18'!$D:$D,'Base -Receita-Despesa'!CE$5)</f>
        <v>0</v>
      </c>
      <c r="CF36" s="196">
        <f>SUMIFS('Conciliação Bancária 2016.17.18'!$J:$J,'Conciliação Bancária 2016.17.18'!$K:$K,'Base -Receita-Despesa'!$B36,'Conciliação Bancária 2016.17.18'!$D:$D,'Base -Receita-Despesa'!CF$5)</f>
        <v>0</v>
      </c>
      <c r="CG36" s="196">
        <f>SUMIFS('Conciliação Bancária 2016.17.18'!$J:$J,'Conciliação Bancária 2016.17.18'!$K:$K,'Base -Receita-Despesa'!$B36,'Conciliação Bancária 2016.17.18'!$D:$D,'Base -Receita-Despesa'!CG$5)</f>
        <v>0</v>
      </c>
      <c r="CH36" s="196">
        <f>SUMIFS('Conciliação Bancária 2016.17.18'!$J:$J,'Conciliação Bancária 2016.17.18'!$K:$K,'Base -Receita-Despesa'!$B36,'Conciliação Bancária 2016.17.18'!$D:$D,'Base -Receita-Despesa'!CH$5)</f>
        <v>0</v>
      </c>
      <c r="CI36" s="196">
        <f>SUMIFS('Conciliação Bancária 2016.17.18'!$J:$J,'Conciliação Bancária 2016.17.18'!$K:$K,'Base -Receita-Despesa'!$B36,'Conciliação Bancária 2016.17.18'!$D:$D,'Base -Receita-Despesa'!CI$5)</f>
        <v>0</v>
      </c>
      <c r="CJ36" s="196">
        <f>SUMIFS('Conciliação Bancária 2016.17.18'!$J:$J,'Conciliação Bancária 2016.17.18'!$K:$K,'Base -Receita-Despesa'!$B36,'Conciliação Bancária 2016.17.18'!$D:$D,'Base -Receita-Despesa'!CJ$5)</f>
        <v>0</v>
      </c>
      <c r="CK36" s="197">
        <f t="shared" si="132"/>
        <v>-195440.33000000002</v>
      </c>
      <c r="CL36" s="201">
        <f t="shared" si="133"/>
        <v>7.0352205614083322E-3</v>
      </c>
    </row>
    <row r="37" spans="2:90" s="199" customFormat="1" outlineLevel="1" x14ac:dyDescent="0.3">
      <c r="B37" s="253" t="s">
        <v>81</v>
      </c>
      <c r="C37" s="220">
        <f>SUMIFS('Conciliação Bancária 2016.17.18'!$J:$J,'Conciliação Bancária 2016.17.18'!$K:$K,'Base -Receita-Despesa'!$B37,'Conciliação Bancária 2016.17.18'!$D:$D,'Base -Receita-Despesa'!C$5)</f>
        <v>-16030.740000000002</v>
      </c>
      <c r="D37" s="196">
        <f>SUMIFS('Conciliação Bancária 2016.17.18'!$J:$J,'Conciliação Bancária 2016.17.18'!$K:$K,'Base -Receita-Despesa'!$B37,'Conciliação Bancária 2016.17.18'!$D:$D,'Base -Receita-Despesa'!D$5)</f>
        <v>-23074.75</v>
      </c>
      <c r="E37" s="196">
        <f>SUMIFS('Conciliação Bancária 2016.17.18'!$J:$J,'Conciliação Bancária 2016.17.18'!$K:$K,'Base -Receita-Despesa'!$B37,'Conciliação Bancária 2016.17.18'!$D:$D,'Base -Receita-Despesa'!E$5)</f>
        <v>-21493.18</v>
      </c>
      <c r="F37" s="196">
        <f>SUMIFS('Conciliação Bancária 2016.17.18'!$J:$J,'Conciliação Bancária 2016.17.18'!$K:$K,'Base -Receita-Despesa'!$B37,'Conciliação Bancária 2016.17.18'!$D:$D,'Base -Receita-Despesa'!F$5)</f>
        <v>-22758.299999999996</v>
      </c>
      <c r="G37" s="196">
        <f>SUMIFS('Conciliação Bancária 2016.17.18'!$J:$J,'Conciliação Bancária 2016.17.18'!$K:$K,'Base -Receita-Despesa'!$B37,'Conciliação Bancária 2016.17.18'!$D:$D,'Base -Receita-Despesa'!G$5)</f>
        <v>-24046.22</v>
      </c>
      <c r="H37" s="196">
        <f>SUMIFS('Conciliação Bancária 2016.17.18'!$J:$J,'Conciliação Bancária 2016.17.18'!$K:$K,'Base -Receita-Despesa'!$B37,'Conciliação Bancária 2016.17.18'!$D:$D,'Base -Receita-Despesa'!H$5)</f>
        <v>-23744.28</v>
      </c>
      <c r="I37" s="196">
        <f>SUMIFS('Conciliação Bancária 2016.17.18'!$J:$J,'Conciliação Bancária 2016.17.18'!$K:$K,'Base -Receita-Despesa'!$B37,'Conciliação Bancária 2016.17.18'!$D:$D,'Base -Receita-Despesa'!I$5)</f>
        <v>-16686.93</v>
      </c>
      <c r="J37" s="196">
        <f>SUMIFS('Conciliação Bancária 2016.17.18'!$J:$J,'Conciliação Bancária 2016.17.18'!$K:$K,'Base -Receita-Despesa'!$B37,'Conciliação Bancária 2016.17.18'!$D:$D,'Base -Receita-Despesa'!J$5)</f>
        <v>-19719</v>
      </c>
      <c r="K37" s="196">
        <f>SUMIFS('Conciliação Bancária 2016.17.18'!$J:$J,'Conciliação Bancária 2016.17.18'!$K:$K,'Base -Receita-Despesa'!$B37,'Conciliação Bancária 2016.17.18'!$D:$D,'Base -Receita-Despesa'!K$5)</f>
        <v>-31118.639999999999</v>
      </c>
      <c r="L37" s="196">
        <f>SUMIFS('Conciliação Bancária 2016.17.18'!$J:$J,'Conciliação Bancária 2016.17.18'!$K:$K,'Base -Receita-Despesa'!$B37,'Conciliação Bancária 2016.17.18'!$D:$D,'Base -Receita-Despesa'!L$5)</f>
        <v>-24051.21</v>
      </c>
      <c r="M37" s="196">
        <f>SUMIFS('Conciliação Bancária 2016.17.18'!$J:$J,'Conciliação Bancária 2016.17.18'!$K:$K,'Base -Receita-Despesa'!$B37,'Conciliação Bancária 2016.17.18'!$D:$D,'Base -Receita-Despesa'!M$5)</f>
        <v>-22820.34</v>
      </c>
      <c r="N37" s="236">
        <f>SUMIFS('Conciliação Bancária 2016.17.18'!$J:$J,'Conciliação Bancária 2016.17.18'!$K:$K,'Base -Receita-Despesa'!$B37,'Conciliação Bancária 2016.17.18'!$D:$D,'Base -Receita-Despesa'!N$5)</f>
        <v>-20860.72</v>
      </c>
      <c r="O37" s="243">
        <f t="shared" si="123"/>
        <v>-266404.30999999994</v>
      </c>
      <c r="P37" s="211"/>
      <c r="Q37" s="220">
        <f>SUMIFS('Conciliação Bancária 2016.17.18'!$J:$J,'Conciliação Bancária 2016.17.18'!$K:$K,'Base -Receita-Despesa'!$B37,'Conciliação Bancária 2016.17.18'!$D:$D,'Base -Receita-Despesa'!Q$5)</f>
        <v>-21105.61</v>
      </c>
      <c r="R37" s="196">
        <f>SUMIFS('Conciliação Bancária 2016.17.18'!$J:$J,'Conciliação Bancária 2016.17.18'!$K:$K,'Base -Receita-Despesa'!$B37,'Conciliação Bancária 2016.17.18'!$D:$D,'Base -Receita-Despesa'!R$5)</f>
        <v>-28245.859999999997</v>
      </c>
      <c r="S37" s="196">
        <f>SUMIFS('Conciliação Bancária 2016.17.18'!$J:$J,'Conciliação Bancária 2016.17.18'!$K:$K,'Base -Receita-Despesa'!$B37,'Conciliação Bancária 2016.17.18'!$D:$D,'Base -Receita-Despesa'!S$5)</f>
        <v>-9634.74</v>
      </c>
      <c r="T37" s="196">
        <f>SUMIFS('Conciliação Bancária 2016.17.18'!$J:$J,'Conciliação Bancária 2016.17.18'!$K:$K,'Base -Receita-Despesa'!$B37,'Conciliação Bancária 2016.17.18'!$D:$D,'Base -Receita-Despesa'!T$5)</f>
        <v>-26009.679999999997</v>
      </c>
      <c r="U37" s="196">
        <f>SUMIFS('Conciliação Bancária 2016.17.18'!$J:$J,'Conciliação Bancária 2016.17.18'!$K:$K,'Base -Receita-Despesa'!$B37,'Conciliação Bancária 2016.17.18'!$D:$D,'Base -Receita-Despesa'!U$5)</f>
        <v>-27462.480000000003</v>
      </c>
      <c r="V37" s="196">
        <f>SUMIFS('Conciliação Bancária 2016.17.18'!$J:$J,'Conciliação Bancária 2016.17.18'!$K:$K,'Base -Receita-Despesa'!$B37,'Conciliação Bancária 2016.17.18'!$D:$D,'Base -Receita-Despesa'!V$5)</f>
        <v>-957.34</v>
      </c>
      <c r="W37" s="196">
        <f>SUMIFS('Conciliação Bancária 2016.17.18'!$J:$J,'Conciliação Bancária 2016.17.18'!$K:$K,'Base -Receita-Despesa'!$B37,'Conciliação Bancária 2016.17.18'!$D:$D,'Base -Receita-Despesa'!W$5)</f>
        <v>-21482.69</v>
      </c>
      <c r="X37" s="196">
        <f>SUMIFS('Conciliação Bancária 2016.17.18'!$J:$J,'Conciliação Bancária 2016.17.18'!$K:$K,'Base -Receita-Despesa'!$B37,'Conciliação Bancária 2016.17.18'!$D:$D,'Base -Receita-Despesa'!X$5)</f>
        <v>-21082.329999999998</v>
      </c>
      <c r="Y37" s="196">
        <f>SUMIFS('Conciliação Bancária 2016.17.18'!$J:$J,'Conciliação Bancária 2016.17.18'!$K:$K,'Base -Receita-Despesa'!$B37,'Conciliação Bancária 2016.17.18'!$D:$D,'Base -Receita-Despesa'!Y$5)</f>
        <v>-23369.72</v>
      </c>
      <c r="Z37" s="196">
        <f>SUMIFS('Conciliação Bancária 2016.17.18'!$J:$J,'Conciliação Bancária 2016.17.18'!$K:$K,'Base -Receita-Despesa'!$B37,'Conciliação Bancária 2016.17.18'!$D:$D,'Base -Receita-Despesa'!Z$5)</f>
        <v>-25210.639999999999</v>
      </c>
      <c r="AA37" s="196">
        <f>SUMIFS('Conciliação Bancária 2016.17.18'!$J:$J,'Conciliação Bancária 2016.17.18'!$K:$K,'Base -Receita-Despesa'!$B37,'Conciliação Bancária 2016.17.18'!$D:$D,'Base -Receita-Despesa'!AA$5)</f>
        <v>-16020.810000000001</v>
      </c>
      <c r="AB37" s="196">
        <f>SUMIFS('Conciliação Bancária 2016.17.18'!$J:$J,'Conciliação Bancária 2016.17.18'!$K:$K,'Base -Receita-Despesa'!$B37,'Conciliação Bancária 2016.17.18'!$D:$D,'Base -Receita-Despesa'!AB$5)</f>
        <v>-15848.130000000001</v>
      </c>
      <c r="AC37" s="197">
        <f t="shared" si="124"/>
        <v>-236430.02999999997</v>
      </c>
      <c r="AD37" s="201">
        <f t="shared" si="125"/>
        <v>1.2763810665697968E-2</v>
      </c>
      <c r="AE37" s="198"/>
      <c r="AF37" s="220">
        <f>SUMIFS('Conciliação Bancária 2016.17.18'!$J:$J,'Conciliação Bancária 2016.17.18'!$K:$K,'Base -Receita-Despesa'!$B37,'Conciliação Bancária 2016.17.18'!$D:$D,'Base -Receita-Despesa'!AF$5)</f>
        <v>-16001.76</v>
      </c>
      <c r="AG37" s="196">
        <f>SUMIFS('Conciliação Bancária 2016.17.18'!$J:$J,'Conciliação Bancária 2016.17.18'!$K:$K,'Base -Receita-Despesa'!$B37,'Conciliação Bancária 2016.17.18'!$D:$D,'Base -Receita-Despesa'!AG$5)</f>
        <v>-17378.249999999996</v>
      </c>
      <c r="AH37" s="196">
        <f>SUMIFS('Conciliação Bancária 2016.17.18'!$J:$J,'Conciliação Bancária 2016.17.18'!$K:$K,'Base -Receita-Despesa'!$B37,'Conciliação Bancária 2016.17.18'!$D:$D,'Base -Receita-Despesa'!AH$5)</f>
        <v>-15735.679999999998</v>
      </c>
      <c r="AI37" s="196">
        <f>SUMIFS('Conciliação Bancária 2016.17.18'!$J:$J,'Conciliação Bancária 2016.17.18'!$K:$K,'Base -Receita-Despesa'!$B37,'Conciliação Bancária 2016.17.18'!$D:$D,'Base -Receita-Despesa'!AI$5)</f>
        <v>-15163.58</v>
      </c>
      <c r="AJ37" s="196">
        <f>SUMIFS('Conciliação Bancária 2016.17.18'!$J:$J,'Conciliação Bancária 2016.17.18'!$K:$K,'Base -Receita-Despesa'!$B37,'Conciliação Bancária 2016.17.18'!$D:$D,'Base -Receita-Despesa'!AJ$5)</f>
        <v>-16853</v>
      </c>
      <c r="AK37" s="196">
        <f>SUMIFS('Conciliação Bancária 2016.17.18'!$J:$J,'Conciliação Bancária 2016.17.18'!$K:$K,'Base -Receita-Despesa'!$B37,'Conciliação Bancária 2016.17.18'!$D:$D,'Base -Receita-Despesa'!AK$5)</f>
        <v>-17452.230000000003</v>
      </c>
      <c r="AL37" s="196">
        <f>SUMIFS('Conciliação Bancária 2016.17.18'!$J:$J,'Conciliação Bancária 2016.17.18'!$K:$K,'Base -Receita-Despesa'!$B37,'Conciliação Bancária 2016.17.18'!$D:$D,'Base -Receita-Despesa'!AL$5)</f>
        <v>-22028.71</v>
      </c>
      <c r="AM37" s="196">
        <f>SUMIFS('Conciliação Bancária 2016.17.18'!$J:$J,'Conciliação Bancária 2016.17.18'!$K:$K,'Base -Receita-Despesa'!$B37,'Conciliação Bancária 2016.17.18'!$D:$D,'Base -Receita-Despesa'!AM$5)</f>
        <v>-10533.75</v>
      </c>
      <c r="AN37" s="196">
        <f>SUMIFS('Conciliação Bancária 2016.17.18'!$J:$J,'Conciliação Bancária 2016.17.18'!$K:$K,'Base -Receita-Despesa'!$B37,'Conciliação Bancária 2016.17.18'!$D:$D,'Base -Receita-Despesa'!AN$5)</f>
        <v>-25165.440000000002</v>
      </c>
      <c r="AO37" s="196">
        <f>SUMIFS('Conciliação Bancária 2016.17.18'!$J:$J,'Conciliação Bancária 2016.17.18'!$K:$K,'Base -Receita-Despesa'!$B37,'Conciliação Bancária 2016.17.18'!$D:$D,'Base -Receita-Despesa'!AO$5)</f>
        <v>-16287.69</v>
      </c>
      <c r="AP37" s="196">
        <f>SUMIFS('Conciliação Bancária 2016.17.18'!$J:$J,'Conciliação Bancária 2016.17.18'!$K:$K,'Base -Receita-Despesa'!$B37,'Conciliação Bancária 2016.17.18'!$D:$D,'Base -Receita-Despesa'!AP$5)</f>
        <v>-966.27</v>
      </c>
      <c r="AQ37" s="196">
        <f>SUMIFS('Conciliação Bancária 2016.17.18'!$J:$J,'Conciliação Bancária 2016.17.18'!$K:$K,'Base -Receita-Despesa'!$B37,'Conciliação Bancária 2016.17.18'!$D:$D,'Base -Receita-Despesa'!AQ$5)</f>
        <v>-28674.329999999998</v>
      </c>
      <c r="AR37" s="197">
        <f t="shared" si="126"/>
        <v>-202240.68999999997</v>
      </c>
      <c r="AS37" s="201">
        <f t="shared" si="127"/>
        <v>7.2800115546336223E-3</v>
      </c>
      <c r="AT37" s="198"/>
      <c r="AU37" s="220">
        <f>SUMIFS('Conciliação Bancária 2016.17.18'!$J:$J,'Conciliação Bancária 2016.17.18'!$K:$K,'Base -Receita-Despesa'!$B37,'Conciliação Bancária 2016.17.18'!$D:$D,'Base -Receita-Despesa'!AU$5)</f>
        <v>-13739.339999999998</v>
      </c>
      <c r="AV37" s="196">
        <f>SUMIFS('Conciliação Bancária 2016.17.18'!$J:$J,'Conciliação Bancária 2016.17.18'!$K:$K,'Base -Receita-Despesa'!$B37,'Conciliação Bancária 2016.17.18'!$D:$D,'Base -Receita-Despesa'!AV$5)</f>
        <v>-14761.52</v>
      </c>
      <c r="AW37" s="196">
        <f>SUMIFS('Conciliação Bancária 2016.17.18'!$J:$J,'Conciliação Bancária 2016.17.18'!$K:$K,'Base -Receita-Despesa'!$B37,'Conciliação Bancária 2016.17.18'!$D:$D,'Base -Receita-Despesa'!AW$5)</f>
        <v>-11875.460000000003</v>
      </c>
      <c r="AX37" s="196">
        <f>SUMIFS('Conciliação Bancária 2016.17.18'!$J:$J,'Conciliação Bancária 2016.17.18'!$K:$K,'Base -Receita-Despesa'!$B37,'Conciliação Bancária 2016.17.18'!$D:$D,'Base -Receita-Despesa'!AX$5)</f>
        <v>-10834.949999999999</v>
      </c>
      <c r="AY37" s="196">
        <f>SUMIFS('Conciliação Bancária 2016.17.18'!$J:$J,'Conciliação Bancária 2016.17.18'!$K:$K,'Base -Receita-Despesa'!$B37,'Conciliação Bancária 2016.17.18'!$D:$D,'Base -Receita-Despesa'!AY$5)</f>
        <v>-34253.619999999995</v>
      </c>
      <c r="AZ37" s="196">
        <f>SUMIFS('Conciliação Bancária 2016.17.18'!$J:$J,'Conciliação Bancária 2016.17.18'!$K:$K,'Base -Receita-Despesa'!$B37,'Conciliação Bancária 2016.17.18'!$D:$D,'Base -Receita-Despesa'!AZ$5)</f>
        <v>-24535.02</v>
      </c>
      <c r="BA37" s="196">
        <f>SUMIFS('Conciliação Bancária 2016.17.18'!$J:$J,'Conciliação Bancária 2016.17.18'!$K:$K,'Base -Receita-Despesa'!$B37,'Conciliação Bancária 2016.17.18'!$D:$D,'Base -Receita-Despesa'!BA$5)</f>
        <v>-20816.189999999999</v>
      </c>
      <c r="BB37" s="196">
        <f>SUMIFS('Conciliação Bancária 2016.17.18'!$J:$J,'Conciliação Bancária 2016.17.18'!$K:$K,'Base -Receita-Despesa'!$B37,'Conciliação Bancária 2016.17.18'!$D:$D,'Base -Receita-Despesa'!BB$5)</f>
        <v>-21641.25</v>
      </c>
      <c r="BC37" s="196">
        <f>SUMIFS('Conciliação Bancária 2016.17.18'!$J:$J,'Conciliação Bancária 2016.17.18'!$K:$K,'Base -Receita-Despesa'!$B37,'Conciliação Bancária 2016.17.18'!$D:$D,'Base -Receita-Despesa'!BC$5)</f>
        <v>-5155.54</v>
      </c>
      <c r="BD37" s="196">
        <f>SUMIFS('Conciliação Bancária 2016.17.18'!$J:$J,'Conciliação Bancária 2016.17.18'!$K:$K,'Base -Receita-Despesa'!$B37,'Conciliação Bancária 2016.17.18'!$D:$D,'Base -Receita-Despesa'!BD$5)</f>
        <v>-29336.360000000004</v>
      </c>
      <c r="BE37" s="196">
        <f>SUMIFS('Conciliação Bancária 2016.17.18'!$J:$J,'Conciliação Bancária 2016.17.18'!$K:$K,'Base -Receita-Despesa'!$B37,'Conciliação Bancária 2016.17.18'!$D:$D,'Base -Receita-Despesa'!BE$5)</f>
        <v>-18377.32</v>
      </c>
      <c r="BF37" s="196">
        <f>SUMIFS('Conciliação Bancária 2016.17.18'!$J:$J,'Conciliação Bancária 2016.17.18'!$K:$K,'Base -Receita-Despesa'!$B37,'Conciliação Bancária 2016.17.18'!$D:$D,'Base -Receita-Despesa'!BF$5)</f>
        <v>-18260.39</v>
      </c>
      <c r="BG37" s="197">
        <f t="shared" si="128"/>
        <v>-223586.96000000002</v>
      </c>
      <c r="BH37" s="201">
        <f t="shared" si="129"/>
        <v>8.0484083211217576E-3</v>
      </c>
      <c r="BI37" s="198"/>
      <c r="BJ37" s="220">
        <f>SUMIFS('Conciliação Bancária 2016.17.18'!$J:$J,'Conciliação Bancária 2016.17.18'!$K:$K,'Base -Receita-Despesa'!$B37,'Conciliação Bancária 2016.17.18'!$D:$D,'Base -Receita-Despesa'!BJ$5)</f>
        <v>-17941.77</v>
      </c>
      <c r="BK37" s="196">
        <f>SUMIFS('Conciliação Bancária 2016.17.18'!$J:$J,'Conciliação Bancária 2016.17.18'!$K:$K,'Base -Receita-Despesa'!$B37,'Conciliação Bancária 2016.17.18'!$D:$D,'Base -Receita-Despesa'!BK$5)</f>
        <v>-24433.969999999998</v>
      </c>
      <c r="BL37" s="196">
        <f>SUMIFS('Conciliação Bancária 2016.17.18'!$J:$J,'Conciliação Bancária 2016.17.18'!$K:$K,'Base -Receita-Despesa'!$B37,'Conciliação Bancária 2016.17.18'!$D:$D,'Base -Receita-Despesa'!BL$5)</f>
        <v>-17642.29</v>
      </c>
      <c r="BM37" s="196">
        <f>SUMIFS('Conciliação Bancária 2016.17.18'!$J:$J,'Conciliação Bancária 2016.17.18'!$K:$K,'Base -Receita-Despesa'!$B37,'Conciliação Bancária 2016.17.18'!$D:$D,'Base -Receita-Despesa'!BM$5)</f>
        <v>-17990.79</v>
      </c>
      <c r="BN37" s="196">
        <f>SUMIFS('Conciliação Bancária 2016.17.18'!$J:$J,'Conciliação Bancária 2016.17.18'!$K:$K,'Base -Receita-Despesa'!$B37,'Conciliação Bancária 2016.17.18'!$D:$D,'Base -Receita-Despesa'!BN$5)</f>
        <v>-15867.699999999999</v>
      </c>
      <c r="BO37" s="196">
        <f>SUMIFS('Conciliação Bancária 2016.17.18'!$J:$J,'Conciliação Bancária 2016.17.18'!$K:$K,'Base -Receita-Despesa'!$B37,'Conciliação Bancária 2016.17.18'!$D:$D,'Base -Receita-Despesa'!BO$5)</f>
        <v>-15782.880000000001</v>
      </c>
      <c r="BP37" s="196">
        <f>SUMIFS('Conciliação Bancária 2016.17.18'!$J:$J,'Conciliação Bancária 2016.17.18'!$K:$K,'Base -Receita-Despesa'!$B37,'Conciliação Bancária 2016.17.18'!$D:$D,'Base -Receita-Despesa'!BP$5)</f>
        <v>-9312.8000000000011</v>
      </c>
      <c r="BQ37" s="196">
        <f>SUMIFS('Conciliação Bancária 2016.17.18'!$J:$J,'Conciliação Bancária 2016.17.18'!$K:$K,'Base -Receita-Despesa'!$B37,'Conciliação Bancária 2016.17.18'!$D:$D,'Base -Receita-Despesa'!BQ$5)</f>
        <v>-15460.660000000002</v>
      </c>
      <c r="BR37" s="196">
        <f>SUMIFS('Conciliação Bancária 2016.17.18'!$J:$J,'Conciliação Bancária 2016.17.18'!$K:$K,'Base -Receita-Despesa'!$B37,'Conciliação Bancária 2016.17.18'!$D:$D,'Base -Receita-Despesa'!BR$5)</f>
        <v>-28008.53</v>
      </c>
      <c r="BS37" s="196">
        <f>SUMIFS('Conciliação Bancária 2016.17.18'!$J:$J,'Conciliação Bancária 2016.17.18'!$K:$K,'Base -Receita-Despesa'!$B37,'Conciliação Bancária 2016.17.18'!$D:$D,'Base -Receita-Despesa'!BS$5)</f>
        <v>-16727.32</v>
      </c>
      <c r="BT37" s="196">
        <f>SUMIFS('Conciliação Bancária 2016.17.18'!$J:$J,'Conciliação Bancária 2016.17.18'!$K:$K,'Base -Receita-Despesa'!$B37,'Conciliação Bancária 2016.17.18'!$D:$D,'Base -Receita-Despesa'!BT$5)</f>
        <v>-31285.43</v>
      </c>
      <c r="BU37" s="196">
        <f>SUMIFS('Conciliação Bancária 2016.17.18'!$J:$J,'Conciliação Bancária 2016.17.18'!$K:$K,'Base -Receita-Despesa'!$B37,'Conciliação Bancária 2016.17.18'!$D:$D,'Base -Receita-Despesa'!BU$5)</f>
        <v>-13087.37</v>
      </c>
      <c r="BV37" s="197">
        <f t="shared" si="130"/>
        <v>-223541.51</v>
      </c>
      <c r="BW37" s="201">
        <f t="shared" si="131"/>
        <v>8.0467722679360299E-3</v>
      </c>
      <c r="BX37" s="198"/>
      <c r="BY37" s="220">
        <f>SUMIFS('Conciliação Bancária 2016.17.18'!$J:$J,'Conciliação Bancária 2016.17.18'!$K:$K,'Base -Receita-Despesa'!$B37,'Conciliação Bancária 2016.17.18'!$D:$D,'Base -Receita-Despesa'!BY$5)</f>
        <v>-10001.900000000001</v>
      </c>
      <c r="BZ37" s="196">
        <f>SUMIFS('Conciliação Bancária 2016.17.18'!$J:$J,'Conciliação Bancária 2016.17.18'!$K:$K,'Base -Receita-Despesa'!$B37,'Conciliação Bancária 2016.17.18'!$D:$D,'Base -Receita-Despesa'!BZ$5)</f>
        <v>-9536.36</v>
      </c>
      <c r="CA37" s="196">
        <f>SUMIFS('Conciliação Bancária 2016.17.18'!$J:$J,'Conciliação Bancária 2016.17.18'!$K:$K,'Base -Receita-Despesa'!$B37,'Conciliação Bancária 2016.17.18'!$D:$D,'Base -Receita-Despesa'!CA$5)</f>
        <v>0</v>
      </c>
      <c r="CB37" s="196">
        <f>SUMIFS('Conciliação Bancária 2016.17.18'!$J:$J,'Conciliação Bancária 2016.17.18'!$K:$K,'Base -Receita-Despesa'!$B37,'Conciliação Bancária 2016.17.18'!$D:$D,'Base -Receita-Despesa'!CB$5)</f>
        <v>0</v>
      </c>
      <c r="CC37" s="196">
        <f>SUMIFS('Conciliação Bancária 2016.17.18'!$J:$J,'Conciliação Bancária 2016.17.18'!$K:$K,'Base -Receita-Despesa'!$B37,'Conciliação Bancária 2016.17.18'!$D:$D,'Base -Receita-Despesa'!CC$5)</f>
        <v>0</v>
      </c>
      <c r="CD37" s="196">
        <f>SUMIFS('Conciliação Bancária 2016.17.18'!$J:$J,'Conciliação Bancária 2016.17.18'!$K:$K,'Base -Receita-Despesa'!$B37,'Conciliação Bancária 2016.17.18'!$D:$D,'Base -Receita-Despesa'!CD$5)</f>
        <v>0</v>
      </c>
      <c r="CE37" s="196">
        <f>SUMIFS('Conciliação Bancária 2016.17.18'!$J:$J,'Conciliação Bancária 2016.17.18'!$K:$K,'Base -Receita-Despesa'!$B37,'Conciliação Bancária 2016.17.18'!$D:$D,'Base -Receita-Despesa'!CE$5)</f>
        <v>0</v>
      </c>
      <c r="CF37" s="196">
        <f>SUMIFS('Conciliação Bancária 2016.17.18'!$J:$J,'Conciliação Bancária 2016.17.18'!$K:$K,'Base -Receita-Despesa'!$B37,'Conciliação Bancária 2016.17.18'!$D:$D,'Base -Receita-Despesa'!CF$5)</f>
        <v>0</v>
      </c>
      <c r="CG37" s="196">
        <f>SUMIFS('Conciliação Bancária 2016.17.18'!$J:$J,'Conciliação Bancária 2016.17.18'!$K:$K,'Base -Receita-Despesa'!$B37,'Conciliação Bancária 2016.17.18'!$D:$D,'Base -Receita-Despesa'!CG$5)</f>
        <v>0</v>
      </c>
      <c r="CH37" s="196">
        <f>SUMIFS('Conciliação Bancária 2016.17.18'!$J:$J,'Conciliação Bancária 2016.17.18'!$K:$K,'Base -Receita-Despesa'!$B37,'Conciliação Bancária 2016.17.18'!$D:$D,'Base -Receita-Despesa'!CH$5)</f>
        <v>0</v>
      </c>
      <c r="CI37" s="196">
        <f>SUMIFS('Conciliação Bancária 2016.17.18'!$J:$J,'Conciliação Bancária 2016.17.18'!$K:$K,'Base -Receita-Despesa'!$B37,'Conciliação Bancária 2016.17.18'!$D:$D,'Base -Receita-Despesa'!CI$5)</f>
        <v>0</v>
      </c>
      <c r="CJ37" s="196">
        <f>SUMIFS('Conciliação Bancária 2016.17.18'!$J:$J,'Conciliação Bancária 2016.17.18'!$K:$K,'Base -Receita-Despesa'!$B37,'Conciliação Bancária 2016.17.18'!$D:$D,'Base -Receita-Despesa'!CJ$5)</f>
        <v>0</v>
      </c>
      <c r="CK37" s="197">
        <f t="shared" si="132"/>
        <v>-19538.260000000002</v>
      </c>
      <c r="CL37" s="201">
        <f t="shared" si="133"/>
        <v>7.0331424678899161E-4</v>
      </c>
    </row>
    <row r="38" spans="2:90" s="199" customFormat="1" outlineLevel="1" x14ac:dyDescent="0.3">
      <c r="B38" s="253" t="s">
        <v>82</v>
      </c>
      <c r="C38" s="220">
        <f>SUMIFS('Conciliação Bancária 2016.17.18'!$J:$J,'Conciliação Bancária 2016.17.18'!$K:$K,'Base -Receita-Despesa'!$B38,'Conciliação Bancária 2016.17.18'!$D:$D,'Base -Receita-Despesa'!C$5)</f>
        <v>0</v>
      </c>
      <c r="D38" s="196">
        <f>SUMIFS('Conciliação Bancária 2016.17.18'!$J:$J,'Conciliação Bancária 2016.17.18'!$K:$K,'Base -Receita-Despesa'!$B38,'Conciliação Bancária 2016.17.18'!$D:$D,'Base -Receita-Despesa'!D$5)</f>
        <v>-5279.1900000000005</v>
      </c>
      <c r="E38" s="196">
        <f>SUMIFS('Conciliação Bancária 2016.17.18'!$J:$J,'Conciliação Bancária 2016.17.18'!$K:$K,'Base -Receita-Despesa'!$B38,'Conciliação Bancária 2016.17.18'!$D:$D,'Base -Receita-Despesa'!E$5)</f>
        <v>0</v>
      </c>
      <c r="F38" s="196">
        <f>SUMIFS('Conciliação Bancária 2016.17.18'!$J:$J,'Conciliação Bancária 2016.17.18'!$K:$K,'Base -Receita-Despesa'!$B38,'Conciliação Bancária 2016.17.18'!$D:$D,'Base -Receita-Despesa'!F$5)</f>
        <v>0</v>
      </c>
      <c r="G38" s="196">
        <f>SUMIFS('Conciliação Bancária 2016.17.18'!$J:$J,'Conciliação Bancária 2016.17.18'!$K:$K,'Base -Receita-Despesa'!$B38,'Conciliação Bancária 2016.17.18'!$D:$D,'Base -Receita-Despesa'!G$5)</f>
        <v>-8214.84</v>
      </c>
      <c r="H38" s="196">
        <f>SUMIFS('Conciliação Bancária 2016.17.18'!$J:$J,'Conciliação Bancária 2016.17.18'!$K:$K,'Base -Receita-Despesa'!$B38,'Conciliação Bancária 2016.17.18'!$D:$D,'Base -Receita-Despesa'!H$5)</f>
        <v>-177</v>
      </c>
      <c r="I38" s="196">
        <f>SUMIFS('Conciliação Bancária 2016.17.18'!$J:$J,'Conciliação Bancária 2016.17.18'!$K:$K,'Base -Receita-Despesa'!$B38,'Conciliação Bancária 2016.17.18'!$D:$D,'Base -Receita-Despesa'!I$5)</f>
        <v>-125.5</v>
      </c>
      <c r="J38" s="196">
        <f>SUMIFS('Conciliação Bancária 2016.17.18'!$J:$J,'Conciliação Bancária 2016.17.18'!$K:$K,'Base -Receita-Despesa'!$B38,'Conciliação Bancária 2016.17.18'!$D:$D,'Base -Receita-Despesa'!J$5)</f>
        <v>-9552.67</v>
      </c>
      <c r="K38" s="196">
        <f>SUMIFS('Conciliação Bancária 2016.17.18'!$J:$J,'Conciliação Bancária 2016.17.18'!$K:$K,'Base -Receita-Despesa'!$B38,'Conciliação Bancária 2016.17.18'!$D:$D,'Base -Receita-Despesa'!K$5)</f>
        <v>0</v>
      </c>
      <c r="L38" s="196">
        <f>SUMIFS('Conciliação Bancária 2016.17.18'!$J:$J,'Conciliação Bancária 2016.17.18'!$K:$K,'Base -Receita-Despesa'!$B38,'Conciliação Bancária 2016.17.18'!$D:$D,'Base -Receita-Despesa'!L$5)</f>
        <v>-194</v>
      </c>
      <c r="M38" s="196">
        <f>SUMIFS('Conciliação Bancária 2016.17.18'!$J:$J,'Conciliação Bancária 2016.17.18'!$K:$K,'Base -Receita-Despesa'!$B38,'Conciliação Bancária 2016.17.18'!$D:$D,'Base -Receita-Despesa'!M$5)</f>
        <v>0</v>
      </c>
      <c r="N38" s="236">
        <f>SUMIFS('Conciliação Bancária 2016.17.18'!$J:$J,'Conciliação Bancária 2016.17.18'!$K:$K,'Base -Receita-Despesa'!$B38,'Conciliação Bancária 2016.17.18'!$D:$D,'Base -Receita-Despesa'!N$5)</f>
        <v>-15.79</v>
      </c>
      <c r="O38" s="243">
        <f t="shared" si="123"/>
        <v>-23558.99</v>
      </c>
      <c r="P38" s="211"/>
      <c r="Q38" s="220">
        <f>SUMIFS('Conciliação Bancária 2016.17.18'!$J:$J,'Conciliação Bancária 2016.17.18'!$K:$K,'Base -Receita-Despesa'!$B38,'Conciliação Bancária 2016.17.18'!$D:$D,'Base -Receita-Despesa'!Q$5)</f>
        <v>-209</v>
      </c>
      <c r="R38" s="196">
        <f>SUMIFS('Conciliação Bancária 2016.17.18'!$J:$J,'Conciliação Bancária 2016.17.18'!$K:$K,'Base -Receita-Despesa'!$B38,'Conciliação Bancária 2016.17.18'!$D:$D,'Base -Receita-Despesa'!R$5)</f>
        <v>0</v>
      </c>
      <c r="S38" s="196">
        <f>SUMIFS('Conciliação Bancária 2016.17.18'!$J:$J,'Conciliação Bancária 2016.17.18'!$K:$K,'Base -Receita-Despesa'!$B38,'Conciliação Bancária 2016.17.18'!$D:$D,'Base -Receita-Despesa'!S$5)</f>
        <v>-10831.550000000001</v>
      </c>
      <c r="T38" s="196">
        <f>SUMIFS('Conciliação Bancária 2016.17.18'!$J:$J,'Conciliação Bancária 2016.17.18'!$K:$K,'Base -Receita-Despesa'!$B38,'Conciliação Bancária 2016.17.18'!$D:$D,'Base -Receita-Despesa'!T$5)</f>
        <v>-177.84</v>
      </c>
      <c r="U38" s="196">
        <f>SUMIFS('Conciliação Bancária 2016.17.18'!$J:$J,'Conciliação Bancária 2016.17.18'!$K:$K,'Base -Receita-Despesa'!$B38,'Conciliação Bancária 2016.17.18'!$D:$D,'Base -Receita-Despesa'!U$5)</f>
        <v>-40376.14</v>
      </c>
      <c r="V38" s="196">
        <f>SUMIFS('Conciliação Bancária 2016.17.18'!$J:$J,'Conciliação Bancária 2016.17.18'!$K:$K,'Base -Receita-Despesa'!$B38,'Conciliação Bancária 2016.17.18'!$D:$D,'Base -Receita-Despesa'!V$5)</f>
        <v>0</v>
      </c>
      <c r="W38" s="196">
        <f>SUMIFS('Conciliação Bancária 2016.17.18'!$J:$J,'Conciliação Bancária 2016.17.18'!$K:$K,'Base -Receita-Despesa'!$B38,'Conciliação Bancária 2016.17.18'!$D:$D,'Base -Receita-Despesa'!W$5)</f>
        <v>-382.56</v>
      </c>
      <c r="X38" s="196">
        <f>SUMIFS('Conciliação Bancária 2016.17.18'!$J:$J,'Conciliação Bancária 2016.17.18'!$K:$K,'Base -Receita-Despesa'!$B38,'Conciliação Bancária 2016.17.18'!$D:$D,'Base -Receita-Despesa'!X$5)</f>
        <v>-360</v>
      </c>
      <c r="Y38" s="196">
        <f>SUMIFS('Conciliação Bancária 2016.17.18'!$J:$J,'Conciliação Bancária 2016.17.18'!$K:$K,'Base -Receita-Despesa'!$B38,'Conciliação Bancária 2016.17.18'!$D:$D,'Base -Receita-Despesa'!Y$5)</f>
        <v>0</v>
      </c>
      <c r="Z38" s="196">
        <f>SUMIFS('Conciliação Bancária 2016.17.18'!$J:$J,'Conciliação Bancária 2016.17.18'!$K:$K,'Base -Receita-Despesa'!$B38,'Conciliação Bancária 2016.17.18'!$D:$D,'Base -Receita-Despesa'!Z$5)</f>
        <v>-651.19000000000005</v>
      </c>
      <c r="AA38" s="196">
        <f>SUMIFS('Conciliação Bancária 2016.17.18'!$J:$J,'Conciliação Bancária 2016.17.18'!$K:$K,'Base -Receita-Despesa'!$B38,'Conciliação Bancária 2016.17.18'!$D:$D,'Base -Receita-Despesa'!AA$5)</f>
        <v>-814.56999999999994</v>
      </c>
      <c r="AB38" s="196">
        <f>SUMIFS('Conciliação Bancária 2016.17.18'!$J:$J,'Conciliação Bancária 2016.17.18'!$K:$K,'Base -Receita-Despesa'!$B38,'Conciliação Bancária 2016.17.18'!$D:$D,'Base -Receita-Despesa'!AB$5)</f>
        <v>-1448.6100000000001</v>
      </c>
      <c r="AC38" s="197">
        <f t="shared" si="124"/>
        <v>-55251.46</v>
      </c>
      <c r="AD38" s="201">
        <f t="shared" si="125"/>
        <v>2.9827817322671943E-3</v>
      </c>
      <c r="AE38" s="198"/>
      <c r="AF38" s="220">
        <f>SUMIFS('Conciliação Bancária 2016.17.18'!$J:$J,'Conciliação Bancária 2016.17.18'!$K:$K,'Base -Receita-Despesa'!$B38,'Conciliação Bancária 2016.17.18'!$D:$D,'Base -Receita-Despesa'!AF$5)</f>
        <v>-40</v>
      </c>
      <c r="AG38" s="196">
        <f>SUMIFS('Conciliação Bancária 2016.17.18'!$J:$J,'Conciliação Bancária 2016.17.18'!$K:$K,'Base -Receita-Despesa'!$B38,'Conciliação Bancária 2016.17.18'!$D:$D,'Base -Receita-Despesa'!AG$5)</f>
        <v>-1521.21</v>
      </c>
      <c r="AH38" s="196">
        <f>SUMIFS('Conciliação Bancária 2016.17.18'!$J:$J,'Conciliação Bancária 2016.17.18'!$K:$K,'Base -Receita-Despesa'!$B38,'Conciliação Bancária 2016.17.18'!$D:$D,'Base -Receita-Despesa'!AH$5)</f>
        <v>-2256.19</v>
      </c>
      <c r="AI38" s="196">
        <f>SUMIFS('Conciliação Bancária 2016.17.18'!$J:$J,'Conciliação Bancária 2016.17.18'!$K:$K,'Base -Receita-Despesa'!$B38,'Conciliação Bancária 2016.17.18'!$D:$D,'Base -Receita-Despesa'!AI$5)</f>
        <v>-30897.18</v>
      </c>
      <c r="AJ38" s="196">
        <f>SUMIFS('Conciliação Bancária 2016.17.18'!$J:$J,'Conciliação Bancária 2016.17.18'!$K:$K,'Base -Receita-Despesa'!$B38,'Conciliação Bancária 2016.17.18'!$D:$D,'Base -Receita-Despesa'!AJ$5)</f>
        <v>0</v>
      </c>
      <c r="AK38" s="196">
        <f>SUMIFS('Conciliação Bancária 2016.17.18'!$J:$J,'Conciliação Bancária 2016.17.18'!$K:$K,'Base -Receita-Despesa'!$B38,'Conciliação Bancária 2016.17.18'!$D:$D,'Base -Receita-Despesa'!AK$5)</f>
        <v>-754.59999999999991</v>
      </c>
      <c r="AL38" s="196">
        <f>SUMIFS('Conciliação Bancária 2016.17.18'!$J:$J,'Conciliação Bancária 2016.17.18'!$K:$K,'Base -Receita-Despesa'!$B38,'Conciliação Bancária 2016.17.18'!$D:$D,'Base -Receita-Despesa'!AL$5)</f>
        <v>-543.38</v>
      </c>
      <c r="AM38" s="196">
        <f>SUMIFS('Conciliação Bancária 2016.17.18'!$J:$J,'Conciliação Bancária 2016.17.18'!$K:$K,'Base -Receita-Despesa'!$B38,'Conciliação Bancária 2016.17.18'!$D:$D,'Base -Receita-Despesa'!AM$5)</f>
        <v>-190.4</v>
      </c>
      <c r="AN38" s="196">
        <f>SUMIFS('Conciliação Bancária 2016.17.18'!$J:$J,'Conciliação Bancária 2016.17.18'!$K:$K,'Base -Receita-Despesa'!$B38,'Conciliação Bancária 2016.17.18'!$D:$D,'Base -Receita-Despesa'!AN$5)</f>
        <v>-305.56</v>
      </c>
      <c r="AO38" s="196">
        <f>SUMIFS('Conciliação Bancária 2016.17.18'!$J:$J,'Conciliação Bancária 2016.17.18'!$K:$K,'Base -Receita-Despesa'!$B38,'Conciliação Bancária 2016.17.18'!$D:$D,'Base -Receita-Despesa'!AO$5)</f>
        <v>0</v>
      </c>
      <c r="AP38" s="196">
        <f>SUMIFS('Conciliação Bancária 2016.17.18'!$J:$J,'Conciliação Bancária 2016.17.18'!$K:$K,'Base -Receita-Despesa'!$B38,'Conciliação Bancária 2016.17.18'!$D:$D,'Base -Receita-Despesa'!AP$5)</f>
        <v>0</v>
      </c>
      <c r="AQ38" s="196">
        <f>SUMIFS('Conciliação Bancária 2016.17.18'!$J:$J,'Conciliação Bancária 2016.17.18'!$K:$K,'Base -Receita-Despesa'!$B38,'Conciliação Bancária 2016.17.18'!$D:$D,'Base -Receita-Despesa'!AQ$5)</f>
        <v>-354.4</v>
      </c>
      <c r="AR38" s="197">
        <f t="shared" si="126"/>
        <v>-36862.92</v>
      </c>
      <c r="AS38" s="201">
        <f t="shared" si="127"/>
        <v>1.3269460440306789E-3</v>
      </c>
      <c r="AT38" s="198"/>
      <c r="AU38" s="220">
        <f>SUMIFS('Conciliação Bancária 2016.17.18'!$J:$J,'Conciliação Bancária 2016.17.18'!$K:$K,'Base -Receita-Despesa'!$B38,'Conciliação Bancária 2016.17.18'!$D:$D,'Base -Receita-Despesa'!AU$5)</f>
        <v>-1250</v>
      </c>
      <c r="AV38" s="196">
        <f>SUMIFS('Conciliação Bancária 2016.17.18'!$J:$J,'Conciliação Bancária 2016.17.18'!$K:$K,'Base -Receita-Despesa'!$B38,'Conciliação Bancária 2016.17.18'!$D:$D,'Base -Receita-Despesa'!AV$5)</f>
        <v>-433.14</v>
      </c>
      <c r="AW38" s="196">
        <f>SUMIFS('Conciliação Bancária 2016.17.18'!$J:$J,'Conciliação Bancária 2016.17.18'!$K:$K,'Base -Receita-Despesa'!$B38,'Conciliação Bancária 2016.17.18'!$D:$D,'Base -Receita-Despesa'!AW$5)</f>
        <v>-334.74</v>
      </c>
      <c r="AX38" s="196">
        <f>SUMIFS('Conciliação Bancária 2016.17.18'!$J:$J,'Conciliação Bancária 2016.17.18'!$K:$K,'Base -Receita-Despesa'!$B38,'Conciliação Bancária 2016.17.18'!$D:$D,'Base -Receita-Despesa'!AX$5)</f>
        <v>-32.86</v>
      </c>
      <c r="AY38" s="196">
        <f>SUMIFS('Conciliação Bancária 2016.17.18'!$J:$J,'Conciliação Bancária 2016.17.18'!$K:$K,'Base -Receita-Despesa'!$B38,'Conciliação Bancária 2016.17.18'!$D:$D,'Base -Receita-Despesa'!AY$5)</f>
        <v>-27314.39</v>
      </c>
      <c r="AZ38" s="196">
        <f>SUMIFS('Conciliação Bancária 2016.17.18'!$J:$J,'Conciliação Bancária 2016.17.18'!$K:$K,'Base -Receita-Despesa'!$B38,'Conciliação Bancária 2016.17.18'!$D:$D,'Base -Receita-Despesa'!AZ$5)</f>
        <v>-445.77</v>
      </c>
      <c r="BA38" s="196">
        <f>SUMIFS('Conciliação Bancária 2016.17.18'!$J:$J,'Conciliação Bancária 2016.17.18'!$K:$K,'Base -Receita-Despesa'!$B38,'Conciliação Bancária 2016.17.18'!$D:$D,'Base -Receita-Despesa'!BA$5)</f>
        <v>-540.5</v>
      </c>
      <c r="BB38" s="196">
        <f>SUMIFS('Conciliação Bancária 2016.17.18'!$J:$J,'Conciliação Bancária 2016.17.18'!$K:$K,'Base -Receita-Despesa'!$B38,'Conciliação Bancária 2016.17.18'!$D:$D,'Base -Receita-Despesa'!BB$5)</f>
        <v>-1841.17</v>
      </c>
      <c r="BC38" s="196">
        <f>SUMIFS('Conciliação Bancária 2016.17.18'!$J:$J,'Conciliação Bancária 2016.17.18'!$K:$K,'Base -Receita-Despesa'!$B38,'Conciliação Bancária 2016.17.18'!$D:$D,'Base -Receita-Despesa'!BC$5)</f>
        <v>-293.54000000000002</v>
      </c>
      <c r="BD38" s="196">
        <f>SUMIFS('Conciliação Bancária 2016.17.18'!$J:$J,'Conciliação Bancária 2016.17.18'!$K:$K,'Base -Receita-Despesa'!$B38,'Conciliação Bancária 2016.17.18'!$D:$D,'Base -Receita-Despesa'!BD$5)</f>
        <v>-223.27</v>
      </c>
      <c r="BE38" s="196">
        <f>SUMIFS('Conciliação Bancária 2016.17.18'!$J:$J,'Conciliação Bancária 2016.17.18'!$K:$K,'Base -Receita-Despesa'!$B38,'Conciliação Bancária 2016.17.18'!$D:$D,'Base -Receita-Despesa'!BE$5)</f>
        <v>-432.69</v>
      </c>
      <c r="BF38" s="196">
        <f>SUMIFS('Conciliação Bancária 2016.17.18'!$J:$J,'Conciliação Bancária 2016.17.18'!$K:$K,'Base -Receita-Despesa'!$B38,'Conciliação Bancária 2016.17.18'!$D:$D,'Base -Receita-Despesa'!BF$5)</f>
        <v>-831.63000000000011</v>
      </c>
      <c r="BG38" s="197">
        <f t="shared" si="128"/>
        <v>-33973.699999999997</v>
      </c>
      <c r="BH38" s="201">
        <f t="shared" si="129"/>
        <v>1.2229434568961188E-3</v>
      </c>
      <c r="BI38" s="198"/>
      <c r="BJ38" s="220">
        <f>SUMIFS('Conciliação Bancária 2016.17.18'!$J:$J,'Conciliação Bancária 2016.17.18'!$K:$K,'Base -Receita-Despesa'!$B38,'Conciliação Bancária 2016.17.18'!$D:$D,'Base -Receita-Despesa'!BJ$5)</f>
        <v>-728.15</v>
      </c>
      <c r="BK38" s="196">
        <f>SUMIFS('Conciliação Bancária 2016.17.18'!$J:$J,'Conciliação Bancária 2016.17.18'!$K:$K,'Base -Receita-Despesa'!$B38,'Conciliação Bancária 2016.17.18'!$D:$D,'Base -Receita-Despesa'!BK$5)</f>
        <v>-843.7</v>
      </c>
      <c r="BL38" s="196">
        <f>SUMIFS('Conciliação Bancária 2016.17.18'!$J:$J,'Conciliação Bancária 2016.17.18'!$K:$K,'Base -Receita-Despesa'!$B38,'Conciliação Bancária 2016.17.18'!$D:$D,'Base -Receita-Despesa'!BL$5)</f>
        <v>-3925.13</v>
      </c>
      <c r="BM38" s="196">
        <f>SUMIFS('Conciliação Bancária 2016.17.18'!$J:$J,'Conciliação Bancária 2016.17.18'!$K:$K,'Base -Receita-Despesa'!$B38,'Conciliação Bancária 2016.17.18'!$D:$D,'Base -Receita-Despesa'!BM$5)</f>
        <v>-3762.34</v>
      </c>
      <c r="BN38" s="196">
        <f>SUMIFS('Conciliação Bancária 2016.17.18'!$J:$J,'Conciliação Bancária 2016.17.18'!$K:$K,'Base -Receita-Despesa'!$B38,'Conciliação Bancária 2016.17.18'!$D:$D,'Base -Receita-Despesa'!BN$5)</f>
        <v>-37082.54</v>
      </c>
      <c r="BO38" s="196">
        <f>SUMIFS('Conciliação Bancária 2016.17.18'!$J:$J,'Conciliação Bancária 2016.17.18'!$K:$K,'Base -Receita-Despesa'!$B38,'Conciliação Bancária 2016.17.18'!$D:$D,'Base -Receita-Despesa'!BO$5)</f>
        <v>-415.31</v>
      </c>
      <c r="BP38" s="196">
        <f>SUMIFS('Conciliação Bancária 2016.17.18'!$J:$J,'Conciliação Bancária 2016.17.18'!$K:$K,'Base -Receita-Despesa'!$B38,'Conciliação Bancária 2016.17.18'!$D:$D,'Base -Receita-Despesa'!BP$5)</f>
        <v>-480.81</v>
      </c>
      <c r="BQ38" s="196">
        <f>SUMIFS('Conciliação Bancária 2016.17.18'!$J:$J,'Conciliação Bancária 2016.17.18'!$K:$K,'Base -Receita-Despesa'!$B38,'Conciliação Bancária 2016.17.18'!$D:$D,'Base -Receita-Despesa'!BQ$5)</f>
        <v>-180</v>
      </c>
      <c r="BR38" s="196">
        <f>SUMIFS('Conciliação Bancária 2016.17.18'!$J:$J,'Conciliação Bancária 2016.17.18'!$K:$K,'Base -Receita-Despesa'!$B38,'Conciliação Bancária 2016.17.18'!$D:$D,'Base -Receita-Despesa'!BR$5)</f>
        <v>-2420.62</v>
      </c>
      <c r="BS38" s="196">
        <f>SUMIFS('Conciliação Bancária 2016.17.18'!$J:$J,'Conciliação Bancária 2016.17.18'!$K:$K,'Base -Receita-Despesa'!$B38,'Conciliação Bancária 2016.17.18'!$D:$D,'Base -Receita-Despesa'!BS$5)</f>
        <v>-360</v>
      </c>
      <c r="BT38" s="196">
        <f>SUMIFS('Conciliação Bancária 2016.17.18'!$J:$J,'Conciliação Bancária 2016.17.18'!$K:$K,'Base -Receita-Despesa'!$B38,'Conciliação Bancária 2016.17.18'!$D:$D,'Base -Receita-Despesa'!BT$5)</f>
        <v>0</v>
      </c>
      <c r="BU38" s="196">
        <f>SUMIFS('Conciliação Bancária 2016.17.18'!$J:$J,'Conciliação Bancária 2016.17.18'!$K:$K,'Base -Receita-Despesa'!$B38,'Conciliação Bancária 2016.17.18'!$D:$D,'Base -Receita-Despesa'!BU$5)</f>
        <v>-201.25</v>
      </c>
      <c r="BV38" s="197">
        <f t="shared" si="130"/>
        <v>-50399.85</v>
      </c>
      <c r="BW38" s="201">
        <f t="shared" si="131"/>
        <v>1.8142317965380824E-3</v>
      </c>
      <c r="BX38" s="198"/>
      <c r="BY38" s="220">
        <f>SUMIFS('Conciliação Bancária 2016.17.18'!$J:$J,'Conciliação Bancária 2016.17.18'!$K:$K,'Base -Receita-Despesa'!$B38,'Conciliação Bancária 2016.17.18'!$D:$D,'Base -Receita-Despesa'!BY$5)</f>
        <v>0</v>
      </c>
      <c r="BZ38" s="196">
        <f>SUMIFS('Conciliação Bancária 2016.17.18'!$J:$J,'Conciliação Bancária 2016.17.18'!$K:$K,'Base -Receita-Despesa'!$B38,'Conciliação Bancária 2016.17.18'!$D:$D,'Base -Receita-Despesa'!BZ$5)</f>
        <v>-360</v>
      </c>
      <c r="CA38" s="196">
        <f>SUMIFS('Conciliação Bancária 2016.17.18'!$J:$J,'Conciliação Bancária 2016.17.18'!$K:$K,'Base -Receita-Despesa'!$B38,'Conciliação Bancária 2016.17.18'!$D:$D,'Base -Receita-Despesa'!CA$5)</f>
        <v>0</v>
      </c>
      <c r="CB38" s="196">
        <f>SUMIFS('Conciliação Bancária 2016.17.18'!$J:$J,'Conciliação Bancária 2016.17.18'!$K:$K,'Base -Receita-Despesa'!$B38,'Conciliação Bancária 2016.17.18'!$D:$D,'Base -Receita-Despesa'!CB$5)</f>
        <v>0</v>
      </c>
      <c r="CC38" s="196">
        <f>SUMIFS('Conciliação Bancária 2016.17.18'!$J:$J,'Conciliação Bancária 2016.17.18'!$K:$K,'Base -Receita-Despesa'!$B38,'Conciliação Bancária 2016.17.18'!$D:$D,'Base -Receita-Despesa'!CC$5)</f>
        <v>0</v>
      </c>
      <c r="CD38" s="196">
        <f>SUMIFS('Conciliação Bancária 2016.17.18'!$J:$J,'Conciliação Bancária 2016.17.18'!$K:$K,'Base -Receita-Despesa'!$B38,'Conciliação Bancária 2016.17.18'!$D:$D,'Base -Receita-Despesa'!CD$5)</f>
        <v>0</v>
      </c>
      <c r="CE38" s="196">
        <f>SUMIFS('Conciliação Bancária 2016.17.18'!$J:$J,'Conciliação Bancária 2016.17.18'!$K:$K,'Base -Receita-Despesa'!$B38,'Conciliação Bancária 2016.17.18'!$D:$D,'Base -Receita-Despesa'!CE$5)</f>
        <v>0</v>
      </c>
      <c r="CF38" s="196">
        <f>SUMIFS('Conciliação Bancária 2016.17.18'!$J:$J,'Conciliação Bancária 2016.17.18'!$K:$K,'Base -Receita-Despesa'!$B38,'Conciliação Bancária 2016.17.18'!$D:$D,'Base -Receita-Despesa'!CF$5)</f>
        <v>0</v>
      </c>
      <c r="CG38" s="196">
        <f>SUMIFS('Conciliação Bancária 2016.17.18'!$J:$J,'Conciliação Bancária 2016.17.18'!$K:$K,'Base -Receita-Despesa'!$B38,'Conciliação Bancária 2016.17.18'!$D:$D,'Base -Receita-Despesa'!CG$5)</f>
        <v>0</v>
      </c>
      <c r="CH38" s="196">
        <f>SUMIFS('Conciliação Bancária 2016.17.18'!$J:$J,'Conciliação Bancária 2016.17.18'!$K:$K,'Base -Receita-Despesa'!$B38,'Conciliação Bancária 2016.17.18'!$D:$D,'Base -Receita-Despesa'!CH$5)</f>
        <v>0</v>
      </c>
      <c r="CI38" s="196">
        <f>SUMIFS('Conciliação Bancária 2016.17.18'!$J:$J,'Conciliação Bancária 2016.17.18'!$K:$K,'Base -Receita-Despesa'!$B38,'Conciliação Bancária 2016.17.18'!$D:$D,'Base -Receita-Despesa'!CI$5)</f>
        <v>0</v>
      </c>
      <c r="CJ38" s="196">
        <f>SUMIFS('Conciliação Bancária 2016.17.18'!$J:$J,'Conciliação Bancária 2016.17.18'!$K:$K,'Base -Receita-Despesa'!$B38,'Conciliação Bancária 2016.17.18'!$D:$D,'Base -Receita-Despesa'!CJ$5)</f>
        <v>0</v>
      </c>
      <c r="CK38" s="197">
        <f t="shared" si="132"/>
        <v>-360</v>
      </c>
      <c r="CL38" s="201">
        <f t="shared" si="133"/>
        <v>1.2958837114668193E-5</v>
      </c>
    </row>
    <row r="39" spans="2:90" s="199" customFormat="1" outlineLevel="1" x14ac:dyDescent="0.3">
      <c r="B39" s="253" t="s">
        <v>83</v>
      </c>
      <c r="C39" s="220">
        <f>SUMIFS('Conciliação Bancária 2016.17.18'!$J:$J,'Conciliação Bancária 2016.17.18'!$K:$K,'Base -Receita-Despesa'!$B39,'Conciliação Bancária 2016.17.18'!$D:$D,'Base -Receita-Despesa'!C$5)</f>
        <v>-2213.5599999999995</v>
      </c>
      <c r="D39" s="196">
        <f>SUMIFS('Conciliação Bancária 2016.17.18'!$J:$J,'Conciliação Bancária 2016.17.18'!$K:$K,'Base -Receita-Despesa'!$B39,'Conciliação Bancária 2016.17.18'!$D:$D,'Base -Receita-Despesa'!D$5)</f>
        <v>-2297.0399999999981</v>
      </c>
      <c r="E39" s="196">
        <f>SUMIFS('Conciliação Bancária 2016.17.18'!$J:$J,'Conciliação Bancária 2016.17.18'!$K:$K,'Base -Receita-Despesa'!$B39,'Conciliação Bancária 2016.17.18'!$D:$D,'Base -Receita-Despesa'!E$5)</f>
        <v>-2179.7799999999988</v>
      </c>
      <c r="F39" s="196">
        <f>SUMIFS('Conciliação Bancária 2016.17.18'!$J:$J,'Conciliação Bancária 2016.17.18'!$K:$K,'Base -Receita-Despesa'!$B39,'Conciliação Bancária 2016.17.18'!$D:$D,'Base -Receita-Despesa'!F$5)</f>
        <v>-2178.0399999999995</v>
      </c>
      <c r="G39" s="196">
        <f>SUMIFS('Conciliação Bancária 2016.17.18'!$J:$J,'Conciliação Bancária 2016.17.18'!$K:$K,'Base -Receita-Despesa'!$B39,'Conciliação Bancária 2016.17.18'!$D:$D,'Base -Receita-Despesa'!G$5)</f>
        <v>-5266.2699999999923</v>
      </c>
      <c r="H39" s="196">
        <f>SUMIFS('Conciliação Bancária 2016.17.18'!$J:$J,'Conciliação Bancária 2016.17.18'!$K:$K,'Base -Receita-Despesa'!$B39,'Conciliação Bancária 2016.17.18'!$D:$D,'Base -Receita-Despesa'!H$5)</f>
        <v>-2821.1699999999933</v>
      </c>
      <c r="I39" s="196">
        <f>SUMIFS('Conciliação Bancária 2016.17.18'!$J:$J,'Conciliação Bancária 2016.17.18'!$K:$K,'Base -Receita-Despesa'!$B39,'Conciliação Bancária 2016.17.18'!$D:$D,'Base -Receita-Despesa'!I$5)</f>
        <v>-2158.81</v>
      </c>
      <c r="J39" s="196">
        <f>SUMIFS('Conciliação Bancária 2016.17.18'!$J:$J,'Conciliação Bancária 2016.17.18'!$K:$K,'Base -Receita-Despesa'!$B39,'Conciliação Bancária 2016.17.18'!$D:$D,'Base -Receita-Despesa'!J$5)</f>
        <v>-1732.3699999999997</v>
      </c>
      <c r="K39" s="196">
        <f>SUMIFS('Conciliação Bancária 2016.17.18'!$J:$J,'Conciliação Bancária 2016.17.18'!$K:$K,'Base -Receita-Despesa'!$B39,'Conciliação Bancária 2016.17.18'!$D:$D,'Base -Receita-Despesa'!K$5)</f>
        <v>-2184.7800000000002</v>
      </c>
      <c r="L39" s="196">
        <f>SUMIFS('Conciliação Bancária 2016.17.18'!$J:$J,'Conciliação Bancária 2016.17.18'!$K:$K,'Base -Receita-Despesa'!$B39,'Conciliação Bancária 2016.17.18'!$D:$D,'Base -Receita-Despesa'!L$5)</f>
        <v>-2118.19</v>
      </c>
      <c r="M39" s="196">
        <f>SUMIFS('Conciliação Bancária 2016.17.18'!$J:$J,'Conciliação Bancária 2016.17.18'!$K:$K,'Base -Receita-Despesa'!$B39,'Conciliação Bancária 2016.17.18'!$D:$D,'Base -Receita-Despesa'!M$5)</f>
        <v>-957.05999999999972</v>
      </c>
      <c r="N39" s="236">
        <f>SUMIFS('Conciliação Bancária 2016.17.18'!$J:$J,'Conciliação Bancária 2016.17.18'!$K:$K,'Base -Receita-Despesa'!$B39,'Conciliação Bancária 2016.17.18'!$D:$D,'Base -Receita-Despesa'!N$5)</f>
        <v>-2326.9799999999996</v>
      </c>
      <c r="O39" s="243">
        <f t="shared" si="123"/>
        <v>-28434.049999999981</v>
      </c>
      <c r="P39" s="211"/>
      <c r="Q39" s="220">
        <f>SUMIFS('Conciliação Bancária 2016.17.18'!$J:$J,'Conciliação Bancária 2016.17.18'!$K:$K,'Base -Receita-Despesa'!$B39,'Conciliação Bancária 2016.17.18'!$D:$D,'Base -Receita-Despesa'!Q$5)</f>
        <v>-2585.4099999999994</v>
      </c>
      <c r="R39" s="196">
        <f>SUMIFS('Conciliação Bancária 2016.17.18'!$J:$J,'Conciliação Bancária 2016.17.18'!$K:$K,'Base -Receita-Despesa'!$B39,'Conciliação Bancária 2016.17.18'!$D:$D,'Base -Receita-Despesa'!R$5)</f>
        <v>-2136.8999999999996</v>
      </c>
      <c r="S39" s="196">
        <f>SUMIFS('Conciliação Bancária 2016.17.18'!$J:$J,'Conciliação Bancária 2016.17.18'!$K:$K,'Base -Receita-Despesa'!$B39,'Conciliação Bancária 2016.17.18'!$D:$D,'Base -Receita-Despesa'!S$5)</f>
        <v>-2326.92</v>
      </c>
      <c r="T39" s="196">
        <f>SUMIFS('Conciliação Bancária 2016.17.18'!$J:$J,'Conciliação Bancária 2016.17.18'!$K:$K,'Base -Receita-Despesa'!$B39,'Conciliação Bancária 2016.17.18'!$D:$D,'Base -Receita-Despesa'!T$5)</f>
        <v>-2153.86</v>
      </c>
      <c r="U39" s="196">
        <f>SUMIFS('Conciliação Bancária 2016.17.18'!$J:$J,'Conciliação Bancária 2016.17.18'!$K:$K,'Base -Receita-Despesa'!$B39,'Conciliação Bancária 2016.17.18'!$D:$D,'Base -Receita-Despesa'!U$5)</f>
        <v>-2256.8300000000008</v>
      </c>
      <c r="V39" s="196">
        <f>SUMIFS('Conciliação Bancária 2016.17.18'!$J:$J,'Conciliação Bancária 2016.17.18'!$K:$K,'Base -Receita-Despesa'!$B39,'Conciliação Bancária 2016.17.18'!$D:$D,'Base -Receita-Despesa'!V$5)</f>
        <v>338865.92999999941</v>
      </c>
      <c r="W39" s="196">
        <f>SUMIFS('Conciliação Bancária 2016.17.18'!$J:$J,'Conciliação Bancária 2016.17.18'!$K:$K,'Base -Receita-Despesa'!$B39,'Conciliação Bancária 2016.17.18'!$D:$D,'Base -Receita-Despesa'!W$5)</f>
        <v>-12324.630000000006</v>
      </c>
      <c r="X39" s="196">
        <f>SUMIFS('Conciliação Bancária 2016.17.18'!$J:$J,'Conciliação Bancária 2016.17.18'!$K:$K,'Base -Receita-Despesa'!$B39,'Conciliação Bancária 2016.17.18'!$D:$D,'Base -Receita-Despesa'!X$5)</f>
        <v>-21266.780000000064</v>
      </c>
      <c r="Y39" s="196">
        <f>SUMIFS('Conciliação Bancária 2016.17.18'!$J:$J,'Conciliação Bancária 2016.17.18'!$K:$K,'Base -Receita-Despesa'!$B39,'Conciliação Bancária 2016.17.18'!$D:$D,'Base -Receita-Despesa'!Y$5)</f>
        <v>-2983.4600000000059</v>
      </c>
      <c r="Z39" s="196">
        <f>SUMIFS('Conciliação Bancária 2016.17.18'!$J:$J,'Conciliação Bancária 2016.17.18'!$K:$K,'Base -Receita-Despesa'!$B39,'Conciliação Bancária 2016.17.18'!$D:$D,'Base -Receita-Despesa'!Z$5)</f>
        <v>-2925.2200000000053</v>
      </c>
      <c r="AA39" s="196">
        <f>SUMIFS('Conciliação Bancária 2016.17.18'!$J:$J,'Conciliação Bancária 2016.17.18'!$K:$K,'Base -Receita-Despesa'!$B39,'Conciliação Bancária 2016.17.18'!$D:$D,'Base -Receita-Despesa'!AA$5)</f>
        <v>-5904.2099999999764</v>
      </c>
      <c r="AB39" s="196">
        <f>SUMIFS('Conciliação Bancária 2016.17.18'!$J:$J,'Conciliação Bancária 2016.17.18'!$K:$K,'Base -Receita-Despesa'!$B39,'Conciliação Bancária 2016.17.18'!$D:$D,'Base -Receita-Despesa'!AB$5)</f>
        <v>-23140.690000000002</v>
      </c>
      <c r="AC39" s="197">
        <f t="shared" si="124"/>
        <v>258861.01999999932</v>
      </c>
      <c r="AD39" s="201">
        <f t="shared" si="125"/>
        <v>-1.397476051586783E-2</v>
      </c>
      <c r="AE39" s="198"/>
      <c r="AF39" s="220">
        <f>SUMIFS('Conciliação Bancária 2016.17.18'!$J:$J,'Conciliação Bancária 2016.17.18'!$K:$K,'Base -Receita-Despesa'!$B39,'Conciliação Bancária 2016.17.18'!$D:$D,'Base -Receita-Despesa'!AF$5)</f>
        <v>10859.16000000002</v>
      </c>
      <c r="AG39" s="196">
        <f>SUMIFS('Conciliação Bancária 2016.17.18'!$J:$J,'Conciliação Bancária 2016.17.18'!$K:$K,'Base -Receita-Despesa'!$B39,'Conciliação Bancária 2016.17.18'!$D:$D,'Base -Receita-Despesa'!AG$5)</f>
        <v>-15101.789999999975</v>
      </c>
      <c r="AH39" s="196">
        <f>SUMIFS('Conciliação Bancária 2016.17.18'!$J:$J,'Conciliação Bancária 2016.17.18'!$K:$K,'Base -Receita-Despesa'!$B39,'Conciliação Bancária 2016.17.18'!$D:$D,'Base -Receita-Despesa'!AH$5)</f>
        <v>-6323.49999999998</v>
      </c>
      <c r="AI39" s="196">
        <f>SUMIFS('Conciliação Bancária 2016.17.18'!$J:$J,'Conciliação Bancária 2016.17.18'!$K:$K,'Base -Receita-Despesa'!$B39,'Conciliação Bancária 2016.17.18'!$D:$D,'Base -Receita-Despesa'!AI$5)</f>
        <v>-2778.5800000000008</v>
      </c>
      <c r="AJ39" s="196">
        <f>SUMIFS('Conciliação Bancária 2016.17.18'!$J:$J,'Conciliação Bancária 2016.17.18'!$K:$K,'Base -Receita-Despesa'!$B39,'Conciliação Bancária 2016.17.18'!$D:$D,'Base -Receita-Despesa'!AJ$5)</f>
        <v>-3097.1500000000005</v>
      </c>
      <c r="AK39" s="196">
        <f>SUMIFS('Conciliação Bancária 2016.17.18'!$J:$J,'Conciliação Bancária 2016.17.18'!$K:$K,'Base -Receita-Despesa'!$B39,'Conciliação Bancária 2016.17.18'!$D:$D,'Base -Receita-Despesa'!AK$5)</f>
        <v>-3128.7200000000003</v>
      </c>
      <c r="AL39" s="196">
        <f>SUMIFS('Conciliação Bancária 2016.17.18'!$J:$J,'Conciliação Bancária 2016.17.18'!$K:$K,'Base -Receita-Despesa'!$B39,'Conciliação Bancária 2016.17.18'!$D:$D,'Base -Receita-Despesa'!AL$5)</f>
        <v>-3578.74</v>
      </c>
      <c r="AM39" s="196">
        <f>SUMIFS('Conciliação Bancária 2016.17.18'!$J:$J,'Conciliação Bancária 2016.17.18'!$K:$K,'Base -Receita-Despesa'!$B39,'Conciliação Bancária 2016.17.18'!$D:$D,'Base -Receita-Despesa'!AM$5)</f>
        <v>-3079.0099999999993</v>
      </c>
      <c r="AN39" s="196">
        <f>SUMIFS('Conciliação Bancária 2016.17.18'!$J:$J,'Conciliação Bancária 2016.17.18'!$K:$K,'Base -Receita-Despesa'!$B39,'Conciliação Bancária 2016.17.18'!$D:$D,'Base -Receita-Despesa'!AN$5)</f>
        <v>-19114.82</v>
      </c>
      <c r="AO39" s="196">
        <f>SUMIFS('Conciliação Bancária 2016.17.18'!$J:$J,'Conciliação Bancária 2016.17.18'!$K:$K,'Base -Receita-Despesa'!$B39,'Conciliação Bancária 2016.17.18'!$D:$D,'Base -Receita-Despesa'!AO$5)</f>
        <v>-7392.2299999999987</v>
      </c>
      <c r="AP39" s="196">
        <f>SUMIFS('Conciliação Bancária 2016.17.18'!$J:$J,'Conciliação Bancária 2016.17.18'!$K:$K,'Base -Receita-Despesa'!$B39,'Conciliação Bancária 2016.17.18'!$D:$D,'Base -Receita-Despesa'!AP$5)</f>
        <v>-4928.0099999999993</v>
      </c>
      <c r="AQ39" s="196">
        <f>SUMIFS('Conciliação Bancária 2016.17.18'!$J:$J,'Conciliação Bancária 2016.17.18'!$K:$K,'Base -Receita-Despesa'!$B39,'Conciliação Bancária 2016.17.18'!$D:$D,'Base -Receita-Despesa'!AQ$5)</f>
        <v>-52831.765290218907</v>
      </c>
      <c r="AR39" s="197">
        <f t="shared" si="126"/>
        <v>-110495.15529021884</v>
      </c>
      <c r="AS39" s="201">
        <f t="shared" si="127"/>
        <v>3.9774686649053153E-3</v>
      </c>
      <c r="AT39" s="198"/>
      <c r="AU39" s="220">
        <f>SUMIFS('Conciliação Bancária 2016.17.18'!$J:$J,'Conciliação Bancária 2016.17.18'!$K:$K,'Base -Receita-Despesa'!$B39,'Conciliação Bancária 2016.17.18'!$D:$D,'Base -Receita-Despesa'!AU$5)</f>
        <v>-5589.68</v>
      </c>
      <c r="AV39" s="196">
        <f>SUMIFS('Conciliação Bancária 2016.17.18'!$J:$J,'Conciliação Bancária 2016.17.18'!$K:$K,'Base -Receita-Despesa'!$B39,'Conciliação Bancária 2016.17.18'!$D:$D,'Base -Receita-Despesa'!AV$5)</f>
        <v>-55092.119999999995</v>
      </c>
      <c r="AW39" s="196">
        <f>SUMIFS('Conciliação Bancária 2016.17.18'!$J:$J,'Conciliação Bancária 2016.17.18'!$K:$K,'Base -Receita-Despesa'!$B39,'Conciliação Bancária 2016.17.18'!$D:$D,'Base -Receita-Despesa'!AW$5)</f>
        <v>-33282.68</v>
      </c>
      <c r="AX39" s="196">
        <f>SUMIFS('Conciliação Bancária 2016.17.18'!$J:$J,'Conciliação Bancária 2016.17.18'!$K:$K,'Base -Receita-Despesa'!$B39,'Conciliação Bancária 2016.17.18'!$D:$D,'Base -Receita-Despesa'!AX$5)</f>
        <v>-4377.32</v>
      </c>
      <c r="AY39" s="196">
        <f>SUMIFS('Conciliação Bancária 2016.17.18'!$J:$J,'Conciliação Bancária 2016.17.18'!$K:$K,'Base -Receita-Despesa'!$B39,'Conciliação Bancária 2016.17.18'!$D:$D,'Base -Receita-Despesa'!AY$5)</f>
        <v>-36166.599999999991</v>
      </c>
      <c r="AZ39" s="196">
        <f>SUMIFS('Conciliação Bancária 2016.17.18'!$J:$J,'Conciliação Bancária 2016.17.18'!$K:$K,'Base -Receita-Despesa'!$B39,'Conciliação Bancária 2016.17.18'!$D:$D,'Base -Receita-Despesa'!AZ$5)</f>
        <v>-28459.440000000002</v>
      </c>
      <c r="BA39" s="196">
        <f>SUMIFS('Conciliação Bancária 2016.17.18'!$J:$J,'Conciliação Bancária 2016.17.18'!$K:$K,'Base -Receita-Despesa'!$B39,'Conciliação Bancária 2016.17.18'!$D:$D,'Base -Receita-Despesa'!BA$5)</f>
        <v>-4991.6200000000008</v>
      </c>
      <c r="BB39" s="196">
        <f>SUMIFS('Conciliação Bancária 2016.17.18'!$J:$J,'Conciliação Bancária 2016.17.18'!$K:$K,'Base -Receita-Despesa'!$B39,'Conciliação Bancária 2016.17.18'!$D:$D,'Base -Receita-Despesa'!BB$5)</f>
        <v>-6818.46</v>
      </c>
      <c r="BC39" s="196">
        <f>SUMIFS('Conciliação Bancária 2016.17.18'!$J:$J,'Conciliação Bancária 2016.17.18'!$K:$K,'Base -Receita-Despesa'!$B39,'Conciliação Bancária 2016.17.18'!$D:$D,'Base -Receita-Despesa'!BC$5)</f>
        <v>-4545.2700000000004</v>
      </c>
      <c r="BD39" s="196">
        <f>SUMIFS('Conciliação Bancária 2016.17.18'!$J:$J,'Conciliação Bancária 2016.17.18'!$K:$K,'Base -Receita-Despesa'!$B39,'Conciliação Bancária 2016.17.18'!$D:$D,'Base -Receita-Despesa'!BD$5)</f>
        <v>-27287.169999999976</v>
      </c>
      <c r="BE39" s="196">
        <f>SUMIFS('Conciliação Bancária 2016.17.18'!$J:$J,'Conciliação Bancária 2016.17.18'!$K:$K,'Base -Receita-Despesa'!$B39,'Conciliação Bancária 2016.17.18'!$D:$D,'Base -Receita-Despesa'!BE$5)</f>
        <v>-5896.3399999999992</v>
      </c>
      <c r="BF39" s="196">
        <f>SUMIFS('Conciliação Bancária 2016.17.18'!$J:$J,'Conciliação Bancária 2016.17.18'!$K:$K,'Base -Receita-Despesa'!$B39,'Conciliação Bancária 2016.17.18'!$D:$D,'Base -Receita-Despesa'!BF$5)</f>
        <v>-4753.8</v>
      </c>
      <c r="BG39" s="197">
        <f t="shared" si="128"/>
        <v>-217260.49999999991</v>
      </c>
      <c r="BH39" s="201">
        <f t="shared" si="129"/>
        <v>7.8206761970871334E-3</v>
      </c>
      <c r="BI39" s="198"/>
      <c r="BJ39" s="220">
        <f>SUMIFS('Conciliação Bancária 2016.17.18'!$J:$J,'Conciliação Bancária 2016.17.18'!$K:$K,'Base -Receita-Despesa'!$B39,'Conciliação Bancária 2016.17.18'!$D:$D,'Base -Receita-Despesa'!BJ$5)</f>
        <v>-9453.1899999999969</v>
      </c>
      <c r="BK39" s="196">
        <f>SUMIFS('Conciliação Bancária 2016.17.18'!$J:$J,'Conciliação Bancária 2016.17.18'!$K:$K,'Base -Receita-Despesa'!$B39,'Conciliação Bancária 2016.17.18'!$D:$D,'Base -Receita-Despesa'!BK$5)</f>
        <v>-4084.02</v>
      </c>
      <c r="BL39" s="196">
        <f>SUMIFS('Conciliação Bancária 2016.17.18'!$J:$J,'Conciliação Bancária 2016.17.18'!$K:$K,'Base -Receita-Despesa'!$B39,'Conciliação Bancária 2016.17.18'!$D:$D,'Base -Receita-Despesa'!BL$5)</f>
        <v>-6526.91</v>
      </c>
      <c r="BM39" s="196">
        <f>SUMIFS('Conciliação Bancária 2016.17.18'!$J:$J,'Conciliação Bancária 2016.17.18'!$K:$K,'Base -Receita-Despesa'!$B39,'Conciliação Bancária 2016.17.18'!$D:$D,'Base -Receita-Despesa'!BM$5)</f>
        <v>-432151.54000000004</v>
      </c>
      <c r="BN39" s="196">
        <f>SUMIFS('Conciliação Bancária 2016.17.18'!$J:$J,'Conciliação Bancária 2016.17.18'!$K:$K,'Base -Receita-Despesa'!$B39,'Conciliação Bancária 2016.17.18'!$D:$D,'Base -Receita-Despesa'!BN$5)</f>
        <v>-4650.5899999999992</v>
      </c>
      <c r="BO39" s="196">
        <f>SUMIFS('Conciliação Bancária 2016.17.18'!$J:$J,'Conciliação Bancária 2016.17.18'!$K:$K,'Base -Receita-Despesa'!$B39,'Conciliação Bancária 2016.17.18'!$D:$D,'Base -Receita-Despesa'!BO$5)</f>
        <v>-3961.8900000000003</v>
      </c>
      <c r="BP39" s="196">
        <f>SUMIFS('Conciliação Bancária 2016.17.18'!$J:$J,'Conciliação Bancária 2016.17.18'!$K:$K,'Base -Receita-Despesa'!$B39,'Conciliação Bancária 2016.17.18'!$D:$D,'Base -Receita-Despesa'!BP$5)</f>
        <v>-4951.9999999999991</v>
      </c>
      <c r="BQ39" s="196">
        <f>SUMIFS('Conciliação Bancária 2016.17.18'!$J:$J,'Conciliação Bancária 2016.17.18'!$K:$K,'Base -Receita-Despesa'!$B39,'Conciliação Bancária 2016.17.18'!$D:$D,'Base -Receita-Despesa'!BQ$5)</f>
        <v>-4361.1900000000005</v>
      </c>
      <c r="BR39" s="196">
        <f>SUMIFS('Conciliação Bancária 2016.17.18'!$J:$J,'Conciliação Bancária 2016.17.18'!$K:$K,'Base -Receita-Despesa'!$B39,'Conciliação Bancária 2016.17.18'!$D:$D,'Base -Receita-Despesa'!BR$5)</f>
        <v>-4629.22</v>
      </c>
      <c r="BS39" s="196">
        <f>SUMIFS('Conciliação Bancária 2016.17.18'!$J:$J,'Conciliação Bancária 2016.17.18'!$K:$K,'Base -Receita-Despesa'!$B39,'Conciliação Bancária 2016.17.18'!$D:$D,'Base -Receita-Despesa'!BS$5)</f>
        <v>-2769</v>
      </c>
      <c r="BT39" s="196">
        <f>SUMIFS('Conciliação Bancária 2016.17.18'!$J:$J,'Conciliação Bancária 2016.17.18'!$K:$K,'Base -Receita-Despesa'!$B39,'Conciliação Bancária 2016.17.18'!$D:$D,'Base -Receita-Despesa'!BT$5)</f>
        <v>-5162.99</v>
      </c>
      <c r="BU39" s="196">
        <f>SUMIFS('Conciliação Bancária 2016.17.18'!$J:$J,'Conciliação Bancária 2016.17.18'!$K:$K,'Base -Receita-Despesa'!$B39,'Conciliação Bancária 2016.17.18'!$D:$D,'Base -Receita-Despesa'!BU$5)</f>
        <v>-4154</v>
      </c>
      <c r="BV39" s="197">
        <f t="shared" si="130"/>
        <v>-486856.54000000004</v>
      </c>
      <c r="BW39" s="201">
        <f t="shared" si="131"/>
        <v>1.7525262777974834E-2</v>
      </c>
      <c r="BX39" s="198"/>
      <c r="BY39" s="220">
        <f>SUMIFS('Conciliação Bancária 2016.17.18'!$J:$J,'Conciliação Bancária 2016.17.18'!$K:$K,'Base -Receita-Despesa'!$B39,'Conciliação Bancária 2016.17.18'!$D:$D,'Base -Receita-Despesa'!BY$5)</f>
        <v>-38435.919999999896</v>
      </c>
      <c r="BZ39" s="196">
        <f>SUMIFS('Conciliação Bancária 2016.17.18'!$J:$J,'Conciliação Bancária 2016.17.18'!$K:$K,'Base -Receita-Despesa'!$B39,'Conciliação Bancária 2016.17.18'!$D:$D,'Base -Receita-Despesa'!BZ$5)</f>
        <v>-194.89000000000001</v>
      </c>
      <c r="CA39" s="196">
        <f>SUMIFS('Conciliação Bancária 2016.17.18'!$J:$J,'Conciliação Bancária 2016.17.18'!$K:$K,'Base -Receita-Despesa'!$B39,'Conciliação Bancária 2016.17.18'!$D:$D,'Base -Receita-Despesa'!CA$5)</f>
        <v>0</v>
      </c>
      <c r="CB39" s="196">
        <f>SUMIFS('Conciliação Bancária 2016.17.18'!$J:$J,'Conciliação Bancária 2016.17.18'!$K:$K,'Base -Receita-Despesa'!$B39,'Conciliação Bancária 2016.17.18'!$D:$D,'Base -Receita-Despesa'!CB$5)</f>
        <v>0</v>
      </c>
      <c r="CC39" s="196">
        <f>SUMIFS('Conciliação Bancária 2016.17.18'!$J:$J,'Conciliação Bancária 2016.17.18'!$K:$K,'Base -Receita-Despesa'!$B39,'Conciliação Bancária 2016.17.18'!$D:$D,'Base -Receita-Despesa'!CC$5)</f>
        <v>0</v>
      </c>
      <c r="CD39" s="196">
        <f>SUMIFS('Conciliação Bancária 2016.17.18'!$J:$J,'Conciliação Bancária 2016.17.18'!$K:$K,'Base -Receita-Despesa'!$B39,'Conciliação Bancária 2016.17.18'!$D:$D,'Base -Receita-Despesa'!CD$5)</f>
        <v>0</v>
      </c>
      <c r="CE39" s="196">
        <f>SUMIFS('Conciliação Bancária 2016.17.18'!$J:$J,'Conciliação Bancária 2016.17.18'!$K:$K,'Base -Receita-Despesa'!$B39,'Conciliação Bancária 2016.17.18'!$D:$D,'Base -Receita-Despesa'!CE$5)</f>
        <v>0</v>
      </c>
      <c r="CF39" s="196">
        <f>SUMIFS('Conciliação Bancária 2016.17.18'!$J:$J,'Conciliação Bancária 2016.17.18'!$K:$K,'Base -Receita-Despesa'!$B39,'Conciliação Bancária 2016.17.18'!$D:$D,'Base -Receita-Despesa'!CF$5)</f>
        <v>0</v>
      </c>
      <c r="CG39" s="196">
        <f>SUMIFS('Conciliação Bancária 2016.17.18'!$J:$J,'Conciliação Bancária 2016.17.18'!$K:$K,'Base -Receita-Despesa'!$B39,'Conciliação Bancária 2016.17.18'!$D:$D,'Base -Receita-Despesa'!CG$5)</f>
        <v>0</v>
      </c>
      <c r="CH39" s="196">
        <f>SUMIFS('Conciliação Bancária 2016.17.18'!$J:$J,'Conciliação Bancária 2016.17.18'!$K:$K,'Base -Receita-Despesa'!$B39,'Conciliação Bancária 2016.17.18'!$D:$D,'Base -Receita-Despesa'!CH$5)</f>
        <v>0</v>
      </c>
      <c r="CI39" s="196">
        <f>SUMIFS('Conciliação Bancária 2016.17.18'!$J:$J,'Conciliação Bancária 2016.17.18'!$K:$K,'Base -Receita-Despesa'!$B39,'Conciliação Bancária 2016.17.18'!$D:$D,'Base -Receita-Despesa'!CI$5)</f>
        <v>0</v>
      </c>
      <c r="CJ39" s="196">
        <f>SUMIFS('Conciliação Bancária 2016.17.18'!$J:$J,'Conciliação Bancária 2016.17.18'!$K:$K,'Base -Receita-Despesa'!$B39,'Conciliação Bancária 2016.17.18'!$D:$D,'Base -Receita-Despesa'!CJ$5)</f>
        <v>0</v>
      </c>
      <c r="CK39" s="197">
        <f t="shared" si="132"/>
        <v>-38630.809999999896</v>
      </c>
      <c r="CL39" s="201">
        <f t="shared" si="133"/>
        <v>1.3905843733269274E-3</v>
      </c>
    </row>
    <row r="40" spans="2:90" s="199" customFormat="1" outlineLevel="1" x14ac:dyDescent="0.3">
      <c r="B40" s="253" t="s">
        <v>84</v>
      </c>
      <c r="C40" s="220">
        <f>SUMIFS('Conciliação Bancária 2016.17.18'!$J:$J,'Conciliação Bancária 2016.17.18'!$K:$K,'Base -Receita-Despesa'!$B40,'Conciliação Bancária 2016.17.18'!$D:$D,'Base -Receita-Despesa'!C$5)</f>
        <v>0</v>
      </c>
      <c r="D40" s="196">
        <f>SUMIFS('Conciliação Bancária 2016.17.18'!$J:$J,'Conciliação Bancária 2016.17.18'!$K:$K,'Base -Receita-Despesa'!$B40,'Conciliação Bancária 2016.17.18'!$D:$D,'Base -Receita-Despesa'!D$5)</f>
        <v>0</v>
      </c>
      <c r="E40" s="196">
        <f>SUMIFS('Conciliação Bancária 2016.17.18'!$J:$J,'Conciliação Bancária 2016.17.18'!$K:$K,'Base -Receita-Despesa'!$B40,'Conciliação Bancária 2016.17.18'!$D:$D,'Base -Receita-Despesa'!E$5)</f>
        <v>0</v>
      </c>
      <c r="F40" s="196">
        <f>SUMIFS('Conciliação Bancária 2016.17.18'!$J:$J,'Conciliação Bancária 2016.17.18'!$K:$K,'Base -Receita-Despesa'!$B40,'Conciliação Bancária 2016.17.18'!$D:$D,'Base -Receita-Despesa'!F$5)</f>
        <v>0</v>
      </c>
      <c r="G40" s="196">
        <f>SUMIFS('Conciliação Bancária 2016.17.18'!$J:$J,'Conciliação Bancária 2016.17.18'!$K:$K,'Base -Receita-Despesa'!$B40,'Conciliação Bancária 2016.17.18'!$D:$D,'Base -Receita-Despesa'!G$5)</f>
        <v>0</v>
      </c>
      <c r="H40" s="196">
        <f>SUMIFS('Conciliação Bancária 2016.17.18'!$J:$J,'Conciliação Bancária 2016.17.18'!$K:$K,'Base -Receita-Despesa'!$B40,'Conciliação Bancária 2016.17.18'!$D:$D,'Base -Receita-Despesa'!H$5)</f>
        <v>0</v>
      </c>
      <c r="I40" s="196">
        <f>SUMIFS('Conciliação Bancária 2016.17.18'!$J:$J,'Conciliação Bancária 2016.17.18'!$K:$K,'Base -Receita-Despesa'!$B40,'Conciliação Bancária 2016.17.18'!$D:$D,'Base -Receita-Despesa'!I$5)</f>
        <v>0</v>
      </c>
      <c r="J40" s="196">
        <f>SUMIFS('Conciliação Bancária 2016.17.18'!$J:$J,'Conciliação Bancária 2016.17.18'!$K:$K,'Base -Receita-Despesa'!$B40,'Conciliação Bancária 2016.17.18'!$D:$D,'Base -Receita-Despesa'!J$5)</f>
        <v>0</v>
      </c>
      <c r="K40" s="196">
        <f>SUMIFS('Conciliação Bancária 2016.17.18'!$J:$J,'Conciliação Bancária 2016.17.18'!$K:$K,'Base -Receita-Despesa'!$B40,'Conciliação Bancária 2016.17.18'!$D:$D,'Base -Receita-Despesa'!K$5)</f>
        <v>0</v>
      </c>
      <c r="L40" s="196">
        <f>SUMIFS('Conciliação Bancária 2016.17.18'!$J:$J,'Conciliação Bancária 2016.17.18'!$K:$K,'Base -Receita-Despesa'!$B40,'Conciliação Bancária 2016.17.18'!$D:$D,'Base -Receita-Despesa'!L$5)</f>
        <v>0</v>
      </c>
      <c r="M40" s="196">
        <f>SUMIFS('Conciliação Bancária 2016.17.18'!$J:$J,'Conciliação Bancária 2016.17.18'!$K:$K,'Base -Receita-Despesa'!$B40,'Conciliação Bancária 2016.17.18'!$D:$D,'Base -Receita-Despesa'!M$5)</f>
        <v>0</v>
      </c>
      <c r="N40" s="236">
        <f>SUMIFS('Conciliação Bancária 2016.17.18'!$J:$J,'Conciliação Bancária 2016.17.18'!$K:$K,'Base -Receita-Despesa'!$B40,'Conciliação Bancária 2016.17.18'!$D:$D,'Base -Receita-Despesa'!N$5)</f>
        <v>0</v>
      </c>
      <c r="O40" s="243">
        <f t="shared" si="123"/>
        <v>0</v>
      </c>
      <c r="P40" s="211"/>
      <c r="Q40" s="220">
        <f>SUMIFS('Conciliação Bancária 2016.17.18'!$J:$J,'Conciliação Bancária 2016.17.18'!$K:$K,'Base -Receita-Despesa'!$B40,'Conciliação Bancária 2016.17.18'!$D:$D,'Base -Receita-Despesa'!Q$5)</f>
        <v>0</v>
      </c>
      <c r="R40" s="196">
        <f>SUMIFS('Conciliação Bancária 2016.17.18'!$J:$J,'Conciliação Bancária 2016.17.18'!$K:$K,'Base -Receita-Despesa'!$B40,'Conciliação Bancária 2016.17.18'!$D:$D,'Base -Receita-Despesa'!R$5)</f>
        <v>0</v>
      </c>
      <c r="S40" s="196">
        <f>SUMIFS('Conciliação Bancária 2016.17.18'!$J:$J,'Conciliação Bancária 2016.17.18'!$K:$K,'Base -Receita-Despesa'!$B40,'Conciliação Bancária 2016.17.18'!$D:$D,'Base -Receita-Despesa'!S$5)</f>
        <v>0</v>
      </c>
      <c r="T40" s="196">
        <f>SUMIFS('Conciliação Bancária 2016.17.18'!$J:$J,'Conciliação Bancária 2016.17.18'!$K:$K,'Base -Receita-Despesa'!$B40,'Conciliação Bancária 2016.17.18'!$D:$D,'Base -Receita-Despesa'!T$5)</f>
        <v>0</v>
      </c>
      <c r="U40" s="196">
        <f>SUMIFS('Conciliação Bancária 2016.17.18'!$J:$J,'Conciliação Bancária 2016.17.18'!$K:$K,'Base -Receita-Despesa'!$B40,'Conciliação Bancária 2016.17.18'!$D:$D,'Base -Receita-Despesa'!U$5)</f>
        <v>0</v>
      </c>
      <c r="V40" s="196">
        <f>SUMIFS('Conciliação Bancária 2016.17.18'!$J:$J,'Conciliação Bancária 2016.17.18'!$K:$K,'Base -Receita-Despesa'!$B40,'Conciliação Bancária 2016.17.18'!$D:$D,'Base -Receita-Despesa'!V$5)</f>
        <v>0</v>
      </c>
      <c r="W40" s="196">
        <f>SUMIFS('Conciliação Bancária 2016.17.18'!$J:$J,'Conciliação Bancária 2016.17.18'!$K:$K,'Base -Receita-Despesa'!$B40,'Conciliação Bancária 2016.17.18'!$D:$D,'Base -Receita-Despesa'!W$5)</f>
        <v>0</v>
      </c>
      <c r="X40" s="196">
        <f>SUMIFS('Conciliação Bancária 2016.17.18'!$J:$J,'Conciliação Bancária 2016.17.18'!$K:$K,'Base -Receita-Despesa'!$B40,'Conciliação Bancária 2016.17.18'!$D:$D,'Base -Receita-Despesa'!X$5)</f>
        <v>0</v>
      </c>
      <c r="Y40" s="196">
        <f>SUMIFS('Conciliação Bancária 2016.17.18'!$J:$J,'Conciliação Bancária 2016.17.18'!$K:$K,'Base -Receita-Despesa'!$B40,'Conciliação Bancária 2016.17.18'!$D:$D,'Base -Receita-Despesa'!Y$5)</f>
        <v>0</v>
      </c>
      <c r="Z40" s="196">
        <f>SUMIFS('Conciliação Bancária 2016.17.18'!$J:$J,'Conciliação Bancária 2016.17.18'!$K:$K,'Base -Receita-Despesa'!$B40,'Conciliação Bancária 2016.17.18'!$D:$D,'Base -Receita-Despesa'!Z$5)</f>
        <v>0</v>
      </c>
      <c r="AA40" s="196">
        <f>SUMIFS('Conciliação Bancária 2016.17.18'!$J:$J,'Conciliação Bancária 2016.17.18'!$K:$K,'Base -Receita-Despesa'!$B40,'Conciliação Bancária 2016.17.18'!$D:$D,'Base -Receita-Despesa'!AA$5)</f>
        <v>0</v>
      </c>
      <c r="AB40" s="196">
        <f>SUMIFS('Conciliação Bancária 2016.17.18'!$J:$J,'Conciliação Bancária 2016.17.18'!$K:$K,'Base -Receita-Despesa'!$B40,'Conciliação Bancária 2016.17.18'!$D:$D,'Base -Receita-Despesa'!AB$5)</f>
        <v>0</v>
      </c>
      <c r="AC40" s="197">
        <f t="shared" si="124"/>
        <v>0</v>
      </c>
      <c r="AD40" s="201">
        <f t="shared" si="125"/>
        <v>0</v>
      </c>
      <c r="AE40" s="198"/>
      <c r="AF40" s="220">
        <f>SUMIFS('Conciliação Bancária 2016.17.18'!$J:$J,'Conciliação Bancária 2016.17.18'!$K:$K,'Base -Receita-Despesa'!$B40,'Conciliação Bancária 2016.17.18'!$D:$D,'Base -Receita-Despesa'!AF$5)</f>
        <v>0</v>
      </c>
      <c r="AG40" s="196">
        <f>SUMIFS('Conciliação Bancária 2016.17.18'!$J:$J,'Conciliação Bancária 2016.17.18'!$K:$K,'Base -Receita-Despesa'!$B40,'Conciliação Bancária 2016.17.18'!$D:$D,'Base -Receita-Despesa'!AG$5)</f>
        <v>0</v>
      </c>
      <c r="AH40" s="196">
        <f>SUMIFS('Conciliação Bancária 2016.17.18'!$J:$J,'Conciliação Bancária 2016.17.18'!$K:$K,'Base -Receita-Despesa'!$B40,'Conciliação Bancária 2016.17.18'!$D:$D,'Base -Receita-Despesa'!AH$5)</f>
        <v>0</v>
      </c>
      <c r="AI40" s="196">
        <f>SUMIFS('Conciliação Bancária 2016.17.18'!$J:$J,'Conciliação Bancária 2016.17.18'!$K:$K,'Base -Receita-Despesa'!$B40,'Conciliação Bancária 2016.17.18'!$D:$D,'Base -Receita-Despesa'!AI$5)</f>
        <v>0</v>
      </c>
      <c r="AJ40" s="196">
        <f>SUMIFS('Conciliação Bancária 2016.17.18'!$J:$J,'Conciliação Bancária 2016.17.18'!$K:$K,'Base -Receita-Despesa'!$B40,'Conciliação Bancária 2016.17.18'!$D:$D,'Base -Receita-Despesa'!AJ$5)</f>
        <v>0</v>
      </c>
      <c r="AK40" s="196">
        <f>SUMIFS('Conciliação Bancária 2016.17.18'!$J:$J,'Conciliação Bancária 2016.17.18'!$K:$K,'Base -Receita-Despesa'!$B40,'Conciliação Bancária 2016.17.18'!$D:$D,'Base -Receita-Despesa'!AK$5)</f>
        <v>0</v>
      </c>
      <c r="AL40" s="196">
        <f>SUMIFS('Conciliação Bancária 2016.17.18'!$J:$J,'Conciliação Bancária 2016.17.18'!$K:$K,'Base -Receita-Despesa'!$B40,'Conciliação Bancária 2016.17.18'!$D:$D,'Base -Receita-Despesa'!AL$5)</f>
        <v>0</v>
      </c>
      <c r="AM40" s="196">
        <f>SUMIFS('Conciliação Bancária 2016.17.18'!$J:$J,'Conciliação Bancária 2016.17.18'!$K:$K,'Base -Receita-Despesa'!$B40,'Conciliação Bancária 2016.17.18'!$D:$D,'Base -Receita-Despesa'!AM$5)</f>
        <v>0</v>
      </c>
      <c r="AN40" s="196">
        <f>SUMIFS('Conciliação Bancária 2016.17.18'!$J:$J,'Conciliação Bancária 2016.17.18'!$K:$K,'Base -Receita-Despesa'!$B40,'Conciliação Bancária 2016.17.18'!$D:$D,'Base -Receita-Despesa'!AN$5)</f>
        <v>0</v>
      </c>
      <c r="AO40" s="196">
        <f>SUMIFS('Conciliação Bancária 2016.17.18'!$J:$J,'Conciliação Bancária 2016.17.18'!$K:$K,'Base -Receita-Despesa'!$B40,'Conciliação Bancária 2016.17.18'!$D:$D,'Base -Receita-Despesa'!AO$5)</f>
        <v>0</v>
      </c>
      <c r="AP40" s="196">
        <f>SUMIFS('Conciliação Bancária 2016.17.18'!$J:$J,'Conciliação Bancária 2016.17.18'!$K:$K,'Base -Receita-Despesa'!$B40,'Conciliação Bancária 2016.17.18'!$D:$D,'Base -Receita-Despesa'!AP$5)</f>
        <v>0</v>
      </c>
      <c r="AQ40" s="196">
        <f>SUMIFS('Conciliação Bancária 2016.17.18'!$J:$J,'Conciliação Bancária 2016.17.18'!$K:$K,'Base -Receita-Despesa'!$B40,'Conciliação Bancária 2016.17.18'!$D:$D,'Base -Receita-Despesa'!AQ$5)</f>
        <v>0</v>
      </c>
      <c r="AR40" s="197">
        <f t="shared" si="126"/>
        <v>0</v>
      </c>
      <c r="AS40" s="201">
        <f t="shared" si="127"/>
        <v>0</v>
      </c>
      <c r="AT40" s="198"/>
      <c r="AU40" s="220">
        <f>SUMIFS('Conciliação Bancária 2016.17.18'!$J:$J,'Conciliação Bancária 2016.17.18'!$K:$K,'Base -Receita-Despesa'!$B40,'Conciliação Bancária 2016.17.18'!$D:$D,'Base -Receita-Despesa'!AU$5)</f>
        <v>0</v>
      </c>
      <c r="AV40" s="196">
        <f>SUMIFS('Conciliação Bancária 2016.17.18'!$J:$J,'Conciliação Bancária 2016.17.18'!$K:$K,'Base -Receita-Despesa'!$B40,'Conciliação Bancária 2016.17.18'!$D:$D,'Base -Receita-Despesa'!AV$5)</f>
        <v>0</v>
      </c>
      <c r="AW40" s="196">
        <f>SUMIFS('Conciliação Bancária 2016.17.18'!$J:$J,'Conciliação Bancária 2016.17.18'!$K:$K,'Base -Receita-Despesa'!$B40,'Conciliação Bancária 2016.17.18'!$D:$D,'Base -Receita-Despesa'!AW$5)</f>
        <v>0</v>
      </c>
      <c r="AX40" s="196">
        <f>SUMIFS('Conciliação Bancária 2016.17.18'!$J:$J,'Conciliação Bancária 2016.17.18'!$K:$K,'Base -Receita-Despesa'!$B40,'Conciliação Bancária 2016.17.18'!$D:$D,'Base -Receita-Despesa'!AX$5)</f>
        <v>0</v>
      </c>
      <c r="AY40" s="196">
        <f>SUMIFS('Conciliação Bancária 2016.17.18'!$J:$J,'Conciliação Bancária 2016.17.18'!$K:$K,'Base -Receita-Despesa'!$B40,'Conciliação Bancária 2016.17.18'!$D:$D,'Base -Receita-Despesa'!AY$5)</f>
        <v>0</v>
      </c>
      <c r="AZ40" s="196">
        <f>SUMIFS('Conciliação Bancária 2016.17.18'!$J:$J,'Conciliação Bancária 2016.17.18'!$K:$K,'Base -Receita-Despesa'!$B40,'Conciliação Bancária 2016.17.18'!$D:$D,'Base -Receita-Despesa'!AZ$5)</f>
        <v>0</v>
      </c>
      <c r="BA40" s="196">
        <f>SUMIFS('Conciliação Bancária 2016.17.18'!$J:$J,'Conciliação Bancária 2016.17.18'!$K:$K,'Base -Receita-Despesa'!$B40,'Conciliação Bancária 2016.17.18'!$D:$D,'Base -Receita-Despesa'!BA$5)</f>
        <v>0</v>
      </c>
      <c r="BB40" s="196">
        <f>SUMIFS('Conciliação Bancária 2016.17.18'!$J:$J,'Conciliação Bancária 2016.17.18'!$K:$K,'Base -Receita-Despesa'!$B40,'Conciliação Bancária 2016.17.18'!$D:$D,'Base -Receita-Despesa'!BB$5)</f>
        <v>0</v>
      </c>
      <c r="BC40" s="196">
        <f>SUMIFS('Conciliação Bancária 2016.17.18'!$J:$J,'Conciliação Bancária 2016.17.18'!$K:$K,'Base -Receita-Despesa'!$B40,'Conciliação Bancária 2016.17.18'!$D:$D,'Base -Receita-Despesa'!BC$5)</f>
        <v>0</v>
      </c>
      <c r="BD40" s="196">
        <f>SUMIFS('Conciliação Bancária 2016.17.18'!$J:$J,'Conciliação Bancária 2016.17.18'!$K:$K,'Base -Receita-Despesa'!$B40,'Conciliação Bancária 2016.17.18'!$D:$D,'Base -Receita-Despesa'!BD$5)</f>
        <v>0</v>
      </c>
      <c r="BE40" s="196">
        <f>SUMIFS('Conciliação Bancária 2016.17.18'!$J:$J,'Conciliação Bancária 2016.17.18'!$K:$K,'Base -Receita-Despesa'!$B40,'Conciliação Bancária 2016.17.18'!$D:$D,'Base -Receita-Despesa'!BE$5)</f>
        <v>0</v>
      </c>
      <c r="BF40" s="196">
        <f>SUMIFS('Conciliação Bancária 2016.17.18'!$J:$J,'Conciliação Bancária 2016.17.18'!$K:$K,'Base -Receita-Despesa'!$B40,'Conciliação Bancária 2016.17.18'!$D:$D,'Base -Receita-Despesa'!BF$5)</f>
        <v>0</v>
      </c>
      <c r="BG40" s="197">
        <f t="shared" si="128"/>
        <v>0</v>
      </c>
      <c r="BH40" s="201">
        <f t="shared" si="129"/>
        <v>0</v>
      </c>
      <c r="BI40" s="198"/>
      <c r="BJ40" s="220">
        <f>SUMIFS('Conciliação Bancária 2016.17.18'!$J:$J,'Conciliação Bancária 2016.17.18'!$K:$K,'Base -Receita-Despesa'!$B40,'Conciliação Bancária 2016.17.18'!$D:$D,'Base -Receita-Despesa'!BJ$5)</f>
        <v>0</v>
      </c>
      <c r="BK40" s="196">
        <f>SUMIFS('Conciliação Bancária 2016.17.18'!$J:$J,'Conciliação Bancária 2016.17.18'!$K:$K,'Base -Receita-Despesa'!$B40,'Conciliação Bancária 2016.17.18'!$D:$D,'Base -Receita-Despesa'!BK$5)</f>
        <v>0</v>
      </c>
      <c r="BL40" s="196">
        <f>SUMIFS('Conciliação Bancária 2016.17.18'!$J:$J,'Conciliação Bancária 2016.17.18'!$K:$K,'Base -Receita-Despesa'!$B40,'Conciliação Bancária 2016.17.18'!$D:$D,'Base -Receita-Despesa'!BL$5)</f>
        <v>0</v>
      </c>
      <c r="BM40" s="196">
        <f>SUMIFS('Conciliação Bancária 2016.17.18'!$J:$J,'Conciliação Bancária 2016.17.18'!$K:$K,'Base -Receita-Despesa'!$B40,'Conciliação Bancária 2016.17.18'!$D:$D,'Base -Receita-Despesa'!BM$5)</f>
        <v>0</v>
      </c>
      <c r="BN40" s="196">
        <f>SUMIFS('Conciliação Bancária 2016.17.18'!$J:$J,'Conciliação Bancária 2016.17.18'!$K:$K,'Base -Receita-Despesa'!$B40,'Conciliação Bancária 2016.17.18'!$D:$D,'Base -Receita-Despesa'!BN$5)</f>
        <v>0</v>
      </c>
      <c r="BO40" s="196">
        <f>SUMIFS('Conciliação Bancária 2016.17.18'!$J:$J,'Conciliação Bancária 2016.17.18'!$K:$K,'Base -Receita-Despesa'!$B40,'Conciliação Bancária 2016.17.18'!$D:$D,'Base -Receita-Despesa'!BO$5)</f>
        <v>0</v>
      </c>
      <c r="BP40" s="196">
        <f>SUMIFS('Conciliação Bancária 2016.17.18'!$J:$J,'Conciliação Bancária 2016.17.18'!$K:$K,'Base -Receita-Despesa'!$B40,'Conciliação Bancária 2016.17.18'!$D:$D,'Base -Receita-Despesa'!BP$5)</f>
        <v>0</v>
      </c>
      <c r="BQ40" s="196">
        <f>SUMIFS('Conciliação Bancária 2016.17.18'!$J:$J,'Conciliação Bancária 2016.17.18'!$K:$K,'Base -Receita-Despesa'!$B40,'Conciliação Bancária 2016.17.18'!$D:$D,'Base -Receita-Despesa'!BQ$5)</f>
        <v>0</v>
      </c>
      <c r="BR40" s="196">
        <f>SUMIFS('Conciliação Bancária 2016.17.18'!$J:$J,'Conciliação Bancária 2016.17.18'!$K:$K,'Base -Receita-Despesa'!$B40,'Conciliação Bancária 2016.17.18'!$D:$D,'Base -Receita-Despesa'!BR$5)</f>
        <v>0</v>
      </c>
      <c r="BS40" s="196">
        <f>SUMIFS('Conciliação Bancária 2016.17.18'!$J:$J,'Conciliação Bancária 2016.17.18'!$K:$K,'Base -Receita-Despesa'!$B40,'Conciliação Bancária 2016.17.18'!$D:$D,'Base -Receita-Despesa'!BS$5)</f>
        <v>0</v>
      </c>
      <c r="BT40" s="196">
        <f>SUMIFS('Conciliação Bancária 2016.17.18'!$J:$J,'Conciliação Bancária 2016.17.18'!$K:$K,'Base -Receita-Despesa'!$B40,'Conciliação Bancária 2016.17.18'!$D:$D,'Base -Receita-Despesa'!BT$5)</f>
        <v>0</v>
      </c>
      <c r="BU40" s="196">
        <f>SUMIFS('Conciliação Bancária 2016.17.18'!$J:$J,'Conciliação Bancária 2016.17.18'!$K:$K,'Base -Receita-Despesa'!$B40,'Conciliação Bancária 2016.17.18'!$D:$D,'Base -Receita-Despesa'!BU$5)</f>
        <v>0</v>
      </c>
      <c r="BV40" s="197">
        <f t="shared" si="130"/>
        <v>0</v>
      </c>
      <c r="BW40" s="201">
        <f t="shared" si="131"/>
        <v>0</v>
      </c>
      <c r="BX40" s="198"/>
      <c r="BY40" s="220">
        <f>SUMIFS('Conciliação Bancária 2016.17.18'!$J:$J,'Conciliação Bancária 2016.17.18'!$K:$K,'Base -Receita-Despesa'!$B40,'Conciliação Bancária 2016.17.18'!$D:$D,'Base -Receita-Despesa'!BY$5)</f>
        <v>0</v>
      </c>
      <c r="BZ40" s="196">
        <f>SUMIFS('Conciliação Bancária 2016.17.18'!$J:$J,'Conciliação Bancária 2016.17.18'!$K:$K,'Base -Receita-Despesa'!$B40,'Conciliação Bancária 2016.17.18'!$D:$D,'Base -Receita-Despesa'!BZ$5)</f>
        <v>0</v>
      </c>
      <c r="CA40" s="196">
        <f>SUMIFS('Conciliação Bancária 2016.17.18'!$J:$J,'Conciliação Bancária 2016.17.18'!$K:$K,'Base -Receita-Despesa'!$B40,'Conciliação Bancária 2016.17.18'!$D:$D,'Base -Receita-Despesa'!CA$5)</f>
        <v>0</v>
      </c>
      <c r="CB40" s="196">
        <f>SUMIFS('Conciliação Bancária 2016.17.18'!$J:$J,'Conciliação Bancária 2016.17.18'!$K:$K,'Base -Receita-Despesa'!$B40,'Conciliação Bancária 2016.17.18'!$D:$D,'Base -Receita-Despesa'!CB$5)</f>
        <v>0</v>
      </c>
      <c r="CC40" s="196">
        <f>SUMIFS('Conciliação Bancária 2016.17.18'!$J:$J,'Conciliação Bancária 2016.17.18'!$K:$K,'Base -Receita-Despesa'!$B40,'Conciliação Bancária 2016.17.18'!$D:$D,'Base -Receita-Despesa'!CC$5)</f>
        <v>0</v>
      </c>
      <c r="CD40" s="196">
        <f>SUMIFS('Conciliação Bancária 2016.17.18'!$J:$J,'Conciliação Bancária 2016.17.18'!$K:$K,'Base -Receita-Despesa'!$B40,'Conciliação Bancária 2016.17.18'!$D:$D,'Base -Receita-Despesa'!CD$5)</f>
        <v>0</v>
      </c>
      <c r="CE40" s="196">
        <f>SUMIFS('Conciliação Bancária 2016.17.18'!$J:$J,'Conciliação Bancária 2016.17.18'!$K:$K,'Base -Receita-Despesa'!$B40,'Conciliação Bancária 2016.17.18'!$D:$D,'Base -Receita-Despesa'!CE$5)</f>
        <v>0</v>
      </c>
      <c r="CF40" s="196">
        <f>SUMIFS('Conciliação Bancária 2016.17.18'!$J:$J,'Conciliação Bancária 2016.17.18'!$K:$K,'Base -Receita-Despesa'!$B40,'Conciliação Bancária 2016.17.18'!$D:$D,'Base -Receita-Despesa'!CF$5)</f>
        <v>0</v>
      </c>
      <c r="CG40" s="196">
        <f>SUMIFS('Conciliação Bancária 2016.17.18'!$J:$J,'Conciliação Bancária 2016.17.18'!$K:$K,'Base -Receita-Despesa'!$B40,'Conciliação Bancária 2016.17.18'!$D:$D,'Base -Receita-Despesa'!CG$5)</f>
        <v>0</v>
      </c>
      <c r="CH40" s="196">
        <f>SUMIFS('Conciliação Bancária 2016.17.18'!$J:$J,'Conciliação Bancária 2016.17.18'!$K:$K,'Base -Receita-Despesa'!$B40,'Conciliação Bancária 2016.17.18'!$D:$D,'Base -Receita-Despesa'!CH$5)</f>
        <v>0</v>
      </c>
      <c r="CI40" s="196">
        <f>SUMIFS('Conciliação Bancária 2016.17.18'!$J:$J,'Conciliação Bancária 2016.17.18'!$K:$K,'Base -Receita-Despesa'!$B40,'Conciliação Bancária 2016.17.18'!$D:$D,'Base -Receita-Despesa'!CI$5)</f>
        <v>0</v>
      </c>
      <c r="CJ40" s="196">
        <f>SUMIFS('Conciliação Bancária 2016.17.18'!$J:$J,'Conciliação Bancária 2016.17.18'!$K:$K,'Base -Receita-Despesa'!$B40,'Conciliação Bancária 2016.17.18'!$D:$D,'Base -Receita-Despesa'!CJ$5)</f>
        <v>0</v>
      </c>
      <c r="CK40" s="197">
        <f t="shared" si="132"/>
        <v>0</v>
      </c>
      <c r="CL40" s="201">
        <f t="shared" si="133"/>
        <v>0</v>
      </c>
    </row>
    <row r="41" spans="2:90" s="199" customFormat="1" outlineLevel="1" x14ac:dyDescent="0.3">
      <c r="B41" s="253" t="s">
        <v>13</v>
      </c>
      <c r="C41" s="220">
        <f>SUMIFS('Conciliação Bancária 2016.17.18'!$J:$J,'Conciliação Bancária 2016.17.18'!$K:$K,'Base -Receita-Despesa'!$B41,'Conciliação Bancária 2016.17.18'!$D:$D,'Base -Receita-Despesa'!C$5)</f>
        <v>-80593.01999999999</v>
      </c>
      <c r="D41" s="196">
        <f>SUMIFS('Conciliação Bancária 2016.17.18'!$J:$J,'Conciliação Bancária 2016.17.18'!$K:$K,'Base -Receita-Despesa'!$B41,'Conciliação Bancária 2016.17.18'!$D:$D,'Base -Receita-Despesa'!D$5)</f>
        <v>-10005.470000000001</v>
      </c>
      <c r="E41" s="196">
        <f>SUMIFS('Conciliação Bancária 2016.17.18'!$J:$J,'Conciliação Bancária 2016.17.18'!$K:$K,'Base -Receita-Despesa'!$B41,'Conciliação Bancária 2016.17.18'!$D:$D,'Base -Receita-Despesa'!E$5)</f>
        <v>-191.62</v>
      </c>
      <c r="F41" s="196">
        <f>SUMIFS('Conciliação Bancária 2016.17.18'!$J:$J,'Conciliação Bancária 2016.17.18'!$K:$K,'Base -Receita-Despesa'!$B41,'Conciliação Bancária 2016.17.18'!$D:$D,'Base -Receita-Despesa'!F$5)</f>
        <v>-13718.01</v>
      </c>
      <c r="G41" s="196">
        <f>SUMIFS('Conciliação Bancária 2016.17.18'!$J:$J,'Conciliação Bancária 2016.17.18'!$K:$K,'Base -Receita-Despesa'!$B41,'Conciliação Bancária 2016.17.18'!$D:$D,'Base -Receita-Despesa'!G$5)</f>
        <v>-18439.539999999997</v>
      </c>
      <c r="H41" s="196">
        <f>SUMIFS('Conciliação Bancária 2016.17.18'!$J:$J,'Conciliação Bancária 2016.17.18'!$K:$K,'Base -Receita-Despesa'!$B41,'Conciliação Bancária 2016.17.18'!$D:$D,'Base -Receita-Despesa'!H$5)</f>
        <v>-15344.670000000002</v>
      </c>
      <c r="I41" s="196">
        <f>SUMIFS('Conciliação Bancária 2016.17.18'!$J:$J,'Conciliação Bancária 2016.17.18'!$K:$K,'Base -Receita-Despesa'!$B41,'Conciliação Bancária 2016.17.18'!$D:$D,'Base -Receita-Despesa'!I$5)</f>
        <v>-120020.72</v>
      </c>
      <c r="J41" s="196">
        <f>SUMIFS('Conciliação Bancária 2016.17.18'!$J:$J,'Conciliação Bancária 2016.17.18'!$K:$K,'Base -Receita-Despesa'!$B41,'Conciliação Bancária 2016.17.18'!$D:$D,'Base -Receita-Despesa'!J$5)</f>
        <v>-3029.4500000000003</v>
      </c>
      <c r="K41" s="196">
        <f>SUMIFS('Conciliação Bancária 2016.17.18'!$J:$J,'Conciliação Bancária 2016.17.18'!$K:$K,'Base -Receita-Despesa'!$B41,'Conciliação Bancária 2016.17.18'!$D:$D,'Base -Receita-Despesa'!K$5)</f>
        <v>-93139.46</v>
      </c>
      <c r="L41" s="196">
        <f>SUMIFS('Conciliação Bancária 2016.17.18'!$J:$J,'Conciliação Bancária 2016.17.18'!$K:$K,'Base -Receita-Despesa'!$B41,'Conciliação Bancária 2016.17.18'!$D:$D,'Base -Receita-Despesa'!L$5)</f>
        <v>-135466.31000000003</v>
      </c>
      <c r="M41" s="196">
        <f>SUMIFS('Conciliação Bancária 2016.17.18'!$J:$J,'Conciliação Bancária 2016.17.18'!$K:$K,'Base -Receita-Despesa'!$B41,'Conciliação Bancária 2016.17.18'!$D:$D,'Base -Receita-Despesa'!M$5)</f>
        <v>-44650.37</v>
      </c>
      <c r="N41" s="236">
        <f>SUMIFS('Conciliação Bancária 2016.17.18'!$J:$J,'Conciliação Bancária 2016.17.18'!$K:$K,'Base -Receita-Despesa'!$B41,'Conciliação Bancária 2016.17.18'!$D:$D,'Base -Receita-Despesa'!N$5)</f>
        <v>-68135.55</v>
      </c>
      <c r="O41" s="243">
        <f t="shared" si="123"/>
        <v>-602734.19000000006</v>
      </c>
      <c r="P41" s="211"/>
      <c r="Q41" s="220">
        <f>SUMIFS('Conciliação Bancária 2016.17.18'!$J:$J,'Conciliação Bancária 2016.17.18'!$K:$K,'Base -Receita-Despesa'!$B41,'Conciliação Bancária 2016.17.18'!$D:$D,'Base -Receita-Despesa'!Q$5)</f>
        <v>-30331.64</v>
      </c>
      <c r="R41" s="196">
        <f>SUMIFS('Conciliação Bancária 2016.17.18'!$J:$J,'Conciliação Bancária 2016.17.18'!$K:$K,'Base -Receita-Despesa'!$B41,'Conciliação Bancária 2016.17.18'!$D:$D,'Base -Receita-Despesa'!R$5)</f>
        <v>-3523.83</v>
      </c>
      <c r="S41" s="196">
        <f>SUMIFS('Conciliação Bancária 2016.17.18'!$J:$J,'Conciliação Bancária 2016.17.18'!$K:$K,'Base -Receita-Despesa'!$B41,'Conciliação Bancária 2016.17.18'!$D:$D,'Base -Receita-Despesa'!S$5)</f>
        <v>-102451.70000000001</v>
      </c>
      <c r="T41" s="196">
        <f>SUMIFS('Conciliação Bancária 2016.17.18'!$J:$J,'Conciliação Bancária 2016.17.18'!$K:$K,'Base -Receita-Despesa'!$B41,'Conciliação Bancária 2016.17.18'!$D:$D,'Base -Receita-Despesa'!T$5)</f>
        <v>-23888.300000000003</v>
      </c>
      <c r="U41" s="196">
        <f>SUMIFS('Conciliação Bancária 2016.17.18'!$J:$J,'Conciliação Bancária 2016.17.18'!$K:$K,'Base -Receita-Despesa'!$B41,'Conciliação Bancária 2016.17.18'!$D:$D,'Base -Receita-Despesa'!U$5)</f>
        <v>-27495.45</v>
      </c>
      <c r="V41" s="196">
        <f>SUMIFS('Conciliação Bancária 2016.17.18'!$J:$J,'Conciliação Bancária 2016.17.18'!$K:$K,'Base -Receita-Despesa'!$B41,'Conciliação Bancária 2016.17.18'!$D:$D,'Base -Receita-Despesa'!V$5)</f>
        <v>0</v>
      </c>
      <c r="W41" s="196">
        <f>SUMIFS('Conciliação Bancária 2016.17.18'!$J:$J,'Conciliação Bancária 2016.17.18'!$K:$K,'Base -Receita-Despesa'!$B41,'Conciliação Bancária 2016.17.18'!$D:$D,'Base -Receita-Despesa'!W$5)</f>
        <v>-58.02</v>
      </c>
      <c r="X41" s="196">
        <f>SUMIFS('Conciliação Bancária 2016.17.18'!$J:$J,'Conciliação Bancária 2016.17.18'!$K:$K,'Base -Receita-Despesa'!$B41,'Conciliação Bancária 2016.17.18'!$D:$D,'Base -Receita-Despesa'!X$5)</f>
        <v>0</v>
      </c>
      <c r="Y41" s="196">
        <f>SUMIFS('Conciliação Bancária 2016.17.18'!$J:$J,'Conciliação Bancária 2016.17.18'!$K:$K,'Base -Receita-Despesa'!$B41,'Conciliação Bancária 2016.17.18'!$D:$D,'Base -Receita-Despesa'!Y$5)</f>
        <v>-791.71</v>
      </c>
      <c r="Z41" s="196">
        <f>SUMIFS('Conciliação Bancária 2016.17.18'!$J:$J,'Conciliação Bancária 2016.17.18'!$K:$K,'Base -Receita-Despesa'!$B41,'Conciliação Bancária 2016.17.18'!$D:$D,'Base -Receita-Despesa'!Z$5)</f>
        <v>-7061.02</v>
      </c>
      <c r="AA41" s="196">
        <f>SUMIFS('Conciliação Bancária 2016.17.18'!$J:$J,'Conciliação Bancária 2016.17.18'!$K:$K,'Base -Receita-Despesa'!$B41,'Conciliação Bancária 2016.17.18'!$D:$D,'Base -Receita-Despesa'!AA$5)</f>
        <v>-6156.03</v>
      </c>
      <c r="AB41" s="196">
        <f>SUMIFS('Conciliação Bancária 2016.17.18'!$J:$J,'Conciliação Bancária 2016.17.18'!$K:$K,'Base -Receita-Despesa'!$B41,'Conciliação Bancária 2016.17.18'!$D:$D,'Base -Receita-Despesa'!AB$5)</f>
        <v>-71959.819999999978</v>
      </c>
      <c r="AC41" s="197">
        <f t="shared" si="124"/>
        <v>-273717.52</v>
      </c>
      <c r="AD41" s="201">
        <f t="shared" si="125"/>
        <v>1.4776797182508489E-2</v>
      </c>
      <c r="AE41" s="198"/>
      <c r="AF41" s="220">
        <f>SUMIFS('Conciliação Bancária 2016.17.18'!$J:$J,'Conciliação Bancária 2016.17.18'!$K:$K,'Base -Receita-Despesa'!$B41,'Conciliação Bancária 2016.17.18'!$D:$D,'Base -Receita-Despesa'!AF$5)</f>
        <v>-2683.58</v>
      </c>
      <c r="AG41" s="196">
        <f>SUMIFS('Conciliação Bancária 2016.17.18'!$J:$J,'Conciliação Bancária 2016.17.18'!$K:$K,'Base -Receita-Despesa'!$B41,'Conciliação Bancária 2016.17.18'!$D:$D,'Base -Receita-Despesa'!AG$5)</f>
        <v>-311483.13000000006</v>
      </c>
      <c r="AH41" s="196">
        <f>SUMIFS('Conciliação Bancária 2016.17.18'!$J:$J,'Conciliação Bancária 2016.17.18'!$K:$K,'Base -Receita-Despesa'!$B41,'Conciliação Bancária 2016.17.18'!$D:$D,'Base -Receita-Despesa'!AH$5)</f>
        <v>-182818.76</v>
      </c>
      <c r="AI41" s="196">
        <f>SUMIFS('Conciliação Bancária 2016.17.18'!$J:$J,'Conciliação Bancária 2016.17.18'!$K:$K,'Base -Receita-Despesa'!$B41,'Conciliação Bancária 2016.17.18'!$D:$D,'Base -Receita-Despesa'!AI$5)</f>
        <v>-803.25</v>
      </c>
      <c r="AJ41" s="196">
        <f>SUMIFS('Conciliação Bancária 2016.17.18'!$J:$J,'Conciliação Bancária 2016.17.18'!$K:$K,'Base -Receita-Despesa'!$B41,'Conciliação Bancária 2016.17.18'!$D:$D,'Base -Receita-Despesa'!AJ$5)</f>
        <v>-23629.820000000003</v>
      </c>
      <c r="AK41" s="196">
        <f>SUMIFS('Conciliação Bancária 2016.17.18'!$J:$J,'Conciliação Bancária 2016.17.18'!$K:$K,'Base -Receita-Despesa'!$B41,'Conciliação Bancária 2016.17.18'!$D:$D,'Base -Receita-Despesa'!AK$5)</f>
        <v>0</v>
      </c>
      <c r="AL41" s="196">
        <f>SUMIFS('Conciliação Bancária 2016.17.18'!$J:$J,'Conciliação Bancária 2016.17.18'!$K:$K,'Base -Receita-Despesa'!$B41,'Conciliação Bancária 2016.17.18'!$D:$D,'Base -Receita-Despesa'!AL$5)</f>
        <v>-22824.41</v>
      </c>
      <c r="AM41" s="196">
        <f>SUMIFS('Conciliação Bancária 2016.17.18'!$J:$J,'Conciliação Bancária 2016.17.18'!$K:$K,'Base -Receita-Despesa'!$B41,'Conciliação Bancária 2016.17.18'!$D:$D,'Base -Receita-Despesa'!AM$5)</f>
        <v>-3859.36</v>
      </c>
      <c r="AN41" s="196">
        <f>SUMIFS('Conciliação Bancária 2016.17.18'!$J:$J,'Conciliação Bancária 2016.17.18'!$K:$K,'Base -Receita-Despesa'!$B41,'Conciliação Bancária 2016.17.18'!$D:$D,'Base -Receita-Despesa'!AN$5)</f>
        <v>-774.43</v>
      </c>
      <c r="AO41" s="196">
        <f>SUMIFS('Conciliação Bancária 2016.17.18'!$J:$J,'Conciliação Bancária 2016.17.18'!$K:$K,'Base -Receita-Despesa'!$B41,'Conciliação Bancária 2016.17.18'!$D:$D,'Base -Receita-Despesa'!AO$5)</f>
        <v>-220.65</v>
      </c>
      <c r="AP41" s="196">
        <f>SUMIFS('Conciliação Bancária 2016.17.18'!$J:$J,'Conciliação Bancária 2016.17.18'!$K:$K,'Base -Receita-Despesa'!$B41,'Conciliação Bancária 2016.17.18'!$D:$D,'Base -Receita-Despesa'!AP$5)</f>
        <v>-33037.229999999996</v>
      </c>
      <c r="AQ41" s="196">
        <f>SUMIFS('Conciliação Bancária 2016.17.18'!$J:$J,'Conciliação Bancária 2016.17.18'!$K:$K,'Base -Receita-Despesa'!$B41,'Conciliação Bancária 2016.17.18'!$D:$D,'Base -Receita-Despesa'!AQ$5)</f>
        <v>-2873.6000000000004</v>
      </c>
      <c r="AR41" s="197">
        <f t="shared" si="126"/>
        <v>-585008.22000000009</v>
      </c>
      <c r="AS41" s="201">
        <f t="shared" si="127"/>
        <v>2.1058406204783268E-2</v>
      </c>
      <c r="AT41" s="198"/>
      <c r="AU41" s="220">
        <f>SUMIFS('Conciliação Bancária 2016.17.18'!$J:$J,'Conciliação Bancária 2016.17.18'!$K:$K,'Base -Receita-Despesa'!$B41,'Conciliação Bancária 2016.17.18'!$D:$D,'Base -Receita-Despesa'!AU$5)</f>
        <v>-6173.67</v>
      </c>
      <c r="AV41" s="196">
        <f>SUMIFS('Conciliação Bancária 2016.17.18'!$J:$J,'Conciliação Bancária 2016.17.18'!$K:$K,'Base -Receita-Despesa'!$B41,'Conciliação Bancária 2016.17.18'!$D:$D,'Base -Receita-Despesa'!AV$5)</f>
        <v>-13654.689999999999</v>
      </c>
      <c r="AW41" s="196">
        <f>SUMIFS('Conciliação Bancária 2016.17.18'!$J:$J,'Conciliação Bancária 2016.17.18'!$K:$K,'Base -Receita-Despesa'!$B41,'Conciliação Bancária 2016.17.18'!$D:$D,'Base -Receita-Despesa'!AW$5)</f>
        <v>-11139.720000000001</v>
      </c>
      <c r="AX41" s="196">
        <f>SUMIFS('Conciliação Bancária 2016.17.18'!$J:$J,'Conciliação Bancária 2016.17.18'!$K:$K,'Base -Receita-Despesa'!$B41,'Conciliação Bancária 2016.17.18'!$D:$D,'Base -Receita-Despesa'!AX$5)</f>
        <v>-9218.9399999999987</v>
      </c>
      <c r="AY41" s="196">
        <f>SUMIFS('Conciliação Bancária 2016.17.18'!$J:$J,'Conciliação Bancária 2016.17.18'!$K:$K,'Base -Receita-Despesa'!$B41,'Conciliação Bancária 2016.17.18'!$D:$D,'Base -Receita-Despesa'!AY$5)</f>
        <v>-2982.59</v>
      </c>
      <c r="AZ41" s="196">
        <f>SUMIFS('Conciliação Bancária 2016.17.18'!$J:$J,'Conciliação Bancária 2016.17.18'!$K:$K,'Base -Receita-Despesa'!$B41,'Conciliação Bancária 2016.17.18'!$D:$D,'Base -Receita-Despesa'!AZ$5)</f>
        <v>-61617.73</v>
      </c>
      <c r="BA41" s="196">
        <f>SUMIFS('Conciliação Bancária 2016.17.18'!$J:$J,'Conciliação Bancária 2016.17.18'!$K:$K,'Base -Receita-Despesa'!$B41,'Conciliação Bancária 2016.17.18'!$D:$D,'Base -Receita-Despesa'!BA$5)</f>
        <v>-29676.36</v>
      </c>
      <c r="BB41" s="196">
        <f>SUMIFS('Conciliação Bancária 2016.17.18'!$J:$J,'Conciliação Bancária 2016.17.18'!$K:$K,'Base -Receita-Despesa'!$B41,'Conciliação Bancária 2016.17.18'!$D:$D,'Base -Receita-Despesa'!BB$5)</f>
        <v>-15687.52</v>
      </c>
      <c r="BC41" s="196">
        <f>SUMIFS('Conciliação Bancária 2016.17.18'!$J:$J,'Conciliação Bancária 2016.17.18'!$K:$K,'Base -Receita-Despesa'!$B41,'Conciliação Bancária 2016.17.18'!$D:$D,'Base -Receita-Despesa'!BC$5)</f>
        <v>-26630.25</v>
      </c>
      <c r="BD41" s="196">
        <f>SUMIFS('Conciliação Bancária 2016.17.18'!$J:$J,'Conciliação Bancária 2016.17.18'!$K:$K,'Base -Receita-Despesa'!$B41,'Conciliação Bancária 2016.17.18'!$D:$D,'Base -Receita-Despesa'!BD$5)</f>
        <v>-54305.7</v>
      </c>
      <c r="BE41" s="196">
        <f>SUMIFS('Conciliação Bancária 2016.17.18'!$J:$J,'Conciliação Bancária 2016.17.18'!$K:$K,'Base -Receita-Despesa'!$B41,'Conciliação Bancária 2016.17.18'!$D:$D,'Base -Receita-Despesa'!BE$5)</f>
        <v>-40396.900000000009</v>
      </c>
      <c r="BF41" s="196">
        <f>SUMIFS('Conciliação Bancária 2016.17.18'!$J:$J,'Conciliação Bancária 2016.17.18'!$K:$K,'Base -Receita-Despesa'!$B41,'Conciliação Bancária 2016.17.18'!$D:$D,'Base -Receita-Despesa'!BF$5)</f>
        <v>-13626.44</v>
      </c>
      <c r="BG41" s="197">
        <f t="shared" si="128"/>
        <v>-285110.51</v>
      </c>
      <c r="BH41" s="201">
        <f t="shared" si="129"/>
        <v>1.0263057385472158E-2</v>
      </c>
      <c r="BI41" s="198"/>
      <c r="BJ41" s="220">
        <f>SUMIFS('Conciliação Bancária 2016.17.18'!$J:$J,'Conciliação Bancária 2016.17.18'!$K:$K,'Base -Receita-Despesa'!$B41,'Conciliação Bancária 2016.17.18'!$D:$D,'Base -Receita-Despesa'!BJ$5)</f>
        <v>-245431.46</v>
      </c>
      <c r="BK41" s="196">
        <f>SUMIFS('Conciliação Bancária 2016.17.18'!$J:$J,'Conciliação Bancária 2016.17.18'!$K:$K,'Base -Receita-Despesa'!$B41,'Conciliação Bancária 2016.17.18'!$D:$D,'Base -Receita-Despesa'!BK$5)</f>
        <v>-54262.22</v>
      </c>
      <c r="BL41" s="196">
        <f>SUMIFS('Conciliação Bancária 2016.17.18'!$J:$J,'Conciliação Bancária 2016.17.18'!$K:$K,'Base -Receita-Despesa'!$B41,'Conciliação Bancária 2016.17.18'!$D:$D,'Base -Receita-Despesa'!BL$5)</f>
        <v>-123419.59000000001</v>
      </c>
      <c r="BM41" s="196">
        <f>SUMIFS('Conciliação Bancária 2016.17.18'!$J:$J,'Conciliação Bancária 2016.17.18'!$K:$K,'Base -Receita-Despesa'!$B41,'Conciliação Bancária 2016.17.18'!$D:$D,'Base -Receita-Despesa'!BM$5)</f>
        <v>-123540.46</v>
      </c>
      <c r="BN41" s="196">
        <f>SUMIFS('Conciliação Bancária 2016.17.18'!$J:$J,'Conciliação Bancária 2016.17.18'!$K:$K,'Base -Receita-Despesa'!$B41,'Conciliação Bancária 2016.17.18'!$D:$D,'Base -Receita-Despesa'!BN$5)</f>
        <v>-185409.68999999994</v>
      </c>
      <c r="BO41" s="196">
        <f>SUMIFS('Conciliação Bancária 2016.17.18'!$J:$J,'Conciliação Bancária 2016.17.18'!$K:$K,'Base -Receita-Despesa'!$B41,'Conciliação Bancária 2016.17.18'!$D:$D,'Base -Receita-Despesa'!BO$5)</f>
        <v>-22616.710000000003</v>
      </c>
      <c r="BP41" s="196">
        <f>SUMIFS('Conciliação Bancária 2016.17.18'!$J:$J,'Conciliação Bancária 2016.17.18'!$K:$K,'Base -Receita-Despesa'!$B41,'Conciliação Bancária 2016.17.18'!$D:$D,'Base -Receita-Despesa'!BP$5)</f>
        <v>-62.55</v>
      </c>
      <c r="BQ41" s="196">
        <f>SUMIFS('Conciliação Bancária 2016.17.18'!$J:$J,'Conciliação Bancária 2016.17.18'!$K:$K,'Base -Receita-Despesa'!$B41,'Conciliação Bancária 2016.17.18'!$D:$D,'Base -Receita-Despesa'!BQ$5)</f>
        <v>-6081.02</v>
      </c>
      <c r="BR41" s="196">
        <f>SUMIFS('Conciliação Bancária 2016.17.18'!$J:$J,'Conciliação Bancária 2016.17.18'!$K:$K,'Base -Receita-Despesa'!$B41,'Conciliação Bancária 2016.17.18'!$D:$D,'Base -Receita-Despesa'!BR$5)</f>
        <v>-13866.650000000001</v>
      </c>
      <c r="BS41" s="196">
        <f>SUMIFS('Conciliação Bancária 2016.17.18'!$J:$J,'Conciliação Bancária 2016.17.18'!$K:$K,'Base -Receita-Despesa'!$B41,'Conciliação Bancária 2016.17.18'!$D:$D,'Base -Receita-Despesa'!BS$5)</f>
        <v>-14252.42</v>
      </c>
      <c r="BT41" s="196">
        <f>SUMIFS('Conciliação Bancária 2016.17.18'!$J:$J,'Conciliação Bancária 2016.17.18'!$K:$K,'Base -Receita-Despesa'!$B41,'Conciliação Bancária 2016.17.18'!$D:$D,'Base -Receita-Despesa'!BT$5)</f>
        <v>-26972.44</v>
      </c>
      <c r="BU41" s="196">
        <f>SUMIFS('Conciliação Bancária 2016.17.18'!$J:$J,'Conciliação Bancária 2016.17.18'!$K:$K,'Base -Receita-Despesa'!$B41,'Conciliação Bancária 2016.17.18'!$D:$D,'Base -Receita-Despesa'!BU$5)</f>
        <v>-284.82</v>
      </c>
      <c r="BV41" s="197">
        <f t="shared" si="130"/>
        <v>-816200.02999999991</v>
      </c>
      <c r="BW41" s="201">
        <f t="shared" si="131"/>
        <v>2.938056456043692E-2</v>
      </c>
      <c r="BX41" s="198"/>
      <c r="BY41" s="220">
        <f>SUMIFS('Conciliação Bancária 2016.17.18'!$J:$J,'Conciliação Bancária 2016.17.18'!$K:$K,'Base -Receita-Despesa'!$B41,'Conciliação Bancária 2016.17.18'!$D:$D,'Base -Receita-Despesa'!BY$5)</f>
        <v>-22387.64</v>
      </c>
      <c r="BZ41" s="196">
        <f>SUMIFS('Conciliação Bancária 2016.17.18'!$J:$J,'Conciliação Bancária 2016.17.18'!$K:$K,'Base -Receita-Despesa'!$B41,'Conciliação Bancária 2016.17.18'!$D:$D,'Base -Receita-Despesa'!BZ$5)</f>
        <v>-32275.890000000003</v>
      </c>
      <c r="CA41" s="196">
        <f>SUMIFS('Conciliação Bancária 2016.17.18'!$J:$J,'Conciliação Bancária 2016.17.18'!$K:$K,'Base -Receita-Despesa'!$B41,'Conciliação Bancária 2016.17.18'!$D:$D,'Base -Receita-Despesa'!CA$5)</f>
        <v>0</v>
      </c>
      <c r="CB41" s="196">
        <f>SUMIFS('Conciliação Bancária 2016.17.18'!$J:$J,'Conciliação Bancária 2016.17.18'!$K:$K,'Base -Receita-Despesa'!$B41,'Conciliação Bancária 2016.17.18'!$D:$D,'Base -Receita-Despesa'!CB$5)</f>
        <v>0</v>
      </c>
      <c r="CC41" s="196">
        <f>SUMIFS('Conciliação Bancária 2016.17.18'!$J:$J,'Conciliação Bancária 2016.17.18'!$K:$K,'Base -Receita-Despesa'!$B41,'Conciliação Bancária 2016.17.18'!$D:$D,'Base -Receita-Despesa'!CC$5)</f>
        <v>0</v>
      </c>
      <c r="CD41" s="196">
        <f>SUMIFS('Conciliação Bancária 2016.17.18'!$J:$J,'Conciliação Bancária 2016.17.18'!$K:$K,'Base -Receita-Despesa'!$B41,'Conciliação Bancária 2016.17.18'!$D:$D,'Base -Receita-Despesa'!CD$5)</f>
        <v>0</v>
      </c>
      <c r="CE41" s="196">
        <f>SUMIFS('Conciliação Bancária 2016.17.18'!$J:$J,'Conciliação Bancária 2016.17.18'!$K:$K,'Base -Receita-Despesa'!$B41,'Conciliação Bancária 2016.17.18'!$D:$D,'Base -Receita-Despesa'!CE$5)</f>
        <v>0</v>
      </c>
      <c r="CF41" s="196">
        <f>SUMIFS('Conciliação Bancária 2016.17.18'!$J:$J,'Conciliação Bancária 2016.17.18'!$K:$K,'Base -Receita-Despesa'!$B41,'Conciliação Bancária 2016.17.18'!$D:$D,'Base -Receita-Despesa'!CF$5)</f>
        <v>0</v>
      </c>
      <c r="CG41" s="196">
        <f>SUMIFS('Conciliação Bancária 2016.17.18'!$J:$J,'Conciliação Bancária 2016.17.18'!$K:$K,'Base -Receita-Despesa'!$B41,'Conciliação Bancária 2016.17.18'!$D:$D,'Base -Receita-Despesa'!CG$5)</f>
        <v>0</v>
      </c>
      <c r="CH41" s="196">
        <f>SUMIFS('Conciliação Bancária 2016.17.18'!$J:$J,'Conciliação Bancária 2016.17.18'!$K:$K,'Base -Receita-Despesa'!$B41,'Conciliação Bancária 2016.17.18'!$D:$D,'Base -Receita-Despesa'!CH$5)</f>
        <v>0</v>
      </c>
      <c r="CI41" s="196">
        <f>SUMIFS('Conciliação Bancária 2016.17.18'!$J:$J,'Conciliação Bancária 2016.17.18'!$K:$K,'Base -Receita-Despesa'!$B41,'Conciliação Bancária 2016.17.18'!$D:$D,'Base -Receita-Despesa'!CI$5)</f>
        <v>0</v>
      </c>
      <c r="CJ41" s="196">
        <f>SUMIFS('Conciliação Bancária 2016.17.18'!$J:$J,'Conciliação Bancária 2016.17.18'!$K:$K,'Base -Receita-Despesa'!$B41,'Conciliação Bancária 2016.17.18'!$D:$D,'Base -Receita-Despesa'!CJ$5)</f>
        <v>0</v>
      </c>
      <c r="CK41" s="197">
        <f t="shared" si="132"/>
        <v>-54663.53</v>
      </c>
      <c r="CL41" s="201">
        <f t="shared" si="133"/>
        <v>1.9677105038410506E-3</v>
      </c>
    </row>
    <row r="42" spans="2:90" s="199" customFormat="1" outlineLevel="1" x14ac:dyDescent="0.3">
      <c r="B42" s="253" t="s">
        <v>85</v>
      </c>
      <c r="C42" s="220">
        <f>SUMIFS('Conciliação Bancária 2016.17.18'!$J:$J,'Conciliação Bancária 2016.17.18'!$K:$K,'Base -Receita-Despesa'!$B42,'Conciliação Bancária 2016.17.18'!$D:$D,'Base -Receita-Despesa'!C$5)</f>
        <v>0</v>
      </c>
      <c r="D42" s="196">
        <f>SUMIFS('Conciliação Bancária 2016.17.18'!$J:$J,'Conciliação Bancária 2016.17.18'!$K:$K,'Base -Receita-Despesa'!$B42,'Conciliação Bancária 2016.17.18'!$D:$D,'Base -Receita-Despesa'!D$5)</f>
        <v>0</v>
      </c>
      <c r="E42" s="196">
        <f>SUMIFS('Conciliação Bancária 2016.17.18'!$J:$J,'Conciliação Bancária 2016.17.18'!$K:$K,'Base -Receita-Despesa'!$B42,'Conciliação Bancária 2016.17.18'!$D:$D,'Base -Receita-Despesa'!E$5)</f>
        <v>0</v>
      </c>
      <c r="F42" s="196">
        <f>SUMIFS('Conciliação Bancária 2016.17.18'!$J:$J,'Conciliação Bancária 2016.17.18'!$K:$K,'Base -Receita-Despesa'!$B42,'Conciliação Bancária 2016.17.18'!$D:$D,'Base -Receita-Despesa'!F$5)</f>
        <v>0</v>
      </c>
      <c r="G42" s="196">
        <f>SUMIFS('Conciliação Bancária 2016.17.18'!$J:$J,'Conciliação Bancária 2016.17.18'!$K:$K,'Base -Receita-Despesa'!$B42,'Conciliação Bancária 2016.17.18'!$D:$D,'Base -Receita-Despesa'!G$5)</f>
        <v>0</v>
      </c>
      <c r="H42" s="196">
        <f>SUMIFS('Conciliação Bancária 2016.17.18'!$J:$J,'Conciliação Bancária 2016.17.18'!$K:$K,'Base -Receita-Despesa'!$B42,'Conciliação Bancária 2016.17.18'!$D:$D,'Base -Receita-Despesa'!H$5)</f>
        <v>0</v>
      </c>
      <c r="I42" s="196">
        <f>SUMIFS('Conciliação Bancária 2016.17.18'!$J:$J,'Conciliação Bancária 2016.17.18'!$K:$K,'Base -Receita-Despesa'!$B42,'Conciliação Bancária 2016.17.18'!$D:$D,'Base -Receita-Despesa'!I$5)</f>
        <v>0</v>
      </c>
      <c r="J42" s="196">
        <f>SUMIFS('Conciliação Bancária 2016.17.18'!$J:$J,'Conciliação Bancária 2016.17.18'!$K:$K,'Base -Receita-Despesa'!$B42,'Conciliação Bancária 2016.17.18'!$D:$D,'Base -Receita-Despesa'!J$5)</f>
        <v>0</v>
      </c>
      <c r="K42" s="196">
        <f>SUMIFS('Conciliação Bancária 2016.17.18'!$J:$J,'Conciliação Bancária 2016.17.18'!$K:$K,'Base -Receita-Despesa'!$B42,'Conciliação Bancária 2016.17.18'!$D:$D,'Base -Receita-Despesa'!K$5)</f>
        <v>0</v>
      </c>
      <c r="L42" s="196">
        <f>SUMIFS('Conciliação Bancária 2016.17.18'!$J:$J,'Conciliação Bancária 2016.17.18'!$K:$K,'Base -Receita-Despesa'!$B42,'Conciliação Bancária 2016.17.18'!$D:$D,'Base -Receita-Despesa'!L$5)</f>
        <v>-24398.71</v>
      </c>
      <c r="M42" s="196">
        <f>SUMIFS('Conciliação Bancária 2016.17.18'!$J:$J,'Conciliação Bancária 2016.17.18'!$K:$K,'Base -Receita-Despesa'!$B42,'Conciliação Bancária 2016.17.18'!$D:$D,'Base -Receita-Despesa'!M$5)</f>
        <v>-39395.07</v>
      </c>
      <c r="N42" s="236">
        <f>SUMIFS('Conciliação Bancária 2016.17.18'!$J:$J,'Conciliação Bancária 2016.17.18'!$K:$K,'Base -Receita-Despesa'!$B42,'Conciliação Bancária 2016.17.18'!$D:$D,'Base -Receita-Despesa'!N$5)</f>
        <v>-53507.58</v>
      </c>
      <c r="O42" s="243">
        <f t="shared" si="123"/>
        <v>-117301.36</v>
      </c>
      <c r="P42" s="211"/>
      <c r="Q42" s="220">
        <f>SUMIFS('Conciliação Bancária 2016.17.18'!$J:$J,'Conciliação Bancária 2016.17.18'!$K:$K,'Base -Receita-Despesa'!$B42,'Conciliação Bancária 2016.17.18'!$D:$D,'Base -Receita-Despesa'!Q$5)</f>
        <v>-40696.99</v>
      </c>
      <c r="R42" s="196">
        <f>SUMIFS('Conciliação Bancária 2016.17.18'!$J:$J,'Conciliação Bancária 2016.17.18'!$K:$K,'Base -Receita-Despesa'!$B42,'Conciliação Bancária 2016.17.18'!$D:$D,'Base -Receita-Despesa'!R$5)</f>
        <v>-40778.75</v>
      </c>
      <c r="S42" s="196">
        <f>SUMIFS('Conciliação Bancária 2016.17.18'!$J:$J,'Conciliação Bancária 2016.17.18'!$K:$K,'Base -Receita-Despesa'!$B42,'Conciliação Bancária 2016.17.18'!$D:$D,'Base -Receita-Despesa'!S$5)</f>
        <v>-35667.65</v>
      </c>
      <c r="T42" s="196">
        <f>SUMIFS('Conciliação Bancária 2016.17.18'!$J:$J,'Conciliação Bancária 2016.17.18'!$K:$K,'Base -Receita-Despesa'!$B42,'Conciliação Bancária 2016.17.18'!$D:$D,'Base -Receita-Despesa'!T$5)</f>
        <v>-75090.73</v>
      </c>
      <c r="U42" s="196">
        <f>SUMIFS('Conciliação Bancária 2016.17.18'!$J:$J,'Conciliação Bancária 2016.17.18'!$K:$K,'Base -Receita-Despesa'!$B42,'Conciliação Bancária 2016.17.18'!$D:$D,'Base -Receita-Despesa'!U$5)</f>
        <v>-73584.52</v>
      </c>
      <c r="V42" s="196">
        <f>SUMIFS('Conciliação Bancária 2016.17.18'!$J:$J,'Conciliação Bancária 2016.17.18'!$K:$K,'Base -Receita-Despesa'!$B42,'Conciliação Bancária 2016.17.18'!$D:$D,'Base -Receita-Despesa'!V$5)</f>
        <v>0</v>
      </c>
      <c r="W42" s="196">
        <f>SUMIFS('Conciliação Bancária 2016.17.18'!$J:$J,'Conciliação Bancária 2016.17.18'!$K:$K,'Base -Receita-Despesa'!$B42,'Conciliação Bancária 2016.17.18'!$D:$D,'Base -Receita-Despesa'!W$5)</f>
        <v>-84598.25</v>
      </c>
      <c r="X42" s="196">
        <f>SUMIFS('Conciliação Bancária 2016.17.18'!$J:$J,'Conciliação Bancária 2016.17.18'!$K:$K,'Base -Receita-Despesa'!$B42,'Conciliação Bancária 2016.17.18'!$D:$D,'Base -Receita-Despesa'!X$5)</f>
        <v>-94876.23</v>
      </c>
      <c r="Y42" s="196">
        <f>SUMIFS('Conciliação Bancária 2016.17.18'!$J:$J,'Conciliação Bancária 2016.17.18'!$K:$K,'Base -Receita-Despesa'!$B42,'Conciliação Bancária 2016.17.18'!$D:$D,'Base -Receita-Despesa'!Y$5)</f>
        <v>-79403.320000000007</v>
      </c>
      <c r="Z42" s="196">
        <f>SUMIFS('Conciliação Bancária 2016.17.18'!$J:$J,'Conciliação Bancária 2016.17.18'!$K:$K,'Base -Receita-Despesa'!$B42,'Conciliação Bancária 2016.17.18'!$D:$D,'Base -Receita-Despesa'!Z$5)</f>
        <v>-90641.03</v>
      </c>
      <c r="AA42" s="196">
        <f>SUMIFS('Conciliação Bancária 2016.17.18'!$J:$J,'Conciliação Bancária 2016.17.18'!$K:$K,'Base -Receita-Despesa'!$B42,'Conciliação Bancária 2016.17.18'!$D:$D,'Base -Receita-Despesa'!AA$5)</f>
        <v>-81626.990000000005</v>
      </c>
      <c r="AB42" s="196">
        <f>SUMIFS('Conciliação Bancária 2016.17.18'!$J:$J,'Conciliação Bancária 2016.17.18'!$K:$K,'Base -Receita-Despesa'!$B42,'Conciliação Bancária 2016.17.18'!$D:$D,'Base -Receita-Despesa'!AB$5)</f>
        <v>-134831.51</v>
      </c>
      <c r="AC42" s="197">
        <f t="shared" si="124"/>
        <v>-831795.97</v>
      </c>
      <c r="AD42" s="201">
        <f t="shared" si="125"/>
        <v>4.4904982136028102E-2</v>
      </c>
      <c r="AE42" s="198"/>
      <c r="AF42" s="220">
        <f>SUMIFS('Conciliação Bancária 2016.17.18'!$J:$J,'Conciliação Bancária 2016.17.18'!$K:$K,'Base -Receita-Despesa'!$B42,'Conciliação Bancária 2016.17.18'!$D:$D,'Base -Receita-Despesa'!AF$5)</f>
        <v>-86536.01</v>
      </c>
      <c r="AG42" s="196">
        <f>SUMIFS('Conciliação Bancária 2016.17.18'!$J:$J,'Conciliação Bancária 2016.17.18'!$K:$K,'Base -Receita-Despesa'!$B42,'Conciliação Bancária 2016.17.18'!$D:$D,'Base -Receita-Despesa'!AG$5)</f>
        <v>-76417.95</v>
      </c>
      <c r="AH42" s="196">
        <f>SUMIFS('Conciliação Bancária 2016.17.18'!$J:$J,'Conciliação Bancária 2016.17.18'!$K:$K,'Base -Receita-Despesa'!$B42,'Conciliação Bancária 2016.17.18'!$D:$D,'Base -Receita-Despesa'!AH$5)</f>
        <v>-81149.58</v>
      </c>
      <c r="AI42" s="196">
        <f>SUMIFS('Conciliação Bancária 2016.17.18'!$J:$J,'Conciliação Bancária 2016.17.18'!$K:$K,'Base -Receita-Despesa'!$B42,'Conciliação Bancária 2016.17.18'!$D:$D,'Base -Receita-Despesa'!AI$5)</f>
        <v>-93423.540000000008</v>
      </c>
      <c r="AJ42" s="196">
        <f>SUMIFS('Conciliação Bancária 2016.17.18'!$J:$J,'Conciliação Bancária 2016.17.18'!$K:$K,'Base -Receita-Despesa'!$B42,'Conciliação Bancária 2016.17.18'!$D:$D,'Base -Receita-Despesa'!AJ$5)</f>
        <v>-110005.31</v>
      </c>
      <c r="AK42" s="196">
        <f>SUMIFS('Conciliação Bancária 2016.17.18'!$J:$J,'Conciliação Bancária 2016.17.18'!$K:$K,'Base -Receita-Despesa'!$B42,'Conciliação Bancária 2016.17.18'!$D:$D,'Base -Receita-Despesa'!AK$5)</f>
        <v>-95710.6</v>
      </c>
      <c r="AL42" s="196">
        <f>SUMIFS('Conciliação Bancária 2016.17.18'!$J:$J,'Conciliação Bancária 2016.17.18'!$K:$K,'Base -Receita-Despesa'!$B42,'Conciliação Bancária 2016.17.18'!$D:$D,'Base -Receita-Despesa'!AL$5)</f>
        <v>-121559.34</v>
      </c>
      <c r="AM42" s="196">
        <f>SUMIFS('Conciliação Bancária 2016.17.18'!$J:$J,'Conciliação Bancária 2016.17.18'!$K:$K,'Base -Receita-Despesa'!$B42,'Conciliação Bancária 2016.17.18'!$D:$D,'Base -Receita-Despesa'!AM$5)</f>
        <v>-101405.08</v>
      </c>
      <c r="AN42" s="196">
        <f>SUMIFS('Conciliação Bancária 2016.17.18'!$J:$J,'Conciliação Bancária 2016.17.18'!$K:$K,'Base -Receita-Despesa'!$B42,'Conciliação Bancária 2016.17.18'!$D:$D,'Base -Receita-Despesa'!AN$5)</f>
        <v>-65336.9</v>
      </c>
      <c r="AO42" s="196">
        <f>SUMIFS('Conciliação Bancária 2016.17.18'!$J:$J,'Conciliação Bancária 2016.17.18'!$K:$K,'Base -Receita-Despesa'!$B42,'Conciliação Bancária 2016.17.18'!$D:$D,'Base -Receita-Despesa'!AO$5)</f>
        <v>-76406.06</v>
      </c>
      <c r="AP42" s="196">
        <f>SUMIFS('Conciliação Bancária 2016.17.18'!$J:$J,'Conciliação Bancária 2016.17.18'!$K:$K,'Base -Receita-Despesa'!$B42,'Conciliação Bancária 2016.17.18'!$D:$D,'Base -Receita-Despesa'!AP$5)</f>
        <v>-76227.64</v>
      </c>
      <c r="AQ42" s="196">
        <f>SUMIFS('Conciliação Bancária 2016.17.18'!$J:$J,'Conciliação Bancária 2016.17.18'!$K:$K,'Base -Receita-Despesa'!$B42,'Conciliação Bancária 2016.17.18'!$D:$D,'Base -Receita-Despesa'!AQ$5)</f>
        <v>-78173.440000000002</v>
      </c>
      <c r="AR42" s="197">
        <f t="shared" si="126"/>
        <v>-1062351.45</v>
      </c>
      <c r="AS42" s="201">
        <f t="shared" si="127"/>
        <v>3.8241220553004364E-2</v>
      </c>
      <c r="AT42" s="198"/>
      <c r="AU42" s="220">
        <f>SUMIFS('Conciliação Bancária 2016.17.18'!$J:$J,'Conciliação Bancária 2016.17.18'!$K:$K,'Base -Receita-Despesa'!$B42,'Conciliação Bancária 2016.17.18'!$D:$D,'Base -Receita-Despesa'!AU$5)</f>
        <v>-120262.07999999999</v>
      </c>
      <c r="AV42" s="196">
        <f>SUMIFS('Conciliação Bancária 2016.17.18'!$J:$J,'Conciliação Bancária 2016.17.18'!$K:$K,'Base -Receita-Despesa'!$B42,'Conciliação Bancária 2016.17.18'!$D:$D,'Base -Receita-Despesa'!AV$5)</f>
        <v>-92927.679999999993</v>
      </c>
      <c r="AW42" s="196">
        <f>SUMIFS('Conciliação Bancária 2016.17.18'!$J:$J,'Conciliação Bancária 2016.17.18'!$K:$K,'Base -Receita-Despesa'!$B42,'Conciliação Bancária 2016.17.18'!$D:$D,'Base -Receita-Despesa'!AW$5)</f>
        <v>-79438.84</v>
      </c>
      <c r="AX42" s="196">
        <f>SUMIFS('Conciliação Bancária 2016.17.18'!$J:$J,'Conciliação Bancária 2016.17.18'!$K:$K,'Base -Receita-Despesa'!$B42,'Conciliação Bancária 2016.17.18'!$D:$D,'Base -Receita-Despesa'!AX$5)</f>
        <v>-62798.3</v>
      </c>
      <c r="AY42" s="196">
        <f>SUMIFS('Conciliação Bancária 2016.17.18'!$J:$J,'Conciliação Bancária 2016.17.18'!$K:$K,'Base -Receita-Despesa'!$B42,'Conciliação Bancária 2016.17.18'!$D:$D,'Base -Receita-Despesa'!AY$5)</f>
        <v>-63609.84</v>
      </c>
      <c r="AZ42" s="196">
        <f>SUMIFS('Conciliação Bancária 2016.17.18'!$J:$J,'Conciliação Bancária 2016.17.18'!$K:$K,'Base -Receita-Despesa'!$B42,'Conciliação Bancária 2016.17.18'!$D:$D,'Base -Receita-Despesa'!AZ$5)</f>
        <v>-66897.89</v>
      </c>
      <c r="BA42" s="196">
        <f>SUMIFS('Conciliação Bancária 2016.17.18'!$J:$J,'Conciliação Bancária 2016.17.18'!$K:$K,'Base -Receita-Despesa'!$B42,'Conciliação Bancária 2016.17.18'!$D:$D,'Base -Receita-Despesa'!BA$5)</f>
        <v>-67239.77</v>
      </c>
      <c r="BB42" s="196">
        <f>SUMIFS('Conciliação Bancária 2016.17.18'!$J:$J,'Conciliação Bancária 2016.17.18'!$K:$K,'Base -Receita-Despesa'!$B42,'Conciliação Bancária 2016.17.18'!$D:$D,'Base -Receita-Despesa'!BB$5)</f>
        <v>-90657.79</v>
      </c>
      <c r="BC42" s="196">
        <f>SUMIFS('Conciliação Bancária 2016.17.18'!$J:$J,'Conciliação Bancária 2016.17.18'!$K:$K,'Base -Receita-Despesa'!$B42,'Conciliação Bancária 2016.17.18'!$D:$D,'Base -Receita-Despesa'!BC$5)</f>
        <v>-70386.009999999995</v>
      </c>
      <c r="BD42" s="196">
        <f>SUMIFS('Conciliação Bancária 2016.17.18'!$J:$J,'Conciliação Bancária 2016.17.18'!$K:$K,'Base -Receita-Despesa'!$B42,'Conciliação Bancária 2016.17.18'!$D:$D,'Base -Receita-Despesa'!BD$5)</f>
        <v>-69279.179999999993</v>
      </c>
      <c r="BE42" s="196">
        <f>SUMIFS('Conciliação Bancária 2016.17.18'!$J:$J,'Conciliação Bancária 2016.17.18'!$K:$K,'Base -Receita-Despesa'!$B42,'Conciliação Bancária 2016.17.18'!$D:$D,'Base -Receita-Despesa'!BE$5)</f>
        <v>-63133.35</v>
      </c>
      <c r="BF42" s="196">
        <f>SUMIFS('Conciliação Bancária 2016.17.18'!$J:$J,'Conciliação Bancária 2016.17.18'!$K:$K,'Base -Receita-Despesa'!$B42,'Conciliação Bancária 2016.17.18'!$D:$D,'Base -Receita-Despesa'!BF$5)</f>
        <v>-87756.73</v>
      </c>
      <c r="BG42" s="197">
        <f t="shared" si="128"/>
        <v>-934387.46000000008</v>
      </c>
      <c r="BH42" s="201">
        <f t="shared" si="129"/>
        <v>3.363493026702373E-2</v>
      </c>
      <c r="BI42" s="198"/>
      <c r="BJ42" s="220">
        <f>SUMIFS('Conciliação Bancária 2016.17.18'!$J:$J,'Conciliação Bancária 2016.17.18'!$K:$K,'Base -Receita-Despesa'!$B42,'Conciliação Bancária 2016.17.18'!$D:$D,'Base -Receita-Despesa'!BJ$5)</f>
        <v>-66233.22</v>
      </c>
      <c r="BK42" s="196">
        <f>SUMIFS('Conciliação Bancária 2016.17.18'!$J:$J,'Conciliação Bancária 2016.17.18'!$K:$K,'Base -Receita-Despesa'!$B42,'Conciliação Bancária 2016.17.18'!$D:$D,'Base -Receita-Despesa'!BK$5)</f>
        <v>-88799.760000000009</v>
      </c>
      <c r="BL42" s="196">
        <f>SUMIFS('Conciliação Bancária 2016.17.18'!$J:$J,'Conciliação Bancária 2016.17.18'!$K:$K,'Base -Receita-Despesa'!$B42,'Conciliação Bancária 2016.17.18'!$D:$D,'Base -Receita-Despesa'!BL$5)</f>
        <v>-92048.34</v>
      </c>
      <c r="BM42" s="196">
        <f>SUMIFS('Conciliação Bancária 2016.17.18'!$J:$J,'Conciliação Bancária 2016.17.18'!$K:$K,'Base -Receita-Despesa'!$B42,'Conciliação Bancária 2016.17.18'!$D:$D,'Base -Receita-Despesa'!BM$5)</f>
        <v>-89320.08</v>
      </c>
      <c r="BN42" s="196">
        <f>SUMIFS('Conciliação Bancária 2016.17.18'!$J:$J,'Conciliação Bancária 2016.17.18'!$K:$K,'Base -Receita-Despesa'!$B42,'Conciliação Bancária 2016.17.18'!$D:$D,'Base -Receita-Despesa'!BN$5)</f>
        <v>-104753.04999999999</v>
      </c>
      <c r="BO42" s="196">
        <f>SUMIFS('Conciliação Bancária 2016.17.18'!$J:$J,'Conciliação Bancária 2016.17.18'!$K:$K,'Base -Receita-Despesa'!$B42,'Conciliação Bancária 2016.17.18'!$D:$D,'Base -Receita-Despesa'!BO$5)</f>
        <v>-92900.97</v>
      </c>
      <c r="BP42" s="196">
        <f>SUMIFS('Conciliação Bancária 2016.17.18'!$J:$J,'Conciliação Bancária 2016.17.18'!$K:$K,'Base -Receita-Despesa'!$B42,'Conciliação Bancária 2016.17.18'!$D:$D,'Base -Receita-Despesa'!BP$5)</f>
        <v>-89294.22</v>
      </c>
      <c r="BQ42" s="196">
        <f>SUMIFS('Conciliação Bancária 2016.17.18'!$J:$J,'Conciliação Bancária 2016.17.18'!$K:$K,'Base -Receita-Despesa'!$B42,'Conciliação Bancária 2016.17.18'!$D:$D,'Base -Receita-Despesa'!BQ$5)</f>
        <v>-89181.43</v>
      </c>
      <c r="BR42" s="196">
        <f>SUMIFS('Conciliação Bancária 2016.17.18'!$J:$J,'Conciliação Bancária 2016.17.18'!$K:$K,'Base -Receita-Despesa'!$B42,'Conciliação Bancária 2016.17.18'!$D:$D,'Base -Receita-Despesa'!BR$5)</f>
        <v>-83223.41</v>
      </c>
      <c r="BS42" s="196">
        <f>SUMIFS('Conciliação Bancária 2016.17.18'!$J:$J,'Conciliação Bancária 2016.17.18'!$K:$K,'Base -Receita-Despesa'!$B42,'Conciliação Bancária 2016.17.18'!$D:$D,'Base -Receita-Despesa'!BS$5)</f>
        <v>-86810.41</v>
      </c>
      <c r="BT42" s="196">
        <f>SUMIFS('Conciliação Bancária 2016.17.18'!$J:$J,'Conciliação Bancária 2016.17.18'!$K:$K,'Base -Receita-Despesa'!$B42,'Conciliação Bancária 2016.17.18'!$D:$D,'Base -Receita-Despesa'!BT$5)</f>
        <v>-99550.340000000011</v>
      </c>
      <c r="BU42" s="196">
        <f>SUMIFS('Conciliação Bancária 2016.17.18'!$J:$J,'Conciliação Bancária 2016.17.18'!$K:$K,'Base -Receita-Despesa'!$B42,'Conciliação Bancária 2016.17.18'!$D:$D,'Base -Receita-Despesa'!BU$5)</f>
        <v>-94667.55</v>
      </c>
      <c r="BV42" s="197">
        <f t="shared" si="130"/>
        <v>-1076782.78</v>
      </c>
      <c r="BW42" s="201">
        <f t="shared" si="131"/>
        <v>3.8760701816387765E-2</v>
      </c>
      <c r="BX42" s="198"/>
      <c r="BY42" s="220">
        <f>SUMIFS('Conciliação Bancária 2016.17.18'!$J:$J,'Conciliação Bancária 2016.17.18'!$K:$K,'Base -Receita-Despesa'!$B42,'Conciliação Bancária 2016.17.18'!$D:$D,'Base -Receita-Despesa'!BY$5)</f>
        <v>-114722.48999999999</v>
      </c>
      <c r="BZ42" s="196">
        <f>SUMIFS('Conciliação Bancária 2016.17.18'!$J:$J,'Conciliação Bancária 2016.17.18'!$K:$K,'Base -Receita-Despesa'!$B42,'Conciliação Bancária 2016.17.18'!$D:$D,'Base -Receita-Despesa'!BZ$5)</f>
        <v>0</v>
      </c>
      <c r="CA42" s="196">
        <f>SUMIFS('Conciliação Bancária 2016.17.18'!$J:$J,'Conciliação Bancária 2016.17.18'!$K:$K,'Base -Receita-Despesa'!$B42,'Conciliação Bancária 2016.17.18'!$D:$D,'Base -Receita-Despesa'!CA$5)</f>
        <v>0</v>
      </c>
      <c r="CB42" s="196">
        <f>SUMIFS('Conciliação Bancária 2016.17.18'!$J:$J,'Conciliação Bancária 2016.17.18'!$K:$K,'Base -Receita-Despesa'!$B42,'Conciliação Bancária 2016.17.18'!$D:$D,'Base -Receita-Despesa'!CB$5)</f>
        <v>0</v>
      </c>
      <c r="CC42" s="196">
        <f>SUMIFS('Conciliação Bancária 2016.17.18'!$J:$J,'Conciliação Bancária 2016.17.18'!$K:$K,'Base -Receita-Despesa'!$B42,'Conciliação Bancária 2016.17.18'!$D:$D,'Base -Receita-Despesa'!CC$5)</f>
        <v>0</v>
      </c>
      <c r="CD42" s="196">
        <f>SUMIFS('Conciliação Bancária 2016.17.18'!$J:$J,'Conciliação Bancária 2016.17.18'!$K:$K,'Base -Receita-Despesa'!$B42,'Conciliação Bancária 2016.17.18'!$D:$D,'Base -Receita-Despesa'!CD$5)</f>
        <v>0</v>
      </c>
      <c r="CE42" s="196">
        <f>SUMIFS('Conciliação Bancária 2016.17.18'!$J:$J,'Conciliação Bancária 2016.17.18'!$K:$K,'Base -Receita-Despesa'!$B42,'Conciliação Bancária 2016.17.18'!$D:$D,'Base -Receita-Despesa'!CE$5)</f>
        <v>0</v>
      </c>
      <c r="CF42" s="196">
        <f>SUMIFS('Conciliação Bancária 2016.17.18'!$J:$J,'Conciliação Bancária 2016.17.18'!$K:$K,'Base -Receita-Despesa'!$B42,'Conciliação Bancária 2016.17.18'!$D:$D,'Base -Receita-Despesa'!CF$5)</f>
        <v>0</v>
      </c>
      <c r="CG42" s="196">
        <f>SUMIFS('Conciliação Bancária 2016.17.18'!$J:$J,'Conciliação Bancária 2016.17.18'!$K:$K,'Base -Receita-Despesa'!$B42,'Conciliação Bancária 2016.17.18'!$D:$D,'Base -Receita-Despesa'!CG$5)</f>
        <v>0</v>
      </c>
      <c r="CH42" s="196">
        <f>SUMIFS('Conciliação Bancária 2016.17.18'!$J:$J,'Conciliação Bancária 2016.17.18'!$K:$K,'Base -Receita-Despesa'!$B42,'Conciliação Bancária 2016.17.18'!$D:$D,'Base -Receita-Despesa'!CH$5)</f>
        <v>0</v>
      </c>
      <c r="CI42" s="196">
        <f>SUMIFS('Conciliação Bancária 2016.17.18'!$J:$J,'Conciliação Bancária 2016.17.18'!$K:$K,'Base -Receita-Despesa'!$B42,'Conciliação Bancária 2016.17.18'!$D:$D,'Base -Receita-Despesa'!CI$5)</f>
        <v>0</v>
      </c>
      <c r="CJ42" s="196">
        <f>SUMIFS('Conciliação Bancária 2016.17.18'!$J:$J,'Conciliação Bancária 2016.17.18'!$K:$K,'Base -Receita-Despesa'!$B42,'Conciliação Bancária 2016.17.18'!$D:$D,'Base -Receita-Despesa'!CJ$5)</f>
        <v>0</v>
      </c>
      <c r="CK42" s="197">
        <f t="shared" si="132"/>
        <v>-114722.48999999999</v>
      </c>
      <c r="CL42" s="201">
        <f t="shared" si="133"/>
        <v>4.1296390591643072E-3</v>
      </c>
    </row>
    <row r="43" spans="2:90" s="199" customFormat="1" outlineLevel="1" x14ac:dyDescent="0.3">
      <c r="B43" s="253" t="s">
        <v>86</v>
      </c>
      <c r="C43" s="220">
        <f>SUMIFS('Conciliação Bancária 2016.17.18'!$J:$J,'Conciliação Bancária 2016.17.18'!$K:$K,'Base -Receita-Despesa'!$B43,'Conciliação Bancária 2016.17.18'!$D:$D,'Base -Receita-Despesa'!C$5)</f>
        <v>0</v>
      </c>
      <c r="D43" s="196">
        <f>SUMIFS('Conciliação Bancária 2016.17.18'!$J:$J,'Conciliação Bancária 2016.17.18'!$K:$K,'Base -Receita-Despesa'!$B43,'Conciliação Bancária 2016.17.18'!$D:$D,'Base -Receita-Despesa'!D$5)</f>
        <v>-10120.59</v>
      </c>
      <c r="E43" s="196">
        <f>SUMIFS('Conciliação Bancária 2016.17.18'!$J:$J,'Conciliação Bancária 2016.17.18'!$K:$K,'Base -Receita-Despesa'!$B43,'Conciliação Bancária 2016.17.18'!$D:$D,'Base -Receita-Despesa'!E$5)</f>
        <v>-873.6</v>
      </c>
      <c r="F43" s="196">
        <f>SUMIFS('Conciliação Bancária 2016.17.18'!$J:$J,'Conciliação Bancária 2016.17.18'!$K:$K,'Base -Receita-Despesa'!$B43,'Conciliação Bancária 2016.17.18'!$D:$D,'Base -Receita-Despesa'!F$5)</f>
        <v>-2065.4</v>
      </c>
      <c r="G43" s="196">
        <f>SUMIFS('Conciliação Bancária 2016.17.18'!$J:$J,'Conciliação Bancária 2016.17.18'!$K:$K,'Base -Receita-Despesa'!$B43,'Conciliação Bancária 2016.17.18'!$D:$D,'Base -Receita-Despesa'!G$5)</f>
        <v>-699.2</v>
      </c>
      <c r="H43" s="196">
        <f>SUMIFS('Conciliação Bancária 2016.17.18'!$J:$J,'Conciliação Bancária 2016.17.18'!$K:$K,'Base -Receita-Despesa'!$B43,'Conciliação Bancária 2016.17.18'!$D:$D,'Base -Receita-Despesa'!H$5)</f>
        <v>-3916.24</v>
      </c>
      <c r="I43" s="196">
        <f>SUMIFS('Conciliação Bancária 2016.17.18'!$J:$J,'Conciliação Bancária 2016.17.18'!$K:$K,'Base -Receita-Despesa'!$B43,'Conciliação Bancária 2016.17.18'!$D:$D,'Base -Receita-Despesa'!I$5)</f>
        <v>-1169.1099999999999</v>
      </c>
      <c r="J43" s="196">
        <f>SUMIFS('Conciliação Bancária 2016.17.18'!$J:$J,'Conciliação Bancária 2016.17.18'!$K:$K,'Base -Receita-Despesa'!$B43,'Conciliação Bancária 2016.17.18'!$D:$D,'Base -Receita-Despesa'!J$5)</f>
        <v>-1488</v>
      </c>
      <c r="K43" s="196">
        <f>SUMIFS('Conciliação Bancária 2016.17.18'!$J:$J,'Conciliação Bancária 2016.17.18'!$K:$K,'Base -Receita-Despesa'!$B43,'Conciliação Bancária 2016.17.18'!$D:$D,'Base -Receita-Despesa'!K$5)</f>
        <v>-3380.63</v>
      </c>
      <c r="L43" s="196">
        <f>SUMIFS('Conciliação Bancária 2016.17.18'!$J:$J,'Conciliação Bancária 2016.17.18'!$K:$K,'Base -Receita-Despesa'!$B43,'Conciliação Bancária 2016.17.18'!$D:$D,'Base -Receita-Despesa'!L$5)</f>
        <v>-2667.8999999999996</v>
      </c>
      <c r="M43" s="196">
        <f>SUMIFS('Conciliação Bancária 2016.17.18'!$J:$J,'Conciliação Bancária 2016.17.18'!$K:$K,'Base -Receita-Despesa'!$B43,'Conciliação Bancária 2016.17.18'!$D:$D,'Base -Receita-Despesa'!M$5)</f>
        <v>0</v>
      </c>
      <c r="N43" s="236">
        <f>SUMIFS('Conciliação Bancária 2016.17.18'!$J:$J,'Conciliação Bancária 2016.17.18'!$K:$K,'Base -Receita-Despesa'!$B43,'Conciliação Bancária 2016.17.18'!$D:$D,'Base -Receita-Despesa'!N$5)</f>
        <v>-6778.1200000000008</v>
      </c>
      <c r="O43" s="243">
        <f t="shared" si="123"/>
        <v>-33158.79</v>
      </c>
      <c r="P43" s="211"/>
      <c r="Q43" s="220">
        <f>SUMIFS('Conciliação Bancária 2016.17.18'!$J:$J,'Conciliação Bancária 2016.17.18'!$K:$K,'Base -Receita-Despesa'!$B43,'Conciliação Bancária 2016.17.18'!$D:$D,'Base -Receita-Despesa'!Q$5)</f>
        <v>0</v>
      </c>
      <c r="R43" s="196">
        <f>SUMIFS('Conciliação Bancária 2016.17.18'!$J:$J,'Conciliação Bancária 2016.17.18'!$K:$K,'Base -Receita-Despesa'!$B43,'Conciliação Bancária 2016.17.18'!$D:$D,'Base -Receita-Despesa'!R$5)</f>
        <v>-506.65</v>
      </c>
      <c r="S43" s="196">
        <f>SUMIFS('Conciliação Bancária 2016.17.18'!$J:$J,'Conciliação Bancária 2016.17.18'!$K:$K,'Base -Receita-Despesa'!$B43,'Conciliação Bancária 2016.17.18'!$D:$D,'Base -Receita-Despesa'!S$5)</f>
        <v>-3449.87</v>
      </c>
      <c r="T43" s="196">
        <f>SUMIFS('Conciliação Bancária 2016.17.18'!$J:$J,'Conciliação Bancária 2016.17.18'!$K:$K,'Base -Receita-Despesa'!$B43,'Conciliação Bancária 2016.17.18'!$D:$D,'Base -Receita-Despesa'!T$5)</f>
        <v>0</v>
      </c>
      <c r="U43" s="196">
        <f>SUMIFS('Conciliação Bancária 2016.17.18'!$J:$J,'Conciliação Bancária 2016.17.18'!$K:$K,'Base -Receita-Despesa'!$B43,'Conciliação Bancária 2016.17.18'!$D:$D,'Base -Receita-Despesa'!U$5)</f>
        <v>-8040.0599999999995</v>
      </c>
      <c r="V43" s="196">
        <f>SUMIFS('Conciliação Bancária 2016.17.18'!$J:$J,'Conciliação Bancária 2016.17.18'!$K:$K,'Base -Receita-Despesa'!$B43,'Conciliação Bancária 2016.17.18'!$D:$D,'Base -Receita-Despesa'!V$5)</f>
        <v>0</v>
      </c>
      <c r="W43" s="196">
        <f>SUMIFS('Conciliação Bancária 2016.17.18'!$J:$J,'Conciliação Bancária 2016.17.18'!$K:$K,'Base -Receita-Despesa'!$B43,'Conciliação Bancária 2016.17.18'!$D:$D,'Base -Receita-Despesa'!W$5)</f>
        <v>-3595.07</v>
      </c>
      <c r="X43" s="196">
        <f>SUMIFS('Conciliação Bancária 2016.17.18'!$J:$J,'Conciliação Bancária 2016.17.18'!$K:$K,'Base -Receita-Despesa'!$B43,'Conciliação Bancária 2016.17.18'!$D:$D,'Base -Receita-Despesa'!X$5)</f>
        <v>-10395.249999999998</v>
      </c>
      <c r="Y43" s="196">
        <f>SUMIFS('Conciliação Bancária 2016.17.18'!$J:$J,'Conciliação Bancária 2016.17.18'!$K:$K,'Base -Receita-Despesa'!$B43,'Conciliação Bancária 2016.17.18'!$D:$D,'Base -Receita-Despesa'!Y$5)</f>
        <v>-14517.01</v>
      </c>
      <c r="Z43" s="196">
        <f>SUMIFS('Conciliação Bancária 2016.17.18'!$J:$J,'Conciliação Bancária 2016.17.18'!$K:$K,'Base -Receita-Despesa'!$B43,'Conciliação Bancária 2016.17.18'!$D:$D,'Base -Receita-Despesa'!Z$5)</f>
        <v>-25107.739999999998</v>
      </c>
      <c r="AA43" s="196">
        <f>SUMIFS('Conciliação Bancária 2016.17.18'!$J:$J,'Conciliação Bancária 2016.17.18'!$K:$K,'Base -Receita-Despesa'!$B43,'Conciliação Bancária 2016.17.18'!$D:$D,'Base -Receita-Despesa'!AA$5)</f>
        <v>-11971.91</v>
      </c>
      <c r="AB43" s="196">
        <f>SUMIFS('Conciliação Bancária 2016.17.18'!$J:$J,'Conciliação Bancária 2016.17.18'!$K:$K,'Base -Receita-Despesa'!$B43,'Conciliação Bancária 2016.17.18'!$D:$D,'Base -Receita-Despesa'!AB$5)</f>
        <v>-5247.02</v>
      </c>
      <c r="AC43" s="197">
        <f t="shared" si="124"/>
        <v>-82830.58</v>
      </c>
      <c r="AD43" s="201">
        <f t="shared" si="125"/>
        <v>4.4716563308389761E-3</v>
      </c>
      <c r="AE43" s="198"/>
      <c r="AF43" s="220">
        <f>SUMIFS('Conciliação Bancária 2016.17.18'!$J:$J,'Conciliação Bancária 2016.17.18'!$K:$K,'Base -Receita-Despesa'!$B43,'Conciliação Bancária 2016.17.18'!$D:$D,'Base -Receita-Despesa'!AF$5)</f>
        <v>-2307.0500000000002</v>
      </c>
      <c r="AG43" s="196">
        <f>SUMIFS('Conciliação Bancária 2016.17.18'!$J:$J,'Conciliação Bancária 2016.17.18'!$K:$K,'Base -Receita-Despesa'!$B43,'Conciliação Bancária 2016.17.18'!$D:$D,'Base -Receita-Despesa'!AG$5)</f>
        <v>-3913.71</v>
      </c>
      <c r="AH43" s="196">
        <f>SUMIFS('Conciliação Bancária 2016.17.18'!$J:$J,'Conciliação Bancária 2016.17.18'!$K:$K,'Base -Receita-Despesa'!$B43,'Conciliação Bancária 2016.17.18'!$D:$D,'Base -Receita-Despesa'!AH$5)</f>
        <v>-13701.019999999999</v>
      </c>
      <c r="AI43" s="196">
        <f>SUMIFS('Conciliação Bancária 2016.17.18'!$J:$J,'Conciliação Bancária 2016.17.18'!$K:$K,'Base -Receita-Despesa'!$B43,'Conciliação Bancária 2016.17.18'!$D:$D,'Base -Receita-Despesa'!AI$5)</f>
        <v>-7669.67</v>
      </c>
      <c r="AJ43" s="196">
        <f>SUMIFS('Conciliação Bancária 2016.17.18'!$J:$J,'Conciliação Bancária 2016.17.18'!$K:$K,'Base -Receita-Despesa'!$B43,'Conciliação Bancária 2016.17.18'!$D:$D,'Base -Receita-Despesa'!AJ$5)</f>
        <v>-5382.08</v>
      </c>
      <c r="AK43" s="196">
        <f>SUMIFS('Conciliação Bancária 2016.17.18'!$J:$J,'Conciliação Bancária 2016.17.18'!$K:$K,'Base -Receita-Despesa'!$B43,'Conciliação Bancária 2016.17.18'!$D:$D,'Base -Receita-Despesa'!AK$5)</f>
        <v>-5932.4400000000005</v>
      </c>
      <c r="AL43" s="196">
        <f>SUMIFS('Conciliação Bancária 2016.17.18'!$J:$J,'Conciliação Bancária 2016.17.18'!$K:$K,'Base -Receita-Despesa'!$B43,'Conciliação Bancária 2016.17.18'!$D:$D,'Base -Receita-Despesa'!AL$5)</f>
        <v>-5774.49</v>
      </c>
      <c r="AM43" s="196">
        <f>SUMIFS('Conciliação Bancária 2016.17.18'!$J:$J,'Conciliação Bancária 2016.17.18'!$K:$K,'Base -Receita-Despesa'!$B43,'Conciliação Bancária 2016.17.18'!$D:$D,'Base -Receita-Despesa'!AM$5)</f>
        <v>-4483.7900000000009</v>
      </c>
      <c r="AN43" s="196">
        <f>SUMIFS('Conciliação Bancária 2016.17.18'!$J:$J,'Conciliação Bancária 2016.17.18'!$K:$K,'Base -Receita-Despesa'!$B43,'Conciliação Bancária 2016.17.18'!$D:$D,'Base -Receita-Despesa'!AN$5)</f>
        <v>-6933.39</v>
      </c>
      <c r="AO43" s="196">
        <f>SUMIFS('Conciliação Bancária 2016.17.18'!$J:$J,'Conciliação Bancária 2016.17.18'!$K:$K,'Base -Receita-Despesa'!$B43,'Conciliação Bancária 2016.17.18'!$D:$D,'Base -Receita-Despesa'!AO$5)</f>
        <v>-5328.24</v>
      </c>
      <c r="AP43" s="196">
        <f>SUMIFS('Conciliação Bancária 2016.17.18'!$J:$J,'Conciliação Bancária 2016.17.18'!$K:$K,'Base -Receita-Despesa'!$B43,'Conciliação Bancária 2016.17.18'!$D:$D,'Base -Receita-Despesa'!AP$5)</f>
        <v>0</v>
      </c>
      <c r="AQ43" s="196">
        <f>SUMIFS('Conciliação Bancária 2016.17.18'!$J:$J,'Conciliação Bancária 2016.17.18'!$K:$K,'Base -Receita-Despesa'!$B43,'Conciliação Bancária 2016.17.18'!$D:$D,'Base -Receita-Despesa'!AQ$5)</f>
        <v>-10913.630000000001</v>
      </c>
      <c r="AR43" s="197">
        <f t="shared" si="126"/>
        <v>-72339.509999999995</v>
      </c>
      <c r="AS43" s="201">
        <f t="shared" si="127"/>
        <v>2.6039886862358635E-3</v>
      </c>
      <c r="AT43" s="198"/>
      <c r="AU43" s="220">
        <f>SUMIFS('Conciliação Bancária 2016.17.18'!$J:$J,'Conciliação Bancária 2016.17.18'!$K:$K,'Base -Receita-Despesa'!$B43,'Conciliação Bancária 2016.17.18'!$D:$D,'Base -Receita-Despesa'!AU$5)</f>
        <v>-7694.0899999999983</v>
      </c>
      <c r="AV43" s="196">
        <f>SUMIFS('Conciliação Bancária 2016.17.18'!$J:$J,'Conciliação Bancária 2016.17.18'!$K:$K,'Base -Receita-Despesa'!$B43,'Conciliação Bancária 2016.17.18'!$D:$D,'Base -Receita-Despesa'!AV$5)</f>
        <v>-5560.86</v>
      </c>
      <c r="AW43" s="196">
        <f>SUMIFS('Conciliação Bancária 2016.17.18'!$J:$J,'Conciliação Bancária 2016.17.18'!$K:$K,'Base -Receita-Despesa'!$B43,'Conciliação Bancária 2016.17.18'!$D:$D,'Base -Receita-Despesa'!AW$5)</f>
        <v>-10851.38</v>
      </c>
      <c r="AX43" s="196">
        <f>SUMIFS('Conciliação Bancária 2016.17.18'!$J:$J,'Conciliação Bancária 2016.17.18'!$K:$K,'Base -Receita-Despesa'!$B43,'Conciliação Bancária 2016.17.18'!$D:$D,'Base -Receita-Despesa'!AX$5)</f>
        <v>-7772.52</v>
      </c>
      <c r="AY43" s="196">
        <f>SUMIFS('Conciliação Bancária 2016.17.18'!$J:$J,'Conciliação Bancária 2016.17.18'!$K:$K,'Base -Receita-Despesa'!$B43,'Conciliação Bancária 2016.17.18'!$D:$D,'Base -Receita-Despesa'!AY$5)</f>
        <v>-561.22</v>
      </c>
      <c r="AZ43" s="196">
        <f>SUMIFS('Conciliação Bancária 2016.17.18'!$J:$J,'Conciliação Bancária 2016.17.18'!$K:$K,'Base -Receita-Despesa'!$B43,'Conciliação Bancária 2016.17.18'!$D:$D,'Base -Receita-Despesa'!AZ$5)</f>
        <v>-8930.9399999999987</v>
      </c>
      <c r="BA43" s="196">
        <f>SUMIFS('Conciliação Bancária 2016.17.18'!$J:$J,'Conciliação Bancária 2016.17.18'!$K:$K,'Base -Receita-Despesa'!$B43,'Conciliação Bancária 2016.17.18'!$D:$D,'Base -Receita-Despesa'!BA$5)</f>
        <v>-4422.12</v>
      </c>
      <c r="BB43" s="196">
        <f>SUMIFS('Conciliação Bancária 2016.17.18'!$J:$J,'Conciliação Bancária 2016.17.18'!$K:$K,'Base -Receita-Despesa'!$B43,'Conciliação Bancária 2016.17.18'!$D:$D,'Base -Receita-Despesa'!BB$5)</f>
        <v>-3587.57</v>
      </c>
      <c r="BC43" s="196">
        <f>SUMIFS('Conciliação Bancária 2016.17.18'!$J:$J,'Conciliação Bancária 2016.17.18'!$K:$K,'Base -Receita-Despesa'!$B43,'Conciliação Bancária 2016.17.18'!$D:$D,'Base -Receita-Despesa'!BC$5)</f>
        <v>-394.74</v>
      </c>
      <c r="BD43" s="196">
        <f>SUMIFS('Conciliação Bancária 2016.17.18'!$J:$J,'Conciliação Bancária 2016.17.18'!$K:$K,'Base -Receita-Despesa'!$B43,'Conciliação Bancária 2016.17.18'!$D:$D,'Base -Receita-Despesa'!BD$5)</f>
        <v>-9311.2100000000009</v>
      </c>
      <c r="BE43" s="196">
        <f>SUMIFS('Conciliação Bancária 2016.17.18'!$J:$J,'Conciliação Bancária 2016.17.18'!$K:$K,'Base -Receita-Despesa'!$B43,'Conciliação Bancária 2016.17.18'!$D:$D,'Base -Receita-Despesa'!BE$5)</f>
        <v>-4014.8799999999992</v>
      </c>
      <c r="BF43" s="196">
        <f>SUMIFS('Conciliação Bancária 2016.17.18'!$J:$J,'Conciliação Bancária 2016.17.18'!$K:$K,'Base -Receita-Despesa'!$B43,'Conciliação Bancária 2016.17.18'!$D:$D,'Base -Receita-Despesa'!BF$5)</f>
        <v>-2488.23</v>
      </c>
      <c r="BG43" s="197">
        <f t="shared" si="128"/>
        <v>-65589.759999999995</v>
      </c>
      <c r="BH43" s="201">
        <f t="shared" si="129"/>
        <v>2.3610194895282753E-3</v>
      </c>
      <c r="BI43" s="198"/>
      <c r="BJ43" s="220">
        <f>SUMIFS('Conciliação Bancária 2016.17.18'!$J:$J,'Conciliação Bancária 2016.17.18'!$K:$K,'Base -Receita-Despesa'!$B43,'Conciliação Bancária 2016.17.18'!$D:$D,'Base -Receita-Despesa'!BJ$5)</f>
        <v>-2096.29</v>
      </c>
      <c r="BK43" s="196">
        <f>SUMIFS('Conciliação Bancária 2016.17.18'!$J:$J,'Conciliação Bancária 2016.17.18'!$K:$K,'Base -Receita-Despesa'!$B43,'Conciliação Bancária 2016.17.18'!$D:$D,'Base -Receita-Despesa'!BK$5)</f>
        <v>-385.17</v>
      </c>
      <c r="BL43" s="196">
        <f>SUMIFS('Conciliação Bancária 2016.17.18'!$J:$J,'Conciliação Bancária 2016.17.18'!$K:$K,'Base -Receita-Despesa'!$B43,'Conciliação Bancária 2016.17.18'!$D:$D,'Base -Receita-Despesa'!BL$5)</f>
        <v>-378.16</v>
      </c>
      <c r="BM43" s="196">
        <f>SUMIFS('Conciliação Bancária 2016.17.18'!$J:$J,'Conciliação Bancária 2016.17.18'!$K:$K,'Base -Receita-Despesa'!$B43,'Conciliação Bancária 2016.17.18'!$D:$D,'Base -Receita-Despesa'!BM$5)</f>
        <v>0</v>
      </c>
      <c r="BN43" s="196">
        <f>SUMIFS('Conciliação Bancária 2016.17.18'!$J:$J,'Conciliação Bancária 2016.17.18'!$K:$K,'Base -Receita-Despesa'!$B43,'Conciliação Bancária 2016.17.18'!$D:$D,'Base -Receita-Despesa'!BN$5)</f>
        <v>-1248.98</v>
      </c>
      <c r="BO43" s="196">
        <f>SUMIFS('Conciliação Bancária 2016.17.18'!$J:$J,'Conciliação Bancária 2016.17.18'!$K:$K,'Base -Receita-Despesa'!$B43,'Conciliação Bancária 2016.17.18'!$D:$D,'Base -Receita-Despesa'!BO$5)</f>
        <v>439.84</v>
      </c>
      <c r="BP43" s="196">
        <f>SUMIFS('Conciliação Bancária 2016.17.18'!$J:$J,'Conciliação Bancária 2016.17.18'!$K:$K,'Base -Receita-Despesa'!$B43,'Conciliação Bancária 2016.17.18'!$D:$D,'Base -Receita-Despesa'!BP$5)</f>
        <v>-709.56</v>
      </c>
      <c r="BQ43" s="196">
        <f>SUMIFS('Conciliação Bancária 2016.17.18'!$J:$J,'Conciliação Bancária 2016.17.18'!$K:$K,'Base -Receita-Despesa'!$B43,'Conciliação Bancária 2016.17.18'!$D:$D,'Base -Receita-Despesa'!BQ$5)</f>
        <v>0</v>
      </c>
      <c r="BR43" s="196">
        <f>SUMIFS('Conciliação Bancária 2016.17.18'!$J:$J,'Conciliação Bancária 2016.17.18'!$K:$K,'Base -Receita-Despesa'!$B43,'Conciliação Bancária 2016.17.18'!$D:$D,'Base -Receita-Despesa'!BR$5)</f>
        <v>-319.62</v>
      </c>
      <c r="BS43" s="196">
        <f>SUMIFS('Conciliação Bancária 2016.17.18'!$J:$J,'Conciliação Bancária 2016.17.18'!$K:$K,'Base -Receita-Despesa'!$B43,'Conciliação Bancária 2016.17.18'!$D:$D,'Base -Receita-Despesa'!BS$5)</f>
        <v>-273.36</v>
      </c>
      <c r="BT43" s="196">
        <f>SUMIFS('Conciliação Bancária 2016.17.18'!$J:$J,'Conciliação Bancária 2016.17.18'!$K:$K,'Base -Receita-Despesa'!$B43,'Conciliação Bancária 2016.17.18'!$D:$D,'Base -Receita-Despesa'!BT$5)</f>
        <v>0</v>
      </c>
      <c r="BU43" s="196">
        <f>SUMIFS('Conciliação Bancária 2016.17.18'!$J:$J,'Conciliação Bancária 2016.17.18'!$K:$K,'Base -Receita-Despesa'!$B43,'Conciliação Bancária 2016.17.18'!$D:$D,'Base -Receita-Despesa'!BU$5)</f>
        <v>-500.40000000000009</v>
      </c>
      <c r="BV43" s="197">
        <f t="shared" si="130"/>
        <v>-5471.6999999999989</v>
      </c>
      <c r="BW43" s="201">
        <f t="shared" si="131"/>
        <v>1.969635251120276E-4</v>
      </c>
      <c r="BX43" s="198"/>
      <c r="BY43" s="220">
        <f>SUMIFS('Conciliação Bancária 2016.17.18'!$J:$J,'Conciliação Bancária 2016.17.18'!$K:$K,'Base -Receita-Despesa'!$B43,'Conciliação Bancária 2016.17.18'!$D:$D,'Base -Receita-Despesa'!BY$5)</f>
        <v>0</v>
      </c>
      <c r="BZ43" s="196">
        <f>SUMIFS('Conciliação Bancária 2016.17.18'!$J:$J,'Conciliação Bancária 2016.17.18'!$K:$K,'Base -Receita-Despesa'!$B43,'Conciliação Bancária 2016.17.18'!$D:$D,'Base -Receita-Despesa'!BZ$5)</f>
        <v>0</v>
      </c>
      <c r="CA43" s="196">
        <f>SUMIFS('Conciliação Bancária 2016.17.18'!$J:$J,'Conciliação Bancária 2016.17.18'!$K:$K,'Base -Receita-Despesa'!$B43,'Conciliação Bancária 2016.17.18'!$D:$D,'Base -Receita-Despesa'!CA$5)</f>
        <v>0</v>
      </c>
      <c r="CB43" s="196">
        <f>SUMIFS('Conciliação Bancária 2016.17.18'!$J:$J,'Conciliação Bancária 2016.17.18'!$K:$K,'Base -Receita-Despesa'!$B43,'Conciliação Bancária 2016.17.18'!$D:$D,'Base -Receita-Despesa'!CB$5)</f>
        <v>0</v>
      </c>
      <c r="CC43" s="196">
        <f>SUMIFS('Conciliação Bancária 2016.17.18'!$J:$J,'Conciliação Bancária 2016.17.18'!$K:$K,'Base -Receita-Despesa'!$B43,'Conciliação Bancária 2016.17.18'!$D:$D,'Base -Receita-Despesa'!CC$5)</f>
        <v>0</v>
      </c>
      <c r="CD43" s="196">
        <f>SUMIFS('Conciliação Bancária 2016.17.18'!$J:$J,'Conciliação Bancária 2016.17.18'!$K:$K,'Base -Receita-Despesa'!$B43,'Conciliação Bancária 2016.17.18'!$D:$D,'Base -Receita-Despesa'!CD$5)</f>
        <v>0</v>
      </c>
      <c r="CE43" s="196">
        <f>SUMIFS('Conciliação Bancária 2016.17.18'!$J:$J,'Conciliação Bancária 2016.17.18'!$K:$K,'Base -Receita-Despesa'!$B43,'Conciliação Bancária 2016.17.18'!$D:$D,'Base -Receita-Despesa'!CE$5)</f>
        <v>0</v>
      </c>
      <c r="CF43" s="196">
        <f>SUMIFS('Conciliação Bancária 2016.17.18'!$J:$J,'Conciliação Bancária 2016.17.18'!$K:$K,'Base -Receita-Despesa'!$B43,'Conciliação Bancária 2016.17.18'!$D:$D,'Base -Receita-Despesa'!CF$5)</f>
        <v>0</v>
      </c>
      <c r="CG43" s="196">
        <f>SUMIFS('Conciliação Bancária 2016.17.18'!$J:$J,'Conciliação Bancária 2016.17.18'!$K:$K,'Base -Receita-Despesa'!$B43,'Conciliação Bancária 2016.17.18'!$D:$D,'Base -Receita-Despesa'!CG$5)</f>
        <v>0</v>
      </c>
      <c r="CH43" s="196">
        <f>SUMIFS('Conciliação Bancária 2016.17.18'!$J:$J,'Conciliação Bancária 2016.17.18'!$K:$K,'Base -Receita-Despesa'!$B43,'Conciliação Bancária 2016.17.18'!$D:$D,'Base -Receita-Despesa'!CH$5)</f>
        <v>0</v>
      </c>
      <c r="CI43" s="196">
        <f>SUMIFS('Conciliação Bancária 2016.17.18'!$J:$J,'Conciliação Bancária 2016.17.18'!$K:$K,'Base -Receita-Despesa'!$B43,'Conciliação Bancária 2016.17.18'!$D:$D,'Base -Receita-Despesa'!CI$5)</f>
        <v>0</v>
      </c>
      <c r="CJ43" s="196">
        <f>SUMIFS('Conciliação Bancária 2016.17.18'!$J:$J,'Conciliação Bancária 2016.17.18'!$K:$K,'Base -Receita-Despesa'!$B43,'Conciliação Bancária 2016.17.18'!$D:$D,'Base -Receita-Despesa'!CJ$5)</f>
        <v>0</v>
      </c>
      <c r="CK43" s="197">
        <f t="shared" si="132"/>
        <v>0</v>
      </c>
      <c r="CL43" s="201">
        <f t="shared" si="133"/>
        <v>0</v>
      </c>
    </row>
    <row r="44" spans="2:90" s="199" customFormat="1" outlineLevel="1" x14ac:dyDescent="0.3">
      <c r="B44" s="253" t="s">
        <v>87</v>
      </c>
      <c r="C44" s="220">
        <f>SUMIFS('Conciliação Bancária 2016.17.18'!$J:$J,'Conciliação Bancária 2016.17.18'!$K:$K,'Base -Receita-Despesa'!$B44,'Conciliação Bancária 2016.17.18'!$D:$D,'Base -Receita-Despesa'!C$5)</f>
        <v>0</v>
      </c>
      <c r="D44" s="196">
        <f>SUMIFS('Conciliação Bancária 2016.17.18'!$J:$J,'Conciliação Bancária 2016.17.18'!$K:$K,'Base -Receita-Despesa'!$B44,'Conciliação Bancária 2016.17.18'!$D:$D,'Base -Receita-Despesa'!D$5)</f>
        <v>0</v>
      </c>
      <c r="E44" s="196">
        <f>SUMIFS('Conciliação Bancária 2016.17.18'!$J:$J,'Conciliação Bancária 2016.17.18'!$K:$K,'Base -Receita-Despesa'!$B44,'Conciliação Bancária 2016.17.18'!$D:$D,'Base -Receita-Despesa'!E$5)</f>
        <v>0</v>
      </c>
      <c r="F44" s="196">
        <f>SUMIFS('Conciliação Bancária 2016.17.18'!$J:$J,'Conciliação Bancária 2016.17.18'!$K:$K,'Base -Receita-Despesa'!$B44,'Conciliação Bancária 2016.17.18'!$D:$D,'Base -Receita-Despesa'!F$5)</f>
        <v>0</v>
      </c>
      <c r="G44" s="196">
        <f>SUMIFS('Conciliação Bancária 2016.17.18'!$J:$J,'Conciliação Bancária 2016.17.18'!$K:$K,'Base -Receita-Despesa'!$B44,'Conciliação Bancária 2016.17.18'!$D:$D,'Base -Receita-Despesa'!G$5)</f>
        <v>0</v>
      </c>
      <c r="H44" s="196">
        <f>SUMIFS('Conciliação Bancária 2016.17.18'!$J:$J,'Conciliação Bancária 2016.17.18'!$K:$K,'Base -Receita-Despesa'!$B44,'Conciliação Bancária 2016.17.18'!$D:$D,'Base -Receita-Despesa'!H$5)</f>
        <v>0</v>
      </c>
      <c r="I44" s="196">
        <f>SUMIFS('Conciliação Bancária 2016.17.18'!$J:$J,'Conciliação Bancária 2016.17.18'!$K:$K,'Base -Receita-Despesa'!$B44,'Conciliação Bancária 2016.17.18'!$D:$D,'Base -Receita-Despesa'!I$5)</f>
        <v>0</v>
      </c>
      <c r="J44" s="196">
        <f>SUMIFS('Conciliação Bancária 2016.17.18'!$J:$J,'Conciliação Bancária 2016.17.18'!$K:$K,'Base -Receita-Despesa'!$B44,'Conciliação Bancária 2016.17.18'!$D:$D,'Base -Receita-Despesa'!J$5)</f>
        <v>0</v>
      </c>
      <c r="K44" s="196">
        <f>SUMIFS('Conciliação Bancária 2016.17.18'!$J:$J,'Conciliação Bancária 2016.17.18'!$K:$K,'Base -Receita-Despesa'!$B44,'Conciliação Bancária 2016.17.18'!$D:$D,'Base -Receita-Despesa'!K$5)</f>
        <v>0</v>
      </c>
      <c r="L44" s="196">
        <f>SUMIFS('Conciliação Bancária 2016.17.18'!$J:$J,'Conciliação Bancária 2016.17.18'!$K:$K,'Base -Receita-Despesa'!$B44,'Conciliação Bancária 2016.17.18'!$D:$D,'Base -Receita-Despesa'!L$5)</f>
        <v>0</v>
      </c>
      <c r="M44" s="196">
        <f>SUMIFS('Conciliação Bancária 2016.17.18'!$J:$J,'Conciliação Bancária 2016.17.18'!$K:$K,'Base -Receita-Despesa'!$B44,'Conciliação Bancária 2016.17.18'!$D:$D,'Base -Receita-Despesa'!M$5)</f>
        <v>0</v>
      </c>
      <c r="N44" s="236">
        <f>SUMIFS('Conciliação Bancária 2016.17.18'!$J:$J,'Conciliação Bancária 2016.17.18'!$K:$K,'Base -Receita-Despesa'!$B44,'Conciliação Bancária 2016.17.18'!$D:$D,'Base -Receita-Despesa'!N$5)</f>
        <v>0</v>
      </c>
      <c r="O44" s="243">
        <f t="shared" si="123"/>
        <v>0</v>
      </c>
      <c r="P44" s="211"/>
      <c r="Q44" s="220">
        <f>SUMIFS('Conciliação Bancária 2016.17.18'!$J:$J,'Conciliação Bancária 2016.17.18'!$K:$K,'Base -Receita-Despesa'!$B44,'Conciliação Bancária 2016.17.18'!$D:$D,'Base -Receita-Despesa'!Q$5)</f>
        <v>0</v>
      </c>
      <c r="R44" s="196">
        <f>SUMIFS('Conciliação Bancária 2016.17.18'!$J:$J,'Conciliação Bancária 2016.17.18'!$K:$K,'Base -Receita-Despesa'!$B44,'Conciliação Bancária 2016.17.18'!$D:$D,'Base -Receita-Despesa'!R$5)</f>
        <v>0</v>
      </c>
      <c r="S44" s="196">
        <f>SUMIFS('Conciliação Bancária 2016.17.18'!$J:$J,'Conciliação Bancária 2016.17.18'!$K:$K,'Base -Receita-Despesa'!$B44,'Conciliação Bancária 2016.17.18'!$D:$D,'Base -Receita-Despesa'!S$5)</f>
        <v>0</v>
      </c>
      <c r="T44" s="196">
        <f>SUMIFS('Conciliação Bancária 2016.17.18'!$J:$J,'Conciliação Bancária 2016.17.18'!$K:$K,'Base -Receita-Despesa'!$B44,'Conciliação Bancária 2016.17.18'!$D:$D,'Base -Receita-Despesa'!T$5)</f>
        <v>0</v>
      </c>
      <c r="U44" s="196">
        <f>SUMIFS('Conciliação Bancária 2016.17.18'!$J:$J,'Conciliação Bancária 2016.17.18'!$K:$K,'Base -Receita-Despesa'!$B44,'Conciliação Bancária 2016.17.18'!$D:$D,'Base -Receita-Despesa'!U$5)</f>
        <v>0</v>
      </c>
      <c r="V44" s="196">
        <f>SUMIFS('Conciliação Bancária 2016.17.18'!$J:$J,'Conciliação Bancária 2016.17.18'!$K:$K,'Base -Receita-Despesa'!$B44,'Conciliação Bancária 2016.17.18'!$D:$D,'Base -Receita-Despesa'!V$5)</f>
        <v>0</v>
      </c>
      <c r="W44" s="196">
        <f>SUMIFS('Conciliação Bancária 2016.17.18'!$J:$J,'Conciliação Bancária 2016.17.18'!$K:$K,'Base -Receita-Despesa'!$B44,'Conciliação Bancária 2016.17.18'!$D:$D,'Base -Receita-Despesa'!W$5)</f>
        <v>0</v>
      </c>
      <c r="X44" s="196">
        <f>SUMIFS('Conciliação Bancária 2016.17.18'!$J:$J,'Conciliação Bancária 2016.17.18'!$K:$K,'Base -Receita-Despesa'!$B44,'Conciliação Bancária 2016.17.18'!$D:$D,'Base -Receita-Despesa'!X$5)</f>
        <v>0</v>
      </c>
      <c r="Y44" s="196">
        <f>SUMIFS('Conciliação Bancária 2016.17.18'!$J:$J,'Conciliação Bancária 2016.17.18'!$K:$K,'Base -Receita-Despesa'!$B44,'Conciliação Bancária 2016.17.18'!$D:$D,'Base -Receita-Despesa'!Y$5)</f>
        <v>0</v>
      </c>
      <c r="Z44" s="196">
        <f>SUMIFS('Conciliação Bancária 2016.17.18'!$J:$J,'Conciliação Bancária 2016.17.18'!$K:$K,'Base -Receita-Despesa'!$B44,'Conciliação Bancária 2016.17.18'!$D:$D,'Base -Receita-Despesa'!Z$5)</f>
        <v>0</v>
      </c>
      <c r="AA44" s="196">
        <f>SUMIFS('Conciliação Bancária 2016.17.18'!$J:$J,'Conciliação Bancária 2016.17.18'!$K:$K,'Base -Receita-Despesa'!$B44,'Conciliação Bancária 2016.17.18'!$D:$D,'Base -Receita-Despesa'!AA$5)</f>
        <v>0</v>
      </c>
      <c r="AB44" s="196">
        <f>SUMIFS('Conciliação Bancária 2016.17.18'!$J:$J,'Conciliação Bancária 2016.17.18'!$K:$K,'Base -Receita-Despesa'!$B44,'Conciliação Bancária 2016.17.18'!$D:$D,'Base -Receita-Despesa'!AB$5)</f>
        <v>0</v>
      </c>
      <c r="AC44" s="197">
        <f t="shared" si="124"/>
        <v>0</v>
      </c>
      <c r="AD44" s="201">
        <f t="shared" si="125"/>
        <v>0</v>
      </c>
      <c r="AE44" s="198"/>
      <c r="AF44" s="220">
        <f>SUMIFS('Conciliação Bancária 2016.17.18'!$J:$J,'Conciliação Bancária 2016.17.18'!$K:$K,'Base -Receita-Despesa'!$B44,'Conciliação Bancária 2016.17.18'!$D:$D,'Base -Receita-Despesa'!AF$5)</f>
        <v>0</v>
      </c>
      <c r="AG44" s="196">
        <f>SUMIFS('Conciliação Bancária 2016.17.18'!$J:$J,'Conciliação Bancária 2016.17.18'!$K:$K,'Base -Receita-Despesa'!$B44,'Conciliação Bancária 2016.17.18'!$D:$D,'Base -Receita-Despesa'!AG$5)</f>
        <v>0</v>
      </c>
      <c r="AH44" s="196">
        <f>SUMIFS('Conciliação Bancária 2016.17.18'!$J:$J,'Conciliação Bancária 2016.17.18'!$K:$K,'Base -Receita-Despesa'!$B44,'Conciliação Bancária 2016.17.18'!$D:$D,'Base -Receita-Despesa'!AH$5)</f>
        <v>0</v>
      </c>
      <c r="AI44" s="196">
        <f>SUMIFS('Conciliação Bancária 2016.17.18'!$J:$J,'Conciliação Bancária 2016.17.18'!$K:$K,'Base -Receita-Despesa'!$B44,'Conciliação Bancária 2016.17.18'!$D:$D,'Base -Receita-Despesa'!AI$5)</f>
        <v>0</v>
      </c>
      <c r="AJ44" s="196">
        <f>SUMIFS('Conciliação Bancária 2016.17.18'!$J:$J,'Conciliação Bancária 2016.17.18'!$K:$K,'Base -Receita-Despesa'!$B44,'Conciliação Bancária 2016.17.18'!$D:$D,'Base -Receita-Despesa'!AJ$5)</f>
        <v>0</v>
      </c>
      <c r="AK44" s="196">
        <f>SUMIFS('Conciliação Bancária 2016.17.18'!$J:$J,'Conciliação Bancária 2016.17.18'!$K:$K,'Base -Receita-Despesa'!$B44,'Conciliação Bancária 2016.17.18'!$D:$D,'Base -Receita-Despesa'!AK$5)</f>
        <v>0</v>
      </c>
      <c r="AL44" s="196">
        <f>SUMIFS('Conciliação Bancária 2016.17.18'!$J:$J,'Conciliação Bancária 2016.17.18'!$K:$K,'Base -Receita-Despesa'!$B44,'Conciliação Bancária 2016.17.18'!$D:$D,'Base -Receita-Despesa'!AL$5)</f>
        <v>0</v>
      </c>
      <c r="AM44" s="196">
        <f>SUMIFS('Conciliação Bancária 2016.17.18'!$J:$J,'Conciliação Bancária 2016.17.18'!$K:$K,'Base -Receita-Despesa'!$B44,'Conciliação Bancária 2016.17.18'!$D:$D,'Base -Receita-Despesa'!AM$5)</f>
        <v>0</v>
      </c>
      <c r="AN44" s="196">
        <f>SUMIFS('Conciliação Bancária 2016.17.18'!$J:$J,'Conciliação Bancária 2016.17.18'!$K:$K,'Base -Receita-Despesa'!$B44,'Conciliação Bancária 2016.17.18'!$D:$D,'Base -Receita-Despesa'!AN$5)</f>
        <v>0</v>
      </c>
      <c r="AO44" s="196">
        <f>SUMIFS('Conciliação Bancária 2016.17.18'!$J:$J,'Conciliação Bancária 2016.17.18'!$K:$K,'Base -Receita-Despesa'!$B44,'Conciliação Bancária 2016.17.18'!$D:$D,'Base -Receita-Despesa'!AO$5)</f>
        <v>0</v>
      </c>
      <c r="AP44" s="196">
        <f>SUMIFS('Conciliação Bancária 2016.17.18'!$J:$J,'Conciliação Bancária 2016.17.18'!$K:$K,'Base -Receita-Despesa'!$B44,'Conciliação Bancária 2016.17.18'!$D:$D,'Base -Receita-Despesa'!AP$5)</f>
        <v>0</v>
      </c>
      <c r="AQ44" s="196">
        <f>SUMIFS('Conciliação Bancária 2016.17.18'!$J:$J,'Conciliação Bancária 2016.17.18'!$K:$K,'Base -Receita-Despesa'!$B44,'Conciliação Bancária 2016.17.18'!$D:$D,'Base -Receita-Despesa'!AQ$5)</f>
        <v>0</v>
      </c>
      <c r="AR44" s="197">
        <f t="shared" si="126"/>
        <v>0</v>
      </c>
      <c r="AS44" s="201">
        <f t="shared" si="127"/>
        <v>0</v>
      </c>
      <c r="AT44" s="198"/>
      <c r="AU44" s="220">
        <f>SUMIFS('Conciliação Bancária 2016.17.18'!$J:$J,'Conciliação Bancária 2016.17.18'!$K:$K,'Base -Receita-Despesa'!$B44,'Conciliação Bancária 2016.17.18'!$D:$D,'Base -Receita-Despesa'!AU$5)</f>
        <v>0</v>
      </c>
      <c r="AV44" s="196">
        <f>SUMIFS('Conciliação Bancária 2016.17.18'!$J:$J,'Conciliação Bancária 2016.17.18'!$K:$K,'Base -Receita-Despesa'!$B44,'Conciliação Bancária 2016.17.18'!$D:$D,'Base -Receita-Despesa'!AV$5)</f>
        <v>0</v>
      </c>
      <c r="AW44" s="196">
        <f>SUMIFS('Conciliação Bancária 2016.17.18'!$J:$J,'Conciliação Bancária 2016.17.18'!$K:$K,'Base -Receita-Despesa'!$B44,'Conciliação Bancária 2016.17.18'!$D:$D,'Base -Receita-Despesa'!AW$5)</f>
        <v>0</v>
      </c>
      <c r="AX44" s="196">
        <f>SUMIFS('Conciliação Bancária 2016.17.18'!$J:$J,'Conciliação Bancária 2016.17.18'!$K:$K,'Base -Receita-Despesa'!$B44,'Conciliação Bancária 2016.17.18'!$D:$D,'Base -Receita-Despesa'!AX$5)</f>
        <v>0</v>
      </c>
      <c r="AY44" s="196">
        <f>SUMIFS('Conciliação Bancária 2016.17.18'!$J:$J,'Conciliação Bancária 2016.17.18'!$K:$K,'Base -Receita-Despesa'!$B44,'Conciliação Bancária 2016.17.18'!$D:$D,'Base -Receita-Despesa'!AY$5)</f>
        <v>0</v>
      </c>
      <c r="AZ44" s="196">
        <f>SUMIFS('Conciliação Bancária 2016.17.18'!$J:$J,'Conciliação Bancária 2016.17.18'!$K:$K,'Base -Receita-Despesa'!$B44,'Conciliação Bancária 2016.17.18'!$D:$D,'Base -Receita-Despesa'!AZ$5)</f>
        <v>0</v>
      </c>
      <c r="BA44" s="196">
        <f>SUMIFS('Conciliação Bancária 2016.17.18'!$J:$J,'Conciliação Bancária 2016.17.18'!$K:$K,'Base -Receita-Despesa'!$B44,'Conciliação Bancária 2016.17.18'!$D:$D,'Base -Receita-Despesa'!BA$5)</f>
        <v>0</v>
      </c>
      <c r="BB44" s="196">
        <f>SUMIFS('Conciliação Bancária 2016.17.18'!$J:$J,'Conciliação Bancária 2016.17.18'!$K:$K,'Base -Receita-Despesa'!$B44,'Conciliação Bancária 2016.17.18'!$D:$D,'Base -Receita-Despesa'!BB$5)</f>
        <v>0</v>
      </c>
      <c r="BC44" s="196">
        <f>SUMIFS('Conciliação Bancária 2016.17.18'!$J:$J,'Conciliação Bancária 2016.17.18'!$K:$K,'Base -Receita-Despesa'!$B44,'Conciliação Bancária 2016.17.18'!$D:$D,'Base -Receita-Despesa'!BC$5)</f>
        <v>0</v>
      </c>
      <c r="BD44" s="196">
        <f>SUMIFS('Conciliação Bancária 2016.17.18'!$J:$J,'Conciliação Bancária 2016.17.18'!$K:$K,'Base -Receita-Despesa'!$B44,'Conciliação Bancária 2016.17.18'!$D:$D,'Base -Receita-Despesa'!BD$5)</f>
        <v>0</v>
      </c>
      <c r="BE44" s="196">
        <f>SUMIFS('Conciliação Bancária 2016.17.18'!$J:$J,'Conciliação Bancária 2016.17.18'!$K:$K,'Base -Receita-Despesa'!$B44,'Conciliação Bancária 2016.17.18'!$D:$D,'Base -Receita-Despesa'!BE$5)</f>
        <v>0</v>
      </c>
      <c r="BF44" s="196">
        <f>SUMIFS('Conciliação Bancária 2016.17.18'!$J:$J,'Conciliação Bancária 2016.17.18'!$K:$K,'Base -Receita-Despesa'!$B44,'Conciliação Bancária 2016.17.18'!$D:$D,'Base -Receita-Despesa'!BF$5)</f>
        <v>0</v>
      </c>
      <c r="BG44" s="197">
        <f t="shared" si="128"/>
        <v>0</v>
      </c>
      <c r="BH44" s="201">
        <f t="shared" si="129"/>
        <v>0</v>
      </c>
      <c r="BI44" s="198"/>
      <c r="BJ44" s="220">
        <f>SUMIFS('Conciliação Bancária 2016.17.18'!$J:$J,'Conciliação Bancária 2016.17.18'!$K:$K,'Base -Receita-Despesa'!$B44,'Conciliação Bancária 2016.17.18'!$D:$D,'Base -Receita-Despesa'!BJ$5)</f>
        <v>0</v>
      </c>
      <c r="BK44" s="196">
        <f>SUMIFS('Conciliação Bancária 2016.17.18'!$J:$J,'Conciliação Bancária 2016.17.18'!$K:$K,'Base -Receita-Despesa'!$B44,'Conciliação Bancária 2016.17.18'!$D:$D,'Base -Receita-Despesa'!BK$5)</f>
        <v>0</v>
      </c>
      <c r="BL44" s="196">
        <f>SUMIFS('Conciliação Bancária 2016.17.18'!$J:$J,'Conciliação Bancária 2016.17.18'!$K:$K,'Base -Receita-Despesa'!$B44,'Conciliação Bancária 2016.17.18'!$D:$D,'Base -Receita-Despesa'!BL$5)</f>
        <v>0</v>
      </c>
      <c r="BM44" s="196">
        <f>SUMIFS('Conciliação Bancária 2016.17.18'!$J:$J,'Conciliação Bancária 2016.17.18'!$K:$K,'Base -Receita-Despesa'!$B44,'Conciliação Bancária 2016.17.18'!$D:$D,'Base -Receita-Despesa'!BM$5)</f>
        <v>0</v>
      </c>
      <c r="BN44" s="196">
        <f>SUMIFS('Conciliação Bancária 2016.17.18'!$J:$J,'Conciliação Bancária 2016.17.18'!$K:$K,'Base -Receita-Despesa'!$B44,'Conciliação Bancária 2016.17.18'!$D:$D,'Base -Receita-Despesa'!BN$5)</f>
        <v>0</v>
      </c>
      <c r="BO44" s="196">
        <f>SUMIFS('Conciliação Bancária 2016.17.18'!$J:$J,'Conciliação Bancária 2016.17.18'!$K:$K,'Base -Receita-Despesa'!$B44,'Conciliação Bancária 2016.17.18'!$D:$D,'Base -Receita-Despesa'!BO$5)</f>
        <v>0</v>
      </c>
      <c r="BP44" s="196">
        <f>SUMIFS('Conciliação Bancária 2016.17.18'!$J:$J,'Conciliação Bancária 2016.17.18'!$K:$K,'Base -Receita-Despesa'!$B44,'Conciliação Bancária 2016.17.18'!$D:$D,'Base -Receita-Despesa'!BP$5)</f>
        <v>0</v>
      </c>
      <c r="BQ44" s="196">
        <f>SUMIFS('Conciliação Bancária 2016.17.18'!$J:$J,'Conciliação Bancária 2016.17.18'!$K:$K,'Base -Receita-Despesa'!$B44,'Conciliação Bancária 2016.17.18'!$D:$D,'Base -Receita-Despesa'!BQ$5)</f>
        <v>0</v>
      </c>
      <c r="BR44" s="196">
        <f>SUMIFS('Conciliação Bancária 2016.17.18'!$J:$J,'Conciliação Bancária 2016.17.18'!$K:$K,'Base -Receita-Despesa'!$B44,'Conciliação Bancária 2016.17.18'!$D:$D,'Base -Receita-Despesa'!BR$5)</f>
        <v>0</v>
      </c>
      <c r="BS44" s="196">
        <f>SUMIFS('Conciliação Bancária 2016.17.18'!$J:$J,'Conciliação Bancária 2016.17.18'!$K:$K,'Base -Receita-Despesa'!$B44,'Conciliação Bancária 2016.17.18'!$D:$D,'Base -Receita-Despesa'!BS$5)</f>
        <v>0</v>
      </c>
      <c r="BT44" s="196">
        <f>SUMIFS('Conciliação Bancária 2016.17.18'!$J:$J,'Conciliação Bancária 2016.17.18'!$K:$K,'Base -Receita-Despesa'!$B44,'Conciliação Bancária 2016.17.18'!$D:$D,'Base -Receita-Despesa'!BT$5)</f>
        <v>0</v>
      </c>
      <c r="BU44" s="196">
        <f>SUMIFS('Conciliação Bancária 2016.17.18'!$J:$J,'Conciliação Bancária 2016.17.18'!$K:$K,'Base -Receita-Despesa'!$B44,'Conciliação Bancária 2016.17.18'!$D:$D,'Base -Receita-Despesa'!BU$5)</f>
        <v>0</v>
      </c>
      <c r="BV44" s="197">
        <f t="shared" si="130"/>
        <v>0</v>
      </c>
      <c r="BW44" s="201">
        <f t="shared" si="131"/>
        <v>0</v>
      </c>
      <c r="BX44" s="198"/>
      <c r="BY44" s="220">
        <f>SUMIFS('Conciliação Bancária 2016.17.18'!$J:$J,'Conciliação Bancária 2016.17.18'!$K:$K,'Base -Receita-Despesa'!$B44,'Conciliação Bancária 2016.17.18'!$D:$D,'Base -Receita-Despesa'!BY$5)</f>
        <v>0</v>
      </c>
      <c r="BZ44" s="196">
        <f>SUMIFS('Conciliação Bancária 2016.17.18'!$J:$J,'Conciliação Bancária 2016.17.18'!$K:$K,'Base -Receita-Despesa'!$B44,'Conciliação Bancária 2016.17.18'!$D:$D,'Base -Receita-Despesa'!BZ$5)</f>
        <v>0</v>
      </c>
      <c r="CA44" s="196">
        <f>SUMIFS('Conciliação Bancária 2016.17.18'!$J:$J,'Conciliação Bancária 2016.17.18'!$K:$K,'Base -Receita-Despesa'!$B44,'Conciliação Bancária 2016.17.18'!$D:$D,'Base -Receita-Despesa'!CA$5)</f>
        <v>0</v>
      </c>
      <c r="CB44" s="196">
        <f>SUMIFS('Conciliação Bancária 2016.17.18'!$J:$J,'Conciliação Bancária 2016.17.18'!$K:$K,'Base -Receita-Despesa'!$B44,'Conciliação Bancária 2016.17.18'!$D:$D,'Base -Receita-Despesa'!CB$5)</f>
        <v>0</v>
      </c>
      <c r="CC44" s="196">
        <f>SUMIFS('Conciliação Bancária 2016.17.18'!$J:$J,'Conciliação Bancária 2016.17.18'!$K:$K,'Base -Receita-Despesa'!$B44,'Conciliação Bancária 2016.17.18'!$D:$D,'Base -Receita-Despesa'!CC$5)</f>
        <v>0</v>
      </c>
      <c r="CD44" s="196">
        <f>SUMIFS('Conciliação Bancária 2016.17.18'!$J:$J,'Conciliação Bancária 2016.17.18'!$K:$K,'Base -Receita-Despesa'!$B44,'Conciliação Bancária 2016.17.18'!$D:$D,'Base -Receita-Despesa'!CD$5)</f>
        <v>0</v>
      </c>
      <c r="CE44" s="196">
        <f>SUMIFS('Conciliação Bancária 2016.17.18'!$J:$J,'Conciliação Bancária 2016.17.18'!$K:$K,'Base -Receita-Despesa'!$B44,'Conciliação Bancária 2016.17.18'!$D:$D,'Base -Receita-Despesa'!CE$5)</f>
        <v>0</v>
      </c>
      <c r="CF44" s="196">
        <f>SUMIFS('Conciliação Bancária 2016.17.18'!$J:$J,'Conciliação Bancária 2016.17.18'!$K:$K,'Base -Receita-Despesa'!$B44,'Conciliação Bancária 2016.17.18'!$D:$D,'Base -Receita-Despesa'!CF$5)</f>
        <v>0</v>
      </c>
      <c r="CG44" s="196">
        <f>SUMIFS('Conciliação Bancária 2016.17.18'!$J:$J,'Conciliação Bancária 2016.17.18'!$K:$K,'Base -Receita-Despesa'!$B44,'Conciliação Bancária 2016.17.18'!$D:$D,'Base -Receita-Despesa'!CG$5)</f>
        <v>0</v>
      </c>
      <c r="CH44" s="196">
        <f>SUMIFS('Conciliação Bancária 2016.17.18'!$J:$J,'Conciliação Bancária 2016.17.18'!$K:$K,'Base -Receita-Despesa'!$B44,'Conciliação Bancária 2016.17.18'!$D:$D,'Base -Receita-Despesa'!CH$5)</f>
        <v>0</v>
      </c>
      <c r="CI44" s="196">
        <f>SUMIFS('Conciliação Bancária 2016.17.18'!$J:$J,'Conciliação Bancária 2016.17.18'!$K:$K,'Base -Receita-Despesa'!$B44,'Conciliação Bancária 2016.17.18'!$D:$D,'Base -Receita-Despesa'!CI$5)</f>
        <v>0</v>
      </c>
      <c r="CJ44" s="196">
        <f>SUMIFS('Conciliação Bancária 2016.17.18'!$J:$J,'Conciliação Bancária 2016.17.18'!$K:$K,'Base -Receita-Despesa'!$B44,'Conciliação Bancária 2016.17.18'!$D:$D,'Base -Receita-Despesa'!CJ$5)</f>
        <v>0</v>
      </c>
      <c r="CK44" s="197">
        <f t="shared" si="132"/>
        <v>0</v>
      </c>
      <c r="CL44" s="201">
        <f t="shared" si="133"/>
        <v>0</v>
      </c>
    </row>
    <row r="45" spans="2:90" s="199" customFormat="1" outlineLevel="1" x14ac:dyDescent="0.3">
      <c r="B45" s="253" t="s">
        <v>88</v>
      </c>
      <c r="C45" s="220">
        <f>SUMIFS('Conciliação Bancária 2016.17.18'!$J:$J,'Conciliação Bancária 2016.17.18'!$K:$K,'Base -Receita-Despesa'!$B45,'Conciliação Bancária 2016.17.18'!$D:$D,'Base -Receita-Despesa'!C$5)</f>
        <v>0</v>
      </c>
      <c r="D45" s="196">
        <f>SUMIFS('Conciliação Bancária 2016.17.18'!$J:$J,'Conciliação Bancária 2016.17.18'!$K:$K,'Base -Receita-Despesa'!$B45,'Conciliação Bancária 2016.17.18'!$D:$D,'Base -Receita-Despesa'!D$5)</f>
        <v>-2456</v>
      </c>
      <c r="E45" s="196">
        <f>SUMIFS('Conciliação Bancária 2016.17.18'!$J:$J,'Conciliação Bancária 2016.17.18'!$K:$K,'Base -Receita-Despesa'!$B45,'Conciliação Bancária 2016.17.18'!$D:$D,'Base -Receita-Despesa'!E$5)</f>
        <v>0</v>
      </c>
      <c r="F45" s="196">
        <f>SUMIFS('Conciliação Bancária 2016.17.18'!$J:$J,'Conciliação Bancária 2016.17.18'!$K:$K,'Base -Receita-Despesa'!$B45,'Conciliação Bancária 2016.17.18'!$D:$D,'Base -Receita-Despesa'!F$5)</f>
        <v>-1760</v>
      </c>
      <c r="G45" s="196">
        <f>SUMIFS('Conciliação Bancária 2016.17.18'!$J:$J,'Conciliação Bancária 2016.17.18'!$K:$K,'Base -Receita-Despesa'!$B45,'Conciliação Bancária 2016.17.18'!$D:$D,'Base -Receita-Despesa'!G$5)</f>
        <v>-880</v>
      </c>
      <c r="H45" s="196">
        <f>SUMIFS('Conciliação Bancária 2016.17.18'!$J:$J,'Conciliação Bancária 2016.17.18'!$K:$K,'Base -Receita-Despesa'!$B45,'Conciliação Bancária 2016.17.18'!$D:$D,'Base -Receita-Despesa'!H$5)</f>
        <v>-880</v>
      </c>
      <c r="I45" s="196">
        <f>SUMIFS('Conciliação Bancária 2016.17.18'!$J:$J,'Conciliação Bancária 2016.17.18'!$K:$K,'Base -Receita-Despesa'!$B45,'Conciliação Bancária 2016.17.18'!$D:$D,'Base -Receita-Despesa'!I$5)</f>
        <v>-880</v>
      </c>
      <c r="J45" s="196">
        <f>SUMIFS('Conciliação Bancária 2016.17.18'!$J:$J,'Conciliação Bancária 2016.17.18'!$K:$K,'Base -Receita-Despesa'!$B45,'Conciliação Bancária 2016.17.18'!$D:$D,'Base -Receita-Despesa'!J$5)</f>
        <v>-880</v>
      </c>
      <c r="K45" s="196">
        <f>SUMIFS('Conciliação Bancária 2016.17.18'!$J:$J,'Conciliação Bancária 2016.17.18'!$K:$K,'Base -Receita-Despesa'!$B45,'Conciliação Bancária 2016.17.18'!$D:$D,'Base -Receita-Despesa'!K$5)</f>
        <v>-880</v>
      </c>
      <c r="L45" s="196">
        <f>SUMIFS('Conciliação Bancária 2016.17.18'!$J:$J,'Conciliação Bancária 2016.17.18'!$K:$K,'Base -Receita-Despesa'!$B45,'Conciliação Bancária 2016.17.18'!$D:$D,'Base -Receita-Despesa'!L$5)</f>
        <v>-880</v>
      </c>
      <c r="M45" s="196">
        <f>SUMIFS('Conciliação Bancária 2016.17.18'!$J:$J,'Conciliação Bancária 2016.17.18'!$K:$K,'Base -Receita-Despesa'!$B45,'Conciliação Bancária 2016.17.18'!$D:$D,'Base -Receita-Despesa'!M$5)</f>
        <v>-880</v>
      </c>
      <c r="N45" s="236">
        <f>SUMIFS('Conciliação Bancária 2016.17.18'!$J:$J,'Conciliação Bancária 2016.17.18'!$K:$K,'Base -Receita-Despesa'!$B45,'Conciliação Bancária 2016.17.18'!$D:$D,'Base -Receita-Despesa'!N$5)</f>
        <v>-880</v>
      </c>
      <c r="O45" s="243">
        <f t="shared" si="123"/>
        <v>-11256</v>
      </c>
      <c r="P45" s="211"/>
      <c r="Q45" s="220">
        <f>SUMIFS('Conciliação Bancária 2016.17.18'!$J:$J,'Conciliação Bancária 2016.17.18'!$K:$K,'Base -Receita-Despesa'!$B45,'Conciliação Bancária 2016.17.18'!$D:$D,'Base -Receita-Despesa'!Q$5)</f>
        <v>-880</v>
      </c>
      <c r="R45" s="196">
        <f>SUMIFS('Conciliação Bancária 2016.17.18'!$J:$J,'Conciliação Bancária 2016.17.18'!$K:$K,'Base -Receita-Despesa'!$B45,'Conciliação Bancária 2016.17.18'!$D:$D,'Base -Receita-Despesa'!R$5)</f>
        <v>-880</v>
      </c>
      <c r="S45" s="196">
        <f>SUMIFS('Conciliação Bancária 2016.17.18'!$J:$J,'Conciliação Bancária 2016.17.18'!$K:$K,'Base -Receita-Despesa'!$B45,'Conciliação Bancária 2016.17.18'!$D:$D,'Base -Receita-Despesa'!S$5)</f>
        <v>-994</v>
      </c>
      <c r="T45" s="196">
        <f>SUMIFS('Conciliação Bancária 2016.17.18'!$J:$J,'Conciliação Bancária 2016.17.18'!$K:$K,'Base -Receita-Despesa'!$B45,'Conciliação Bancária 2016.17.18'!$D:$D,'Base -Receita-Despesa'!T$5)</f>
        <v>-937</v>
      </c>
      <c r="U45" s="196">
        <f>SUMIFS('Conciliação Bancária 2016.17.18'!$J:$J,'Conciliação Bancária 2016.17.18'!$K:$K,'Base -Receita-Despesa'!$B45,'Conciliação Bancária 2016.17.18'!$D:$D,'Base -Receita-Despesa'!U$5)</f>
        <v>-937</v>
      </c>
      <c r="V45" s="196">
        <f>SUMIFS('Conciliação Bancária 2016.17.18'!$J:$J,'Conciliação Bancária 2016.17.18'!$K:$K,'Base -Receita-Despesa'!$B45,'Conciliação Bancária 2016.17.18'!$D:$D,'Base -Receita-Despesa'!V$5)</f>
        <v>0</v>
      </c>
      <c r="W45" s="196">
        <f>SUMIFS('Conciliação Bancária 2016.17.18'!$J:$J,'Conciliação Bancária 2016.17.18'!$K:$K,'Base -Receita-Despesa'!$B45,'Conciliação Bancária 2016.17.18'!$D:$D,'Base -Receita-Despesa'!W$5)</f>
        <v>-937</v>
      </c>
      <c r="X45" s="196">
        <f>SUMIFS('Conciliação Bancária 2016.17.18'!$J:$J,'Conciliação Bancária 2016.17.18'!$K:$K,'Base -Receita-Despesa'!$B45,'Conciliação Bancária 2016.17.18'!$D:$D,'Base -Receita-Despesa'!X$5)</f>
        <v>-937</v>
      </c>
      <c r="Y45" s="196">
        <f>SUMIFS('Conciliação Bancária 2016.17.18'!$J:$J,'Conciliação Bancária 2016.17.18'!$K:$K,'Base -Receita-Despesa'!$B45,'Conciliação Bancária 2016.17.18'!$D:$D,'Base -Receita-Despesa'!Y$5)</f>
        <v>-937</v>
      </c>
      <c r="Z45" s="196">
        <f>SUMIFS('Conciliação Bancária 2016.17.18'!$J:$J,'Conciliação Bancária 2016.17.18'!$K:$K,'Base -Receita-Despesa'!$B45,'Conciliação Bancária 2016.17.18'!$D:$D,'Base -Receita-Despesa'!Z$5)</f>
        <v>-937</v>
      </c>
      <c r="AA45" s="196">
        <f>SUMIFS('Conciliação Bancária 2016.17.18'!$J:$J,'Conciliação Bancária 2016.17.18'!$K:$K,'Base -Receita-Despesa'!$B45,'Conciliação Bancária 2016.17.18'!$D:$D,'Base -Receita-Despesa'!AA$5)</f>
        <v>-937</v>
      </c>
      <c r="AB45" s="196">
        <f>SUMIFS('Conciliação Bancária 2016.17.18'!$J:$J,'Conciliação Bancária 2016.17.18'!$K:$K,'Base -Receita-Despesa'!$B45,'Conciliação Bancária 2016.17.18'!$D:$D,'Base -Receita-Despesa'!AB$5)</f>
        <v>-937</v>
      </c>
      <c r="AC45" s="197">
        <f t="shared" si="124"/>
        <v>-10250</v>
      </c>
      <c r="AD45" s="201">
        <f t="shared" si="125"/>
        <v>5.5335212419253257E-4</v>
      </c>
      <c r="AE45" s="198"/>
      <c r="AF45" s="220">
        <f>SUMIFS('Conciliação Bancária 2016.17.18'!$J:$J,'Conciliação Bancária 2016.17.18'!$K:$K,'Base -Receita-Despesa'!$B45,'Conciliação Bancária 2016.17.18'!$D:$D,'Base -Receita-Despesa'!AF$5)</f>
        <v>-937</v>
      </c>
      <c r="AG45" s="196">
        <f>SUMIFS('Conciliação Bancária 2016.17.18'!$J:$J,'Conciliação Bancária 2016.17.18'!$K:$K,'Base -Receita-Despesa'!$B45,'Conciliação Bancária 2016.17.18'!$D:$D,'Base -Receita-Despesa'!AG$5)</f>
        <v>-937</v>
      </c>
      <c r="AH45" s="196">
        <f>SUMIFS('Conciliação Bancária 2016.17.18'!$J:$J,'Conciliação Bancária 2016.17.18'!$K:$K,'Base -Receita-Despesa'!$B45,'Conciliação Bancária 2016.17.18'!$D:$D,'Base -Receita-Despesa'!AH$5)</f>
        <v>-971</v>
      </c>
      <c r="AI45" s="196">
        <f>SUMIFS('Conciliação Bancária 2016.17.18'!$J:$J,'Conciliação Bancária 2016.17.18'!$K:$K,'Base -Receita-Despesa'!$B45,'Conciliação Bancária 2016.17.18'!$D:$D,'Base -Receita-Despesa'!AI$5)</f>
        <v>-954</v>
      </c>
      <c r="AJ45" s="196">
        <f>SUMIFS('Conciliação Bancária 2016.17.18'!$J:$J,'Conciliação Bancária 2016.17.18'!$K:$K,'Base -Receita-Despesa'!$B45,'Conciliação Bancária 2016.17.18'!$D:$D,'Base -Receita-Despesa'!AJ$5)</f>
        <v>-950.77</v>
      </c>
      <c r="AK45" s="196">
        <f>SUMIFS('Conciliação Bancária 2016.17.18'!$J:$J,'Conciliação Bancária 2016.17.18'!$K:$K,'Base -Receita-Despesa'!$B45,'Conciliação Bancária 2016.17.18'!$D:$D,'Base -Receita-Despesa'!AK$5)</f>
        <v>-954</v>
      </c>
      <c r="AL45" s="196">
        <f>SUMIFS('Conciliação Bancária 2016.17.18'!$J:$J,'Conciliação Bancária 2016.17.18'!$K:$K,'Base -Receita-Despesa'!$B45,'Conciliação Bancária 2016.17.18'!$D:$D,'Base -Receita-Despesa'!AL$5)</f>
        <v>-954</v>
      </c>
      <c r="AM45" s="196">
        <f>SUMIFS('Conciliação Bancária 2016.17.18'!$J:$J,'Conciliação Bancária 2016.17.18'!$K:$K,'Base -Receita-Despesa'!$B45,'Conciliação Bancária 2016.17.18'!$D:$D,'Base -Receita-Despesa'!AM$5)</f>
        <v>-954</v>
      </c>
      <c r="AN45" s="196">
        <f>SUMIFS('Conciliação Bancária 2016.17.18'!$J:$J,'Conciliação Bancária 2016.17.18'!$K:$K,'Base -Receita-Despesa'!$B45,'Conciliação Bancária 2016.17.18'!$D:$D,'Base -Receita-Despesa'!AN$5)</f>
        <v>-954</v>
      </c>
      <c r="AO45" s="196">
        <f>SUMIFS('Conciliação Bancária 2016.17.18'!$J:$J,'Conciliação Bancária 2016.17.18'!$K:$K,'Base -Receita-Despesa'!$B45,'Conciliação Bancária 2016.17.18'!$D:$D,'Base -Receita-Despesa'!AO$5)</f>
        <v>0</v>
      </c>
      <c r="AP45" s="196">
        <f>SUMIFS('Conciliação Bancária 2016.17.18'!$J:$J,'Conciliação Bancária 2016.17.18'!$K:$K,'Base -Receita-Despesa'!$B45,'Conciliação Bancária 2016.17.18'!$D:$D,'Base -Receita-Despesa'!AP$5)</f>
        <v>0</v>
      </c>
      <c r="AQ45" s="196">
        <f>SUMIFS('Conciliação Bancária 2016.17.18'!$J:$J,'Conciliação Bancária 2016.17.18'!$K:$K,'Base -Receita-Despesa'!$B45,'Conciliação Bancária 2016.17.18'!$D:$D,'Base -Receita-Despesa'!AQ$5)</f>
        <v>-1908</v>
      </c>
      <c r="AR45" s="197">
        <f t="shared" si="126"/>
        <v>-10473.77</v>
      </c>
      <c r="AS45" s="201">
        <f t="shared" si="127"/>
        <v>3.7702188724027301E-4</v>
      </c>
      <c r="AT45" s="198"/>
      <c r="AU45" s="220">
        <f>SUMIFS('Conciliação Bancária 2016.17.18'!$J:$J,'Conciliação Bancária 2016.17.18'!$K:$K,'Base -Receita-Despesa'!$B45,'Conciliação Bancária 2016.17.18'!$D:$D,'Base -Receita-Despesa'!AU$5)</f>
        <v>-954</v>
      </c>
      <c r="AV45" s="196">
        <f>SUMIFS('Conciliação Bancária 2016.17.18'!$J:$J,'Conciliação Bancária 2016.17.18'!$K:$K,'Base -Receita-Despesa'!$B45,'Conciliação Bancária 2016.17.18'!$D:$D,'Base -Receita-Despesa'!AV$5)</f>
        <v>-954</v>
      </c>
      <c r="AW45" s="196">
        <f>SUMIFS('Conciliação Bancária 2016.17.18'!$J:$J,'Conciliação Bancária 2016.17.18'!$K:$K,'Base -Receita-Despesa'!$B45,'Conciliação Bancária 2016.17.18'!$D:$D,'Base -Receita-Despesa'!AW$5)</f>
        <v>-998</v>
      </c>
      <c r="AX45" s="196">
        <f>SUMIFS('Conciliação Bancária 2016.17.18'!$J:$J,'Conciliação Bancária 2016.17.18'!$K:$K,'Base -Receita-Despesa'!$B45,'Conciliação Bancária 2016.17.18'!$D:$D,'Base -Receita-Despesa'!AX$5)</f>
        <v>0</v>
      </c>
      <c r="AY45" s="196">
        <f>SUMIFS('Conciliação Bancária 2016.17.18'!$J:$J,'Conciliação Bancária 2016.17.18'!$K:$K,'Base -Receita-Despesa'!$B45,'Conciliação Bancária 2016.17.18'!$D:$D,'Base -Receita-Despesa'!AY$5)</f>
        <v>-998</v>
      </c>
      <c r="AZ45" s="196">
        <f>SUMIFS('Conciliação Bancária 2016.17.18'!$J:$J,'Conciliação Bancária 2016.17.18'!$K:$K,'Base -Receita-Despesa'!$B45,'Conciliação Bancária 2016.17.18'!$D:$D,'Base -Receita-Despesa'!AZ$5)</f>
        <v>-998</v>
      </c>
      <c r="BA45" s="196">
        <f>SUMIFS('Conciliação Bancária 2016.17.18'!$J:$J,'Conciliação Bancária 2016.17.18'!$K:$K,'Base -Receita-Despesa'!$B45,'Conciliação Bancária 2016.17.18'!$D:$D,'Base -Receita-Despesa'!BA$5)</f>
        <v>-998</v>
      </c>
      <c r="BB45" s="196">
        <f>SUMIFS('Conciliação Bancária 2016.17.18'!$J:$J,'Conciliação Bancária 2016.17.18'!$K:$K,'Base -Receita-Despesa'!$B45,'Conciliação Bancária 2016.17.18'!$D:$D,'Base -Receita-Despesa'!BB$5)</f>
        <v>-1996</v>
      </c>
      <c r="BC45" s="196">
        <f>SUMIFS('Conciliação Bancária 2016.17.18'!$J:$J,'Conciliação Bancária 2016.17.18'!$K:$K,'Base -Receita-Despesa'!$B45,'Conciliação Bancária 2016.17.18'!$D:$D,'Base -Receita-Despesa'!BC$5)</f>
        <v>0</v>
      </c>
      <c r="BD45" s="196">
        <f>SUMIFS('Conciliação Bancária 2016.17.18'!$J:$J,'Conciliação Bancária 2016.17.18'!$K:$K,'Base -Receita-Despesa'!$B45,'Conciliação Bancária 2016.17.18'!$D:$D,'Base -Receita-Despesa'!BD$5)</f>
        <v>-998</v>
      </c>
      <c r="BE45" s="196">
        <f>SUMIFS('Conciliação Bancária 2016.17.18'!$J:$J,'Conciliação Bancária 2016.17.18'!$K:$K,'Base -Receita-Despesa'!$B45,'Conciliação Bancária 2016.17.18'!$D:$D,'Base -Receita-Despesa'!BE$5)</f>
        <v>-1996</v>
      </c>
      <c r="BF45" s="196">
        <f>SUMIFS('Conciliação Bancária 2016.17.18'!$J:$J,'Conciliação Bancária 2016.17.18'!$K:$K,'Base -Receita-Despesa'!$B45,'Conciliação Bancária 2016.17.18'!$D:$D,'Base -Receita-Despesa'!BF$5)</f>
        <v>-998</v>
      </c>
      <c r="BG45" s="197">
        <f t="shared" si="128"/>
        <v>-11888</v>
      </c>
      <c r="BH45" s="201">
        <f t="shared" si="129"/>
        <v>4.2792959894215408E-4</v>
      </c>
      <c r="BI45" s="198"/>
      <c r="BJ45" s="220">
        <f>SUMIFS('Conciliação Bancária 2016.17.18'!$J:$J,'Conciliação Bancária 2016.17.18'!$K:$K,'Base -Receita-Despesa'!$B45,'Conciliação Bancária 2016.17.18'!$D:$D,'Base -Receita-Despesa'!BJ$5)</f>
        <v>-998</v>
      </c>
      <c r="BK45" s="196">
        <f>SUMIFS('Conciliação Bancária 2016.17.18'!$J:$J,'Conciliação Bancária 2016.17.18'!$K:$K,'Base -Receita-Despesa'!$B45,'Conciliação Bancária 2016.17.18'!$D:$D,'Base -Receita-Despesa'!BK$5)</f>
        <v>-2037</v>
      </c>
      <c r="BL45" s="196">
        <f>SUMIFS('Conciliação Bancária 2016.17.18'!$J:$J,'Conciliação Bancária 2016.17.18'!$K:$K,'Base -Receita-Despesa'!$B45,'Conciliação Bancária 2016.17.18'!$D:$D,'Base -Receita-Despesa'!BL$5)</f>
        <v>-1045</v>
      </c>
      <c r="BM45" s="196">
        <f>SUMIFS('Conciliação Bancária 2016.17.18'!$J:$J,'Conciliação Bancária 2016.17.18'!$K:$K,'Base -Receita-Despesa'!$B45,'Conciliação Bancária 2016.17.18'!$D:$D,'Base -Receita-Despesa'!BM$5)</f>
        <v>-1045</v>
      </c>
      <c r="BN45" s="196">
        <f>SUMIFS('Conciliação Bancária 2016.17.18'!$J:$J,'Conciliação Bancária 2016.17.18'!$K:$K,'Base -Receita-Despesa'!$B45,'Conciliação Bancária 2016.17.18'!$D:$D,'Base -Receita-Despesa'!BN$5)</f>
        <v>-1045</v>
      </c>
      <c r="BO45" s="196">
        <f>SUMIFS('Conciliação Bancária 2016.17.18'!$J:$J,'Conciliação Bancária 2016.17.18'!$K:$K,'Base -Receita-Despesa'!$B45,'Conciliação Bancária 2016.17.18'!$D:$D,'Base -Receita-Despesa'!BO$5)</f>
        <v>-1045</v>
      </c>
      <c r="BP45" s="196">
        <f>SUMIFS('Conciliação Bancária 2016.17.18'!$J:$J,'Conciliação Bancária 2016.17.18'!$K:$K,'Base -Receita-Despesa'!$B45,'Conciliação Bancária 2016.17.18'!$D:$D,'Base -Receita-Despesa'!BP$5)</f>
        <v>0</v>
      </c>
      <c r="BQ45" s="196">
        <f>SUMIFS('Conciliação Bancária 2016.17.18'!$J:$J,'Conciliação Bancária 2016.17.18'!$K:$K,'Base -Receita-Despesa'!$B45,'Conciliação Bancária 2016.17.18'!$D:$D,'Base -Receita-Despesa'!BQ$5)</f>
        <v>-1045</v>
      </c>
      <c r="BR45" s="196">
        <f>SUMIFS('Conciliação Bancária 2016.17.18'!$J:$J,'Conciliação Bancária 2016.17.18'!$K:$K,'Base -Receita-Despesa'!$B45,'Conciliação Bancária 2016.17.18'!$D:$D,'Base -Receita-Despesa'!BR$5)</f>
        <v>-1045</v>
      </c>
      <c r="BS45" s="196">
        <f>SUMIFS('Conciliação Bancária 2016.17.18'!$J:$J,'Conciliação Bancária 2016.17.18'!$K:$K,'Base -Receita-Despesa'!$B45,'Conciliação Bancária 2016.17.18'!$D:$D,'Base -Receita-Despesa'!BS$5)</f>
        <v>-1045</v>
      </c>
      <c r="BT45" s="196">
        <f>SUMIFS('Conciliação Bancária 2016.17.18'!$J:$J,'Conciliação Bancária 2016.17.18'!$K:$K,'Base -Receita-Despesa'!$B45,'Conciliação Bancária 2016.17.18'!$D:$D,'Base -Receita-Despesa'!BT$5)</f>
        <v>-1045</v>
      </c>
      <c r="BU45" s="196">
        <f>SUMIFS('Conciliação Bancária 2016.17.18'!$J:$J,'Conciliação Bancária 2016.17.18'!$K:$K,'Base -Receita-Despesa'!$B45,'Conciliação Bancária 2016.17.18'!$D:$D,'Base -Receita-Despesa'!BU$5)</f>
        <v>-1045</v>
      </c>
      <c r="BV45" s="197">
        <f t="shared" si="130"/>
        <v>-12440</v>
      </c>
      <c r="BW45" s="201">
        <f t="shared" si="131"/>
        <v>4.4779981585131199E-4</v>
      </c>
      <c r="BX45" s="198"/>
      <c r="BY45" s="220">
        <f>SUMIFS('Conciliação Bancária 2016.17.18'!$J:$J,'Conciliação Bancária 2016.17.18'!$K:$K,'Base -Receita-Despesa'!$B45,'Conciliação Bancária 2016.17.18'!$D:$D,'Base -Receita-Despesa'!BY$5)</f>
        <v>-1045</v>
      </c>
      <c r="BZ45" s="196">
        <f>SUMIFS('Conciliação Bancária 2016.17.18'!$J:$J,'Conciliação Bancária 2016.17.18'!$K:$K,'Base -Receita-Despesa'!$B45,'Conciliação Bancária 2016.17.18'!$D:$D,'Base -Receita-Despesa'!BZ$5)</f>
        <v>-1100</v>
      </c>
      <c r="CA45" s="196">
        <f>SUMIFS('Conciliação Bancária 2016.17.18'!$J:$J,'Conciliação Bancária 2016.17.18'!$K:$K,'Base -Receita-Despesa'!$B45,'Conciliação Bancária 2016.17.18'!$D:$D,'Base -Receita-Despesa'!CA$5)</f>
        <v>0</v>
      </c>
      <c r="CB45" s="196">
        <f>SUMIFS('Conciliação Bancária 2016.17.18'!$J:$J,'Conciliação Bancária 2016.17.18'!$K:$K,'Base -Receita-Despesa'!$B45,'Conciliação Bancária 2016.17.18'!$D:$D,'Base -Receita-Despesa'!CB$5)</f>
        <v>0</v>
      </c>
      <c r="CC45" s="196">
        <f>SUMIFS('Conciliação Bancária 2016.17.18'!$J:$J,'Conciliação Bancária 2016.17.18'!$K:$K,'Base -Receita-Despesa'!$B45,'Conciliação Bancária 2016.17.18'!$D:$D,'Base -Receita-Despesa'!CC$5)</f>
        <v>0</v>
      </c>
      <c r="CD45" s="196">
        <f>SUMIFS('Conciliação Bancária 2016.17.18'!$J:$J,'Conciliação Bancária 2016.17.18'!$K:$K,'Base -Receita-Despesa'!$B45,'Conciliação Bancária 2016.17.18'!$D:$D,'Base -Receita-Despesa'!CD$5)</f>
        <v>0</v>
      </c>
      <c r="CE45" s="196">
        <f>SUMIFS('Conciliação Bancária 2016.17.18'!$J:$J,'Conciliação Bancária 2016.17.18'!$K:$K,'Base -Receita-Despesa'!$B45,'Conciliação Bancária 2016.17.18'!$D:$D,'Base -Receita-Despesa'!CE$5)</f>
        <v>0</v>
      </c>
      <c r="CF45" s="196">
        <f>SUMIFS('Conciliação Bancária 2016.17.18'!$J:$J,'Conciliação Bancária 2016.17.18'!$K:$K,'Base -Receita-Despesa'!$B45,'Conciliação Bancária 2016.17.18'!$D:$D,'Base -Receita-Despesa'!CF$5)</f>
        <v>0</v>
      </c>
      <c r="CG45" s="196">
        <f>SUMIFS('Conciliação Bancária 2016.17.18'!$J:$J,'Conciliação Bancária 2016.17.18'!$K:$K,'Base -Receita-Despesa'!$B45,'Conciliação Bancária 2016.17.18'!$D:$D,'Base -Receita-Despesa'!CG$5)</f>
        <v>0</v>
      </c>
      <c r="CH45" s="196">
        <f>SUMIFS('Conciliação Bancária 2016.17.18'!$J:$J,'Conciliação Bancária 2016.17.18'!$K:$K,'Base -Receita-Despesa'!$B45,'Conciliação Bancária 2016.17.18'!$D:$D,'Base -Receita-Despesa'!CH$5)</f>
        <v>0</v>
      </c>
      <c r="CI45" s="196">
        <f>SUMIFS('Conciliação Bancária 2016.17.18'!$J:$J,'Conciliação Bancária 2016.17.18'!$K:$K,'Base -Receita-Despesa'!$B45,'Conciliação Bancária 2016.17.18'!$D:$D,'Base -Receita-Despesa'!CI$5)</f>
        <v>0</v>
      </c>
      <c r="CJ45" s="196">
        <f>SUMIFS('Conciliação Bancária 2016.17.18'!$J:$J,'Conciliação Bancária 2016.17.18'!$K:$K,'Base -Receita-Despesa'!$B45,'Conciliação Bancária 2016.17.18'!$D:$D,'Base -Receita-Despesa'!CJ$5)</f>
        <v>0</v>
      </c>
      <c r="CK45" s="197">
        <f t="shared" si="132"/>
        <v>-2145</v>
      </c>
      <c r="CL45" s="201">
        <f t="shared" si="133"/>
        <v>7.7213071141564652E-5</v>
      </c>
    </row>
    <row r="46" spans="2:90" s="199" customFormat="1" outlineLevel="1" x14ac:dyDescent="0.3">
      <c r="B46" s="253" t="s">
        <v>89</v>
      </c>
      <c r="C46" s="220">
        <f>SUMIFS('Conciliação Bancária 2016.17.18'!$J:$J,'Conciliação Bancária 2016.17.18'!$K:$K,'Base -Receita-Despesa'!$B46,'Conciliação Bancária 2016.17.18'!$D:$D,'Base -Receita-Despesa'!C$5)</f>
        <v>0</v>
      </c>
      <c r="D46" s="196">
        <f>SUMIFS('Conciliação Bancária 2016.17.18'!$J:$J,'Conciliação Bancária 2016.17.18'!$K:$K,'Base -Receita-Despesa'!$B46,'Conciliação Bancária 2016.17.18'!$D:$D,'Base -Receita-Despesa'!D$5)</f>
        <v>0</v>
      </c>
      <c r="E46" s="196">
        <f>SUMIFS('Conciliação Bancária 2016.17.18'!$J:$J,'Conciliação Bancária 2016.17.18'!$K:$K,'Base -Receita-Despesa'!$B46,'Conciliação Bancária 2016.17.18'!$D:$D,'Base -Receita-Despesa'!E$5)</f>
        <v>0</v>
      </c>
      <c r="F46" s="196">
        <f>SUMIFS('Conciliação Bancária 2016.17.18'!$J:$J,'Conciliação Bancária 2016.17.18'!$K:$K,'Base -Receita-Despesa'!$B46,'Conciliação Bancária 2016.17.18'!$D:$D,'Base -Receita-Despesa'!F$5)</f>
        <v>0</v>
      </c>
      <c r="G46" s="196">
        <f>SUMIFS('Conciliação Bancária 2016.17.18'!$J:$J,'Conciliação Bancária 2016.17.18'!$K:$K,'Base -Receita-Despesa'!$B46,'Conciliação Bancária 2016.17.18'!$D:$D,'Base -Receita-Despesa'!G$5)</f>
        <v>0</v>
      </c>
      <c r="H46" s="196">
        <f>SUMIFS('Conciliação Bancária 2016.17.18'!$J:$J,'Conciliação Bancária 2016.17.18'!$K:$K,'Base -Receita-Despesa'!$B46,'Conciliação Bancária 2016.17.18'!$D:$D,'Base -Receita-Despesa'!H$5)</f>
        <v>0</v>
      </c>
      <c r="I46" s="196">
        <f>SUMIFS('Conciliação Bancária 2016.17.18'!$J:$J,'Conciliação Bancária 2016.17.18'!$K:$K,'Base -Receita-Despesa'!$B46,'Conciliação Bancária 2016.17.18'!$D:$D,'Base -Receita-Despesa'!I$5)</f>
        <v>0</v>
      </c>
      <c r="J46" s="196">
        <f>SUMIFS('Conciliação Bancária 2016.17.18'!$J:$J,'Conciliação Bancária 2016.17.18'!$K:$K,'Base -Receita-Despesa'!$B46,'Conciliação Bancária 2016.17.18'!$D:$D,'Base -Receita-Despesa'!J$5)</f>
        <v>0</v>
      </c>
      <c r="K46" s="196">
        <f>SUMIFS('Conciliação Bancária 2016.17.18'!$J:$J,'Conciliação Bancária 2016.17.18'!$K:$K,'Base -Receita-Despesa'!$B46,'Conciliação Bancária 2016.17.18'!$D:$D,'Base -Receita-Despesa'!K$5)</f>
        <v>0</v>
      </c>
      <c r="L46" s="196">
        <f>SUMIFS('Conciliação Bancária 2016.17.18'!$J:$J,'Conciliação Bancária 2016.17.18'!$K:$K,'Base -Receita-Despesa'!$B46,'Conciliação Bancária 2016.17.18'!$D:$D,'Base -Receita-Despesa'!L$5)</f>
        <v>0</v>
      </c>
      <c r="M46" s="196">
        <f>SUMIFS('Conciliação Bancária 2016.17.18'!$J:$J,'Conciliação Bancária 2016.17.18'!$K:$K,'Base -Receita-Despesa'!$B46,'Conciliação Bancária 2016.17.18'!$D:$D,'Base -Receita-Despesa'!M$5)</f>
        <v>0</v>
      </c>
      <c r="N46" s="236">
        <f>SUMIFS('Conciliação Bancária 2016.17.18'!$J:$J,'Conciliação Bancária 2016.17.18'!$K:$K,'Base -Receita-Despesa'!$B46,'Conciliação Bancária 2016.17.18'!$D:$D,'Base -Receita-Despesa'!N$5)</f>
        <v>0</v>
      </c>
      <c r="O46" s="243">
        <f t="shared" si="123"/>
        <v>0</v>
      </c>
      <c r="P46" s="211"/>
      <c r="Q46" s="220">
        <f>SUMIFS('Conciliação Bancária 2016.17.18'!$J:$J,'Conciliação Bancária 2016.17.18'!$K:$K,'Base -Receita-Despesa'!$B46,'Conciliação Bancária 2016.17.18'!$D:$D,'Base -Receita-Despesa'!Q$5)</f>
        <v>0</v>
      </c>
      <c r="R46" s="196">
        <f>SUMIFS('Conciliação Bancária 2016.17.18'!$J:$J,'Conciliação Bancária 2016.17.18'!$K:$K,'Base -Receita-Despesa'!$B46,'Conciliação Bancária 2016.17.18'!$D:$D,'Base -Receita-Despesa'!R$5)</f>
        <v>0</v>
      </c>
      <c r="S46" s="196">
        <f>SUMIFS('Conciliação Bancária 2016.17.18'!$J:$J,'Conciliação Bancária 2016.17.18'!$K:$K,'Base -Receita-Despesa'!$B46,'Conciliação Bancária 2016.17.18'!$D:$D,'Base -Receita-Despesa'!S$5)</f>
        <v>0</v>
      </c>
      <c r="T46" s="196">
        <f>SUMIFS('Conciliação Bancária 2016.17.18'!$J:$J,'Conciliação Bancária 2016.17.18'!$K:$K,'Base -Receita-Despesa'!$B46,'Conciliação Bancária 2016.17.18'!$D:$D,'Base -Receita-Despesa'!T$5)</f>
        <v>0</v>
      </c>
      <c r="U46" s="196">
        <f>SUMIFS('Conciliação Bancária 2016.17.18'!$J:$J,'Conciliação Bancária 2016.17.18'!$K:$K,'Base -Receita-Despesa'!$B46,'Conciliação Bancária 2016.17.18'!$D:$D,'Base -Receita-Despesa'!U$5)</f>
        <v>0</v>
      </c>
      <c r="V46" s="196">
        <f>SUMIFS('Conciliação Bancária 2016.17.18'!$J:$J,'Conciliação Bancária 2016.17.18'!$K:$K,'Base -Receita-Despesa'!$B46,'Conciliação Bancária 2016.17.18'!$D:$D,'Base -Receita-Despesa'!V$5)</f>
        <v>0</v>
      </c>
      <c r="W46" s="196">
        <f>SUMIFS('Conciliação Bancária 2016.17.18'!$J:$J,'Conciliação Bancária 2016.17.18'!$K:$K,'Base -Receita-Despesa'!$B46,'Conciliação Bancária 2016.17.18'!$D:$D,'Base -Receita-Despesa'!W$5)</f>
        <v>0</v>
      </c>
      <c r="X46" s="196">
        <f>SUMIFS('Conciliação Bancária 2016.17.18'!$J:$J,'Conciliação Bancária 2016.17.18'!$K:$K,'Base -Receita-Despesa'!$B46,'Conciliação Bancária 2016.17.18'!$D:$D,'Base -Receita-Despesa'!X$5)</f>
        <v>0</v>
      </c>
      <c r="Y46" s="196">
        <f>SUMIFS('Conciliação Bancária 2016.17.18'!$J:$J,'Conciliação Bancária 2016.17.18'!$K:$K,'Base -Receita-Despesa'!$B46,'Conciliação Bancária 2016.17.18'!$D:$D,'Base -Receita-Despesa'!Y$5)</f>
        <v>0</v>
      </c>
      <c r="Z46" s="196">
        <f>SUMIFS('Conciliação Bancária 2016.17.18'!$J:$J,'Conciliação Bancária 2016.17.18'!$K:$K,'Base -Receita-Despesa'!$B46,'Conciliação Bancária 2016.17.18'!$D:$D,'Base -Receita-Despesa'!Z$5)</f>
        <v>0</v>
      </c>
      <c r="AA46" s="196">
        <f>SUMIFS('Conciliação Bancária 2016.17.18'!$J:$J,'Conciliação Bancária 2016.17.18'!$K:$K,'Base -Receita-Despesa'!$B46,'Conciliação Bancária 2016.17.18'!$D:$D,'Base -Receita-Despesa'!AA$5)</f>
        <v>0</v>
      </c>
      <c r="AB46" s="196">
        <f>SUMIFS('Conciliação Bancária 2016.17.18'!$J:$J,'Conciliação Bancária 2016.17.18'!$K:$K,'Base -Receita-Despesa'!$B46,'Conciliação Bancária 2016.17.18'!$D:$D,'Base -Receita-Despesa'!AB$5)</f>
        <v>0</v>
      </c>
      <c r="AC46" s="197">
        <f t="shared" si="124"/>
        <v>0</v>
      </c>
      <c r="AD46" s="201">
        <f t="shared" si="125"/>
        <v>0</v>
      </c>
      <c r="AE46" s="198"/>
      <c r="AF46" s="220">
        <f>SUMIFS('Conciliação Bancária 2016.17.18'!$J:$J,'Conciliação Bancária 2016.17.18'!$K:$K,'Base -Receita-Despesa'!$B46,'Conciliação Bancária 2016.17.18'!$D:$D,'Base -Receita-Despesa'!AF$5)</f>
        <v>0</v>
      </c>
      <c r="AG46" s="196">
        <f>SUMIFS('Conciliação Bancária 2016.17.18'!$J:$J,'Conciliação Bancária 2016.17.18'!$K:$K,'Base -Receita-Despesa'!$B46,'Conciliação Bancária 2016.17.18'!$D:$D,'Base -Receita-Despesa'!AG$5)</f>
        <v>0</v>
      </c>
      <c r="AH46" s="196">
        <f>SUMIFS('Conciliação Bancária 2016.17.18'!$J:$J,'Conciliação Bancária 2016.17.18'!$K:$K,'Base -Receita-Despesa'!$B46,'Conciliação Bancária 2016.17.18'!$D:$D,'Base -Receita-Despesa'!AH$5)</f>
        <v>0</v>
      </c>
      <c r="AI46" s="196">
        <f>SUMIFS('Conciliação Bancária 2016.17.18'!$J:$J,'Conciliação Bancária 2016.17.18'!$K:$K,'Base -Receita-Despesa'!$B46,'Conciliação Bancária 2016.17.18'!$D:$D,'Base -Receita-Despesa'!AI$5)</f>
        <v>0</v>
      </c>
      <c r="AJ46" s="196">
        <f>SUMIFS('Conciliação Bancária 2016.17.18'!$J:$J,'Conciliação Bancária 2016.17.18'!$K:$K,'Base -Receita-Despesa'!$B46,'Conciliação Bancária 2016.17.18'!$D:$D,'Base -Receita-Despesa'!AJ$5)</f>
        <v>0</v>
      </c>
      <c r="AK46" s="196">
        <f>SUMIFS('Conciliação Bancária 2016.17.18'!$J:$J,'Conciliação Bancária 2016.17.18'!$K:$K,'Base -Receita-Despesa'!$B46,'Conciliação Bancária 2016.17.18'!$D:$D,'Base -Receita-Despesa'!AK$5)</f>
        <v>0</v>
      </c>
      <c r="AL46" s="196">
        <f>SUMIFS('Conciliação Bancária 2016.17.18'!$J:$J,'Conciliação Bancária 2016.17.18'!$K:$K,'Base -Receita-Despesa'!$B46,'Conciliação Bancária 2016.17.18'!$D:$D,'Base -Receita-Despesa'!AL$5)</f>
        <v>0</v>
      </c>
      <c r="AM46" s="196">
        <f>SUMIFS('Conciliação Bancária 2016.17.18'!$J:$J,'Conciliação Bancária 2016.17.18'!$K:$K,'Base -Receita-Despesa'!$B46,'Conciliação Bancária 2016.17.18'!$D:$D,'Base -Receita-Despesa'!AM$5)</f>
        <v>0</v>
      </c>
      <c r="AN46" s="196">
        <f>SUMIFS('Conciliação Bancária 2016.17.18'!$J:$J,'Conciliação Bancária 2016.17.18'!$K:$K,'Base -Receita-Despesa'!$B46,'Conciliação Bancária 2016.17.18'!$D:$D,'Base -Receita-Despesa'!AN$5)</f>
        <v>0</v>
      </c>
      <c r="AO46" s="196">
        <f>SUMIFS('Conciliação Bancária 2016.17.18'!$J:$J,'Conciliação Bancária 2016.17.18'!$K:$K,'Base -Receita-Despesa'!$B46,'Conciliação Bancária 2016.17.18'!$D:$D,'Base -Receita-Despesa'!AO$5)</f>
        <v>0</v>
      </c>
      <c r="AP46" s="196">
        <f>SUMIFS('Conciliação Bancária 2016.17.18'!$J:$J,'Conciliação Bancária 2016.17.18'!$K:$K,'Base -Receita-Despesa'!$B46,'Conciliação Bancária 2016.17.18'!$D:$D,'Base -Receita-Despesa'!AP$5)</f>
        <v>0</v>
      </c>
      <c r="AQ46" s="196">
        <f>SUMIFS('Conciliação Bancária 2016.17.18'!$J:$J,'Conciliação Bancária 2016.17.18'!$K:$K,'Base -Receita-Despesa'!$B46,'Conciliação Bancária 2016.17.18'!$D:$D,'Base -Receita-Despesa'!AQ$5)</f>
        <v>0</v>
      </c>
      <c r="AR46" s="197">
        <f t="shared" si="126"/>
        <v>0</v>
      </c>
      <c r="AS46" s="201">
        <f t="shared" si="127"/>
        <v>0</v>
      </c>
      <c r="AT46" s="198"/>
      <c r="AU46" s="220">
        <f>SUMIFS('Conciliação Bancária 2016.17.18'!$J:$J,'Conciliação Bancária 2016.17.18'!$K:$K,'Base -Receita-Despesa'!$B46,'Conciliação Bancária 2016.17.18'!$D:$D,'Base -Receita-Despesa'!AU$5)</f>
        <v>0</v>
      </c>
      <c r="AV46" s="196">
        <f>SUMIFS('Conciliação Bancária 2016.17.18'!$J:$J,'Conciliação Bancária 2016.17.18'!$K:$K,'Base -Receita-Despesa'!$B46,'Conciliação Bancária 2016.17.18'!$D:$D,'Base -Receita-Despesa'!AV$5)</f>
        <v>0</v>
      </c>
      <c r="AW46" s="196">
        <f>SUMIFS('Conciliação Bancária 2016.17.18'!$J:$J,'Conciliação Bancária 2016.17.18'!$K:$K,'Base -Receita-Despesa'!$B46,'Conciliação Bancária 2016.17.18'!$D:$D,'Base -Receita-Despesa'!AW$5)</f>
        <v>0</v>
      </c>
      <c r="AX46" s="196">
        <f>SUMIFS('Conciliação Bancária 2016.17.18'!$J:$J,'Conciliação Bancária 2016.17.18'!$K:$K,'Base -Receita-Despesa'!$B46,'Conciliação Bancária 2016.17.18'!$D:$D,'Base -Receita-Despesa'!AX$5)</f>
        <v>0</v>
      </c>
      <c r="AY46" s="196">
        <f>SUMIFS('Conciliação Bancária 2016.17.18'!$J:$J,'Conciliação Bancária 2016.17.18'!$K:$K,'Base -Receita-Despesa'!$B46,'Conciliação Bancária 2016.17.18'!$D:$D,'Base -Receita-Despesa'!AY$5)</f>
        <v>0</v>
      </c>
      <c r="AZ46" s="196">
        <f>SUMIFS('Conciliação Bancária 2016.17.18'!$J:$J,'Conciliação Bancária 2016.17.18'!$K:$K,'Base -Receita-Despesa'!$B46,'Conciliação Bancária 2016.17.18'!$D:$D,'Base -Receita-Despesa'!AZ$5)</f>
        <v>0</v>
      </c>
      <c r="BA46" s="196">
        <f>SUMIFS('Conciliação Bancária 2016.17.18'!$J:$J,'Conciliação Bancária 2016.17.18'!$K:$K,'Base -Receita-Despesa'!$B46,'Conciliação Bancária 2016.17.18'!$D:$D,'Base -Receita-Despesa'!BA$5)</f>
        <v>0</v>
      </c>
      <c r="BB46" s="196">
        <f>SUMIFS('Conciliação Bancária 2016.17.18'!$J:$J,'Conciliação Bancária 2016.17.18'!$K:$K,'Base -Receita-Despesa'!$B46,'Conciliação Bancária 2016.17.18'!$D:$D,'Base -Receita-Despesa'!BB$5)</f>
        <v>0</v>
      </c>
      <c r="BC46" s="196">
        <f>SUMIFS('Conciliação Bancária 2016.17.18'!$J:$J,'Conciliação Bancária 2016.17.18'!$K:$K,'Base -Receita-Despesa'!$B46,'Conciliação Bancária 2016.17.18'!$D:$D,'Base -Receita-Despesa'!BC$5)</f>
        <v>0</v>
      </c>
      <c r="BD46" s="196">
        <f>SUMIFS('Conciliação Bancária 2016.17.18'!$J:$J,'Conciliação Bancária 2016.17.18'!$K:$K,'Base -Receita-Despesa'!$B46,'Conciliação Bancária 2016.17.18'!$D:$D,'Base -Receita-Despesa'!BD$5)</f>
        <v>0</v>
      </c>
      <c r="BE46" s="196">
        <f>SUMIFS('Conciliação Bancária 2016.17.18'!$J:$J,'Conciliação Bancária 2016.17.18'!$K:$K,'Base -Receita-Despesa'!$B46,'Conciliação Bancária 2016.17.18'!$D:$D,'Base -Receita-Despesa'!BE$5)</f>
        <v>0</v>
      </c>
      <c r="BF46" s="196">
        <f>SUMIFS('Conciliação Bancária 2016.17.18'!$J:$J,'Conciliação Bancária 2016.17.18'!$K:$K,'Base -Receita-Despesa'!$B46,'Conciliação Bancária 2016.17.18'!$D:$D,'Base -Receita-Despesa'!BF$5)</f>
        <v>0</v>
      </c>
      <c r="BG46" s="197">
        <f t="shared" si="128"/>
        <v>0</v>
      </c>
      <c r="BH46" s="201">
        <f t="shared" si="129"/>
        <v>0</v>
      </c>
      <c r="BI46" s="198"/>
      <c r="BJ46" s="220">
        <f>SUMIFS('Conciliação Bancária 2016.17.18'!$J:$J,'Conciliação Bancária 2016.17.18'!$K:$K,'Base -Receita-Despesa'!$B46,'Conciliação Bancária 2016.17.18'!$D:$D,'Base -Receita-Despesa'!BJ$5)</f>
        <v>0</v>
      </c>
      <c r="BK46" s="196">
        <f>SUMIFS('Conciliação Bancária 2016.17.18'!$J:$J,'Conciliação Bancária 2016.17.18'!$K:$K,'Base -Receita-Despesa'!$B46,'Conciliação Bancária 2016.17.18'!$D:$D,'Base -Receita-Despesa'!BK$5)</f>
        <v>0</v>
      </c>
      <c r="BL46" s="196">
        <f>SUMIFS('Conciliação Bancária 2016.17.18'!$J:$J,'Conciliação Bancária 2016.17.18'!$K:$K,'Base -Receita-Despesa'!$B46,'Conciliação Bancária 2016.17.18'!$D:$D,'Base -Receita-Despesa'!BL$5)</f>
        <v>0</v>
      </c>
      <c r="BM46" s="196">
        <f>SUMIFS('Conciliação Bancária 2016.17.18'!$J:$J,'Conciliação Bancária 2016.17.18'!$K:$K,'Base -Receita-Despesa'!$B46,'Conciliação Bancária 2016.17.18'!$D:$D,'Base -Receita-Despesa'!BM$5)</f>
        <v>0</v>
      </c>
      <c r="BN46" s="196">
        <f>SUMIFS('Conciliação Bancária 2016.17.18'!$J:$J,'Conciliação Bancária 2016.17.18'!$K:$K,'Base -Receita-Despesa'!$B46,'Conciliação Bancária 2016.17.18'!$D:$D,'Base -Receita-Despesa'!BN$5)</f>
        <v>0</v>
      </c>
      <c r="BO46" s="196">
        <f>SUMIFS('Conciliação Bancária 2016.17.18'!$J:$J,'Conciliação Bancária 2016.17.18'!$K:$K,'Base -Receita-Despesa'!$B46,'Conciliação Bancária 2016.17.18'!$D:$D,'Base -Receita-Despesa'!BO$5)</f>
        <v>0</v>
      </c>
      <c r="BP46" s="196">
        <f>SUMIFS('Conciliação Bancária 2016.17.18'!$J:$J,'Conciliação Bancária 2016.17.18'!$K:$K,'Base -Receita-Despesa'!$B46,'Conciliação Bancária 2016.17.18'!$D:$D,'Base -Receita-Despesa'!BP$5)</f>
        <v>0</v>
      </c>
      <c r="BQ46" s="196">
        <f>SUMIFS('Conciliação Bancária 2016.17.18'!$J:$J,'Conciliação Bancária 2016.17.18'!$K:$K,'Base -Receita-Despesa'!$B46,'Conciliação Bancária 2016.17.18'!$D:$D,'Base -Receita-Despesa'!BQ$5)</f>
        <v>0</v>
      </c>
      <c r="BR46" s="196">
        <f>SUMIFS('Conciliação Bancária 2016.17.18'!$J:$J,'Conciliação Bancária 2016.17.18'!$K:$K,'Base -Receita-Despesa'!$B46,'Conciliação Bancária 2016.17.18'!$D:$D,'Base -Receita-Despesa'!BR$5)</f>
        <v>0</v>
      </c>
      <c r="BS46" s="196">
        <f>SUMIFS('Conciliação Bancária 2016.17.18'!$J:$J,'Conciliação Bancária 2016.17.18'!$K:$K,'Base -Receita-Despesa'!$B46,'Conciliação Bancária 2016.17.18'!$D:$D,'Base -Receita-Despesa'!BS$5)</f>
        <v>0</v>
      </c>
      <c r="BT46" s="196">
        <f>SUMIFS('Conciliação Bancária 2016.17.18'!$J:$J,'Conciliação Bancária 2016.17.18'!$K:$K,'Base -Receita-Despesa'!$B46,'Conciliação Bancária 2016.17.18'!$D:$D,'Base -Receita-Despesa'!BT$5)</f>
        <v>0</v>
      </c>
      <c r="BU46" s="196">
        <f>SUMIFS('Conciliação Bancária 2016.17.18'!$J:$J,'Conciliação Bancária 2016.17.18'!$K:$K,'Base -Receita-Despesa'!$B46,'Conciliação Bancária 2016.17.18'!$D:$D,'Base -Receita-Despesa'!BU$5)</f>
        <v>0</v>
      </c>
      <c r="BV46" s="197">
        <f t="shared" si="130"/>
        <v>0</v>
      </c>
      <c r="BW46" s="201">
        <f t="shared" si="131"/>
        <v>0</v>
      </c>
      <c r="BX46" s="198"/>
      <c r="BY46" s="220">
        <f>SUMIFS('Conciliação Bancária 2016.17.18'!$J:$J,'Conciliação Bancária 2016.17.18'!$K:$K,'Base -Receita-Despesa'!$B46,'Conciliação Bancária 2016.17.18'!$D:$D,'Base -Receita-Despesa'!BY$5)</f>
        <v>0</v>
      </c>
      <c r="BZ46" s="196">
        <f>SUMIFS('Conciliação Bancária 2016.17.18'!$J:$J,'Conciliação Bancária 2016.17.18'!$K:$K,'Base -Receita-Despesa'!$B46,'Conciliação Bancária 2016.17.18'!$D:$D,'Base -Receita-Despesa'!BZ$5)</f>
        <v>0</v>
      </c>
      <c r="CA46" s="196">
        <f>SUMIFS('Conciliação Bancária 2016.17.18'!$J:$J,'Conciliação Bancária 2016.17.18'!$K:$K,'Base -Receita-Despesa'!$B46,'Conciliação Bancária 2016.17.18'!$D:$D,'Base -Receita-Despesa'!CA$5)</f>
        <v>0</v>
      </c>
      <c r="CB46" s="196">
        <f>SUMIFS('Conciliação Bancária 2016.17.18'!$J:$J,'Conciliação Bancária 2016.17.18'!$K:$K,'Base -Receita-Despesa'!$B46,'Conciliação Bancária 2016.17.18'!$D:$D,'Base -Receita-Despesa'!CB$5)</f>
        <v>0</v>
      </c>
      <c r="CC46" s="196">
        <f>SUMIFS('Conciliação Bancária 2016.17.18'!$J:$J,'Conciliação Bancária 2016.17.18'!$K:$K,'Base -Receita-Despesa'!$B46,'Conciliação Bancária 2016.17.18'!$D:$D,'Base -Receita-Despesa'!CC$5)</f>
        <v>0</v>
      </c>
      <c r="CD46" s="196">
        <f>SUMIFS('Conciliação Bancária 2016.17.18'!$J:$J,'Conciliação Bancária 2016.17.18'!$K:$K,'Base -Receita-Despesa'!$B46,'Conciliação Bancária 2016.17.18'!$D:$D,'Base -Receita-Despesa'!CD$5)</f>
        <v>0</v>
      </c>
      <c r="CE46" s="196">
        <f>SUMIFS('Conciliação Bancária 2016.17.18'!$J:$J,'Conciliação Bancária 2016.17.18'!$K:$K,'Base -Receita-Despesa'!$B46,'Conciliação Bancária 2016.17.18'!$D:$D,'Base -Receita-Despesa'!CE$5)</f>
        <v>0</v>
      </c>
      <c r="CF46" s="196">
        <f>SUMIFS('Conciliação Bancária 2016.17.18'!$J:$J,'Conciliação Bancária 2016.17.18'!$K:$K,'Base -Receita-Despesa'!$B46,'Conciliação Bancária 2016.17.18'!$D:$D,'Base -Receita-Despesa'!CF$5)</f>
        <v>0</v>
      </c>
      <c r="CG46" s="196">
        <f>SUMIFS('Conciliação Bancária 2016.17.18'!$J:$J,'Conciliação Bancária 2016.17.18'!$K:$K,'Base -Receita-Despesa'!$B46,'Conciliação Bancária 2016.17.18'!$D:$D,'Base -Receita-Despesa'!CG$5)</f>
        <v>0</v>
      </c>
      <c r="CH46" s="196">
        <f>SUMIFS('Conciliação Bancária 2016.17.18'!$J:$J,'Conciliação Bancária 2016.17.18'!$K:$K,'Base -Receita-Despesa'!$B46,'Conciliação Bancária 2016.17.18'!$D:$D,'Base -Receita-Despesa'!CH$5)</f>
        <v>0</v>
      </c>
      <c r="CI46" s="196">
        <f>SUMIFS('Conciliação Bancária 2016.17.18'!$J:$J,'Conciliação Bancária 2016.17.18'!$K:$K,'Base -Receita-Despesa'!$B46,'Conciliação Bancária 2016.17.18'!$D:$D,'Base -Receita-Despesa'!CI$5)</f>
        <v>0</v>
      </c>
      <c r="CJ46" s="196">
        <f>SUMIFS('Conciliação Bancária 2016.17.18'!$J:$J,'Conciliação Bancária 2016.17.18'!$K:$K,'Base -Receita-Despesa'!$B46,'Conciliação Bancária 2016.17.18'!$D:$D,'Base -Receita-Despesa'!CJ$5)</f>
        <v>0</v>
      </c>
      <c r="CK46" s="197">
        <f t="shared" si="132"/>
        <v>0</v>
      </c>
      <c r="CL46" s="201">
        <f t="shared" si="133"/>
        <v>0</v>
      </c>
    </row>
    <row r="47" spans="2:90" s="199" customFormat="1" outlineLevel="1" x14ac:dyDescent="0.3">
      <c r="B47" s="253" t="s">
        <v>90</v>
      </c>
      <c r="C47" s="220">
        <f>SUMIFS('Conciliação Bancária 2016.17.18'!$J:$J,'Conciliação Bancária 2016.17.18'!$K:$K,'Base -Receita-Despesa'!$B47,'Conciliação Bancária 2016.17.18'!$D:$D,'Base -Receita-Despesa'!C$5)</f>
        <v>-229742.85000000003</v>
      </c>
      <c r="D47" s="196">
        <f>SUMIFS('Conciliação Bancária 2016.17.18'!$J:$J,'Conciliação Bancária 2016.17.18'!$K:$K,'Base -Receita-Despesa'!$B47,'Conciliação Bancária 2016.17.18'!$D:$D,'Base -Receita-Despesa'!D$5)</f>
        <v>-175043.51</v>
      </c>
      <c r="E47" s="196">
        <f>SUMIFS('Conciliação Bancária 2016.17.18'!$J:$J,'Conciliação Bancária 2016.17.18'!$K:$K,'Base -Receita-Despesa'!$B47,'Conciliação Bancária 2016.17.18'!$D:$D,'Base -Receita-Despesa'!E$5)</f>
        <v>-201038.15999999997</v>
      </c>
      <c r="F47" s="196">
        <f>SUMIFS('Conciliação Bancária 2016.17.18'!$J:$J,'Conciliação Bancária 2016.17.18'!$K:$K,'Base -Receita-Despesa'!$B47,'Conciliação Bancária 2016.17.18'!$D:$D,'Base -Receita-Despesa'!F$5)</f>
        <v>-202401.16</v>
      </c>
      <c r="G47" s="196">
        <f>SUMIFS('Conciliação Bancária 2016.17.18'!$J:$J,'Conciliação Bancária 2016.17.18'!$K:$K,'Base -Receita-Despesa'!$B47,'Conciliação Bancária 2016.17.18'!$D:$D,'Base -Receita-Despesa'!G$5)</f>
        <v>-225193.63000000003</v>
      </c>
      <c r="H47" s="196">
        <f>SUMIFS('Conciliação Bancária 2016.17.18'!$J:$J,'Conciliação Bancária 2016.17.18'!$K:$K,'Base -Receita-Despesa'!$B47,'Conciliação Bancária 2016.17.18'!$D:$D,'Base -Receita-Despesa'!H$5)</f>
        <v>-224878.12</v>
      </c>
      <c r="I47" s="196">
        <f>SUMIFS('Conciliação Bancária 2016.17.18'!$J:$J,'Conciliação Bancária 2016.17.18'!$K:$K,'Base -Receita-Despesa'!$B47,'Conciliação Bancária 2016.17.18'!$D:$D,'Base -Receita-Despesa'!I$5)</f>
        <v>-356378.9</v>
      </c>
      <c r="J47" s="196">
        <f>SUMIFS('Conciliação Bancária 2016.17.18'!$J:$J,'Conciliação Bancária 2016.17.18'!$K:$K,'Base -Receita-Despesa'!$B47,'Conciliação Bancária 2016.17.18'!$D:$D,'Base -Receita-Despesa'!J$5)</f>
        <v>-234675.73</v>
      </c>
      <c r="K47" s="196">
        <f>SUMIFS('Conciliação Bancária 2016.17.18'!$J:$J,'Conciliação Bancária 2016.17.18'!$K:$K,'Base -Receita-Despesa'!$B47,'Conciliação Bancária 2016.17.18'!$D:$D,'Base -Receita-Despesa'!K$5)</f>
        <v>-175506.33999999997</v>
      </c>
      <c r="L47" s="196">
        <f>SUMIFS('Conciliação Bancária 2016.17.18'!$J:$J,'Conciliação Bancária 2016.17.18'!$K:$K,'Base -Receita-Despesa'!$B47,'Conciliação Bancária 2016.17.18'!$D:$D,'Base -Receita-Despesa'!L$5)</f>
        <v>-210894.1</v>
      </c>
      <c r="M47" s="196">
        <f>SUMIFS('Conciliação Bancária 2016.17.18'!$J:$J,'Conciliação Bancária 2016.17.18'!$K:$K,'Base -Receita-Despesa'!$B47,'Conciliação Bancária 2016.17.18'!$D:$D,'Base -Receita-Despesa'!M$5)</f>
        <v>-216878.06999999998</v>
      </c>
      <c r="N47" s="236">
        <f>SUMIFS('Conciliação Bancária 2016.17.18'!$J:$J,'Conciliação Bancária 2016.17.18'!$K:$K,'Base -Receita-Despesa'!$B47,'Conciliação Bancária 2016.17.18'!$D:$D,'Base -Receita-Despesa'!N$5)</f>
        <v>-295504.34000000003</v>
      </c>
      <c r="O47" s="243">
        <f t="shared" si="123"/>
        <v>-2748134.9099999997</v>
      </c>
      <c r="P47" s="211"/>
      <c r="Q47" s="220">
        <f>SUMIFS('Conciliação Bancária 2016.17.18'!$J:$J,'Conciliação Bancária 2016.17.18'!$K:$K,'Base -Receita-Despesa'!$B47,'Conciliação Bancária 2016.17.18'!$D:$D,'Base -Receita-Despesa'!Q$5)</f>
        <v>-219710.94000000003</v>
      </c>
      <c r="R47" s="196">
        <f>SUMIFS('Conciliação Bancária 2016.17.18'!$J:$J,'Conciliação Bancária 2016.17.18'!$K:$K,'Base -Receita-Despesa'!$B47,'Conciliação Bancária 2016.17.18'!$D:$D,'Base -Receita-Despesa'!R$5)</f>
        <v>-178278.93</v>
      </c>
      <c r="S47" s="196">
        <f>SUMIFS('Conciliação Bancária 2016.17.18'!$J:$J,'Conciliação Bancária 2016.17.18'!$K:$K,'Base -Receita-Despesa'!$B47,'Conciliação Bancária 2016.17.18'!$D:$D,'Base -Receita-Despesa'!S$5)</f>
        <v>-177417.78999999998</v>
      </c>
      <c r="T47" s="196">
        <f>SUMIFS('Conciliação Bancária 2016.17.18'!$J:$J,'Conciliação Bancária 2016.17.18'!$K:$K,'Base -Receita-Despesa'!$B47,'Conciliação Bancária 2016.17.18'!$D:$D,'Base -Receita-Despesa'!T$5)</f>
        <v>-169694.89</v>
      </c>
      <c r="U47" s="196">
        <f>SUMIFS('Conciliação Bancária 2016.17.18'!$J:$J,'Conciliação Bancária 2016.17.18'!$K:$K,'Base -Receita-Despesa'!$B47,'Conciliação Bancária 2016.17.18'!$D:$D,'Base -Receita-Despesa'!U$5)</f>
        <v>-177741.18999999997</v>
      </c>
      <c r="V47" s="196">
        <f>SUMIFS('Conciliação Bancária 2016.17.18'!$J:$J,'Conciliação Bancária 2016.17.18'!$K:$K,'Base -Receita-Despesa'!$B47,'Conciliação Bancária 2016.17.18'!$D:$D,'Base -Receita-Despesa'!V$5)</f>
        <v>0</v>
      </c>
      <c r="W47" s="196">
        <f>SUMIFS('Conciliação Bancária 2016.17.18'!$J:$J,'Conciliação Bancária 2016.17.18'!$K:$K,'Base -Receita-Despesa'!$B47,'Conciliação Bancária 2016.17.18'!$D:$D,'Base -Receita-Despesa'!W$5)</f>
        <v>-213335.67999999999</v>
      </c>
      <c r="X47" s="196">
        <f>SUMIFS('Conciliação Bancária 2016.17.18'!$J:$J,'Conciliação Bancária 2016.17.18'!$K:$K,'Base -Receita-Despesa'!$B47,'Conciliação Bancária 2016.17.18'!$D:$D,'Base -Receita-Despesa'!X$5)</f>
        <v>-245804.54000000004</v>
      </c>
      <c r="Y47" s="196">
        <f>SUMIFS('Conciliação Bancária 2016.17.18'!$J:$J,'Conciliação Bancária 2016.17.18'!$K:$K,'Base -Receita-Despesa'!$B47,'Conciliação Bancária 2016.17.18'!$D:$D,'Base -Receita-Despesa'!Y$5)</f>
        <v>-279457.24</v>
      </c>
      <c r="Z47" s="196">
        <f>SUMIFS('Conciliação Bancária 2016.17.18'!$J:$J,'Conciliação Bancária 2016.17.18'!$K:$K,'Base -Receita-Despesa'!$B47,'Conciliação Bancária 2016.17.18'!$D:$D,'Base -Receita-Despesa'!Z$5)</f>
        <v>-274416.99</v>
      </c>
      <c r="AA47" s="196">
        <f>SUMIFS('Conciliação Bancária 2016.17.18'!$J:$J,'Conciliação Bancária 2016.17.18'!$K:$K,'Base -Receita-Despesa'!$B47,'Conciliação Bancária 2016.17.18'!$D:$D,'Base -Receita-Despesa'!AA$5)</f>
        <v>-309539.62</v>
      </c>
      <c r="AB47" s="196">
        <f>SUMIFS('Conciliação Bancária 2016.17.18'!$J:$J,'Conciliação Bancária 2016.17.18'!$K:$K,'Base -Receita-Despesa'!$B47,'Conciliação Bancária 2016.17.18'!$D:$D,'Base -Receita-Despesa'!AB$5)</f>
        <v>-454243.17</v>
      </c>
      <c r="AC47" s="197">
        <f t="shared" si="124"/>
        <v>-2699640.98</v>
      </c>
      <c r="AD47" s="201">
        <f t="shared" si="125"/>
        <v>0.14574166544782538</v>
      </c>
      <c r="AE47" s="198"/>
      <c r="AF47" s="220">
        <f>SUMIFS('Conciliação Bancária 2016.17.18'!$J:$J,'Conciliação Bancária 2016.17.18'!$K:$K,'Base -Receita-Despesa'!$B47,'Conciliação Bancária 2016.17.18'!$D:$D,'Base -Receita-Despesa'!AF$5)</f>
        <v>-353577.04999999993</v>
      </c>
      <c r="AG47" s="196">
        <f>SUMIFS('Conciliação Bancária 2016.17.18'!$J:$J,'Conciliação Bancária 2016.17.18'!$K:$K,'Base -Receita-Despesa'!$B47,'Conciliação Bancária 2016.17.18'!$D:$D,'Base -Receita-Despesa'!AG$5)</f>
        <v>-315256.33</v>
      </c>
      <c r="AH47" s="196">
        <f>SUMIFS('Conciliação Bancária 2016.17.18'!$J:$J,'Conciliação Bancária 2016.17.18'!$K:$K,'Base -Receita-Despesa'!$B47,'Conciliação Bancária 2016.17.18'!$D:$D,'Base -Receita-Despesa'!AH$5)</f>
        <v>-272678.75</v>
      </c>
      <c r="AI47" s="196">
        <f>SUMIFS('Conciliação Bancária 2016.17.18'!$J:$J,'Conciliação Bancária 2016.17.18'!$K:$K,'Base -Receita-Despesa'!$B47,'Conciliação Bancária 2016.17.18'!$D:$D,'Base -Receita-Despesa'!AI$5)</f>
        <v>-182940.32</v>
      </c>
      <c r="AJ47" s="196">
        <f>SUMIFS('Conciliação Bancária 2016.17.18'!$J:$J,'Conciliação Bancária 2016.17.18'!$K:$K,'Base -Receita-Despesa'!$B47,'Conciliação Bancária 2016.17.18'!$D:$D,'Base -Receita-Despesa'!AJ$5)</f>
        <v>-152838.63000000003</v>
      </c>
      <c r="AK47" s="196">
        <f>SUMIFS('Conciliação Bancária 2016.17.18'!$J:$J,'Conciliação Bancária 2016.17.18'!$K:$K,'Base -Receita-Despesa'!$B47,'Conciliação Bancária 2016.17.18'!$D:$D,'Base -Receita-Despesa'!AK$5)</f>
        <v>-150970.07999999999</v>
      </c>
      <c r="AL47" s="196">
        <f>SUMIFS('Conciliação Bancária 2016.17.18'!$J:$J,'Conciliação Bancária 2016.17.18'!$K:$K,'Base -Receita-Despesa'!$B47,'Conciliação Bancária 2016.17.18'!$D:$D,'Base -Receita-Despesa'!AL$5)</f>
        <v>-151352.06</v>
      </c>
      <c r="AM47" s="196">
        <f>SUMIFS('Conciliação Bancária 2016.17.18'!$J:$J,'Conciliação Bancária 2016.17.18'!$K:$K,'Base -Receita-Despesa'!$B47,'Conciliação Bancária 2016.17.18'!$D:$D,'Base -Receita-Despesa'!AM$5)</f>
        <v>-160392.19</v>
      </c>
      <c r="AN47" s="196">
        <f>SUMIFS('Conciliação Bancária 2016.17.18'!$J:$J,'Conciliação Bancária 2016.17.18'!$K:$K,'Base -Receita-Despesa'!$B47,'Conciliação Bancária 2016.17.18'!$D:$D,'Base -Receita-Despesa'!AN$5)</f>
        <v>-160181.64999999997</v>
      </c>
      <c r="AO47" s="196">
        <f>SUMIFS('Conciliação Bancária 2016.17.18'!$J:$J,'Conciliação Bancária 2016.17.18'!$K:$K,'Base -Receita-Despesa'!$B47,'Conciliação Bancária 2016.17.18'!$D:$D,'Base -Receita-Despesa'!AO$5)</f>
        <v>-168951.69</v>
      </c>
      <c r="AP47" s="196">
        <f>SUMIFS('Conciliação Bancária 2016.17.18'!$J:$J,'Conciliação Bancária 2016.17.18'!$K:$K,'Base -Receita-Despesa'!$B47,'Conciliação Bancária 2016.17.18'!$D:$D,'Base -Receita-Despesa'!AP$5)</f>
        <v>-27595.69</v>
      </c>
      <c r="AQ47" s="196">
        <f>SUMIFS('Conciliação Bancária 2016.17.18'!$J:$J,'Conciliação Bancária 2016.17.18'!$K:$K,'Base -Receita-Despesa'!$B47,'Conciliação Bancária 2016.17.18'!$D:$D,'Base -Receita-Despesa'!AQ$5)</f>
        <v>-191001.99</v>
      </c>
      <c r="AR47" s="197">
        <f t="shared" si="126"/>
        <v>-2287736.4299999997</v>
      </c>
      <c r="AS47" s="201">
        <f t="shared" si="127"/>
        <v>8.2351121549062517E-2</v>
      </c>
      <c r="AT47" s="198"/>
      <c r="AU47" s="220">
        <f>SUMIFS('Conciliação Bancária 2016.17.18'!$J:$J,'Conciliação Bancária 2016.17.18'!$K:$K,'Base -Receita-Despesa'!$B47,'Conciliação Bancária 2016.17.18'!$D:$D,'Base -Receita-Despesa'!AU$5)</f>
        <v>-38936.120000000003</v>
      </c>
      <c r="AV47" s="196">
        <f>SUMIFS('Conciliação Bancária 2016.17.18'!$J:$J,'Conciliação Bancária 2016.17.18'!$K:$K,'Base -Receita-Despesa'!$B47,'Conciliação Bancária 2016.17.18'!$D:$D,'Base -Receita-Despesa'!AV$5)</f>
        <v>-394751.52</v>
      </c>
      <c r="AW47" s="196">
        <f>SUMIFS('Conciliação Bancária 2016.17.18'!$J:$J,'Conciliação Bancária 2016.17.18'!$K:$K,'Base -Receita-Despesa'!$B47,'Conciliação Bancária 2016.17.18'!$D:$D,'Base -Receita-Despesa'!AW$5)</f>
        <v>-268386.08</v>
      </c>
      <c r="AX47" s="196">
        <f>SUMIFS('Conciliação Bancária 2016.17.18'!$J:$J,'Conciliação Bancária 2016.17.18'!$K:$K,'Base -Receita-Despesa'!$B47,'Conciliação Bancária 2016.17.18'!$D:$D,'Base -Receita-Despesa'!AX$5)</f>
        <v>-150188.68000000002</v>
      </c>
      <c r="AY47" s="196">
        <f>SUMIFS('Conciliação Bancária 2016.17.18'!$J:$J,'Conciliação Bancária 2016.17.18'!$K:$K,'Base -Receita-Despesa'!$B47,'Conciliação Bancária 2016.17.18'!$D:$D,'Base -Receita-Despesa'!AY$5)</f>
        <v>-297759.30000000005</v>
      </c>
      <c r="AZ47" s="196">
        <f>SUMIFS('Conciliação Bancária 2016.17.18'!$J:$J,'Conciliação Bancária 2016.17.18'!$K:$K,'Base -Receita-Despesa'!$B47,'Conciliação Bancária 2016.17.18'!$D:$D,'Base -Receita-Despesa'!AZ$5)</f>
        <v>-223705.11</v>
      </c>
      <c r="BA47" s="196">
        <f>SUMIFS('Conciliação Bancária 2016.17.18'!$J:$J,'Conciliação Bancária 2016.17.18'!$K:$K,'Base -Receita-Despesa'!$B47,'Conciliação Bancária 2016.17.18'!$D:$D,'Base -Receita-Despesa'!BA$5)</f>
        <v>-200716.16999999998</v>
      </c>
      <c r="BB47" s="196">
        <f>SUMIFS('Conciliação Bancária 2016.17.18'!$J:$J,'Conciliação Bancária 2016.17.18'!$K:$K,'Base -Receita-Despesa'!$B47,'Conciliação Bancária 2016.17.18'!$D:$D,'Base -Receita-Despesa'!BB$5)</f>
        <v>-193927.36</v>
      </c>
      <c r="BC47" s="196">
        <f>SUMIFS('Conciliação Bancária 2016.17.18'!$J:$J,'Conciliação Bancária 2016.17.18'!$K:$K,'Base -Receita-Despesa'!$B47,'Conciliação Bancária 2016.17.18'!$D:$D,'Base -Receita-Despesa'!BC$5)</f>
        <v>-201184.09000000003</v>
      </c>
      <c r="BD47" s="196">
        <f>SUMIFS('Conciliação Bancária 2016.17.18'!$J:$J,'Conciliação Bancária 2016.17.18'!$K:$K,'Base -Receita-Despesa'!$B47,'Conciliação Bancária 2016.17.18'!$D:$D,'Base -Receita-Despesa'!BD$5)</f>
        <v>-180163.14</v>
      </c>
      <c r="BE47" s="196">
        <f>SUMIFS('Conciliação Bancária 2016.17.18'!$J:$J,'Conciliação Bancária 2016.17.18'!$K:$K,'Base -Receita-Despesa'!$B47,'Conciliação Bancária 2016.17.18'!$D:$D,'Base -Receita-Despesa'!BE$5)</f>
        <v>-257781.44</v>
      </c>
      <c r="BF47" s="196">
        <f>SUMIFS('Conciliação Bancária 2016.17.18'!$J:$J,'Conciliação Bancária 2016.17.18'!$K:$K,'Base -Receita-Despesa'!$B47,'Conciliação Bancária 2016.17.18'!$D:$D,'Base -Receita-Despesa'!BF$5)</f>
        <v>-439374.51</v>
      </c>
      <c r="BG47" s="197">
        <f t="shared" si="128"/>
        <v>-2846873.5199999996</v>
      </c>
      <c r="BH47" s="201">
        <f t="shared" si="129"/>
        <v>0.10247825064372798</v>
      </c>
      <c r="BI47" s="198"/>
      <c r="BJ47" s="220">
        <f>SUMIFS('Conciliação Bancária 2016.17.18'!$J:$J,'Conciliação Bancária 2016.17.18'!$K:$K,'Base -Receita-Despesa'!$B47,'Conciliação Bancária 2016.17.18'!$D:$D,'Base -Receita-Despesa'!BJ$5)</f>
        <v>-321551.45999999996</v>
      </c>
      <c r="BK47" s="196">
        <f>SUMIFS('Conciliação Bancária 2016.17.18'!$J:$J,'Conciliação Bancária 2016.17.18'!$K:$K,'Base -Receita-Despesa'!$B47,'Conciliação Bancária 2016.17.18'!$D:$D,'Base -Receita-Despesa'!BK$5)</f>
        <v>-291243.8</v>
      </c>
      <c r="BL47" s="196">
        <f>SUMIFS('Conciliação Bancária 2016.17.18'!$J:$J,'Conciliação Bancária 2016.17.18'!$K:$K,'Base -Receita-Despesa'!$B47,'Conciliação Bancária 2016.17.18'!$D:$D,'Base -Receita-Despesa'!BL$5)</f>
        <v>-284441.83999999997</v>
      </c>
      <c r="BM47" s="196">
        <f>SUMIFS('Conciliação Bancária 2016.17.18'!$J:$J,'Conciliação Bancária 2016.17.18'!$K:$K,'Base -Receita-Despesa'!$B47,'Conciliação Bancária 2016.17.18'!$D:$D,'Base -Receita-Despesa'!BM$5)</f>
        <v>-1455986.0299999996</v>
      </c>
      <c r="BN47" s="196">
        <f>SUMIFS('Conciliação Bancária 2016.17.18'!$J:$J,'Conciliação Bancária 2016.17.18'!$K:$K,'Base -Receita-Despesa'!$B47,'Conciliação Bancária 2016.17.18'!$D:$D,'Base -Receita-Despesa'!BN$5)</f>
        <v>-274675.87</v>
      </c>
      <c r="BO47" s="196">
        <f>SUMIFS('Conciliação Bancária 2016.17.18'!$J:$J,'Conciliação Bancária 2016.17.18'!$K:$K,'Base -Receita-Despesa'!$B47,'Conciliação Bancária 2016.17.18'!$D:$D,'Base -Receita-Despesa'!BO$5)</f>
        <v>-243482.05</v>
      </c>
      <c r="BP47" s="196">
        <f>SUMIFS('Conciliação Bancária 2016.17.18'!$J:$J,'Conciliação Bancária 2016.17.18'!$K:$K,'Base -Receita-Despesa'!$B47,'Conciliação Bancária 2016.17.18'!$D:$D,'Base -Receita-Despesa'!BP$5)</f>
        <v>-261764.83</v>
      </c>
      <c r="BQ47" s="196">
        <f>SUMIFS('Conciliação Bancária 2016.17.18'!$J:$J,'Conciliação Bancária 2016.17.18'!$K:$K,'Base -Receita-Despesa'!$B47,'Conciliação Bancária 2016.17.18'!$D:$D,'Base -Receita-Despesa'!BQ$5)</f>
        <v>-209375.5</v>
      </c>
      <c r="BR47" s="196">
        <f>SUMIFS('Conciliação Bancária 2016.17.18'!$J:$J,'Conciliação Bancária 2016.17.18'!$K:$K,'Base -Receita-Despesa'!$B47,'Conciliação Bancária 2016.17.18'!$D:$D,'Base -Receita-Despesa'!BR$5)</f>
        <v>-212825.69999999998</v>
      </c>
      <c r="BS47" s="196">
        <f>SUMIFS('Conciliação Bancária 2016.17.18'!$J:$J,'Conciliação Bancária 2016.17.18'!$K:$K,'Base -Receita-Despesa'!$B47,'Conciliação Bancária 2016.17.18'!$D:$D,'Base -Receita-Despesa'!BS$5)</f>
        <v>-223781.06999999998</v>
      </c>
      <c r="BT47" s="196">
        <f>SUMIFS('Conciliação Bancária 2016.17.18'!$J:$J,'Conciliação Bancária 2016.17.18'!$K:$K,'Base -Receita-Despesa'!$B47,'Conciliação Bancária 2016.17.18'!$D:$D,'Base -Receita-Despesa'!BT$5)</f>
        <v>-238579.71000000002</v>
      </c>
      <c r="BU47" s="196">
        <f>SUMIFS('Conciliação Bancária 2016.17.18'!$J:$J,'Conciliação Bancária 2016.17.18'!$K:$K,'Base -Receita-Despesa'!$B47,'Conciliação Bancária 2016.17.18'!$D:$D,'Base -Receita-Despesa'!BU$5)</f>
        <v>-48968.84</v>
      </c>
      <c r="BV47" s="197">
        <f t="shared" si="130"/>
        <v>-4066676.6999999993</v>
      </c>
      <c r="BW47" s="201">
        <f t="shared" si="131"/>
        <v>0.14638722487032321</v>
      </c>
      <c r="BX47" s="198"/>
      <c r="BY47" s="220">
        <f>SUMIFS('Conciliação Bancária 2016.17.18'!$J:$J,'Conciliação Bancária 2016.17.18'!$K:$K,'Base -Receita-Despesa'!$B47,'Conciliação Bancária 2016.17.18'!$D:$D,'Base -Receita-Despesa'!BY$5)</f>
        <v>-659888.39999999991</v>
      </c>
      <c r="BZ47" s="196">
        <f>SUMIFS('Conciliação Bancária 2016.17.18'!$J:$J,'Conciliação Bancária 2016.17.18'!$K:$K,'Base -Receita-Despesa'!$B47,'Conciliação Bancária 2016.17.18'!$D:$D,'Base -Receita-Despesa'!BZ$5)</f>
        <v>0</v>
      </c>
      <c r="CA47" s="196">
        <f>SUMIFS('Conciliação Bancária 2016.17.18'!$J:$J,'Conciliação Bancária 2016.17.18'!$K:$K,'Base -Receita-Despesa'!$B47,'Conciliação Bancária 2016.17.18'!$D:$D,'Base -Receita-Despesa'!CA$5)</f>
        <v>0</v>
      </c>
      <c r="CB47" s="196">
        <f>SUMIFS('Conciliação Bancária 2016.17.18'!$J:$J,'Conciliação Bancária 2016.17.18'!$K:$K,'Base -Receita-Despesa'!$B47,'Conciliação Bancária 2016.17.18'!$D:$D,'Base -Receita-Despesa'!CB$5)</f>
        <v>0</v>
      </c>
      <c r="CC47" s="196">
        <f>SUMIFS('Conciliação Bancária 2016.17.18'!$J:$J,'Conciliação Bancária 2016.17.18'!$K:$K,'Base -Receita-Despesa'!$B47,'Conciliação Bancária 2016.17.18'!$D:$D,'Base -Receita-Despesa'!CC$5)</f>
        <v>0</v>
      </c>
      <c r="CD47" s="196">
        <f>SUMIFS('Conciliação Bancária 2016.17.18'!$J:$J,'Conciliação Bancária 2016.17.18'!$K:$K,'Base -Receita-Despesa'!$B47,'Conciliação Bancária 2016.17.18'!$D:$D,'Base -Receita-Despesa'!CD$5)</f>
        <v>0</v>
      </c>
      <c r="CE47" s="196">
        <f>SUMIFS('Conciliação Bancária 2016.17.18'!$J:$J,'Conciliação Bancária 2016.17.18'!$K:$K,'Base -Receita-Despesa'!$B47,'Conciliação Bancária 2016.17.18'!$D:$D,'Base -Receita-Despesa'!CE$5)</f>
        <v>0</v>
      </c>
      <c r="CF47" s="196">
        <f>SUMIFS('Conciliação Bancária 2016.17.18'!$J:$J,'Conciliação Bancária 2016.17.18'!$K:$K,'Base -Receita-Despesa'!$B47,'Conciliação Bancária 2016.17.18'!$D:$D,'Base -Receita-Despesa'!CF$5)</f>
        <v>0</v>
      </c>
      <c r="CG47" s="196">
        <f>SUMIFS('Conciliação Bancária 2016.17.18'!$J:$J,'Conciliação Bancária 2016.17.18'!$K:$K,'Base -Receita-Despesa'!$B47,'Conciliação Bancária 2016.17.18'!$D:$D,'Base -Receita-Despesa'!CG$5)</f>
        <v>0</v>
      </c>
      <c r="CH47" s="196">
        <f>SUMIFS('Conciliação Bancária 2016.17.18'!$J:$J,'Conciliação Bancária 2016.17.18'!$K:$K,'Base -Receita-Despesa'!$B47,'Conciliação Bancária 2016.17.18'!$D:$D,'Base -Receita-Despesa'!CH$5)</f>
        <v>0</v>
      </c>
      <c r="CI47" s="196">
        <f>SUMIFS('Conciliação Bancária 2016.17.18'!$J:$J,'Conciliação Bancária 2016.17.18'!$K:$K,'Base -Receita-Despesa'!$B47,'Conciliação Bancária 2016.17.18'!$D:$D,'Base -Receita-Despesa'!CI$5)</f>
        <v>0</v>
      </c>
      <c r="CJ47" s="196">
        <f>SUMIFS('Conciliação Bancária 2016.17.18'!$J:$J,'Conciliação Bancária 2016.17.18'!$K:$K,'Base -Receita-Despesa'!$B47,'Conciliação Bancária 2016.17.18'!$D:$D,'Base -Receita-Despesa'!CJ$5)</f>
        <v>0</v>
      </c>
      <c r="CK47" s="197">
        <f t="shared" si="132"/>
        <v>-659888.39999999991</v>
      </c>
      <c r="CL47" s="201">
        <f t="shared" si="133"/>
        <v>2.3753850804052803E-2</v>
      </c>
    </row>
    <row r="48" spans="2:90" outlineLevel="1" x14ac:dyDescent="0.3">
      <c r="B48" s="249" t="s">
        <v>91</v>
      </c>
      <c r="C48" s="219">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5">
        <f>SUMIFS('Conciliação Bancária 2016.17.18'!$J:$J,'Conciliação Bancária 2016.17.18'!$K:$K,'Base -Receita-Despesa'!$B48,'Conciliação Bancária 2016.17.18'!$D:$D,'Base -Receita-Despesa'!N$5)</f>
        <v>0</v>
      </c>
      <c r="O48" s="223">
        <f t="shared" si="123"/>
        <v>0</v>
      </c>
      <c r="P48" s="211"/>
      <c r="Q48" s="219">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124"/>
        <v>0</v>
      </c>
      <c r="AD48" s="139">
        <f t="shared" si="125"/>
        <v>0</v>
      </c>
      <c r="AE48" s="115"/>
      <c r="AF48" s="219">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126"/>
        <v>0</v>
      </c>
      <c r="AS48" s="139">
        <f t="shared" si="127"/>
        <v>0</v>
      </c>
      <c r="AT48" s="115"/>
      <c r="AU48" s="219">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128"/>
        <v>0</v>
      </c>
      <c r="BH48" s="139">
        <f t="shared" si="129"/>
        <v>0</v>
      </c>
      <c r="BI48" s="115"/>
      <c r="BJ48" s="219">
        <f>SUMIFS('Conciliação Bancária 2016.17.18'!$J:$J,'Conciliação Bancária 2016.17.18'!$K:$K,'Base -Receita-Despesa'!$B48,'Conciliação Bancária 2016.17.18'!$D:$D,'Base -Receita-Despesa'!BJ$5)</f>
        <v>0</v>
      </c>
      <c r="BK48" s="146">
        <f>SUMIFS('Conciliação Bancária 2016.17.18'!$J:$J,'Conciliação Bancária 2016.17.18'!$K:$K,'Base -Receita-Despesa'!$B48,'Conciliação Bancária 2016.17.18'!$D:$D,'Base -Receita-Despesa'!BK$5)</f>
        <v>0</v>
      </c>
      <c r="BL48" s="146">
        <f>SUMIFS('Conciliação Bancária 2016.17.18'!$J:$J,'Conciliação Bancária 2016.17.18'!$K:$K,'Base -Receita-Despesa'!$B48,'Conciliação Bancária 2016.17.18'!$D:$D,'Base -Receita-Despesa'!BL$5)</f>
        <v>0</v>
      </c>
      <c r="BM48" s="146">
        <f>SUMIFS('Conciliação Bancária 2016.17.18'!$J:$J,'Conciliação Bancária 2016.17.18'!$K:$K,'Base -Receita-Despesa'!$B48,'Conciliação Bancária 2016.17.18'!$D:$D,'Base -Receita-Despesa'!BM$5)</f>
        <v>0</v>
      </c>
      <c r="BN48" s="146">
        <f>SUMIFS('Conciliação Bancária 2016.17.18'!$J:$J,'Conciliação Bancária 2016.17.18'!$K:$K,'Base -Receita-Despesa'!$B48,'Conciliação Bancária 2016.17.18'!$D:$D,'Base -Receita-Despesa'!BN$5)</f>
        <v>0</v>
      </c>
      <c r="BO48" s="146">
        <f>SUMIFS('Conciliação Bancária 2016.17.18'!$J:$J,'Conciliação Bancária 2016.17.18'!$K:$K,'Base -Receita-Despesa'!$B48,'Conciliação Bancária 2016.17.18'!$D:$D,'Base -Receita-Despesa'!BO$5)</f>
        <v>0</v>
      </c>
      <c r="BP48" s="146">
        <f>SUMIFS('Conciliação Bancária 2016.17.18'!$J:$J,'Conciliação Bancária 2016.17.18'!$K:$K,'Base -Receita-Despesa'!$B48,'Conciliação Bancária 2016.17.18'!$D:$D,'Base -Receita-Despesa'!BP$5)</f>
        <v>0</v>
      </c>
      <c r="BQ48" s="146">
        <f>SUMIFS('Conciliação Bancária 2016.17.18'!$J:$J,'Conciliação Bancária 2016.17.18'!$K:$K,'Base -Receita-Despesa'!$B48,'Conciliação Bancária 2016.17.18'!$D:$D,'Base -Receita-Despesa'!BQ$5)</f>
        <v>0</v>
      </c>
      <c r="BR48" s="146">
        <f>SUMIFS('Conciliação Bancária 2016.17.18'!$J:$J,'Conciliação Bancária 2016.17.18'!$K:$K,'Base -Receita-Despesa'!$B48,'Conciliação Bancária 2016.17.18'!$D:$D,'Base -Receita-Despesa'!BR$5)</f>
        <v>0</v>
      </c>
      <c r="BS48" s="146">
        <f>SUMIFS('Conciliação Bancária 2016.17.18'!$J:$J,'Conciliação Bancária 2016.17.18'!$K:$K,'Base -Receita-Despesa'!$B48,'Conciliação Bancária 2016.17.18'!$D:$D,'Base -Receita-Despesa'!BS$5)</f>
        <v>0</v>
      </c>
      <c r="BT48" s="146">
        <f>SUMIFS('Conciliação Bancária 2016.17.18'!$J:$J,'Conciliação Bancária 2016.17.18'!$K:$K,'Base -Receita-Despesa'!$B48,'Conciliação Bancária 2016.17.18'!$D:$D,'Base -Receita-Despesa'!BT$5)</f>
        <v>0</v>
      </c>
      <c r="BU48" s="146">
        <f>SUMIFS('Conciliação Bancária 2016.17.18'!$J:$J,'Conciliação Bancária 2016.17.18'!$K:$K,'Base -Receita-Despesa'!$B48,'Conciliação Bancária 2016.17.18'!$D:$D,'Base -Receita-Despesa'!BU$5)</f>
        <v>0</v>
      </c>
      <c r="BV48" s="148">
        <f t="shared" si="130"/>
        <v>0</v>
      </c>
      <c r="BW48" s="139">
        <f t="shared" si="131"/>
        <v>0</v>
      </c>
      <c r="BX48" s="115"/>
      <c r="BY48" s="219">
        <f>SUMIFS('Conciliação Bancária 2016.17.18'!$J:$J,'Conciliação Bancária 2016.17.18'!$K:$K,'Base -Receita-Despesa'!$B48,'Conciliação Bancária 2016.17.18'!$D:$D,'Base -Receita-Despesa'!BY$5)</f>
        <v>0</v>
      </c>
      <c r="BZ48" s="146">
        <f>SUMIFS('Conciliação Bancária 2016.17.18'!$J:$J,'Conciliação Bancária 2016.17.18'!$K:$K,'Base -Receita-Despesa'!$B48,'Conciliação Bancária 2016.17.18'!$D:$D,'Base -Receita-Despesa'!BZ$5)</f>
        <v>0</v>
      </c>
      <c r="CA48" s="146">
        <f>SUMIFS('Conciliação Bancária 2016.17.18'!$J:$J,'Conciliação Bancária 2016.17.18'!$K:$K,'Base -Receita-Despesa'!$B48,'Conciliação Bancária 2016.17.18'!$D:$D,'Base -Receita-Despesa'!CA$5)</f>
        <v>0</v>
      </c>
      <c r="CB48" s="146">
        <f>SUMIFS('Conciliação Bancária 2016.17.18'!$J:$J,'Conciliação Bancária 2016.17.18'!$K:$K,'Base -Receita-Despesa'!$B48,'Conciliação Bancária 2016.17.18'!$D:$D,'Base -Receita-Despesa'!CB$5)</f>
        <v>0</v>
      </c>
      <c r="CC48" s="146">
        <f>SUMIFS('Conciliação Bancária 2016.17.18'!$J:$J,'Conciliação Bancária 2016.17.18'!$K:$K,'Base -Receita-Despesa'!$B48,'Conciliação Bancária 2016.17.18'!$D:$D,'Base -Receita-Despesa'!CC$5)</f>
        <v>0</v>
      </c>
      <c r="CD48" s="146">
        <f>SUMIFS('Conciliação Bancária 2016.17.18'!$J:$J,'Conciliação Bancária 2016.17.18'!$K:$K,'Base -Receita-Despesa'!$B48,'Conciliação Bancária 2016.17.18'!$D:$D,'Base -Receita-Despesa'!CD$5)</f>
        <v>0</v>
      </c>
      <c r="CE48" s="146">
        <f>SUMIFS('Conciliação Bancária 2016.17.18'!$J:$J,'Conciliação Bancária 2016.17.18'!$K:$K,'Base -Receita-Despesa'!$B48,'Conciliação Bancária 2016.17.18'!$D:$D,'Base -Receita-Despesa'!CE$5)</f>
        <v>0</v>
      </c>
      <c r="CF48" s="146">
        <f>SUMIFS('Conciliação Bancária 2016.17.18'!$J:$J,'Conciliação Bancária 2016.17.18'!$K:$K,'Base -Receita-Despesa'!$B48,'Conciliação Bancária 2016.17.18'!$D:$D,'Base -Receita-Despesa'!CF$5)</f>
        <v>0</v>
      </c>
      <c r="CG48" s="146">
        <f>SUMIFS('Conciliação Bancária 2016.17.18'!$J:$J,'Conciliação Bancária 2016.17.18'!$K:$K,'Base -Receita-Despesa'!$B48,'Conciliação Bancária 2016.17.18'!$D:$D,'Base -Receita-Despesa'!CG$5)</f>
        <v>0</v>
      </c>
      <c r="CH48" s="146">
        <f>SUMIFS('Conciliação Bancária 2016.17.18'!$J:$J,'Conciliação Bancária 2016.17.18'!$K:$K,'Base -Receita-Despesa'!$B48,'Conciliação Bancária 2016.17.18'!$D:$D,'Base -Receita-Despesa'!CH$5)</f>
        <v>0</v>
      </c>
      <c r="CI48" s="146">
        <f>SUMIFS('Conciliação Bancária 2016.17.18'!$J:$J,'Conciliação Bancária 2016.17.18'!$K:$K,'Base -Receita-Despesa'!$B48,'Conciliação Bancária 2016.17.18'!$D:$D,'Base -Receita-Despesa'!CI$5)</f>
        <v>0</v>
      </c>
      <c r="CJ48" s="146">
        <f>SUMIFS('Conciliação Bancária 2016.17.18'!$J:$J,'Conciliação Bancária 2016.17.18'!$K:$K,'Base -Receita-Despesa'!$B48,'Conciliação Bancária 2016.17.18'!$D:$D,'Base -Receita-Despesa'!CJ$5)</f>
        <v>0</v>
      </c>
      <c r="CK48" s="148">
        <f t="shared" si="132"/>
        <v>0</v>
      </c>
      <c r="CL48" s="139">
        <f t="shared" si="133"/>
        <v>0</v>
      </c>
    </row>
    <row r="49" spans="2:90" outlineLevel="1" x14ac:dyDescent="0.3">
      <c r="B49" s="249" t="s">
        <v>92</v>
      </c>
      <c r="C49" s="219">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5">
        <f>SUMIFS('Conciliação Bancária 2016.17.18'!$J:$J,'Conciliação Bancária 2016.17.18'!$K:$K,'Base -Receita-Despesa'!$B49,'Conciliação Bancária 2016.17.18'!$D:$D,'Base -Receita-Despesa'!N$5)</f>
        <v>0</v>
      </c>
      <c r="O49" s="223">
        <f t="shared" si="123"/>
        <v>0</v>
      </c>
      <c r="P49" s="211"/>
      <c r="Q49" s="219">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124"/>
        <v>0</v>
      </c>
      <c r="AD49" s="139">
        <f t="shared" si="125"/>
        <v>0</v>
      </c>
      <c r="AE49" s="115"/>
      <c r="AF49" s="219">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126"/>
        <v>0</v>
      </c>
      <c r="AS49" s="139">
        <f t="shared" si="127"/>
        <v>0</v>
      </c>
      <c r="AT49" s="115"/>
      <c r="AU49" s="219">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128"/>
        <v>0</v>
      </c>
      <c r="BH49" s="139">
        <f t="shared" si="129"/>
        <v>0</v>
      </c>
      <c r="BI49" s="115"/>
      <c r="BJ49" s="219">
        <f>SUMIFS('Conciliação Bancária 2016.17.18'!$J:$J,'Conciliação Bancária 2016.17.18'!$K:$K,'Base -Receita-Despesa'!$B49,'Conciliação Bancária 2016.17.18'!$D:$D,'Base -Receita-Despesa'!BJ$5)</f>
        <v>0</v>
      </c>
      <c r="BK49" s="146">
        <f>SUMIFS('Conciliação Bancária 2016.17.18'!$J:$J,'Conciliação Bancária 2016.17.18'!$K:$K,'Base -Receita-Despesa'!$B49,'Conciliação Bancária 2016.17.18'!$D:$D,'Base -Receita-Despesa'!BK$5)</f>
        <v>0</v>
      </c>
      <c r="BL49" s="146">
        <f>SUMIFS('Conciliação Bancária 2016.17.18'!$J:$J,'Conciliação Bancária 2016.17.18'!$K:$K,'Base -Receita-Despesa'!$B49,'Conciliação Bancária 2016.17.18'!$D:$D,'Base -Receita-Despesa'!BL$5)</f>
        <v>0</v>
      </c>
      <c r="BM49" s="146">
        <f>SUMIFS('Conciliação Bancária 2016.17.18'!$J:$J,'Conciliação Bancária 2016.17.18'!$K:$K,'Base -Receita-Despesa'!$B49,'Conciliação Bancária 2016.17.18'!$D:$D,'Base -Receita-Despesa'!BM$5)</f>
        <v>0</v>
      </c>
      <c r="BN49" s="146">
        <f>SUMIFS('Conciliação Bancária 2016.17.18'!$J:$J,'Conciliação Bancária 2016.17.18'!$K:$K,'Base -Receita-Despesa'!$B49,'Conciliação Bancária 2016.17.18'!$D:$D,'Base -Receita-Despesa'!BN$5)</f>
        <v>0</v>
      </c>
      <c r="BO49" s="146">
        <f>SUMIFS('Conciliação Bancária 2016.17.18'!$J:$J,'Conciliação Bancária 2016.17.18'!$K:$K,'Base -Receita-Despesa'!$B49,'Conciliação Bancária 2016.17.18'!$D:$D,'Base -Receita-Despesa'!BO$5)</f>
        <v>0</v>
      </c>
      <c r="BP49" s="146">
        <f>SUMIFS('Conciliação Bancária 2016.17.18'!$J:$J,'Conciliação Bancária 2016.17.18'!$K:$K,'Base -Receita-Despesa'!$B49,'Conciliação Bancária 2016.17.18'!$D:$D,'Base -Receita-Despesa'!BP$5)</f>
        <v>0</v>
      </c>
      <c r="BQ49" s="146">
        <f>SUMIFS('Conciliação Bancária 2016.17.18'!$J:$J,'Conciliação Bancária 2016.17.18'!$K:$K,'Base -Receita-Despesa'!$B49,'Conciliação Bancária 2016.17.18'!$D:$D,'Base -Receita-Despesa'!BQ$5)</f>
        <v>0</v>
      </c>
      <c r="BR49" s="146">
        <f>SUMIFS('Conciliação Bancária 2016.17.18'!$J:$J,'Conciliação Bancária 2016.17.18'!$K:$K,'Base -Receita-Despesa'!$B49,'Conciliação Bancária 2016.17.18'!$D:$D,'Base -Receita-Despesa'!BR$5)</f>
        <v>0</v>
      </c>
      <c r="BS49" s="146">
        <f>SUMIFS('Conciliação Bancária 2016.17.18'!$J:$J,'Conciliação Bancária 2016.17.18'!$K:$K,'Base -Receita-Despesa'!$B49,'Conciliação Bancária 2016.17.18'!$D:$D,'Base -Receita-Despesa'!BS$5)</f>
        <v>0</v>
      </c>
      <c r="BT49" s="146">
        <f>SUMIFS('Conciliação Bancária 2016.17.18'!$J:$J,'Conciliação Bancária 2016.17.18'!$K:$K,'Base -Receita-Despesa'!$B49,'Conciliação Bancária 2016.17.18'!$D:$D,'Base -Receita-Despesa'!BT$5)</f>
        <v>0</v>
      </c>
      <c r="BU49" s="146">
        <f>SUMIFS('Conciliação Bancária 2016.17.18'!$J:$J,'Conciliação Bancária 2016.17.18'!$K:$K,'Base -Receita-Despesa'!$B49,'Conciliação Bancária 2016.17.18'!$D:$D,'Base -Receita-Despesa'!BU$5)</f>
        <v>0</v>
      </c>
      <c r="BV49" s="148">
        <f t="shared" si="130"/>
        <v>0</v>
      </c>
      <c r="BW49" s="139">
        <f t="shared" si="131"/>
        <v>0</v>
      </c>
      <c r="BX49" s="115"/>
      <c r="BY49" s="219">
        <f>SUMIFS('Conciliação Bancária 2016.17.18'!$J:$J,'Conciliação Bancária 2016.17.18'!$K:$K,'Base -Receita-Despesa'!$B49,'Conciliação Bancária 2016.17.18'!$D:$D,'Base -Receita-Despesa'!BY$5)</f>
        <v>0</v>
      </c>
      <c r="BZ49" s="146">
        <f>SUMIFS('Conciliação Bancária 2016.17.18'!$J:$J,'Conciliação Bancária 2016.17.18'!$K:$K,'Base -Receita-Despesa'!$B49,'Conciliação Bancária 2016.17.18'!$D:$D,'Base -Receita-Despesa'!BZ$5)</f>
        <v>0</v>
      </c>
      <c r="CA49" s="146">
        <f>SUMIFS('Conciliação Bancária 2016.17.18'!$J:$J,'Conciliação Bancária 2016.17.18'!$K:$K,'Base -Receita-Despesa'!$B49,'Conciliação Bancária 2016.17.18'!$D:$D,'Base -Receita-Despesa'!CA$5)</f>
        <v>0</v>
      </c>
      <c r="CB49" s="146">
        <f>SUMIFS('Conciliação Bancária 2016.17.18'!$J:$J,'Conciliação Bancária 2016.17.18'!$K:$K,'Base -Receita-Despesa'!$B49,'Conciliação Bancária 2016.17.18'!$D:$D,'Base -Receita-Despesa'!CB$5)</f>
        <v>0</v>
      </c>
      <c r="CC49" s="146">
        <f>SUMIFS('Conciliação Bancária 2016.17.18'!$J:$J,'Conciliação Bancária 2016.17.18'!$K:$K,'Base -Receita-Despesa'!$B49,'Conciliação Bancária 2016.17.18'!$D:$D,'Base -Receita-Despesa'!CC$5)</f>
        <v>0</v>
      </c>
      <c r="CD49" s="146">
        <f>SUMIFS('Conciliação Bancária 2016.17.18'!$J:$J,'Conciliação Bancária 2016.17.18'!$K:$K,'Base -Receita-Despesa'!$B49,'Conciliação Bancária 2016.17.18'!$D:$D,'Base -Receita-Despesa'!CD$5)</f>
        <v>0</v>
      </c>
      <c r="CE49" s="146">
        <f>SUMIFS('Conciliação Bancária 2016.17.18'!$J:$J,'Conciliação Bancária 2016.17.18'!$K:$K,'Base -Receita-Despesa'!$B49,'Conciliação Bancária 2016.17.18'!$D:$D,'Base -Receita-Despesa'!CE$5)</f>
        <v>0</v>
      </c>
      <c r="CF49" s="146">
        <f>SUMIFS('Conciliação Bancária 2016.17.18'!$J:$J,'Conciliação Bancária 2016.17.18'!$K:$K,'Base -Receita-Despesa'!$B49,'Conciliação Bancária 2016.17.18'!$D:$D,'Base -Receita-Despesa'!CF$5)</f>
        <v>0</v>
      </c>
      <c r="CG49" s="146">
        <f>SUMIFS('Conciliação Bancária 2016.17.18'!$J:$J,'Conciliação Bancária 2016.17.18'!$K:$K,'Base -Receita-Despesa'!$B49,'Conciliação Bancária 2016.17.18'!$D:$D,'Base -Receita-Despesa'!CG$5)</f>
        <v>0</v>
      </c>
      <c r="CH49" s="146">
        <f>SUMIFS('Conciliação Bancária 2016.17.18'!$J:$J,'Conciliação Bancária 2016.17.18'!$K:$K,'Base -Receita-Despesa'!$B49,'Conciliação Bancária 2016.17.18'!$D:$D,'Base -Receita-Despesa'!CH$5)</f>
        <v>0</v>
      </c>
      <c r="CI49" s="146">
        <f>SUMIFS('Conciliação Bancária 2016.17.18'!$J:$J,'Conciliação Bancária 2016.17.18'!$K:$K,'Base -Receita-Despesa'!$B49,'Conciliação Bancária 2016.17.18'!$D:$D,'Base -Receita-Despesa'!CI$5)</f>
        <v>0</v>
      </c>
      <c r="CJ49" s="146">
        <f>SUMIFS('Conciliação Bancária 2016.17.18'!$J:$J,'Conciliação Bancária 2016.17.18'!$K:$K,'Base -Receita-Despesa'!$B49,'Conciliação Bancária 2016.17.18'!$D:$D,'Base -Receita-Despesa'!CJ$5)</f>
        <v>0</v>
      </c>
      <c r="CK49" s="148">
        <f t="shared" si="132"/>
        <v>0</v>
      </c>
      <c r="CL49" s="139">
        <f t="shared" si="133"/>
        <v>0</v>
      </c>
    </row>
    <row r="50" spans="2:90" s="117" customFormat="1" x14ac:dyDescent="0.3">
      <c r="B50" s="252" t="s">
        <v>93</v>
      </c>
      <c r="C50" s="149">
        <f>SUM(C33:C49)</f>
        <v>-723255.36999999965</v>
      </c>
      <c r="D50" s="149">
        <f t="shared" ref="D50:O50" si="134">SUM(D33:D49)</f>
        <v>-1276481.3426564115</v>
      </c>
      <c r="E50" s="149">
        <f t="shared" si="134"/>
        <v>-1043828.3600000001</v>
      </c>
      <c r="F50" s="149">
        <f t="shared" si="134"/>
        <v>-1139392.8</v>
      </c>
      <c r="G50" s="149">
        <f t="shared" si="134"/>
        <v>-1585035.44</v>
      </c>
      <c r="H50" s="149">
        <f t="shared" si="134"/>
        <v>-1234415.44</v>
      </c>
      <c r="I50" s="149">
        <f t="shared" si="134"/>
        <v>-1362889.1100000003</v>
      </c>
      <c r="J50" s="149">
        <f t="shared" si="134"/>
        <v>-1161116.9500000002</v>
      </c>
      <c r="K50" s="149">
        <f t="shared" si="134"/>
        <v>-1164201.25</v>
      </c>
      <c r="L50" s="149">
        <f t="shared" si="134"/>
        <v>-1350907.76</v>
      </c>
      <c r="M50" s="149">
        <f t="shared" si="134"/>
        <v>-1305708.45</v>
      </c>
      <c r="N50" s="206">
        <f t="shared" si="134"/>
        <v>-1454308.4000000001</v>
      </c>
      <c r="O50" s="223">
        <f t="shared" si="134"/>
        <v>-14801540.672656409</v>
      </c>
      <c r="P50" s="215"/>
      <c r="Q50" s="149">
        <f t="shared" ref="Q50" si="135">SUM(Q33:Q49)</f>
        <v>-1155034.08</v>
      </c>
      <c r="R50" s="149">
        <f t="shared" ref="R50" si="136">SUM(R33:R49)</f>
        <v>-865378.5399999998</v>
      </c>
      <c r="S50" s="149">
        <f t="shared" ref="S50" si="137">SUM(S33:S49)</f>
        <v>-1680963.2699999996</v>
      </c>
      <c r="T50" s="149">
        <f t="shared" ref="T50" si="138">SUM(T33:T49)</f>
        <v>-1064377.1200000001</v>
      </c>
      <c r="U50" s="149">
        <f t="shared" ref="U50" si="139">SUM(U33:U49)</f>
        <v>-1620687.8899999997</v>
      </c>
      <c r="V50" s="149">
        <f t="shared" ref="V50" si="140">SUM(V33:V49)</f>
        <v>43784.219999999332</v>
      </c>
      <c r="W50" s="149">
        <f t="shared" ref="W50" si="141">SUM(W33:W49)</f>
        <v>-1415210.0400000003</v>
      </c>
      <c r="X50" s="149">
        <f t="shared" ref="X50" si="142">SUM(X33:X49)</f>
        <v>-2090279.4300000002</v>
      </c>
      <c r="Y50" s="149">
        <f t="shared" ref="Y50" si="143">SUM(Y33:Y49)</f>
        <v>-1935131.7799999996</v>
      </c>
      <c r="Z50" s="149">
        <f t="shared" ref="Z50" si="144">SUM(Z33:Z49)</f>
        <v>-2237707.9899999993</v>
      </c>
      <c r="AA50" s="149">
        <f t="shared" ref="AA50" si="145">SUM(AA33:AA49)</f>
        <v>-1969136.8000000012</v>
      </c>
      <c r="AB50" s="149">
        <f t="shared" ref="AB50" si="146">SUM(AB33:AB49)</f>
        <v>-2533344.6199999996</v>
      </c>
      <c r="AC50" s="149">
        <f t="shared" ref="AC50" si="147">SUM(AC33:AC49)</f>
        <v>-18523467.34</v>
      </c>
      <c r="AD50" s="139">
        <f t="shared" si="125"/>
        <v>1</v>
      </c>
      <c r="AE50" s="122"/>
      <c r="AF50" s="149">
        <f t="shared" ref="AF50" si="148">SUM(AF33:AF49)</f>
        <v>-2314068.7899999996</v>
      </c>
      <c r="AG50" s="149">
        <f t="shared" ref="AG50" si="149">SUM(AG33:AG49)</f>
        <v>-2666827.4299999997</v>
      </c>
      <c r="AH50" s="149">
        <f t="shared" ref="AH50" si="150">SUM(AH33:AH49)</f>
        <v>-2396395.6199999996</v>
      </c>
      <c r="AI50" s="149">
        <f t="shared" ref="AI50" si="151">SUM(AI33:AI49)</f>
        <v>-2865476.0999999996</v>
      </c>
      <c r="AJ50" s="149">
        <f t="shared" ref="AJ50" si="152">SUM(AJ33:AJ49)</f>
        <v>-2448150.4799999995</v>
      </c>
      <c r="AK50" s="149">
        <f t="shared" ref="AK50" si="153">SUM(AK33:AK49)</f>
        <v>-2358981.9430000004</v>
      </c>
      <c r="AL50" s="149">
        <f t="shared" ref="AL50" si="154">SUM(AL33:AL49)</f>
        <v>-2465088.6700000004</v>
      </c>
      <c r="AM50" s="149">
        <f t="shared" ref="AM50" si="155">SUM(AM33:AM49)</f>
        <v>-2435704.9700000002</v>
      </c>
      <c r="AN50" s="149">
        <f t="shared" ref="AN50" si="156">SUM(AN33:AN49)</f>
        <v>-1904203.1799999992</v>
      </c>
      <c r="AO50" s="149">
        <f t="shared" ref="AO50" si="157">SUM(AO33:AO49)</f>
        <v>-2185478.58</v>
      </c>
      <c r="AP50" s="149">
        <f t="shared" ref="AP50" si="158">SUM(AP33:AP49)</f>
        <v>-1036097.83</v>
      </c>
      <c r="AQ50" s="149">
        <f t="shared" ref="AQ50" si="159">SUM(AQ33:AQ49)</f>
        <v>-2703796.8752902178</v>
      </c>
      <c r="AR50" s="149">
        <f t="shared" ref="AR50" si="160">SUM(AR33:AR49)</f>
        <v>-27780270.468290217</v>
      </c>
      <c r="AS50" s="139">
        <f t="shared" si="127"/>
        <v>1</v>
      </c>
      <c r="AT50" s="122"/>
      <c r="AU50" s="149">
        <f t="shared" ref="AU50:BG50" si="161">SUM(AU33:AU49)</f>
        <v>-1277060.2200000004</v>
      </c>
      <c r="AV50" s="149">
        <f t="shared" si="161"/>
        <v>-2258510.0700000003</v>
      </c>
      <c r="AW50" s="149">
        <f t="shared" si="161"/>
        <v>-2785296.0500000007</v>
      </c>
      <c r="AX50" s="149">
        <f t="shared" si="161"/>
        <v>-1252358.0599999998</v>
      </c>
      <c r="AY50" s="149">
        <f t="shared" si="161"/>
        <v>-2861041.88</v>
      </c>
      <c r="AZ50" s="149">
        <f t="shared" si="161"/>
        <v>-4182938.5299999989</v>
      </c>
      <c r="BA50" s="149">
        <f t="shared" si="161"/>
        <v>-3008264.4500000007</v>
      </c>
      <c r="BB50" s="149">
        <f t="shared" si="161"/>
        <v>-3272589.5599999991</v>
      </c>
      <c r="BC50" s="149">
        <f t="shared" si="161"/>
        <v>-1118813.25</v>
      </c>
      <c r="BD50" s="149">
        <f t="shared" si="161"/>
        <v>-3326889.94</v>
      </c>
      <c r="BE50" s="149">
        <f t="shared" si="161"/>
        <v>-2984508.5899999994</v>
      </c>
      <c r="BF50" s="149">
        <f t="shared" si="161"/>
        <v>-3250981.959999999</v>
      </c>
      <c r="BG50" s="149">
        <f t="shared" si="161"/>
        <v>-31579252.560000002</v>
      </c>
      <c r="BH50" s="139">
        <f t="shared" si="129"/>
        <v>1.1367510836889128</v>
      </c>
      <c r="BI50" s="122"/>
      <c r="BJ50" s="149">
        <f t="shared" ref="BJ50:BV50" si="162">SUM(BJ33:BJ49)</f>
        <v>-2326576.2699999996</v>
      </c>
      <c r="BK50" s="149">
        <f t="shared" si="162"/>
        <v>-2567822.9699999997</v>
      </c>
      <c r="BL50" s="149">
        <f t="shared" si="162"/>
        <v>-4326464.6499999994</v>
      </c>
      <c r="BM50" s="149">
        <f t="shared" si="162"/>
        <v>-4778222.6799999988</v>
      </c>
      <c r="BN50" s="149">
        <f t="shared" si="162"/>
        <v>-2372874.3600000003</v>
      </c>
      <c r="BO50" s="149">
        <f t="shared" si="162"/>
        <v>-1993857.4299999997</v>
      </c>
      <c r="BP50" s="149">
        <f t="shared" si="162"/>
        <v>-2063291.4100000004</v>
      </c>
      <c r="BQ50" s="149">
        <f t="shared" si="162"/>
        <v>-1758963.7999999998</v>
      </c>
      <c r="BR50" s="149">
        <f t="shared" si="162"/>
        <v>-1773323.79</v>
      </c>
      <c r="BS50" s="149">
        <f t="shared" si="162"/>
        <v>-2259062.1500000004</v>
      </c>
      <c r="BT50" s="149">
        <f t="shared" si="162"/>
        <v>-2330873.7400000002</v>
      </c>
      <c r="BU50" s="149">
        <f t="shared" si="162"/>
        <v>-861033.6100000001</v>
      </c>
      <c r="BV50" s="149">
        <f t="shared" si="162"/>
        <v>-29412366.859999999</v>
      </c>
      <c r="BW50" s="139">
        <f t="shared" si="131"/>
        <v>1.0587501980433465</v>
      </c>
      <c r="BX50" s="122"/>
      <c r="BY50" s="149">
        <f t="shared" ref="BY50:CK50" si="163">SUM(BY33:BY49)</f>
        <v>-2879010.9599999995</v>
      </c>
      <c r="BZ50" s="149">
        <f t="shared" si="163"/>
        <v>-754734.75000000012</v>
      </c>
      <c r="CA50" s="149">
        <f t="shared" si="163"/>
        <v>0</v>
      </c>
      <c r="CB50" s="149">
        <f t="shared" si="163"/>
        <v>0</v>
      </c>
      <c r="CC50" s="149">
        <f t="shared" si="163"/>
        <v>0</v>
      </c>
      <c r="CD50" s="149">
        <f t="shared" si="163"/>
        <v>0</v>
      </c>
      <c r="CE50" s="149">
        <f t="shared" si="163"/>
        <v>0</v>
      </c>
      <c r="CF50" s="149">
        <f t="shared" si="163"/>
        <v>0</v>
      </c>
      <c r="CG50" s="149">
        <f t="shared" si="163"/>
        <v>0</v>
      </c>
      <c r="CH50" s="149">
        <f t="shared" si="163"/>
        <v>0</v>
      </c>
      <c r="CI50" s="149">
        <f t="shared" si="163"/>
        <v>0</v>
      </c>
      <c r="CJ50" s="149">
        <f t="shared" si="163"/>
        <v>0</v>
      </c>
      <c r="CK50" s="149">
        <f t="shared" si="163"/>
        <v>-3633745.7099999995</v>
      </c>
      <c r="CL50" s="139">
        <f t="shared" si="133"/>
        <v>0.13080310770003978</v>
      </c>
    </row>
    <row r="51" spans="2:90" outlineLevel="1" x14ac:dyDescent="0.3">
      <c r="B51" s="249"/>
      <c r="C51" s="131">
        <v>0</v>
      </c>
      <c r="D51" s="132">
        <v>0</v>
      </c>
      <c r="E51" s="132">
        <v>0</v>
      </c>
      <c r="F51" s="132">
        <v>0</v>
      </c>
      <c r="G51" s="132">
        <v>0</v>
      </c>
      <c r="H51" s="132">
        <v>0</v>
      </c>
      <c r="I51" s="132">
        <v>0</v>
      </c>
      <c r="J51" s="132">
        <v>0</v>
      </c>
      <c r="K51" s="132">
        <v>0</v>
      </c>
      <c r="L51" s="132">
        <v>0</v>
      </c>
      <c r="M51" s="132">
        <v>0</v>
      </c>
      <c r="N51" s="203">
        <v>0</v>
      </c>
      <c r="O51" s="244">
        <f>SUM(C51:N51)</f>
        <v>0</v>
      </c>
      <c r="P51" s="211"/>
      <c r="Q51" s="150">
        <v>0</v>
      </c>
      <c r="R51" s="133">
        <v>0</v>
      </c>
      <c r="S51" s="133">
        <v>0</v>
      </c>
      <c r="T51" s="133">
        <v>0</v>
      </c>
      <c r="U51" s="133">
        <v>0</v>
      </c>
      <c r="V51" s="133">
        <v>0</v>
      </c>
      <c r="W51" s="133">
        <v>0</v>
      </c>
      <c r="X51" s="133">
        <v>0</v>
      </c>
      <c r="Y51" s="133">
        <v>0</v>
      </c>
      <c r="Z51" s="133">
        <v>0</v>
      </c>
      <c r="AA51" s="133">
        <v>0</v>
      </c>
      <c r="AB51" s="133">
        <v>0</v>
      </c>
      <c r="AC51" s="134">
        <f t="shared" si="124"/>
        <v>0</v>
      </c>
      <c r="AD51" s="139">
        <f t="shared" si="12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12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129"/>
        <v>0</v>
      </c>
      <c r="BI51" s="115"/>
      <c r="BJ51" s="150">
        <v>0</v>
      </c>
      <c r="BK51" s="133">
        <v>0</v>
      </c>
      <c r="BL51" s="133">
        <v>0</v>
      </c>
      <c r="BM51" s="133">
        <v>0</v>
      </c>
      <c r="BN51" s="133">
        <v>0</v>
      </c>
      <c r="BO51" s="133">
        <v>0</v>
      </c>
      <c r="BP51" s="151">
        <v>0</v>
      </c>
      <c r="BQ51" s="133">
        <v>0</v>
      </c>
      <c r="BR51" s="133">
        <v>0</v>
      </c>
      <c r="BS51" s="133">
        <v>0</v>
      </c>
      <c r="BT51" s="133">
        <v>0</v>
      </c>
      <c r="BU51" s="133">
        <v>0</v>
      </c>
      <c r="BV51" s="134">
        <v>0</v>
      </c>
      <c r="BW51" s="139">
        <f t="shared" si="131"/>
        <v>0</v>
      </c>
      <c r="BX51" s="115"/>
      <c r="BY51" s="150">
        <v>0</v>
      </c>
      <c r="BZ51" s="133">
        <v>0</v>
      </c>
      <c r="CA51" s="133">
        <v>0</v>
      </c>
      <c r="CB51" s="133">
        <v>0</v>
      </c>
      <c r="CC51" s="133">
        <v>0</v>
      </c>
      <c r="CD51" s="133">
        <v>0</v>
      </c>
      <c r="CE51" s="151">
        <v>0</v>
      </c>
      <c r="CF51" s="133">
        <v>0</v>
      </c>
      <c r="CG51" s="133">
        <v>0</v>
      </c>
      <c r="CH51" s="133">
        <v>0</v>
      </c>
      <c r="CI51" s="133">
        <v>0</v>
      </c>
      <c r="CJ51" s="133">
        <v>0</v>
      </c>
      <c r="CK51" s="134">
        <v>0</v>
      </c>
      <c r="CL51" s="139">
        <f t="shared" si="133"/>
        <v>0</v>
      </c>
    </row>
    <row r="52" spans="2:90" outlineLevel="1" x14ac:dyDescent="0.3">
      <c r="B52" s="249"/>
      <c r="C52" s="131">
        <v>0</v>
      </c>
      <c r="D52" s="132">
        <v>0</v>
      </c>
      <c r="E52" s="132">
        <v>0</v>
      </c>
      <c r="F52" s="132">
        <v>0</v>
      </c>
      <c r="G52" s="132">
        <v>0</v>
      </c>
      <c r="H52" s="132">
        <v>0</v>
      </c>
      <c r="I52" s="132">
        <v>0</v>
      </c>
      <c r="J52" s="132">
        <v>0</v>
      </c>
      <c r="K52" s="132">
        <v>0</v>
      </c>
      <c r="L52" s="132">
        <v>0</v>
      </c>
      <c r="M52" s="132">
        <v>0</v>
      </c>
      <c r="N52" s="203">
        <v>0</v>
      </c>
      <c r="O52" s="244">
        <f>SUM(C52:N52)</f>
        <v>0</v>
      </c>
      <c r="P52" s="211"/>
      <c r="Q52" s="150">
        <v>0</v>
      </c>
      <c r="R52" s="133">
        <v>0</v>
      </c>
      <c r="S52" s="133">
        <v>0</v>
      </c>
      <c r="T52" s="133">
        <v>0</v>
      </c>
      <c r="U52" s="133">
        <v>0</v>
      </c>
      <c r="V52" s="133">
        <v>0</v>
      </c>
      <c r="W52" s="133">
        <v>0</v>
      </c>
      <c r="X52" s="133">
        <v>0</v>
      </c>
      <c r="Y52" s="133">
        <v>0</v>
      </c>
      <c r="Z52" s="133">
        <v>0</v>
      </c>
      <c r="AA52" s="133">
        <v>0</v>
      </c>
      <c r="AB52" s="133">
        <v>0</v>
      </c>
      <c r="AC52" s="134">
        <f t="shared" si="124"/>
        <v>0</v>
      </c>
      <c r="AD52" s="139">
        <f t="shared" si="12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12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129"/>
        <v>0</v>
      </c>
      <c r="BI52" s="115"/>
      <c r="BJ52" s="150">
        <v>0</v>
      </c>
      <c r="BK52" s="133">
        <v>0</v>
      </c>
      <c r="BL52" s="133">
        <v>0</v>
      </c>
      <c r="BM52" s="133">
        <v>0</v>
      </c>
      <c r="BN52" s="133">
        <v>0</v>
      </c>
      <c r="BO52" s="133">
        <v>0</v>
      </c>
      <c r="BP52" s="151">
        <v>0</v>
      </c>
      <c r="BQ52" s="133">
        <v>0</v>
      </c>
      <c r="BR52" s="133">
        <v>0</v>
      </c>
      <c r="BS52" s="133">
        <v>0</v>
      </c>
      <c r="BT52" s="133">
        <v>0</v>
      </c>
      <c r="BU52" s="133">
        <v>0</v>
      </c>
      <c r="BV52" s="134">
        <v>0</v>
      </c>
      <c r="BW52" s="139">
        <f t="shared" si="131"/>
        <v>0</v>
      </c>
      <c r="BX52" s="115"/>
      <c r="BY52" s="150">
        <v>0</v>
      </c>
      <c r="BZ52" s="133">
        <v>0</v>
      </c>
      <c r="CA52" s="133">
        <v>0</v>
      </c>
      <c r="CB52" s="133">
        <v>0</v>
      </c>
      <c r="CC52" s="133">
        <v>0</v>
      </c>
      <c r="CD52" s="133">
        <v>0</v>
      </c>
      <c r="CE52" s="151">
        <v>0</v>
      </c>
      <c r="CF52" s="133">
        <v>0</v>
      </c>
      <c r="CG52" s="133">
        <v>0</v>
      </c>
      <c r="CH52" s="133">
        <v>0</v>
      </c>
      <c r="CI52" s="133">
        <v>0</v>
      </c>
      <c r="CJ52" s="133">
        <v>0</v>
      </c>
      <c r="CK52" s="134">
        <v>0</v>
      </c>
      <c r="CL52" s="139">
        <f t="shared" si="133"/>
        <v>0</v>
      </c>
    </row>
    <row r="53" spans="2:90" s="117" customFormat="1" x14ac:dyDescent="0.3">
      <c r="B53" s="250" t="s">
        <v>94</v>
      </c>
      <c r="C53" s="149">
        <f t="shared" ref="C53:O53" si="164">SUM(C50:C52)</f>
        <v>-723255.36999999965</v>
      </c>
      <c r="D53" s="148">
        <f t="shared" si="164"/>
        <v>-1276481.3426564115</v>
      </c>
      <c r="E53" s="148">
        <f t="shared" si="164"/>
        <v>-1043828.3600000001</v>
      </c>
      <c r="F53" s="148">
        <f t="shared" si="164"/>
        <v>-1139392.8</v>
      </c>
      <c r="G53" s="148">
        <f t="shared" si="164"/>
        <v>-1585035.44</v>
      </c>
      <c r="H53" s="148">
        <f t="shared" si="164"/>
        <v>-1234415.44</v>
      </c>
      <c r="I53" s="148">
        <f t="shared" si="164"/>
        <v>-1362889.1100000003</v>
      </c>
      <c r="J53" s="148">
        <f t="shared" si="164"/>
        <v>-1161116.9500000002</v>
      </c>
      <c r="K53" s="148">
        <f t="shared" si="164"/>
        <v>-1164201.25</v>
      </c>
      <c r="L53" s="148">
        <f t="shared" si="164"/>
        <v>-1350907.76</v>
      </c>
      <c r="M53" s="148">
        <f t="shared" si="164"/>
        <v>-1305708.45</v>
      </c>
      <c r="N53" s="147">
        <f t="shared" si="164"/>
        <v>-1454308.4000000001</v>
      </c>
      <c r="O53" s="223">
        <f t="shared" si="164"/>
        <v>-14801540.672656409</v>
      </c>
      <c r="P53" s="215"/>
      <c r="Q53" s="149">
        <f t="shared" ref="Q53:AB53" si="165">SUM(Q50:Q52)</f>
        <v>-1155034.08</v>
      </c>
      <c r="R53" s="148">
        <f t="shared" si="165"/>
        <v>-865378.5399999998</v>
      </c>
      <c r="S53" s="148">
        <f t="shared" si="165"/>
        <v>-1680963.2699999996</v>
      </c>
      <c r="T53" s="148">
        <f t="shared" si="165"/>
        <v>-1064377.1200000001</v>
      </c>
      <c r="U53" s="148">
        <f t="shared" si="165"/>
        <v>-1620687.8899999997</v>
      </c>
      <c r="V53" s="148">
        <f t="shared" si="165"/>
        <v>43784.219999999332</v>
      </c>
      <c r="W53" s="148">
        <f t="shared" si="165"/>
        <v>-1415210.0400000003</v>
      </c>
      <c r="X53" s="148">
        <f t="shared" si="165"/>
        <v>-2090279.4300000002</v>
      </c>
      <c r="Y53" s="148">
        <f t="shared" si="165"/>
        <v>-1935131.7799999996</v>
      </c>
      <c r="Z53" s="148">
        <f t="shared" si="165"/>
        <v>-2237707.9899999993</v>
      </c>
      <c r="AA53" s="148">
        <f t="shared" si="165"/>
        <v>-1969136.8000000012</v>
      </c>
      <c r="AB53" s="148">
        <f t="shared" si="165"/>
        <v>-2533344.6199999996</v>
      </c>
      <c r="AC53" s="148">
        <f t="shared" si="124"/>
        <v>-18523467.34</v>
      </c>
      <c r="AD53" s="139">
        <f t="shared" si="125"/>
        <v>1</v>
      </c>
      <c r="AE53" s="122"/>
      <c r="AF53" s="149">
        <f t="shared" ref="AF53:AR53" si="166">SUM(AF33:AF49)</f>
        <v>-2314068.7899999996</v>
      </c>
      <c r="AG53" s="148">
        <f t="shared" si="166"/>
        <v>-2666827.4299999997</v>
      </c>
      <c r="AH53" s="148">
        <f t="shared" si="166"/>
        <v>-2396395.6199999996</v>
      </c>
      <c r="AI53" s="148">
        <f t="shared" si="166"/>
        <v>-2865476.0999999996</v>
      </c>
      <c r="AJ53" s="148">
        <f t="shared" si="166"/>
        <v>-2448150.4799999995</v>
      </c>
      <c r="AK53" s="148">
        <f t="shared" si="166"/>
        <v>-2358981.9430000004</v>
      </c>
      <c r="AL53" s="152">
        <f t="shared" si="166"/>
        <v>-2465088.6700000004</v>
      </c>
      <c r="AM53" s="148">
        <f t="shared" si="166"/>
        <v>-2435704.9700000002</v>
      </c>
      <c r="AN53" s="148">
        <f t="shared" si="166"/>
        <v>-1904203.1799999992</v>
      </c>
      <c r="AO53" s="148">
        <f t="shared" si="166"/>
        <v>-2185478.58</v>
      </c>
      <c r="AP53" s="148">
        <f t="shared" si="166"/>
        <v>-1036097.83</v>
      </c>
      <c r="AQ53" s="148">
        <f t="shared" si="166"/>
        <v>-2703796.8752902178</v>
      </c>
      <c r="AR53" s="148">
        <f t="shared" si="166"/>
        <v>-27780270.468290217</v>
      </c>
      <c r="AS53" s="139">
        <f t="shared" si="127"/>
        <v>1</v>
      </c>
      <c r="AT53" s="122"/>
      <c r="AU53" s="149">
        <f t="shared" ref="AU53:BG53" si="167">SUM(AU33:AU49)</f>
        <v>-1277060.2200000004</v>
      </c>
      <c r="AV53" s="148">
        <f t="shared" si="167"/>
        <v>-2258510.0700000003</v>
      </c>
      <c r="AW53" s="148">
        <f t="shared" si="167"/>
        <v>-2785296.0500000007</v>
      </c>
      <c r="AX53" s="148">
        <f t="shared" si="167"/>
        <v>-1252358.0599999998</v>
      </c>
      <c r="AY53" s="148">
        <f t="shared" si="167"/>
        <v>-2861041.88</v>
      </c>
      <c r="AZ53" s="148">
        <f t="shared" si="167"/>
        <v>-4182938.5299999989</v>
      </c>
      <c r="BA53" s="152">
        <f t="shared" si="167"/>
        <v>-3008264.4500000007</v>
      </c>
      <c r="BB53" s="148">
        <f t="shared" si="167"/>
        <v>-3272589.5599999991</v>
      </c>
      <c r="BC53" s="148">
        <f t="shared" si="167"/>
        <v>-1118813.25</v>
      </c>
      <c r="BD53" s="148">
        <f t="shared" si="167"/>
        <v>-3326889.94</v>
      </c>
      <c r="BE53" s="148">
        <f t="shared" si="167"/>
        <v>-2984508.5899999994</v>
      </c>
      <c r="BF53" s="148">
        <f t="shared" si="167"/>
        <v>-3250981.959999999</v>
      </c>
      <c r="BG53" s="148">
        <f t="shared" si="167"/>
        <v>-31579252.560000002</v>
      </c>
      <c r="BH53" s="139">
        <f t="shared" si="129"/>
        <v>1.1367510836889128</v>
      </c>
      <c r="BI53" s="122"/>
      <c r="BJ53" s="149">
        <f t="shared" ref="BJ53:BV53" si="168">SUM(BJ33:BJ49)</f>
        <v>-2326576.2699999996</v>
      </c>
      <c r="BK53" s="148">
        <f t="shared" si="168"/>
        <v>-2567822.9699999997</v>
      </c>
      <c r="BL53" s="148">
        <f t="shared" si="168"/>
        <v>-4326464.6499999994</v>
      </c>
      <c r="BM53" s="148">
        <f t="shared" si="168"/>
        <v>-4778222.6799999988</v>
      </c>
      <c r="BN53" s="148">
        <f t="shared" si="168"/>
        <v>-2372874.3600000003</v>
      </c>
      <c r="BO53" s="148">
        <f t="shared" si="168"/>
        <v>-1993857.4299999997</v>
      </c>
      <c r="BP53" s="152">
        <f t="shared" si="168"/>
        <v>-2063291.4100000004</v>
      </c>
      <c r="BQ53" s="148">
        <f t="shared" si="168"/>
        <v>-1758963.7999999998</v>
      </c>
      <c r="BR53" s="148">
        <f t="shared" si="168"/>
        <v>-1773323.79</v>
      </c>
      <c r="BS53" s="148">
        <f t="shared" si="168"/>
        <v>-2259062.1500000004</v>
      </c>
      <c r="BT53" s="148">
        <f t="shared" si="168"/>
        <v>-2330873.7400000002</v>
      </c>
      <c r="BU53" s="148">
        <f t="shared" si="168"/>
        <v>-861033.6100000001</v>
      </c>
      <c r="BV53" s="148">
        <f t="shared" si="168"/>
        <v>-29412366.859999999</v>
      </c>
      <c r="BW53" s="139">
        <f t="shared" si="131"/>
        <v>1.0587501980433465</v>
      </c>
      <c r="BX53" s="122"/>
      <c r="BY53" s="149">
        <f t="shared" ref="BY53:CK53" si="169">SUM(BY33:BY49)</f>
        <v>-2879010.9599999995</v>
      </c>
      <c r="BZ53" s="148">
        <f t="shared" si="169"/>
        <v>-754734.75000000012</v>
      </c>
      <c r="CA53" s="148">
        <f t="shared" si="169"/>
        <v>0</v>
      </c>
      <c r="CB53" s="148">
        <f t="shared" si="169"/>
        <v>0</v>
      </c>
      <c r="CC53" s="148">
        <f t="shared" si="169"/>
        <v>0</v>
      </c>
      <c r="CD53" s="148">
        <f t="shared" si="169"/>
        <v>0</v>
      </c>
      <c r="CE53" s="152">
        <f t="shared" si="169"/>
        <v>0</v>
      </c>
      <c r="CF53" s="148">
        <f t="shared" si="169"/>
        <v>0</v>
      </c>
      <c r="CG53" s="148">
        <f t="shared" si="169"/>
        <v>0</v>
      </c>
      <c r="CH53" s="148">
        <f t="shared" si="169"/>
        <v>0</v>
      </c>
      <c r="CI53" s="148">
        <f t="shared" si="169"/>
        <v>0</v>
      </c>
      <c r="CJ53" s="148">
        <f t="shared" si="169"/>
        <v>0</v>
      </c>
      <c r="CK53" s="148">
        <f t="shared" si="169"/>
        <v>-3633745.7099999995</v>
      </c>
      <c r="CL53" s="139">
        <f t="shared" si="133"/>
        <v>0.13080310770003978</v>
      </c>
    </row>
    <row r="54" spans="2:90" x14ac:dyDescent="0.3">
      <c r="B54" s="254"/>
      <c r="C54" s="428" t="s">
        <v>95</v>
      </c>
      <c r="D54" s="428"/>
      <c r="E54" s="428"/>
      <c r="F54" s="428"/>
      <c r="G54" s="428"/>
      <c r="H54" s="428"/>
      <c r="I54" s="428"/>
      <c r="J54" s="428"/>
      <c r="K54" s="428"/>
      <c r="L54" s="428"/>
      <c r="M54" s="428"/>
      <c r="N54" s="429"/>
      <c r="O54" s="256"/>
      <c r="Q54" s="414" t="s">
        <v>96</v>
      </c>
      <c r="R54" s="414"/>
      <c r="S54" s="414"/>
      <c r="T54" s="414"/>
      <c r="U54" s="414"/>
      <c r="V54" s="414"/>
      <c r="W54" s="414"/>
      <c r="X54" s="414"/>
      <c r="Y54" s="414"/>
      <c r="Z54" s="414"/>
      <c r="AA54" s="414"/>
      <c r="AB54" s="414"/>
      <c r="AC54" s="414"/>
      <c r="AD54" s="414"/>
      <c r="AE54" s="115"/>
      <c r="AF54" s="414" t="s">
        <v>97</v>
      </c>
      <c r="AG54" s="414"/>
      <c r="AH54" s="414"/>
      <c r="AI54" s="414"/>
      <c r="AJ54" s="414"/>
      <c r="AK54" s="414"/>
      <c r="AL54" s="414"/>
      <c r="AM54" s="414"/>
      <c r="AN54" s="414"/>
      <c r="AO54" s="414"/>
      <c r="AP54" s="414"/>
      <c r="AQ54" s="414"/>
      <c r="AR54" s="414"/>
      <c r="AS54" s="414"/>
      <c r="AT54" s="115"/>
      <c r="AU54" s="414" t="s">
        <v>97</v>
      </c>
      <c r="AV54" s="414"/>
      <c r="AW54" s="414"/>
      <c r="AX54" s="414"/>
      <c r="AY54" s="414"/>
      <c r="AZ54" s="414"/>
      <c r="BA54" s="414"/>
      <c r="BB54" s="414"/>
      <c r="BC54" s="414"/>
      <c r="BD54" s="414"/>
      <c r="BE54" s="414"/>
      <c r="BF54" s="414"/>
      <c r="BG54" s="414"/>
      <c r="BH54" s="414"/>
      <c r="BI54" s="115"/>
      <c r="BJ54" s="414" t="s">
        <v>97</v>
      </c>
      <c r="BK54" s="414"/>
      <c r="BL54" s="414"/>
      <c r="BM54" s="414"/>
      <c r="BN54" s="414"/>
      <c r="BO54" s="414"/>
      <c r="BP54" s="414"/>
      <c r="BQ54" s="414"/>
      <c r="BR54" s="414"/>
      <c r="BS54" s="414"/>
      <c r="BT54" s="414"/>
      <c r="BU54" s="414"/>
      <c r="BV54" s="414"/>
      <c r="BW54" s="414"/>
      <c r="BX54" s="115"/>
      <c r="BY54" s="414" t="s">
        <v>97</v>
      </c>
      <c r="BZ54" s="414"/>
      <c r="CA54" s="414"/>
      <c r="CB54" s="414"/>
      <c r="CC54" s="414"/>
      <c r="CD54" s="414"/>
      <c r="CE54" s="414"/>
      <c r="CF54" s="414"/>
      <c r="CG54" s="414"/>
      <c r="CH54" s="414"/>
      <c r="CI54" s="414"/>
      <c r="CJ54" s="414"/>
      <c r="CK54" s="414"/>
      <c r="CL54" s="414"/>
    </row>
    <row r="55" spans="2:90" outlineLevel="1" x14ac:dyDescent="0.3">
      <c r="B55" s="249" t="s">
        <v>98</v>
      </c>
      <c r="C55" s="219">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5">
        <f>SUMIFS('Conciliação Bancária 2016.17.18'!$J:$J,'Conciliação Bancária 2016.17.18'!$K:$K,'Base -Receita-Despesa'!$B55,'Conciliação Bancária 2016.17.18'!$D:$D,'Base -Receita-Despesa'!N$5)</f>
        <v>0</v>
      </c>
      <c r="O55" s="244">
        <f>SUM(C55:N55)</f>
        <v>1.0000000016589183E-2</v>
      </c>
      <c r="P55" s="211"/>
      <c r="Q55" s="219">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70">SUM(Q55:AB55)</f>
        <v>0</v>
      </c>
      <c r="AD55" s="139">
        <f t="shared" ref="AD55:AD60" si="171">AC55/$AC$60</f>
        <v>0</v>
      </c>
      <c r="AE55" s="115"/>
      <c r="AF55" s="219">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72">SUM(AF55:AQ55)</f>
        <v>0</v>
      </c>
      <c r="AS55" s="139">
        <f>IFERROR(AR55/$AR$59,0)</f>
        <v>0</v>
      </c>
      <c r="AT55" s="115"/>
      <c r="AU55" s="219">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73">SUM(AU55:BF55)</f>
        <v>0</v>
      </c>
      <c r="BH55" s="139">
        <f>IFERROR(BG55/$AR$59,0)</f>
        <v>0</v>
      </c>
      <c r="BI55" s="115"/>
      <c r="BJ55" s="219">
        <f>SUMIFS('Conciliação Bancária 2016.17.18'!$J:$J,'Conciliação Bancária 2016.17.18'!$K:$K,'Base -Receita-Despesa'!$B55,'Conciliação Bancária 2016.17.18'!$D:$D,'Base -Receita-Despesa'!BJ$5)</f>
        <v>0</v>
      </c>
      <c r="BK55" s="146">
        <f>SUMIFS('Conciliação Bancária 2016.17.18'!$J:$J,'Conciliação Bancária 2016.17.18'!$K:$K,'Base -Receita-Despesa'!$B55,'Conciliação Bancária 2016.17.18'!$D:$D,'Base -Receita-Despesa'!BK$5)</f>
        <v>0</v>
      </c>
      <c r="BL55" s="146">
        <f>SUMIFS('Conciliação Bancária 2016.17.18'!$J:$J,'Conciliação Bancária 2016.17.18'!$K:$K,'Base -Receita-Despesa'!$B55,'Conciliação Bancária 2016.17.18'!$D:$D,'Base -Receita-Despesa'!BL$5)</f>
        <v>0</v>
      </c>
      <c r="BM55" s="146">
        <f>SUMIFS('Conciliação Bancária 2016.17.18'!$J:$J,'Conciliação Bancária 2016.17.18'!$K:$K,'Base -Receita-Despesa'!$B55,'Conciliação Bancária 2016.17.18'!$D:$D,'Base -Receita-Despesa'!BM$5)</f>
        <v>0</v>
      </c>
      <c r="BN55" s="146">
        <f>SUMIFS('Conciliação Bancária 2016.17.18'!$J:$J,'Conciliação Bancária 2016.17.18'!$K:$K,'Base -Receita-Despesa'!$B55,'Conciliação Bancária 2016.17.18'!$D:$D,'Base -Receita-Despesa'!BN$5)</f>
        <v>0</v>
      </c>
      <c r="BO55" s="146">
        <f>SUMIFS('Conciliação Bancária 2016.17.18'!$J:$J,'Conciliação Bancária 2016.17.18'!$K:$K,'Base -Receita-Despesa'!$B55,'Conciliação Bancária 2016.17.18'!$D:$D,'Base -Receita-Despesa'!BO$5)</f>
        <v>0</v>
      </c>
      <c r="BP55" s="146">
        <f>SUMIFS('Conciliação Bancária 2016.17.18'!$J:$J,'Conciliação Bancária 2016.17.18'!$K:$K,'Base -Receita-Despesa'!$B55,'Conciliação Bancária 2016.17.18'!$D:$D,'Base -Receita-Despesa'!BP$5)</f>
        <v>0</v>
      </c>
      <c r="BQ55" s="146">
        <f>SUMIFS('Conciliação Bancária 2016.17.18'!$J:$J,'Conciliação Bancária 2016.17.18'!$K:$K,'Base -Receita-Despesa'!$B55,'Conciliação Bancária 2016.17.18'!$D:$D,'Base -Receita-Despesa'!BQ$5)</f>
        <v>0</v>
      </c>
      <c r="BR55" s="146">
        <f>SUMIFS('Conciliação Bancária 2016.17.18'!$J:$J,'Conciliação Bancária 2016.17.18'!$K:$K,'Base -Receita-Despesa'!$B55,'Conciliação Bancária 2016.17.18'!$D:$D,'Base -Receita-Despesa'!BR$5)</f>
        <v>0</v>
      </c>
      <c r="BS55" s="146">
        <f>SUMIFS('Conciliação Bancária 2016.17.18'!$J:$J,'Conciliação Bancária 2016.17.18'!$K:$K,'Base -Receita-Despesa'!$B55,'Conciliação Bancária 2016.17.18'!$D:$D,'Base -Receita-Despesa'!BS$5)</f>
        <v>0</v>
      </c>
      <c r="BT55" s="146">
        <f>SUMIFS('Conciliação Bancária 2016.17.18'!$J:$J,'Conciliação Bancária 2016.17.18'!$K:$K,'Base -Receita-Despesa'!$B55,'Conciliação Bancária 2016.17.18'!$D:$D,'Base -Receita-Despesa'!BT$5)</f>
        <v>0</v>
      </c>
      <c r="BU55" s="146">
        <f>SUMIFS('Conciliação Bancária 2016.17.18'!$J:$J,'Conciliação Bancária 2016.17.18'!$K:$K,'Base -Receita-Despesa'!$B55,'Conciliação Bancária 2016.17.18'!$D:$D,'Base -Receita-Despesa'!BU$5)</f>
        <v>0</v>
      </c>
      <c r="BV55" s="134">
        <f t="shared" ref="BV55:BV59" si="174">SUM(BJ55:BU55)</f>
        <v>0</v>
      </c>
      <c r="BW55" s="139">
        <f>IFERROR(BV55/$AR$59,0)</f>
        <v>0</v>
      </c>
      <c r="BX55" s="115"/>
      <c r="BY55" s="219">
        <f>SUMIFS('Conciliação Bancária 2016.17.18'!$J:$J,'Conciliação Bancária 2016.17.18'!$K:$K,'Base -Receita-Despesa'!$B55,'Conciliação Bancária 2016.17.18'!$D:$D,'Base -Receita-Despesa'!BY$5)</f>
        <v>0</v>
      </c>
      <c r="BZ55" s="146">
        <f>SUMIFS('Conciliação Bancária 2016.17.18'!$J:$J,'Conciliação Bancária 2016.17.18'!$K:$K,'Base -Receita-Despesa'!$B55,'Conciliação Bancária 2016.17.18'!$D:$D,'Base -Receita-Despesa'!BZ$5)</f>
        <v>0</v>
      </c>
      <c r="CA55" s="146">
        <f>SUMIFS('Conciliação Bancária 2016.17.18'!$J:$J,'Conciliação Bancária 2016.17.18'!$K:$K,'Base -Receita-Despesa'!$B55,'Conciliação Bancária 2016.17.18'!$D:$D,'Base -Receita-Despesa'!CA$5)</f>
        <v>0</v>
      </c>
      <c r="CB55" s="146">
        <f>SUMIFS('Conciliação Bancária 2016.17.18'!$J:$J,'Conciliação Bancária 2016.17.18'!$K:$K,'Base -Receita-Despesa'!$B55,'Conciliação Bancária 2016.17.18'!$D:$D,'Base -Receita-Despesa'!CB$5)</f>
        <v>0</v>
      </c>
      <c r="CC55" s="146">
        <f>SUMIFS('Conciliação Bancária 2016.17.18'!$J:$J,'Conciliação Bancária 2016.17.18'!$K:$K,'Base -Receita-Despesa'!$B55,'Conciliação Bancária 2016.17.18'!$D:$D,'Base -Receita-Despesa'!CC$5)</f>
        <v>0</v>
      </c>
      <c r="CD55" s="146">
        <f>SUMIFS('Conciliação Bancária 2016.17.18'!$J:$J,'Conciliação Bancária 2016.17.18'!$K:$K,'Base -Receita-Despesa'!$B55,'Conciliação Bancária 2016.17.18'!$D:$D,'Base -Receita-Despesa'!CD$5)</f>
        <v>0</v>
      </c>
      <c r="CE55" s="146">
        <f>SUMIFS('Conciliação Bancária 2016.17.18'!$J:$J,'Conciliação Bancária 2016.17.18'!$K:$K,'Base -Receita-Despesa'!$B55,'Conciliação Bancária 2016.17.18'!$D:$D,'Base -Receita-Despesa'!CE$5)</f>
        <v>0</v>
      </c>
      <c r="CF55" s="146">
        <f>SUMIFS('Conciliação Bancária 2016.17.18'!$J:$J,'Conciliação Bancária 2016.17.18'!$K:$K,'Base -Receita-Despesa'!$B55,'Conciliação Bancária 2016.17.18'!$D:$D,'Base -Receita-Despesa'!CF$5)</f>
        <v>0</v>
      </c>
      <c r="CG55" s="146">
        <f>SUMIFS('Conciliação Bancária 2016.17.18'!$J:$J,'Conciliação Bancária 2016.17.18'!$K:$K,'Base -Receita-Despesa'!$B55,'Conciliação Bancária 2016.17.18'!$D:$D,'Base -Receita-Despesa'!CG$5)</f>
        <v>0</v>
      </c>
      <c r="CH55" s="146">
        <f>SUMIFS('Conciliação Bancária 2016.17.18'!$J:$J,'Conciliação Bancária 2016.17.18'!$K:$K,'Base -Receita-Despesa'!$B55,'Conciliação Bancária 2016.17.18'!$D:$D,'Base -Receita-Despesa'!CH$5)</f>
        <v>0</v>
      </c>
      <c r="CI55" s="146">
        <f>SUMIFS('Conciliação Bancária 2016.17.18'!$J:$J,'Conciliação Bancária 2016.17.18'!$K:$K,'Base -Receita-Despesa'!$B55,'Conciliação Bancária 2016.17.18'!$D:$D,'Base -Receita-Despesa'!CI$5)</f>
        <v>0</v>
      </c>
      <c r="CJ55" s="146">
        <f>SUMIFS('Conciliação Bancária 2016.17.18'!$J:$J,'Conciliação Bancária 2016.17.18'!$K:$K,'Base -Receita-Despesa'!$B55,'Conciliação Bancária 2016.17.18'!$D:$D,'Base -Receita-Despesa'!CJ$5)</f>
        <v>0</v>
      </c>
      <c r="CK55" s="134">
        <f t="shared" ref="CK55:CK59" si="175">SUM(BY55:CJ55)</f>
        <v>0</v>
      </c>
      <c r="CL55" s="139">
        <f>IFERROR(CK55/$AR$59,0)</f>
        <v>0</v>
      </c>
    </row>
    <row r="56" spans="2:90" outlineLevel="1" x14ac:dyDescent="0.3">
      <c r="B56" s="249" t="s">
        <v>99</v>
      </c>
      <c r="C56" s="219">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5">
        <f>SUMIFS('Conciliação Bancária 2016.17.18'!$J:$J,'Conciliação Bancária 2016.17.18'!$K:$K,'Base -Receita-Despesa'!$B56,'Conciliação Bancária 2016.17.18'!$D:$D,'Base -Receita-Despesa'!N$5)</f>
        <v>0</v>
      </c>
      <c r="O56" s="244">
        <f>SUM(C56:N56)</f>
        <v>0</v>
      </c>
      <c r="P56" s="211"/>
      <c r="Q56" s="219">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70"/>
        <v>0</v>
      </c>
      <c r="AD56" s="139">
        <f t="shared" si="171"/>
        <v>0</v>
      </c>
      <c r="AE56" s="115"/>
      <c r="AF56" s="219">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72"/>
        <v>0</v>
      </c>
      <c r="AS56" s="139">
        <f t="shared" ref="AS56:AS59" si="176">IFERROR(AR56/$AR$59,0)</f>
        <v>0</v>
      </c>
      <c r="AT56" s="115"/>
      <c r="AU56" s="219">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73"/>
        <v>0</v>
      </c>
      <c r="BH56" s="139">
        <f t="shared" ref="BH56:BH59" si="177">IFERROR(BG56/$AR$59,0)</f>
        <v>0</v>
      </c>
      <c r="BI56" s="115"/>
      <c r="BJ56" s="219">
        <f>SUMIFS('Conciliação Bancária 2016.17.18'!$J:$J,'Conciliação Bancária 2016.17.18'!$K:$K,'Base -Receita-Despesa'!$B56,'Conciliação Bancária 2016.17.18'!$D:$D,'Base -Receita-Despesa'!BJ$5)</f>
        <v>0</v>
      </c>
      <c r="BK56" s="146">
        <f>SUMIFS('Conciliação Bancária 2016.17.18'!$J:$J,'Conciliação Bancária 2016.17.18'!$K:$K,'Base -Receita-Despesa'!$B56,'Conciliação Bancária 2016.17.18'!$D:$D,'Base -Receita-Despesa'!BK$5)</f>
        <v>0</v>
      </c>
      <c r="BL56" s="146">
        <f>SUMIFS('Conciliação Bancária 2016.17.18'!$J:$J,'Conciliação Bancária 2016.17.18'!$K:$K,'Base -Receita-Despesa'!$B56,'Conciliação Bancária 2016.17.18'!$D:$D,'Base -Receita-Despesa'!BL$5)</f>
        <v>0</v>
      </c>
      <c r="BM56" s="146">
        <f>SUMIFS('Conciliação Bancária 2016.17.18'!$J:$J,'Conciliação Bancária 2016.17.18'!$K:$K,'Base -Receita-Despesa'!$B56,'Conciliação Bancária 2016.17.18'!$D:$D,'Base -Receita-Despesa'!BM$5)</f>
        <v>0</v>
      </c>
      <c r="BN56" s="146">
        <f>SUMIFS('Conciliação Bancária 2016.17.18'!$J:$J,'Conciliação Bancária 2016.17.18'!$K:$K,'Base -Receita-Despesa'!$B56,'Conciliação Bancária 2016.17.18'!$D:$D,'Base -Receita-Despesa'!BN$5)</f>
        <v>0</v>
      </c>
      <c r="BO56" s="146">
        <f>SUMIFS('Conciliação Bancária 2016.17.18'!$J:$J,'Conciliação Bancária 2016.17.18'!$K:$K,'Base -Receita-Despesa'!$B56,'Conciliação Bancária 2016.17.18'!$D:$D,'Base -Receita-Despesa'!BO$5)</f>
        <v>0</v>
      </c>
      <c r="BP56" s="146">
        <f>SUMIFS('Conciliação Bancária 2016.17.18'!$J:$J,'Conciliação Bancária 2016.17.18'!$K:$K,'Base -Receita-Despesa'!$B56,'Conciliação Bancária 2016.17.18'!$D:$D,'Base -Receita-Despesa'!BP$5)</f>
        <v>0</v>
      </c>
      <c r="BQ56" s="146">
        <f>SUMIFS('Conciliação Bancária 2016.17.18'!$J:$J,'Conciliação Bancária 2016.17.18'!$K:$K,'Base -Receita-Despesa'!$B56,'Conciliação Bancária 2016.17.18'!$D:$D,'Base -Receita-Despesa'!BQ$5)</f>
        <v>0</v>
      </c>
      <c r="BR56" s="146">
        <f>SUMIFS('Conciliação Bancária 2016.17.18'!$J:$J,'Conciliação Bancária 2016.17.18'!$K:$K,'Base -Receita-Despesa'!$B56,'Conciliação Bancária 2016.17.18'!$D:$D,'Base -Receita-Despesa'!BR$5)</f>
        <v>0</v>
      </c>
      <c r="BS56" s="146">
        <f>SUMIFS('Conciliação Bancária 2016.17.18'!$J:$J,'Conciliação Bancária 2016.17.18'!$K:$K,'Base -Receita-Despesa'!$B56,'Conciliação Bancária 2016.17.18'!$D:$D,'Base -Receita-Despesa'!BS$5)</f>
        <v>0</v>
      </c>
      <c r="BT56" s="146">
        <f>SUMIFS('Conciliação Bancária 2016.17.18'!$J:$J,'Conciliação Bancária 2016.17.18'!$K:$K,'Base -Receita-Despesa'!$B56,'Conciliação Bancária 2016.17.18'!$D:$D,'Base -Receita-Despesa'!BT$5)</f>
        <v>0</v>
      </c>
      <c r="BU56" s="146">
        <f>SUMIFS('Conciliação Bancária 2016.17.18'!$J:$J,'Conciliação Bancária 2016.17.18'!$K:$K,'Base -Receita-Despesa'!$B56,'Conciliação Bancária 2016.17.18'!$D:$D,'Base -Receita-Despesa'!BU$5)</f>
        <v>0</v>
      </c>
      <c r="BV56" s="134">
        <f t="shared" si="174"/>
        <v>0</v>
      </c>
      <c r="BW56" s="139">
        <f t="shared" ref="BW56:BW59" si="178">IFERROR(BV56/$AR$59,0)</f>
        <v>0</v>
      </c>
      <c r="BX56" s="115"/>
      <c r="BY56" s="219">
        <f>SUMIFS('Conciliação Bancária 2016.17.18'!$J:$J,'Conciliação Bancária 2016.17.18'!$K:$K,'Base -Receita-Despesa'!$B56,'Conciliação Bancária 2016.17.18'!$D:$D,'Base -Receita-Despesa'!BY$5)</f>
        <v>0</v>
      </c>
      <c r="BZ56" s="146">
        <f>SUMIFS('Conciliação Bancária 2016.17.18'!$J:$J,'Conciliação Bancária 2016.17.18'!$K:$K,'Base -Receita-Despesa'!$B56,'Conciliação Bancária 2016.17.18'!$D:$D,'Base -Receita-Despesa'!BZ$5)</f>
        <v>0</v>
      </c>
      <c r="CA56" s="146">
        <f>SUMIFS('Conciliação Bancária 2016.17.18'!$J:$J,'Conciliação Bancária 2016.17.18'!$K:$K,'Base -Receita-Despesa'!$B56,'Conciliação Bancária 2016.17.18'!$D:$D,'Base -Receita-Despesa'!CA$5)</f>
        <v>0</v>
      </c>
      <c r="CB56" s="146">
        <f>SUMIFS('Conciliação Bancária 2016.17.18'!$J:$J,'Conciliação Bancária 2016.17.18'!$K:$K,'Base -Receita-Despesa'!$B56,'Conciliação Bancária 2016.17.18'!$D:$D,'Base -Receita-Despesa'!CB$5)</f>
        <v>0</v>
      </c>
      <c r="CC56" s="146">
        <f>SUMIFS('Conciliação Bancária 2016.17.18'!$J:$J,'Conciliação Bancária 2016.17.18'!$K:$K,'Base -Receita-Despesa'!$B56,'Conciliação Bancária 2016.17.18'!$D:$D,'Base -Receita-Despesa'!CC$5)</f>
        <v>0</v>
      </c>
      <c r="CD56" s="146">
        <f>SUMIFS('Conciliação Bancária 2016.17.18'!$J:$J,'Conciliação Bancária 2016.17.18'!$K:$K,'Base -Receita-Despesa'!$B56,'Conciliação Bancária 2016.17.18'!$D:$D,'Base -Receita-Despesa'!CD$5)</f>
        <v>0</v>
      </c>
      <c r="CE56" s="146">
        <f>SUMIFS('Conciliação Bancária 2016.17.18'!$J:$J,'Conciliação Bancária 2016.17.18'!$K:$K,'Base -Receita-Despesa'!$B56,'Conciliação Bancária 2016.17.18'!$D:$D,'Base -Receita-Despesa'!CE$5)</f>
        <v>0</v>
      </c>
      <c r="CF56" s="146">
        <f>SUMIFS('Conciliação Bancária 2016.17.18'!$J:$J,'Conciliação Bancária 2016.17.18'!$K:$K,'Base -Receita-Despesa'!$B56,'Conciliação Bancária 2016.17.18'!$D:$D,'Base -Receita-Despesa'!CF$5)</f>
        <v>0</v>
      </c>
      <c r="CG56" s="146">
        <f>SUMIFS('Conciliação Bancária 2016.17.18'!$J:$J,'Conciliação Bancária 2016.17.18'!$K:$K,'Base -Receita-Despesa'!$B56,'Conciliação Bancária 2016.17.18'!$D:$D,'Base -Receita-Despesa'!CG$5)</f>
        <v>0</v>
      </c>
      <c r="CH56" s="146">
        <f>SUMIFS('Conciliação Bancária 2016.17.18'!$J:$J,'Conciliação Bancária 2016.17.18'!$K:$K,'Base -Receita-Despesa'!$B56,'Conciliação Bancária 2016.17.18'!$D:$D,'Base -Receita-Despesa'!CH$5)</f>
        <v>0</v>
      </c>
      <c r="CI56" s="146">
        <f>SUMIFS('Conciliação Bancária 2016.17.18'!$J:$J,'Conciliação Bancária 2016.17.18'!$K:$K,'Base -Receita-Despesa'!$B56,'Conciliação Bancária 2016.17.18'!$D:$D,'Base -Receita-Despesa'!CI$5)</f>
        <v>0</v>
      </c>
      <c r="CJ56" s="146">
        <f>SUMIFS('Conciliação Bancária 2016.17.18'!$J:$J,'Conciliação Bancária 2016.17.18'!$K:$K,'Base -Receita-Despesa'!$B56,'Conciliação Bancária 2016.17.18'!$D:$D,'Base -Receita-Despesa'!CJ$5)</f>
        <v>0</v>
      </c>
      <c r="CK56" s="134">
        <f t="shared" si="175"/>
        <v>0</v>
      </c>
      <c r="CL56" s="139">
        <f t="shared" ref="CL56:CL59" si="179">IFERROR(CK56/$AR$59,0)</f>
        <v>0</v>
      </c>
    </row>
    <row r="57" spans="2:90" outlineLevel="1" x14ac:dyDescent="0.3">
      <c r="B57" s="249" t="s">
        <v>100</v>
      </c>
      <c r="C57" s="219">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5">
        <f>SUMIFS('Conciliação Bancária 2016.17.18'!$J:$J,'Conciliação Bancária 2016.17.18'!$K:$K,'Base -Receita-Despesa'!$B57,'Conciliação Bancária 2016.17.18'!$D:$D,'Base -Receita-Despesa'!N$5)</f>
        <v>0</v>
      </c>
      <c r="O57" s="244">
        <f>SUM(C57:N57)</f>
        <v>0</v>
      </c>
      <c r="P57" s="211"/>
      <c r="Q57" s="219">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70"/>
        <v>0</v>
      </c>
      <c r="AD57" s="139">
        <f t="shared" si="171"/>
        <v>0</v>
      </c>
      <c r="AE57" s="115"/>
      <c r="AF57" s="219">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72"/>
        <v>0</v>
      </c>
      <c r="AS57" s="139">
        <f t="shared" si="176"/>
        <v>0</v>
      </c>
      <c r="AT57" s="115"/>
      <c r="AU57" s="219">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73"/>
        <v>0</v>
      </c>
      <c r="BH57" s="139">
        <f t="shared" si="177"/>
        <v>0</v>
      </c>
      <c r="BI57" s="115"/>
      <c r="BJ57" s="219">
        <f>SUMIFS('Conciliação Bancária 2016.17.18'!$J:$J,'Conciliação Bancária 2016.17.18'!$K:$K,'Base -Receita-Despesa'!$B57,'Conciliação Bancária 2016.17.18'!$D:$D,'Base -Receita-Despesa'!BJ$5)</f>
        <v>0</v>
      </c>
      <c r="BK57" s="146">
        <f>SUMIFS('Conciliação Bancária 2016.17.18'!$J:$J,'Conciliação Bancária 2016.17.18'!$K:$K,'Base -Receita-Despesa'!$B57,'Conciliação Bancária 2016.17.18'!$D:$D,'Base -Receita-Despesa'!BK$5)</f>
        <v>0</v>
      </c>
      <c r="BL57" s="146">
        <f>SUMIFS('Conciliação Bancária 2016.17.18'!$J:$J,'Conciliação Bancária 2016.17.18'!$K:$K,'Base -Receita-Despesa'!$B57,'Conciliação Bancária 2016.17.18'!$D:$D,'Base -Receita-Despesa'!BL$5)</f>
        <v>0</v>
      </c>
      <c r="BM57" s="146">
        <f>SUMIFS('Conciliação Bancária 2016.17.18'!$J:$J,'Conciliação Bancária 2016.17.18'!$K:$K,'Base -Receita-Despesa'!$B57,'Conciliação Bancária 2016.17.18'!$D:$D,'Base -Receita-Despesa'!BM$5)</f>
        <v>0</v>
      </c>
      <c r="BN57" s="146">
        <f>SUMIFS('Conciliação Bancária 2016.17.18'!$J:$J,'Conciliação Bancária 2016.17.18'!$K:$K,'Base -Receita-Despesa'!$B57,'Conciliação Bancária 2016.17.18'!$D:$D,'Base -Receita-Despesa'!BN$5)</f>
        <v>0</v>
      </c>
      <c r="BO57" s="146">
        <f>SUMIFS('Conciliação Bancária 2016.17.18'!$J:$J,'Conciliação Bancária 2016.17.18'!$K:$K,'Base -Receita-Despesa'!$B57,'Conciliação Bancária 2016.17.18'!$D:$D,'Base -Receita-Despesa'!BO$5)</f>
        <v>0</v>
      </c>
      <c r="BP57" s="146">
        <f>SUMIFS('Conciliação Bancária 2016.17.18'!$J:$J,'Conciliação Bancária 2016.17.18'!$K:$K,'Base -Receita-Despesa'!$B57,'Conciliação Bancária 2016.17.18'!$D:$D,'Base -Receita-Despesa'!BP$5)</f>
        <v>0</v>
      </c>
      <c r="BQ57" s="146">
        <f>SUMIFS('Conciliação Bancária 2016.17.18'!$J:$J,'Conciliação Bancária 2016.17.18'!$K:$K,'Base -Receita-Despesa'!$B57,'Conciliação Bancária 2016.17.18'!$D:$D,'Base -Receita-Despesa'!BQ$5)</f>
        <v>0</v>
      </c>
      <c r="BR57" s="146">
        <f>SUMIFS('Conciliação Bancária 2016.17.18'!$J:$J,'Conciliação Bancária 2016.17.18'!$K:$K,'Base -Receita-Despesa'!$B57,'Conciliação Bancária 2016.17.18'!$D:$D,'Base -Receita-Despesa'!BR$5)</f>
        <v>0</v>
      </c>
      <c r="BS57" s="146">
        <f>SUMIFS('Conciliação Bancária 2016.17.18'!$J:$J,'Conciliação Bancária 2016.17.18'!$K:$K,'Base -Receita-Despesa'!$B57,'Conciliação Bancária 2016.17.18'!$D:$D,'Base -Receita-Despesa'!BS$5)</f>
        <v>0</v>
      </c>
      <c r="BT57" s="146">
        <f>SUMIFS('Conciliação Bancária 2016.17.18'!$J:$J,'Conciliação Bancária 2016.17.18'!$K:$K,'Base -Receita-Despesa'!$B57,'Conciliação Bancária 2016.17.18'!$D:$D,'Base -Receita-Despesa'!BT$5)</f>
        <v>0</v>
      </c>
      <c r="BU57" s="146">
        <f>SUMIFS('Conciliação Bancária 2016.17.18'!$J:$J,'Conciliação Bancária 2016.17.18'!$K:$K,'Base -Receita-Despesa'!$B57,'Conciliação Bancária 2016.17.18'!$D:$D,'Base -Receita-Despesa'!BU$5)</f>
        <v>0</v>
      </c>
      <c r="BV57" s="134">
        <f t="shared" si="174"/>
        <v>0</v>
      </c>
      <c r="BW57" s="139">
        <f t="shared" si="178"/>
        <v>0</v>
      </c>
      <c r="BX57" s="115"/>
      <c r="BY57" s="219">
        <f>SUMIFS('Conciliação Bancária 2016.17.18'!$J:$J,'Conciliação Bancária 2016.17.18'!$K:$K,'Base -Receita-Despesa'!$B57,'Conciliação Bancária 2016.17.18'!$D:$D,'Base -Receita-Despesa'!BY$5)</f>
        <v>0</v>
      </c>
      <c r="BZ57" s="146">
        <f>SUMIFS('Conciliação Bancária 2016.17.18'!$J:$J,'Conciliação Bancária 2016.17.18'!$K:$K,'Base -Receita-Despesa'!$B57,'Conciliação Bancária 2016.17.18'!$D:$D,'Base -Receita-Despesa'!BZ$5)</f>
        <v>0</v>
      </c>
      <c r="CA57" s="146">
        <f>SUMIFS('Conciliação Bancária 2016.17.18'!$J:$J,'Conciliação Bancária 2016.17.18'!$K:$K,'Base -Receita-Despesa'!$B57,'Conciliação Bancária 2016.17.18'!$D:$D,'Base -Receita-Despesa'!CA$5)</f>
        <v>0</v>
      </c>
      <c r="CB57" s="146">
        <f>SUMIFS('Conciliação Bancária 2016.17.18'!$J:$J,'Conciliação Bancária 2016.17.18'!$K:$K,'Base -Receita-Despesa'!$B57,'Conciliação Bancária 2016.17.18'!$D:$D,'Base -Receita-Despesa'!CB$5)</f>
        <v>0</v>
      </c>
      <c r="CC57" s="146">
        <f>SUMIFS('Conciliação Bancária 2016.17.18'!$J:$J,'Conciliação Bancária 2016.17.18'!$K:$K,'Base -Receita-Despesa'!$B57,'Conciliação Bancária 2016.17.18'!$D:$D,'Base -Receita-Despesa'!CC$5)</f>
        <v>0</v>
      </c>
      <c r="CD57" s="146">
        <f>SUMIFS('Conciliação Bancária 2016.17.18'!$J:$J,'Conciliação Bancária 2016.17.18'!$K:$K,'Base -Receita-Despesa'!$B57,'Conciliação Bancária 2016.17.18'!$D:$D,'Base -Receita-Despesa'!CD$5)</f>
        <v>0</v>
      </c>
      <c r="CE57" s="146">
        <f>SUMIFS('Conciliação Bancária 2016.17.18'!$J:$J,'Conciliação Bancária 2016.17.18'!$K:$K,'Base -Receita-Despesa'!$B57,'Conciliação Bancária 2016.17.18'!$D:$D,'Base -Receita-Despesa'!CE$5)</f>
        <v>0</v>
      </c>
      <c r="CF57" s="146">
        <f>SUMIFS('Conciliação Bancária 2016.17.18'!$J:$J,'Conciliação Bancária 2016.17.18'!$K:$K,'Base -Receita-Despesa'!$B57,'Conciliação Bancária 2016.17.18'!$D:$D,'Base -Receita-Despesa'!CF$5)</f>
        <v>0</v>
      </c>
      <c r="CG57" s="146">
        <f>SUMIFS('Conciliação Bancária 2016.17.18'!$J:$J,'Conciliação Bancária 2016.17.18'!$K:$K,'Base -Receita-Despesa'!$B57,'Conciliação Bancária 2016.17.18'!$D:$D,'Base -Receita-Despesa'!CG$5)</f>
        <v>0</v>
      </c>
      <c r="CH57" s="146">
        <f>SUMIFS('Conciliação Bancária 2016.17.18'!$J:$J,'Conciliação Bancária 2016.17.18'!$K:$K,'Base -Receita-Despesa'!$B57,'Conciliação Bancária 2016.17.18'!$D:$D,'Base -Receita-Despesa'!CH$5)</f>
        <v>0</v>
      </c>
      <c r="CI57" s="146">
        <f>SUMIFS('Conciliação Bancária 2016.17.18'!$J:$J,'Conciliação Bancária 2016.17.18'!$K:$K,'Base -Receita-Despesa'!$B57,'Conciliação Bancária 2016.17.18'!$D:$D,'Base -Receita-Despesa'!CI$5)</f>
        <v>0</v>
      </c>
      <c r="CJ57" s="146">
        <f>SUMIFS('Conciliação Bancária 2016.17.18'!$J:$J,'Conciliação Bancária 2016.17.18'!$K:$K,'Base -Receita-Despesa'!$B57,'Conciliação Bancária 2016.17.18'!$D:$D,'Base -Receita-Despesa'!CJ$5)</f>
        <v>0</v>
      </c>
      <c r="CK57" s="134">
        <f t="shared" si="175"/>
        <v>0</v>
      </c>
      <c r="CL57" s="139">
        <f t="shared" si="179"/>
        <v>0</v>
      </c>
    </row>
    <row r="58" spans="2:90" outlineLevel="1" x14ac:dyDescent="0.3">
      <c r="B58" s="249" t="s">
        <v>101</v>
      </c>
      <c r="C58" s="219">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5">
        <f>SUMIFS('Conciliação Bancária 2016.17.18'!$J:$J,'Conciliação Bancária 2016.17.18'!$K:$K,'Base -Receita-Despesa'!$B58,'Conciliação Bancária 2016.17.18'!$D:$D,'Base -Receita-Despesa'!N$5)</f>
        <v>0</v>
      </c>
      <c r="O58" s="244">
        <f>SUM(C58:N58)</f>
        <v>0</v>
      </c>
      <c r="P58" s="211"/>
      <c r="Q58" s="219">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70"/>
        <v>0</v>
      </c>
      <c r="AD58" s="139">
        <f t="shared" si="171"/>
        <v>0</v>
      </c>
      <c r="AE58" s="115"/>
      <c r="AF58" s="219">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72"/>
        <v>0</v>
      </c>
      <c r="AS58" s="139">
        <f t="shared" si="176"/>
        <v>0</v>
      </c>
      <c r="AT58" s="115"/>
      <c r="AU58" s="219">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73"/>
        <v>0</v>
      </c>
      <c r="BH58" s="139">
        <f t="shared" si="177"/>
        <v>0</v>
      </c>
      <c r="BI58" s="115"/>
      <c r="BJ58" s="219">
        <f>SUMIFS('Conciliação Bancária 2016.17.18'!$J:$J,'Conciliação Bancária 2016.17.18'!$K:$K,'Base -Receita-Despesa'!$B58,'Conciliação Bancária 2016.17.18'!$D:$D,'Base -Receita-Despesa'!BJ$5)</f>
        <v>0</v>
      </c>
      <c r="BK58" s="146">
        <f>SUMIFS('Conciliação Bancária 2016.17.18'!$J:$J,'Conciliação Bancária 2016.17.18'!$K:$K,'Base -Receita-Despesa'!$B58,'Conciliação Bancária 2016.17.18'!$D:$D,'Base -Receita-Despesa'!BK$5)</f>
        <v>0</v>
      </c>
      <c r="BL58" s="146">
        <f>SUMIFS('Conciliação Bancária 2016.17.18'!$J:$J,'Conciliação Bancária 2016.17.18'!$K:$K,'Base -Receita-Despesa'!$B58,'Conciliação Bancária 2016.17.18'!$D:$D,'Base -Receita-Despesa'!BL$5)</f>
        <v>0</v>
      </c>
      <c r="BM58" s="146">
        <f>SUMIFS('Conciliação Bancária 2016.17.18'!$J:$J,'Conciliação Bancária 2016.17.18'!$K:$K,'Base -Receita-Despesa'!$B58,'Conciliação Bancária 2016.17.18'!$D:$D,'Base -Receita-Despesa'!BM$5)</f>
        <v>0</v>
      </c>
      <c r="BN58" s="146">
        <f>SUMIFS('Conciliação Bancária 2016.17.18'!$J:$J,'Conciliação Bancária 2016.17.18'!$K:$K,'Base -Receita-Despesa'!$B58,'Conciliação Bancária 2016.17.18'!$D:$D,'Base -Receita-Despesa'!BN$5)</f>
        <v>0</v>
      </c>
      <c r="BO58" s="146">
        <f>SUMIFS('Conciliação Bancária 2016.17.18'!$J:$J,'Conciliação Bancária 2016.17.18'!$K:$K,'Base -Receita-Despesa'!$B58,'Conciliação Bancária 2016.17.18'!$D:$D,'Base -Receita-Despesa'!BO$5)</f>
        <v>0</v>
      </c>
      <c r="BP58" s="146">
        <f>SUMIFS('Conciliação Bancária 2016.17.18'!$J:$J,'Conciliação Bancária 2016.17.18'!$K:$K,'Base -Receita-Despesa'!$B58,'Conciliação Bancária 2016.17.18'!$D:$D,'Base -Receita-Despesa'!BP$5)</f>
        <v>0</v>
      </c>
      <c r="BQ58" s="146">
        <f>SUMIFS('Conciliação Bancária 2016.17.18'!$J:$J,'Conciliação Bancária 2016.17.18'!$K:$K,'Base -Receita-Despesa'!$B58,'Conciliação Bancária 2016.17.18'!$D:$D,'Base -Receita-Despesa'!BQ$5)</f>
        <v>0</v>
      </c>
      <c r="BR58" s="146">
        <f>SUMIFS('Conciliação Bancária 2016.17.18'!$J:$J,'Conciliação Bancária 2016.17.18'!$K:$K,'Base -Receita-Despesa'!$B58,'Conciliação Bancária 2016.17.18'!$D:$D,'Base -Receita-Despesa'!BR$5)</f>
        <v>0</v>
      </c>
      <c r="BS58" s="146">
        <f>SUMIFS('Conciliação Bancária 2016.17.18'!$J:$J,'Conciliação Bancária 2016.17.18'!$K:$K,'Base -Receita-Despesa'!$B58,'Conciliação Bancária 2016.17.18'!$D:$D,'Base -Receita-Despesa'!BS$5)</f>
        <v>0</v>
      </c>
      <c r="BT58" s="146">
        <f>SUMIFS('Conciliação Bancária 2016.17.18'!$J:$J,'Conciliação Bancária 2016.17.18'!$K:$K,'Base -Receita-Despesa'!$B58,'Conciliação Bancária 2016.17.18'!$D:$D,'Base -Receita-Despesa'!BT$5)</f>
        <v>0</v>
      </c>
      <c r="BU58" s="146">
        <f>SUMIFS('Conciliação Bancária 2016.17.18'!$J:$J,'Conciliação Bancária 2016.17.18'!$K:$K,'Base -Receita-Despesa'!$B58,'Conciliação Bancária 2016.17.18'!$D:$D,'Base -Receita-Despesa'!BU$5)</f>
        <v>0</v>
      </c>
      <c r="BV58" s="134">
        <f t="shared" si="174"/>
        <v>0</v>
      </c>
      <c r="BW58" s="139">
        <f t="shared" si="178"/>
        <v>0</v>
      </c>
      <c r="BX58" s="115"/>
      <c r="BY58" s="219">
        <f>SUMIFS('Conciliação Bancária 2016.17.18'!$J:$J,'Conciliação Bancária 2016.17.18'!$K:$K,'Base -Receita-Despesa'!$B58,'Conciliação Bancária 2016.17.18'!$D:$D,'Base -Receita-Despesa'!BY$5)</f>
        <v>0</v>
      </c>
      <c r="BZ58" s="146">
        <f>SUMIFS('Conciliação Bancária 2016.17.18'!$J:$J,'Conciliação Bancária 2016.17.18'!$K:$K,'Base -Receita-Despesa'!$B58,'Conciliação Bancária 2016.17.18'!$D:$D,'Base -Receita-Despesa'!BZ$5)</f>
        <v>0</v>
      </c>
      <c r="CA58" s="146">
        <f>SUMIFS('Conciliação Bancária 2016.17.18'!$J:$J,'Conciliação Bancária 2016.17.18'!$K:$K,'Base -Receita-Despesa'!$B58,'Conciliação Bancária 2016.17.18'!$D:$D,'Base -Receita-Despesa'!CA$5)</f>
        <v>0</v>
      </c>
      <c r="CB58" s="146">
        <f>SUMIFS('Conciliação Bancária 2016.17.18'!$J:$J,'Conciliação Bancária 2016.17.18'!$K:$K,'Base -Receita-Despesa'!$B58,'Conciliação Bancária 2016.17.18'!$D:$D,'Base -Receita-Despesa'!CB$5)</f>
        <v>0</v>
      </c>
      <c r="CC58" s="146">
        <f>SUMIFS('Conciliação Bancária 2016.17.18'!$J:$J,'Conciliação Bancária 2016.17.18'!$K:$K,'Base -Receita-Despesa'!$B58,'Conciliação Bancária 2016.17.18'!$D:$D,'Base -Receita-Despesa'!CC$5)</f>
        <v>0</v>
      </c>
      <c r="CD58" s="146">
        <f>SUMIFS('Conciliação Bancária 2016.17.18'!$J:$J,'Conciliação Bancária 2016.17.18'!$K:$K,'Base -Receita-Despesa'!$B58,'Conciliação Bancária 2016.17.18'!$D:$D,'Base -Receita-Despesa'!CD$5)</f>
        <v>0</v>
      </c>
      <c r="CE58" s="146">
        <f>SUMIFS('Conciliação Bancária 2016.17.18'!$J:$J,'Conciliação Bancária 2016.17.18'!$K:$K,'Base -Receita-Despesa'!$B58,'Conciliação Bancária 2016.17.18'!$D:$D,'Base -Receita-Despesa'!CE$5)</f>
        <v>0</v>
      </c>
      <c r="CF58" s="146">
        <f>SUMIFS('Conciliação Bancária 2016.17.18'!$J:$J,'Conciliação Bancária 2016.17.18'!$K:$K,'Base -Receita-Despesa'!$B58,'Conciliação Bancária 2016.17.18'!$D:$D,'Base -Receita-Despesa'!CF$5)</f>
        <v>0</v>
      </c>
      <c r="CG58" s="146">
        <f>SUMIFS('Conciliação Bancária 2016.17.18'!$J:$J,'Conciliação Bancária 2016.17.18'!$K:$K,'Base -Receita-Despesa'!$B58,'Conciliação Bancária 2016.17.18'!$D:$D,'Base -Receita-Despesa'!CG$5)</f>
        <v>0</v>
      </c>
      <c r="CH58" s="146">
        <f>SUMIFS('Conciliação Bancária 2016.17.18'!$J:$J,'Conciliação Bancária 2016.17.18'!$K:$K,'Base -Receita-Despesa'!$B58,'Conciliação Bancária 2016.17.18'!$D:$D,'Base -Receita-Despesa'!CH$5)</f>
        <v>0</v>
      </c>
      <c r="CI58" s="146">
        <f>SUMIFS('Conciliação Bancária 2016.17.18'!$J:$J,'Conciliação Bancária 2016.17.18'!$K:$K,'Base -Receita-Despesa'!$B58,'Conciliação Bancária 2016.17.18'!$D:$D,'Base -Receita-Despesa'!CI$5)</f>
        <v>0</v>
      </c>
      <c r="CJ58" s="146">
        <f>SUMIFS('Conciliação Bancária 2016.17.18'!$J:$J,'Conciliação Bancária 2016.17.18'!$K:$K,'Base -Receita-Despesa'!$B58,'Conciliação Bancária 2016.17.18'!$D:$D,'Base -Receita-Despesa'!CJ$5)</f>
        <v>0</v>
      </c>
      <c r="CK58" s="134">
        <f t="shared" si="175"/>
        <v>0</v>
      </c>
      <c r="CL58" s="139">
        <f t="shared" si="179"/>
        <v>0</v>
      </c>
    </row>
    <row r="59" spans="2:90" s="117" customFormat="1" x14ac:dyDescent="0.3">
      <c r="B59" s="252" t="s">
        <v>102</v>
      </c>
      <c r="C59" s="144">
        <f t="shared" ref="C59:O59" si="180">SUM(C55:C58)</f>
        <v>0</v>
      </c>
      <c r="D59" s="134">
        <f t="shared" si="180"/>
        <v>0</v>
      </c>
      <c r="E59" s="134">
        <f t="shared" si="180"/>
        <v>0</v>
      </c>
      <c r="F59" s="134">
        <f t="shared" si="180"/>
        <v>0</v>
      </c>
      <c r="G59" s="134">
        <f t="shared" si="180"/>
        <v>0</v>
      </c>
      <c r="H59" s="134">
        <f t="shared" si="180"/>
        <v>0</v>
      </c>
      <c r="I59" s="134">
        <f t="shared" si="180"/>
        <v>0</v>
      </c>
      <c r="J59" s="134">
        <f t="shared" si="180"/>
        <v>0</v>
      </c>
      <c r="K59" s="134">
        <f t="shared" si="180"/>
        <v>0</v>
      </c>
      <c r="L59" s="134">
        <f t="shared" si="180"/>
        <v>3.637978807091713E-11</v>
      </c>
      <c r="M59" s="134">
        <f t="shared" si="180"/>
        <v>9.9999999802093953E-3</v>
      </c>
      <c r="N59" s="153">
        <f t="shared" si="180"/>
        <v>0</v>
      </c>
      <c r="O59" s="244">
        <f t="shared" si="180"/>
        <v>1.0000000016589183E-2</v>
      </c>
      <c r="P59" s="215"/>
      <c r="Q59" s="144">
        <f t="shared" ref="Q59:AB59" si="181">SUM(Q55:Q58)</f>
        <v>0</v>
      </c>
      <c r="R59" s="134">
        <f t="shared" si="181"/>
        <v>0</v>
      </c>
      <c r="S59" s="134">
        <f t="shared" si="181"/>
        <v>0</v>
      </c>
      <c r="T59" s="134">
        <f t="shared" si="181"/>
        <v>0</v>
      </c>
      <c r="U59" s="134">
        <f t="shared" si="181"/>
        <v>0</v>
      </c>
      <c r="V59" s="134">
        <f t="shared" si="181"/>
        <v>0</v>
      </c>
      <c r="W59" s="134">
        <f t="shared" si="181"/>
        <v>0</v>
      </c>
      <c r="X59" s="134">
        <f t="shared" si="181"/>
        <v>0</v>
      </c>
      <c r="Y59" s="134">
        <f t="shared" si="181"/>
        <v>0</v>
      </c>
      <c r="Z59" s="134">
        <f t="shared" si="181"/>
        <v>0</v>
      </c>
      <c r="AA59" s="134">
        <f t="shared" si="181"/>
        <v>0</v>
      </c>
      <c r="AB59" s="134">
        <f t="shared" si="181"/>
        <v>0</v>
      </c>
      <c r="AC59" s="134">
        <f t="shared" si="170"/>
        <v>0</v>
      </c>
      <c r="AD59" s="139">
        <f t="shared" si="171"/>
        <v>0</v>
      </c>
      <c r="AE59" s="122"/>
      <c r="AF59" s="144">
        <f t="shared" ref="AF59:AQ59" si="182">SUM(AF55:AF58)</f>
        <v>0</v>
      </c>
      <c r="AG59" s="134">
        <f t="shared" si="182"/>
        <v>0</v>
      </c>
      <c r="AH59" s="134">
        <f t="shared" si="182"/>
        <v>0</v>
      </c>
      <c r="AI59" s="134">
        <f t="shared" si="182"/>
        <v>0</v>
      </c>
      <c r="AJ59" s="134">
        <f t="shared" si="182"/>
        <v>0</v>
      </c>
      <c r="AK59" s="134">
        <f t="shared" si="182"/>
        <v>0</v>
      </c>
      <c r="AL59" s="154">
        <f t="shared" si="182"/>
        <v>0</v>
      </c>
      <c r="AM59" s="134">
        <f t="shared" si="182"/>
        <v>0</v>
      </c>
      <c r="AN59" s="134">
        <f t="shared" si="182"/>
        <v>0</v>
      </c>
      <c r="AO59" s="134">
        <f t="shared" si="182"/>
        <v>0</v>
      </c>
      <c r="AP59" s="134">
        <f t="shared" si="182"/>
        <v>0</v>
      </c>
      <c r="AQ59" s="134">
        <f t="shared" si="182"/>
        <v>0</v>
      </c>
      <c r="AR59" s="134">
        <f t="shared" si="172"/>
        <v>0</v>
      </c>
      <c r="AS59" s="139">
        <f t="shared" si="176"/>
        <v>0</v>
      </c>
      <c r="AT59" s="122"/>
      <c r="AU59" s="144">
        <f t="shared" ref="AU59:BF59" si="183">SUM(AU55:AU58)</f>
        <v>0</v>
      </c>
      <c r="AV59" s="134">
        <f t="shared" si="183"/>
        <v>0</v>
      </c>
      <c r="AW59" s="134">
        <f t="shared" si="183"/>
        <v>0</v>
      </c>
      <c r="AX59" s="134">
        <f t="shared" si="183"/>
        <v>0</v>
      </c>
      <c r="AY59" s="134">
        <f t="shared" si="183"/>
        <v>0</v>
      </c>
      <c r="AZ59" s="134">
        <f t="shared" si="183"/>
        <v>0</v>
      </c>
      <c r="BA59" s="154">
        <f t="shared" si="183"/>
        <v>0</v>
      </c>
      <c r="BB59" s="134">
        <f t="shared" si="183"/>
        <v>0</v>
      </c>
      <c r="BC59" s="134">
        <f t="shared" si="183"/>
        <v>0</v>
      </c>
      <c r="BD59" s="134">
        <f t="shared" si="183"/>
        <v>0</v>
      </c>
      <c r="BE59" s="134">
        <f t="shared" si="183"/>
        <v>0</v>
      </c>
      <c r="BF59" s="134">
        <f t="shared" si="183"/>
        <v>0</v>
      </c>
      <c r="BG59" s="134">
        <f t="shared" si="173"/>
        <v>0</v>
      </c>
      <c r="BH59" s="139">
        <f t="shared" si="177"/>
        <v>0</v>
      </c>
      <c r="BI59" s="122"/>
      <c r="BJ59" s="144">
        <f t="shared" ref="BJ59:BU59" si="184">SUM(BJ55:BJ58)</f>
        <v>0</v>
      </c>
      <c r="BK59" s="134">
        <f t="shared" si="184"/>
        <v>0</v>
      </c>
      <c r="BL59" s="134">
        <f t="shared" si="184"/>
        <v>0</v>
      </c>
      <c r="BM59" s="134">
        <f t="shared" si="184"/>
        <v>0</v>
      </c>
      <c r="BN59" s="134">
        <f t="shared" si="184"/>
        <v>0</v>
      </c>
      <c r="BO59" s="134">
        <f t="shared" si="184"/>
        <v>0</v>
      </c>
      <c r="BP59" s="154">
        <f t="shared" si="184"/>
        <v>0</v>
      </c>
      <c r="BQ59" s="134">
        <f t="shared" si="184"/>
        <v>0</v>
      </c>
      <c r="BR59" s="134">
        <f t="shared" si="184"/>
        <v>0</v>
      </c>
      <c r="BS59" s="134">
        <f t="shared" si="184"/>
        <v>0</v>
      </c>
      <c r="BT59" s="134">
        <f t="shared" si="184"/>
        <v>0</v>
      </c>
      <c r="BU59" s="134">
        <f t="shared" si="184"/>
        <v>0</v>
      </c>
      <c r="BV59" s="134">
        <f t="shared" si="174"/>
        <v>0</v>
      </c>
      <c r="BW59" s="139">
        <f t="shared" si="178"/>
        <v>0</v>
      </c>
      <c r="BX59" s="122"/>
      <c r="BY59" s="144">
        <f t="shared" ref="BY59:CJ59" si="185">SUM(BY55:BY58)</f>
        <v>0</v>
      </c>
      <c r="BZ59" s="134">
        <f t="shared" si="185"/>
        <v>0</v>
      </c>
      <c r="CA59" s="134">
        <f t="shared" si="185"/>
        <v>0</v>
      </c>
      <c r="CB59" s="134">
        <f t="shared" si="185"/>
        <v>0</v>
      </c>
      <c r="CC59" s="134">
        <f t="shared" si="185"/>
        <v>0</v>
      </c>
      <c r="CD59" s="134">
        <f t="shared" si="185"/>
        <v>0</v>
      </c>
      <c r="CE59" s="154">
        <f t="shared" si="185"/>
        <v>0</v>
      </c>
      <c r="CF59" s="134">
        <f t="shared" si="185"/>
        <v>0</v>
      </c>
      <c r="CG59" s="134">
        <f t="shared" si="185"/>
        <v>0</v>
      </c>
      <c r="CH59" s="134">
        <f t="shared" si="185"/>
        <v>0</v>
      </c>
      <c r="CI59" s="134">
        <f t="shared" si="185"/>
        <v>0</v>
      </c>
      <c r="CJ59" s="134">
        <f t="shared" si="185"/>
        <v>0</v>
      </c>
      <c r="CK59" s="134">
        <f t="shared" si="175"/>
        <v>0</v>
      </c>
      <c r="CL59" s="139">
        <f t="shared" si="179"/>
        <v>0</v>
      </c>
    </row>
    <row r="60" spans="2:90" s="157" customFormat="1" x14ac:dyDescent="0.3">
      <c r="B60" s="250" t="s">
        <v>103</v>
      </c>
      <c r="C60" s="145">
        <f t="shared" ref="C60:M60" si="186">C14+C26+C53+C59</f>
        <v>147844.24</v>
      </c>
      <c r="D60" s="145">
        <f t="shared" si="186"/>
        <v>403838.24734358862</v>
      </c>
      <c r="E60" s="145">
        <f t="shared" si="186"/>
        <v>416805.54999999981</v>
      </c>
      <c r="F60" s="145">
        <f t="shared" si="186"/>
        <v>160911.84999999986</v>
      </c>
      <c r="G60" s="145">
        <f t="shared" si="186"/>
        <v>267204.24000000022</v>
      </c>
      <c r="H60" s="145">
        <f t="shared" si="186"/>
        <v>388544.77</v>
      </c>
      <c r="I60" s="145">
        <f t="shared" si="186"/>
        <v>272471.51999999979</v>
      </c>
      <c r="J60" s="145">
        <f t="shared" si="186"/>
        <v>143187.23999999976</v>
      </c>
      <c r="K60" s="145">
        <f t="shared" si="186"/>
        <v>169487.19999999995</v>
      </c>
      <c r="L60" s="145">
        <f t="shared" si="186"/>
        <v>278508.50000000029</v>
      </c>
      <c r="M60" s="145">
        <f t="shared" si="186"/>
        <v>128933.47999999995</v>
      </c>
      <c r="N60" s="207">
        <f>N14+N26+N53+N59</f>
        <v>1135656.1399999999</v>
      </c>
      <c r="O60" s="224">
        <f>O14+O26+O31+O53+O59</f>
        <v>-42065.482656409724</v>
      </c>
      <c r="P60" s="215"/>
      <c r="Q60" s="145">
        <f t="shared" ref="Q60:AB60" si="187">Q14+Q26+Q53+Q59</f>
        <v>732683.54999999981</v>
      </c>
      <c r="R60" s="145">
        <f t="shared" si="187"/>
        <v>560994.09000000008</v>
      </c>
      <c r="S60" s="145">
        <f t="shared" si="187"/>
        <v>829613.31000000052</v>
      </c>
      <c r="T60" s="145">
        <f t="shared" si="187"/>
        <v>411206.94999999972</v>
      </c>
      <c r="U60" s="145">
        <f t="shared" si="187"/>
        <v>1800874.8900000006</v>
      </c>
      <c r="V60" s="145">
        <f>V14+V26+V53+V59</f>
        <v>1844659.1099999994</v>
      </c>
      <c r="W60" s="145">
        <f t="shared" si="187"/>
        <v>2550071.9900000002</v>
      </c>
      <c r="X60" s="145">
        <f t="shared" si="187"/>
        <v>2054219.4900000002</v>
      </c>
      <c r="Y60" s="145">
        <f t="shared" si="187"/>
        <v>1764480.0900000005</v>
      </c>
      <c r="Z60" s="145">
        <f t="shared" si="187"/>
        <v>1670110.3800000008</v>
      </c>
      <c r="AA60" s="145">
        <f t="shared" si="187"/>
        <v>2423520.0799999996</v>
      </c>
      <c r="AB60" s="145">
        <f t="shared" si="187"/>
        <v>8878320.8900000006</v>
      </c>
      <c r="AC60" s="145">
        <f t="shared" ref="AC60" si="188">AC14+AC26+AC31+AC53+AC59</f>
        <v>5277509.7800000049</v>
      </c>
      <c r="AD60" s="139">
        <f t="shared" si="171"/>
        <v>1</v>
      </c>
      <c r="AE60" s="155"/>
      <c r="AF60" s="145">
        <f t="shared" ref="AF60" si="189">AF14+AF26+AF53+AF59</f>
        <v>8235270.8699999992</v>
      </c>
      <c r="AG60" s="145">
        <f t="shared" ref="AG60" si="190">AG14+AG26+AG53+AG59</f>
        <v>6422611.4900000002</v>
      </c>
      <c r="AH60" s="145">
        <f t="shared" ref="AH60" si="191">AH14+AH26+AH53+AH59</f>
        <v>6621881.1799999997</v>
      </c>
      <c r="AI60" s="145">
        <f t="shared" ref="AI60" si="192">AI14+AI26+AI53+AI59</f>
        <v>5283032.7300000004</v>
      </c>
      <c r="AJ60" s="145">
        <f t="shared" ref="AJ60" si="193">AJ14+AJ26+AJ53+AJ59</f>
        <v>5275488.4799999995</v>
      </c>
      <c r="AK60" s="145">
        <f t="shared" ref="AK60" si="194">AK14+AK26+AK53+AK59</f>
        <v>4353731.4169999994</v>
      </c>
      <c r="AL60" s="145">
        <f t="shared" ref="AL60" si="195">AL14+AL26+AL53+AL59</f>
        <v>3446686.689999999</v>
      </c>
      <c r="AM60" s="145">
        <f t="shared" ref="AM60" si="196">AM14+AM26+AM53+AM59</f>
        <v>1189599.5799999991</v>
      </c>
      <c r="AN60" s="145">
        <f t="shared" ref="AN60" si="197">AN14+AN26+AN53+AN59</f>
        <v>-15027.559999999125</v>
      </c>
      <c r="AO60" s="145">
        <f t="shared" ref="AO60" si="198">AO14+AO26+AO53+AO59</f>
        <v>-62113.009999999776</v>
      </c>
      <c r="AP60" s="145">
        <f t="shared" ref="AP60" si="199">AP14+AP26+AP53+AP59</f>
        <v>1291045.4600000004</v>
      </c>
      <c r="AQ60" s="145">
        <f t="shared" ref="AQ60" si="200">AQ14+AQ26+AQ53+AQ59</f>
        <v>1208.0047097820789</v>
      </c>
      <c r="AR60" s="145">
        <f t="shared" ref="AR60" si="201">AR14+AR26+AR31+AR53+AR59</f>
        <v>-1396430.5982902162</v>
      </c>
      <c r="AS60" s="156"/>
      <c r="AT60" s="155"/>
      <c r="AU60" s="145">
        <f>AU14+AU26+AU53+AU59</f>
        <v>149674.43999999948</v>
      </c>
      <c r="AV60" s="145">
        <f t="shared" ref="AV60:BF60" si="202">AV14+AV26+AV53+AV59</f>
        <v>423460.42000000039</v>
      </c>
      <c r="AW60" s="145">
        <f t="shared" si="202"/>
        <v>76549.719999999274</v>
      </c>
      <c r="AX60" s="145">
        <f t="shared" si="202"/>
        <v>1557828.2500000002</v>
      </c>
      <c r="AY60" s="145">
        <f t="shared" si="202"/>
        <v>1670735.04</v>
      </c>
      <c r="AZ60" s="145">
        <f t="shared" si="202"/>
        <v>2345022.5900000012</v>
      </c>
      <c r="BA60" s="145">
        <f t="shared" si="202"/>
        <v>2037011.1999999997</v>
      </c>
      <c r="BB60" s="145">
        <f t="shared" si="202"/>
        <v>1123484.5900000012</v>
      </c>
      <c r="BC60" s="145">
        <f t="shared" si="202"/>
        <v>4804.2000000001863</v>
      </c>
      <c r="BD60" s="145">
        <f t="shared" si="202"/>
        <v>4779384.5700000022</v>
      </c>
      <c r="BE60" s="145">
        <f t="shared" si="202"/>
        <v>4093328.5800000005</v>
      </c>
      <c r="BF60" s="145">
        <f t="shared" si="202"/>
        <v>875522.23000000045</v>
      </c>
      <c r="BG60" s="145">
        <f t="shared" ref="BG60" si="203">BG14+BG26+BG31+BG53+BG59</f>
        <v>4108396.8799999878</v>
      </c>
      <c r="BH60" s="156"/>
      <c r="BI60" s="155"/>
      <c r="BJ60" s="145">
        <f t="shared" ref="BJ60:BU60" si="204">BJ14+BJ26+BJ53+BJ59</f>
        <v>856241.12000000011</v>
      </c>
      <c r="BK60" s="145">
        <f t="shared" si="204"/>
        <v>180907.37000000011</v>
      </c>
      <c r="BL60" s="145">
        <f t="shared" si="204"/>
        <v>10771330.93</v>
      </c>
      <c r="BM60" s="145">
        <f t="shared" si="204"/>
        <v>6702370.1900000004</v>
      </c>
      <c r="BN60" s="145">
        <f t="shared" si="204"/>
        <v>7042175.6799999988</v>
      </c>
      <c r="BO60" s="145">
        <f t="shared" si="204"/>
        <v>7249010.709999999</v>
      </c>
      <c r="BP60" s="145">
        <f t="shared" si="204"/>
        <v>7396467.1400000006</v>
      </c>
      <c r="BQ60" s="145">
        <f t="shared" si="204"/>
        <v>8011423.0999999987</v>
      </c>
      <c r="BR60" s="145">
        <f>BR14+BR26+BR53+BR59</f>
        <v>8819995.379999999</v>
      </c>
      <c r="BS60" s="145">
        <f t="shared" si="204"/>
        <v>7793324.0199999996</v>
      </c>
      <c r="BT60" s="145">
        <f t="shared" si="204"/>
        <v>7672260.8499999996</v>
      </c>
      <c r="BU60" s="145">
        <f t="shared" si="204"/>
        <v>7886779.5599999996</v>
      </c>
      <c r="BV60" s="145">
        <f t="shared" ref="BV60" si="205">BV14+BV26+BV31+BV53+BV59</f>
        <v>10568394.319999993</v>
      </c>
      <c r="BW60" s="156"/>
      <c r="BX60" s="155"/>
      <c r="BY60" s="145">
        <f t="shared" ref="BY60:CJ60" si="206">BY14+BY26+BY53+BY59</f>
        <v>4013793.82</v>
      </c>
      <c r="BZ60" s="145">
        <f t="shared" si="206"/>
        <v>3259687.11</v>
      </c>
      <c r="CA60" s="145">
        <f t="shared" si="206"/>
        <v>0</v>
      </c>
      <c r="CB60" s="145">
        <f t="shared" si="206"/>
        <v>0</v>
      </c>
      <c r="CC60" s="145">
        <f t="shared" si="206"/>
        <v>0</v>
      </c>
      <c r="CD60" s="145">
        <f t="shared" si="206"/>
        <v>0</v>
      </c>
      <c r="CE60" s="145">
        <f t="shared" si="206"/>
        <v>0</v>
      </c>
      <c r="CF60" s="145">
        <f t="shared" si="206"/>
        <v>0</v>
      </c>
      <c r="CG60" s="145">
        <f t="shared" si="206"/>
        <v>0</v>
      </c>
      <c r="CH60" s="145">
        <f t="shared" si="206"/>
        <v>0</v>
      </c>
      <c r="CI60" s="145">
        <f t="shared" si="206"/>
        <v>0</v>
      </c>
      <c r="CJ60" s="145">
        <f t="shared" si="206"/>
        <v>0</v>
      </c>
      <c r="CK60" s="145">
        <f t="shared" ref="CK60" si="207">CK14+CK26+CK31+CK53+CK59</f>
        <v>-636887.58000000054</v>
      </c>
      <c r="CL60" s="156"/>
    </row>
    <row r="61" spans="2:90" ht="12.6" thickBot="1" x14ac:dyDescent="0.35">
      <c r="B61" s="249"/>
      <c r="C61" s="428" t="s">
        <v>104</v>
      </c>
      <c r="D61" s="428"/>
      <c r="E61" s="428"/>
      <c r="F61" s="428"/>
      <c r="G61" s="428"/>
      <c r="H61" s="428"/>
      <c r="I61" s="428"/>
      <c r="J61" s="428"/>
      <c r="K61" s="428"/>
      <c r="L61" s="428"/>
      <c r="M61" s="428"/>
      <c r="N61" s="429"/>
      <c r="O61" s="256"/>
      <c r="Q61" s="414" t="s">
        <v>104</v>
      </c>
      <c r="R61" s="414"/>
      <c r="S61" s="414"/>
      <c r="T61" s="414"/>
      <c r="U61" s="414"/>
      <c r="V61" s="414"/>
      <c r="W61" s="414"/>
      <c r="X61" s="414"/>
      <c r="Y61" s="414"/>
      <c r="Z61" s="414"/>
      <c r="AA61" s="414"/>
      <c r="AB61" s="414"/>
      <c r="AC61" s="414"/>
      <c r="AD61" s="414"/>
      <c r="AE61" s="115"/>
      <c r="AF61" s="414" t="s">
        <v>104</v>
      </c>
      <c r="AG61" s="414"/>
      <c r="AH61" s="414"/>
      <c r="AI61" s="414"/>
      <c r="AJ61" s="414"/>
      <c r="AK61" s="414"/>
      <c r="AL61" s="414"/>
      <c r="AM61" s="414"/>
      <c r="AN61" s="414"/>
      <c r="AO61" s="414"/>
      <c r="AP61" s="414"/>
      <c r="AQ61" s="414"/>
      <c r="AR61" s="414"/>
      <c r="AS61" s="414"/>
      <c r="AT61" s="115"/>
      <c r="AU61" s="414" t="s">
        <v>104</v>
      </c>
      <c r="AV61" s="414"/>
      <c r="AW61" s="414"/>
      <c r="AX61" s="414"/>
      <c r="AY61" s="414"/>
      <c r="AZ61" s="414"/>
      <c r="BA61" s="414"/>
      <c r="BB61" s="414"/>
      <c r="BC61" s="414"/>
      <c r="BD61" s="414"/>
      <c r="BE61" s="414"/>
      <c r="BF61" s="414"/>
      <c r="BG61" s="414"/>
      <c r="BH61" s="414"/>
      <c r="BI61" s="115"/>
      <c r="BJ61" s="419" t="s">
        <v>104</v>
      </c>
      <c r="BK61" s="419"/>
      <c r="BL61" s="419"/>
      <c r="BM61" s="419"/>
      <c r="BN61" s="419"/>
      <c r="BO61" s="419"/>
      <c r="BP61" s="419"/>
      <c r="BQ61" s="419"/>
      <c r="BR61" s="419"/>
      <c r="BS61" s="419"/>
      <c r="BT61" s="419"/>
      <c r="BU61" s="419"/>
      <c r="BV61" s="419"/>
      <c r="BW61" s="419"/>
      <c r="BX61" s="115"/>
      <c r="BY61" s="414" t="s">
        <v>104</v>
      </c>
      <c r="BZ61" s="414"/>
      <c r="CA61" s="414"/>
      <c r="CB61" s="414"/>
      <c r="CC61" s="414"/>
      <c r="CD61" s="414"/>
      <c r="CE61" s="414"/>
      <c r="CF61" s="414"/>
      <c r="CG61" s="414"/>
      <c r="CH61" s="414"/>
      <c r="CI61" s="414"/>
      <c r="CJ61" s="414"/>
      <c r="CK61" s="414"/>
      <c r="CL61" s="414"/>
    </row>
    <row r="62" spans="2:90" ht="13.2" outlineLevel="1" thickTop="1" thickBot="1" x14ac:dyDescent="0.35">
      <c r="B62" s="249" t="s">
        <v>105</v>
      </c>
      <c r="C62" s="219">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5">
        <f>SUMIFS('Conciliação Bancária 2016.17.18'!$J:$J,'Conciliação Bancária 2016.17.18'!$K:$K,'Base -Receita-Despesa'!$B62,'Conciliação Bancária 2016.17.18'!$D:$D,'Base -Receita-Despesa'!N$5)</f>
        <v>0</v>
      </c>
      <c r="O62" s="244">
        <f t="shared" ref="O62:O68" si="208">SUM(C62:N62)</f>
        <v>0</v>
      </c>
      <c r="P62" s="211"/>
      <c r="Q62" s="219">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4">
        <f t="shared" ref="AC62:AC68" si="209">SUM(Q62:AB62)</f>
        <v>0</v>
      </c>
      <c r="AD62" s="221"/>
      <c r="AE62" s="115"/>
      <c r="AF62" s="219">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307">
        <f t="shared" ref="AR62:AR68" si="210">SUM(AF62:AQ62)</f>
        <v>27517383.609999999</v>
      </c>
      <c r="AS62" s="221"/>
      <c r="AT62" s="115"/>
      <c r="AU62" s="219">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4">
        <f t="shared" ref="BG62:BG63" si="211">SUM(AU62:BF62)</f>
        <v>-5.8207660913467407E-11</v>
      </c>
      <c r="BH62" s="221"/>
      <c r="BI62" s="115"/>
      <c r="BJ62" s="219">
        <f>SUMIFS('Conciliação Bancária 2016.17.18'!$J:$J,'Conciliação Bancária 2016.17.18'!$K:$K,'Base -Receita-Despesa'!$B62,'Conciliação Bancária 2016.17.18'!$D:$D,'Base -Receita-Despesa'!BJ$5,'Conciliação Bancária 2016.17.18'!$J:$J,"&gt;"&amp;0)</f>
        <v>2306801.7000000002</v>
      </c>
      <c r="BK62" s="146">
        <f>SUMIFS('Conciliação Bancária 2016.17.18'!$J:$J,'Conciliação Bancária 2016.17.18'!$K:$K,'Base -Receita-Despesa'!$B62,'Conciliação Bancária 2016.17.18'!$D:$D,'Base -Receita-Despesa'!BK$5,'Conciliação Bancária 2016.17.18'!$J:$J,"&gt;"&amp;0)</f>
        <v>1892089.55</v>
      </c>
      <c r="BL62" s="146">
        <f>SUMIFS('Conciliação Bancária 2016.17.18'!$J:$J,'Conciliação Bancária 2016.17.18'!$K:$K,'Base -Receita-Despesa'!$B62,'Conciliação Bancária 2016.17.18'!$D:$D,'Base -Receita-Despesa'!BL$5,'Conciliação Bancária 2016.17.18'!$J:$J,"&gt;"&amp;0)</f>
        <v>7315946.6200000001</v>
      </c>
      <c r="BM62" s="146">
        <f>SUMIFS('Conciliação Bancária 2016.17.18'!$J:$J,'Conciliação Bancária 2016.17.18'!$K:$K,'Base -Receita-Despesa'!$B62,'Conciliação Bancária 2016.17.18'!$D:$D,'Base -Receita-Despesa'!BM$5,'Conciliação Bancária 2016.17.18'!$J:$J,"&gt;"&amp;0)</f>
        <v>4500000</v>
      </c>
      <c r="BN62" s="146">
        <f>SUMIFS('Conciliação Bancária 2016.17.18'!$J:$J,'Conciliação Bancária 2016.17.18'!$K:$K,'Base -Receita-Despesa'!$B62,'Conciliação Bancária 2016.17.18'!$D:$D,'Base -Receita-Despesa'!BN$5,'Conciliação Bancária 2016.17.18'!$J:$J,"&gt;"&amp;0)</f>
        <v>3000000</v>
      </c>
      <c r="BO62" s="146">
        <f>SUMIFS('Conciliação Bancária 2016.17.18'!$J:$J,'Conciliação Bancária 2016.17.18'!$K:$K,'Base -Receita-Despesa'!$B62,'Conciliação Bancária 2016.17.18'!$D:$D,'Base -Receita-Despesa'!BO$5,'Conciliação Bancária 2016.17.18'!$J:$J,"&gt;"&amp;0)</f>
        <v>2000000</v>
      </c>
      <c r="BP62" s="146">
        <f>SUMIFS('Conciliação Bancária 2016.17.18'!$J:$J,'Conciliação Bancária 2016.17.18'!$K:$K,'Base -Receita-Despesa'!$B62,'Conciliação Bancária 2016.17.18'!$D:$D,'Base -Receita-Despesa'!BP$5,'Conciliação Bancária 2016.17.18'!$J:$J,"&gt;"&amp;0)</f>
        <v>2000000</v>
      </c>
      <c r="BQ62" s="146">
        <f>SUMIFS('Conciliação Bancária 2016.17.18'!$J:$J,'Conciliação Bancária 2016.17.18'!$K:$K,'Base -Receita-Despesa'!$B62,'Conciliação Bancária 2016.17.18'!$D:$D,'Base -Receita-Despesa'!BQ$5,'Conciliação Bancária 2016.17.18'!$J:$J,"&gt;"&amp;0)</f>
        <v>2000000</v>
      </c>
      <c r="BR62" s="146">
        <f>SUMIFS('Conciliação Bancária 2016.17.18'!$J:$J,'Conciliação Bancária 2016.17.18'!$K:$K,'Base -Receita-Despesa'!$B62,'Conciliação Bancária 2016.17.18'!$D:$D,'Base -Receita-Despesa'!BR$5,'Conciliação Bancária 2016.17.18'!$J:$J,"&gt;"&amp;0)</f>
        <v>2400000</v>
      </c>
      <c r="BS62" s="146">
        <f>SUMIFS('Conciliação Bancária 2016.17.18'!$J:$J,'Conciliação Bancária 2016.17.18'!$K:$K,'Base -Receita-Despesa'!$B62,'Conciliação Bancária 2016.17.18'!$D:$D,'Base -Receita-Despesa'!BS$5,'Conciliação Bancária 2016.17.18'!$J:$J,"&gt;"&amp;0)</f>
        <v>1100000</v>
      </c>
      <c r="BT62" s="146">
        <f>SUMIFS('Conciliação Bancária 2016.17.18'!$J:$J,'Conciliação Bancária 2016.17.18'!$K:$K,'Base -Receita-Despesa'!$B62,'Conciliação Bancária 2016.17.18'!$D:$D,'Base -Receita-Despesa'!BT$5,'Conciliação Bancária 2016.17.18'!$J:$J,"&gt;"&amp;0)</f>
        <v>3100000</v>
      </c>
      <c r="BU62" s="146">
        <f>SUMIFS('Conciliação Bancária 2016.17.18'!$J:$J,'Conciliação Bancária 2016.17.18'!$K:$K,'Base -Receita-Despesa'!$B62,'Conciliação Bancária 2016.17.18'!$D:$D,'Base -Receita-Despesa'!BU$5,'Conciliação Bancária 2016.17.18'!$J:$J,"&gt;"&amp;0)</f>
        <v>1000000</v>
      </c>
      <c r="BV62" s="134">
        <f t="shared" ref="BV62:BV63" si="212">SUM(BJ62:BU62)</f>
        <v>32614837.870000001</v>
      </c>
      <c r="BW62" s="341"/>
      <c r="BX62" s="115"/>
      <c r="BY62" s="146">
        <f>SUMIFS('Conciliação Bancária 2016.17.18'!$J:$J,'Conciliação Bancária 2016.17.18'!$K:$K,'Base -Receita-Despesa'!$B62,'Conciliação Bancária 2016.17.18'!$D:$D,'Base -Receita-Despesa'!BY$5,'Conciliação Bancária 2016.17.18'!$J:$J,"&gt;"&amp;0)</f>
        <v>1900000</v>
      </c>
      <c r="BZ62" s="146">
        <f>SUMIFS('Conciliação Bancária 2016.17.18'!$J:$J,'Conciliação Bancária 2016.17.18'!$K:$K,'Base -Receita-Despesa'!$B62,'Conciliação Bancária 2016.17.18'!$D:$D,'Base -Receita-Despesa'!BZ$5,'Conciliação Bancária 2016.17.18'!$J:$J,"&gt;"&amp;0)</f>
        <v>990000</v>
      </c>
      <c r="CA62" s="146">
        <f>SUMIFS('Conciliação Bancária 2016.17.18'!$J:$J,'Conciliação Bancária 2016.17.18'!$K:$K,'Base -Receita-Despesa'!$B62,'Conciliação Bancária 2016.17.18'!$D:$D,'Base -Receita-Despesa'!CA$5)</f>
        <v>0</v>
      </c>
      <c r="CB62" s="146">
        <f>SUMIFS('Conciliação Bancária 2016.17.18'!$J:$J,'Conciliação Bancária 2016.17.18'!$K:$K,'Base -Receita-Despesa'!$B62,'Conciliação Bancária 2016.17.18'!$D:$D,'Base -Receita-Despesa'!CB$5)</f>
        <v>0</v>
      </c>
      <c r="CC62" s="146">
        <f>SUMIFS('Conciliação Bancária 2016.17.18'!$J:$J,'Conciliação Bancária 2016.17.18'!$K:$K,'Base -Receita-Despesa'!$B62,'Conciliação Bancária 2016.17.18'!$D:$D,'Base -Receita-Despesa'!CC$5)</f>
        <v>0</v>
      </c>
      <c r="CD62" s="146">
        <f>SUMIFS('Conciliação Bancária 2016.17.18'!$J:$J,'Conciliação Bancária 2016.17.18'!$K:$K,'Base -Receita-Despesa'!$B62,'Conciliação Bancária 2016.17.18'!$D:$D,'Base -Receita-Despesa'!CD$5)</f>
        <v>0</v>
      </c>
      <c r="CE62" s="146">
        <f>SUMIFS('Conciliação Bancária 2016.17.18'!$J:$J,'Conciliação Bancária 2016.17.18'!$K:$K,'Base -Receita-Despesa'!$B62,'Conciliação Bancária 2016.17.18'!$D:$D,'Base -Receita-Despesa'!CE$5)</f>
        <v>0</v>
      </c>
      <c r="CF62" s="146">
        <f>SUMIFS('Conciliação Bancária 2016.17.18'!$J:$J,'Conciliação Bancária 2016.17.18'!$K:$K,'Base -Receita-Despesa'!$B62,'Conciliação Bancária 2016.17.18'!$D:$D,'Base -Receita-Despesa'!CF$5)</f>
        <v>0</v>
      </c>
      <c r="CG62" s="146">
        <f>SUMIFS('Conciliação Bancária 2016.17.18'!$J:$J,'Conciliação Bancária 2016.17.18'!$K:$K,'Base -Receita-Despesa'!$B62,'Conciliação Bancária 2016.17.18'!$D:$D,'Base -Receita-Despesa'!CG$5)</f>
        <v>0</v>
      </c>
      <c r="CH62" s="146">
        <f>SUMIFS('Conciliação Bancária 2016.17.18'!$J:$J,'Conciliação Bancária 2016.17.18'!$K:$K,'Base -Receita-Despesa'!$B62,'Conciliação Bancária 2016.17.18'!$D:$D,'Base -Receita-Despesa'!CH$5)</f>
        <v>0</v>
      </c>
      <c r="CI62" s="146">
        <f>SUMIFS('Conciliação Bancária 2016.17.18'!$J:$J,'Conciliação Bancária 2016.17.18'!$K:$K,'Base -Receita-Despesa'!$B62,'Conciliação Bancária 2016.17.18'!$D:$D,'Base -Receita-Despesa'!CI$5)</f>
        <v>0</v>
      </c>
      <c r="CJ62" s="146">
        <f>SUMIFS('Conciliação Bancária 2016.17.18'!$J:$J,'Conciliação Bancária 2016.17.18'!$K:$K,'Base -Receita-Despesa'!$B62,'Conciliação Bancária 2016.17.18'!$D:$D,'Base -Receita-Despesa'!CJ$5)</f>
        <v>0</v>
      </c>
      <c r="CK62" s="244">
        <f t="shared" ref="CK62:CK63" si="213">SUM(BY62:CJ62)</f>
        <v>2890000</v>
      </c>
      <c r="CL62" s="221"/>
    </row>
    <row r="63" spans="2:90" ht="13.2" outlineLevel="1" thickTop="1" thickBot="1" x14ac:dyDescent="0.35">
      <c r="B63" s="249" t="s">
        <v>106</v>
      </c>
      <c r="C63" s="219">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5">
        <f>SUMIFS('Conciliação Bancária 2016.17.18'!$J:$J,'Conciliação Bancária 2016.17.18'!$K:$K,'Base -Receita-Despesa'!$B63,'Conciliação Bancária 2016.17.18'!$D:$D,'Base -Receita-Despesa'!N$5)</f>
        <v>0</v>
      </c>
      <c r="O63" s="244">
        <f t="shared" si="208"/>
        <v>0</v>
      </c>
      <c r="P63" s="211"/>
      <c r="Q63" s="219">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4">
        <f t="shared" si="209"/>
        <v>0</v>
      </c>
      <c r="AD63" s="221"/>
      <c r="AE63" s="115"/>
      <c r="AF63" s="219">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307">
        <f t="shared" si="210"/>
        <v>-27509539.189999998</v>
      </c>
      <c r="AS63" s="221"/>
      <c r="AT63" s="115"/>
      <c r="AU63" s="219">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4">
        <f t="shared" si="211"/>
        <v>0</v>
      </c>
      <c r="BH63" s="221"/>
      <c r="BI63" s="115"/>
      <c r="BJ63" s="219">
        <f>SUMIFS('Conciliação Bancária 2016.17.18'!$J:$J,'Conciliação Bancária 2016.17.18'!$K:$K,'Base -Receita-Despesa'!$B62,'Conciliação Bancária 2016.17.18'!$D:$D,'Base -Receita-Despesa'!BJ$5,'Conciliação Bancária 2016.17.18'!$J:$J,"&lt;"&amp;0)</f>
        <v>-2306801.7000000002</v>
      </c>
      <c r="BK63" s="146">
        <f>SUMIFS('Conciliação Bancária 2016.17.18'!$J:$J,'Conciliação Bancária 2016.17.18'!$K:$K,'Base -Receita-Despesa'!$B62,'Conciliação Bancária 2016.17.18'!$D:$D,'Base -Receita-Despesa'!BK$5,'Conciliação Bancária 2016.17.18'!$J:$J,"&lt;"&amp;0)</f>
        <v>-1892089.55</v>
      </c>
      <c r="BL63" s="146">
        <f>SUMIFS('Conciliação Bancária 2016.17.18'!$J:$J,'Conciliação Bancária 2016.17.18'!$K:$K,'Base -Receita-Despesa'!$B62,'Conciliação Bancária 2016.17.18'!$D:$D,'Base -Receita-Despesa'!BL$5,'Conciliação Bancária 2016.17.18'!$J:$J,"&lt;"&amp;0)</f>
        <v>-7315946.6200000001</v>
      </c>
      <c r="BM63" s="146">
        <f>SUMIFS('Conciliação Bancária 2016.17.18'!$J:$J,'Conciliação Bancária 2016.17.18'!$K:$K,'Base -Receita-Despesa'!$B62,'Conciliação Bancária 2016.17.18'!$D:$D,'Base -Receita-Despesa'!BM$5,'Conciliação Bancária 2016.17.18'!$J:$J,"&lt;"&amp;0)</f>
        <v>-4500000</v>
      </c>
      <c r="BN63" s="146">
        <f>SUMIFS('Conciliação Bancária 2016.17.18'!$J:$J,'Conciliação Bancária 2016.17.18'!$K:$K,'Base -Receita-Despesa'!$B62,'Conciliação Bancária 2016.17.18'!$D:$D,'Base -Receita-Despesa'!BN$5,'Conciliação Bancária 2016.17.18'!$J:$J,"&lt;"&amp;0)</f>
        <v>-3000000</v>
      </c>
      <c r="BO63" s="146">
        <f>SUMIFS('Conciliação Bancária 2016.17.18'!$J:$J,'Conciliação Bancária 2016.17.18'!$K:$K,'Base -Receita-Despesa'!$B62,'Conciliação Bancária 2016.17.18'!$D:$D,'Base -Receita-Despesa'!BO$5,'Conciliação Bancária 2016.17.18'!$J:$J,"&lt;"&amp;0)</f>
        <v>-2700000</v>
      </c>
      <c r="BP63" s="146">
        <f>SUMIFS('Conciliação Bancária 2016.17.18'!$J:$J,'Conciliação Bancária 2016.17.18'!$K:$K,'Base -Receita-Despesa'!$B62,'Conciliação Bancária 2016.17.18'!$D:$D,'Base -Receita-Despesa'!BP$5,'Conciliação Bancária 2016.17.18'!$J:$J,"&lt;"&amp;0)</f>
        <v>-2000000</v>
      </c>
      <c r="BQ63" s="146">
        <f>SUMIFS('Conciliação Bancária 2016.17.18'!$J:$J,'Conciliação Bancária 2016.17.18'!$K:$K,'Base -Receita-Despesa'!$B62,'Conciliação Bancária 2016.17.18'!$D:$D,'Base -Receita-Despesa'!BQ$5,'Conciliação Bancária 2016.17.18'!$J:$J,"&lt;"&amp;0)</f>
        <v>-2000000</v>
      </c>
      <c r="BR63" s="146">
        <f>SUMIFS('Conciliação Bancária 2016.17.18'!$J:$J,'Conciliação Bancária 2016.17.18'!$K:$K,'Base -Receita-Despesa'!$B62,'Conciliação Bancária 2016.17.18'!$D:$D,'Base -Receita-Despesa'!BR$5,'Conciliação Bancária 2016.17.18'!$J:$J,"&lt;"&amp;0)</f>
        <v>-2900000</v>
      </c>
      <c r="BS63" s="146">
        <f>SUMIFS('Conciliação Bancária 2016.17.18'!$J:$J,'Conciliação Bancária 2016.17.18'!$K:$K,'Base -Receita-Despesa'!$B62,'Conciliação Bancária 2016.17.18'!$D:$D,'Base -Receita-Despesa'!BS$5,'Conciliação Bancária 2016.17.18'!$J:$J,"&lt;"&amp;0)</f>
        <v>-1500000</v>
      </c>
      <c r="BT63" s="146">
        <f>SUMIFS('Conciliação Bancária 2016.17.18'!$J:$J,'Conciliação Bancária 2016.17.18'!$K:$K,'Base -Receita-Despesa'!$B62,'Conciliação Bancária 2016.17.18'!$D:$D,'Base -Receita-Despesa'!BT$5,'Conciliação Bancária 2016.17.18'!$J:$J,"&lt;"&amp;0)</f>
        <v>-3000000</v>
      </c>
      <c r="BU63" s="146">
        <f>SUMIFS('Conciliação Bancária 2016.17.18'!$J:$J,'Conciliação Bancária 2016.17.18'!$K:$K,'Base -Receita-Despesa'!$B62,'Conciliação Bancária 2016.17.18'!$D:$D,'Base -Receita-Despesa'!BU$5,'Conciliação Bancária 2016.17.18'!$J:$J,"&lt;"&amp;0)</f>
        <v>-2000000</v>
      </c>
      <c r="BV63" s="134">
        <f t="shared" si="212"/>
        <v>-35114837.870000005</v>
      </c>
      <c r="BW63" s="341"/>
      <c r="BX63" s="115"/>
      <c r="BY63" s="146">
        <f>SUMIFS('Conciliação Bancária 2016.17.18'!$J:$J,'Conciliação Bancária 2016.17.18'!$K:$K,'Base -Receita-Despesa'!$B62,'Conciliação Bancária 2016.17.18'!$D:$D,'Base -Receita-Despesa'!BY$5,'Conciliação Bancária 2016.17.18'!$J:$J,"&lt;"&amp;0)</f>
        <v>-1900000</v>
      </c>
      <c r="BZ63" s="146">
        <f>SUMIFS('Conciliação Bancária 2016.17.18'!$J:$J,'Conciliação Bancária 2016.17.18'!$K:$K,'Base -Receita-Despesa'!$B62,'Conciliação Bancária 2016.17.18'!$D:$D,'Base -Receita-Despesa'!BZ$5,'Conciliação Bancária 2016.17.18'!$J:$J,"&lt;"&amp;0)</f>
        <v>-990000</v>
      </c>
      <c r="CA63" s="146">
        <f>SUMIFS('Conciliação Bancária 2016.17.18'!$J:$J,'Conciliação Bancária 2016.17.18'!$K:$K,'Base -Receita-Despesa'!$B63,'Conciliação Bancária 2016.17.18'!$D:$D,'Base -Receita-Despesa'!CA$5)</f>
        <v>0</v>
      </c>
      <c r="CB63" s="146">
        <f>SUMIFS('Conciliação Bancária 2016.17.18'!$J:$J,'Conciliação Bancária 2016.17.18'!$K:$K,'Base -Receita-Despesa'!$B63,'Conciliação Bancária 2016.17.18'!$D:$D,'Base -Receita-Despesa'!CB$5)</f>
        <v>0</v>
      </c>
      <c r="CC63" s="146">
        <f>SUMIFS('Conciliação Bancária 2016.17.18'!$J:$J,'Conciliação Bancária 2016.17.18'!$K:$K,'Base -Receita-Despesa'!$B63,'Conciliação Bancária 2016.17.18'!$D:$D,'Base -Receita-Despesa'!CC$5)</f>
        <v>0</v>
      </c>
      <c r="CD63" s="146">
        <f>SUMIFS('Conciliação Bancária 2016.17.18'!$J:$J,'Conciliação Bancária 2016.17.18'!$K:$K,'Base -Receita-Despesa'!$B63,'Conciliação Bancária 2016.17.18'!$D:$D,'Base -Receita-Despesa'!CD$5)</f>
        <v>0</v>
      </c>
      <c r="CE63" s="146">
        <f>SUMIFS('Conciliação Bancária 2016.17.18'!$J:$J,'Conciliação Bancária 2016.17.18'!$K:$K,'Base -Receita-Despesa'!$B63,'Conciliação Bancária 2016.17.18'!$D:$D,'Base -Receita-Despesa'!CE$5)</f>
        <v>0</v>
      </c>
      <c r="CF63" s="146">
        <f>SUMIFS('Conciliação Bancária 2016.17.18'!$J:$J,'Conciliação Bancária 2016.17.18'!$K:$K,'Base -Receita-Despesa'!$B63,'Conciliação Bancária 2016.17.18'!$D:$D,'Base -Receita-Despesa'!CF$5)</f>
        <v>0</v>
      </c>
      <c r="CG63" s="146">
        <f>SUMIFS('Conciliação Bancária 2016.17.18'!$J:$J,'Conciliação Bancária 2016.17.18'!$K:$K,'Base -Receita-Despesa'!$B63,'Conciliação Bancária 2016.17.18'!$D:$D,'Base -Receita-Despesa'!CG$5)</f>
        <v>0</v>
      </c>
      <c r="CH63" s="146">
        <f>SUMIFS('Conciliação Bancária 2016.17.18'!$J:$J,'Conciliação Bancária 2016.17.18'!$K:$K,'Base -Receita-Despesa'!$B63,'Conciliação Bancária 2016.17.18'!$D:$D,'Base -Receita-Despesa'!CH$5)</f>
        <v>0</v>
      </c>
      <c r="CI63" s="146">
        <f>SUMIFS('Conciliação Bancária 2016.17.18'!$J:$J,'Conciliação Bancária 2016.17.18'!$K:$K,'Base -Receita-Despesa'!$B63,'Conciliação Bancária 2016.17.18'!$D:$D,'Base -Receita-Despesa'!CI$5)</f>
        <v>0</v>
      </c>
      <c r="CJ63" s="146">
        <f>SUMIFS('Conciliação Bancária 2016.17.18'!$J:$J,'Conciliação Bancária 2016.17.18'!$K:$K,'Base -Receita-Despesa'!$B63,'Conciliação Bancária 2016.17.18'!$D:$D,'Base -Receita-Despesa'!CJ$5)</f>
        <v>0</v>
      </c>
      <c r="CK63" s="244">
        <f t="shared" si="213"/>
        <v>-2890000</v>
      </c>
      <c r="CL63" s="221"/>
    </row>
    <row r="64" spans="2:90" s="117" customFormat="1" ht="13.2" thickTop="1" thickBot="1" x14ac:dyDescent="0.35">
      <c r="B64" s="252" t="s">
        <v>107</v>
      </c>
      <c r="C64" s="131">
        <f>C60+C62+C63</f>
        <v>147844.24</v>
      </c>
      <c r="D64" s="131">
        <f t="shared" ref="D64:N64" si="214">D60+D62+D63</f>
        <v>403838.24734358862</v>
      </c>
      <c r="E64" s="131">
        <f t="shared" si="214"/>
        <v>416805.54999999981</v>
      </c>
      <c r="F64" s="131">
        <f t="shared" si="214"/>
        <v>160911.84999999986</v>
      </c>
      <c r="G64" s="131">
        <f t="shared" si="214"/>
        <v>267204.24000000022</v>
      </c>
      <c r="H64" s="131">
        <f t="shared" si="214"/>
        <v>388544.77</v>
      </c>
      <c r="I64" s="131">
        <f t="shared" si="214"/>
        <v>272471.51999999979</v>
      </c>
      <c r="J64" s="131">
        <f t="shared" si="214"/>
        <v>143187.23999999976</v>
      </c>
      <c r="K64" s="131">
        <f t="shared" si="214"/>
        <v>169487.19999999995</v>
      </c>
      <c r="L64" s="131">
        <f t="shared" si="214"/>
        <v>278508.50000000029</v>
      </c>
      <c r="M64" s="131">
        <f t="shared" si="214"/>
        <v>128933.47999999995</v>
      </c>
      <c r="N64" s="131">
        <f t="shared" si="214"/>
        <v>1135656.1399999999</v>
      </c>
      <c r="O64" s="244">
        <f>N64</f>
        <v>1135656.1399999999</v>
      </c>
      <c r="P64" s="211"/>
      <c r="Q64" s="131">
        <f t="shared" ref="Q64" si="215">Q60+Q62+Q63</f>
        <v>732683.54999999981</v>
      </c>
      <c r="R64" s="131">
        <f t="shared" ref="R64" si="216">R60+R62+R63</f>
        <v>560994.09000000008</v>
      </c>
      <c r="S64" s="131">
        <f t="shared" ref="S64" si="217">S60+S62+S63</f>
        <v>829613.31000000052</v>
      </c>
      <c r="T64" s="131">
        <f t="shared" ref="T64" si="218">T60+T62+T63</f>
        <v>411206.94999999972</v>
      </c>
      <c r="U64" s="131">
        <f t="shared" ref="U64" si="219">U60+U62+U63</f>
        <v>1800874.8900000006</v>
      </c>
      <c r="V64" s="131">
        <f t="shared" ref="V64" si="220">V60+V62+V63</f>
        <v>1844659.1099999994</v>
      </c>
      <c r="W64" s="131">
        <f t="shared" ref="W64" si="221">W60+W62+W63</f>
        <v>2550071.9900000002</v>
      </c>
      <c r="X64" s="131">
        <f t="shared" ref="X64" si="222">X60+X62+X63</f>
        <v>2054219.4900000002</v>
      </c>
      <c r="Y64" s="131">
        <f t="shared" ref="Y64" si="223">Y60+Y62+Y63</f>
        <v>1764480.0900000005</v>
      </c>
      <c r="Z64" s="131">
        <f t="shared" ref="Z64" si="224">Z60+Z62+Z63</f>
        <v>1670110.3800000008</v>
      </c>
      <c r="AA64" s="131">
        <f t="shared" ref="AA64" si="225">AA60+AA62+AA63</f>
        <v>2423520.0799999996</v>
      </c>
      <c r="AB64" s="131">
        <f t="shared" ref="AB64" si="226">AB60+AB62+AB63</f>
        <v>8878320.8900000006</v>
      </c>
      <c r="AC64" s="244">
        <f>AB64</f>
        <v>8878320.8900000006</v>
      </c>
      <c r="AD64" s="221"/>
      <c r="AE64" s="122"/>
      <c r="AF64" s="131">
        <f t="shared" ref="AF64" si="227">AF60+AF62+AF63</f>
        <v>8235270.8699999992</v>
      </c>
      <c r="AG64" s="131">
        <f t="shared" ref="AG64" si="228">AG60+AG62+AG63</f>
        <v>6422611.4899999993</v>
      </c>
      <c r="AH64" s="131">
        <f t="shared" ref="AH64" si="229">AH60+AH62+AH63</f>
        <v>6221881.1799999997</v>
      </c>
      <c r="AI64" s="131">
        <f t="shared" ref="AI64" si="230">AI60+AI62+AI63</f>
        <v>5283032.7299999995</v>
      </c>
      <c r="AJ64" s="131">
        <f t="shared" ref="AJ64" si="231">AJ60+AJ62+AJ63</f>
        <v>5275488.4799999995</v>
      </c>
      <c r="AK64" s="131">
        <f t="shared" ref="AK64" si="232">AK60+AK62+AK63</f>
        <v>4353731.4169999994</v>
      </c>
      <c r="AL64" s="131">
        <f t="shared" ref="AL64" si="233">AL60+AL62+AL63</f>
        <v>3446686.6899999995</v>
      </c>
      <c r="AM64" s="131">
        <f t="shared" ref="AM64" si="234">AM60+AM62+AM63</f>
        <v>989599.57999999903</v>
      </c>
      <c r="AN64" s="131">
        <f t="shared" ref="AN64" si="235">AN60+AN62+AN63</f>
        <v>494972.44000000088</v>
      </c>
      <c r="AO64" s="131">
        <f t="shared" ref="AO64" si="236">AO60+AO62+AO63</f>
        <v>35731.410000000149</v>
      </c>
      <c r="AP64" s="131">
        <f t="shared" ref="AP64" si="237">AP60+AP62+AP63</f>
        <v>1291045.4600000004</v>
      </c>
      <c r="AQ64" s="131">
        <f t="shared" ref="AQ64" si="238">AQ60+AQ62+AQ63</f>
        <v>1208.0047097820789</v>
      </c>
      <c r="AR64" s="244">
        <f>AQ64</f>
        <v>1208.0047097820789</v>
      </c>
      <c r="AS64" s="221"/>
      <c r="AT64" s="122"/>
      <c r="AU64" s="131">
        <f t="shared" ref="AU64" si="239">AU60+AU62+AU63</f>
        <v>149674.43999999948</v>
      </c>
      <c r="AV64" s="131">
        <f t="shared" ref="AV64" si="240">AV60+AV62+AV63</f>
        <v>423460.42000000039</v>
      </c>
      <c r="AW64" s="131">
        <f t="shared" ref="AW64" si="241">AW60+AW62+AW63</f>
        <v>76549.719999999274</v>
      </c>
      <c r="AX64" s="131">
        <f t="shared" ref="AX64" si="242">AX60+AX62+AX63</f>
        <v>1557828.2500000002</v>
      </c>
      <c r="AY64" s="131">
        <f t="shared" ref="AY64" si="243">AY60+AY62+AY63</f>
        <v>1670735.04</v>
      </c>
      <c r="AZ64" s="131">
        <f t="shared" ref="AZ64" si="244">AZ60+AZ62+AZ63</f>
        <v>2345022.5900000012</v>
      </c>
      <c r="BA64" s="131">
        <f t="shared" ref="BA64" si="245">BA60+BA62+BA63</f>
        <v>2037011.1999999997</v>
      </c>
      <c r="BB64" s="131">
        <f t="shared" ref="BB64" si="246">BB60+BB62+BB63</f>
        <v>1123484.5900000012</v>
      </c>
      <c r="BC64" s="131">
        <f t="shared" ref="BC64" si="247">BC60+BC62+BC63</f>
        <v>4804.2000000001863</v>
      </c>
      <c r="BD64" s="131">
        <f t="shared" ref="BD64" si="248">BD60+BD62+BD63</f>
        <v>4779384.5700000022</v>
      </c>
      <c r="BE64" s="131">
        <f t="shared" ref="BE64" si="249">BE60+BE62+BE63</f>
        <v>4093328.5800000005</v>
      </c>
      <c r="BF64" s="131">
        <f t="shared" ref="BF64" si="250">BF60+BF62+BF63</f>
        <v>875522.23000000045</v>
      </c>
      <c r="BG64" s="244">
        <f>BF64</f>
        <v>875522.23000000045</v>
      </c>
      <c r="BH64" s="221"/>
      <c r="BI64" s="122"/>
      <c r="BJ64" s="131">
        <f t="shared" ref="BJ64" si="251">BJ60+BJ62+BJ63</f>
        <v>856241.12000000011</v>
      </c>
      <c r="BK64" s="131">
        <f t="shared" ref="BK64" si="252">BK60+BK62+BK63</f>
        <v>180907.37000000011</v>
      </c>
      <c r="BL64" s="131">
        <f t="shared" ref="BL64" si="253">BL60+BL62+BL63</f>
        <v>10771330.93</v>
      </c>
      <c r="BM64" s="131">
        <f t="shared" ref="BM64" si="254">BM60+BM62+BM63</f>
        <v>6702370.1900000013</v>
      </c>
      <c r="BN64" s="131">
        <f t="shared" ref="BN64" si="255">BN60+BN62+BN63</f>
        <v>7042175.6799999997</v>
      </c>
      <c r="BO64" s="131">
        <f t="shared" ref="BO64" si="256">BO60+BO62+BO63</f>
        <v>6549010.709999999</v>
      </c>
      <c r="BP64" s="131">
        <f t="shared" ref="BP64" si="257">BP60+BP62+BP63</f>
        <v>7396467.1400000006</v>
      </c>
      <c r="BQ64" s="131">
        <f t="shared" ref="BQ64" si="258">BQ60+BQ62+BQ63</f>
        <v>8011423.0999999978</v>
      </c>
      <c r="BR64" s="131">
        <f t="shared" ref="BR64" si="259">BR60+BR62+BR63</f>
        <v>8319995.379999999</v>
      </c>
      <c r="BS64" s="131">
        <f t="shared" ref="BS64" si="260">BS60+BS62+BS63</f>
        <v>7393324.0199999996</v>
      </c>
      <c r="BT64" s="131">
        <f t="shared" ref="BT64" si="261">BT60+BT62+BT63</f>
        <v>7772260.8499999996</v>
      </c>
      <c r="BU64" s="131">
        <f t="shared" ref="BU64" si="262">BU60+BU62+BU63</f>
        <v>6886779.5599999987</v>
      </c>
      <c r="BV64" s="171">
        <f>BU64</f>
        <v>6886779.5599999987</v>
      </c>
      <c r="BW64" s="341"/>
      <c r="BX64" s="122"/>
      <c r="BY64" s="158">
        <v>43131</v>
      </c>
      <c r="BZ64" s="159">
        <v>43159</v>
      </c>
      <c r="CA64" s="159">
        <v>43190</v>
      </c>
      <c r="CB64" s="159">
        <v>43220</v>
      </c>
      <c r="CC64" s="159">
        <v>43251</v>
      </c>
      <c r="CD64" s="159">
        <v>43281</v>
      </c>
      <c r="CE64" s="160">
        <v>43312</v>
      </c>
      <c r="CF64" s="159">
        <v>43343</v>
      </c>
      <c r="CG64" s="159">
        <v>43373</v>
      </c>
      <c r="CH64" s="159">
        <v>43404</v>
      </c>
      <c r="CI64" s="159">
        <v>43434</v>
      </c>
      <c r="CJ64" s="159">
        <v>43465</v>
      </c>
      <c r="CK64" s="244">
        <f>CJ64</f>
        <v>43465</v>
      </c>
      <c r="CL64" s="221"/>
    </row>
    <row r="65" spans="2:90" ht="12.6" outlineLevel="1" thickTop="1" x14ac:dyDescent="0.3">
      <c r="B65" s="249"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3">
        <f>'HEELJ - Saldos Bancários'!P10</f>
        <v>24.7</v>
      </c>
      <c r="O65" s="244">
        <f t="shared" ref="O65:O67" si="263">N65</f>
        <v>24.7</v>
      </c>
      <c r="P65" s="211"/>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4">
        <f t="shared" ref="AC65:AC67" si="264">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4">
        <f t="shared" ref="AR65:AR67" si="265">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20210.87</v>
      </c>
      <c r="BC65" s="133">
        <f>'HEELJ - Saldos Bancários'!AW10</f>
        <v>0</v>
      </c>
      <c r="BD65" s="133">
        <f>'HEELJ - Saldos Bancários'!AX10</f>
        <v>497501.75</v>
      </c>
      <c r="BE65" s="133">
        <f>'HEELJ - Saldos Bancários'!AY10</f>
        <v>1322162.8500000001</v>
      </c>
      <c r="BF65" s="133">
        <f>'HEELJ - Saldos Bancários'!AZ10</f>
        <v>206.3</v>
      </c>
      <c r="BG65" s="307">
        <f t="shared" ref="BG65:BG67" si="266">BF65</f>
        <v>206.3</v>
      </c>
      <c r="BH65" s="139">
        <f>BG65/$AR$69</f>
        <v>0.17077814569536426</v>
      </c>
      <c r="BI65" s="115"/>
      <c r="BJ65" s="150">
        <f>'HEELJ - Saldos Bancários'!BA10</f>
        <v>0</v>
      </c>
      <c r="BK65" s="133">
        <f>'HEELJ - Saldos Bancários'!BB10</f>
        <v>0</v>
      </c>
      <c r="BL65" s="133">
        <f>'HEELJ - Saldos Bancários'!BC10</f>
        <v>845781.8</v>
      </c>
      <c r="BM65" s="133">
        <f>'HEELJ - Saldos Bancários'!BD10</f>
        <v>0</v>
      </c>
      <c r="BN65" s="133">
        <f>'HEELJ - Saldos Bancários'!BE10</f>
        <v>6275.55</v>
      </c>
      <c r="BO65" s="133">
        <f>'HEELJ - Saldos Bancários'!BF10</f>
        <v>1225422.9099999999</v>
      </c>
      <c r="BP65" s="133">
        <f>'HEELJ - Saldos Bancários'!BG10</f>
        <v>0</v>
      </c>
      <c r="BQ65" s="133">
        <f>'HEELJ - Saldos Bancários'!BH10</f>
        <v>1114415.98</v>
      </c>
      <c r="BR65" s="133">
        <f>'HEELJ - Saldos Bancários'!BI10</f>
        <v>944305.54</v>
      </c>
      <c r="BS65" s="133">
        <f>'HEELJ - Saldos Bancários'!BJ10</f>
        <v>1017989.26</v>
      </c>
      <c r="BT65" s="133">
        <f>'HEELJ - Saldos Bancários'!BK10</f>
        <v>1391918.6600000001</v>
      </c>
      <c r="BU65" s="133">
        <f>'HEELJ - Saldos Bancários'!BL10</f>
        <v>1030895.3</v>
      </c>
      <c r="BV65" s="134">
        <f t="shared" ref="BV65:BV67" si="267">BU65</f>
        <v>1030895.3</v>
      </c>
      <c r="BW65" s="139">
        <f>BV65/$AR$69</f>
        <v>853.39014900662255</v>
      </c>
      <c r="BX65" s="115"/>
      <c r="BY65" s="133">
        <f>'HEELJ - Saldos Bancários'!BM10</f>
        <v>0</v>
      </c>
      <c r="BZ65" s="133">
        <f>'HEELJ - Saldos Bancários'!BN10</f>
        <v>387354.46</v>
      </c>
      <c r="CA65" s="133">
        <f>'HEELJ - Saldos Bancários'!BU10</f>
        <v>0</v>
      </c>
      <c r="CB65" s="133">
        <f>'HEELJ - Saldos Bancários'!BV10</f>
        <v>0</v>
      </c>
      <c r="CC65" s="133">
        <f>'HEELJ - Saldos Bancários'!BW10</f>
        <v>0</v>
      </c>
      <c r="CD65" s="133">
        <f>'HEELJ - Saldos Bancários'!BX10</f>
        <v>0</v>
      </c>
      <c r="CE65" s="133">
        <f>'HEELJ - Saldos Bancários'!BY10</f>
        <v>0</v>
      </c>
      <c r="CF65" s="133">
        <f>'HEELJ - Saldos Bancários'!BZ10</f>
        <v>0</v>
      </c>
      <c r="CG65" s="133">
        <f>'HEELJ - Saldos Bancários'!CA10</f>
        <v>0</v>
      </c>
      <c r="CH65" s="133">
        <f>'HEELJ - Saldos Bancários'!CB10</f>
        <v>0</v>
      </c>
      <c r="CI65" s="133">
        <f>'HEELJ - Saldos Bancários'!CC10</f>
        <v>0</v>
      </c>
      <c r="CJ65" s="133">
        <f>'HEELJ - Saldos Bancários'!CD10</f>
        <v>0</v>
      </c>
      <c r="CK65" s="307">
        <f t="shared" ref="CK65:CK67" si="268">CJ65</f>
        <v>0</v>
      </c>
      <c r="CL65" s="139">
        <f>CK65/$AR$69</f>
        <v>0</v>
      </c>
    </row>
    <row r="66" spans="2:90" outlineLevel="1" x14ac:dyDescent="0.3">
      <c r="B66" s="249"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3">
        <f>'HEELJ - Saldos Bancários'!P20</f>
        <v>1135631.44</v>
      </c>
      <c r="O66" s="244">
        <f t="shared" si="263"/>
        <v>1135631.44</v>
      </c>
      <c r="P66" s="211"/>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4">
        <f t="shared" si="264"/>
        <v>6071895.0299999993</v>
      </c>
      <c r="AD66" s="139">
        <f t="shared" ref="AD66:AD69" si="269">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4">
        <f t="shared" si="265"/>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1103273.72</v>
      </c>
      <c r="BC66" s="133">
        <f>'HEELJ - Saldos Bancários'!AW20</f>
        <v>4804.2000000000007</v>
      </c>
      <c r="BD66" s="133">
        <f>'HEELJ - Saldos Bancários'!AX20</f>
        <v>4281882.82</v>
      </c>
      <c r="BE66" s="133">
        <f>'HEELJ - Saldos Bancários'!AY20</f>
        <v>2771165.7299999995</v>
      </c>
      <c r="BF66" s="133">
        <f>'HEELJ - Saldos Bancários'!AZ20</f>
        <v>875315.93</v>
      </c>
      <c r="BG66" s="307">
        <f t="shared" si="266"/>
        <v>875315.93</v>
      </c>
      <c r="BH66" s="139">
        <f>BG66/$AR$69</f>
        <v>724.59927980132454</v>
      </c>
      <c r="BI66" s="115"/>
      <c r="BJ66" s="150">
        <f>'HEELJ - Saldos Bancários'!BA20</f>
        <v>856241.12</v>
      </c>
      <c r="BK66" s="133">
        <f>'HEELJ - Saldos Bancários'!BB20</f>
        <v>180907.37000000002</v>
      </c>
      <c r="BL66" s="133">
        <f>'HEELJ - Saldos Bancários'!BC20</f>
        <v>9925549.129999999</v>
      </c>
      <c r="BM66" s="133">
        <f>'HEELJ - Saldos Bancários'!BD20</f>
        <v>6702370.1899999995</v>
      </c>
      <c r="BN66" s="133">
        <f>'HEELJ - Saldos Bancários'!BE20</f>
        <v>7035900.129999999</v>
      </c>
      <c r="BO66" s="133">
        <f>'HEELJ - Saldos Bancários'!BF20</f>
        <v>6023587.7999999998</v>
      </c>
      <c r="BP66" s="133">
        <f>'HEELJ - Saldos Bancários'!BG20</f>
        <v>7396467.1399999997</v>
      </c>
      <c r="BQ66" s="133">
        <f>'HEELJ - Saldos Bancários'!BH20</f>
        <v>6897007.1199999992</v>
      </c>
      <c r="BR66" s="133">
        <f>'HEELJ - Saldos Bancários'!BI20</f>
        <v>7375689.8399999999</v>
      </c>
      <c r="BS66" s="133">
        <f>'HEELJ - Saldos Bancários'!BJ20</f>
        <v>6375334.7599999998</v>
      </c>
      <c r="BT66" s="133">
        <f>'HEELJ - Saldos Bancários'!BK20</f>
        <v>6380342.1899999995</v>
      </c>
      <c r="BU66" s="133">
        <f>'HEELJ - Saldos Bancários'!BL20</f>
        <v>5855884.2599999998</v>
      </c>
      <c r="BV66" s="134">
        <f t="shared" si="267"/>
        <v>5855884.2599999998</v>
      </c>
      <c r="BW66" s="139">
        <f>BV66/$AR$69</f>
        <v>4847.58630794702</v>
      </c>
      <c r="BX66" s="115"/>
      <c r="BY66" s="133">
        <f>'HEELJ - Saldos Bancários'!BM20</f>
        <v>4013793.82</v>
      </c>
      <c r="BZ66" s="133">
        <f>'HEELJ - Saldos Bancários'!BN20</f>
        <v>2872332.6499999994</v>
      </c>
      <c r="CA66" s="133">
        <f>'HEELJ - Saldos Bancários'!BO20</f>
        <v>0</v>
      </c>
      <c r="CB66" s="133">
        <f>'HEELJ - Saldos Bancários'!BP20</f>
        <v>0</v>
      </c>
      <c r="CC66" s="133">
        <f>'HEELJ - Saldos Bancários'!BQ20</f>
        <v>0</v>
      </c>
      <c r="CD66" s="133">
        <f>'HEELJ - Saldos Bancários'!BR20</f>
        <v>0</v>
      </c>
      <c r="CE66" s="133">
        <f>'HEELJ - Saldos Bancários'!BS20</f>
        <v>0</v>
      </c>
      <c r="CF66" s="133">
        <f>'HEELJ - Saldos Bancários'!BT20</f>
        <v>0</v>
      </c>
      <c r="CG66" s="133">
        <f>'HEELJ - Saldos Bancários'!BU20</f>
        <v>0</v>
      </c>
      <c r="CH66" s="133">
        <f>'HEELJ - Saldos Bancários'!BV20</f>
        <v>0</v>
      </c>
      <c r="CI66" s="133">
        <f>'HEELJ - Saldos Bancários'!BW20</f>
        <v>0</v>
      </c>
      <c r="CJ66" s="133">
        <f>'HEELJ - Saldos Bancários'!BX20</f>
        <v>0</v>
      </c>
      <c r="CK66" s="307">
        <f t="shared" si="268"/>
        <v>0</v>
      </c>
      <c r="CL66" s="139">
        <f>CK66/$AR$69</f>
        <v>0</v>
      </c>
    </row>
    <row r="67" spans="2:90" outlineLevel="1" x14ac:dyDescent="0.3">
      <c r="B67" s="249" t="s">
        <v>109</v>
      </c>
      <c r="C67" s="131">
        <v>0</v>
      </c>
      <c r="D67" s="132">
        <v>0</v>
      </c>
      <c r="E67" s="132">
        <v>0</v>
      </c>
      <c r="F67" s="132">
        <v>0</v>
      </c>
      <c r="G67" s="132">
        <v>0</v>
      </c>
      <c r="H67" s="132">
        <v>0</v>
      </c>
      <c r="I67" s="132">
        <v>0</v>
      </c>
      <c r="J67" s="132">
        <v>0</v>
      </c>
      <c r="K67" s="132">
        <v>0</v>
      </c>
      <c r="L67" s="132">
        <v>0</v>
      </c>
      <c r="M67" s="132">
        <v>0</v>
      </c>
      <c r="N67" s="203">
        <v>0</v>
      </c>
      <c r="O67" s="244">
        <f t="shared" si="263"/>
        <v>0</v>
      </c>
      <c r="P67" s="211"/>
      <c r="Q67" s="150">
        <v>0</v>
      </c>
      <c r="R67" s="133">
        <v>0</v>
      </c>
      <c r="S67" s="133">
        <v>0</v>
      </c>
      <c r="T67" s="133">
        <v>0</v>
      </c>
      <c r="U67" s="133">
        <v>0</v>
      </c>
      <c r="V67" s="133">
        <v>0</v>
      </c>
      <c r="W67" s="133">
        <v>0</v>
      </c>
      <c r="X67" s="133">
        <v>0</v>
      </c>
      <c r="Y67" s="133">
        <v>0</v>
      </c>
      <c r="Z67" s="133">
        <v>0</v>
      </c>
      <c r="AA67" s="133">
        <v>0</v>
      </c>
      <c r="AB67" s="133">
        <v>0</v>
      </c>
      <c r="AC67" s="244">
        <f t="shared" si="264"/>
        <v>0</v>
      </c>
      <c r="AD67" s="139">
        <f t="shared" si="269"/>
        <v>0</v>
      </c>
      <c r="AE67" s="115"/>
      <c r="AF67" s="150">
        <f>AF10</f>
        <v>0</v>
      </c>
      <c r="AG67" s="132">
        <v>0</v>
      </c>
      <c r="AH67" s="132">
        <v>0</v>
      </c>
      <c r="AI67" s="132">
        <v>0</v>
      </c>
      <c r="AJ67" s="132">
        <v>0</v>
      </c>
      <c r="AK67" s="132">
        <v>0</v>
      </c>
      <c r="AL67" s="161">
        <v>0</v>
      </c>
      <c r="AM67" s="132">
        <v>0</v>
      </c>
      <c r="AN67" s="133">
        <f>AN10</f>
        <v>0</v>
      </c>
      <c r="AO67" s="133">
        <f>AO10</f>
        <v>0</v>
      </c>
      <c r="AP67" s="133">
        <f>AP10</f>
        <v>0</v>
      </c>
      <c r="AQ67" s="133">
        <f>AQ10</f>
        <v>0</v>
      </c>
      <c r="AR67" s="244">
        <f t="shared" si="265"/>
        <v>0</v>
      </c>
      <c r="AS67" s="139">
        <f>AR67/$AR$69</f>
        <v>0</v>
      </c>
      <c r="AT67" s="115"/>
      <c r="AU67" s="150">
        <f>AU10</f>
        <v>0</v>
      </c>
      <c r="AV67" s="132">
        <v>0</v>
      </c>
      <c r="AW67" s="132">
        <v>0</v>
      </c>
      <c r="AX67" s="132">
        <v>0</v>
      </c>
      <c r="AY67" s="132">
        <v>0</v>
      </c>
      <c r="AZ67" s="132">
        <v>0</v>
      </c>
      <c r="BA67" s="161">
        <v>0</v>
      </c>
      <c r="BB67" s="132">
        <v>0</v>
      </c>
      <c r="BC67" s="133">
        <f>BC10</f>
        <v>0</v>
      </c>
      <c r="BD67" s="133">
        <f>BD10</f>
        <v>0</v>
      </c>
      <c r="BE67" s="133">
        <f>BE10</f>
        <v>0</v>
      </c>
      <c r="BF67" s="133">
        <f>BF10</f>
        <v>0</v>
      </c>
      <c r="BG67" s="244">
        <f t="shared" si="266"/>
        <v>0</v>
      </c>
      <c r="BH67" s="139">
        <f>BG67/$AR$69</f>
        <v>0</v>
      </c>
      <c r="BI67" s="115"/>
      <c r="BJ67" s="150">
        <f>BJ10</f>
        <v>0</v>
      </c>
      <c r="BK67" s="132">
        <v>0</v>
      </c>
      <c r="BL67" s="132">
        <v>0</v>
      </c>
      <c r="BM67" s="132">
        <v>0</v>
      </c>
      <c r="BN67" s="132">
        <v>0</v>
      </c>
      <c r="BO67" s="132">
        <v>0</v>
      </c>
      <c r="BP67" s="161">
        <v>0</v>
      </c>
      <c r="BQ67" s="132">
        <v>0</v>
      </c>
      <c r="BR67" s="133">
        <f>BR10</f>
        <v>0</v>
      </c>
      <c r="BS67" s="133">
        <f>BS10</f>
        <v>0</v>
      </c>
      <c r="BT67" s="133">
        <f>BT10</f>
        <v>0</v>
      </c>
      <c r="BU67" s="133">
        <f>BU10</f>
        <v>0</v>
      </c>
      <c r="BV67" s="134">
        <f t="shared" si="267"/>
        <v>0</v>
      </c>
      <c r="BW67" s="139">
        <f>BV67/$AR$69</f>
        <v>0</v>
      </c>
      <c r="BX67" s="115"/>
      <c r="BY67" s="150">
        <f>BY10</f>
        <v>0</v>
      </c>
      <c r="BZ67" s="150">
        <f t="shared" ref="BZ67:CJ67" si="270">BZ10</f>
        <v>0</v>
      </c>
      <c r="CA67" s="150">
        <f t="shared" si="270"/>
        <v>0</v>
      </c>
      <c r="CB67" s="150">
        <f t="shared" si="270"/>
        <v>0</v>
      </c>
      <c r="CC67" s="150">
        <f t="shared" si="270"/>
        <v>0</v>
      </c>
      <c r="CD67" s="150">
        <f t="shared" si="270"/>
        <v>0</v>
      </c>
      <c r="CE67" s="150">
        <f t="shared" si="270"/>
        <v>0</v>
      </c>
      <c r="CF67" s="150">
        <f t="shared" si="270"/>
        <v>0</v>
      </c>
      <c r="CG67" s="150">
        <f t="shared" si="270"/>
        <v>0</v>
      </c>
      <c r="CH67" s="150">
        <f t="shared" si="270"/>
        <v>0</v>
      </c>
      <c r="CI67" s="150">
        <f t="shared" si="270"/>
        <v>0</v>
      </c>
      <c r="CJ67" s="150">
        <f t="shared" si="270"/>
        <v>0</v>
      </c>
      <c r="CK67" s="244">
        <f t="shared" si="268"/>
        <v>0</v>
      </c>
      <c r="CL67" s="139">
        <f>CK67/$AR$69</f>
        <v>0</v>
      </c>
    </row>
    <row r="68" spans="2:90" x14ac:dyDescent="0.3">
      <c r="B68" s="252" t="s">
        <v>57</v>
      </c>
      <c r="C68" s="131">
        <v>0</v>
      </c>
      <c r="D68" s="132">
        <v>0</v>
      </c>
      <c r="E68" s="132">
        <v>0</v>
      </c>
      <c r="F68" s="132">
        <v>0</v>
      </c>
      <c r="G68" s="132">
        <v>0</v>
      </c>
      <c r="H68" s="132">
        <v>0</v>
      </c>
      <c r="I68" s="132">
        <v>0</v>
      </c>
      <c r="J68" s="132">
        <v>0</v>
      </c>
      <c r="K68" s="132">
        <v>0</v>
      </c>
      <c r="L68" s="132">
        <v>0</v>
      </c>
      <c r="M68" s="132">
        <v>0</v>
      </c>
      <c r="N68" s="203">
        <v>0</v>
      </c>
      <c r="O68" s="244">
        <f t="shared" si="208"/>
        <v>0</v>
      </c>
      <c r="P68" s="211"/>
      <c r="Q68" s="150">
        <v>0</v>
      </c>
      <c r="R68" s="133">
        <v>0</v>
      </c>
      <c r="S68" s="133">
        <v>0</v>
      </c>
      <c r="T68" s="133">
        <v>0</v>
      </c>
      <c r="U68" s="133">
        <v>0</v>
      </c>
      <c r="V68" s="133">
        <v>0</v>
      </c>
      <c r="W68" s="133">
        <v>0</v>
      </c>
      <c r="X68" s="133">
        <v>0</v>
      </c>
      <c r="Y68" s="133">
        <v>0</v>
      </c>
      <c r="Z68" s="133">
        <v>0</v>
      </c>
      <c r="AA68" s="133">
        <v>0</v>
      </c>
      <c r="AB68" s="133">
        <v>0</v>
      </c>
      <c r="AC68" s="244">
        <f t="shared" si="209"/>
        <v>0</v>
      </c>
      <c r="AD68" s="139">
        <f t="shared" si="269"/>
        <v>0</v>
      </c>
      <c r="AE68" s="122"/>
      <c r="AF68" s="150">
        <f>AF11</f>
        <v>0</v>
      </c>
      <c r="AG68" s="132">
        <v>0</v>
      </c>
      <c r="AH68" s="132">
        <v>0</v>
      </c>
      <c r="AI68" s="132">
        <v>0</v>
      </c>
      <c r="AJ68" s="132">
        <v>0</v>
      </c>
      <c r="AK68" s="132">
        <v>0</v>
      </c>
      <c r="AL68" s="132">
        <v>0</v>
      </c>
      <c r="AM68" s="132">
        <v>0</v>
      </c>
      <c r="AN68" s="132">
        <v>0</v>
      </c>
      <c r="AO68" s="132">
        <v>0</v>
      </c>
      <c r="AP68" s="132">
        <v>0</v>
      </c>
      <c r="AQ68" s="132">
        <v>0</v>
      </c>
      <c r="AR68" s="244">
        <f t="shared" si="210"/>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4">
        <f t="shared" ref="BG68" si="271">SUM(AU68:BF68)</f>
        <v>0</v>
      </c>
      <c r="BH68" s="139">
        <f>BG68/$AR$69</f>
        <v>0</v>
      </c>
      <c r="BI68" s="122"/>
      <c r="BJ68" s="150">
        <f>BJ11</f>
        <v>0</v>
      </c>
      <c r="BK68" s="132">
        <v>0</v>
      </c>
      <c r="BL68" s="132">
        <v>0</v>
      </c>
      <c r="BM68" s="132">
        <v>0</v>
      </c>
      <c r="BN68" s="132">
        <v>0</v>
      </c>
      <c r="BO68" s="132">
        <v>0</v>
      </c>
      <c r="BP68" s="132">
        <v>0</v>
      </c>
      <c r="BQ68" s="132">
        <v>0</v>
      </c>
      <c r="BR68" s="132">
        <v>0</v>
      </c>
      <c r="BS68" s="132">
        <v>0</v>
      </c>
      <c r="BT68" s="132">
        <v>0</v>
      </c>
      <c r="BU68" s="132">
        <v>0</v>
      </c>
      <c r="BV68" s="134">
        <f t="shared" ref="BV68" si="272">SUM(BJ68:BU68)</f>
        <v>0</v>
      </c>
      <c r="BW68" s="139">
        <f>BV68/$AR$69</f>
        <v>0</v>
      </c>
      <c r="BX68" s="122"/>
      <c r="BY68" s="150">
        <f>BY11</f>
        <v>0</v>
      </c>
      <c r="BZ68" s="132">
        <v>0</v>
      </c>
      <c r="CA68" s="132">
        <v>0</v>
      </c>
      <c r="CB68" s="132">
        <v>0</v>
      </c>
      <c r="CC68" s="132">
        <v>0</v>
      </c>
      <c r="CD68" s="132">
        <v>0</v>
      </c>
      <c r="CE68" s="132">
        <v>0</v>
      </c>
      <c r="CF68" s="132">
        <v>0</v>
      </c>
      <c r="CG68" s="132">
        <v>0</v>
      </c>
      <c r="CH68" s="132">
        <v>0</v>
      </c>
      <c r="CI68" s="132">
        <v>0</v>
      </c>
      <c r="CJ68" s="132">
        <v>0</v>
      </c>
      <c r="CK68" s="244">
        <f t="shared" ref="CK68" si="273">SUM(BY68:CJ68)</f>
        <v>0</v>
      </c>
      <c r="CL68" s="139">
        <f>CK68/$AR$69</f>
        <v>0</v>
      </c>
    </row>
    <row r="69" spans="2:90" s="117" customFormat="1" x14ac:dyDescent="0.3">
      <c r="B69" s="252" t="s">
        <v>110</v>
      </c>
      <c r="C69" s="144">
        <f t="shared" ref="C69:O69" si="274">SUM(C65:C68)</f>
        <v>147844.24</v>
      </c>
      <c r="D69" s="134">
        <f t="shared" si="274"/>
        <v>403838.25</v>
      </c>
      <c r="E69" s="134">
        <f t="shared" si="274"/>
        <v>416805.55</v>
      </c>
      <c r="F69" s="134">
        <f t="shared" si="274"/>
        <v>160911.85</v>
      </c>
      <c r="G69" s="134">
        <f t="shared" si="274"/>
        <v>267204.24</v>
      </c>
      <c r="H69" s="134">
        <f t="shared" si="274"/>
        <v>388544.77</v>
      </c>
      <c r="I69" s="134">
        <f t="shared" si="274"/>
        <v>272471.52</v>
      </c>
      <c r="J69" s="134">
        <f t="shared" si="274"/>
        <v>143187.24</v>
      </c>
      <c r="K69" s="134">
        <f t="shared" si="274"/>
        <v>169487.19999999998</v>
      </c>
      <c r="L69" s="134">
        <f t="shared" si="274"/>
        <v>278508.5</v>
      </c>
      <c r="M69" s="134">
        <f t="shared" si="274"/>
        <v>128933.47</v>
      </c>
      <c r="N69" s="153">
        <f t="shared" si="274"/>
        <v>1135656.1399999999</v>
      </c>
      <c r="O69" s="244">
        <f t="shared" si="274"/>
        <v>1135656.1399999999</v>
      </c>
      <c r="P69" s="215"/>
      <c r="Q69" s="144">
        <f t="shared" ref="Q69:AC69" si="275">SUM(Q65:Q68)</f>
        <v>732683.55</v>
      </c>
      <c r="R69" s="134">
        <f t="shared" si="275"/>
        <v>560994.09</v>
      </c>
      <c r="S69" s="134">
        <f t="shared" si="275"/>
        <v>829613.30999999994</v>
      </c>
      <c r="T69" s="134">
        <f t="shared" si="275"/>
        <v>411206.95000000007</v>
      </c>
      <c r="U69" s="134">
        <f t="shared" si="275"/>
        <v>1800874.8900000001</v>
      </c>
      <c r="V69" s="134">
        <f t="shared" si="275"/>
        <v>1844659.1100000003</v>
      </c>
      <c r="W69" s="134">
        <f t="shared" si="275"/>
        <v>2550071.9900000002</v>
      </c>
      <c r="X69" s="134">
        <f t="shared" si="275"/>
        <v>2054219.49</v>
      </c>
      <c r="Y69" s="134">
        <f t="shared" si="275"/>
        <v>1764480.0899999999</v>
      </c>
      <c r="Z69" s="134">
        <f t="shared" si="275"/>
        <v>1670110.38</v>
      </c>
      <c r="AA69" s="134">
        <f t="shared" si="275"/>
        <v>2423520.08</v>
      </c>
      <c r="AB69" s="134">
        <f t="shared" si="275"/>
        <v>8878320.879999999</v>
      </c>
      <c r="AC69" s="244">
        <f t="shared" si="275"/>
        <v>8878320.879999999</v>
      </c>
      <c r="AD69" s="139">
        <f t="shared" si="269"/>
        <v>1</v>
      </c>
      <c r="AE69" s="122"/>
      <c r="AF69" s="144">
        <f t="shared" ref="AF69:AQ69" si="276">AF65+AF66+AF67+AF68</f>
        <v>8235270.8700000001</v>
      </c>
      <c r="AG69" s="134">
        <f t="shared" si="276"/>
        <v>6422611.4899999993</v>
      </c>
      <c r="AH69" s="134">
        <f t="shared" si="276"/>
        <v>6221881.1799999997</v>
      </c>
      <c r="AI69" s="134">
        <f t="shared" si="276"/>
        <v>5283032.7299999995</v>
      </c>
      <c r="AJ69" s="134">
        <f t="shared" si="276"/>
        <v>5275488.4799999995</v>
      </c>
      <c r="AK69" s="134">
        <f t="shared" si="276"/>
        <v>4353731.42</v>
      </c>
      <c r="AL69" s="154">
        <f t="shared" si="276"/>
        <v>3446686.6899999995</v>
      </c>
      <c r="AM69" s="134">
        <f t="shared" si="276"/>
        <v>989599.58</v>
      </c>
      <c r="AN69" s="134">
        <f t="shared" si="276"/>
        <v>494972.44000000006</v>
      </c>
      <c r="AO69" s="134">
        <f t="shared" si="276"/>
        <v>35731.409999999996</v>
      </c>
      <c r="AP69" s="134">
        <f t="shared" si="276"/>
        <v>1291045.46</v>
      </c>
      <c r="AQ69" s="134">
        <f t="shared" si="276"/>
        <v>1208</v>
      </c>
      <c r="AR69" s="244">
        <f t="shared" ref="AR69" si="277">SUM(AR65:AR68)</f>
        <v>1208</v>
      </c>
      <c r="AS69" s="139">
        <f>AR69/$AR$69</f>
        <v>1</v>
      </c>
      <c r="AT69" s="122"/>
      <c r="AU69" s="144">
        <f t="shared" ref="AU69:BF69" si="278">AU65+AU66+AU67+AU68</f>
        <v>149674.44</v>
      </c>
      <c r="AV69" s="134">
        <f t="shared" si="278"/>
        <v>423460.42000000004</v>
      </c>
      <c r="AW69" s="134">
        <f t="shared" si="278"/>
        <v>76549.72</v>
      </c>
      <c r="AX69" s="134">
        <f t="shared" si="278"/>
        <v>1557828.25</v>
      </c>
      <c r="AY69" s="134">
        <f t="shared" si="278"/>
        <v>1670735.04</v>
      </c>
      <c r="AZ69" s="134">
        <f t="shared" si="278"/>
        <v>2345022.59</v>
      </c>
      <c r="BA69" s="154">
        <f t="shared" si="278"/>
        <v>2037011.2</v>
      </c>
      <c r="BB69" s="134">
        <f t="shared" si="278"/>
        <v>1123484.5900000001</v>
      </c>
      <c r="BC69" s="134">
        <f t="shared" si="278"/>
        <v>4804.2000000000007</v>
      </c>
      <c r="BD69" s="134">
        <f t="shared" si="278"/>
        <v>4779384.57</v>
      </c>
      <c r="BE69" s="134">
        <f t="shared" si="278"/>
        <v>4093328.5799999996</v>
      </c>
      <c r="BF69" s="134">
        <f t="shared" si="278"/>
        <v>875522.2300000001</v>
      </c>
      <c r="BG69" s="244">
        <f t="shared" ref="BG69" si="279">SUM(BG65:BG68)</f>
        <v>875522.2300000001</v>
      </c>
      <c r="BH69" s="139">
        <f>BG69/$AR$69</f>
        <v>724.77005794701995</v>
      </c>
      <c r="BI69" s="122"/>
      <c r="BJ69" s="144">
        <f t="shared" ref="BJ69:BU69" si="280">BJ65+BJ66+BJ67+BJ68</f>
        <v>856241.12</v>
      </c>
      <c r="BK69" s="134">
        <f t="shared" si="280"/>
        <v>180907.37000000002</v>
      </c>
      <c r="BL69" s="134">
        <f t="shared" si="280"/>
        <v>10771330.93</v>
      </c>
      <c r="BM69" s="134">
        <f t="shared" si="280"/>
        <v>6702370.1899999995</v>
      </c>
      <c r="BN69" s="134">
        <f t="shared" si="280"/>
        <v>7042175.6799999988</v>
      </c>
      <c r="BO69" s="134">
        <f t="shared" si="280"/>
        <v>7249010.71</v>
      </c>
      <c r="BP69" s="154">
        <f t="shared" si="280"/>
        <v>7396467.1399999997</v>
      </c>
      <c r="BQ69" s="134">
        <f t="shared" si="280"/>
        <v>8011423.0999999996</v>
      </c>
      <c r="BR69" s="134">
        <f t="shared" si="280"/>
        <v>8319995.3799999999</v>
      </c>
      <c r="BS69" s="134">
        <f t="shared" si="280"/>
        <v>7393324.0199999996</v>
      </c>
      <c r="BT69" s="134">
        <f t="shared" si="280"/>
        <v>7772260.8499999996</v>
      </c>
      <c r="BU69" s="134">
        <f t="shared" si="280"/>
        <v>6886779.5599999996</v>
      </c>
      <c r="BV69" s="134">
        <f t="shared" ref="BV69" si="281">SUM(BV65:BV68)</f>
        <v>6886779.5599999996</v>
      </c>
      <c r="BW69" s="139">
        <f>BV69/$AR$69</f>
        <v>5700.9764569536419</v>
      </c>
      <c r="BX69" s="122"/>
      <c r="BY69" s="144">
        <f t="shared" ref="BY69:CD69" si="282">BY65+BY66+BY67+BY68</f>
        <v>4013793.82</v>
      </c>
      <c r="BZ69" s="134">
        <f t="shared" si="282"/>
        <v>3259687.1099999994</v>
      </c>
      <c r="CA69" s="134">
        <f t="shared" si="282"/>
        <v>0</v>
      </c>
      <c r="CB69" s="134">
        <f t="shared" si="282"/>
        <v>0</v>
      </c>
      <c r="CC69" s="134">
        <f t="shared" si="282"/>
        <v>0</v>
      </c>
      <c r="CD69" s="134">
        <f t="shared" si="282"/>
        <v>0</v>
      </c>
      <c r="CE69" s="134">
        <f t="shared" ref="CE69:CJ69" si="283">CE65+CE66+CE67+CE68</f>
        <v>0</v>
      </c>
      <c r="CF69" s="134">
        <f t="shared" si="283"/>
        <v>0</v>
      </c>
      <c r="CG69" s="134">
        <f t="shared" si="283"/>
        <v>0</v>
      </c>
      <c r="CH69" s="134">
        <f t="shared" si="283"/>
        <v>0</v>
      </c>
      <c r="CI69" s="134">
        <f t="shared" si="283"/>
        <v>0</v>
      </c>
      <c r="CJ69" s="134">
        <f t="shared" si="283"/>
        <v>0</v>
      </c>
      <c r="CK69" s="244">
        <f t="shared" ref="CK69" si="284">SUM(CK65:CK68)</f>
        <v>0</v>
      </c>
      <c r="CL69" s="139">
        <f>CK69/$AR$69</f>
        <v>0</v>
      </c>
    </row>
    <row r="70" spans="2:90" ht="12.6" thickBot="1" x14ac:dyDescent="0.35">
      <c r="B70" s="255" t="s">
        <v>111</v>
      </c>
      <c r="C70" s="162">
        <f>C64-C69</f>
        <v>0</v>
      </c>
      <c r="D70" s="162">
        <f t="shared" ref="D70:N70" si="285">D64-D69</f>
        <v>-2.6564113795757294E-3</v>
      </c>
      <c r="E70" s="162">
        <f t="shared" si="285"/>
        <v>0</v>
      </c>
      <c r="F70" s="162">
        <f t="shared" si="285"/>
        <v>0</v>
      </c>
      <c r="G70" s="162">
        <f t="shared" si="285"/>
        <v>0</v>
      </c>
      <c r="H70" s="162">
        <f t="shared" si="285"/>
        <v>0</v>
      </c>
      <c r="I70" s="162">
        <f t="shared" si="285"/>
        <v>0</v>
      </c>
      <c r="J70" s="162">
        <f t="shared" si="285"/>
        <v>-2.3283064365386963E-10</v>
      </c>
      <c r="K70" s="162">
        <f t="shared" si="285"/>
        <v>0</v>
      </c>
      <c r="L70" s="162">
        <f t="shared" si="285"/>
        <v>0</v>
      </c>
      <c r="M70" s="162">
        <f t="shared" si="285"/>
        <v>9.9999999511055648E-3</v>
      </c>
      <c r="N70" s="162">
        <f t="shared" si="285"/>
        <v>0</v>
      </c>
      <c r="O70" s="245">
        <f>SUM(C70:N70)</f>
        <v>7.3435883386991918E-3</v>
      </c>
      <c r="Q70" s="162">
        <f t="shared" ref="Q70" si="286">Q64-Q69</f>
        <v>0</v>
      </c>
      <c r="R70" s="162">
        <f t="shared" ref="R70" si="287">R64-R69</f>
        <v>0</v>
      </c>
      <c r="S70" s="162">
        <f t="shared" ref="S70" si="288">S64-S69</f>
        <v>0</v>
      </c>
      <c r="T70" s="162">
        <f t="shared" ref="T70" si="289">T64-T69</f>
        <v>0</v>
      </c>
      <c r="U70" s="162">
        <f t="shared" ref="U70" si="290">U64-U69</f>
        <v>0</v>
      </c>
      <c r="V70" s="402">
        <f t="shared" ref="V70" si="291">V64-V69</f>
        <v>0</v>
      </c>
      <c r="W70" s="402">
        <f t="shared" ref="W70" si="292">W64-W69</f>
        <v>0</v>
      </c>
      <c r="X70" s="162">
        <f t="shared" ref="X70" si="293">X64-X69</f>
        <v>0</v>
      </c>
      <c r="Y70" s="162">
        <f t="shared" ref="Y70" si="294">Y64-Y69</f>
        <v>0</v>
      </c>
      <c r="Z70" s="162">
        <f t="shared" ref="Z70" si="295">Z64-Z69</f>
        <v>0</v>
      </c>
      <c r="AA70" s="162">
        <f t="shared" ref="AA70" si="296">AA64-AA69</f>
        <v>0</v>
      </c>
      <c r="AB70" s="402">
        <f t="shared" ref="AB70" si="297">AB64-AB69</f>
        <v>1.0000001639127731E-2</v>
      </c>
      <c r="AC70" s="245">
        <f>SUM(Q70:AB70)</f>
        <v>1.0000001639127731E-2</v>
      </c>
      <c r="AD70" s="164"/>
      <c r="AE70" s="122"/>
      <c r="AF70" s="162">
        <f t="shared" ref="AF70" si="298">AF64-AF69</f>
        <v>0</v>
      </c>
      <c r="AG70" s="162">
        <f t="shared" ref="AG70" si="299">AG64-AG69</f>
        <v>0</v>
      </c>
      <c r="AH70" s="162">
        <f t="shared" ref="AH70" si="300">AH64-AH69</f>
        <v>0</v>
      </c>
      <c r="AI70" s="402">
        <f t="shared" ref="AI70" si="301">AI64-AI69</f>
        <v>0</v>
      </c>
      <c r="AJ70" s="402">
        <f t="shared" ref="AJ70" si="302">AJ64-AJ69</f>
        <v>0</v>
      </c>
      <c r="AK70" s="402">
        <f>AK64-AK69</f>
        <v>-3.0000004917383194E-3</v>
      </c>
      <c r="AL70" s="402">
        <f t="shared" ref="AL70" si="303">AL64-AL69</f>
        <v>0</v>
      </c>
      <c r="AM70" s="402">
        <f t="shared" ref="AM70" si="304">AM64-AM69</f>
        <v>-9.3132257461547852E-10</v>
      </c>
      <c r="AN70" s="402">
        <f t="shared" ref="AN70" si="305">AN64-AN69</f>
        <v>8.149072527885437E-10</v>
      </c>
      <c r="AO70" s="402">
        <f t="shared" ref="AO70" si="306">AO64-AO69</f>
        <v>1.5279510989785194E-10</v>
      </c>
      <c r="AP70" s="162">
        <f t="shared" ref="AP70" si="307">AP64-AP69</f>
        <v>0</v>
      </c>
      <c r="AQ70" s="162">
        <f t="shared" ref="AQ70" si="308">AQ64-AQ69</f>
        <v>4.7097820788621902E-3</v>
      </c>
      <c r="AR70" s="245">
        <f>SUM(AF70:AQ70)</f>
        <v>1.7097816235036589E-3</v>
      </c>
      <c r="AS70" s="164"/>
      <c r="AT70" s="122"/>
      <c r="AU70" s="162">
        <f>AU64-AU69</f>
        <v>-5.2386894822120667E-10</v>
      </c>
      <c r="AV70" s="163">
        <f t="shared" ref="AV70:BF70" si="309">AV64-AV69</f>
        <v>0</v>
      </c>
      <c r="AW70" s="163">
        <f t="shared" si="309"/>
        <v>-7.2759576141834259E-10</v>
      </c>
      <c r="AX70" s="163">
        <f t="shared" si="309"/>
        <v>0</v>
      </c>
      <c r="AY70" s="163">
        <f t="shared" si="309"/>
        <v>0</v>
      </c>
      <c r="AZ70" s="163">
        <f t="shared" si="309"/>
        <v>0</v>
      </c>
      <c r="BA70" s="163">
        <f t="shared" si="309"/>
        <v>0</v>
      </c>
      <c r="BB70" s="163">
        <f t="shared" si="309"/>
        <v>0</v>
      </c>
      <c r="BC70" s="163">
        <f t="shared" si="309"/>
        <v>1.8553691916167736E-10</v>
      </c>
      <c r="BD70" s="163">
        <f t="shared" si="309"/>
        <v>0</v>
      </c>
      <c r="BE70" s="163">
        <f t="shared" si="309"/>
        <v>0</v>
      </c>
      <c r="BF70" s="163">
        <f t="shared" si="309"/>
        <v>0</v>
      </c>
      <c r="BG70" s="245">
        <f>SUM(AU70:BF70)</f>
        <v>-1.0659277904778719E-9</v>
      </c>
      <c r="BH70" s="164"/>
      <c r="BI70" s="122"/>
      <c r="BJ70" s="162">
        <f>BJ64-BJ69</f>
        <v>0</v>
      </c>
      <c r="BK70" s="163">
        <f t="shared" ref="BK70:BU70" si="310">BK64-BK69</f>
        <v>0</v>
      </c>
      <c r="BL70" s="163">
        <f t="shared" si="310"/>
        <v>0</v>
      </c>
      <c r="BM70" s="163">
        <f t="shared" si="310"/>
        <v>0</v>
      </c>
      <c r="BN70" s="163">
        <f t="shared" si="310"/>
        <v>0</v>
      </c>
      <c r="BO70" s="163">
        <f>BO60-BO69</f>
        <v>0</v>
      </c>
      <c r="BP70" s="163">
        <f t="shared" si="310"/>
        <v>0</v>
      </c>
      <c r="BQ70" s="163">
        <f t="shared" si="310"/>
        <v>0</v>
      </c>
      <c r="BR70" s="163">
        <f t="shared" si="310"/>
        <v>0</v>
      </c>
      <c r="BS70" s="163">
        <f t="shared" si="310"/>
        <v>0</v>
      </c>
      <c r="BT70" s="163">
        <f t="shared" si="310"/>
        <v>0</v>
      </c>
      <c r="BU70" s="163">
        <f t="shared" si="310"/>
        <v>0</v>
      </c>
      <c r="BV70" s="245">
        <f>SUM(BJ70:BU70)</f>
        <v>0</v>
      </c>
      <c r="BW70" s="164"/>
      <c r="BX70" s="122"/>
      <c r="BY70" s="162">
        <f t="shared" ref="BY70:CD70" si="311">BY60-BY69</f>
        <v>0</v>
      </c>
      <c r="BZ70" s="163">
        <f t="shared" si="311"/>
        <v>0</v>
      </c>
      <c r="CA70" s="163">
        <f t="shared" si="311"/>
        <v>0</v>
      </c>
      <c r="CB70" s="163">
        <f t="shared" si="311"/>
        <v>0</v>
      </c>
      <c r="CC70" s="163">
        <f t="shared" si="311"/>
        <v>0</v>
      </c>
      <c r="CD70" s="163">
        <f t="shared" si="311"/>
        <v>0</v>
      </c>
      <c r="CE70" s="163">
        <f t="shared" ref="CE70:CJ70" si="312">CE60-CE69</f>
        <v>0</v>
      </c>
      <c r="CF70" s="163">
        <f t="shared" si="312"/>
        <v>0</v>
      </c>
      <c r="CG70" s="163">
        <f t="shared" si="312"/>
        <v>0</v>
      </c>
      <c r="CH70" s="163">
        <f t="shared" si="312"/>
        <v>0</v>
      </c>
      <c r="CI70" s="163">
        <f t="shared" si="312"/>
        <v>0</v>
      </c>
      <c r="CJ70" s="163">
        <f t="shared" si="312"/>
        <v>0</v>
      </c>
      <c r="CK70" s="245">
        <f>SUM(BY70:CJ70)</f>
        <v>0</v>
      </c>
      <c r="CL70" s="164"/>
    </row>
    <row r="71" spans="2:90" x14ac:dyDescent="0.3">
      <c r="B71" s="167"/>
      <c r="C71" s="167"/>
      <c r="D71" s="167"/>
      <c r="E71" s="167"/>
      <c r="F71" s="167"/>
      <c r="G71" s="167"/>
      <c r="H71" s="167"/>
      <c r="I71" s="167"/>
      <c r="J71" s="167"/>
      <c r="K71" s="167"/>
      <c r="L71" s="167"/>
      <c r="M71" s="167"/>
      <c r="N71" s="167"/>
      <c r="O71" s="168"/>
      <c r="Q71" s="167"/>
      <c r="R71" s="167"/>
      <c r="S71" s="167"/>
      <c r="T71" s="167"/>
      <c r="U71" s="167"/>
      <c r="V71" s="130"/>
      <c r="W71" s="167"/>
      <c r="X71" s="167"/>
      <c r="Y71" s="167"/>
      <c r="Z71" s="167"/>
      <c r="AA71" s="167"/>
      <c r="AB71" s="167"/>
      <c r="AC71" s="168"/>
      <c r="AD71" s="202"/>
      <c r="AF71" s="167"/>
      <c r="AG71" s="167"/>
      <c r="AH71" s="167"/>
      <c r="AI71" s="130">
        <f>AI69-AH69</f>
        <v>-938848.45000000019</v>
      </c>
      <c r="AJ71" s="167"/>
      <c r="AK71" s="167"/>
      <c r="AL71" s="167"/>
      <c r="AM71" s="167"/>
      <c r="AN71" s="167"/>
      <c r="AO71" s="167"/>
      <c r="AP71" s="167"/>
      <c r="AQ71" s="167"/>
      <c r="AR71" s="168"/>
      <c r="AU71" s="167"/>
      <c r="AV71" s="167"/>
      <c r="AW71" s="167"/>
      <c r="AX71" s="167"/>
      <c r="AY71" s="167"/>
      <c r="AZ71" s="167"/>
      <c r="BA71" s="167"/>
      <c r="BB71" s="167"/>
      <c r="BC71" s="167"/>
      <c r="BD71" s="167"/>
      <c r="BE71" s="167"/>
      <c r="BF71" s="167"/>
      <c r="BG71" s="168"/>
      <c r="BJ71" s="167"/>
      <c r="BK71" s="167"/>
      <c r="BL71" s="167"/>
      <c r="BM71" s="167"/>
      <c r="BN71" s="167"/>
      <c r="BO71" s="167"/>
      <c r="BP71" s="167"/>
      <c r="BQ71" s="167"/>
      <c r="BR71" s="167"/>
      <c r="BS71" s="167"/>
      <c r="BT71" s="167"/>
      <c r="BU71" s="167"/>
      <c r="BV71" s="168"/>
      <c r="BY71" s="167"/>
      <c r="BZ71" s="167"/>
      <c r="CA71" s="167"/>
      <c r="CB71" s="167"/>
      <c r="CC71" s="167"/>
      <c r="CD71" s="167"/>
      <c r="CE71" s="167"/>
      <c r="CF71" s="167"/>
      <c r="CG71" s="167"/>
      <c r="CH71" s="167"/>
      <c r="CI71" s="167"/>
      <c r="CJ71" s="167"/>
      <c r="CK71" s="168"/>
    </row>
    <row r="72" spans="2:90" x14ac:dyDescent="0.3">
      <c r="B72" s="167"/>
      <c r="C72" s="339">
        <f>C26+C31+C53+C59+C62+C63</f>
        <v>-52491.349999999627</v>
      </c>
      <c r="D72" s="339">
        <f t="shared" ref="D72:O72" si="313">D26+D31+D53+D59+D62+D63</f>
        <v>255994.00734358863</v>
      </c>
      <c r="E72" s="339">
        <f t="shared" si="313"/>
        <v>12967.299999999814</v>
      </c>
      <c r="F72" s="339">
        <f t="shared" si="313"/>
        <v>-255893.70000000007</v>
      </c>
      <c r="G72" s="339">
        <f t="shared" si="313"/>
        <v>106292.39000000013</v>
      </c>
      <c r="H72" s="339">
        <f t="shared" si="313"/>
        <v>-241264.96999999997</v>
      </c>
      <c r="I72" s="339">
        <f t="shared" si="313"/>
        <v>-332.09000000031665</v>
      </c>
      <c r="J72" s="339">
        <f t="shared" si="313"/>
        <v>516.18999999971129</v>
      </c>
      <c r="K72" s="339">
        <f t="shared" si="313"/>
        <v>505.35999999986961</v>
      </c>
      <c r="L72" s="339">
        <f t="shared" si="313"/>
        <v>50877.100000000362</v>
      </c>
      <c r="M72" s="339">
        <f t="shared" si="313"/>
        <v>-48274.350000000122</v>
      </c>
      <c r="N72" s="339">
        <f t="shared" si="313"/>
        <v>105.15999999968335</v>
      </c>
      <c r="O72" s="339">
        <f t="shared" si="313"/>
        <v>-170998.9526564104</v>
      </c>
      <c r="Q72" s="339">
        <f>Q26+Q31+Q53+Q59+Q62+Q63</f>
        <v>395737.04000000004</v>
      </c>
      <c r="R72" s="339">
        <f t="shared" ref="R72:AC72" si="314">R26+R31+R53+R59+R62+R63</f>
        <v>-77896.379999999888</v>
      </c>
      <c r="S72" s="339">
        <f t="shared" si="314"/>
        <v>270294.91000000038</v>
      </c>
      <c r="T72" s="339">
        <f t="shared" si="314"/>
        <v>-418406.3600000001</v>
      </c>
      <c r="U72" s="339">
        <f t="shared" si="314"/>
        <v>-129768.30999999959</v>
      </c>
      <c r="V72" s="339">
        <f t="shared" si="314"/>
        <v>37562.539999999397</v>
      </c>
      <c r="W72" s="339">
        <f t="shared" si="314"/>
        <v>-42390.600000000326</v>
      </c>
      <c r="X72" s="339">
        <f t="shared" si="314"/>
        <v>15332.680000000168</v>
      </c>
      <c r="Y72" s="339">
        <f t="shared" si="314"/>
        <v>286482.1800000004</v>
      </c>
      <c r="Z72" s="339">
        <f t="shared" si="314"/>
        <v>-287494.12999999919</v>
      </c>
      <c r="AA72" s="339">
        <f t="shared" si="314"/>
        <v>825359.06999999937</v>
      </c>
      <c r="AB72" s="339">
        <f t="shared" si="314"/>
        <v>1979177.06</v>
      </c>
      <c r="AC72" s="339">
        <f t="shared" si="314"/>
        <v>2853989.6999999993</v>
      </c>
      <c r="AF72" s="339">
        <f>AF26+AF31+AF53+AF59+AF62+AF63</f>
        <v>-2764748.5599999996</v>
      </c>
      <c r="AG72" s="339">
        <f t="shared" ref="AG72:AR72" si="315">AG26+AG31+AG53+AG59+AG62+AG63</f>
        <v>25690.540000000037</v>
      </c>
      <c r="AH72" s="339">
        <f t="shared" si="315"/>
        <v>26649.939999999944</v>
      </c>
      <c r="AI72" s="339">
        <f t="shared" si="315"/>
        <v>507788.16000000015</v>
      </c>
      <c r="AJ72" s="339">
        <f t="shared" si="315"/>
        <v>-484604.97999999952</v>
      </c>
      <c r="AK72" s="339">
        <f t="shared" si="315"/>
        <v>19208.287000000011</v>
      </c>
      <c r="AL72" s="339">
        <f t="shared" si="315"/>
        <v>15171.479999999516</v>
      </c>
      <c r="AM72" s="339">
        <f t="shared" si="315"/>
        <v>-24407.030000000726</v>
      </c>
      <c r="AN72" s="339">
        <f t="shared" si="315"/>
        <v>309442.43000000087</v>
      </c>
      <c r="AO72" s="339">
        <f t="shared" si="315"/>
        <v>-275174.31000000006</v>
      </c>
      <c r="AP72" s="339">
        <f t="shared" si="315"/>
        <v>466122.27000000048</v>
      </c>
      <c r="AQ72" s="339">
        <f t="shared" si="315"/>
        <v>-500769.86529021757</v>
      </c>
      <c r="AR72" s="339">
        <f t="shared" si="315"/>
        <v>-2679631.6382902153</v>
      </c>
      <c r="AU72" s="339">
        <f>AU26+AU31+AU53+AU59+AU62+AU63</f>
        <v>59485.749999999767</v>
      </c>
      <c r="AV72" s="339">
        <f t="shared" ref="AV72:BG72" si="316">AV26+AV31+AV53+AV59+AV62+AV63</f>
        <v>-59240.489999999758</v>
      </c>
      <c r="AW72" s="339">
        <f t="shared" si="316"/>
        <v>-104.65000000083819</v>
      </c>
      <c r="AX72" s="339">
        <f t="shared" si="316"/>
        <v>556978.13000000012</v>
      </c>
      <c r="AY72" s="339">
        <f t="shared" si="316"/>
        <v>570838.63000000035</v>
      </c>
      <c r="AZ72" s="339">
        <f t="shared" si="316"/>
        <v>-1127092.4399999985</v>
      </c>
      <c r="BA72" s="339">
        <f t="shared" si="316"/>
        <v>-34.120000000111759</v>
      </c>
      <c r="BB72" s="339">
        <f t="shared" si="316"/>
        <v>20496.330000000075</v>
      </c>
      <c r="BC72" s="339">
        <f t="shared" si="316"/>
        <v>-20078.010000000009</v>
      </c>
      <c r="BD72" s="339">
        <f t="shared" si="316"/>
        <v>500472.21000000136</v>
      </c>
      <c r="BE72" s="339">
        <f t="shared" si="316"/>
        <v>830939.08000000054</v>
      </c>
      <c r="BF72" s="339">
        <f t="shared" si="316"/>
        <v>-1317592.1199999994</v>
      </c>
      <c r="BG72" s="339">
        <f t="shared" si="316"/>
        <v>15068.299999989511</v>
      </c>
      <c r="BJ72" s="339">
        <f>BJ26+BJ31+BJ53+BJ59+BJ62+BJ63</f>
        <v>246.03999999957159</v>
      </c>
      <c r="BK72" s="339">
        <f t="shared" ref="BK72:BV72" si="317">BK26+BK31+BK53+BK59+BK62+BK63</f>
        <v>470.66000000014901</v>
      </c>
      <c r="BL72" s="339">
        <f t="shared" si="317"/>
        <v>853260.98000000324</v>
      </c>
      <c r="BM72" s="339">
        <f t="shared" si="317"/>
        <v>-830372.71000000043</v>
      </c>
      <c r="BN72" s="339">
        <f t="shared" si="317"/>
        <v>15764.849999999627</v>
      </c>
      <c r="BO72" s="339">
        <f t="shared" si="317"/>
        <v>1230736.8400000003</v>
      </c>
      <c r="BP72" s="339">
        <f t="shared" si="317"/>
        <v>-1215814.9300000004</v>
      </c>
      <c r="BQ72" s="339">
        <f t="shared" si="317"/>
        <v>1122771.77</v>
      </c>
      <c r="BR72" s="339">
        <f t="shared" si="317"/>
        <v>-994359.06000000192</v>
      </c>
      <c r="BS72" s="339">
        <f t="shared" si="317"/>
        <v>81468.009999999776</v>
      </c>
      <c r="BT72" s="339">
        <f t="shared" si="317"/>
        <v>378936.83000000007</v>
      </c>
      <c r="BU72" s="339">
        <f t="shared" si="317"/>
        <v>-346975.81000000006</v>
      </c>
      <c r="BV72" s="339">
        <f t="shared" si="317"/>
        <v>296133.46999998391</v>
      </c>
      <c r="BY72" s="339">
        <f>BY26+BY31+BY53+BY59+BY62+BY63</f>
        <v>-1024870.0799999998</v>
      </c>
      <c r="BZ72" s="339">
        <f t="shared" ref="BZ72:CK72" si="318">BZ26+BZ31+BZ53+BZ59+BZ62+BZ63</f>
        <v>387982.5</v>
      </c>
      <c r="CA72" s="339">
        <f t="shared" si="318"/>
        <v>0</v>
      </c>
      <c r="CB72" s="339">
        <f t="shared" si="318"/>
        <v>0</v>
      </c>
      <c r="CC72" s="339">
        <f t="shared" si="318"/>
        <v>0</v>
      </c>
      <c r="CD72" s="339">
        <f t="shared" si="318"/>
        <v>0</v>
      </c>
      <c r="CE72" s="339">
        <f t="shared" si="318"/>
        <v>0</v>
      </c>
      <c r="CF72" s="339">
        <f t="shared" si="318"/>
        <v>0</v>
      </c>
      <c r="CG72" s="339">
        <f t="shared" si="318"/>
        <v>0</v>
      </c>
      <c r="CH72" s="339">
        <f t="shared" si="318"/>
        <v>0</v>
      </c>
      <c r="CI72" s="339">
        <f t="shared" si="318"/>
        <v>0</v>
      </c>
      <c r="CJ72" s="339">
        <f t="shared" si="318"/>
        <v>0</v>
      </c>
      <c r="CK72" s="339">
        <f t="shared" si="318"/>
        <v>-636887.58000000054</v>
      </c>
    </row>
    <row r="73" spans="2:90" x14ac:dyDescent="0.3">
      <c r="B73" s="167"/>
      <c r="C73" s="340">
        <f>SUMIFS('Conciliação Bancária 2016.17.18'!$J:$J,'Conciliação Bancária 2016.17.18'!$D:$D,'Base -Receita-Despesa'!C$5)</f>
        <v>-52491.349999999737</v>
      </c>
      <c r="D73" s="340">
        <f>SUMIFS('Conciliação Bancária 2016.17.18'!$J:$J,'Conciliação Bancária 2016.17.18'!$D:$D,'Base -Receita-Despesa'!D$5)</f>
        <v>255994.00734358878</v>
      </c>
      <c r="E73" s="340">
        <f>SUMIFS('Conciliação Bancária 2016.17.18'!$J:$J,'Conciliação Bancária 2016.17.18'!$D:$D,'Base -Receita-Despesa'!E$5)</f>
        <v>12967.299999999901</v>
      </c>
      <c r="F73" s="340">
        <f>SUMIFS('Conciliação Bancária 2016.17.18'!$J:$J,'Conciliação Bancária 2016.17.18'!$D:$D,'Base -Receita-Despesa'!F$5)</f>
        <v>-255893.69999999987</v>
      </c>
      <c r="G73" s="340">
        <f>SUMIFS('Conciliação Bancária 2016.17.18'!$J:$J,'Conciliação Bancária 2016.17.18'!$D:$D,'Base -Receita-Despesa'!G$5)</f>
        <v>106292.38999999968</v>
      </c>
      <c r="H73" s="340">
        <f>SUMIFS('Conciliação Bancária 2016.17.18'!$J:$J,'Conciliação Bancária 2016.17.18'!$D:$D,'Base -Receita-Despesa'!H$5)</f>
        <v>-241264.96999999991</v>
      </c>
      <c r="I73" s="340">
        <f>SUMIFS('Conciliação Bancária 2016.17.18'!$J:$J,'Conciliação Bancária 2016.17.18'!$D:$D,'Base -Receita-Despesa'!I$5)</f>
        <v>-332.08999999984275</v>
      </c>
      <c r="J73" s="340">
        <f>SUMIFS('Conciliação Bancária 2016.17.18'!$J:$J,'Conciliação Bancária 2016.17.18'!$D:$D,'Base -Receita-Despesa'!J$5)</f>
        <v>516.18999999992957</v>
      </c>
      <c r="K73" s="340">
        <f>SUMIFS('Conciliação Bancária 2016.17.18'!$J:$J,'Conciliação Bancária 2016.17.18'!$D:$D,'Base -Receita-Despesa'!K$5)</f>
        <v>505.35999999985307</v>
      </c>
      <c r="L73" s="340">
        <f>SUMIFS('Conciliação Bancária 2016.17.18'!$J:$J,'Conciliação Bancária 2016.17.18'!$D:$D,'Base -Receita-Despesa'!L$5)</f>
        <v>50877.099999999933</v>
      </c>
      <c r="M73" s="340">
        <f>SUMIFS('Conciliação Bancária 2016.17.18'!$J:$J,'Conciliação Bancária 2016.17.18'!$D:$D,'Base -Receita-Despesa'!M$5)</f>
        <v>-48274.350000000035</v>
      </c>
      <c r="N73" s="340">
        <f>SUMIFS('Conciliação Bancária 2016.17.18'!$J:$J,'Conciliação Bancária 2016.17.18'!$D:$D,'Base -Receita-Despesa'!N$5)</f>
        <v>105.16000000023749</v>
      </c>
      <c r="O73" s="339">
        <f>SUMIFS('Conciliação Bancária 2016.17.18'!$J:$J,'Conciliação Bancária 2016.17.18'!$A:$A,C3)</f>
        <v>-170998.95265641194</v>
      </c>
      <c r="Q73" s="340">
        <f>SUMIFS('Conciliação Bancária 2016.17.18'!$J:$J,'Conciliação Bancária 2016.17.18'!$D:$D,'Base -Receita-Despesa'!Q$5)</f>
        <v>395737.03999999986</v>
      </c>
      <c r="R73" s="340">
        <f>SUMIFS('Conciliação Bancária 2016.17.18'!$J:$J,'Conciliação Bancária 2016.17.18'!$D:$D,'Base -Receita-Despesa'!R$5)</f>
        <v>-77896.379999999903</v>
      </c>
      <c r="S73" s="340">
        <f>SUMIFS('Conciliação Bancária 2016.17.18'!$J:$J,'Conciliação Bancária 2016.17.18'!$D:$D,'Base -Receita-Despesa'!S$5)</f>
        <v>270294.90999999986</v>
      </c>
      <c r="T73" s="340">
        <f>SUMIFS('Conciliação Bancária 2016.17.18'!$J:$J,'Conciliação Bancária 2016.17.18'!$D:$D,'Base -Receita-Despesa'!T$5)</f>
        <v>-418406.36000000034</v>
      </c>
      <c r="U73" s="340">
        <f>SUMIFS('Conciliação Bancária 2016.17.18'!$J:$J,'Conciliação Bancária 2016.17.18'!$D:$D,'Base -Receita-Despesa'!U$5)</f>
        <v>-129768.31</v>
      </c>
      <c r="V73" s="340">
        <f>SUMIFS('Conciliação Bancária 2016.17.18'!$J:$J,'Conciliação Bancária 2016.17.18'!$D:$D,'Base -Receita-Despesa'!V$5)</f>
        <v>37562.539999999884</v>
      </c>
      <c r="W73" s="340">
        <f>SUMIFS('Conciliação Bancária 2016.17.18'!$J:$J,'Conciliação Bancária 2016.17.18'!$D:$D,'Base -Receita-Despesa'!W$5)</f>
        <v>-42390.600000000682</v>
      </c>
      <c r="X73" s="340">
        <f>SUMIFS('Conciliação Bancária 2016.17.18'!$J:$J,'Conciliação Bancária 2016.17.18'!$D:$D,'Base -Receita-Despesa'!X$5)</f>
        <v>15332.680000000348</v>
      </c>
      <c r="Y73" s="340">
        <f>SUMIFS('Conciliação Bancária 2016.17.18'!$J:$J,'Conciliação Bancária 2016.17.18'!$D:$D,'Base -Receita-Despesa'!Y$5)</f>
        <v>286482.17999999976</v>
      </c>
      <c r="Z73" s="340">
        <f>SUMIFS('Conciliação Bancária 2016.17.18'!$J:$J,'Conciliação Bancária 2016.17.18'!$D:$D,'Base -Receita-Despesa'!Z$5)</f>
        <v>-287494.13000000076</v>
      </c>
      <c r="AA73" s="340">
        <f>SUMIFS('Conciliação Bancária 2016.17.18'!$J:$J,'Conciliação Bancária 2016.17.18'!$D:$D,'Base -Receita-Despesa'!AA$5)</f>
        <v>825359.0699999996</v>
      </c>
      <c r="AB73" s="340">
        <f>SUMIFS('Conciliação Bancária 2016.17.18'!$J:$J,'Conciliação Bancária 2016.17.18'!$D:$D,'Base -Receita-Despesa'!AB$5)</f>
        <v>1979177.0600000061</v>
      </c>
      <c r="AC73" s="339">
        <f>SUMIFS('Conciliação Bancária 2016.17.18'!$J:$J,'Conciliação Bancária 2016.17.18'!$A:$A,Q3)</f>
        <v>2853989.6999999983</v>
      </c>
      <c r="AF73" s="340">
        <f>SUMIFS('Conciliação Bancária 2016.17.18'!$J:$J,'Conciliação Bancária 2016.17.18'!$D:$D,'Base -Receita-Despesa'!AF$5)</f>
        <v>-2764748.5600000024</v>
      </c>
      <c r="AG73" s="340">
        <f>SUMIFS('Conciliação Bancária 2016.17.18'!$J:$J,'Conciliação Bancária 2016.17.18'!$D:$D,'Base -Receita-Despesa'!AG$5)</f>
        <v>25690.540000000037</v>
      </c>
      <c r="AH73" s="340">
        <f>SUMIFS('Conciliação Bancária 2016.17.18'!$J:$J,'Conciliação Bancária 2016.17.18'!$D:$D,'Base -Receita-Despesa'!AH$5)</f>
        <v>26649.939999999769</v>
      </c>
      <c r="AI73" s="340">
        <f>SUMIFS('Conciliação Bancária 2016.17.18'!$J:$J,'Conciliação Bancária 2016.17.18'!$D:$D,'Base -Receita-Despesa'!AI$5)</f>
        <v>507788.16000000125</v>
      </c>
      <c r="AJ73" s="340">
        <f>SUMIFS('Conciliação Bancária 2016.17.18'!$J:$J,'Conciliação Bancária 2016.17.18'!$D:$D,'Base -Receita-Despesa'!AJ$5)</f>
        <v>-484604.97999999917</v>
      </c>
      <c r="AK73" s="340">
        <f>SUMIFS('Conciliação Bancária 2016.17.18'!$J:$J,'Conciliação Bancária 2016.17.18'!$D:$D,'Base -Receita-Despesa'!AK$5)</f>
        <v>19208.287000000128</v>
      </c>
      <c r="AL73" s="340">
        <f>SUMIFS('Conciliação Bancária 2016.17.18'!$J:$J,'Conciliação Bancária 2016.17.18'!$D:$D,'Base -Receita-Despesa'!AL$5)</f>
        <v>15171.480000000085</v>
      </c>
      <c r="AM73" s="340">
        <f>SUMIFS('Conciliação Bancária 2016.17.18'!$J:$J,'Conciliação Bancária 2016.17.18'!$D:$D,'Base -Receita-Despesa'!AM$5)</f>
        <v>-24407.02999999989</v>
      </c>
      <c r="AN73" s="340">
        <f>SUMIFS('Conciliação Bancária 2016.17.18'!$J:$J,'Conciliação Bancária 2016.17.18'!$D:$D,'Base -Receita-Despesa'!AN$5)</f>
        <v>309442.42999999993</v>
      </c>
      <c r="AO73" s="340">
        <f>SUMIFS('Conciliação Bancária 2016.17.18'!$J:$J,'Conciliação Bancária 2016.17.18'!$D:$D,'Base -Receita-Despesa'!AO$5)</f>
        <v>-275174.30999999994</v>
      </c>
      <c r="AP73" s="340">
        <f>SUMIFS('Conciliação Bancária 2016.17.18'!$J:$J,'Conciliação Bancária 2016.17.18'!$D:$D,'Base -Receita-Despesa'!AP$5)</f>
        <v>466122.26999999984</v>
      </c>
      <c r="AQ73" s="340">
        <f>SUMIFS('Conciliação Bancária 2016.17.18'!$J:$J,'Conciliação Bancária 2016.17.18'!$D:$D,'Base -Receita-Despesa'!AQ$5)</f>
        <v>-500769.86529021885</v>
      </c>
      <c r="AR73" s="339">
        <f>SUMIFS('Conciliação Bancária 2016.17.18'!$J:$J,'Conciliação Bancária 2016.17.18'!$A:$A,AF3)</f>
        <v>-2679631.6382902171</v>
      </c>
      <c r="AU73" s="339">
        <f>SUMIFS('Conciliação Bancária 2016.17.18'!$J:$J,'Conciliação Bancária 2016.17.18'!$D:$D,'Base -Receita-Despesa'!AU$5)</f>
        <v>59485.750000000116</v>
      </c>
      <c r="AV73" s="339">
        <f>SUMIFS('Conciliação Bancária 2016.17.18'!$J:$J,'Conciliação Bancária 2016.17.18'!$D:$D,'Base -Receita-Despesa'!AV$5)</f>
        <v>-59240.490000000085</v>
      </c>
      <c r="AW73" s="339">
        <f>SUMIFS('Conciliação Bancária 2016.17.18'!$J:$J,'Conciliação Bancária 2016.17.18'!$D:$D,'Base -Receita-Despesa'!AW$5)</f>
        <v>-104.65000000002328</v>
      </c>
      <c r="AX73" s="339">
        <f>SUMIFS('Conciliação Bancária 2016.17.18'!$J:$J,'Conciliação Bancária 2016.17.18'!$D:$D,'Base -Receita-Despesa'!AX$5)</f>
        <v>556978.12999999989</v>
      </c>
      <c r="AY73" s="339">
        <f>SUMIFS('Conciliação Bancária 2016.17.18'!$J:$J,'Conciliação Bancária 2016.17.18'!$D:$D,'Base -Receita-Despesa'!AY$5)</f>
        <v>570838.62999999861</v>
      </c>
      <c r="AZ73" s="339">
        <f>SUMIFS('Conciliação Bancária 2016.17.18'!$J:$J,'Conciliação Bancária 2016.17.18'!$D:$D,'Base -Receita-Despesa'!AZ$5)</f>
        <v>-1127092.44</v>
      </c>
      <c r="BA73" s="339">
        <f>SUMIFS('Conciliação Bancária 2016.17.18'!$J:$J,'Conciliação Bancária 2016.17.18'!$D:$D,'Base -Receita-Despesa'!BA$5)</f>
        <v>-34.120000000111759</v>
      </c>
      <c r="BB73" s="339">
        <f>SUMIFS('Conciliação Bancária 2016.17.18'!$J:$J,'Conciliação Bancária 2016.17.18'!$D:$D,'Base -Receita-Despesa'!BB$5)</f>
        <v>20496.330000000078</v>
      </c>
      <c r="BC73" s="339">
        <f>SUMIFS('Conciliação Bancária 2016.17.18'!$J:$J,'Conciliação Bancária 2016.17.18'!$D:$D,'Base -Receita-Despesa'!BC$5)</f>
        <v>-20078.009999999929</v>
      </c>
      <c r="BD73" s="339">
        <f>SUMIFS('Conciliação Bancária 2016.17.18'!$J:$J,'Conciliação Bancária 2016.17.18'!$D:$D,'Base -Receita-Despesa'!BD$5)</f>
        <v>500472.21000000124</v>
      </c>
      <c r="BE73" s="339">
        <f>SUMIFS('Conciliação Bancária 2016.17.18'!$J:$J,'Conciliação Bancária 2016.17.18'!$D:$D,'Base -Receita-Despesa'!BE$5)</f>
        <v>830939.07999999914</v>
      </c>
      <c r="BF73" s="339">
        <f>SUMIFS('Conciliação Bancária 2016.17.18'!$J:$J,'Conciliação Bancária 2016.17.18'!$D:$D,'Base -Receita-Despesa'!BF$5)</f>
        <v>-1317592.1200000003</v>
      </c>
      <c r="BG73" s="339">
        <f>SUMIFS('Conciliação Bancária 2016.17.18'!$J:$J,'Conciliação Bancária 2016.17.18'!$A:$A,AU3)</f>
        <v>15068.300000001491</v>
      </c>
      <c r="BJ73" s="339">
        <f>SUMIFS('Conciliação Bancária 2016.17.18'!$J:$J,'Conciliação Bancária 2016.17.18'!$D:$D,'Base -Receita-Despesa'!BJ$5)</f>
        <v>246.03999999980792</v>
      </c>
      <c r="BK73" s="339">
        <f>SUMIFS('Conciliação Bancária 2016.17.18'!$J:$J,'Conciliação Bancária 2016.17.18'!$D:$D,'Base -Receita-Despesa'!BK$5)</f>
        <v>470.66000000006181</v>
      </c>
      <c r="BL73" s="339">
        <f>SUMIFS('Conciliação Bancária 2016.17.18'!$J:$J,'Conciliação Bancária 2016.17.18'!$D:$D,'Base -Receita-Despesa'!BL$5)</f>
        <v>853260.97999999882</v>
      </c>
      <c r="BM73" s="339">
        <f>SUMIFS('Conciliação Bancária 2016.17.18'!$J:$J,'Conciliação Bancária 2016.17.18'!$D:$D,'Base -Receita-Despesa'!BM$5)</f>
        <v>-830372.71000000171</v>
      </c>
      <c r="BN73" s="339">
        <f>SUMIFS('Conciliação Bancária 2016.17.18'!$J:$J,'Conciliação Bancária 2016.17.18'!$D:$D,'Base -Receita-Despesa'!BN$5)</f>
        <v>15764.850000000199</v>
      </c>
      <c r="BO73" s="339">
        <f>SUMIFS('Conciliação Bancária 2016.17.18'!$J:$J,'Conciliação Bancária 2016.17.18'!$D:$D,'Base -Receita-Despesa'!BO$5)</f>
        <v>1230736.8400000003</v>
      </c>
      <c r="BP73" s="339">
        <f>SUMIFS('Conciliação Bancária 2016.17.18'!$J:$J,'Conciliação Bancária 2016.17.18'!$D:$D,'Base -Receita-Despesa'!BP$5)</f>
        <v>-1215814.93</v>
      </c>
      <c r="BQ73" s="339">
        <f>SUMIFS('Conciliação Bancária 2016.17.18'!$J:$J,'Conciliação Bancária 2016.17.18'!$D:$D,'Base -Receita-Despesa'!BQ$5)</f>
        <v>1122771.7699999991</v>
      </c>
      <c r="BR73" s="339">
        <f>SUMIFS('Conciliação Bancária 2016.17.18'!$J:$J,'Conciliação Bancária 2016.17.18'!$D:$D,'Base -Receita-Despesa'!BR$5)</f>
        <v>-994359.05999999982</v>
      </c>
      <c r="BS73" s="339">
        <f>SUMIFS('Conciliação Bancária 2016.17.18'!$J:$J,'Conciliação Bancária 2016.17.18'!$D:$D,'Base -Receita-Despesa'!BS$5)</f>
        <v>81468.009999999704</v>
      </c>
      <c r="BT73" s="339">
        <f>SUMIFS('Conciliação Bancária 2016.17.18'!$J:$J,'Conciliação Bancária 2016.17.18'!$D:$D,'Base -Receita-Despesa'!BT$5)</f>
        <v>378936.82999999874</v>
      </c>
      <c r="BU73" s="339">
        <f>SUMIFS('Conciliação Bancária 2016.17.18'!$J:$J,'Conciliação Bancária 2016.17.18'!$D:$D,'Base -Receita-Despesa'!BU$5)</f>
        <v>-346975.80999999988</v>
      </c>
      <c r="BV73" s="339">
        <f>SUMIFS('Conciliação Bancária 2016.17.18'!$J:$J,'Conciliação Bancária 2016.17.18'!$A:$A,BJ3)</f>
        <v>296133.46999999566</v>
      </c>
      <c r="BY73" s="339">
        <f>SUMIFS('Conciliação Bancária 2016.17.18'!$J:$J,'Conciliação Bancária 2016.17.18'!$D:$D,'Base -Receita-Despesa'!BY$5)</f>
        <v>-1024870.0799999974</v>
      </c>
      <c r="BZ73" s="339">
        <f>SUMIFS('Conciliação Bancária 2016.17.18'!$J:$J,'Conciliação Bancária 2016.17.18'!$D:$D,'Base -Receita-Despesa'!BZ$5)</f>
        <v>387982.50000000029</v>
      </c>
      <c r="CA73" s="339">
        <f>SUMIFS('Conciliação Bancária 2016.17.18'!$J:$J,'Conciliação Bancária 2016.17.18'!$D:$D,'Base -Receita-Despesa'!CA$5)</f>
        <v>0</v>
      </c>
      <c r="CB73" s="339">
        <f>SUMIFS('Conciliação Bancária 2016.17.18'!$J:$J,'Conciliação Bancária 2016.17.18'!$D:$D,'Base -Receita-Despesa'!CB$5)</f>
        <v>0</v>
      </c>
      <c r="CC73" s="339">
        <f>SUMIFS('Conciliação Bancária 2016.17.18'!$J:$J,'Conciliação Bancária 2016.17.18'!$D:$D,'Base -Receita-Despesa'!CC$5)</f>
        <v>0</v>
      </c>
      <c r="CD73" s="339">
        <f>SUMIFS('Conciliação Bancária 2016.17.18'!$J:$J,'Conciliação Bancária 2016.17.18'!$D:$D,'Base -Receita-Despesa'!CD$5)</f>
        <v>0</v>
      </c>
      <c r="CE73" s="339">
        <f>SUMIFS('Conciliação Bancária 2016.17.18'!$J:$J,'Conciliação Bancária 2016.17.18'!$D:$D,'Base -Receita-Despesa'!CE$5)</f>
        <v>0</v>
      </c>
      <c r="CF73" s="339">
        <f>SUMIFS('Conciliação Bancária 2016.17.18'!$J:$J,'Conciliação Bancária 2016.17.18'!$D:$D,'Base -Receita-Despesa'!CF$5)</f>
        <v>0</v>
      </c>
      <c r="CG73" s="339">
        <f>SUMIFS('Conciliação Bancária 2016.17.18'!$J:$J,'Conciliação Bancária 2016.17.18'!$D:$D,'Base -Receita-Despesa'!CG$5)</f>
        <v>0</v>
      </c>
      <c r="CH73" s="339">
        <f>SUMIFS('Conciliação Bancária 2016.17.18'!$J:$J,'Conciliação Bancária 2016.17.18'!$D:$D,'Base -Receita-Despesa'!CH$5)</f>
        <v>0</v>
      </c>
      <c r="CI73" s="339">
        <f>SUMIFS('Conciliação Bancária 2016.17.18'!$J:$J,'Conciliação Bancária 2016.17.18'!$D:$D,'Base -Receita-Despesa'!CI$5)</f>
        <v>0</v>
      </c>
      <c r="CJ73" s="339">
        <f>SUMIFS('Conciliação Bancária 2016.17.18'!$J:$J,'Conciliação Bancária 2016.17.18'!$D:$D,'Base -Receita-Despesa'!CJ$5)</f>
        <v>0</v>
      </c>
      <c r="CK73" s="339">
        <f>SUMIFS('Conciliação Bancária 2016.17.18'!$J:$J,'Conciliação Bancária 2016.17.18'!$A:$A,BY3)</f>
        <v>-636887.57999999658</v>
      </c>
    </row>
    <row r="74" spans="2:90" x14ac:dyDescent="0.3">
      <c r="B74" s="167"/>
      <c r="C74" s="117" t="b">
        <f t="shared" ref="C74:O74" si="319">ROUND(C72,2)=ROUND(C73,2)</f>
        <v>1</v>
      </c>
      <c r="D74" s="117" t="b">
        <f t="shared" si="319"/>
        <v>1</v>
      </c>
      <c r="E74" s="117" t="b">
        <f t="shared" si="319"/>
        <v>1</v>
      </c>
      <c r="F74" s="117" t="b">
        <f t="shared" si="319"/>
        <v>1</v>
      </c>
      <c r="G74" s="117" t="b">
        <f t="shared" si="319"/>
        <v>1</v>
      </c>
      <c r="H74" s="117" t="b">
        <f t="shared" si="319"/>
        <v>1</v>
      </c>
      <c r="I74" s="117" t="b">
        <f t="shared" si="319"/>
        <v>1</v>
      </c>
      <c r="J74" s="117" t="b">
        <f t="shared" si="319"/>
        <v>1</v>
      </c>
      <c r="K74" s="117" t="b">
        <f t="shared" si="319"/>
        <v>1</v>
      </c>
      <c r="L74" s="117" t="b">
        <f t="shared" si="319"/>
        <v>1</v>
      </c>
      <c r="M74" s="117" t="b">
        <f t="shared" si="319"/>
        <v>1</v>
      </c>
      <c r="N74" s="117" t="b">
        <f t="shared" si="319"/>
        <v>1</v>
      </c>
      <c r="O74" s="117" t="b">
        <f t="shared" si="319"/>
        <v>1</v>
      </c>
      <c r="P74" s="216"/>
      <c r="Q74" s="117" t="b">
        <f t="shared" ref="Q74:AC74" si="320">ROUND(Q72,2)=ROUND(Q73,2)</f>
        <v>1</v>
      </c>
      <c r="R74" s="117" t="b">
        <f t="shared" si="320"/>
        <v>1</v>
      </c>
      <c r="S74" s="117" t="b">
        <f t="shared" si="320"/>
        <v>1</v>
      </c>
      <c r="T74" s="117" t="b">
        <f t="shared" si="320"/>
        <v>1</v>
      </c>
      <c r="U74" s="117" t="b">
        <f t="shared" si="320"/>
        <v>1</v>
      </c>
      <c r="V74" s="117" t="b">
        <f t="shared" si="320"/>
        <v>1</v>
      </c>
      <c r="W74" s="117" t="b">
        <f t="shared" si="320"/>
        <v>1</v>
      </c>
      <c r="X74" s="117" t="b">
        <f t="shared" si="320"/>
        <v>1</v>
      </c>
      <c r="Y74" s="117" t="b">
        <f t="shared" si="320"/>
        <v>1</v>
      </c>
      <c r="Z74" s="117" t="b">
        <f t="shared" si="320"/>
        <v>1</v>
      </c>
      <c r="AA74" s="117" t="b">
        <f t="shared" si="320"/>
        <v>1</v>
      </c>
      <c r="AB74" s="117" t="b">
        <f t="shared" si="320"/>
        <v>1</v>
      </c>
      <c r="AC74" s="117" t="b">
        <f t="shared" si="320"/>
        <v>1</v>
      </c>
      <c r="AE74" s="117"/>
      <c r="AF74" s="117" t="b">
        <f t="shared" ref="AF74:AR74" si="321">ROUND(AF72,2)=ROUND(AF73,2)</f>
        <v>1</v>
      </c>
      <c r="AG74" s="117" t="b">
        <f t="shared" si="321"/>
        <v>1</v>
      </c>
      <c r="AH74" s="117" t="b">
        <f t="shared" si="321"/>
        <v>1</v>
      </c>
      <c r="AI74" s="117" t="b">
        <f t="shared" si="321"/>
        <v>1</v>
      </c>
      <c r="AJ74" s="117" t="b">
        <f t="shared" si="321"/>
        <v>1</v>
      </c>
      <c r="AK74" s="117" t="b">
        <f t="shared" si="321"/>
        <v>1</v>
      </c>
      <c r="AL74" s="117" t="b">
        <f t="shared" si="321"/>
        <v>1</v>
      </c>
      <c r="AM74" s="117" t="b">
        <f t="shared" si="321"/>
        <v>1</v>
      </c>
      <c r="AN74" s="117" t="b">
        <f t="shared" si="321"/>
        <v>1</v>
      </c>
      <c r="AO74" s="117" t="b">
        <f t="shared" si="321"/>
        <v>1</v>
      </c>
      <c r="AP74" s="117" t="b">
        <f t="shared" si="321"/>
        <v>1</v>
      </c>
      <c r="AQ74" s="117" t="b">
        <f t="shared" si="321"/>
        <v>1</v>
      </c>
      <c r="AR74" s="117" t="b">
        <f t="shared" si="321"/>
        <v>1</v>
      </c>
      <c r="AT74" s="117"/>
      <c r="AU74" s="117" t="b">
        <f t="shared" ref="AU74:BG74" si="322">ROUND(AU72,2)=ROUND(AU73,2)</f>
        <v>1</v>
      </c>
      <c r="AV74" s="117" t="b">
        <f t="shared" si="322"/>
        <v>1</v>
      </c>
      <c r="AW74" s="117" t="b">
        <f t="shared" si="322"/>
        <v>1</v>
      </c>
      <c r="AX74" s="117" t="b">
        <f t="shared" si="322"/>
        <v>1</v>
      </c>
      <c r="AY74" s="117" t="b">
        <f t="shared" si="322"/>
        <v>1</v>
      </c>
      <c r="AZ74" s="117" t="b">
        <f t="shared" si="322"/>
        <v>1</v>
      </c>
      <c r="BA74" s="117" t="b">
        <f t="shared" si="322"/>
        <v>1</v>
      </c>
      <c r="BB74" s="117" t="b">
        <f t="shared" si="322"/>
        <v>1</v>
      </c>
      <c r="BC74" s="117" t="b">
        <f t="shared" si="322"/>
        <v>1</v>
      </c>
      <c r="BD74" s="117" t="b">
        <f t="shared" si="322"/>
        <v>1</v>
      </c>
      <c r="BE74" s="117" t="b">
        <f t="shared" si="322"/>
        <v>1</v>
      </c>
      <c r="BF74" s="117" t="b">
        <f t="shared" si="322"/>
        <v>1</v>
      </c>
      <c r="BG74" s="117" t="b">
        <f t="shared" si="322"/>
        <v>1</v>
      </c>
      <c r="BI74" s="117"/>
      <c r="BJ74" s="117" t="b">
        <f t="shared" ref="BJ74:BV74" si="323">ROUND(BJ72,2)=ROUND(BJ73,2)</f>
        <v>1</v>
      </c>
      <c r="BK74" s="117" t="b">
        <f t="shared" si="323"/>
        <v>1</v>
      </c>
      <c r="BL74" s="117" t="b">
        <f t="shared" si="323"/>
        <v>1</v>
      </c>
      <c r="BM74" s="117" t="b">
        <f t="shared" si="323"/>
        <v>1</v>
      </c>
      <c r="BN74" s="117" t="b">
        <f t="shared" si="323"/>
        <v>1</v>
      </c>
      <c r="BO74" s="117" t="b">
        <f t="shared" si="323"/>
        <v>1</v>
      </c>
      <c r="BP74" s="117" t="b">
        <f t="shared" si="323"/>
        <v>1</v>
      </c>
      <c r="BQ74" s="117" t="b">
        <f t="shared" si="323"/>
        <v>1</v>
      </c>
      <c r="BR74" s="117" t="b">
        <f t="shared" si="323"/>
        <v>1</v>
      </c>
      <c r="BS74" s="117" t="b">
        <f t="shared" si="323"/>
        <v>1</v>
      </c>
      <c r="BT74" s="117" t="b">
        <f t="shared" si="323"/>
        <v>1</v>
      </c>
      <c r="BU74" s="117" t="b">
        <f t="shared" si="323"/>
        <v>1</v>
      </c>
      <c r="BV74" s="117" t="b">
        <f t="shared" si="323"/>
        <v>1</v>
      </c>
      <c r="BX74" s="117"/>
      <c r="BY74" s="117" t="b">
        <f t="shared" ref="BY74:CK74" si="324">ROUND(BY72,2)=ROUND(BY73,2)</f>
        <v>1</v>
      </c>
      <c r="BZ74" s="117" t="b">
        <f t="shared" si="324"/>
        <v>1</v>
      </c>
      <c r="CA74" s="117" t="b">
        <f t="shared" si="324"/>
        <v>1</v>
      </c>
      <c r="CB74" s="117" t="b">
        <f t="shared" si="324"/>
        <v>1</v>
      </c>
      <c r="CC74" s="117" t="b">
        <f t="shared" si="324"/>
        <v>1</v>
      </c>
      <c r="CD74" s="117" t="b">
        <f t="shared" si="324"/>
        <v>1</v>
      </c>
      <c r="CE74" s="117" t="b">
        <f t="shared" si="324"/>
        <v>1</v>
      </c>
      <c r="CF74" s="117" t="b">
        <f t="shared" si="324"/>
        <v>1</v>
      </c>
      <c r="CG74" s="117" t="b">
        <f t="shared" si="324"/>
        <v>1</v>
      </c>
      <c r="CH74" s="117" t="b">
        <f t="shared" si="324"/>
        <v>1</v>
      </c>
      <c r="CI74" s="117" t="b">
        <f t="shared" si="324"/>
        <v>1</v>
      </c>
      <c r="CJ74" s="117" t="b">
        <f t="shared" si="324"/>
        <v>1</v>
      </c>
      <c r="CK74" s="117" t="b">
        <f t="shared" si="324"/>
        <v>1</v>
      </c>
    </row>
    <row r="75" spans="2:90" x14ac:dyDescent="0.3">
      <c r="B75" s="167"/>
      <c r="C75" s="167"/>
      <c r="D75" s="167"/>
      <c r="E75" s="167"/>
      <c r="F75" s="167"/>
      <c r="G75" s="167"/>
      <c r="H75" s="167"/>
      <c r="I75" s="167"/>
      <c r="J75" s="167"/>
      <c r="K75" s="167"/>
      <c r="L75" s="167"/>
      <c r="M75" s="167"/>
      <c r="N75" s="167"/>
      <c r="P75" s="216"/>
      <c r="Q75" s="117"/>
      <c r="R75" s="117"/>
      <c r="S75" s="117"/>
      <c r="T75" s="117"/>
      <c r="U75" s="117"/>
      <c r="V75" s="117"/>
      <c r="W75" s="117"/>
      <c r="X75" s="117"/>
      <c r="Y75" s="117"/>
      <c r="Z75" s="117"/>
      <c r="AA75" s="117"/>
      <c r="AB75" s="117"/>
      <c r="AC75" s="140"/>
      <c r="AE75" s="117"/>
      <c r="AF75" s="165"/>
      <c r="AG75" s="165"/>
      <c r="AH75" s="165"/>
      <c r="AI75" s="118"/>
      <c r="AK75" s="119"/>
      <c r="AL75" s="166"/>
      <c r="AT75" s="117"/>
      <c r="AU75" s="165"/>
      <c r="AV75" s="165"/>
      <c r="AW75" s="165"/>
      <c r="AX75" s="118"/>
      <c r="AZ75" s="119"/>
      <c r="BA75" s="166"/>
      <c r="BI75" s="117"/>
      <c r="BJ75" s="165"/>
      <c r="BK75" s="165"/>
      <c r="BL75" s="165"/>
      <c r="BM75" s="118"/>
      <c r="BO75" s="119"/>
      <c r="BP75" s="166"/>
      <c r="BX75" s="117"/>
      <c r="BY75" s="165"/>
      <c r="BZ75" s="165"/>
      <c r="CA75" s="165"/>
      <c r="CB75" s="118"/>
      <c r="CD75" s="119"/>
      <c r="CE75" s="166"/>
    </row>
    <row r="76" spans="2:90" x14ac:dyDescent="0.3">
      <c r="B76" s="167"/>
      <c r="C76" s="167"/>
      <c r="D76" s="167"/>
      <c r="E76" s="167"/>
      <c r="F76" s="167"/>
      <c r="G76" s="167"/>
      <c r="H76" s="167"/>
      <c r="I76" s="167"/>
      <c r="J76" s="167"/>
      <c r="K76" s="167"/>
      <c r="L76" s="167"/>
      <c r="M76" s="167"/>
      <c r="N76" s="167"/>
      <c r="P76" s="216"/>
      <c r="Q76" s="117"/>
      <c r="R76" s="117"/>
      <c r="S76" s="117"/>
      <c r="T76" s="117"/>
      <c r="U76" s="117"/>
      <c r="V76" s="117"/>
      <c r="W76" s="117"/>
      <c r="X76" s="117"/>
      <c r="Y76" s="117"/>
      <c r="Z76" s="117"/>
      <c r="AA76" s="117"/>
      <c r="AB76" s="117"/>
      <c r="AC76" s="140"/>
      <c r="AE76" s="117"/>
      <c r="AF76" s="165"/>
      <c r="AG76" s="165"/>
      <c r="AH76" s="165"/>
      <c r="AI76" s="118"/>
      <c r="AK76" s="119"/>
      <c r="AL76" s="166"/>
      <c r="AT76" s="117"/>
      <c r="AU76" s="165"/>
      <c r="AV76" s="165"/>
      <c r="AW76" s="165"/>
      <c r="AX76" s="118"/>
      <c r="AZ76" s="119"/>
      <c r="BA76" s="166"/>
      <c r="BI76" s="117"/>
      <c r="BJ76" s="165"/>
      <c r="BK76" s="165"/>
      <c r="BL76" s="165"/>
      <c r="BM76" s="118"/>
      <c r="BO76" s="119"/>
      <c r="BP76" s="166"/>
      <c r="BX76" s="117"/>
      <c r="BY76" s="165"/>
      <c r="BZ76" s="165"/>
      <c r="CA76" s="165"/>
      <c r="CB76" s="118"/>
      <c r="CD76" s="119"/>
      <c r="CE76" s="166"/>
    </row>
    <row r="77" spans="2:90" x14ac:dyDescent="0.3">
      <c r="B77" s="167"/>
      <c r="C77" s="167"/>
      <c r="D77" s="167"/>
      <c r="E77" s="167"/>
      <c r="F77" s="167"/>
      <c r="G77" s="167"/>
      <c r="H77" s="167"/>
      <c r="I77" s="167"/>
      <c r="J77" s="167"/>
      <c r="K77" s="167"/>
      <c r="L77" s="167"/>
      <c r="M77" s="167"/>
      <c r="N77" s="167"/>
      <c r="P77" s="216"/>
      <c r="Q77" s="117"/>
      <c r="R77" s="117"/>
      <c r="S77" s="117"/>
      <c r="T77" s="117"/>
      <c r="U77" s="117"/>
      <c r="V77" s="117"/>
      <c r="W77" s="117"/>
      <c r="X77" s="117"/>
      <c r="Y77" s="117"/>
      <c r="Z77" s="117"/>
      <c r="AA77" s="117"/>
      <c r="AB77" s="117"/>
      <c r="AC77" s="140"/>
      <c r="AE77" s="117"/>
      <c r="AF77" s="165"/>
      <c r="AG77" s="165"/>
      <c r="AH77" s="165"/>
      <c r="AI77" s="118"/>
      <c r="AK77" s="119"/>
      <c r="AL77" s="166"/>
      <c r="AT77" s="117"/>
      <c r="AU77" s="165"/>
      <c r="AV77" s="165"/>
      <c r="AW77" s="165"/>
      <c r="AX77" s="118"/>
      <c r="AZ77" s="119"/>
      <c r="BA77" s="166"/>
      <c r="BI77" s="117"/>
      <c r="BJ77" s="165"/>
      <c r="BK77" s="165"/>
      <c r="BL77" s="165"/>
      <c r="BM77" s="118"/>
      <c r="BO77" s="119"/>
      <c r="BP77" s="166"/>
      <c r="BX77" s="117"/>
      <c r="BY77" s="165"/>
      <c r="BZ77" s="165"/>
      <c r="CA77" s="165"/>
      <c r="CB77" s="118"/>
      <c r="CD77" s="119"/>
      <c r="CE77" s="166"/>
    </row>
    <row r="78" spans="2:90" x14ac:dyDescent="0.3">
      <c r="B78" s="167"/>
      <c r="C78" s="167"/>
      <c r="D78" s="167"/>
      <c r="E78" s="167"/>
      <c r="F78" s="167"/>
      <c r="G78" s="167"/>
      <c r="H78" s="167"/>
      <c r="I78" s="167"/>
      <c r="J78" s="167"/>
      <c r="K78" s="167"/>
      <c r="L78" s="167"/>
      <c r="M78" s="167"/>
      <c r="N78" s="167"/>
      <c r="P78" s="216"/>
      <c r="Q78" s="117"/>
      <c r="R78" s="117"/>
      <c r="S78" s="117"/>
      <c r="T78" s="117"/>
      <c r="U78" s="117"/>
      <c r="V78" s="117"/>
      <c r="W78" s="117"/>
      <c r="X78" s="117"/>
      <c r="Y78" s="117"/>
      <c r="Z78" s="117"/>
      <c r="AA78" s="117"/>
      <c r="AB78" s="117"/>
      <c r="AC78" s="140"/>
      <c r="AE78" s="117"/>
      <c r="AF78" s="165"/>
      <c r="AG78" s="165"/>
      <c r="AH78" s="165"/>
      <c r="AI78" s="165"/>
      <c r="AK78" s="119"/>
      <c r="AL78" s="166"/>
      <c r="AT78" s="117"/>
      <c r="AU78" s="165"/>
      <c r="AV78" s="165"/>
      <c r="AW78" s="165"/>
      <c r="AX78" s="165"/>
      <c r="AZ78" s="119"/>
      <c r="BA78" s="166"/>
      <c r="BI78" s="117"/>
      <c r="BJ78" s="165"/>
      <c r="BK78" s="165"/>
      <c r="BL78" s="165"/>
      <c r="BM78" s="165"/>
      <c r="BO78" s="119"/>
      <c r="BP78" s="166"/>
      <c r="BX78" s="117"/>
      <c r="BY78" s="165"/>
      <c r="BZ78" s="165"/>
      <c r="CA78" s="165"/>
      <c r="CB78" s="165"/>
      <c r="CD78" s="119"/>
      <c r="CE78" s="166"/>
    </row>
    <row r="79" spans="2:90" x14ac:dyDescent="0.3">
      <c r="P79" s="216"/>
      <c r="Q79" s="117"/>
      <c r="R79" s="117"/>
      <c r="S79" s="117"/>
      <c r="T79" s="117"/>
      <c r="U79" s="117"/>
      <c r="V79" s="117"/>
      <c r="W79" s="117"/>
      <c r="X79" s="117"/>
      <c r="Y79" s="117"/>
      <c r="Z79" s="117"/>
      <c r="AA79" s="117"/>
      <c r="AB79" s="117"/>
      <c r="AC79" s="140"/>
      <c r="AE79" s="117"/>
      <c r="AF79" s="165"/>
      <c r="AG79" s="165"/>
      <c r="AH79" s="165"/>
      <c r="AI79" s="118"/>
      <c r="AK79" s="119"/>
      <c r="AL79" s="166"/>
      <c r="AT79" s="117"/>
      <c r="AU79" s="165"/>
      <c r="AV79" s="165"/>
      <c r="AW79" s="165"/>
      <c r="AX79" s="118"/>
      <c r="AZ79" s="119"/>
      <c r="BA79" s="166"/>
      <c r="BI79" s="117"/>
      <c r="BJ79" s="165"/>
      <c r="BK79" s="165"/>
      <c r="BL79" s="165"/>
      <c r="BM79" s="118"/>
      <c r="BO79" s="119"/>
      <c r="BP79" s="166"/>
      <c r="BX79" s="117"/>
      <c r="BY79" s="165"/>
      <c r="BZ79" s="165"/>
      <c r="CA79" s="165"/>
      <c r="CB79" s="118"/>
      <c r="CD79" s="119"/>
      <c r="CE79" s="166"/>
    </row>
    <row r="80" spans="2:90" x14ac:dyDescent="0.3">
      <c r="P80" s="216"/>
      <c r="Q80" s="117"/>
      <c r="R80" s="117"/>
      <c r="S80" s="117"/>
      <c r="T80" s="117"/>
      <c r="U80" s="117"/>
      <c r="V80" s="117"/>
      <c r="W80" s="117"/>
      <c r="X80" s="117"/>
      <c r="Y80" s="117"/>
      <c r="Z80" s="117"/>
      <c r="AA80" s="117"/>
      <c r="AB80" s="117"/>
      <c r="AC80" s="140"/>
      <c r="AE80" s="117"/>
      <c r="AF80" s="165"/>
      <c r="AG80" s="165"/>
      <c r="AH80" s="165"/>
      <c r="AI80" s="118"/>
      <c r="AL80" s="166"/>
      <c r="AT80" s="117"/>
      <c r="AU80" s="165"/>
      <c r="AV80" s="165"/>
      <c r="AW80" s="165"/>
      <c r="AX80" s="118"/>
      <c r="BA80" s="166"/>
      <c r="BI80" s="117"/>
      <c r="BJ80" s="165"/>
      <c r="BK80" s="165"/>
      <c r="BL80" s="165"/>
      <c r="BM80" s="118"/>
      <c r="BP80" s="166"/>
      <c r="BX80" s="117"/>
      <c r="BY80" s="165"/>
      <c r="BZ80" s="165"/>
      <c r="CA80" s="165"/>
      <c r="CB80" s="118"/>
      <c r="CE80" s="166"/>
    </row>
    <row r="81" spans="2:83" x14ac:dyDescent="0.3">
      <c r="P81" s="216"/>
      <c r="Q81" s="117"/>
      <c r="R81" s="117"/>
      <c r="S81" s="117"/>
      <c r="T81" s="117"/>
      <c r="U81" s="117"/>
      <c r="V81" s="117"/>
      <c r="W81" s="117"/>
      <c r="X81" s="117"/>
      <c r="Y81" s="117"/>
      <c r="Z81" s="117"/>
      <c r="AA81" s="117"/>
      <c r="AB81" s="117"/>
      <c r="AC81" s="140"/>
      <c r="AE81" s="117"/>
      <c r="AF81" s="165"/>
      <c r="AG81" s="165"/>
      <c r="AH81" s="165"/>
      <c r="AI81" s="118"/>
      <c r="AK81" s="119"/>
      <c r="AL81" s="166"/>
      <c r="AT81" s="117"/>
      <c r="AU81" s="165"/>
      <c r="AV81" s="165"/>
      <c r="AW81" s="165"/>
      <c r="AX81" s="118"/>
      <c r="AZ81" s="119"/>
      <c r="BA81" s="166"/>
      <c r="BI81" s="117"/>
      <c r="BJ81" s="165"/>
      <c r="BK81" s="165"/>
      <c r="BL81" s="165"/>
      <c r="BM81" s="118"/>
      <c r="BO81" s="119"/>
      <c r="BP81" s="166"/>
      <c r="BX81" s="117"/>
      <c r="BY81" s="165"/>
      <c r="BZ81" s="165"/>
      <c r="CA81" s="165"/>
      <c r="CB81" s="118"/>
      <c r="CD81" s="119"/>
      <c r="CE81" s="166"/>
    </row>
    <row r="82" spans="2:83" s="117" customFormat="1" x14ac:dyDescent="0.3">
      <c r="B82" s="140"/>
      <c r="C82" s="140"/>
      <c r="D82" s="140"/>
      <c r="E82" s="140"/>
      <c r="F82" s="140"/>
      <c r="G82" s="140"/>
      <c r="H82" s="140"/>
      <c r="I82" s="140"/>
      <c r="J82" s="140"/>
      <c r="K82" s="140"/>
      <c r="L82" s="140"/>
      <c r="M82" s="140"/>
      <c r="N82" s="140"/>
      <c r="P82" s="216"/>
      <c r="AF82" s="165"/>
      <c r="AG82" s="165"/>
      <c r="AH82" s="165"/>
      <c r="AI82" s="165"/>
      <c r="AJ82" s="119"/>
      <c r="AK82" s="119"/>
      <c r="AL82" s="170"/>
      <c r="AU82" s="165"/>
      <c r="AV82" s="165"/>
      <c r="AW82" s="165"/>
      <c r="AX82" s="165"/>
      <c r="AY82" s="119"/>
      <c r="AZ82" s="119"/>
      <c r="BA82" s="262"/>
      <c r="BJ82" s="165"/>
      <c r="BK82" s="165"/>
      <c r="BL82" s="165"/>
      <c r="BM82" s="165"/>
      <c r="BN82" s="119"/>
      <c r="BO82" s="119"/>
      <c r="BP82" s="262"/>
      <c r="BY82" s="165"/>
      <c r="BZ82" s="165"/>
      <c r="CA82" s="165"/>
      <c r="CB82" s="165"/>
      <c r="CC82" s="119"/>
      <c r="CD82" s="119"/>
      <c r="CE82" s="262"/>
    </row>
    <row r="83" spans="2:83" x14ac:dyDescent="0.3">
      <c r="P83" s="216"/>
      <c r="Q83" s="117"/>
      <c r="R83" s="117"/>
      <c r="S83" s="117"/>
      <c r="T83" s="117"/>
      <c r="U83" s="117"/>
      <c r="V83" s="117"/>
      <c r="W83" s="117"/>
      <c r="X83" s="117"/>
      <c r="Y83" s="117"/>
      <c r="Z83" s="117"/>
      <c r="AA83" s="117"/>
      <c r="AB83" s="117"/>
      <c r="AC83" s="140"/>
      <c r="AE83" s="117"/>
      <c r="AF83" s="165"/>
      <c r="AG83" s="165"/>
      <c r="AH83" s="165"/>
      <c r="AI83" s="118"/>
      <c r="AK83" s="119"/>
      <c r="AL83" s="166"/>
      <c r="AT83" s="117"/>
      <c r="AU83" s="165"/>
      <c r="AV83" s="165"/>
      <c r="AW83" s="165"/>
      <c r="AX83" s="118"/>
      <c r="AZ83" s="119"/>
      <c r="BA83" s="166"/>
      <c r="BI83" s="117"/>
      <c r="BJ83" s="165"/>
      <c r="BK83" s="165"/>
      <c r="BL83" s="165"/>
      <c r="BM83" s="118"/>
      <c r="BO83" s="119"/>
      <c r="BP83" s="166"/>
      <c r="BX83" s="117"/>
      <c r="BY83" s="165"/>
      <c r="BZ83" s="165"/>
      <c r="CA83" s="165"/>
      <c r="CB83" s="118"/>
      <c r="CD83" s="119"/>
      <c r="CE83" s="166"/>
    </row>
    <row r="84" spans="2:83" x14ac:dyDescent="0.3">
      <c r="P84" s="216"/>
      <c r="Q84" s="117"/>
      <c r="R84" s="117"/>
      <c r="S84" s="117"/>
      <c r="T84" s="117"/>
      <c r="U84" s="117"/>
      <c r="V84" s="117"/>
      <c r="W84" s="117"/>
      <c r="X84" s="117"/>
      <c r="Y84" s="117"/>
      <c r="Z84" s="117"/>
      <c r="AA84" s="117"/>
      <c r="AB84" s="117"/>
      <c r="AC84" s="140"/>
      <c r="AE84" s="117"/>
      <c r="AF84" s="165"/>
      <c r="AG84" s="165"/>
      <c r="AH84" s="165"/>
      <c r="AI84" s="118"/>
      <c r="AK84" s="119"/>
      <c r="AL84" s="166"/>
      <c r="AT84" s="117"/>
      <c r="AU84" s="165"/>
      <c r="AV84" s="165"/>
      <c r="AW84" s="165"/>
      <c r="AX84" s="118"/>
      <c r="AZ84" s="119"/>
      <c r="BA84" s="166"/>
      <c r="BI84" s="117"/>
      <c r="BJ84" s="165"/>
      <c r="BK84" s="165"/>
      <c r="BL84" s="165"/>
      <c r="BM84" s="118"/>
      <c r="BO84" s="119"/>
      <c r="BP84" s="166"/>
      <c r="BX84" s="117"/>
      <c r="BY84" s="165"/>
      <c r="BZ84" s="165"/>
      <c r="CA84" s="165"/>
      <c r="CB84" s="118"/>
      <c r="CD84" s="119"/>
      <c r="CE84" s="166"/>
    </row>
    <row r="85" spans="2:83" x14ac:dyDescent="0.3">
      <c r="P85" s="216"/>
      <c r="Q85" s="117"/>
      <c r="R85" s="117"/>
      <c r="S85" s="117"/>
      <c r="T85" s="117"/>
      <c r="U85" s="117"/>
      <c r="V85" s="117"/>
      <c r="W85" s="117"/>
      <c r="X85" s="117"/>
      <c r="Y85" s="117"/>
      <c r="Z85" s="117"/>
      <c r="AA85" s="117"/>
      <c r="AB85" s="117"/>
      <c r="AC85" s="140"/>
      <c r="AE85" s="117"/>
      <c r="AF85" s="165"/>
      <c r="AG85" s="165"/>
      <c r="AH85" s="165"/>
      <c r="AI85" s="118"/>
      <c r="AK85" s="119"/>
      <c r="AL85" s="166"/>
      <c r="AT85" s="117"/>
      <c r="AU85" s="165"/>
      <c r="AV85" s="165"/>
      <c r="AW85" s="165"/>
      <c r="AX85" s="118"/>
      <c r="AZ85" s="119"/>
      <c r="BA85" s="166"/>
      <c r="BI85" s="117"/>
      <c r="BJ85" s="165"/>
      <c r="BK85" s="165"/>
      <c r="BL85" s="165"/>
      <c r="BM85" s="118"/>
      <c r="BO85" s="119"/>
      <c r="BP85" s="166"/>
      <c r="BX85" s="117"/>
      <c r="BY85" s="165"/>
      <c r="BZ85" s="165"/>
      <c r="CA85" s="165"/>
      <c r="CB85" s="118"/>
      <c r="CD85" s="119"/>
      <c r="CE85" s="166"/>
    </row>
    <row r="86" spans="2:83" x14ac:dyDescent="0.3">
      <c r="P86" s="216"/>
      <c r="Q86" s="117"/>
      <c r="R86" s="117"/>
      <c r="S86" s="117"/>
      <c r="T86" s="117"/>
      <c r="U86" s="117"/>
      <c r="V86" s="117"/>
      <c r="W86" s="117"/>
      <c r="X86" s="117"/>
      <c r="Y86" s="117"/>
      <c r="Z86" s="117"/>
      <c r="AA86" s="117"/>
      <c r="AB86" s="117"/>
      <c r="AC86" s="140"/>
      <c r="AE86" s="117"/>
      <c r="AF86" s="165"/>
      <c r="AG86" s="165"/>
      <c r="AH86" s="165"/>
      <c r="AI86" s="118"/>
      <c r="AK86" s="119"/>
      <c r="AL86" s="166"/>
      <c r="AT86" s="117"/>
      <c r="AU86" s="165"/>
      <c r="AV86" s="165"/>
      <c r="AW86" s="165"/>
      <c r="AX86" s="118"/>
      <c r="AZ86" s="119"/>
      <c r="BA86" s="166"/>
      <c r="BI86" s="117"/>
      <c r="BJ86" s="165"/>
      <c r="BK86" s="165"/>
      <c r="BL86" s="165"/>
      <c r="BM86" s="118"/>
      <c r="BO86" s="119"/>
      <c r="BP86" s="166"/>
      <c r="BX86" s="117"/>
      <c r="BY86" s="165"/>
      <c r="BZ86" s="165"/>
      <c r="CA86" s="165"/>
      <c r="CB86" s="118"/>
      <c r="CD86" s="119"/>
      <c r="CE86" s="166"/>
    </row>
    <row r="87" spans="2:83" x14ac:dyDescent="0.3">
      <c r="P87" s="216"/>
      <c r="Q87" s="117"/>
      <c r="R87" s="117"/>
      <c r="S87" s="117"/>
      <c r="T87" s="117"/>
      <c r="U87" s="117"/>
      <c r="V87" s="117"/>
      <c r="W87" s="117"/>
      <c r="X87" s="117"/>
      <c r="Y87" s="117"/>
      <c r="Z87" s="117"/>
      <c r="AA87" s="117"/>
      <c r="AB87" s="117"/>
      <c r="AC87" s="140"/>
      <c r="AE87" s="117"/>
      <c r="AF87" s="165"/>
      <c r="AG87" s="165"/>
      <c r="AH87" s="165"/>
      <c r="AI87" s="118"/>
      <c r="AK87" s="119"/>
      <c r="AL87" s="166"/>
      <c r="AT87" s="117"/>
      <c r="AU87" s="165"/>
      <c r="AV87" s="165"/>
      <c r="AW87" s="165"/>
      <c r="AX87" s="118"/>
      <c r="AZ87" s="119"/>
      <c r="BA87" s="166"/>
      <c r="BI87" s="117"/>
      <c r="BJ87" s="165"/>
      <c r="BK87" s="165"/>
      <c r="BL87" s="165"/>
      <c r="BM87" s="118"/>
      <c r="BO87" s="119"/>
      <c r="BP87" s="166"/>
      <c r="BX87" s="117"/>
      <c r="BY87" s="165"/>
      <c r="BZ87" s="165"/>
      <c r="CA87" s="165"/>
      <c r="CB87" s="118"/>
      <c r="CD87" s="119"/>
      <c r="CE87" s="166"/>
    </row>
    <row r="88" spans="2:83" s="117" customFormat="1" x14ac:dyDescent="0.3">
      <c r="B88" s="140"/>
      <c r="C88" s="140"/>
      <c r="D88" s="140"/>
      <c r="E88" s="140"/>
      <c r="F88" s="140"/>
      <c r="G88" s="140"/>
      <c r="H88" s="140"/>
      <c r="I88" s="140"/>
      <c r="J88" s="140"/>
      <c r="K88" s="140"/>
      <c r="L88" s="140"/>
      <c r="M88" s="140"/>
      <c r="N88" s="140"/>
      <c r="P88" s="216"/>
      <c r="AF88" s="165"/>
      <c r="AG88" s="165"/>
      <c r="AH88" s="165"/>
      <c r="AI88" s="165"/>
      <c r="AJ88" s="119"/>
      <c r="AK88" s="119"/>
      <c r="AL88" s="170"/>
      <c r="AU88" s="165"/>
      <c r="AV88" s="165"/>
      <c r="AW88" s="165"/>
      <c r="AX88" s="165"/>
      <c r="AY88" s="119"/>
      <c r="AZ88" s="119"/>
      <c r="BA88" s="262"/>
      <c r="BJ88" s="165"/>
      <c r="BK88" s="165"/>
      <c r="BL88" s="165"/>
      <c r="BM88" s="165"/>
      <c r="BN88" s="119"/>
      <c r="BO88" s="119"/>
      <c r="BP88" s="262"/>
      <c r="BY88" s="165"/>
      <c r="BZ88" s="165"/>
      <c r="CA88" s="165"/>
      <c r="CB88" s="165"/>
      <c r="CC88" s="119"/>
      <c r="CD88" s="119"/>
      <c r="CE88" s="262"/>
    </row>
    <row r="89" spans="2:83" s="117" customFormat="1" x14ac:dyDescent="0.3">
      <c r="B89" s="116"/>
      <c r="C89" s="116"/>
      <c r="D89" s="116"/>
      <c r="E89" s="116"/>
      <c r="F89" s="116"/>
      <c r="G89" s="116"/>
      <c r="H89" s="116"/>
      <c r="I89" s="116"/>
      <c r="J89" s="116"/>
      <c r="K89" s="116"/>
      <c r="L89" s="116"/>
      <c r="M89" s="116"/>
      <c r="N89" s="116"/>
      <c r="P89" s="216"/>
      <c r="AF89" s="165"/>
      <c r="AG89" s="165"/>
      <c r="AH89" s="165"/>
      <c r="AI89" s="118"/>
      <c r="AJ89" s="119"/>
      <c r="AK89" s="119"/>
      <c r="AL89" s="170"/>
      <c r="AU89" s="165"/>
      <c r="AV89" s="165"/>
      <c r="AW89" s="165"/>
      <c r="AX89" s="118"/>
      <c r="AY89" s="119"/>
      <c r="AZ89" s="119"/>
      <c r="BA89" s="262"/>
      <c r="BJ89" s="165"/>
      <c r="BK89" s="165"/>
      <c r="BL89" s="165"/>
      <c r="BM89" s="118"/>
      <c r="BN89" s="119"/>
      <c r="BO89" s="119"/>
      <c r="BP89" s="262"/>
      <c r="BY89" s="165"/>
      <c r="BZ89" s="165"/>
      <c r="CA89" s="165"/>
      <c r="CB89" s="118"/>
      <c r="CC89" s="119"/>
      <c r="CD89" s="119"/>
      <c r="CE89" s="262"/>
    </row>
    <row r="90" spans="2:83" s="117" customFormat="1" x14ac:dyDescent="0.3">
      <c r="B90" s="116"/>
      <c r="C90" s="116"/>
      <c r="D90" s="116"/>
      <c r="E90" s="116"/>
      <c r="F90" s="116"/>
      <c r="G90" s="116"/>
      <c r="H90" s="116"/>
      <c r="I90" s="116"/>
      <c r="J90" s="116"/>
      <c r="K90" s="116"/>
      <c r="L90" s="116"/>
      <c r="M90" s="116"/>
      <c r="N90" s="116"/>
      <c r="P90" s="216"/>
      <c r="AF90" s="165"/>
      <c r="AG90" s="165"/>
      <c r="AH90" s="165"/>
      <c r="AI90" s="118"/>
      <c r="AJ90" s="119"/>
      <c r="AK90" s="119"/>
      <c r="AL90" s="170"/>
      <c r="AU90" s="165"/>
      <c r="AV90" s="165"/>
      <c r="AW90" s="165"/>
      <c r="AX90" s="118"/>
      <c r="AY90" s="119"/>
      <c r="AZ90" s="119"/>
      <c r="BA90" s="262"/>
      <c r="BJ90" s="165"/>
      <c r="BK90" s="165"/>
      <c r="BL90" s="165"/>
      <c r="BM90" s="118"/>
      <c r="BN90" s="119"/>
      <c r="BO90" s="119"/>
      <c r="BP90" s="262"/>
      <c r="BY90" s="165"/>
      <c r="BZ90" s="165"/>
      <c r="CA90" s="165"/>
      <c r="CB90" s="118"/>
      <c r="CC90" s="119"/>
      <c r="CD90" s="119"/>
      <c r="CE90" s="262"/>
    </row>
    <row r="91" spans="2:83" s="117" customFormat="1" x14ac:dyDescent="0.3">
      <c r="B91" s="116"/>
      <c r="C91" s="116"/>
      <c r="D91" s="116"/>
      <c r="E91" s="116"/>
      <c r="F91" s="116"/>
      <c r="G91" s="116"/>
      <c r="H91" s="116"/>
      <c r="I91" s="116"/>
      <c r="J91" s="116"/>
      <c r="K91" s="116"/>
      <c r="L91" s="116"/>
      <c r="M91" s="116"/>
      <c r="N91" s="116"/>
      <c r="P91" s="216"/>
      <c r="AF91" s="118"/>
      <c r="AG91" s="165"/>
      <c r="AH91" s="118"/>
      <c r="AI91" s="118"/>
      <c r="AJ91" s="119"/>
      <c r="AK91" s="119"/>
      <c r="AL91" s="170"/>
      <c r="AU91" s="118"/>
      <c r="AV91" s="165"/>
      <c r="AW91" s="118"/>
      <c r="AX91" s="118"/>
      <c r="AY91" s="119"/>
      <c r="AZ91" s="119"/>
      <c r="BA91" s="262"/>
      <c r="BJ91" s="118"/>
      <c r="BK91" s="165"/>
      <c r="BL91" s="118"/>
      <c r="BM91" s="118"/>
      <c r="BN91" s="119"/>
      <c r="BO91" s="119"/>
      <c r="BP91" s="262"/>
      <c r="BY91" s="118"/>
      <c r="BZ91" s="165"/>
      <c r="CA91" s="118"/>
      <c r="CB91" s="118"/>
      <c r="CC91" s="119"/>
      <c r="CD91" s="119"/>
      <c r="CE91" s="262"/>
    </row>
    <row r="92" spans="2:83" s="117" customFormat="1" x14ac:dyDescent="0.3">
      <c r="B92" s="116"/>
      <c r="C92" s="116"/>
      <c r="D92" s="116"/>
      <c r="E92" s="116"/>
      <c r="F92" s="116"/>
      <c r="G92" s="116"/>
      <c r="H92" s="116"/>
      <c r="I92" s="116"/>
      <c r="J92" s="116"/>
      <c r="K92" s="116"/>
      <c r="L92" s="116"/>
      <c r="M92" s="116"/>
      <c r="N92" s="116"/>
      <c r="P92" s="216"/>
      <c r="AF92" s="165"/>
      <c r="AG92" s="165"/>
      <c r="AH92" s="165"/>
      <c r="AI92" s="118"/>
      <c r="AJ92" s="119"/>
      <c r="AK92" s="120"/>
      <c r="AL92" s="170"/>
      <c r="AU92" s="165"/>
      <c r="AV92" s="165"/>
      <c r="AW92" s="165"/>
      <c r="AX92" s="118"/>
      <c r="AY92" s="119"/>
      <c r="AZ92" s="120"/>
      <c r="BA92" s="262"/>
      <c r="BJ92" s="165"/>
      <c r="BK92" s="165"/>
      <c r="BL92" s="165"/>
      <c r="BM92" s="118"/>
      <c r="BN92" s="119"/>
      <c r="BO92" s="120"/>
      <c r="BP92" s="262"/>
      <c r="BY92" s="165"/>
      <c r="BZ92" s="165"/>
      <c r="CA92" s="165"/>
      <c r="CB92" s="118"/>
      <c r="CC92" s="119"/>
      <c r="CD92" s="120"/>
      <c r="CE92" s="262"/>
    </row>
    <row r="93" spans="2:83" s="117" customFormat="1" x14ac:dyDescent="0.3">
      <c r="B93" s="140"/>
      <c r="C93" s="140"/>
      <c r="D93" s="140"/>
      <c r="E93" s="140"/>
      <c r="F93" s="140"/>
      <c r="G93" s="140"/>
      <c r="H93" s="140"/>
      <c r="I93" s="140"/>
      <c r="J93" s="140"/>
      <c r="K93" s="140"/>
      <c r="L93" s="140"/>
      <c r="M93" s="140"/>
      <c r="N93" s="140"/>
      <c r="P93" s="216"/>
      <c r="AF93" s="169"/>
      <c r="AG93" s="165"/>
      <c r="AH93" s="169"/>
      <c r="AI93" s="165"/>
      <c r="AJ93" s="119"/>
      <c r="AK93" s="119"/>
      <c r="AL93" s="170"/>
      <c r="AU93" s="169"/>
      <c r="AV93" s="165"/>
      <c r="AW93" s="169"/>
      <c r="AX93" s="165"/>
      <c r="AY93" s="119"/>
      <c r="AZ93" s="119"/>
      <c r="BA93" s="262"/>
      <c r="BJ93" s="169"/>
      <c r="BK93" s="165"/>
      <c r="BL93" s="169"/>
      <c r="BM93" s="165"/>
      <c r="BN93" s="119"/>
      <c r="BO93" s="119"/>
      <c r="BP93" s="262"/>
      <c r="BY93" s="169"/>
      <c r="BZ93" s="165"/>
      <c r="CA93" s="169"/>
      <c r="CB93" s="165"/>
      <c r="CC93" s="119"/>
      <c r="CD93" s="119"/>
      <c r="CE93" s="262"/>
    </row>
    <row r="94" spans="2:83" x14ac:dyDescent="0.3">
      <c r="AF94" s="118"/>
      <c r="AG94" s="118"/>
      <c r="AI94" s="118"/>
      <c r="AK94" s="119"/>
      <c r="AL94" s="166"/>
      <c r="AU94" s="118"/>
      <c r="AV94" s="118"/>
      <c r="AX94" s="118"/>
      <c r="AZ94" s="119"/>
      <c r="BA94" s="166"/>
      <c r="BJ94" s="118"/>
      <c r="BK94" s="118"/>
      <c r="BM94" s="118"/>
      <c r="BO94" s="119"/>
      <c r="BP94" s="166"/>
      <c r="BY94" s="118"/>
      <c r="BZ94" s="118"/>
      <c r="CB94" s="118"/>
      <c r="CD94" s="119"/>
      <c r="CE94" s="166"/>
    </row>
    <row r="95" spans="2:83" x14ac:dyDescent="0.3">
      <c r="AF95" s="118"/>
      <c r="AG95" s="118"/>
      <c r="AI95" s="118"/>
      <c r="AK95" s="119"/>
      <c r="AL95" s="166"/>
      <c r="AU95" s="118"/>
      <c r="AV95" s="118"/>
      <c r="AX95" s="118"/>
      <c r="AZ95" s="119"/>
      <c r="BA95" s="166"/>
      <c r="BJ95" s="118"/>
      <c r="BK95" s="118"/>
      <c r="BM95" s="118"/>
      <c r="BO95" s="119"/>
      <c r="BP95" s="166"/>
      <c r="BY95" s="118"/>
      <c r="BZ95" s="118"/>
      <c r="CB95" s="118"/>
      <c r="CD95" s="119"/>
      <c r="CE95" s="166"/>
    </row>
    <row r="96" spans="2:83" x14ac:dyDescent="0.3">
      <c r="AF96" s="118"/>
      <c r="AG96" s="118"/>
      <c r="AI96" s="118"/>
      <c r="AK96" s="119"/>
      <c r="AL96" s="166"/>
      <c r="AU96" s="118"/>
      <c r="AV96" s="118"/>
      <c r="AX96" s="118"/>
      <c r="AZ96" s="119"/>
      <c r="BA96" s="166"/>
      <c r="BJ96" s="118"/>
      <c r="BK96" s="118"/>
      <c r="BM96" s="118"/>
      <c r="BO96" s="119"/>
      <c r="BP96" s="166"/>
      <c r="BY96" s="118"/>
      <c r="BZ96" s="118"/>
      <c r="CB96" s="118"/>
      <c r="CD96" s="119"/>
      <c r="CE96" s="166"/>
    </row>
    <row r="97" spans="2:83" x14ac:dyDescent="0.3">
      <c r="AF97" s="118"/>
      <c r="AG97" s="118"/>
      <c r="AI97" s="118"/>
      <c r="AK97" s="119"/>
      <c r="AL97" s="166"/>
      <c r="AU97" s="118"/>
      <c r="AV97" s="118"/>
      <c r="AX97" s="118"/>
      <c r="AZ97" s="119"/>
      <c r="BA97" s="166"/>
      <c r="BJ97" s="118"/>
      <c r="BK97" s="118"/>
      <c r="BM97" s="118"/>
      <c r="BO97" s="119"/>
      <c r="BP97" s="166"/>
      <c r="BY97" s="118"/>
      <c r="BZ97" s="118"/>
      <c r="CB97" s="118"/>
      <c r="CD97" s="119"/>
      <c r="CE97" s="166"/>
    </row>
    <row r="98" spans="2:83" x14ac:dyDescent="0.3">
      <c r="AF98" s="118"/>
      <c r="AG98" s="118"/>
      <c r="AI98" s="118"/>
      <c r="AK98" s="119"/>
      <c r="AL98" s="166"/>
      <c r="AU98" s="118"/>
      <c r="AV98" s="118"/>
      <c r="AX98" s="118"/>
      <c r="AZ98" s="119"/>
      <c r="BA98" s="166"/>
      <c r="BJ98" s="118"/>
      <c r="BK98" s="118"/>
      <c r="BM98" s="118"/>
      <c r="BO98" s="119"/>
      <c r="BP98" s="166"/>
      <c r="BY98" s="118"/>
      <c r="BZ98" s="118"/>
      <c r="CB98" s="118"/>
      <c r="CD98" s="119"/>
      <c r="CE98" s="166"/>
    </row>
    <row r="99" spans="2:83" s="117" customFormat="1" x14ac:dyDescent="0.3">
      <c r="B99" s="140"/>
      <c r="C99" s="140"/>
      <c r="D99" s="140"/>
      <c r="E99" s="140"/>
      <c r="F99" s="140"/>
      <c r="G99" s="140"/>
      <c r="H99" s="140"/>
      <c r="I99" s="140"/>
      <c r="J99" s="140"/>
      <c r="K99" s="140"/>
      <c r="L99" s="140"/>
      <c r="M99" s="140"/>
      <c r="N99" s="140"/>
      <c r="P99" s="216"/>
      <c r="AH99" s="165"/>
      <c r="AI99" s="165"/>
      <c r="AJ99" s="119"/>
      <c r="AK99" s="119"/>
      <c r="AW99" s="165"/>
      <c r="AX99" s="165"/>
      <c r="AY99" s="119"/>
      <c r="AZ99" s="119"/>
      <c r="BL99" s="165"/>
      <c r="BM99" s="165"/>
      <c r="BN99" s="119"/>
      <c r="BO99" s="119"/>
      <c r="CA99" s="165"/>
      <c r="CB99" s="165"/>
      <c r="CC99" s="119"/>
      <c r="CD99" s="119"/>
    </row>
    <row r="100" spans="2:83" x14ac:dyDescent="0.3">
      <c r="B100" s="140"/>
      <c r="C100" s="140"/>
      <c r="D100" s="140"/>
      <c r="E100" s="140"/>
      <c r="F100" s="140"/>
      <c r="G100" s="140"/>
      <c r="H100" s="140"/>
      <c r="I100" s="140"/>
      <c r="J100" s="140"/>
      <c r="K100" s="140"/>
      <c r="L100" s="140"/>
      <c r="M100" s="140"/>
      <c r="N100" s="140"/>
      <c r="AF100" s="118"/>
      <c r="AG100" s="118"/>
      <c r="AI100" s="171"/>
      <c r="AK100" s="119"/>
      <c r="AL100" s="166"/>
      <c r="AU100" s="118"/>
      <c r="AV100" s="118"/>
      <c r="AX100" s="171"/>
      <c r="AZ100" s="119"/>
      <c r="BA100" s="166"/>
      <c r="BJ100" s="118"/>
      <c r="BK100" s="118"/>
      <c r="BM100" s="171"/>
      <c r="BO100" s="119"/>
      <c r="BP100" s="166"/>
      <c r="BY100" s="118"/>
      <c r="BZ100" s="118"/>
      <c r="CB100" s="171"/>
      <c r="CD100" s="119"/>
      <c r="CE100" s="166"/>
    </row>
    <row r="101" spans="2:83" x14ac:dyDescent="0.3">
      <c r="B101" s="140"/>
      <c r="C101" s="140"/>
      <c r="D101" s="140"/>
      <c r="E101" s="140"/>
      <c r="F101" s="140"/>
      <c r="G101" s="140"/>
      <c r="H101" s="140"/>
      <c r="I101" s="140"/>
      <c r="J101" s="140"/>
      <c r="K101" s="140"/>
      <c r="L101" s="140"/>
      <c r="M101" s="140"/>
      <c r="N101" s="140"/>
      <c r="AF101" s="118"/>
      <c r="AG101" s="118"/>
      <c r="AI101" s="165"/>
      <c r="AK101" s="119"/>
      <c r="AL101" s="166"/>
      <c r="AU101" s="118"/>
      <c r="AV101" s="118"/>
      <c r="AX101" s="165"/>
      <c r="AZ101" s="119"/>
      <c r="BA101" s="166"/>
      <c r="BJ101" s="118"/>
      <c r="BK101" s="118"/>
      <c r="BM101" s="165"/>
      <c r="BO101" s="119"/>
      <c r="BP101" s="166"/>
      <c r="BY101" s="118"/>
      <c r="BZ101" s="118"/>
      <c r="CB101" s="165"/>
      <c r="CD101" s="119"/>
      <c r="CE101" s="166"/>
    </row>
    <row r="102" spans="2:83" x14ac:dyDescent="0.3">
      <c r="AF102" s="118"/>
      <c r="AG102" s="118"/>
      <c r="AI102" s="118"/>
      <c r="AK102" s="119"/>
      <c r="AL102" s="166"/>
      <c r="AU102" s="118"/>
      <c r="AV102" s="118"/>
      <c r="AX102" s="118"/>
      <c r="AZ102" s="119"/>
      <c r="BA102" s="166"/>
      <c r="BJ102" s="118"/>
      <c r="BK102" s="118"/>
      <c r="BM102" s="118"/>
      <c r="BO102" s="119"/>
      <c r="BP102" s="166"/>
      <c r="BY102" s="118"/>
      <c r="BZ102" s="118"/>
      <c r="CB102" s="118"/>
      <c r="CD102" s="119"/>
      <c r="CE102" s="166"/>
    </row>
    <row r="103" spans="2:83" x14ac:dyDescent="0.3">
      <c r="AF103" s="118"/>
      <c r="AG103" s="118"/>
      <c r="AI103" s="118"/>
      <c r="AK103" s="172"/>
      <c r="AL103" s="166"/>
      <c r="AU103" s="118"/>
      <c r="AV103" s="118"/>
      <c r="AX103" s="118"/>
      <c r="AZ103" s="172"/>
      <c r="BA103" s="166"/>
      <c r="BJ103" s="118"/>
      <c r="BK103" s="118"/>
      <c r="BM103" s="118"/>
      <c r="BO103" s="172"/>
      <c r="BP103" s="166"/>
      <c r="BY103" s="118"/>
      <c r="BZ103" s="118"/>
      <c r="CB103" s="118"/>
      <c r="CD103" s="172"/>
      <c r="CE103" s="166"/>
    </row>
    <row r="104" spans="2:83" x14ac:dyDescent="0.3">
      <c r="AC104" s="173"/>
      <c r="AF104" s="118"/>
      <c r="AG104" s="118"/>
      <c r="AI104" s="118"/>
      <c r="AK104" s="172"/>
      <c r="AL104" s="166"/>
      <c r="AU104" s="118"/>
      <c r="AV104" s="118"/>
      <c r="AX104" s="118"/>
      <c r="AZ104" s="172"/>
      <c r="BA104" s="166"/>
      <c r="BJ104" s="118"/>
      <c r="BK104" s="118"/>
      <c r="BM104" s="118"/>
      <c r="BO104" s="172"/>
      <c r="BP104" s="166"/>
      <c r="BY104" s="118"/>
      <c r="BZ104" s="118"/>
      <c r="CB104" s="118"/>
      <c r="CD104" s="172"/>
      <c r="CE104" s="166"/>
    </row>
    <row r="105" spans="2:83" x14ac:dyDescent="0.3">
      <c r="AK105" s="172"/>
      <c r="AL105" s="166"/>
      <c r="AZ105" s="172"/>
      <c r="BA105" s="166"/>
      <c r="BO105" s="172"/>
      <c r="BP105" s="166"/>
      <c r="CD105" s="172"/>
      <c r="CE105" s="166"/>
    </row>
    <row r="106" spans="2:83" x14ac:dyDescent="0.3">
      <c r="AK106" s="172"/>
      <c r="AL106" s="166"/>
      <c r="AZ106" s="172"/>
      <c r="BA106" s="166"/>
      <c r="BO106" s="172"/>
      <c r="BP106" s="166"/>
      <c r="CD106" s="172"/>
      <c r="CE106" s="166"/>
    </row>
  </sheetData>
  <mergeCells count="46">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S2:BV2"/>
    <mergeCell ref="BJ3:BW4"/>
    <mergeCell ref="BJ7:BW7"/>
    <mergeCell ref="BJ15:BW15"/>
    <mergeCell ref="BJ27:BW27"/>
    <mergeCell ref="BJ32:BW32"/>
    <mergeCell ref="BJ54:BW54"/>
    <mergeCell ref="BJ61:BW61"/>
    <mergeCell ref="BD2:BG2"/>
    <mergeCell ref="AU3:BH4"/>
    <mergeCell ref="AU7:BH7"/>
    <mergeCell ref="AU15:BH15"/>
    <mergeCell ref="AU27:BH27"/>
    <mergeCell ref="BY32:CL32"/>
    <mergeCell ref="BY54:CL54"/>
    <mergeCell ref="BY61:CL61"/>
    <mergeCell ref="CH2:CK2"/>
    <mergeCell ref="BY3:CL4"/>
    <mergeCell ref="BY7:CL7"/>
    <mergeCell ref="BY15:CL15"/>
    <mergeCell ref="BY27:CL27"/>
  </mergeCells>
  <pageMargins left="0.51180555555555596" right="0.51180555555555596" top="0.78749999999999998" bottom="0.78749999999999998" header="0.511811023622047" footer="0.511811023622047"/>
  <pageSetup paperSize="9" orientation="portrait" horizontalDpi="300" verticalDpi="300" r:id="rId1"/>
  <ignoredErrors>
    <ignoredError sqref="BO7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9" t="s">
        <v>25</v>
      </c>
      <c r="B2" s="180">
        <v>2016</v>
      </c>
      <c r="C2" s="180">
        <v>2017</v>
      </c>
      <c r="D2" s="180">
        <v>2018</v>
      </c>
      <c r="E2" s="181" t="s">
        <v>26</v>
      </c>
      <c r="F2" s="430"/>
      <c r="G2" s="430"/>
      <c r="H2" s="10"/>
      <c r="I2" s="10"/>
      <c r="J2" s="10"/>
      <c r="K2" s="10"/>
      <c r="L2" s="10"/>
    </row>
    <row r="3" spans="1:12" ht="19.5" customHeight="1" thickBot="1" x14ac:dyDescent="0.35">
      <c r="A3" s="182" t="s">
        <v>27</v>
      </c>
      <c r="B3" s="183">
        <v>3</v>
      </c>
      <c r="C3" s="183">
        <v>3</v>
      </c>
      <c r="D3" s="183">
        <v>1</v>
      </c>
      <c r="E3" s="257">
        <f t="shared" ref="E3:E5" si="0">IFERROR(D3/C3,0)</f>
        <v>0.33333333333333331</v>
      </c>
      <c r="F3" s="431"/>
      <c r="G3" s="431"/>
      <c r="H3" s="11"/>
      <c r="I3" s="11"/>
      <c r="J3" s="11"/>
      <c r="K3" s="11"/>
      <c r="L3" s="11"/>
    </row>
    <row r="4" spans="1:12" ht="19.5" customHeight="1" thickBot="1" x14ac:dyDescent="0.35">
      <c r="A4" s="182" t="s">
        <v>28</v>
      </c>
      <c r="B4" s="183">
        <v>110</v>
      </c>
      <c r="C4" s="183">
        <v>121</v>
      </c>
      <c r="D4" s="183">
        <v>108</v>
      </c>
      <c r="E4" s="257">
        <f t="shared" si="0"/>
        <v>0.8925619834710744</v>
      </c>
      <c r="F4" s="431"/>
      <c r="G4" s="431"/>
      <c r="H4" s="11"/>
      <c r="I4" s="11"/>
      <c r="J4" s="11"/>
      <c r="K4" s="11"/>
      <c r="L4" s="16"/>
    </row>
    <row r="5" spans="1:12" ht="19.5" customHeight="1" thickBot="1" x14ac:dyDescent="0.35">
      <c r="A5" s="182" t="s">
        <v>29</v>
      </c>
      <c r="B5" s="183">
        <v>0</v>
      </c>
      <c r="C5" s="183">
        <v>0</v>
      </c>
      <c r="D5" s="183">
        <v>0</v>
      </c>
      <c r="E5" s="257">
        <f t="shared" si="0"/>
        <v>0</v>
      </c>
      <c r="F5" s="431"/>
      <c r="G5" s="431"/>
      <c r="H5" s="11"/>
      <c r="I5" s="11"/>
      <c r="J5" s="11"/>
      <c r="K5" s="11"/>
      <c r="L5" s="11"/>
    </row>
    <row r="6" spans="1:12" ht="19.5" customHeight="1" thickBot="1" x14ac:dyDescent="0.35">
      <c r="A6" s="184" t="s">
        <v>30</v>
      </c>
      <c r="B6" s="185">
        <f>SUM(B3:B5)</f>
        <v>113</v>
      </c>
      <c r="C6" s="185">
        <f>SUM(C3:C5)</f>
        <v>124</v>
      </c>
      <c r="D6" s="185">
        <f>SUM(D3:D5)</f>
        <v>109</v>
      </c>
      <c r="E6" s="258">
        <f>D6/C6</f>
        <v>0.87903225806451613</v>
      </c>
      <c r="F6" s="431"/>
      <c r="G6" s="431"/>
      <c r="H6" s="12"/>
      <c r="I6" s="12"/>
      <c r="J6" s="12"/>
      <c r="K6" s="12"/>
      <c r="L6" s="12"/>
    </row>
    <row r="7" spans="1:12" ht="19.5" customHeight="1" x14ac:dyDescent="0.3">
      <c r="A7" s="186"/>
      <c r="B7" s="187"/>
      <c r="C7" s="187"/>
      <c r="D7" s="187"/>
      <c r="E7" s="188"/>
      <c r="F7" s="431"/>
      <c r="G7" s="431"/>
      <c r="H7" s="12"/>
      <c r="I7" s="12"/>
      <c r="J7" s="12"/>
      <c r="K7" s="12"/>
      <c r="L7" s="12"/>
    </row>
    <row r="8" spans="1:12" ht="26.4" x14ac:dyDescent="0.3">
      <c r="A8" s="189" t="s">
        <v>25</v>
      </c>
      <c r="B8" s="180">
        <v>2016</v>
      </c>
      <c r="C8" s="180">
        <v>2017</v>
      </c>
      <c r="D8" s="180">
        <v>2018</v>
      </c>
      <c r="E8" s="181" t="s">
        <v>26</v>
      </c>
      <c r="F8" s="431"/>
      <c r="G8" s="431"/>
      <c r="H8" s="12"/>
      <c r="I8" s="12"/>
      <c r="J8" s="12"/>
      <c r="K8" s="12"/>
      <c r="L8" s="12"/>
    </row>
    <row r="9" spans="1:12" x14ac:dyDescent="0.3">
      <c r="A9" s="190" t="s">
        <v>31</v>
      </c>
      <c r="B9" s="191">
        <v>8</v>
      </c>
      <c r="C9" s="191">
        <v>13</v>
      </c>
      <c r="D9" s="191">
        <v>1</v>
      </c>
      <c r="E9" s="257">
        <f t="shared" ref="E9:E12" si="1">IFERROR(D9/C9,0)</f>
        <v>7.6923076923076927E-2</v>
      </c>
      <c r="F9" s="431"/>
      <c r="G9" s="431"/>
      <c r="H9" s="12"/>
      <c r="I9" s="12"/>
      <c r="J9" s="12"/>
      <c r="K9" s="12"/>
      <c r="L9" s="12"/>
    </row>
    <row r="10" spans="1:12" ht="28.2" x14ac:dyDescent="0.3">
      <c r="A10" s="192" t="s">
        <v>32</v>
      </c>
      <c r="B10" s="191">
        <v>19</v>
      </c>
      <c r="C10" s="191">
        <v>38</v>
      </c>
      <c r="D10" s="191">
        <v>4</v>
      </c>
      <c r="E10" s="257">
        <f t="shared" si="1"/>
        <v>0.10526315789473684</v>
      </c>
      <c r="F10" s="431"/>
      <c r="G10" s="431"/>
      <c r="H10" s="12"/>
      <c r="I10" s="12"/>
      <c r="J10" s="12"/>
      <c r="K10" s="12"/>
      <c r="L10" s="12"/>
    </row>
    <row r="11" spans="1:12" ht="19.5" customHeight="1" x14ac:dyDescent="0.3">
      <c r="A11" s="190" t="s">
        <v>33</v>
      </c>
      <c r="B11" s="191">
        <v>110</v>
      </c>
      <c r="C11" s="191">
        <v>134</v>
      </c>
      <c r="D11" s="191">
        <v>108</v>
      </c>
      <c r="E11" s="257">
        <f t="shared" si="1"/>
        <v>0.80597014925373134</v>
      </c>
      <c r="F11" s="431"/>
      <c r="G11" s="431"/>
      <c r="H11" s="12"/>
      <c r="I11" s="12"/>
      <c r="J11" s="12"/>
      <c r="K11" s="12"/>
      <c r="L11" s="12"/>
    </row>
    <row r="12" spans="1:12" ht="19.5" customHeight="1" x14ac:dyDescent="0.3">
      <c r="A12" s="190" t="s">
        <v>34</v>
      </c>
      <c r="B12" s="191">
        <v>10</v>
      </c>
      <c r="C12" s="191">
        <v>6</v>
      </c>
      <c r="D12" s="191">
        <v>4</v>
      </c>
      <c r="E12" s="257">
        <f t="shared" si="1"/>
        <v>0.66666666666666663</v>
      </c>
      <c r="F12" s="431"/>
      <c r="G12" s="431"/>
      <c r="H12" s="12"/>
      <c r="I12" s="12"/>
      <c r="J12" s="12"/>
      <c r="K12" s="12"/>
      <c r="L12" s="12"/>
    </row>
    <row r="13" spans="1:12" ht="28.2" x14ac:dyDescent="0.3">
      <c r="A13" s="192" t="s">
        <v>35</v>
      </c>
      <c r="B13" s="191">
        <v>0</v>
      </c>
      <c r="C13" s="191">
        <v>0</v>
      </c>
      <c r="D13" s="191">
        <v>0</v>
      </c>
      <c r="E13" s="257">
        <f>IFERROR(D13/C13,0)</f>
        <v>0</v>
      </c>
      <c r="F13" s="431"/>
      <c r="G13" s="431"/>
      <c r="H13" s="12"/>
      <c r="I13" s="12"/>
      <c r="J13" s="12"/>
      <c r="K13" s="12"/>
      <c r="L13" s="12"/>
    </row>
    <row r="14" spans="1:12" ht="19.5" customHeight="1" x14ac:dyDescent="0.3">
      <c r="A14" s="190" t="s">
        <v>36</v>
      </c>
      <c r="B14" s="191">
        <v>33</v>
      </c>
      <c r="C14" s="191">
        <v>33</v>
      </c>
      <c r="D14" s="191">
        <v>33</v>
      </c>
      <c r="E14" s="257">
        <f t="shared" ref="E14" si="2">IFERROR(D14/C14,0)</f>
        <v>1</v>
      </c>
      <c r="F14" s="431"/>
      <c r="G14" s="431"/>
      <c r="H14" s="12"/>
      <c r="I14" s="12"/>
      <c r="J14" s="12"/>
      <c r="K14" s="12"/>
      <c r="L14" s="12"/>
    </row>
    <row r="15" spans="1:12" ht="27" customHeight="1" x14ac:dyDescent="0.3">
      <c r="A15" s="193" t="s">
        <v>30</v>
      </c>
      <c r="B15" s="194">
        <f>SUM(B9:B14)</f>
        <v>180</v>
      </c>
      <c r="C15" s="194">
        <f>SUM(C9:C14)</f>
        <v>224</v>
      </c>
      <c r="D15" s="185">
        <f>SUM(D9:D14)</f>
        <v>150</v>
      </c>
      <c r="E15" s="258">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E3" activePane="bottomRight" state="frozen"/>
      <selection pane="topRight" activeCell="E1" sqref="E1"/>
      <selection pane="bottomLeft" activeCell="A3" sqref="A3"/>
      <selection pane="bottomRight" activeCell="A10" sqref="A10"/>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5089</v>
      </c>
      <c r="D2" s="107" t="s">
        <v>3810</v>
      </c>
      <c r="E2" s="108">
        <v>42370</v>
      </c>
      <c r="F2" s="108">
        <v>42401</v>
      </c>
      <c r="G2" s="108">
        <v>42430</v>
      </c>
      <c r="H2" s="108">
        <v>42461</v>
      </c>
      <c r="I2" s="108">
        <v>42491</v>
      </c>
      <c r="J2" s="108">
        <v>42522</v>
      </c>
      <c r="K2" s="108">
        <v>42552</v>
      </c>
      <c r="L2" s="108">
        <v>42583</v>
      </c>
      <c r="M2" s="108">
        <v>42614</v>
      </c>
      <c r="N2" s="108">
        <v>42644</v>
      </c>
      <c r="O2" s="108">
        <v>42675</v>
      </c>
      <c r="P2" s="303">
        <v>42705</v>
      </c>
      <c r="Q2" s="298">
        <v>42736</v>
      </c>
      <c r="R2" s="108">
        <v>42767</v>
      </c>
      <c r="S2" s="108">
        <v>42795</v>
      </c>
      <c r="T2" s="108">
        <v>42826</v>
      </c>
      <c r="U2" s="108">
        <v>42856</v>
      </c>
      <c r="V2" s="108">
        <v>42887</v>
      </c>
      <c r="W2" s="108">
        <v>42917</v>
      </c>
      <c r="X2" s="108">
        <v>42948</v>
      </c>
      <c r="Y2" s="108">
        <v>42979</v>
      </c>
      <c r="Z2" s="108">
        <v>43009</v>
      </c>
      <c r="AA2" s="108">
        <v>43040</v>
      </c>
      <c r="AB2" s="294">
        <v>43070</v>
      </c>
      <c r="AC2" s="298">
        <v>43101</v>
      </c>
      <c r="AD2" s="108">
        <v>43132</v>
      </c>
      <c r="AE2" s="108">
        <v>43160</v>
      </c>
      <c r="AF2" s="108">
        <v>43191</v>
      </c>
      <c r="AG2" s="108">
        <v>43221</v>
      </c>
      <c r="AH2" s="108">
        <v>43252</v>
      </c>
      <c r="AI2" s="108">
        <v>43282</v>
      </c>
      <c r="AJ2" s="108">
        <v>43313</v>
      </c>
      <c r="AK2" s="108">
        <v>43344</v>
      </c>
      <c r="AL2" s="108">
        <v>43374</v>
      </c>
      <c r="AM2" s="108">
        <v>43405</v>
      </c>
      <c r="AN2" s="294">
        <v>43435</v>
      </c>
      <c r="AO2" s="311">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94">
        <f t="shared" si="0"/>
        <v>43800</v>
      </c>
      <c r="BA2" s="298">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94">
        <f t="shared" si="0"/>
        <v>44166</v>
      </c>
      <c r="BM2" s="298">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432" t="s">
        <v>3811</v>
      </c>
      <c r="C3" s="435" t="s">
        <v>2240</v>
      </c>
      <c r="D3" s="110" t="s">
        <v>3812</v>
      </c>
      <c r="E3" s="111">
        <v>50</v>
      </c>
      <c r="F3" s="111">
        <v>24.7</v>
      </c>
      <c r="G3" s="111">
        <v>291.51</v>
      </c>
      <c r="H3" s="111">
        <v>199774.45</v>
      </c>
      <c r="I3" s="111">
        <v>11430.64</v>
      </c>
      <c r="J3" s="111">
        <v>215.61</v>
      </c>
      <c r="K3" s="111">
        <v>190.31</v>
      </c>
      <c r="L3" s="111">
        <v>165.01</v>
      </c>
      <c r="M3" s="111">
        <v>24.7</v>
      </c>
      <c r="N3" s="111">
        <v>1.05</v>
      </c>
      <c r="O3" s="111">
        <v>11463.08</v>
      </c>
      <c r="P3" s="304">
        <v>213.87</v>
      </c>
      <c r="Q3" s="299">
        <v>0</v>
      </c>
      <c r="R3" s="111">
        <f>Q4</f>
        <v>391868.68</v>
      </c>
      <c r="S3" s="111">
        <v>318173.42</v>
      </c>
      <c r="T3" s="111">
        <v>580189.96</v>
      </c>
      <c r="U3" s="111">
        <v>47694.48</v>
      </c>
      <c r="V3" s="111">
        <v>2424.48</v>
      </c>
      <c r="W3" s="403">
        <v>10127.629999999999</v>
      </c>
      <c r="X3" s="111">
        <v>401.75</v>
      </c>
      <c r="Y3" s="111">
        <v>309.17</v>
      </c>
      <c r="Z3" s="111">
        <v>291655.92</v>
      </c>
      <c r="AA3" s="111">
        <v>0</v>
      </c>
      <c r="AB3" s="295">
        <v>822173.01</v>
      </c>
      <c r="AC3" s="299">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f t="shared" si="2"/>
        <v>0</v>
      </c>
      <c r="AW3" s="111">
        <f t="shared" si="2"/>
        <v>20210.87</v>
      </c>
      <c r="AX3" s="111">
        <f t="shared" si="2"/>
        <v>0</v>
      </c>
      <c r="AY3" s="295">
        <f t="shared" si="2"/>
        <v>497501.75</v>
      </c>
      <c r="AZ3" s="111">
        <f t="shared" si="2"/>
        <v>1322162.8500000001</v>
      </c>
      <c r="BA3" s="111">
        <f t="shared" si="2"/>
        <v>206.3</v>
      </c>
      <c r="BB3" s="111">
        <f t="shared" si="2"/>
        <v>0</v>
      </c>
      <c r="BC3" s="111">
        <f t="shared" si="2"/>
        <v>0</v>
      </c>
      <c r="BD3" s="111">
        <f t="shared" si="2"/>
        <v>845781.8</v>
      </c>
      <c r="BE3" s="111">
        <f t="shared" si="2"/>
        <v>0</v>
      </c>
      <c r="BF3" s="111">
        <f t="shared" si="2"/>
        <v>6275.55</v>
      </c>
      <c r="BG3" s="111">
        <f t="shared" si="2"/>
        <v>1225422.9099999999</v>
      </c>
      <c r="BH3" s="111">
        <f t="shared" si="2"/>
        <v>0</v>
      </c>
      <c r="BI3" s="111">
        <f t="shared" si="2"/>
        <v>1114415.98</v>
      </c>
      <c r="BJ3" s="111">
        <f t="shared" si="2"/>
        <v>944305.54</v>
      </c>
      <c r="BK3" s="111">
        <f t="shared" si="2"/>
        <v>1017989.26</v>
      </c>
      <c r="BL3" s="111">
        <f t="shared" si="2"/>
        <v>1391918.6600000001</v>
      </c>
      <c r="BM3" s="111">
        <f t="shared" si="2"/>
        <v>1030895.3</v>
      </c>
      <c r="BN3" s="111">
        <f t="shared" si="2"/>
        <v>0</v>
      </c>
      <c r="BO3" s="111">
        <v>0</v>
      </c>
      <c r="BP3" s="111">
        <f t="shared" si="2"/>
        <v>0</v>
      </c>
      <c r="BQ3" s="111">
        <f t="shared" si="2"/>
        <v>0</v>
      </c>
      <c r="BR3" s="111">
        <f t="shared" si="2"/>
        <v>0</v>
      </c>
      <c r="BS3" s="111">
        <f t="shared" si="2"/>
        <v>0</v>
      </c>
      <c r="BT3" s="111">
        <f t="shared" si="2"/>
        <v>0</v>
      </c>
      <c r="BU3" s="111">
        <f t="shared" si="2"/>
        <v>0</v>
      </c>
      <c r="BV3" s="111">
        <f t="shared" si="2"/>
        <v>0</v>
      </c>
      <c r="BW3" s="111">
        <f t="shared" si="2"/>
        <v>0</v>
      </c>
      <c r="BX3" s="111">
        <f t="shared" si="2"/>
        <v>0</v>
      </c>
    </row>
    <row r="4" spans="2:76" ht="13.5" customHeight="1" x14ac:dyDescent="0.3">
      <c r="B4" s="433"/>
      <c r="C4" s="435"/>
      <c r="D4" s="110" t="s">
        <v>3813</v>
      </c>
      <c r="E4" s="111">
        <v>24.7</v>
      </c>
      <c r="F4" s="111">
        <v>291.51</v>
      </c>
      <c r="G4" s="111">
        <v>199774.45</v>
      </c>
      <c r="H4" s="111">
        <v>11430.64</v>
      </c>
      <c r="I4" s="111">
        <v>215.61</v>
      </c>
      <c r="J4" s="111">
        <v>190.31</v>
      </c>
      <c r="K4" s="111">
        <v>165.01</v>
      </c>
      <c r="L4" s="111">
        <v>24.7</v>
      </c>
      <c r="M4" s="111">
        <v>1.05</v>
      </c>
      <c r="N4" s="111">
        <v>11463.08</v>
      </c>
      <c r="O4" s="111">
        <v>213.87</v>
      </c>
      <c r="P4" s="304">
        <v>0</v>
      </c>
      <c r="Q4" s="299">
        <v>391868.68</v>
      </c>
      <c r="R4" s="111">
        <v>318173.42</v>
      </c>
      <c r="S4" s="111">
        <v>580189.96</v>
      </c>
      <c r="T4" s="111">
        <v>47694.48</v>
      </c>
      <c r="U4" s="111">
        <v>2424.48</v>
      </c>
      <c r="V4" s="403">
        <v>10127.629999999999</v>
      </c>
      <c r="W4" s="111">
        <v>401.75</v>
      </c>
      <c r="X4" s="111">
        <v>309.17</v>
      </c>
      <c r="Y4" s="111">
        <v>291655.92</v>
      </c>
      <c r="Z4" s="111">
        <v>0</v>
      </c>
      <c r="AA4" s="111">
        <v>822173.01</v>
      </c>
      <c r="AB4" s="295">
        <v>2806425.85</v>
      </c>
      <c r="AC4" s="299">
        <v>0</v>
      </c>
      <c r="AD4" s="111">
        <v>0</v>
      </c>
      <c r="AE4" s="111">
        <v>0</v>
      </c>
      <c r="AF4" s="393">
        <v>0</v>
      </c>
      <c r="AG4" s="111">
        <v>0</v>
      </c>
      <c r="AH4" s="111">
        <v>0</v>
      </c>
      <c r="AI4" s="111">
        <v>0</v>
      </c>
      <c r="AJ4" s="111">
        <v>0</v>
      </c>
      <c r="AK4" s="111">
        <v>300000</v>
      </c>
      <c r="AL4" s="111">
        <v>0</v>
      </c>
      <c r="AM4" s="111">
        <v>1284.6600000000001</v>
      </c>
      <c r="AN4" s="308">
        <v>0.94</v>
      </c>
      <c r="AO4" s="111">
        <v>59393.04</v>
      </c>
      <c r="AP4" s="111" t="s">
        <v>5086</v>
      </c>
      <c r="AQ4" s="111" t="s">
        <v>5086</v>
      </c>
      <c r="AR4" s="111">
        <v>56945.81</v>
      </c>
      <c r="AS4" s="111">
        <v>1127594.2</v>
      </c>
      <c r="AT4" s="111" t="s">
        <v>5086</v>
      </c>
      <c r="AU4" s="111" t="s">
        <v>5086</v>
      </c>
      <c r="AV4" s="111" t="s">
        <v>5086</v>
      </c>
      <c r="AW4" s="111" t="s">
        <v>5086</v>
      </c>
      <c r="AX4" s="111" t="s">
        <v>5086</v>
      </c>
      <c r="AY4" s="295">
        <v>0</v>
      </c>
      <c r="AZ4" s="111">
        <v>0</v>
      </c>
      <c r="BA4" s="111" t="s">
        <v>5087</v>
      </c>
      <c r="BB4" s="295" t="s">
        <v>5086</v>
      </c>
      <c r="BC4" s="177">
        <v>363361.16</v>
      </c>
      <c r="BD4" s="177" t="s">
        <v>5086</v>
      </c>
      <c r="BE4" s="177">
        <v>0</v>
      </c>
      <c r="BF4" s="177">
        <v>0</v>
      </c>
      <c r="BG4" s="177">
        <v>0</v>
      </c>
      <c r="BH4" s="177">
        <v>366363.97</v>
      </c>
      <c r="BI4" s="177">
        <v>0</v>
      </c>
      <c r="BJ4" s="177">
        <v>554952.74</v>
      </c>
      <c r="BK4" s="177">
        <v>159755.88</v>
      </c>
      <c r="BL4" s="111">
        <v>121260.65</v>
      </c>
      <c r="BM4" s="111">
        <v>0</v>
      </c>
      <c r="BN4" s="295">
        <v>0</v>
      </c>
      <c r="BO4" s="111"/>
      <c r="BP4" s="111"/>
      <c r="BQ4" s="111"/>
      <c r="BR4" s="111"/>
      <c r="BS4" s="111"/>
      <c r="BT4" s="111"/>
      <c r="BU4" s="111"/>
      <c r="BV4" s="111"/>
      <c r="BW4" s="111"/>
      <c r="BX4" s="111"/>
    </row>
    <row r="5" spans="2:76" ht="13.5" customHeight="1" x14ac:dyDescent="0.3">
      <c r="B5" s="433"/>
      <c r="C5" s="435" t="s">
        <v>2228</v>
      </c>
      <c r="D5" s="110" t="s">
        <v>3812</v>
      </c>
      <c r="E5" s="111">
        <v>50</v>
      </c>
      <c r="F5" s="111">
        <v>50</v>
      </c>
      <c r="G5" s="111">
        <v>50</v>
      </c>
      <c r="H5" s="111">
        <v>77875.78</v>
      </c>
      <c r="I5" s="111">
        <v>91326.14</v>
      </c>
      <c r="J5" s="111">
        <v>243007.75</v>
      </c>
      <c r="K5" s="111">
        <v>50</v>
      </c>
      <c r="L5" s="111">
        <v>50</v>
      </c>
      <c r="M5" s="111">
        <v>50</v>
      </c>
      <c r="N5" s="111">
        <v>50</v>
      </c>
      <c r="O5" s="111">
        <v>38035.85</v>
      </c>
      <c r="P5" s="304">
        <v>50</v>
      </c>
      <c r="Q5" s="299">
        <v>0</v>
      </c>
      <c r="R5" s="111">
        <v>50</v>
      </c>
      <c r="S5" s="111">
        <v>50</v>
      </c>
      <c r="T5" s="111">
        <v>5868.53</v>
      </c>
      <c r="U5" s="111">
        <v>118095.1</v>
      </c>
      <c r="V5" s="111">
        <v>32406.81</v>
      </c>
      <c r="W5" s="404">
        <v>53693.26</v>
      </c>
      <c r="X5" s="111">
        <v>9266.33</v>
      </c>
      <c r="Y5" s="111">
        <v>12665.76</v>
      </c>
      <c r="Z5" s="111">
        <v>0</v>
      </c>
      <c r="AA5" s="111">
        <v>0</v>
      </c>
      <c r="AB5" s="295">
        <v>0</v>
      </c>
      <c r="AC5" s="299">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95"/>
      <c r="AZ5" s="111"/>
      <c r="BA5" s="111"/>
      <c r="BB5" s="295"/>
      <c r="BC5" s="111"/>
      <c r="BD5" s="111"/>
      <c r="BE5" s="111"/>
      <c r="BF5" s="111"/>
      <c r="BG5" s="111"/>
      <c r="BH5" s="111"/>
      <c r="BI5" s="111"/>
      <c r="BJ5" s="111"/>
      <c r="BK5" s="111"/>
      <c r="BL5" s="111"/>
      <c r="BM5" s="111"/>
      <c r="BN5" s="295"/>
      <c r="BO5" s="111"/>
      <c r="BP5" s="111"/>
      <c r="BQ5" s="111"/>
      <c r="BR5" s="111"/>
      <c r="BS5" s="111"/>
      <c r="BT5" s="111"/>
      <c r="BU5" s="111"/>
      <c r="BV5" s="111"/>
      <c r="BW5" s="111"/>
      <c r="BX5" s="111"/>
    </row>
    <row r="6" spans="2:76" ht="13.5" customHeight="1" x14ac:dyDescent="0.3">
      <c r="B6" s="433"/>
      <c r="C6" s="435"/>
      <c r="D6" s="110" t="s">
        <v>3813</v>
      </c>
      <c r="E6" s="111">
        <v>50</v>
      </c>
      <c r="F6" s="111">
        <v>50</v>
      </c>
      <c r="G6" s="111">
        <v>77875.78</v>
      </c>
      <c r="H6" s="111">
        <v>91326.14</v>
      </c>
      <c r="I6" s="111">
        <v>243007.75</v>
      </c>
      <c r="J6" s="111">
        <v>50</v>
      </c>
      <c r="K6" s="111">
        <v>50</v>
      </c>
      <c r="L6" s="111">
        <v>50</v>
      </c>
      <c r="M6" s="111">
        <v>50</v>
      </c>
      <c r="N6" s="111">
        <v>38035.85</v>
      </c>
      <c r="O6" s="111">
        <v>50</v>
      </c>
      <c r="P6" s="304">
        <v>0</v>
      </c>
      <c r="Q6" s="299">
        <v>50</v>
      </c>
      <c r="R6" s="111">
        <v>50</v>
      </c>
      <c r="S6" s="111">
        <v>5868.53</v>
      </c>
      <c r="T6" s="111">
        <v>118095.1</v>
      </c>
      <c r="U6" s="111">
        <v>32406.81</v>
      </c>
      <c r="V6" s="404">
        <v>53693.26</v>
      </c>
      <c r="W6" s="111">
        <v>9266.33</v>
      </c>
      <c r="X6" s="111">
        <v>12665.76</v>
      </c>
      <c r="Y6" s="111">
        <v>0</v>
      </c>
      <c r="Z6" s="111">
        <v>0</v>
      </c>
      <c r="AA6" s="111">
        <v>0</v>
      </c>
      <c r="AB6" s="295">
        <v>0</v>
      </c>
      <c r="AC6" s="299">
        <v>0</v>
      </c>
      <c r="AD6" s="111">
        <v>0</v>
      </c>
      <c r="AE6" s="111">
        <v>0</v>
      </c>
      <c r="AF6" s="393">
        <v>499177.1</v>
      </c>
      <c r="AG6" s="111">
        <v>0</v>
      </c>
      <c r="AH6" s="111">
        <v>0</v>
      </c>
      <c r="AI6" s="111">
        <v>0</v>
      </c>
      <c r="AJ6" s="111">
        <v>0</v>
      </c>
      <c r="AK6" s="111">
        <v>9866.39</v>
      </c>
      <c r="AL6" s="111">
        <v>34702.74</v>
      </c>
      <c r="AM6" s="111">
        <v>499539.88</v>
      </c>
      <c r="AN6" s="308">
        <v>0</v>
      </c>
      <c r="AO6" s="111" t="s">
        <v>5087</v>
      </c>
      <c r="AP6" s="111">
        <v>35.880000000000003</v>
      </c>
      <c r="AQ6" s="111" t="s">
        <v>5086</v>
      </c>
      <c r="AR6" s="111">
        <v>500015.2</v>
      </c>
      <c r="AS6" s="111">
        <v>4.55</v>
      </c>
      <c r="AT6" s="111">
        <v>295.56</v>
      </c>
      <c r="AU6" s="111" t="s">
        <v>5086</v>
      </c>
      <c r="AV6" s="111">
        <v>20210.87</v>
      </c>
      <c r="AW6" s="111" t="s">
        <v>5086</v>
      </c>
      <c r="AX6" s="111">
        <v>497501.75</v>
      </c>
      <c r="AY6" s="295">
        <v>1322162.8500000001</v>
      </c>
      <c r="AZ6" s="111">
        <v>206.3</v>
      </c>
      <c r="BA6" s="111" t="s">
        <v>5087</v>
      </c>
      <c r="BB6" s="295" t="s">
        <v>5086</v>
      </c>
      <c r="BC6" s="177">
        <v>482420.64</v>
      </c>
      <c r="BD6" s="177" t="s">
        <v>5086</v>
      </c>
      <c r="BE6" s="177">
        <v>6275.55</v>
      </c>
      <c r="BF6" s="177">
        <v>1225422.9099999999</v>
      </c>
      <c r="BG6" s="177">
        <v>0</v>
      </c>
      <c r="BH6" s="177">
        <v>748052.01</v>
      </c>
      <c r="BI6" s="177">
        <v>944305.54</v>
      </c>
      <c r="BJ6" s="177">
        <v>463036.52</v>
      </c>
      <c r="BK6" s="177">
        <v>1232162.78</v>
      </c>
      <c r="BL6" s="111">
        <v>909634.65</v>
      </c>
      <c r="BM6" s="111">
        <v>0</v>
      </c>
      <c r="BN6" s="295">
        <v>387354.46</v>
      </c>
      <c r="BO6" s="111"/>
      <c r="BP6" s="111"/>
      <c r="BQ6" s="111"/>
      <c r="BR6" s="111"/>
      <c r="BS6" s="111"/>
      <c r="BT6" s="111"/>
      <c r="BU6" s="111"/>
      <c r="BV6" s="111"/>
      <c r="BW6" s="111"/>
      <c r="BX6" s="111"/>
    </row>
    <row r="7" spans="2:76" ht="13.5" customHeight="1" x14ac:dyDescent="0.3">
      <c r="B7" s="433"/>
      <c r="C7" s="435" t="s">
        <v>2339</v>
      </c>
      <c r="D7" s="110" t="s">
        <v>3812</v>
      </c>
      <c r="E7" s="111">
        <v>50</v>
      </c>
      <c r="F7" s="111">
        <v>24.7</v>
      </c>
      <c r="G7" s="111">
        <v>50</v>
      </c>
      <c r="H7" s="111">
        <v>50</v>
      </c>
      <c r="I7" s="111">
        <v>24.7</v>
      </c>
      <c r="J7" s="111">
        <v>50</v>
      </c>
      <c r="K7" s="111">
        <v>24.7</v>
      </c>
      <c r="L7" s="111">
        <v>24.7</v>
      </c>
      <c r="M7" s="111">
        <v>24.7</v>
      </c>
      <c r="N7" s="111">
        <v>24.7</v>
      </c>
      <c r="O7" s="111">
        <v>24.7</v>
      </c>
      <c r="P7" s="304">
        <v>24.7</v>
      </c>
      <c r="Q7" s="299">
        <v>24.7</v>
      </c>
      <c r="R7" s="111">
        <v>24.7</v>
      </c>
      <c r="S7" s="111">
        <v>24.7</v>
      </c>
      <c r="T7" s="111">
        <v>24.7</v>
      </c>
      <c r="U7" s="111">
        <v>24.7</v>
      </c>
      <c r="V7" s="111">
        <v>24.7</v>
      </c>
      <c r="W7" s="111">
        <v>24.7</v>
      </c>
      <c r="X7" s="111">
        <v>0</v>
      </c>
      <c r="Y7" s="111">
        <v>0</v>
      </c>
      <c r="Z7" s="111">
        <v>0</v>
      </c>
      <c r="AA7" s="111">
        <v>0</v>
      </c>
      <c r="AB7" s="295">
        <v>0</v>
      </c>
      <c r="AC7" s="299">
        <v>0</v>
      </c>
      <c r="AD7" s="111">
        <v>0</v>
      </c>
      <c r="AE7" s="111">
        <v>0</v>
      </c>
      <c r="AF7" s="111">
        <v>0</v>
      </c>
      <c r="AG7" s="111">
        <v>0</v>
      </c>
      <c r="AH7" s="111">
        <v>0</v>
      </c>
      <c r="AI7" s="111">
        <v>0</v>
      </c>
      <c r="AJ7" s="111">
        <v>0</v>
      </c>
      <c r="AK7" s="111">
        <v>0</v>
      </c>
      <c r="AL7" s="111">
        <v>0</v>
      </c>
      <c r="AM7" s="111">
        <v>0</v>
      </c>
      <c r="AN7" s="308">
        <v>0</v>
      </c>
      <c r="AO7" s="111"/>
      <c r="AP7" s="111"/>
      <c r="AQ7" s="111"/>
      <c r="AR7" s="111"/>
      <c r="AS7" s="111"/>
      <c r="AT7" s="111"/>
      <c r="AU7" s="111"/>
      <c r="AV7" s="111"/>
      <c r="AW7" s="111"/>
      <c r="AX7" s="111"/>
      <c r="AY7" s="295"/>
      <c r="AZ7" s="111"/>
      <c r="BA7" s="111"/>
      <c r="BB7" s="295"/>
      <c r="BC7" s="111"/>
      <c r="BD7" s="111"/>
      <c r="BE7" s="111"/>
      <c r="BF7" s="111"/>
      <c r="BG7" s="111"/>
      <c r="BH7" s="111"/>
      <c r="BI7" s="111"/>
      <c r="BJ7" s="111"/>
      <c r="BK7" s="111"/>
      <c r="BL7" s="111"/>
      <c r="BM7" s="111"/>
      <c r="BN7" s="295"/>
      <c r="BO7" s="111"/>
      <c r="BP7" s="111"/>
      <c r="BQ7" s="111"/>
      <c r="BR7" s="111"/>
      <c r="BS7" s="111"/>
      <c r="BT7" s="111"/>
      <c r="BU7" s="111"/>
      <c r="BV7" s="111"/>
      <c r="BW7" s="111"/>
      <c r="BX7" s="111"/>
    </row>
    <row r="8" spans="2:76" ht="13.5" customHeight="1" x14ac:dyDescent="0.3">
      <c r="B8" s="434"/>
      <c r="C8" s="435"/>
      <c r="D8" s="110" t="s">
        <v>3813</v>
      </c>
      <c r="E8" s="111">
        <v>24.7</v>
      </c>
      <c r="F8" s="111">
        <v>50</v>
      </c>
      <c r="G8" s="111">
        <v>50</v>
      </c>
      <c r="H8" s="111">
        <v>24.7</v>
      </c>
      <c r="I8" s="111">
        <v>50</v>
      </c>
      <c r="J8" s="111">
        <v>24.7</v>
      </c>
      <c r="K8" s="111">
        <v>24.7</v>
      </c>
      <c r="L8" s="111">
        <v>24.7</v>
      </c>
      <c r="M8" s="111">
        <v>24.7</v>
      </c>
      <c r="N8" s="111">
        <v>24.7</v>
      </c>
      <c r="O8" s="111">
        <v>24.7</v>
      </c>
      <c r="P8" s="304">
        <v>24.7</v>
      </c>
      <c r="Q8" s="299">
        <v>24.7</v>
      </c>
      <c r="R8" s="111">
        <v>24.7</v>
      </c>
      <c r="S8" s="111">
        <v>24.7</v>
      </c>
      <c r="T8" s="111">
        <v>24.7</v>
      </c>
      <c r="U8" s="111">
        <v>24.7</v>
      </c>
      <c r="V8" s="111">
        <v>24.7</v>
      </c>
      <c r="W8" s="111">
        <v>0</v>
      </c>
      <c r="X8" s="111">
        <v>0</v>
      </c>
      <c r="Y8" s="111">
        <v>0</v>
      </c>
      <c r="Z8" s="111">
        <v>0</v>
      </c>
      <c r="AA8" s="111">
        <v>0</v>
      </c>
      <c r="AB8" s="295">
        <v>0</v>
      </c>
      <c r="AC8" s="299">
        <v>0</v>
      </c>
      <c r="AD8" s="111">
        <v>0</v>
      </c>
      <c r="AE8" s="111">
        <v>0</v>
      </c>
      <c r="AF8" s="393">
        <v>0</v>
      </c>
      <c r="AG8" s="111">
        <v>0</v>
      </c>
      <c r="AH8" s="111">
        <v>0</v>
      </c>
      <c r="AI8" s="111">
        <v>0</v>
      </c>
      <c r="AJ8" s="111">
        <v>0</v>
      </c>
      <c r="AK8" s="111">
        <v>0</v>
      </c>
      <c r="AL8" s="111">
        <v>0</v>
      </c>
      <c r="AM8" s="111">
        <v>0</v>
      </c>
      <c r="AN8" s="308">
        <v>0</v>
      </c>
      <c r="AO8" s="111" t="s">
        <v>5087</v>
      </c>
      <c r="AP8" s="111" t="s">
        <v>5086</v>
      </c>
      <c r="AQ8" s="111" t="s">
        <v>5086</v>
      </c>
      <c r="AR8" s="111" t="s">
        <v>5086</v>
      </c>
      <c r="AS8" s="111" t="s">
        <v>5086</v>
      </c>
      <c r="AT8" s="111" t="s">
        <v>5086</v>
      </c>
      <c r="AU8" s="111" t="s">
        <v>5086</v>
      </c>
      <c r="AV8" s="111" t="s">
        <v>5086</v>
      </c>
      <c r="AW8" s="111" t="s">
        <v>5086</v>
      </c>
      <c r="AX8" s="111">
        <v>0</v>
      </c>
      <c r="AY8" s="295">
        <v>0</v>
      </c>
      <c r="AZ8" s="111">
        <v>0</v>
      </c>
      <c r="BA8" s="111">
        <v>0</v>
      </c>
      <c r="BB8" s="295">
        <v>0</v>
      </c>
      <c r="BC8" s="111">
        <v>0</v>
      </c>
      <c r="BD8" s="111">
        <v>0</v>
      </c>
      <c r="BE8" s="111">
        <v>0</v>
      </c>
      <c r="BF8" s="111">
        <v>0</v>
      </c>
      <c r="BG8" s="111">
        <v>0</v>
      </c>
      <c r="BH8" s="111">
        <v>0</v>
      </c>
      <c r="BI8" s="111">
        <v>0</v>
      </c>
      <c r="BJ8" s="111">
        <v>0</v>
      </c>
      <c r="BK8" s="111">
        <v>0</v>
      </c>
      <c r="BL8" s="111">
        <v>0</v>
      </c>
      <c r="BM8" s="111"/>
      <c r="BN8" s="295"/>
      <c r="BO8" s="111"/>
      <c r="BP8" s="111"/>
      <c r="BQ8" s="111"/>
      <c r="BR8" s="111"/>
      <c r="BS8" s="111"/>
      <c r="BT8" s="111"/>
      <c r="BU8" s="111"/>
      <c r="BV8" s="111"/>
      <c r="BW8" s="111"/>
      <c r="BX8" s="111"/>
    </row>
    <row r="9" spans="2:76" x14ac:dyDescent="0.3">
      <c r="B9" s="178"/>
      <c r="C9" s="174" t="s">
        <v>3815</v>
      </c>
      <c r="D9" s="107"/>
      <c r="E9" s="312">
        <f t="shared" ref="E9:AJ9" si="4">SUM(E3,E5,E7)</f>
        <v>150</v>
      </c>
      <c r="F9" s="312">
        <f t="shared" si="4"/>
        <v>99.4</v>
      </c>
      <c r="G9" s="312">
        <f t="shared" si="4"/>
        <v>391.51</v>
      </c>
      <c r="H9" s="312">
        <f t="shared" si="4"/>
        <v>277700.23</v>
      </c>
      <c r="I9" s="312">
        <f t="shared" si="4"/>
        <v>102781.48</v>
      </c>
      <c r="J9" s="312">
        <f t="shared" si="4"/>
        <v>243273.36</v>
      </c>
      <c r="K9" s="312">
        <f t="shared" si="4"/>
        <v>265.01</v>
      </c>
      <c r="L9" s="312">
        <f t="shared" si="4"/>
        <v>239.70999999999998</v>
      </c>
      <c r="M9" s="312">
        <f t="shared" si="4"/>
        <v>99.4</v>
      </c>
      <c r="N9" s="312">
        <f t="shared" si="4"/>
        <v>75.75</v>
      </c>
      <c r="O9" s="312">
        <f t="shared" si="4"/>
        <v>49523.63</v>
      </c>
      <c r="P9" s="313">
        <f t="shared" si="4"/>
        <v>288.57</v>
      </c>
      <c r="Q9" s="314">
        <f t="shared" si="4"/>
        <v>24.7</v>
      </c>
      <c r="R9" s="312">
        <f t="shared" si="4"/>
        <v>391943.38</v>
      </c>
      <c r="S9" s="312">
        <f t="shared" si="4"/>
        <v>318248.12</v>
      </c>
      <c r="T9" s="312">
        <f t="shared" si="4"/>
        <v>586083.18999999994</v>
      </c>
      <c r="U9" s="312">
        <f t="shared" si="4"/>
        <v>165814.28000000003</v>
      </c>
      <c r="V9" s="312">
        <f t="shared" si="4"/>
        <v>34855.99</v>
      </c>
      <c r="W9" s="312">
        <f t="shared" si="4"/>
        <v>63845.59</v>
      </c>
      <c r="X9" s="312">
        <f t="shared" si="4"/>
        <v>9668.08</v>
      </c>
      <c r="Y9" s="312">
        <f t="shared" si="4"/>
        <v>12974.93</v>
      </c>
      <c r="Z9" s="312">
        <f t="shared" si="4"/>
        <v>291655.92</v>
      </c>
      <c r="AA9" s="312">
        <f t="shared" si="4"/>
        <v>0</v>
      </c>
      <c r="AB9" s="315">
        <f t="shared" si="4"/>
        <v>822173.01</v>
      </c>
      <c r="AC9" s="314">
        <f t="shared" si="4"/>
        <v>2806425.85</v>
      </c>
      <c r="AD9" s="312">
        <f t="shared" si="4"/>
        <v>0</v>
      </c>
      <c r="AE9" s="312">
        <f t="shared" si="4"/>
        <v>0</v>
      </c>
      <c r="AF9" s="312">
        <f t="shared" si="4"/>
        <v>0</v>
      </c>
      <c r="AG9" s="312">
        <f t="shared" si="4"/>
        <v>499177.1</v>
      </c>
      <c r="AH9" s="312">
        <f t="shared" si="4"/>
        <v>0</v>
      </c>
      <c r="AI9" s="312">
        <f t="shared" si="4"/>
        <v>0</v>
      </c>
      <c r="AJ9" s="312">
        <f t="shared" si="4"/>
        <v>0</v>
      </c>
      <c r="AK9" s="312">
        <f t="shared" ref="AK9:BP9" si="5">SUM(AK3,AK5,AK7)</f>
        <v>0</v>
      </c>
      <c r="AL9" s="312">
        <f t="shared" si="5"/>
        <v>309866.39</v>
      </c>
      <c r="AM9" s="312">
        <f t="shared" si="5"/>
        <v>34702.74</v>
      </c>
      <c r="AN9" s="316">
        <f t="shared" si="5"/>
        <v>500824.54</v>
      </c>
      <c r="AO9" s="312">
        <f t="shared" si="5"/>
        <v>0.94</v>
      </c>
      <c r="AP9" s="312">
        <f t="shared" si="5"/>
        <v>59393.04</v>
      </c>
      <c r="AQ9" s="312">
        <f t="shared" si="5"/>
        <v>35.880000000000003</v>
      </c>
      <c r="AR9" s="312">
        <f t="shared" si="5"/>
        <v>0</v>
      </c>
      <c r="AS9" s="312">
        <f t="shared" si="5"/>
        <v>556961.01</v>
      </c>
      <c r="AT9" s="312">
        <f t="shared" si="5"/>
        <v>1127598.75</v>
      </c>
      <c r="AU9" s="312">
        <f t="shared" si="5"/>
        <v>295.56</v>
      </c>
      <c r="AV9" s="312">
        <f t="shared" si="5"/>
        <v>0</v>
      </c>
      <c r="AW9" s="312">
        <f t="shared" si="5"/>
        <v>20210.87</v>
      </c>
      <c r="AX9" s="312">
        <f t="shared" si="5"/>
        <v>0</v>
      </c>
      <c r="AY9" s="315">
        <f t="shared" si="5"/>
        <v>497501.75</v>
      </c>
      <c r="AZ9" s="312">
        <f t="shared" si="5"/>
        <v>1322162.8500000001</v>
      </c>
      <c r="BA9" s="312">
        <f t="shared" si="5"/>
        <v>206.3</v>
      </c>
      <c r="BB9" s="315">
        <f t="shared" si="5"/>
        <v>0</v>
      </c>
      <c r="BC9" s="312">
        <f t="shared" si="5"/>
        <v>0</v>
      </c>
      <c r="BD9" s="312">
        <f t="shared" si="5"/>
        <v>845781.8</v>
      </c>
      <c r="BE9" s="312">
        <f t="shared" si="5"/>
        <v>0</v>
      </c>
      <c r="BF9" s="312">
        <f t="shared" si="5"/>
        <v>6275.55</v>
      </c>
      <c r="BG9" s="312">
        <f t="shared" si="5"/>
        <v>1225422.9099999999</v>
      </c>
      <c r="BH9" s="312">
        <f t="shared" si="5"/>
        <v>0</v>
      </c>
      <c r="BI9" s="312">
        <f t="shared" si="5"/>
        <v>1114415.98</v>
      </c>
      <c r="BJ9" s="312">
        <f t="shared" si="5"/>
        <v>944305.54</v>
      </c>
      <c r="BK9" s="312">
        <f t="shared" si="5"/>
        <v>1017989.26</v>
      </c>
      <c r="BL9" s="312">
        <f t="shared" si="5"/>
        <v>1391918.6600000001</v>
      </c>
      <c r="BM9" s="312">
        <f t="shared" si="5"/>
        <v>1030895.3</v>
      </c>
      <c r="BN9" s="315">
        <f t="shared" si="5"/>
        <v>0</v>
      </c>
      <c r="BO9" s="312">
        <f t="shared" si="5"/>
        <v>0</v>
      </c>
      <c r="BP9" s="312">
        <f t="shared" si="5"/>
        <v>0</v>
      </c>
      <c r="BQ9" s="312">
        <f t="shared" ref="BQ9:BX9" si="6">SUM(BQ3,BQ5,BQ7)</f>
        <v>0</v>
      </c>
      <c r="BR9" s="312">
        <f t="shared" si="6"/>
        <v>0</v>
      </c>
      <c r="BS9" s="312">
        <f t="shared" si="6"/>
        <v>0</v>
      </c>
      <c r="BT9" s="312">
        <f t="shared" si="6"/>
        <v>0</v>
      </c>
      <c r="BU9" s="312">
        <f t="shared" si="6"/>
        <v>0</v>
      </c>
      <c r="BV9" s="312">
        <f t="shared" si="6"/>
        <v>0</v>
      </c>
      <c r="BW9" s="312">
        <f t="shared" si="6"/>
        <v>0</v>
      </c>
      <c r="BX9" s="312">
        <f t="shared" si="6"/>
        <v>0</v>
      </c>
    </row>
    <row r="10" spans="2:76" x14ac:dyDescent="0.3">
      <c r="B10" s="178"/>
      <c r="C10" s="174" t="s">
        <v>3816</v>
      </c>
      <c r="D10" s="107"/>
      <c r="E10" s="312">
        <f t="shared" ref="E10:AJ10" si="7">SUM(E4,E6,E8)</f>
        <v>99.4</v>
      </c>
      <c r="F10" s="312">
        <f t="shared" si="7"/>
        <v>391.51</v>
      </c>
      <c r="G10" s="312">
        <f t="shared" si="7"/>
        <v>277700.23</v>
      </c>
      <c r="H10" s="312">
        <f t="shared" si="7"/>
        <v>102781.48</v>
      </c>
      <c r="I10" s="312">
        <f t="shared" si="7"/>
        <v>243273.36</v>
      </c>
      <c r="J10" s="312">
        <f t="shared" si="7"/>
        <v>265.01</v>
      </c>
      <c r="K10" s="312">
        <f t="shared" si="7"/>
        <v>239.70999999999998</v>
      </c>
      <c r="L10" s="312">
        <f t="shared" si="7"/>
        <v>99.4</v>
      </c>
      <c r="M10" s="312">
        <f t="shared" si="7"/>
        <v>75.75</v>
      </c>
      <c r="N10" s="312">
        <f t="shared" si="7"/>
        <v>49523.63</v>
      </c>
      <c r="O10" s="312">
        <f t="shared" si="7"/>
        <v>288.57</v>
      </c>
      <c r="P10" s="313">
        <f t="shared" si="7"/>
        <v>24.7</v>
      </c>
      <c r="Q10" s="314">
        <f t="shared" si="7"/>
        <v>391943.38</v>
      </c>
      <c r="R10" s="312">
        <f t="shared" si="7"/>
        <v>318248.12</v>
      </c>
      <c r="S10" s="312">
        <f t="shared" si="7"/>
        <v>586083.18999999994</v>
      </c>
      <c r="T10" s="312">
        <f t="shared" si="7"/>
        <v>165814.28000000003</v>
      </c>
      <c r="U10" s="312">
        <f t="shared" si="7"/>
        <v>34855.99</v>
      </c>
      <c r="V10" s="312">
        <f t="shared" si="7"/>
        <v>63845.59</v>
      </c>
      <c r="W10" s="312">
        <f t="shared" si="7"/>
        <v>9668.08</v>
      </c>
      <c r="X10" s="312">
        <f t="shared" si="7"/>
        <v>12974.93</v>
      </c>
      <c r="Y10" s="312">
        <f t="shared" si="7"/>
        <v>291655.92</v>
      </c>
      <c r="Z10" s="312">
        <f t="shared" si="7"/>
        <v>0</v>
      </c>
      <c r="AA10" s="312">
        <f t="shared" si="7"/>
        <v>822173.01</v>
      </c>
      <c r="AB10" s="315">
        <f t="shared" si="7"/>
        <v>2806425.85</v>
      </c>
      <c r="AC10" s="314">
        <f t="shared" si="7"/>
        <v>0</v>
      </c>
      <c r="AD10" s="312">
        <f t="shared" si="7"/>
        <v>0</v>
      </c>
      <c r="AE10" s="312">
        <f t="shared" si="7"/>
        <v>0</v>
      </c>
      <c r="AF10" s="312">
        <f t="shared" si="7"/>
        <v>499177.1</v>
      </c>
      <c r="AG10" s="312">
        <f t="shared" si="7"/>
        <v>0</v>
      </c>
      <c r="AH10" s="312">
        <f t="shared" si="7"/>
        <v>0</v>
      </c>
      <c r="AI10" s="312">
        <f t="shared" si="7"/>
        <v>0</v>
      </c>
      <c r="AJ10" s="312">
        <f t="shared" si="7"/>
        <v>0</v>
      </c>
      <c r="AK10" s="312">
        <f t="shared" ref="AK10:BP10" si="8">SUM(AK4,AK6,AK8)</f>
        <v>309866.39</v>
      </c>
      <c r="AL10" s="312">
        <f t="shared" si="8"/>
        <v>34702.74</v>
      </c>
      <c r="AM10" s="312">
        <f t="shared" si="8"/>
        <v>500824.54</v>
      </c>
      <c r="AN10" s="312">
        <f t="shared" si="8"/>
        <v>0.94</v>
      </c>
      <c r="AO10" s="312">
        <f t="shared" si="8"/>
        <v>59393.04</v>
      </c>
      <c r="AP10" s="312">
        <f t="shared" si="8"/>
        <v>35.880000000000003</v>
      </c>
      <c r="AQ10" s="312">
        <f t="shared" si="8"/>
        <v>0</v>
      </c>
      <c r="AR10" s="312">
        <f t="shared" si="8"/>
        <v>556961.01</v>
      </c>
      <c r="AS10" s="312">
        <f t="shared" si="8"/>
        <v>1127598.75</v>
      </c>
      <c r="AT10" s="312">
        <f t="shared" si="8"/>
        <v>295.56</v>
      </c>
      <c r="AU10" s="312">
        <f t="shared" si="8"/>
        <v>0</v>
      </c>
      <c r="AV10" s="312">
        <f t="shared" si="8"/>
        <v>20210.87</v>
      </c>
      <c r="AW10" s="312">
        <f t="shared" si="8"/>
        <v>0</v>
      </c>
      <c r="AX10" s="312">
        <f t="shared" si="8"/>
        <v>497501.75</v>
      </c>
      <c r="AY10" s="315">
        <f t="shared" si="8"/>
        <v>1322162.8500000001</v>
      </c>
      <c r="AZ10" s="312">
        <f t="shared" si="8"/>
        <v>206.3</v>
      </c>
      <c r="BA10" s="312">
        <f t="shared" si="8"/>
        <v>0</v>
      </c>
      <c r="BB10" s="315">
        <f t="shared" si="8"/>
        <v>0</v>
      </c>
      <c r="BC10" s="312">
        <f t="shared" si="8"/>
        <v>845781.8</v>
      </c>
      <c r="BD10" s="312">
        <f t="shared" si="8"/>
        <v>0</v>
      </c>
      <c r="BE10" s="312">
        <f t="shared" si="8"/>
        <v>6275.55</v>
      </c>
      <c r="BF10" s="312">
        <f t="shared" si="8"/>
        <v>1225422.9099999999</v>
      </c>
      <c r="BG10" s="312">
        <f t="shared" si="8"/>
        <v>0</v>
      </c>
      <c r="BH10" s="312">
        <f t="shared" si="8"/>
        <v>1114415.98</v>
      </c>
      <c r="BI10" s="312">
        <f t="shared" si="8"/>
        <v>944305.54</v>
      </c>
      <c r="BJ10" s="312">
        <f t="shared" si="8"/>
        <v>1017989.26</v>
      </c>
      <c r="BK10" s="312">
        <f t="shared" si="8"/>
        <v>1391918.6600000001</v>
      </c>
      <c r="BL10" s="312">
        <f t="shared" si="8"/>
        <v>1030895.3</v>
      </c>
      <c r="BM10" s="312">
        <f t="shared" si="8"/>
        <v>0</v>
      </c>
      <c r="BN10" s="315">
        <f t="shared" si="8"/>
        <v>387354.46</v>
      </c>
      <c r="BO10" s="312">
        <f t="shared" si="8"/>
        <v>0</v>
      </c>
      <c r="BP10" s="312">
        <f t="shared" si="8"/>
        <v>0</v>
      </c>
      <c r="BQ10" s="312">
        <f t="shared" ref="BQ10:BX10" si="9">SUM(BQ4,BQ6,BQ8)</f>
        <v>0</v>
      </c>
      <c r="BR10" s="312">
        <f t="shared" si="9"/>
        <v>0</v>
      </c>
      <c r="BS10" s="312">
        <f t="shared" si="9"/>
        <v>0</v>
      </c>
      <c r="BT10" s="312">
        <f t="shared" si="9"/>
        <v>0</v>
      </c>
      <c r="BU10" s="312">
        <f t="shared" si="9"/>
        <v>0</v>
      </c>
      <c r="BV10" s="312">
        <f t="shared" si="9"/>
        <v>0</v>
      </c>
      <c r="BW10" s="312">
        <f t="shared" si="9"/>
        <v>0</v>
      </c>
      <c r="BX10" s="312">
        <f t="shared" si="9"/>
        <v>0</v>
      </c>
    </row>
    <row r="11" spans="2:76" x14ac:dyDescent="0.3">
      <c r="P11" s="259"/>
      <c r="Q11" s="300"/>
      <c r="AC11" s="300"/>
    </row>
    <row r="12" spans="2:76" x14ac:dyDescent="0.3">
      <c r="B12" s="174" t="s">
        <v>3809</v>
      </c>
      <c r="C12" s="174" t="s">
        <v>5088</v>
      </c>
      <c r="D12" s="174" t="s">
        <v>3810</v>
      </c>
      <c r="E12" s="175">
        <v>42370</v>
      </c>
      <c r="F12" s="175">
        <v>42401</v>
      </c>
      <c r="G12" s="175">
        <v>42430</v>
      </c>
      <c r="H12" s="175">
        <v>42461</v>
      </c>
      <c r="I12" s="175">
        <v>42491</v>
      </c>
      <c r="J12" s="175">
        <v>42522</v>
      </c>
      <c r="K12" s="175">
        <v>42552</v>
      </c>
      <c r="L12" s="175">
        <v>42583</v>
      </c>
      <c r="M12" s="175">
        <v>42614</v>
      </c>
      <c r="N12" s="175">
        <v>42644</v>
      </c>
      <c r="O12" s="175">
        <v>42675</v>
      </c>
      <c r="P12" s="305">
        <v>42705</v>
      </c>
      <c r="Q12" s="301">
        <v>42736</v>
      </c>
      <c r="R12" s="175">
        <v>42767</v>
      </c>
      <c r="S12" s="175">
        <v>42795</v>
      </c>
      <c r="T12" s="175">
        <v>42826</v>
      </c>
      <c r="U12" s="175">
        <v>42856</v>
      </c>
      <c r="V12" s="175">
        <v>42887</v>
      </c>
      <c r="W12" s="175">
        <v>42917</v>
      </c>
      <c r="X12" s="175">
        <v>42948</v>
      </c>
      <c r="Y12" s="175">
        <v>42979</v>
      </c>
      <c r="Z12" s="175">
        <v>43009</v>
      </c>
      <c r="AA12" s="175">
        <v>43040</v>
      </c>
      <c r="AB12" s="296">
        <v>43070</v>
      </c>
      <c r="AC12" s="301">
        <v>43101</v>
      </c>
      <c r="AD12" s="175">
        <v>43132</v>
      </c>
      <c r="AE12" s="175">
        <v>43160</v>
      </c>
      <c r="AF12" s="175">
        <v>43191</v>
      </c>
      <c r="AG12" s="175">
        <v>43221</v>
      </c>
      <c r="AH12" s="175">
        <v>43252</v>
      </c>
      <c r="AI12" s="175">
        <v>43282</v>
      </c>
      <c r="AJ12" s="175">
        <v>43313</v>
      </c>
      <c r="AK12" s="175">
        <v>43344</v>
      </c>
      <c r="AL12" s="175">
        <v>43374</v>
      </c>
      <c r="AM12" s="175">
        <v>43405</v>
      </c>
      <c r="AN12" s="309">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94">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436" t="s">
        <v>3811</v>
      </c>
      <c r="C13" s="437" t="s">
        <v>2240</v>
      </c>
      <c r="D13" s="176" t="s">
        <v>3812</v>
      </c>
      <c r="E13" s="177">
        <v>234.09</v>
      </c>
      <c r="F13" s="177">
        <v>236.49</v>
      </c>
      <c r="G13" s="177">
        <v>238.77</v>
      </c>
      <c r="H13" s="177">
        <v>241.44</v>
      </c>
      <c r="I13" s="177">
        <v>243.92</v>
      </c>
      <c r="J13" s="177">
        <v>244.28</v>
      </c>
      <c r="K13" s="177">
        <v>247.03</v>
      </c>
      <c r="L13" s="177">
        <v>249.7</v>
      </c>
      <c r="M13" s="177">
        <v>369.21</v>
      </c>
      <c r="N13" s="177">
        <v>0</v>
      </c>
      <c r="O13" s="177">
        <v>0</v>
      </c>
      <c r="P13" s="306">
        <v>89256.69</v>
      </c>
      <c r="Q13" s="302">
        <v>1004414.44</v>
      </c>
      <c r="R13" s="177">
        <v>280838.82</v>
      </c>
      <c r="S13" s="177">
        <v>235582.9</v>
      </c>
      <c r="T13" s="177">
        <v>237987.16</v>
      </c>
      <c r="U13" s="177">
        <v>239807.32</v>
      </c>
      <c r="V13" s="177">
        <v>1753790.91</v>
      </c>
      <c r="W13" s="177">
        <v>1775937.29</v>
      </c>
      <c r="X13" s="177">
        <v>2536629.89</v>
      </c>
      <c r="Y13" s="177">
        <v>2037484</v>
      </c>
      <c r="Z13" s="177">
        <v>1462052.09</v>
      </c>
      <c r="AA13" s="177">
        <v>1661314.99</v>
      </c>
      <c r="AB13" s="297">
        <v>1346799.34</v>
      </c>
      <c r="AC13" s="302">
        <v>6030177.0800000001</v>
      </c>
      <c r="AD13" s="177">
        <f>AC14</f>
        <v>8210959.9500000002</v>
      </c>
      <c r="AE13" s="177">
        <f t="shared" ref="AE13:AN13" si="11">AD14</f>
        <v>5593571.7199999997</v>
      </c>
      <c r="AF13" s="177">
        <f t="shared" si="11"/>
        <v>6057789.1799999997</v>
      </c>
      <c r="AG13" s="177">
        <f t="shared" si="11"/>
        <v>3140559.02</v>
      </c>
      <c r="AH13" s="177">
        <f t="shared" si="11"/>
        <v>0.01</v>
      </c>
      <c r="AI13" s="177">
        <f t="shared" si="11"/>
        <v>21.69</v>
      </c>
      <c r="AJ13" s="177">
        <f t="shared" si="11"/>
        <v>2.13</v>
      </c>
      <c r="AK13" s="177">
        <f t="shared" si="11"/>
        <v>0</v>
      </c>
      <c r="AL13" s="177">
        <f t="shared" si="11"/>
        <v>0</v>
      </c>
      <c r="AM13" s="177">
        <f t="shared" si="11"/>
        <v>0</v>
      </c>
      <c r="AN13" s="177">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f t="shared" si="12"/>
        <v>2037011.2</v>
      </c>
      <c r="AW13" s="111">
        <f t="shared" si="12"/>
        <v>1103273.72</v>
      </c>
      <c r="AX13" s="111">
        <f t="shared" si="12"/>
        <v>4804.2000000000007</v>
      </c>
      <c r="AY13" s="295">
        <f t="shared" si="12"/>
        <v>4281882.82</v>
      </c>
      <c r="AZ13" s="111">
        <f t="shared" si="12"/>
        <v>2771165.7299999995</v>
      </c>
      <c r="BA13" s="111">
        <f t="shared" si="12"/>
        <v>875315.93</v>
      </c>
      <c r="BB13" s="111">
        <f t="shared" si="12"/>
        <v>856241.12</v>
      </c>
      <c r="BC13" s="111">
        <f t="shared" si="12"/>
        <v>180907.37000000002</v>
      </c>
      <c r="BD13" s="111">
        <f t="shared" si="12"/>
        <v>9925549.129999999</v>
      </c>
      <c r="BE13" s="111">
        <f t="shared" si="12"/>
        <v>6702370.1899999995</v>
      </c>
      <c r="BF13" s="111">
        <f t="shared" si="12"/>
        <v>7035900.129999999</v>
      </c>
      <c r="BG13" s="111">
        <f t="shared" si="12"/>
        <v>6023587.7999999998</v>
      </c>
      <c r="BH13" s="111">
        <f t="shared" si="12"/>
        <v>7396467.1399999997</v>
      </c>
      <c r="BI13" s="111">
        <f t="shared" si="12"/>
        <v>6897007.1199999992</v>
      </c>
      <c r="BJ13" s="111">
        <f t="shared" si="12"/>
        <v>7375689.8399999999</v>
      </c>
      <c r="BK13" s="111">
        <f t="shared" si="12"/>
        <v>6375334.7599999998</v>
      </c>
      <c r="BL13" s="111">
        <f t="shared" si="12"/>
        <v>6380342.1899999995</v>
      </c>
      <c r="BM13" s="111">
        <f t="shared" si="12"/>
        <v>5855884.2599999998</v>
      </c>
      <c r="BN13" s="111">
        <f t="shared" si="12"/>
        <v>4013793.82</v>
      </c>
      <c r="BO13" s="111">
        <v>0</v>
      </c>
      <c r="BP13" s="111">
        <f t="shared" si="12"/>
        <v>0</v>
      </c>
      <c r="BQ13" s="111">
        <f t="shared" si="12"/>
        <v>0</v>
      </c>
      <c r="BR13" s="111">
        <f t="shared" si="12"/>
        <v>0</v>
      </c>
      <c r="BS13" s="111">
        <f t="shared" si="12"/>
        <v>0</v>
      </c>
      <c r="BT13" s="111">
        <f t="shared" si="12"/>
        <v>0</v>
      </c>
      <c r="BU13" s="111">
        <f t="shared" si="12"/>
        <v>0</v>
      </c>
      <c r="BV13" s="111">
        <f t="shared" si="12"/>
        <v>0</v>
      </c>
      <c r="BW13" s="111">
        <f t="shared" si="12"/>
        <v>0</v>
      </c>
      <c r="BX13" s="111">
        <f t="shared" si="12"/>
        <v>0</v>
      </c>
    </row>
    <row r="14" spans="2:76" x14ac:dyDescent="0.3">
      <c r="B14" s="436"/>
      <c r="C14" s="437"/>
      <c r="D14" s="176" t="s">
        <v>3813</v>
      </c>
      <c r="E14" s="177">
        <v>236.49</v>
      </c>
      <c r="F14" s="177">
        <v>238.77</v>
      </c>
      <c r="G14" s="177">
        <v>241.44</v>
      </c>
      <c r="H14" s="177">
        <v>243.92</v>
      </c>
      <c r="I14" s="177">
        <v>244.28</v>
      </c>
      <c r="J14" s="177">
        <v>247.03</v>
      </c>
      <c r="K14" s="177">
        <v>249.7</v>
      </c>
      <c r="L14" s="177">
        <v>369.21</v>
      </c>
      <c r="M14" s="177">
        <v>0</v>
      </c>
      <c r="N14" s="177">
        <v>0</v>
      </c>
      <c r="O14" s="177">
        <v>89256.69</v>
      </c>
      <c r="P14" s="306">
        <v>1004414.44</v>
      </c>
      <c r="Q14" s="302">
        <v>280838.82</v>
      </c>
      <c r="R14" s="177">
        <v>235582.9</v>
      </c>
      <c r="S14" s="177">
        <v>237987.16</v>
      </c>
      <c r="T14" s="177">
        <v>239807.32</v>
      </c>
      <c r="U14" s="177">
        <v>1753790.91</v>
      </c>
      <c r="V14" s="177">
        <v>1775937.29</v>
      </c>
      <c r="W14" s="177">
        <v>2536629.89</v>
      </c>
      <c r="X14" s="177">
        <v>2037484</v>
      </c>
      <c r="Y14" s="177">
        <v>1462052.09</v>
      </c>
      <c r="Z14" s="177">
        <v>1661314.99</v>
      </c>
      <c r="AA14" s="177">
        <v>1346799.34</v>
      </c>
      <c r="AB14" s="297">
        <v>6030177.0800000001</v>
      </c>
      <c r="AC14" s="302">
        <v>8210959.9500000002</v>
      </c>
      <c r="AD14" s="177">
        <v>5593571.7199999997</v>
      </c>
      <c r="AE14" s="177">
        <v>6057789.1799999997</v>
      </c>
      <c r="AF14" s="394">
        <v>3140559.02</v>
      </c>
      <c r="AG14" s="177">
        <v>0.01</v>
      </c>
      <c r="AH14" s="177">
        <v>21.69</v>
      </c>
      <c r="AI14" s="177">
        <v>2.13</v>
      </c>
      <c r="AJ14" s="177">
        <v>0</v>
      </c>
      <c r="AK14" s="177">
        <v>0</v>
      </c>
      <c r="AL14" s="177">
        <v>0</v>
      </c>
      <c r="AM14" s="177">
        <v>790000</v>
      </c>
      <c r="AN14" s="308">
        <v>0</v>
      </c>
      <c r="AO14" s="111"/>
      <c r="AP14" s="111" t="s">
        <v>5087</v>
      </c>
      <c r="AQ14" s="111" t="s">
        <v>5086</v>
      </c>
      <c r="AR14" s="111">
        <v>1000000</v>
      </c>
      <c r="AS14" s="111" t="s">
        <v>5086</v>
      </c>
      <c r="AT14" s="111">
        <v>2343604</v>
      </c>
      <c r="AU14" s="111">
        <v>12.79</v>
      </c>
      <c r="AV14" s="111">
        <v>663241.14</v>
      </c>
      <c r="AW14" s="111">
        <v>0.01</v>
      </c>
      <c r="AX14" s="111">
        <v>1210923.33</v>
      </c>
      <c r="AY14" s="295">
        <v>792419.28</v>
      </c>
      <c r="AZ14" s="111" t="s">
        <v>5086</v>
      </c>
      <c r="BA14" s="111">
        <v>8.4600000000000009</v>
      </c>
      <c r="BB14" s="295">
        <v>0.01</v>
      </c>
      <c r="BC14" s="177">
        <v>7236435.1799999997</v>
      </c>
      <c r="BD14" s="177">
        <v>3801773.61</v>
      </c>
      <c r="BE14" s="177">
        <v>3507928.84</v>
      </c>
      <c r="BF14" s="177">
        <v>3703849.22</v>
      </c>
      <c r="BG14" s="177">
        <v>3910097.23</v>
      </c>
      <c r="BH14" s="177">
        <v>3915068.46</v>
      </c>
      <c r="BI14" s="177">
        <v>4869013.05</v>
      </c>
      <c r="BJ14" s="177">
        <v>4874213.97</v>
      </c>
      <c r="BK14" s="177">
        <v>4877990.1399999997</v>
      </c>
      <c r="BL14" s="111">
        <v>4889456.1500000004</v>
      </c>
      <c r="BM14" s="111">
        <v>3115667.56</v>
      </c>
      <c r="BN14" s="111">
        <v>2126118.44</v>
      </c>
      <c r="BO14" s="177"/>
      <c r="BP14" s="177"/>
      <c r="BQ14" s="177"/>
      <c r="BR14" s="177"/>
      <c r="BS14" s="177"/>
      <c r="BT14" s="177"/>
      <c r="BU14" s="177"/>
      <c r="BV14" s="177"/>
      <c r="BW14" s="177"/>
      <c r="BX14" s="177"/>
    </row>
    <row r="15" spans="2:76" x14ac:dyDescent="0.3">
      <c r="B15" s="436"/>
      <c r="C15" s="437" t="s">
        <v>2228</v>
      </c>
      <c r="D15" s="176" t="s">
        <v>3812</v>
      </c>
      <c r="E15" s="177">
        <v>195297.26</v>
      </c>
      <c r="F15" s="177">
        <v>146545.79</v>
      </c>
      <c r="G15" s="177">
        <v>402287.18</v>
      </c>
      <c r="H15" s="177">
        <v>137988.25</v>
      </c>
      <c r="I15" s="177">
        <v>57001.83</v>
      </c>
      <c r="J15" s="177">
        <v>22851.52</v>
      </c>
      <c r="K15" s="177">
        <v>387188.24</v>
      </c>
      <c r="L15" s="177">
        <v>271128.51</v>
      </c>
      <c r="M15" s="177">
        <v>141854.98000000001</v>
      </c>
      <c r="N15" s="177">
        <v>168538.52</v>
      </c>
      <c r="O15" s="177">
        <v>228103.05</v>
      </c>
      <c r="P15" s="306">
        <v>38505.839999999997</v>
      </c>
      <c r="Q15" s="302">
        <v>130325.09</v>
      </c>
      <c r="R15" s="177">
        <v>59000.04</v>
      </c>
      <c r="S15" s="177">
        <v>6254.15</v>
      </c>
      <c r="T15" s="177">
        <v>4624.76</v>
      </c>
      <c r="U15" s="177">
        <v>4660.13</v>
      </c>
      <c r="V15" s="177">
        <v>11302.12</v>
      </c>
      <c r="W15" s="177">
        <v>3942.87</v>
      </c>
      <c r="X15" s="177">
        <v>3020.92</v>
      </c>
      <c r="Y15" s="177">
        <v>3044.09</v>
      </c>
      <c r="Z15" s="177">
        <v>10131.17</v>
      </c>
      <c r="AA15" s="177">
        <v>8230.14</v>
      </c>
      <c r="AB15" s="297">
        <v>254062.06</v>
      </c>
      <c r="AC15" s="302">
        <v>41309.019999999997</v>
      </c>
      <c r="AD15" s="177">
        <f>AC16</f>
        <v>23979.08</v>
      </c>
      <c r="AE15" s="177">
        <f t="shared" ref="AE15:AN15" si="13">AD16</f>
        <v>828785.81</v>
      </c>
      <c r="AF15" s="177">
        <f t="shared" si="13"/>
        <v>163936.26</v>
      </c>
      <c r="AG15" s="177">
        <f t="shared" si="13"/>
        <v>1643239.66</v>
      </c>
      <c r="AH15" s="177">
        <f t="shared" si="13"/>
        <v>5275488.46</v>
      </c>
      <c r="AI15" s="177">
        <f t="shared" si="13"/>
        <v>4353709.72</v>
      </c>
      <c r="AJ15" s="177">
        <f t="shared" si="13"/>
        <v>3446684.55</v>
      </c>
      <c r="AK15" s="177">
        <f t="shared" si="13"/>
        <v>989599.57</v>
      </c>
      <c r="AL15" s="177">
        <f t="shared" si="13"/>
        <v>185106.04</v>
      </c>
      <c r="AM15" s="177">
        <f t="shared" si="13"/>
        <v>1028.6600000000001</v>
      </c>
      <c r="AN15" s="177">
        <f t="shared" si="13"/>
        <v>220.91</v>
      </c>
      <c r="AO15" s="177"/>
      <c r="AP15" s="177"/>
      <c r="AQ15" s="177"/>
      <c r="AR15" s="177"/>
      <c r="AS15" s="177"/>
      <c r="AT15" s="177"/>
      <c r="AU15" s="177"/>
      <c r="AV15" s="177"/>
      <c r="AW15" s="177"/>
      <c r="AX15" s="177"/>
      <c r="AY15" s="297"/>
      <c r="AZ15" s="177"/>
      <c r="BA15" s="177"/>
      <c r="BB15" s="297"/>
      <c r="BC15" s="177"/>
      <c r="BD15" s="177"/>
      <c r="BE15" s="177"/>
      <c r="BF15" s="177"/>
      <c r="BG15" s="177"/>
      <c r="BH15" s="177"/>
      <c r="BI15" s="177"/>
      <c r="BJ15" s="177"/>
      <c r="BK15" s="177"/>
      <c r="BL15" s="177"/>
      <c r="BM15" s="177"/>
      <c r="BN15" s="297"/>
      <c r="BO15" s="177"/>
      <c r="BP15" s="177"/>
      <c r="BQ15" s="177"/>
      <c r="BR15" s="177"/>
      <c r="BS15" s="177"/>
      <c r="BT15" s="177"/>
      <c r="BU15" s="177"/>
      <c r="BV15" s="177"/>
      <c r="BW15" s="177"/>
      <c r="BX15" s="177"/>
    </row>
    <row r="16" spans="2:76" x14ac:dyDescent="0.3">
      <c r="B16" s="436"/>
      <c r="C16" s="437"/>
      <c r="D16" s="176" t="s">
        <v>3813</v>
      </c>
      <c r="E16" s="177">
        <v>146545.79</v>
      </c>
      <c r="F16" s="177">
        <v>402287.18</v>
      </c>
      <c r="G16" s="177">
        <v>137988.25</v>
      </c>
      <c r="H16" s="177">
        <v>57001.83</v>
      </c>
      <c r="I16" s="177">
        <v>22851.52</v>
      </c>
      <c r="J16" s="177">
        <v>387188.24</v>
      </c>
      <c r="K16" s="177">
        <v>271128.51</v>
      </c>
      <c r="L16" s="177">
        <v>141854.98000000001</v>
      </c>
      <c r="M16" s="177">
        <v>168538.52</v>
      </c>
      <c r="N16" s="177">
        <v>228103.05</v>
      </c>
      <c r="O16" s="177">
        <v>38505.839999999997</v>
      </c>
      <c r="P16" s="306">
        <v>130325.09</v>
      </c>
      <c r="Q16" s="302">
        <v>59000.04</v>
      </c>
      <c r="R16" s="177">
        <v>6254.15</v>
      </c>
      <c r="S16" s="177">
        <v>4624.76</v>
      </c>
      <c r="T16" s="177">
        <v>4660.13</v>
      </c>
      <c r="U16" s="177">
        <v>11302.12</v>
      </c>
      <c r="V16" s="177">
        <v>3942.87</v>
      </c>
      <c r="W16" s="177">
        <v>3020.92</v>
      </c>
      <c r="X16" s="177">
        <v>3044.09</v>
      </c>
      <c r="Y16" s="177">
        <v>10131.17</v>
      </c>
      <c r="Z16" s="177">
        <v>8230.14</v>
      </c>
      <c r="AA16" s="177">
        <v>254062.06</v>
      </c>
      <c r="AB16" s="297">
        <v>41309.019999999997</v>
      </c>
      <c r="AC16" s="302">
        <v>23979.08</v>
      </c>
      <c r="AD16" s="177">
        <v>828785.81</v>
      </c>
      <c r="AE16" s="177">
        <v>163936.26</v>
      </c>
      <c r="AF16" s="394">
        <v>1643239.66</v>
      </c>
      <c r="AG16" s="177">
        <v>5275488.46</v>
      </c>
      <c r="AH16" s="177">
        <v>4353709.72</v>
      </c>
      <c r="AI16" s="177">
        <v>3446684.55</v>
      </c>
      <c r="AJ16" s="177">
        <v>989599.57</v>
      </c>
      <c r="AK16" s="177">
        <v>185106.04</v>
      </c>
      <c r="AL16" s="177">
        <v>1028.6600000000001</v>
      </c>
      <c r="AM16" s="177">
        <v>220.91</v>
      </c>
      <c r="AN16" s="308">
        <v>1207.05</v>
      </c>
      <c r="AO16" s="111">
        <v>90281.39</v>
      </c>
      <c r="AP16" s="111">
        <v>423424.53</v>
      </c>
      <c r="AQ16" s="111">
        <v>76549.710000000006</v>
      </c>
      <c r="AR16" s="111">
        <v>867.23</v>
      </c>
      <c r="AS16" s="111">
        <v>543136.28</v>
      </c>
      <c r="AT16" s="111">
        <v>1123.02</v>
      </c>
      <c r="AU16" s="111">
        <v>2036998.4</v>
      </c>
      <c r="AV16" s="111">
        <v>440032.57</v>
      </c>
      <c r="AW16" s="111">
        <v>4804.18</v>
      </c>
      <c r="AX16" s="111">
        <v>3070959.48</v>
      </c>
      <c r="AY16" s="295">
        <v>1978746.44</v>
      </c>
      <c r="AZ16" s="111">
        <v>875315.92</v>
      </c>
      <c r="BA16" s="111">
        <v>856232.65</v>
      </c>
      <c r="BB16" s="295">
        <v>180907.35</v>
      </c>
      <c r="BC16" s="177">
        <v>2689113.94</v>
      </c>
      <c r="BD16" s="177">
        <v>2900596.57</v>
      </c>
      <c r="BE16" s="177">
        <v>3527971.28</v>
      </c>
      <c r="BF16" s="177">
        <v>2319738.5699999998</v>
      </c>
      <c r="BG16" s="177">
        <v>3486369.9</v>
      </c>
      <c r="BH16" s="177">
        <v>2981938.65</v>
      </c>
      <c r="BI16" s="177">
        <v>2506676.7799999998</v>
      </c>
      <c r="BJ16" s="177">
        <v>1501120.78</v>
      </c>
      <c r="BK16" s="177">
        <v>1502352.04</v>
      </c>
      <c r="BL16" s="111">
        <v>966428.1</v>
      </c>
      <c r="BM16" s="111">
        <v>898126.25</v>
      </c>
      <c r="BN16" s="295">
        <v>746214.2</v>
      </c>
      <c r="BO16" s="177"/>
      <c r="BP16" s="177"/>
      <c r="BQ16" s="177"/>
      <c r="BR16" s="177"/>
      <c r="BS16" s="177"/>
      <c r="BT16" s="177"/>
      <c r="BU16" s="177"/>
      <c r="BV16" s="177"/>
      <c r="BW16" s="177"/>
      <c r="BX16" s="177"/>
    </row>
    <row r="17" spans="2:76" x14ac:dyDescent="0.3">
      <c r="B17" s="436"/>
      <c r="C17" s="437" t="s">
        <v>2339</v>
      </c>
      <c r="D17" s="176" t="s">
        <v>3812</v>
      </c>
      <c r="E17" s="177">
        <v>952.8</v>
      </c>
      <c r="F17" s="177">
        <v>962.56</v>
      </c>
      <c r="G17" s="177">
        <v>920.79</v>
      </c>
      <c r="H17" s="177">
        <v>875.63</v>
      </c>
      <c r="I17" s="177">
        <v>884.62</v>
      </c>
      <c r="J17" s="177">
        <v>835.08</v>
      </c>
      <c r="K17" s="177">
        <v>844.49</v>
      </c>
      <c r="L17" s="177">
        <v>853.6</v>
      </c>
      <c r="M17" s="177">
        <v>863.65</v>
      </c>
      <c r="N17" s="177">
        <v>872.93</v>
      </c>
      <c r="O17" s="177">
        <v>881.82</v>
      </c>
      <c r="P17" s="306">
        <v>882.37</v>
      </c>
      <c r="Q17" s="302">
        <v>891.91</v>
      </c>
      <c r="R17" s="177">
        <v>901.31</v>
      </c>
      <c r="S17" s="177">
        <v>908.92</v>
      </c>
      <c r="T17" s="177">
        <v>918.2</v>
      </c>
      <c r="U17" s="177">
        <v>925.22</v>
      </c>
      <c r="V17" s="177">
        <v>925.87</v>
      </c>
      <c r="W17" s="177">
        <v>933.36</v>
      </c>
      <c r="X17" s="177">
        <v>753.1</v>
      </c>
      <c r="Y17" s="177">
        <v>716.47</v>
      </c>
      <c r="Z17" s="177">
        <v>640.91</v>
      </c>
      <c r="AA17" s="177">
        <v>565.25</v>
      </c>
      <c r="AB17" s="297">
        <v>485.67</v>
      </c>
      <c r="AC17" s="302">
        <v>408.93</v>
      </c>
      <c r="AD17" s="177">
        <v>331.84</v>
      </c>
      <c r="AE17" s="177">
        <v>253.96</v>
      </c>
      <c r="AF17" s="177">
        <v>155.74</v>
      </c>
      <c r="AG17" s="177">
        <v>56.95</v>
      </c>
      <c r="AH17" s="177">
        <v>0.01</v>
      </c>
      <c r="AI17" s="177">
        <v>0.01</v>
      </c>
      <c r="AJ17" s="177">
        <v>0.01</v>
      </c>
      <c r="AK17" s="177">
        <v>0.01</v>
      </c>
      <c r="AL17" s="177">
        <v>0.01</v>
      </c>
      <c r="AM17" s="177">
        <v>0.01</v>
      </c>
      <c r="AN17" s="310">
        <v>0.01</v>
      </c>
      <c r="AO17" s="177"/>
      <c r="AP17" s="177"/>
      <c r="AQ17" s="177"/>
      <c r="AR17" s="177"/>
      <c r="AS17" s="177"/>
      <c r="AT17" s="177"/>
      <c r="AU17" s="177"/>
      <c r="AV17" s="177"/>
      <c r="AW17" s="177"/>
      <c r="AX17" s="177"/>
      <c r="AY17" s="297"/>
      <c r="AZ17" s="177"/>
      <c r="BA17" s="177"/>
      <c r="BB17" s="297"/>
      <c r="BC17" s="177"/>
      <c r="BD17" s="177"/>
      <c r="BE17" s="177"/>
      <c r="BF17" s="177"/>
      <c r="BG17" s="177"/>
      <c r="BH17" s="177"/>
      <c r="BI17" s="177"/>
      <c r="BJ17" s="177"/>
      <c r="BK17" s="177"/>
      <c r="BL17" s="177"/>
      <c r="BM17" s="177"/>
      <c r="BN17" s="297"/>
      <c r="BO17" s="177"/>
      <c r="BP17" s="177"/>
      <c r="BQ17" s="177"/>
      <c r="BR17" s="177"/>
      <c r="BS17" s="177"/>
      <c r="BT17" s="177"/>
      <c r="BU17" s="177"/>
      <c r="BV17" s="177"/>
      <c r="BW17" s="177"/>
      <c r="BX17" s="177"/>
    </row>
    <row r="18" spans="2:76" x14ac:dyDescent="0.3">
      <c r="B18" s="436"/>
      <c r="C18" s="437"/>
      <c r="D18" s="176" t="s">
        <v>3813</v>
      </c>
      <c r="E18" s="177">
        <v>962.56</v>
      </c>
      <c r="F18" s="177">
        <v>920.79</v>
      </c>
      <c r="G18" s="177">
        <v>875.63</v>
      </c>
      <c r="H18" s="177">
        <v>884.62</v>
      </c>
      <c r="I18" s="177">
        <v>835.08</v>
      </c>
      <c r="J18" s="177">
        <v>844.49</v>
      </c>
      <c r="K18" s="177">
        <v>853.6</v>
      </c>
      <c r="L18" s="177">
        <v>863.65</v>
      </c>
      <c r="M18" s="177">
        <v>872.93</v>
      </c>
      <c r="N18" s="177">
        <v>881.82</v>
      </c>
      <c r="O18" s="177">
        <v>882.37</v>
      </c>
      <c r="P18" s="306">
        <v>891.91</v>
      </c>
      <c r="Q18" s="302">
        <v>901.31</v>
      </c>
      <c r="R18" s="177">
        <v>908.92</v>
      </c>
      <c r="S18" s="177">
        <v>918.2</v>
      </c>
      <c r="T18" s="177">
        <v>925.22</v>
      </c>
      <c r="U18" s="177">
        <v>925.87</v>
      </c>
      <c r="V18" s="177">
        <v>933.36</v>
      </c>
      <c r="W18" s="177">
        <v>753.1</v>
      </c>
      <c r="X18" s="177">
        <v>716.47</v>
      </c>
      <c r="Y18" s="177">
        <v>640.91</v>
      </c>
      <c r="Z18" s="177">
        <v>565.25</v>
      </c>
      <c r="AA18" s="177">
        <v>485.67</v>
      </c>
      <c r="AB18" s="297">
        <v>408.93</v>
      </c>
      <c r="AC18" s="302">
        <v>331.84</v>
      </c>
      <c r="AD18" s="177">
        <v>253.96</v>
      </c>
      <c r="AE18" s="177">
        <v>155.74</v>
      </c>
      <c r="AF18" s="394">
        <v>56.95</v>
      </c>
      <c r="AG18" s="177">
        <v>0.01</v>
      </c>
      <c r="AH18" s="177">
        <v>0.01</v>
      </c>
      <c r="AI18" s="177">
        <v>0.01</v>
      </c>
      <c r="AJ18" s="177">
        <v>0.01</v>
      </c>
      <c r="AK18" s="177">
        <v>0.01</v>
      </c>
      <c r="AL18" s="177">
        <v>0.01</v>
      </c>
      <c r="AM18" s="177">
        <v>0.01</v>
      </c>
      <c r="AN18" s="308">
        <v>0.01</v>
      </c>
      <c r="AO18" s="111">
        <v>0.01</v>
      </c>
      <c r="AP18" s="111">
        <v>0.01</v>
      </c>
      <c r="AQ18" s="111">
        <v>0.01</v>
      </c>
      <c r="AR18" s="111">
        <v>0.01</v>
      </c>
      <c r="AS18" s="111">
        <v>0.01</v>
      </c>
      <c r="AT18" s="111">
        <v>0.01</v>
      </c>
      <c r="AU18" s="111">
        <v>0.01</v>
      </c>
      <c r="AV18" s="111">
        <v>0.01</v>
      </c>
      <c r="AW18" s="111">
        <v>0.01</v>
      </c>
      <c r="AX18" s="111">
        <v>0.01</v>
      </c>
      <c r="AY18" s="295">
        <v>0.01</v>
      </c>
      <c r="AZ18" s="111">
        <v>0.01</v>
      </c>
      <c r="BA18" s="111">
        <v>0.01</v>
      </c>
      <c r="BB18" s="295">
        <v>0.01</v>
      </c>
      <c r="BC18" s="177">
        <v>0.01</v>
      </c>
      <c r="BD18" s="177">
        <v>0.01</v>
      </c>
      <c r="BE18" s="177">
        <v>0.01</v>
      </c>
      <c r="BF18" s="177">
        <v>0.01</v>
      </c>
      <c r="BG18" s="177">
        <v>0.01</v>
      </c>
      <c r="BH18" s="177">
        <v>0.01</v>
      </c>
      <c r="BI18" s="177">
        <v>0.01</v>
      </c>
      <c r="BJ18" s="177">
        <v>0.01</v>
      </c>
      <c r="BK18" s="177">
        <v>0.01</v>
      </c>
      <c r="BL18" s="111">
        <v>0.01</v>
      </c>
      <c r="BM18" s="111">
        <v>0.01</v>
      </c>
      <c r="BN18" s="295">
        <v>0.01</v>
      </c>
      <c r="BO18" s="177"/>
      <c r="BP18" s="177"/>
      <c r="BQ18" s="177"/>
      <c r="BR18" s="177"/>
      <c r="BS18" s="177"/>
      <c r="BT18" s="177"/>
      <c r="BU18" s="177"/>
      <c r="BV18" s="177"/>
      <c r="BW18" s="177"/>
      <c r="BX18" s="177"/>
    </row>
    <row r="19" spans="2:76" x14ac:dyDescent="0.3">
      <c r="B19" s="178"/>
      <c r="C19" s="174" t="s">
        <v>3815</v>
      </c>
      <c r="D19" s="107"/>
      <c r="E19" s="312">
        <f>SUM(E13,E15,E17)</f>
        <v>196484.15</v>
      </c>
      <c r="F19" s="312">
        <f t="shared" ref="F19:AN20" si="14">SUM(F13,F15,F17)</f>
        <v>147744.84</v>
      </c>
      <c r="G19" s="312">
        <f t="shared" si="14"/>
        <v>403446.74</v>
      </c>
      <c r="H19" s="312">
        <f t="shared" si="14"/>
        <v>139105.32</v>
      </c>
      <c r="I19" s="312">
        <f t="shared" si="14"/>
        <v>58130.37</v>
      </c>
      <c r="J19" s="312">
        <f t="shared" si="14"/>
        <v>23930.880000000001</v>
      </c>
      <c r="K19" s="312">
        <f t="shared" si="14"/>
        <v>388279.76</v>
      </c>
      <c r="L19" s="312">
        <f t="shared" si="14"/>
        <v>272231.81</v>
      </c>
      <c r="M19" s="312">
        <f t="shared" si="14"/>
        <v>143087.84</v>
      </c>
      <c r="N19" s="312">
        <f t="shared" si="14"/>
        <v>169411.44999999998</v>
      </c>
      <c r="O19" s="312">
        <f t="shared" si="14"/>
        <v>228984.87</v>
      </c>
      <c r="P19" s="313">
        <f t="shared" si="14"/>
        <v>128644.9</v>
      </c>
      <c r="Q19" s="314">
        <f t="shared" si="14"/>
        <v>1135631.44</v>
      </c>
      <c r="R19" s="312">
        <f t="shared" si="14"/>
        <v>340740.17</v>
      </c>
      <c r="S19" s="312">
        <f t="shared" si="14"/>
        <v>242745.97</v>
      </c>
      <c r="T19" s="312">
        <f t="shared" si="14"/>
        <v>243530.12000000002</v>
      </c>
      <c r="U19" s="312">
        <f t="shared" si="14"/>
        <v>245392.67</v>
      </c>
      <c r="V19" s="312">
        <f t="shared" si="14"/>
        <v>1766018.9000000001</v>
      </c>
      <c r="W19" s="312">
        <f t="shared" si="14"/>
        <v>1780813.5200000003</v>
      </c>
      <c r="X19" s="312">
        <f t="shared" si="14"/>
        <v>2540403.91</v>
      </c>
      <c r="Y19" s="312">
        <f t="shared" si="14"/>
        <v>2041244.56</v>
      </c>
      <c r="Z19" s="312">
        <f t="shared" si="14"/>
        <v>1472824.17</v>
      </c>
      <c r="AA19" s="312">
        <f t="shared" si="14"/>
        <v>1670110.38</v>
      </c>
      <c r="AB19" s="315">
        <f t="shared" si="14"/>
        <v>1601347.07</v>
      </c>
      <c r="AC19" s="314">
        <f t="shared" si="14"/>
        <v>6071895.0299999993</v>
      </c>
      <c r="AD19" s="312">
        <f t="shared" si="14"/>
        <v>8235270.8700000001</v>
      </c>
      <c r="AE19" s="312">
        <f t="shared" si="14"/>
        <v>6422611.4899999993</v>
      </c>
      <c r="AF19" s="312">
        <f t="shared" si="14"/>
        <v>6221881.1799999997</v>
      </c>
      <c r="AG19" s="312">
        <f t="shared" si="14"/>
        <v>4783855.63</v>
      </c>
      <c r="AH19" s="312">
        <f t="shared" si="14"/>
        <v>5275488.4799999995</v>
      </c>
      <c r="AI19" s="312">
        <f t="shared" si="14"/>
        <v>4353731.42</v>
      </c>
      <c r="AJ19" s="312">
        <f t="shared" si="14"/>
        <v>3446686.6899999995</v>
      </c>
      <c r="AK19" s="312">
        <f t="shared" si="14"/>
        <v>989599.58</v>
      </c>
      <c r="AL19" s="312">
        <f t="shared" si="14"/>
        <v>185106.05000000002</v>
      </c>
      <c r="AM19" s="312">
        <f t="shared" si="14"/>
        <v>1028.67</v>
      </c>
      <c r="AN19" s="316">
        <f t="shared" si="14"/>
        <v>790220.92</v>
      </c>
      <c r="AO19" s="312">
        <f t="shared" ref="AO19:BX19" si="15">SUM(AO13,AO15,AO17)</f>
        <v>1207.06</v>
      </c>
      <c r="AP19" s="312">
        <f t="shared" si="15"/>
        <v>90281.4</v>
      </c>
      <c r="AQ19" s="312">
        <f t="shared" si="15"/>
        <v>423424.54000000004</v>
      </c>
      <c r="AR19" s="312">
        <f t="shared" si="15"/>
        <v>76549.72</v>
      </c>
      <c r="AS19" s="312">
        <f t="shared" si="15"/>
        <v>1000867.24</v>
      </c>
      <c r="AT19" s="312">
        <f t="shared" si="15"/>
        <v>543136.29</v>
      </c>
      <c r="AU19" s="312">
        <f t="shared" si="15"/>
        <v>2344727.0299999998</v>
      </c>
      <c r="AV19" s="312">
        <f t="shared" si="15"/>
        <v>2037011.2</v>
      </c>
      <c r="AW19" s="312">
        <f t="shared" si="15"/>
        <v>1103273.72</v>
      </c>
      <c r="AX19" s="312">
        <f t="shared" si="15"/>
        <v>4804.2000000000007</v>
      </c>
      <c r="AY19" s="315">
        <f t="shared" si="15"/>
        <v>4281882.82</v>
      </c>
      <c r="AZ19" s="312">
        <f t="shared" si="15"/>
        <v>2771165.7299999995</v>
      </c>
      <c r="BA19" s="312">
        <f t="shared" si="15"/>
        <v>875315.93</v>
      </c>
      <c r="BB19" s="315">
        <f t="shared" si="15"/>
        <v>856241.12</v>
      </c>
      <c r="BC19" s="312">
        <f t="shared" si="15"/>
        <v>180907.37000000002</v>
      </c>
      <c r="BD19" s="312">
        <f t="shared" si="15"/>
        <v>9925549.129999999</v>
      </c>
      <c r="BE19" s="312">
        <f t="shared" si="15"/>
        <v>6702370.1899999995</v>
      </c>
      <c r="BF19" s="312">
        <f t="shared" si="15"/>
        <v>7035900.129999999</v>
      </c>
      <c r="BG19" s="312">
        <f t="shared" si="15"/>
        <v>6023587.7999999998</v>
      </c>
      <c r="BH19" s="312">
        <f t="shared" si="15"/>
        <v>7396467.1399999997</v>
      </c>
      <c r="BI19" s="312">
        <f t="shared" si="15"/>
        <v>6897007.1199999992</v>
      </c>
      <c r="BJ19" s="312">
        <f t="shared" si="15"/>
        <v>7375689.8399999999</v>
      </c>
      <c r="BK19" s="312">
        <f t="shared" si="15"/>
        <v>6375334.7599999998</v>
      </c>
      <c r="BL19" s="312">
        <f t="shared" si="15"/>
        <v>6380342.1899999995</v>
      </c>
      <c r="BM19" s="312">
        <f t="shared" si="15"/>
        <v>5855884.2599999998</v>
      </c>
      <c r="BN19" s="315">
        <f t="shared" si="15"/>
        <v>4013793.82</v>
      </c>
      <c r="BO19" s="312">
        <f t="shared" si="15"/>
        <v>0</v>
      </c>
      <c r="BP19" s="312">
        <f t="shared" si="15"/>
        <v>0</v>
      </c>
      <c r="BQ19" s="312">
        <f t="shared" si="15"/>
        <v>0</v>
      </c>
      <c r="BR19" s="312">
        <f t="shared" si="15"/>
        <v>0</v>
      </c>
      <c r="BS19" s="312">
        <f t="shared" si="15"/>
        <v>0</v>
      </c>
      <c r="BT19" s="312">
        <f t="shared" si="15"/>
        <v>0</v>
      </c>
      <c r="BU19" s="312">
        <f t="shared" si="15"/>
        <v>0</v>
      </c>
      <c r="BV19" s="312">
        <f t="shared" si="15"/>
        <v>0</v>
      </c>
      <c r="BW19" s="312">
        <f t="shared" si="15"/>
        <v>0</v>
      </c>
      <c r="BX19" s="312">
        <f t="shared" si="15"/>
        <v>0</v>
      </c>
    </row>
    <row r="20" spans="2:76" x14ac:dyDescent="0.3">
      <c r="B20" s="178"/>
      <c r="C20" s="174" t="s">
        <v>3816</v>
      </c>
      <c r="D20" s="107"/>
      <c r="E20" s="312">
        <f>SUM(E14,E16,E18)</f>
        <v>147744.84</v>
      </c>
      <c r="F20" s="312">
        <f t="shared" si="14"/>
        <v>403446.74</v>
      </c>
      <c r="G20" s="312">
        <f t="shared" si="14"/>
        <v>139105.32</v>
      </c>
      <c r="H20" s="312">
        <f t="shared" si="14"/>
        <v>58130.37</v>
      </c>
      <c r="I20" s="312">
        <f t="shared" si="14"/>
        <v>23930.880000000001</v>
      </c>
      <c r="J20" s="312">
        <f t="shared" si="14"/>
        <v>388279.76</v>
      </c>
      <c r="K20" s="312">
        <f t="shared" si="14"/>
        <v>272231.81</v>
      </c>
      <c r="L20" s="312">
        <f t="shared" si="14"/>
        <v>143087.84</v>
      </c>
      <c r="M20" s="312">
        <f t="shared" si="14"/>
        <v>169411.44999999998</v>
      </c>
      <c r="N20" s="312">
        <f t="shared" si="14"/>
        <v>228984.87</v>
      </c>
      <c r="O20" s="312">
        <f t="shared" si="14"/>
        <v>128644.9</v>
      </c>
      <c r="P20" s="313">
        <f t="shared" si="14"/>
        <v>1135631.44</v>
      </c>
      <c r="Q20" s="314">
        <f t="shared" si="14"/>
        <v>340740.17</v>
      </c>
      <c r="R20" s="312">
        <f t="shared" si="14"/>
        <v>242745.97</v>
      </c>
      <c r="S20" s="312">
        <f t="shared" si="14"/>
        <v>243530.12000000002</v>
      </c>
      <c r="T20" s="312">
        <f t="shared" si="14"/>
        <v>245392.67</v>
      </c>
      <c r="U20" s="312">
        <f t="shared" si="14"/>
        <v>1766018.9000000001</v>
      </c>
      <c r="V20" s="312">
        <f t="shared" si="14"/>
        <v>1780813.5200000003</v>
      </c>
      <c r="W20" s="312">
        <f t="shared" si="14"/>
        <v>2540403.91</v>
      </c>
      <c r="X20" s="312">
        <f t="shared" si="14"/>
        <v>2041244.56</v>
      </c>
      <c r="Y20" s="312">
        <f t="shared" si="14"/>
        <v>1472824.17</v>
      </c>
      <c r="Z20" s="312">
        <f t="shared" si="14"/>
        <v>1670110.38</v>
      </c>
      <c r="AA20" s="312">
        <f t="shared" si="14"/>
        <v>1601347.07</v>
      </c>
      <c r="AB20" s="315">
        <f t="shared" si="14"/>
        <v>6071895.0299999993</v>
      </c>
      <c r="AC20" s="314">
        <f t="shared" si="14"/>
        <v>8235270.8700000001</v>
      </c>
      <c r="AD20" s="312">
        <f t="shared" si="14"/>
        <v>6422611.4899999993</v>
      </c>
      <c r="AE20" s="312">
        <f t="shared" si="14"/>
        <v>6221881.1799999997</v>
      </c>
      <c r="AF20" s="401">
        <f t="shared" si="14"/>
        <v>4783855.63</v>
      </c>
      <c r="AG20" s="312">
        <f t="shared" si="14"/>
        <v>5275488.4799999995</v>
      </c>
      <c r="AH20" s="312">
        <f t="shared" si="14"/>
        <v>4353731.42</v>
      </c>
      <c r="AI20" s="312">
        <f t="shared" si="14"/>
        <v>3446686.6899999995</v>
      </c>
      <c r="AJ20" s="312">
        <f t="shared" si="14"/>
        <v>989599.58</v>
      </c>
      <c r="AK20" s="312">
        <f t="shared" si="14"/>
        <v>185106.05000000002</v>
      </c>
      <c r="AL20" s="312">
        <f t="shared" si="14"/>
        <v>1028.67</v>
      </c>
      <c r="AM20" s="312">
        <f t="shared" si="14"/>
        <v>790220.92</v>
      </c>
      <c r="AN20" s="316">
        <f t="shared" si="14"/>
        <v>1207.06</v>
      </c>
      <c r="AO20" s="312">
        <f t="shared" ref="AO20:BX20" si="16">SUM(AO14,AO16,AO18)</f>
        <v>90281.4</v>
      </c>
      <c r="AP20" s="312">
        <f t="shared" si="16"/>
        <v>423424.54000000004</v>
      </c>
      <c r="AQ20" s="312">
        <f t="shared" si="16"/>
        <v>76549.72</v>
      </c>
      <c r="AR20" s="312">
        <f t="shared" si="16"/>
        <v>1000867.24</v>
      </c>
      <c r="AS20" s="312">
        <f t="shared" si="16"/>
        <v>543136.29</v>
      </c>
      <c r="AT20" s="312">
        <f t="shared" si="16"/>
        <v>2344727.0299999998</v>
      </c>
      <c r="AU20" s="312">
        <f t="shared" si="16"/>
        <v>2037011.2</v>
      </c>
      <c r="AV20" s="312">
        <f t="shared" si="16"/>
        <v>1103273.72</v>
      </c>
      <c r="AW20" s="312">
        <f t="shared" si="16"/>
        <v>4804.2000000000007</v>
      </c>
      <c r="AX20" s="312">
        <f t="shared" si="16"/>
        <v>4281882.82</v>
      </c>
      <c r="AY20" s="315">
        <f t="shared" si="16"/>
        <v>2771165.7299999995</v>
      </c>
      <c r="AZ20" s="312">
        <f t="shared" si="16"/>
        <v>875315.93</v>
      </c>
      <c r="BA20" s="312">
        <f t="shared" si="16"/>
        <v>856241.12</v>
      </c>
      <c r="BB20" s="315">
        <f t="shared" si="16"/>
        <v>180907.37000000002</v>
      </c>
      <c r="BC20" s="312">
        <f t="shared" si="16"/>
        <v>9925549.129999999</v>
      </c>
      <c r="BD20" s="312">
        <f t="shared" si="16"/>
        <v>6702370.1899999995</v>
      </c>
      <c r="BE20" s="312">
        <f t="shared" si="16"/>
        <v>7035900.129999999</v>
      </c>
      <c r="BF20" s="312">
        <f t="shared" si="16"/>
        <v>6023587.7999999998</v>
      </c>
      <c r="BG20" s="312">
        <f t="shared" si="16"/>
        <v>7396467.1399999997</v>
      </c>
      <c r="BH20" s="312">
        <f t="shared" si="16"/>
        <v>6897007.1199999992</v>
      </c>
      <c r="BI20" s="312">
        <f t="shared" si="16"/>
        <v>7375689.8399999999</v>
      </c>
      <c r="BJ20" s="312">
        <f t="shared" si="16"/>
        <v>6375334.7599999998</v>
      </c>
      <c r="BK20" s="312">
        <f t="shared" si="16"/>
        <v>6380342.1899999995</v>
      </c>
      <c r="BL20" s="312">
        <f t="shared" si="16"/>
        <v>5855884.2599999998</v>
      </c>
      <c r="BM20" s="312">
        <f t="shared" si="16"/>
        <v>4013793.82</v>
      </c>
      <c r="BN20" s="315">
        <f t="shared" si="16"/>
        <v>2872332.6499999994</v>
      </c>
      <c r="BO20" s="312">
        <f t="shared" si="16"/>
        <v>0</v>
      </c>
      <c r="BP20" s="312">
        <f t="shared" si="16"/>
        <v>0</v>
      </c>
      <c r="BQ20" s="312">
        <f t="shared" si="16"/>
        <v>0</v>
      </c>
      <c r="BR20" s="312">
        <f t="shared" si="16"/>
        <v>0</v>
      </c>
      <c r="BS20" s="312">
        <f t="shared" si="16"/>
        <v>0</v>
      </c>
      <c r="BT20" s="312">
        <f t="shared" si="16"/>
        <v>0</v>
      </c>
      <c r="BU20" s="312">
        <f t="shared" si="16"/>
        <v>0</v>
      </c>
      <c r="BV20" s="312">
        <f t="shared" si="16"/>
        <v>0</v>
      </c>
      <c r="BW20" s="312">
        <f t="shared" si="16"/>
        <v>0</v>
      </c>
      <c r="BX20" s="312">
        <f t="shared" si="16"/>
        <v>0</v>
      </c>
    </row>
    <row r="22" spans="2:76" x14ac:dyDescent="0.3">
      <c r="BA22" s="112">
        <f>BA9+BA19</f>
        <v>875522.2300000001</v>
      </c>
      <c r="BB22" s="112">
        <f t="shared" ref="BB22:BO22" si="17">BB9+BB19</f>
        <v>856241.12</v>
      </c>
      <c r="BC22" s="112">
        <f t="shared" si="17"/>
        <v>180907.37000000002</v>
      </c>
      <c r="BD22" s="112">
        <f t="shared" si="17"/>
        <v>10771330.93</v>
      </c>
      <c r="BE22" s="112">
        <f t="shared" si="17"/>
        <v>6702370.1899999995</v>
      </c>
      <c r="BF22" s="112">
        <f t="shared" si="17"/>
        <v>7042175.6799999988</v>
      </c>
      <c r="BG22" s="112">
        <f t="shared" si="17"/>
        <v>7249010.71</v>
      </c>
      <c r="BH22" s="112">
        <f t="shared" si="17"/>
        <v>7396467.1399999997</v>
      </c>
      <c r="BI22" s="112">
        <f t="shared" si="17"/>
        <v>8011423.0999999996</v>
      </c>
      <c r="BJ22" s="317">
        <f t="shared" si="17"/>
        <v>8319995.3799999999</v>
      </c>
      <c r="BK22" s="112">
        <f t="shared" si="17"/>
        <v>7393324.0199999996</v>
      </c>
      <c r="BL22" s="112">
        <f t="shared" si="17"/>
        <v>7772260.8499999996</v>
      </c>
      <c r="BM22" s="112">
        <f t="shared" si="17"/>
        <v>6886779.5599999996</v>
      </c>
      <c r="BN22" s="112">
        <f t="shared" si="17"/>
        <v>4013793.82</v>
      </c>
      <c r="BO22" s="112">
        <f t="shared" si="17"/>
        <v>0</v>
      </c>
    </row>
    <row r="23" spans="2:76" x14ac:dyDescent="0.3">
      <c r="BJ23" s="317" t="s">
        <v>5090</v>
      </c>
    </row>
    <row r="24" spans="2:76" x14ac:dyDescent="0.3">
      <c r="BJ24" s="317">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1329"/>
  <sheetViews>
    <sheetView showGridLines="0" zoomScale="85" zoomScaleNormal="85" workbookViewId="0">
      <pane ySplit="3" topLeftCell="A4" activePane="bottomLeft" state="frozen"/>
      <selection pane="bottomLeft" activeCell="I7145" sqref="I7145"/>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43">
        <v>8011423.0999999996</v>
      </c>
      <c r="K1" s="342">
        <v>15168628.049999999</v>
      </c>
    </row>
    <row r="2" spans="1:12" ht="24" customHeight="1" thickBot="1" x14ac:dyDescent="0.35">
      <c r="B2" s="66"/>
      <c r="C2" s="62" t="s">
        <v>2222</v>
      </c>
      <c r="D2" s="63"/>
      <c r="E2" s="64"/>
      <c r="F2" s="81"/>
      <c r="G2" s="67"/>
      <c r="H2" s="50"/>
      <c r="I2" s="51" t="s">
        <v>30</v>
      </c>
      <c r="J2" s="52">
        <f>SUBTOTAL(9,J4:J1048576)</f>
        <v>-322326.70094663132</v>
      </c>
      <c r="K2" s="342">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95">
        <v>-409.12</v>
      </c>
      <c r="K8958" s="396"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95">
        <v>-479.95</v>
      </c>
      <c r="K8959" s="396"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95">
        <v>-498.38</v>
      </c>
      <c r="K8960" s="396"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95">
        <v>-912.33</v>
      </c>
      <c r="K8961" s="396"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95">
        <v>-1084.5899999999999</v>
      </c>
      <c r="K8962" s="396"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95">
        <v>-1928.33</v>
      </c>
      <c r="K8963" s="396"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95">
        <v>-1987.68</v>
      </c>
      <c r="K8964" s="396"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95">
        <v>-2000</v>
      </c>
      <c r="K8965" s="396"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95">
        <v>-2200</v>
      </c>
      <c r="K8966" s="396"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95">
        <v>-2558.4</v>
      </c>
      <c r="K8967" s="396"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95">
        <v>-3402</v>
      </c>
      <c r="K8968" s="396"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95">
        <v>-3696.77</v>
      </c>
      <c r="K8969" s="396"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95">
        <v>-6463.19</v>
      </c>
      <c r="K8970" s="396"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95">
        <v>-328.7</v>
      </c>
      <c r="K8972" s="396"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95">
        <v>-33089.230000000003</v>
      </c>
      <c r="K8973" s="396"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95">
        <v>-96</v>
      </c>
      <c r="K8974" s="396"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95">
        <v>-7.38</v>
      </c>
      <c r="K8976" s="396"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95">
        <v>-448.8</v>
      </c>
      <c r="K8977" s="396"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95">
        <v>-1359</v>
      </c>
      <c r="K8978" s="396"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95">
        <v>-1359</v>
      </c>
      <c r="K8979" s="396"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95">
        <v>-1449</v>
      </c>
      <c r="K8981" s="396"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95">
        <v>-2352.39</v>
      </c>
      <c r="K8982" s="396"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95">
        <v>-2440.7800000000002</v>
      </c>
      <c r="K8983" s="396"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95">
        <v>-4267.2</v>
      </c>
      <c r="K8984" s="396"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95">
        <v>-40079.78</v>
      </c>
      <c r="K8985" s="396"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95">
        <v>-242.05</v>
      </c>
      <c r="K8986" s="396"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95">
        <v>-13673.66</v>
      </c>
      <c r="K8987" s="396"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95">
        <v>-25</v>
      </c>
      <c r="K8988" s="396"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95">
        <v>-50</v>
      </c>
      <c r="K8989" s="396"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95">
        <v>1607.96</v>
      </c>
      <c r="K8990" s="396"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95">
        <v>-156.19</v>
      </c>
      <c r="K8992" s="396"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95">
        <v>-1607.96</v>
      </c>
      <c r="K8993" s="396"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95">
        <v>-148.56</v>
      </c>
      <c r="K8994" s="396"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95">
        <v>-240</v>
      </c>
      <c r="K8995" s="396"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99">
        <v>187027.83</v>
      </c>
      <c r="K8997" s="400"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97">
        <v>200000</v>
      </c>
      <c r="K8998" s="398"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95">
        <v>-8.65</v>
      </c>
      <c r="K8999" s="396"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95">
        <v>-8.65</v>
      </c>
      <c r="K9000" s="396"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95">
        <v>-8.65</v>
      </c>
      <c r="K9001" s="396"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95">
        <v>-17.22</v>
      </c>
      <c r="K9002" s="396"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95">
        <v>-99</v>
      </c>
      <c r="K9003" s="396"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95">
        <v>-462.56</v>
      </c>
      <c r="K9004" s="396"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95">
        <v>-700</v>
      </c>
      <c r="K9005" s="396"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95">
        <v>-700</v>
      </c>
      <c r="K9006" s="396"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95">
        <v>-1180.48</v>
      </c>
      <c r="K9007" s="396"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95">
        <v>-1264.51</v>
      </c>
      <c r="K9008" s="396"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95">
        <v>-1414.48</v>
      </c>
      <c r="K9009" s="396"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95">
        <v>-1607.96</v>
      </c>
      <c r="K9010" s="396"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95">
        <v>-162093.24</v>
      </c>
      <c r="K9011" s="396"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95">
        <v>-2356.63</v>
      </c>
      <c r="K9012" s="396"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97">
        <v>-200000</v>
      </c>
      <c r="K9013" s="398"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95">
        <v>-24</v>
      </c>
      <c r="K9015" s="396"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95">
        <v>919.39</v>
      </c>
      <c r="K9018" s="396"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95">
        <v>-8.65</v>
      </c>
      <c r="K9019" s="396"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95">
        <v>-8.65</v>
      </c>
      <c r="K9020" s="396"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95">
        <v>-8.65</v>
      </c>
      <c r="K9021" s="396"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95">
        <v>-8.65</v>
      </c>
      <c r="K9022" s="396"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95">
        <v>-8.65</v>
      </c>
      <c r="K9023" s="396"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95">
        <v>-8.65</v>
      </c>
      <c r="K9024" s="396"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95">
        <v>-8.65</v>
      </c>
      <c r="K9025" s="396"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95">
        <v>-8.65</v>
      </c>
      <c r="K9026" s="396"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95">
        <v>-8.65</v>
      </c>
      <c r="K9027" s="396"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95">
        <v>-507.13</v>
      </c>
      <c r="K9028" s="396"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95">
        <v>-681.38</v>
      </c>
      <c r="K9029" s="396"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95">
        <v>-1048.25</v>
      </c>
      <c r="K9030" s="396"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95">
        <v>-1048.25</v>
      </c>
      <c r="K9031" s="396"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95">
        <v>-1048.25</v>
      </c>
      <c r="K9032" s="396"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95">
        <v>-1160.5</v>
      </c>
      <c r="K9033" s="396"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95">
        <v>-1414.48</v>
      </c>
      <c r="K9034" s="396"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95">
        <v>-1717.13</v>
      </c>
      <c r="K9035" s="396"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95">
        <v>-1774.13</v>
      </c>
      <c r="K9036" s="396"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95">
        <v>-2464.62</v>
      </c>
      <c r="K9037" s="396"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95">
        <v>-2579.34</v>
      </c>
      <c r="K9038" s="396"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95">
        <v>-6126.25</v>
      </c>
      <c r="K9039" s="396"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95">
        <v>-10691.24</v>
      </c>
      <c r="K9040" s="396"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95">
        <v>-22225.09</v>
      </c>
      <c r="K9041" s="396"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95">
        <v>-10767.49</v>
      </c>
      <c r="K9042" s="396"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95">
        <v>-258.8</v>
      </c>
      <c r="K9043" s="396"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95">
        <v>-9.5</v>
      </c>
      <c r="K9045" s="396"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95">
        <v>-9.5</v>
      </c>
      <c r="K9046" s="396"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95">
        <v>-9.5</v>
      </c>
      <c r="K9047" s="396"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95">
        <v>-35.700000000000003</v>
      </c>
      <c r="K9048" s="396"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95">
        <v>-60</v>
      </c>
      <c r="K9049" s="396"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95">
        <v>-78.72</v>
      </c>
      <c r="K9050" s="396"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95">
        <v>-188</v>
      </c>
      <c r="K9051" s="396"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95">
        <v>-342</v>
      </c>
      <c r="K9052" s="396"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95">
        <v>-473.61</v>
      </c>
      <c r="K9053" s="396"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95">
        <v>-610.23</v>
      </c>
      <c r="K9054" s="396"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95">
        <v>-649.08000000000004</v>
      </c>
      <c r="K9055" s="396"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95">
        <v>-740</v>
      </c>
      <c r="K9056" s="396"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95">
        <v>-767.55</v>
      </c>
      <c r="K9057" s="396"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95">
        <v>-1072.51</v>
      </c>
      <c r="K9058" s="396"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95">
        <v>-2562.9499999999998</v>
      </c>
      <c r="K9059" s="396"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95">
        <v>-2571.6</v>
      </c>
      <c r="K9060" s="396"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95">
        <v>-2883</v>
      </c>
      <c r="K9061" s="396"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95">
        <v>-3129.4</v>
      </c>
      <c r="K9062" s="396"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95">
        <v>-3750</v>
      </c>
      <c r="K9063" s="396"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95">
        <v>-7035</v>
      </c>
      <c r="K9064" s="396"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97">
        <v>120000</v>
      </c>
      <c r="K9066" s="398"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95">
        <v>-9.5</v>
      </c>
      <c r="K9068" s="396"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95">
        <v>-9.5</v>
      </c>
      <c r="K9069" s="396"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95">
        <v>-9.5</v>
      </c>
      <c r="K9070" s="396"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95">
        <v>-9.5</v>
      </c>
      <c r="K9071" s="396"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95">
        <v>-9.5</v>
      </c>
      <c r="K9072" s="396"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95">
        <v>-9.5</v>
      </c>
      <c r="K9073" s="396"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95">
        <v>-9.5</v>
      </c>
      <c r="K9074" s="396"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95">
        <v>-128</v>
      </c>
      <c r="K9075" s="396"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95">
        <v>-637.25</v>
      </c>
      <c r="K9076" s="396"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95">
        <v>-954</v>
      </c>
      <c r="K9077" s="396"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95">
        <v>-1844.8</v>
      </c>
      <c r="K9078" s="396"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95">
        <v>-3500</v>
      </c>
      <c r="K9079" s="396"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95">
        <v>-3960</v>
      </c>
      <c r="K9080" s="396"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95">
        <v>-15000</v>
      </c>
      <c r="K9081" s="396"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95">
        <v>-20300</v>
      </c>
      <c r="K9082" s="396"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95">
        <v>-83977.87</v>
      </c>
      <c r="K9083" s="396"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95">
        <v>-12579.17</v>
      </c>
      <c r="K9084" s="396"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97">
        <v>-120000</v>
      </c>
      <c r="K9085" s="398"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95">
        <v>-320</v>
      </c>
      <c r="K9086" s="396"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95">
        <v>-41840.160000000003</v>
      </c>
      <c r="K9087" s="396"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95">
        <v>-20208.88</v>
      </c>
      <c r="K9088" s="396"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97">
        <v>240000</v>
      </c>
      <c r="K9090" s="398"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95">
        <v>-9.5</v>
      </c>
      <c r="K9092" s="396"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95">
        <v>-9.5</v>
      </c>
      <c r="K9093" s="396"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95">
        <v>-9.5</v>
      </c>
      <c r="K9094" s="396"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95">
        <v>-9.5</v>
      </c>
      <c r="K9095" s="396"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95">
        <v>-9.5</v>
      </c>
      <c r="K9096" s="396"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95">
        <v>-9.5</v>
      </c>
      <c r="K9097" s="396"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95">
        <v>-9.5</v>
      </c>
      <c r="K9098" s="396"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95">
        <v>-9.5</v>
      </c>
      <c r="K9099" s="396"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95">
        <v>-9.5</v>
      </c>
      <c r="K9100" s="396"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95">
        <v>-322.16000000000003</v>
      </c>
      <c r="K9101" s="396"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95">
        <v>-363.6</v>
      </c>
      <c r="K9102" s="396"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95">
        <v>-453.6</v>
      </c>
      <c r="K9103" s="396"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95">
        <v>-548.46</v>
      </c>
      <c r="K9104" s="396"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95">
        <v>-988.51</v>
      </c>
      <c r="K9105" s="396"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95">
        <v>-1270.4000000000001</v>
      </c>
      <c r="K9106" s="396"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95">
        <v>-13660.35</v>
      </c>
      <c r="K9107" s="396"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95">
        <v>-13663.22</v>
      </c>
      <c r="K9108" s="396"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95">
        <v>-19505.25</v>
      </c>
      <c r="K9109" s="396"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95">
        <v>-19505.259999999998</v>
      </c>
      <c r="K9110" s="396"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95">
        <v>-57900</v>
      </c>
      <c r="K9111" s="396"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95">
        <v>-67306.58</v>
      </c>
      <c r="K9112" s="396"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97">
        <v>-240000</v>
      </c>
      <c r="K9113" s="398"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97">
        <v>17000</v>
      </c>
      <c r="K9115" s="398"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95">
        <v>-198.57</v>
      </c>
      <c r="K9117" s="396"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95">
        <v>-300</v>
      </c>
      <c r="K9118" s="396"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95">
        <v>-762.56</v>
      </c>
      <c r="K9119" s="396"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95">
        <v>-1071.6400000000001</v>
      </c>
      <c r="K9120" s="396"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95">
        <v>-1330.25</v>
      </c>
      <c r="K9121" s="396"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95">
        <v>-2510.92</v>
      </c>
      <c r="K9122" s="396"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95">
        <v>-2672.32</v>
      </c>
      <c r="K9123" s="396"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95">
        <v>-3239.04</v>
      </c>
      <c r="K9124" s="396"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95">
        <v>-7513.57</v>
      </c>
      <c r="K9125" s="396"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97">
        <v>-17000</v>
      </c>
      <c r="K9126" s="398"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97">
        <v>23000</v>
      </c>
      <c r="K9128" s="398"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95">
        <v>-347.75</v>
      </c>
      <c r="K9129" s="396"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95">
        <v>-363.34</v>
      </c>
      <c r="K9130" s="396"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95">
        <v>-375.29</v>
      </c>
      <c r="K9131" s="396"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95">
        <v>-414.5</v>
      </c>
      <c r="K9132" s="396"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95">
        <v>-1062</v>
      </c>
      <c r="K9133" s="396"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95">
        <v>-1791.2</v>
      </c>
      <c r="K9134" s="396"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95">
        <v>-1993</v>
      </c>
      <c r="K9135" s="396"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95">
        <v>-2080.8000000000002</v>
      </c>
      <c r="K9136" s="396"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95">
        <v>-2649.27</v>
      </c>
      <c r="K9137" s="396"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95">
        <v>-3013.24</v>
      </c>
      <c r="K9138" s="396"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95">
        <v>-8300</v>
      </c>
      <c r="K9139" s="396"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97">
        <v>-23000</v>
      </c>
      <c r="K9140" s="398"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95">
        <v>-3487.52</v>
      </c>
      <c r="K9141" s="396"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95">
        <v>-1545.04</v>
      </c>
      <c r="K9142" s="396"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95">
        <v>-767.87</v>
      </c>
      <c r="K9143" s="396"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95">
        <v>-84.5</v>
      </c>
      <c r="K9146" s="396"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95">
        <v>-99</v>
      </c>
      <c r="K9147" s="396"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97">
        <v>200000</v>
      </c>
      <c r="K9148" s="398"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95">
        <v>-9.5</v>
      </c>
      <c r="K9149" s="396"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95">
        <v>-9.5</v>
      </c>
      <c r="K9150" s="396"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95">
        <v>-9.5</v>
      </c>
      <c r="K9151" s="396"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95">
        <v>-9.5</v>
      </c>
      <c r="K9152" s="396"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95">
        <v>-26.87</v>
      </c>
      <c r="K9153" s="396"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95">
        <v>-35.07</v>
      </c>
      <c r="K9154" s="396"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95">
        <v>-52.33</v>
      </c>
      <c r="K9155" s="396"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95">
        <v>-52.33</v>
      </c>
      <c r="K9156" s="396"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95">
        <v>-57.61</v>
      </c>
      <c r="K9157" s="396"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95">
        <v>-62.87</v>
      </c>
      <c r="K9158" s="396"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95">
        <v>-62.87</v>
      </c>
      <c r="K9159" s="396"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95">
        <v>-121.59</v>
      </c>
      <c r="K9160" s="396"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95">
        <v>-121.59</v>
      </c>
      <c r="K9161" s="396"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95">
        <v>-169</v>
      </c>
      <c r="K9162" s="396"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95">
        <v>-273.2</v>
      </c>
      <c r="K9163" s="396"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95">
        <v>-306.72000000000003</v>
      </c>
      <c r="K9164" s="396"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95">
        <v>-380.1</v>
      </c>
      <c r="K9165" s="396"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95">
        <v>-448.71</v>
      </c>
      <c r="K9166" s="396"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95">
        <v>-460</v>
      </c>
      <c r="K9167" s="396"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95">
        <v>-465</v>
      </c>
      <c r="K9168" s="396"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95">
        <v>-482.54</v>
      </c>
      <c r="K9169" s="396"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95">
        <v>-602.87</v>
      </c>
      <c r="K9170" s="396"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95">
        <v>-986.27</v>
      </c>
      <c r="K9171" s="396"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95">
        <v>-1600</v>
      </c>
      <c r="K9172" s="396"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95">
        <v>-1857</v>
      </c>
      <c r="K9173" s="396"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95">
        <v>-1987.93</v>
      </c>
      <c r="K9174" s="396"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95">
        <v>-2402.56</v>
      </c>
      <c r="K9175" s="396"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95">
        <v>-2499</v>
      </c>
      <c r="K9176" s="396"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95">
        <v>-3164.7</v>
      </c>
      <c r="K9177" s="396"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95">
        <v>-4236.3</v>
      </c>
      <c r="K9178" s="396"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95">
        <v>-4679.6099999999997</v>
      </c>
      <c r="K9179" s="396"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95">
        <v>-4829</v>
      </c>
      <c r="K9180" s="396"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95">
        <v>-7000</v>
      </c>
      <c r="K9181" s="396"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95">
        <v>-9098.67</v>
      </c>
      <c r="K9182" s="396"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95">
        <v>-125439.61</v>
      </c>
      <c r="K9183" s="396"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97">
        <v>-200000</v>
      </c>
      <c r="K9184" s="398"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95">
        <v>-9.5</v>
      </c>
      <c r="K9186" s="396"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95">
        <v>-9.5</v>
      </c>
      <c r="K9187" s="396"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95">
        <v>-9.5</v>
      </c>
      <c r="K9188" s="396"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95">
        <v>-9.5</v>
      </c>
      <c r="K9189" s="396"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95">
        <v>-9.5</v>
      </c>
      <c r="K9190" s="396"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95">
        <v>-312.5</v>
      </c>
      <c r="K9191" s="396"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95">
        <v>-409.13</v>
      </c>
      <c r="K9192" s="396"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95">
        <v>-480.1</v>
      </c>
      <c r="K9193" s="396"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95">
        <v>-498.54</v>
      </c>
      <c r="K9194" s="396"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95">
        <v>-683</v>
      </c>
      <c r="K9195" s="396"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95">
        <v>-912.34</v>
      </c>
      <c r="K9196" s="396"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95">
        <v>-1084.58</v>
      </c>
      <c r="K9197" s="396"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95">
        <v>-1928.33</v>
      </c>
      <c r="K9198" s="396"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95">
        <v>-1988.27</v>
      </c>
      <c r="K9199" s="396"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95">
        <v>-2288</v>
      </c>
      <c r="K9200" s="396"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95">
        <v>-2526.7199999999998</v>
      </c>
      <c r="K9201" s="396"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95">
        <v>-2775.36</v>
      </c>
      <c r="K9202" s="396"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95">
        <v>-87.5</v>
      </c>
      <c r="K9203" s="396"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95">
        <v>-341.04</v>
      </c>
      <c r="K9204" s="396"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95">
        <v>-160</v>
      </c>
      <c r="K9205" s="396"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95">
        <v>-368</v>
      </c>
      <c r="K9206" s="396"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97">
        <v>55000</v>
      </c>
      <c r="K9208" s="398"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95">
        <v>-9.5</v>
      </c>
      <c r="K9209" s="396"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95">
        <v>-9.5</v>
      </c>
      <c r="K9210" s="396"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95">
        <v>-9.5</v>
      </c>
      <c r="K9211" s="396"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95">
        <v>-9.5</v>
      </c>
      <c r="K9212" s="396"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95">
        <v>-9.5</v>
      </c>
      <c r="K9213" s="396"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95">
        <v>-9.5</v>
      </c>
      <c r="K9214" s="396"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95">
        <v>-9.5</v>
      </c>
      <c r="K9215" s="396"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95">
        <v>-9.5</v>
      </c>
      <c r="K9216" s="396"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95">
        <v>-9.5</v>
      </c>
      <c r="K9217" s="396"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95">
        <v>-90.3</v>
      </c>
      <c r="K9218" s="396"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95">
        <v>-240.4</v>
      </c>
      <c r="K9219" s="396"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95">
        <v>-322.16000000000003</v>
      </c>
      <c r="K9220" s="396"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95">
        <v>-702</v>
      </c>
      <c r="K9221" s="396"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95">
        <v>-1151.7</v>
      </c>
      <c r="K9222" s="396"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95">
        <v>-2132</v>
      </c>
      <c r="K9223" s="396"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95">
        <v>-2564.48</v>
      </c>
      <c r="K9224" s="396"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95">
        <v>-2649.26</v>
      </c>
      <c r="K9225" s="396"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95">
        <v>-3070.1</v>
      </c>
      <c r="K9226" s="396"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95">
        <v>-7000</v>
      </c>
      <c r="K9227" s="396"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95">
        <v>-7165</v>
      </c>
      <c r="K9228" s="396"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95">
        <v>-10000</v>
      </c>
      <c r="K9229" s="396"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95">
        <v>-15324.15</v>
      </c>
      <c r="K9230" s="396"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97">
        <v>-55000</v>
      </c>
      <c r="K9231" s="398"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95">
        <v>-160</v>
      </c>
      <c r="K9232" s="396"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99">
        <v>730988.76</v>
      </c>
      <c r="K9233" s="400"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95">
        <v>-210</v>
      </c>
      <c r="K9235" s="396"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95">
        <v>-242.8</v>
      </c>
      <c r="K9236" s="396"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95">
        <v>-262.5</v>
      </c>
      <c r="K9237" s="396"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95">
        <v>-300</v>
      </c>
      <c r="K9238" s="396"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95">
        <v>-353.92</v>
      </c>
      <c r="K9239" s="396"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95">
        <v>-668</v>
      </c>
      <c r="K9240" s="396"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95">
        <v>-776.44</v>
      </c>
      <c r="K9241" s="396"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95">
        <v>-1088</v>
      </c>
      <c r="K9242" s="396"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95">
        <v>-1254</v>
      </c>
      <c r="K9243" s="396"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95">
        <v>-2020</v>
      </c>
      <c r="K9244" s="396"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95">
        <v>-2114.7399999999998</v>
      </c>
      <c r="K9245" s="396"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95">
        <v>30</v>
      </c>
      <c r="K9247" s="396"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95">
        <v>-2827.32</v>
      </c>
      <c r="K9248" s="396"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95">
        <v>-2805</v>
      </c>
      <c r="K9249" s="396"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95">
        <v>-771.09</v>
      </c>
      <c r="K9250" s="396"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95">
        <v>-382.5</v>
      </c>
      <c r="K9251" s="396"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95">
        <v>7678.78</v>
      </c>
      <c r="K9253" s="396"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97">
        <v>500000</v>
      </c>
      <c r="K9254" s="398"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97">
        <v>499999.99</v>
      </c>
      <c r="K9255" s="398"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97">
        <v>499999.98</v>
      </c>
      <c r="K9256" s="398"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97">
        <v>450000</v>
      </c>
      <c r="K9257" s="398"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95">
        <v>-9.5</v>
      </c>
      <c r="K9258" s="396"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95">
        <v>-9.5</v>
      </c>
      <c r="K9259" s="396"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95">
        <v>-9.5</v>
      </c>
      <c r="K9260" s="396"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95">
        <v>-9.5</v>
      </c>
      <c r="K9261" s="396"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95">
        <v>-9.5</v>
      </c>
      <c r="K9262" s="396"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95">
        <v>-9.5</v>
      </c>
      <c r="K9263" s="396"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95">
        <v>-9.5</v>
      </c>
      <c r="K9264" s="396"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95">
        <v>-17.04</v>
      </c>
      <c r="K9265" s="396"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95">
        <v>-38.4</v>
      </c>
      <c r="K9266" s="396"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95">
        <v>-59.09</v>
      </c>
      <c r="K9267" s="396"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95">
        <v>-59.94</v>
      </c>
      <c r="K9268" s="396"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95">
        <v>-66.3</v>
      </c>
      <c r="K9269" s="396"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95">
        <v>-73.13</v>
      </c>
      <c r="K9270" s="396"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95">
        <v>-79.86</v>
      </c>
      <c r="K9271" s="396"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95">
        <v>-142.85</v>
      </c>
      <c r="K9272" s="396"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95">
        <v>-149.57</v>
      </c>
      <c r="K9273" s="396"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95">
        <v>-183.16</v>
      </c>
      <c r="K9274" s="396"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95">
        <v>-226.69</v>
      </c>
      <c r="K9275" s="396"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95">
        <v>-244.92</v>
      </c>
      <c r="K9276" s="396"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95">
        <v>-245.85</v>
      </c>
      <c r="K9277" s="396"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95">
        <v>-247.57</v>
      </c>
      <c r="K9278" s="396"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95">
        <v>-427.04</v>
      </c>
      <c r="K9279" s="396"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95">
        <v>-456.75</v>
      </c>
      <c r="K9280" s="396"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95">
        <v>-540.09</v>
      </c>
      <c r="K9281" s="396"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95">
        <v>-759.26</v>
      </c>
      <c r="K9282" s="396"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95">
        <v>-1058.3599999999999</v>
      </c>
      <c r="K9283" s="396"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95">
        <v>-1708.69</v>
      </c>
      <c r="K9284" s="396"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95">
        <v>-1823.07</v>
      </c>
      <c r="K9285" s="396"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95">
        <v>-2704.34</v>
      </c>
      <c r="K9286" s="396"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95">
        <v>-2390.37</v>
      </c>
      <c r="K9287" s="396"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95">
        <v>-1185.75</v>
      </c>
      <c r="K9288" s="396"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95">
        <v>-2885.66</v>
      </c>
      <c r="K9289" s="396"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95">
        <v>-3182.46</v>
      </c>
      <c r="K9290" s="396"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95">
        <v>-3300</v>
      </c>
      <c r="K9291" s="396"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95">
        <v>-4048.02</v>
      </c>
      <c r="K9292" s="396"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95">
        <v>-4575.18</v>
      </c>
      <c r="K9293" s="396"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95">
        <v>-4921.37</v>
      </c>
      <c r="K9294" s="396"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95">
        <v>-5651.51</v>
      </c>
      <c r="K9295" s="396"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95">
        <v>-6018.06</v>
      </c>
      <c r="K9296" s="396"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95">
        <v>-8740</v>
      </c>
      <c r="K9297" s="396"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95">
        <v>-9865.6299999999992</v>
      </c>
      <c r="K9298" s="396"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95">
        <v>-11389.18</v>
      </c>
      <c r="K9299" s="396"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95">
        <v>-11641.94</v>
      </c>
      <c r="K9300" s="396"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95">
        <v>-14098.05</v>
      </c>
      <c r="K9301" s="396"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95">
        <v>-17961</v>
      </c>
      <c r="K9302" s="396"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95">
        <v>-18656</v>
      </c>
      <c r="K9303" s="396"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95">
        <v>-29345.040000000001</v>
      </c>
      <c r="K9304" s="396"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95">
        <v>-49900</v>
      </c>
      <c r="K9305" s="396"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95">
        <v>-110441.39</v>
      </c>
      <c r="K9306" s="396"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95">
        <v>-195349.08</v>
      </c>
      <c r="K9307" s="396"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95">
        <v>-362764.58</v>
      </c>
      <c r="K9308" s="396"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95">
        <v>-396996.91</v>
      </c>
      <c r="K9309" s="396"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95">
        <v>-7678.78</v>
      </c>
      <c r="K9310" s="396"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95">
        <v>-12101.13</v>
      </c>
      <c r="K9311" s="396"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97">
        <v>-450000</v>
      </c>
      <c r="K9312" s="398"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97">
        <v>-499999.98</v>
      </c>
      <c r="K9313" s="398"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97">
        <v>-499999.99</v>
      </c>
      <c r="K9314" s="398"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97">
        <v>-500000</v>
      </c>
      <c r="K9315" s="398"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95">
        <v>-295.5</v>
      </c>
      <c r="K9316" s="396"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97">
        <v>450000</v>
      </c>
      <c r="K9318" s="398"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95">
        <v>-9.5</v>
      </c>
      <c r="K9319" s="396"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95">
        <v>-9.5</v>
      </c>
      <c r="K9320" s="396"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95">
        <v>-9.5</v>
      </c>
      <c r="K9321" s="396"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95">
        <v>-9.5</v>
      </c>
      <c r="K9322" s="396"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95">
        <v>-56.45</v>
      </c>
      <c r="K9323" s="396"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95">
        <v>-330.89</v>
      </c>
      <c r="K9324" s="396"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95">
        <v>-372.4</v>
      </c>
      <c r="K9325" s="396"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95">
        <v>-1375.5</v>
      </c>
      <c r="K9326" s="396"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95">
        <v>-2150.29</v>
      </c>
      <c r="K9327" s="396"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95">
        <v>-2649.26</v>
      </c>
      <c r="K9328" s="396"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95">
        <v>-380000</v>
      </c>
      <c r="K9329" s="396"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97">
        <v>-450000</v>
      </c>
      <c r="K9330" s="398"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95">
        <v>-87.5</v>
      </c>
      <c r="K9331" s="396"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95">
        <v>-528</v>
      </c>
      <c r="K9332" s="396"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95">
        <v>-87.5</v>
      </c>
      <c r="K9333" s="396"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95">
        <v>-295.5</v>
      </c>
      <c r="K9334" s="396"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97">
        <v>500000</v>
      </c>
      <c r="K9336" s="398"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95">
        <v>-202</v>
      </c>
      <c r="K9337" s="396"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95">
        <v>-351.84</v>
      </c>
      <c r="K9338" s="396"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95">
        <v>-683.03</v>
      </c>
      <c r="K9339" s="396"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95">
        <v>-3091.2</v>
      </c>
      <c r="K9340" s="396"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95">
        <v>-3111.72</v>
      </c>
      <c r="K9341" s="396"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97">
        <v>-500000</v>
      </c>
      <c r="K9342" s="398"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99">
        <v>633690.65</v>
      </c>
      <c r="K9344" s="400"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99">
        <v>255524.79</v>
      </c>
      <c r="K9345" s="400"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99">
        <v>110784.56</v>
      </c>
      <c r="K9346" s="400"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95">
        <v>-311.35000000000002</v>
      </c>
      <c r="K9347" s="396"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95">
        <v>-387.77</v>
      </c>
      <c r="K9348" s="396"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95">
        <v>-618</v>
      </c>
      <c r="K9349" s="396"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95">
        <v>-1046</v>
      </c>
      <c r="K9350" s="396"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95">
        <v>-2967.8</v>
      </c>
      <c r="K9351" s="396"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97">
        <v>500000</v>
      </c>
      <c r="K9352" s="398"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95">
        <v>-9.5</v>
      </c>
      <c r="K9353" s="396"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95">
        <v>-53.05</v>
      </c>
      <c r="K9354" s="396"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95">
        <v>-360</v>
      </c>
      <c r="K9355" s="396"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95">
        <v>-381.88</v>
      </c>
      <c r="K9356" s="396"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95">
        <v>-453.6</v>
      </c>
      <c r="K9357" s="396"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95">
        <v>-1386</v>
      </c>
      <c r="K9358" s="396"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97">
        <v>-500000</v>
      </c>
      <c r="K9359" s="398"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95">
        <v>-87.5</v>
      </c>
      <c r="K9360" s="396"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95">
        <v>-25</v>
      </c>
      <c r="K9361" s="396"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95">
        <v>-25</v>
      </c>
      <c r="K9362" s="396"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95">
        <v>330.89</v>
      </c>
      <c r="K9364" s="396"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95">
        <v>-2.5</v>
      </c>
      <c r="K9365" s="396"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95">
        <v>-9.5</v>
      </c>
      <c r="K9366" s="396"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95">
        <v>-45.55</v>
      </c>
      <c r="K9367" s="396"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95">
        <v>-154.28</v>
      </c>
      <c r="K9368" s="396"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95">
        <v>-213.45</v>
      </c>
      <c r="K9369" s="396"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95">
        <v>-240.96</v>
      </c>
      <c r="K9370" s="396"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95">
        <v>-254</v>
      </c>
      <c r="K9371" s="396"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95">
        <v>-301.98</v>
      </c>
      <c r="K9372" s="396"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95">
        <v>-391.78</v>
      </c>
      <c r="K9373" s="396"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95">
        <v>-674.3</v>
      </c>
      <c r="K9374" s="396"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95">
        <v>-960</v>
      </c>
      <c r="K9375" s="396"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95">
        <v>-1571.17</v>
      </c>
      <c r="K9376" s="396"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95">
        <v>-1821.22</v>
      </c>
      <c r="K9377" s="396"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95">
        <v>-1992.94</v>
      </c>
      <c r="K9378" s="396"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95">
        <v>-2510.9299999999998</v>
      </c>
      <c r="K9379" s="396"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95">
        <v>-2664.72</v>
      </c>
      <c r="K9380" s="396"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95">
        <v>-3920</v>
      </c>
      <c r="K9381" s="396"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95">
        <v>-3922.08</v>
      </c>
      <c r="K9382" s="396"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95">
        <v>-4033</v>
      </c>
      <c r="K9383" s="396"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95">
        <v>-4365.62</v>
      </c>
      <c r="K9384" s="396"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95">
        <v>-4469.1499999999996</v>
      </c>
      <c r="K9385" s="396"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95">
        <v>-4996.57</v>
      </c>
      <c r="K9386" s="396"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95">
        <v>-20875.8</v>
      </c>
      <c r="K9387" s="396"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95">
        <v>-501.75</v>
      </c>
      <c r="K9390" s="396"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99">
        <v>7751.14</v>
      </c>
      <c r="K9392" s="400"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99">
        <v>0.21</v>
      </c>
      <c r="K9393" s="400"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97">
        <v>500000</v>
      </c>
      <c r="K9394" s="398"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99">
        <v>859.71</v>
      </c>
      <c r="K9395" s="400"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95">
        <v>256.04000000000002</v>
      </c>
      <c r="K9396" s="396"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97">
        <v>-500000</v>
      </c>
      <c r="K9397" s="398"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95">
        <v>-415.36</v>
      </c>
      <c r="K9398" s="396"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95">
        <v>-663.58</v>
      </c>
      <c r="K9399" s="396"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92" t="s">
        <v>2228</v>
      </c>
      <c r="C12168" s="264" t="s">
        <v>138</v>
      </c>
      <c r="D12168" s="74" t="str">
        <f t="shared" si="381"/>
        <v>jan/2019</v>
      </c>
      <c r="E12168" s="267">
        <v>43467</v>
      </c>
      <c r="F12168" s="263">
        <v>2601</v>
      </c>
      <c r="G12168" s="263" t="s">
        <v>2229</v>
      </c>
      <c r="H12168" s="268" t="s">
        <v>4368</v>
      </c>
      <c r="I12168" s="268" t="s">
        <v>2217</v>
      </c>
      <c r="J12168" s="268">
        <v>-620</v>
      </c>
      <c r="K12168" s="83" t="str">
        <f>IFERROR(IFERROR(VLOOKUP(I12168,'DE-PARA'!B:D,3,0),VLOOKUP(I12168,'DE-PARA'!C:D,2,0)),"NÃO ENCONTRADO")</f>
        <v>Investimentos</v>
      </c>
      <c r="L12168" s="50" t="str">
        <f>VLOOKUP(K12168,'Base -Receita-Despesa'!$B:$AS,1,FALSE)</f>
        <v>Investimentos</v>
      </c>
      <c r="P12168" s="293" t="s">
        <v>5085</v>
      </c>
    </row>
    <row r="12169" spans="1:16" x14ac:dyDescent="0.3">
      <c r="A12169" s="82" t="str">
        <f t="shared" si="380"/>
        <v>2019</v>
      </c>
      <c r="B12169" s="263" t="s">
        <v>2228</v>
      </c>
      <c r="C12169" s="264" t="s">
        <v>138</v>
      </c>
      <c r="D12169" s="74" t="str">
        <f t="shared" si="381"/>
        <v>jan/2019</v>
      </c>
      <c r="E12169" s="267">
        <v>43467</v>
      </c>
      <c r="F12169" s="263" t="s">
        <v>1070</v>
      </c>
      <c r="G12169" s="263" t="s">
        <v>2229</v>
      </c>
      <c r="H12169" s="268" t="s">
        <v>1071</v>
      </c>
      <c r="I12169" s="268" t="s">
        <v>2237</v>
      </c>
      <c r="J12169" s="268">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3" t="s">
        <v>2228</v>
      </c>
      <c r="C12170" s="264" t="s">
        <v>138</v>
      </c>
      <c r="D12170" s="74" t="str">
        <f t="shared" si="381"/>
        <v>jan/2019</v>
      </c>
      <c r="E12170" s="267">
        <v>43468</v>
      </c>
      <c r="F12170" s="263">
        <v>2601</v>
      </c>
      <c r="G12170" s="263" t="s">
        <v>2229</v>
      </c>
      <c r="H12170" s="268" t="s">
        <v>4368</v>
      </c>
      <c r="I12170" s="268" t="s">
        <v>2217</v>
      </c>
      <c r="J12170" s="268">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3" t="s">
        <v>2228</v>
      </c>
      <c r="C12171" s="264" t="s">
        <v>138</v>
      </c>
      <c r="D12171" s="74" t="str">
        <f t="shared" si="381"/>
        <v>jan/2019</v>
      </c>
      <c r="E12171" s="267">
        <v>43469</v>
      </c>
      <c r="F12171" s="263">
        <v>2601</v>
      </c>
      <c r="G12171" s="263" t="s">
        <v>2229</v>
      </c>
      <c r="H12171" s="268" t="s">
        <v>4368</v>
      </c>
      <c r="I12171" s="268" t="s">
        <v>2217</v>
      </c>
      <c r="J12171" s="268">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3" t="s">
        <v>2228</v>
      </c>
      <c r="C12172" s="264" t="s">
        <v>138</v>
      </c>
      <c r="D12172" s="74" t="str">
        <f t="shared" si="381"/>
        <v>jan/2019</v>
      </c>
      <c r="E12172" s="267">
        <v>43469</v>
      </c>
      <c r="F12172" s="263">
        <v>10192</v>
      </c>
      <c r="G12172" s="263" t="s">
        <v>2229</v>
      </c>
      <c r="H12172" s="268" t="s">
        <v>4369</v>
      </c>
      <c r="I12172" s="268" t="s">
        <v>2183</v>
      </c>
      <c r="J12172" s="268">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3" t="s">
        <v>2228</v>
      </c>
      <c r="C12173" s="264" t="s">
        <v>138</v>
      </c>
      <c r="D12173" s="74" t="str">
        <f t="shared" si="381"/>
        <v>jan/2019</v>
      </c>
      <c r="E12173" s="267">
        <v>43469</v>
      </c>
      <c r="F12173" s="263">
        <v>10192</v>
      </c>
      <c r="G12173" s="263" t="s">
        <v>2229</v>
      </c>
      <c r="H12173" s="268" t="s">
        <v>4369</v>
      </c>
      <c r="I12173" s="268" t="s">
        <v>562</v>
      </c>
      <c r="J12173" s="268">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3" t="s">
        <v>2228</v>
      </c>
      <c r="C12174" s="264" t="s">
        <v>138</v>
      </c>
      <c r="D12174" s="74" t="str">
        <f t="shared" si="381"/>
        <v>jan/2019</v>
      </c>
      <c r="E12174" s="267">
        <v>43469</v>
      </c>
      <c r="F12174" s="263" t="s">
        <v>1070</v>
      </c>
      <c r="G12174" s="263" t="s">
        <v>2229</v>
      </c>
      <c r="H12174" s="268" t="s">
        <v>1071</v>
      </c>
      <c r="I12174" s="268" t="s">
        <v>2237</v>
      </c>
      <c r="J12174" s="268">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3" t="s">
        <v>2228</v>
      </c>
      <c r="C12175" s="264" t="s">
        <v>138</v>
      </c>
      <c r="D12175" s="74" t="str">
        <f t="shared" si="381"/>
        <v>jan/2019</v>
      </c>
      <c r="E12175" s="267">
        <v>43480</v>
      </c>
      <c r="F12175" s="263" t="s">
        <v>1261</v>
      </c>
      <c r="G12175" s="263" t="s">
        <v>2229</v>
      </c>
      <c r="H12175" s="268" t="s">
        <v>2338</v>
      </c>
      <c r="I12175" s="268" t="s">
        <v>135</v>
      </c>
      <c r="J12175" s="268">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3" t="s">
        <v>2228</v>
      </c>
      <c r="C12176" s="264" t="s">
        <v>138</v>
      </c>
      <c r="D12176" s="74" t="str">
        <f t="shared" si="381"/>
        <v>jan/2019</v>
      </c>
      <c r="E12176" s="267">
        <v>43480</v>
      </c>
      <c r="F12176" s="263" t="s">
        <v>1070</v>
      </c>
      <c r="G12176" s="263" t="s">
        <v>2229</v>
      </c>
      <c r="H12176" s="268" t="s">
        <v>1071</v>
      </c>
      <c r="I12176" s="268" t="s">
        <v>2237</v>
      </c>
      <c r="J12176" s="268">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3" t="s">
        <v>2240</v>
      </c>
      <c r="C12177" s="264" t="s">
        <v>138</v>
      </c>
      <c r="D12177" s="74" t="str">
        <f t="shared" si="381"/>
        <v>jan/2019</v>
      </c>
      <c r="E12177" s="267">
        <v>43481</v>
      </c>
      <c r="F12177" s="263" t="s">
        <v>161</v>
      </c>
      <c r="G12177" s="263" t="s">
        <v>2229</v>
      </c>
      <c r="H12177" s="268" t="s">
        <v>161</v>
      </c>
      <c r="I12177" s="268" t="s">
        <v>2168</v>
      </c>
      <c r="J12177" s="269">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3" t="s">
        <v>2240</v>
      </c>
      <c r="C12178" s="264" t="s">
        <v>138</v>
      </c>
      <c r="D12178" s="74" t="str">
        <f t="shared" si="381"/>
        <v>jan/2019</v>
      </c>
      <c r="E12178" s="267">
        <v>43481</v>
      </c>
      <c r="F12178" s="263" t="s">
        <v>1261</v>
      </c>
      <c r="G12178" s="263" t="s">
        <v>2229</v>
      </c>
      <c r="H12178" s="268" t="s">
        <v>2338</v>
      </c>
      <c r="I12178" s="268" t="s">
        <v>135</v>
      </c>
      <c r="J12178" s="268">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3" t="s">
        <v>2240</v>
      </c>
      <c r="C12179" s="264" t="s">
        <v>138</v>
      </c>
      <c r="D12179" s="74" t="str">
        <f t="shared" si="381"/>
        <v>jan/2019</v>
      </c>
      <c r="E12179" s="267">
        <v>43481</v>
      </c>
      <c r="F12179" s="263" t="s">
        <v>1061</v>
      </c>
      <c r="G12179" s="263" t="s">
        <v>2229</v>
      </c>
      <c r="H12179" s="268" t="s">
        <v>4370</v>
      </c>
      <c r="I12179" s="268" t="s">
        <v>126</v>
      </c>
      <c r="J12179" s="269">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3" t="s">
        <v>2228</v>
      </c>
      <c r="C12180" s="264" t="s">
        <v>138</v>
      </c>
      <c r="D12180" s="74" t="str">
        <f t="shared" si="381"/>
        <v>jan/2019</v>
      </c>
      <c r="E12180" s="267">
        <v>43481</v>
      </c>
      <c r="F12180" s="263" t="s">
        <v>1061</v>
      </c>
      <c r="G12180" s="263" t="s">
        <v>2229</v>
      </c>
      <c r="H12180" s="268" t="s">
        <v>4371</v>
      </c>
      <c r="I12180" s="268" t="s">
        <v>2170</v>
      </c>
      <c r="J12180" s="269">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3" t="s">
        <v>2228</v>
      </c>
      <c r="C12181" s="264" t="s">
        <v>138</v>
      </c>
      <c r="D12181" s="74" t="str">
        <f t="shared" si="381"/>
        <v>jan/2019</v>
      </c>
      <c r="E12181" s="267">
        <v>43481</v>
      </c>
      <c r="F12181" s="263" t="s">
        <v>4372</v>
      </c>
      <c r="G12181" s="263" t="s">
        <v>2229</v>
      </c>
      <c r="H12181" s="268" t="s">
        <v>4373</v>
      </c>
      <c r="I12181" s="268" t="s">
        <v>141</v>
      </c>
      <c r="J12181" s="269">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3" t="s">
        <v>2228</v>
      </c>
      <c r="C12182" s="264" t="s">
        <v>138</v>
      </c>
      <c r="D12182" s="74" t="str">
        <f t="shared" si="381"/>
        <v>jan/2019</v>
      </c>
      <c r="E12182" s="267">
        <v>43481</v>
      </c>
      <c r="F12182" s="263" t="s">
        <v>4372</v>
      </c>
      <c r="G12182" s="263" t="s">
        <v>2229</v>
      </c>
      <c r="H12182" s="268" t="s">
        <v>3063</v>
      </c>
      <c r="I12182" s="268" t="s">
        <v>141</v>
      </c>
      <c r="J12182" s="268">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3" t="s">
        <v>2228</v>
      </c>
      <c r="C12183" s="264" t="s">
        <v>138</v>
      </c>
      <c r="D12183" s="74" t="str">
        <f t="shared" si="381"/>
        <v>jan/2019</v>
      </c>
      <c r="E12183" s="267">
        <v>43481</v>
      </c>
      <c r="F12183" s="263" t="s">
        <v>1061</v>
      </c>
      <c r="G12183" s="263" t="s">
        <v>2229</v>
      </c>
      <c r="H12183" s="268" t="s">
        <v>4370</v>
      </c>
      <c r="I12183" s="268" t="s">
        <v>126</v>
      </c>
      <c r="J12183" s="269">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3" t="s">
        <v>2240</v>
      </c>
      <c r="C12184" s="264" t="s">
        <v>138</v>
      </c>
      <c r="D12184" s="74" t="str">
        <f t="shared" si="381"/>
        <v>jan/2019</v>
      </c>
      <c r="E12184" s="267">
        <v>43482</v>
      </c>
      <c r="F12184" s="263" t="s">
        <v>1061</v>
      </c>
      <c r="G12184" s="263" t="s">
        <v>2229</v>
      </c>
      <c r="H12184" s="268" t="s">
        <v>4370</v>
      </c>
      <c r="I12184" s="268" t="s">
        <v>126</v>
      </c>
      <c r="J12184" s="269">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3" t="s">
        <v>2228</v>
      </c>
      <c r="C12185" s="264" t="s">
        <v>138</v>
      </c>
      <c r="D12185" s="74" t="str">
        <f t="shared" si="381"/>
        <v>jan/2019</v>
      </c>
      <c r="E12185" s="267">
        <v>43482</v>
      </c>
      <c r="F12185" s="263" t="s">
        <v>4372</v>
      </c>
      <c r="G12185" s="263" t="s">
        <v>2229</v>
      </c>
      <c r="H12185" s="268" t="s">
        <v>542</v>
      </c>
      <c r="I12185" s="268" t="s">
        <v>141</v>
      </c>
      <c r="J12185" s="269">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3" t="s">
        <v>2228</v>
      </c>
      <c r="C12186" s="264" t="s">
        <v>138</v>
      </c>
      <c r="D12186" s="74" t="str">
        <f t="shared" si="381"/>
        <v>jan/2019</v>
      </c>
      <c r="E12186" s="267">
        <v>43482</v>
      </c>
      <c r="F12186" s="263" t="s">
        <v>4374</v>
      </c>
      <c r="G12186" s="263" t="s">
        <v>2229</v>
      </c>
      <c r="H12186" s="268" t="s">
        <v>72</v>
      </c>
      <c r="I12186" s="268" t="s">
        <v>1064</v>
      </c>
      <c r="J12186" s="269">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3" t="s">
        <v>2228</v>
      </c>
      <c r="C12187" s="264" t="s">
        <v>138</v>
      </c>
      <c r="D12187" s="74" t="str">
        <f t="shared" si="381"/>
        <v>jan/2019</v>
      </c>
      <c r="E12187" s="267">
        <v>43482</v>
      </c>
      <c r="F12187" s="263" t="s">
        <v>1061</v>
      </c>
      <c r="G12187" s="263" t="s">
        <v>2229</v>
      </c>
      <c r="H12187" s="268" t="s">
        <v>4371</v>
      </c>
      <c r="I12187" s="268" t="s">
        <v>2170</v>
      </c>
      <c r="J12187" s="269">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3" t="s">
        <v>2228</v>
      </c>
      <c r="C12188" s="264" t="s">
        <v>138</v>
      </c>
      <c r="D12188" s="74" t="str">
        <f t="shared" si="381"/>
        <v>jan/2019</v>
      </c>
      <c r="E12188" s="267">
        <v>43482</v>
      </c>
      <c r="F12188" s="263" t="s">
        <v>254</v>
      </c>
      <c r="G12188" s="263" t="s">
        <v>2229</v>
      </c>
      <c r="H12188" s="268" t="s">
        <v>690</v>
      </c>
      <c r="I12188" s="268" t="s">
        <v>130</v>
      </c>
      <c r="J12188" s="269">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3" t="s">
        <v>2228</v>
      </c>
      <c r="C12189" s="264" t="s">
        <v>138</v>
      </c>
      <c r="D12189" s="74" t="str">
        <f t="shared" si="381"/>
        <v>jan/2019</v>
      </c>
      <c r="E12189" s="267">
        <v>43482</v>
      </c>
      <c r="F12189" s="263">
        <v>2618959</v>
      </c>
      <c r="G12189" s="263" t="s">
        <v>2229</v>
      </c>
      <c r="H12189" s="268" t="s">
        <v>2362</v>
      </c>
      <c r="I12189" s="268" t="s">
        <v>164</v>
      </c>
      <c r="J12189" s="268">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3" t="s">
        <v>2228</v>
      </c>
      <c r="C12190" s="264" t="s">
        <v>138</v>
      </c>
      <c r="D12190" s="74" t="str">
        <f t="shared" si="381"/>
        <v>jan/2019</v>
      </c>
      <c r="E12190" s="267">
        <v>43482</v>
      </c>
      <c r="F12190" s="263">
        <v>2618959</v>
      </c>
      <c r="G12190" s="263" t="s">
        <v>2229</v>
      </c>
      <c r="H12190" s="268" t="s">
        <v>2362</v>
      </c>
      <c r="I12190" s="268" t="s">
        <v>562</v>
      </c>
      <c r="J12190" s="268">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3" t="s">
        <v>2228</v>
      </c>
      <c r="C12191" s="264" t="s">
        <v>138</v>
      </c>
      <c r="D12191" s="74" t="str">
        <f t="shared" si="381"/>
        <v>jan/2019</v>
      </c>
      <c r="E12191" s="267">
        <v>43482</v>
      </c>
      <c r="F12191" s="263">
        <v>2589782</v>
      </c>
      <c r="G12191" s="263" t="s">
        <v>2229</v>
      </c>
      <c r="H12191" s="268" t="s">
        <v>2362</v>
      </c>
      <c r="I12191" s="268" t="s">
        <v>164</v>
      </c>
      <c r="J12191" s="268">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3" t="s">
        <v>2228</v>
      </c>
      <c r="C12192" s="264" t="s">
        <v>138</v>
      </c>
      <c r="D12192" s="74" t="str">
        <f t="shared" si="381"/>
        <v>jan/2019</v>
      </c>
      <c r="E12192" s="267">
        <v>43482</v>
      </c>
      <c r="F12192" s="265" t="s">
        <v>131</v>
      </c>
      <c r="G12192" s="263" t="s">
        <v>2229</v>
      </c>
      <c r="H12192" s="268" t="s">
        <v>4375</v>
      </c>
      <c r="I12192" s="268" t="s">
        <v>133</v>
      </c>
      <c r="J12192" s="269">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3" t="s">
        <v>2228</v>
      </c>
      <c r="C12193" s="264" t="s">
        <v>138</v>
      </c>
      <c r="D12193" s="74" t="str">
        <f t="shared" si="381"/>
        <v>jan/2019</v>
      </c>
      <c r="E12193" s="267">
        <v>43482</v>
      </c>
      <c r="F12193" s="263" t="s">
        <v>1061</v>
      </c>
      <c r="G12193" s="263" t="s">
        <v>2229</v>
      </c>
      <c r="H12193" s="270" t="s">
        <v>4370</v>
      </c>
      <c r="I12193" s="268" t="s">
        <v>126</v>
      </c>
      <c r="J12193" s="269">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3" t="s">
        <v>2228</v>
      </c>
      <c r="C12194" s="264" t="s">
        <v>138</v>
      </c>
      <c r="D12194" s="74" t="str">
        <f t="shared" si="381"/>
        <v>jan/2019</v>
      </c>
      <c r="E12194" s="267">
        <v>43482</v>
      </c>
      <c r="F12194" s="263" t="s">
        <v>254</v>
      </c>
      <c r="G12194" s="263" t="s">
        <v>2229</v>
      </c>
      <c r="H12194" s="268" t="s">
        <v>2572</v>
      </c>
      <c r="I12194" s="268" t="s">
        <v>130</v>
      </c>
      <c r="J12194" s="269">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3" t="s">
        <v>2228</v>
      </c>
      <c r="C12195" s="264" t="s">
        <v>138</v>
      </c>
      <c r="D12195" s="74" t="str">
        <f t="shared" si="381"/>
        <v>jan/2019</v>
      </c>
      <c r="E12195" s="267">
        <v>43483</v>
      </c>
      <c r="F12195" s="263" t="s">
        <v>1261</v>
      </c>
      <c r="G12195" s="263" t="s">
        <v>2229</v>
      </c>
      <c r="H12195" s="268" t="s">
        <v>262</v>
      </c>
      <c r="I12195" s="268" t="s">
        <v>135</v>
      </c>
      <c r="J12195" s="268">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3" t="s">
        <v>2228</v>
      </c>
      <c r="C12196" s="264" t="s">
        <v>138</v>
      </c>
      <c r="D12196" s="74" t="str">
        <f t="shared" si="381"/>
        <v>jan/2019</v>
      </c>
      <c r="E12196" s="267">
        <v>43483</v>
      </c>
      <c r="F12196" s="263">
        <v>4824</v>
      </c>
      <c r="G12196" s="263" t="s">
        <v>2229</v>
      </c>
      <c r="H12196" s="268" t="s">
        <v>4376</v>
      </c>
      <c r="I12196" s="268" t="s">
        <v>2186</v>
      </c>
      <c r="J12196" s="269">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3" t="s">
        <v>2228</v>
      </c>
      <c r="C12197" s="264" t="s">
        <v>138</v>
      </c>
      <c r="D12197" s="74" t="str">
        <f t="shared" si="381"/>
        <v>jan/2019</v>
      </c>
      <c r="E12197" s="267">
        <v>43483</v>
      </c>
      <c r="F12197" s="263">
        <v>4824</v>
      </c>
      <c r="G12197" s="263" t="s">
        <v>2229</v>
      </c>
      <c r="H12197" s="268" t="s">
        <v>4376</v>
      </c>
      <c r="I12197" s="268" t="s">
        <v>562</v>
      </c>
      <c r="J12197" s="268">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3" t="s">
        <v>2228</v>
      </c>
      <c r="C12198" s="264" t="s">
        <v>138</v>
      </c>
      <c r="D12198" s="74" t="str">
        <f t="shared" si="381"/>
        <v>jan/2019</v>
      </c>
      <c r="E12198" s="267">
        <v>43483</v>
      </c>
      <c r="F12198" s="263" t="s">
        <v>4377</v>
      </c>
      <c r="G12198" s="263" t="s">
        <v>2229</v>
      </c>
      <c r="H12198" s="268" t="s">
        <v>4378</v>
      </c>
      <c r="I12198" s="268" t="s">
        <v>128</v>
      </c>
      <c r="J12198" s="269">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3" t="s">
        <v>2228</v>
      </c>
      <c r="C12199" s="264" t="s">
        <v>138</v>
      </c>
      <c r="D12199" s="74" t="str">
        <f t="shared" si="381"/>
        <v>jan/2019</v>
      </c>
      <c r="E12199" s="267">
        <v>43483</v>
      </c>
      <c r="F12199" s="263" t="s">
        <v>4377</v>
      </c>
      <c r="G12199" s="263" t="s">
        <v>2229</v>
      </c>
      <c r="H12199" s="268" t="s">
        <v>4378</v>
      </c>
      <c r="I12199" s="268" t="s">
        <v>562</v>
      </c>
      <c r="J12199" s="269">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3" t="s">
        <v>2228</v>
      </c>
      <c r="C12200" s="264" t="s">
        <v>138</v>
      </c>
      <c r="D12200" s="74" t="str">
        <f t="shared" si="381"/>
        <v>jan/2019</v>
      </c>
      <c r="E12200" s="267">
        <v>43483</v>
      </c>
      <c r="F12200" s="263">
        <v>1</v>
      </c>
      <c r="G12200" s="263" t="s">
        <v>2229</v>
      </c>
      <c r="H12200" s="268" t="s">
        <v>4379</v>
      </c>
      <c r="I12200" s="268" t="s">
        <v>2177</v>
      </c>
      <c r="J12200" s="269">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3" t="s">
        <v>2228</v>
      </c>
      <c r="C12201" s="264" t="s">
        <v>138</v>
      </c>
      <c r="D12201" s="74" t="str">
        <f t="shared" si="381"/>
        <v>jan/2019</v>
      </c>
      <c r="E12201" s="267">
        <v>43483</v>
      </c>
      <c r="F12201" s="263">
        <v>34921</v>
      </c>
      <c r="G12201" s="263" t="s">
        <v>2229</v>
      </c>
      <c r="H12201" s="268" t="s">
        <v>4380</v>
      </c>
      <c r="I12201" s="268" t="s">
        <v>120</v>
      </c>
      <c r="J12201" s="269">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3" t="s">
        <v>2228</v>
      </c>
      <c r="C12202" s="264" t="s">
        <v>138</v>
      </c>
      <c r="D12202" s="74" t="str">
        <f t="shared" si="381"/>
        <v>jan/2019</v>
      </c>
      <c r="E12202" s="267">
        <v>43483</v>
      </c>
      <c r="F12202" s="263"/>
      <c r="G12202" s="263" t="s">
        <v>2229</v>
      </c>
      <c r="H12202" s="268" t="s">
        <v>3363</v>
      </c>
      <c r="I12202" s="268" t="s">
        <v>2214</v>
      </c>
      <c r="J12202" s="268">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3" t="s">
        <v>2228</v>
      </c>
      <c r="C12203" s="264" t="s">
        <v>138</v>
      </c>
      <c r="D12203" s="74" t="str">
        <f t="shared" si="381"/>
        <v>jan/2019</v>
      </c>
      <c r="E12203" s="267">
        <v>43483</v>
      </c>
      <c r="F12203" s="263">
        <v>6293</v>
      </c>
      <c r="G12203" s="263" t="s">
        <v>2229</v>
      </c>
      <c r="H12203" s="268" t="s">
        <v>2974</v>
      </c>
      <c r="I12203" s="268" t="s">
        <v>151</v>
      </c>
      <c r="J12203" s="268">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3" t="s">
        <v>2228</v>
      </c>
      <c r="C12204" s="264" t="s">
        <v>138</v>
      </c>
      <c r="D12204" s="74" t="str">
        <f t="shared" si="381"/>
        <v>jan/2019</v>
      </c>
      <c r="E12204" s="267">
        <v>43483</v>
      </c>
      <c r="F12204" s="263">
        <v>12686</v>
      </c>
      <c r="G12204" s="263" t="s">
        <v>2229</v>
      </c>
      <c r="H12204" s="268" t="s">
        <v>2592</v>
      </c>
      <c r="I12204" s="268" t="s">
        <v>540</v>
      </c>
      <c r="J12204" s="269">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3" t="s">
        <v>2228</v>
      </c>
      <c r="C12205" s="264" t="s">
        <v>138</v>
      </c>
      <c r="D12205" s="74" t="str">
        <f t="shared" si="381"/>
        <v>jan/2019</v>
      </c>
      <c r="E12205" s="267">
        <v>43483</v>
      </c>
      <c r="F12205" s="263" t="s">
        <v>1070</v>
      </c>
      <c r="G12205" s="263" t="s">
        <v>2229</v>
      </c>
      <c r="H12205" s="268" t="s">
        <v>1071</v>
      </c>
      <c r="I12205" s="268" t="s">
        <v>2237</v>
      </c>
      <c r="J12205" s="269">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3" t="s">
        <v>2228</v>
      </c>
      <c r="C12206" s="264" t="s">
        <v>138</v>
      </c>
      <c r="D12206" s="74" t="str">
        <f t="shared" si="381"/>
        <v>jan/2019</v>
      </c>
      <c r="E12206" s="267">
        <v>43483</v>
      </c>
      <c r="F12206" s="263">
        <v>2793324617</v>
      </c>
      <c r="G12206" s="263" t="s">
        <v>2229</v>
      </c>
      <c r="H12206" s="268" t="s">
        <v>3631</v>
      </c>
      <c r="I12206" s="268" t="s">
        <v>155</v>
      </c>
      <c r="J12206" s="269">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3" t="s">
        <v>2228</v>
      </c>
      <c r="C12207" s="264" t="s">
        <v>138</v>
      </c>
      <c r="D12207" s="74" t="str">
        <f t="shared" si="381"/>
        <v>jan/2019</v>
      </c>
      <c r="E12207" s="267">
        <v>43483</v>
      </c>
      <c r="F12207" s="263" t="s">
        <v>131</v>
      </c>
      <c r="G12207" s="263" t="s">
        <v>2229</v>
      </c>
      <c r="H12207" s="268" t="s">
        <v>883</v>
      </c>
      <c r="I12207" s="268" t="s">
        <v>133</v>
      </c>
      <c r="J12207" s="269">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3" t="s">
        <v>2228</v>
      </c>
      <c r="C12208" s="264" t="s">
        <v>138</v>
      </c>
      <c r="D12208" s="74" t="str">
        <f t="shared" si="381"/>
        <v>jan/2019</v>
      </c>
      <c r="E12208" s="267">
        <v>43483</v>
      </c>
      <c r="F12208" s="263">
        <v>118</v>
      </c>
      <c r="G12208" s="263" t="s">
        <v>2229</v>
      </c>
      <c r="H12208" s="268" t="s">
        <v>3270</v>
      </c>
      <c r="I12208" s="268" t="s">
        <v>2177</v>
      </c>
      <c r="J12208" s="269">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3" t="s">
        <v>2228</v>
      </c>
      <c r="C12209" s="264" t="s">
        <v>138</v>
      </c>
      <c r="D12209" s="74" t="str">
        <f t="shared" si="381"/>
        <v>jan/2019</v>
      </c>
      <c r="E12209" s="267">
        <v>43483</v>
      </c>
      <c r="F12209" s="263" t="s">
        <v>1261</v>
      </c>
      <c r="G12209" s="263" t="s">
        <v>2229</v>
      </c>
      <c r="H12209" s="268" t="s">
        <v>4381</v>
      </c>
      <c r="I12209" s="268" t="s">
        <v>135</v>
      </c>
      <c r="J12209" s="268">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3" t="s">
        <v>2228</v>
      </c>
      <c r="C12210" s="264" t="s">
        <v>138</v>
      </c>
      <c r="D12210" s="74" t="str">
        <f t="shared" si="381"/>
        <v>jan/2019</v>
      </c>
      <c r="E12210" s="267">
        <v>43483</v>
      </c>
      <c r="F12210" s="263" t="s">
        <v>1261</v>
      </c>
      <c r="G12210" s="263" t="s">
        <v>2229</v>
      </c>
      <c r="H12210" s="268" t="s">
        <v>2250</v>
      </c>
      <c r="I12210" s="268" t="s">
        <v>135</v>
      </c>
      <c r="J12210" s="268">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3" t="s">
        <v>2228</v>
      </c>
      <c r="C12211" s="264" t="s">
        <v>138</v>
      </c>
      <c r="D12211" s="74" t="str">
        <f t="shared" si="381"/>
        <v>jan/2019</v>
      </c>
      <c r="E12211" s="267">
        <v>43483</v>
      </c>
      <c r="F12211" s="263" t="s">
        <v>1261</v>
      </c>
      <c r="G12211" s="263" t="s">
        <v>2229</v>
      </c>
      <c r="H12211" s="268" t="s">
        <v>2250</v>
      </c>
      <c r="I12211" s="268" t="s">
        <v>135</v>
      </c>
      <c r="J12211" s="268">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3" t="s">
        <v>2228</v>
      </c>
      <c r="C12212" s="264" t="s">
        <v>138</v>
      </c>
      <c r="D12212" s="74" t="str">
        <f t="shared" si="381"/>
        <v>jan/2019</v>
      </c>
      <c r="E12212" s="267">
        <v>43483</v>
      </c>
      <c r="F12212" s="263" t="s">
        <v>1261</v>
      </c>
      <c r="G12212" s="263" t="s">
        <v>2229</v>
      </c>
      <c r="H12212" s="268" t="s">
        <v>2250</v>
      </c>
      <c r="I12212" s="268" t="s">
        <v>135</v>
      </c>
      <c r="J12212" s="268">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3" t="s">
        <v>2228</v>
      </c>
      <c r="C12213" s="264" t="s">
        <v>138</v>
      </c>
      <c r="D12213" s="74" t="str">
        <f t="shared" si="381"/>
        <v>jan/2019</v>
      </c>
      <c r="E12213" s="267">
        <v>43483</v>
      </c>
      <c r="F12213" s="263" t="s">
        <v>1261</v>
      </c>
      <c r="G12213" s="263" t="s">
        <v>2229</v>
      </c>
      <c r="H12213" s="268" t="s">
        <v>2250</v>
      </c>
      <c r="I12213" s="268" t="s">
        <v>135</v>
      </c>
      <c r="J12213" s="268">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3" t="s">
        <v>2228</v>
      </c>
      <c r="C12214" s="264" t="s">
        <v>138</v>
      </c>
      <c r="D12214" s="74" t="str">
        <f t="shared" si="381"/>
        <v>jan/2019</v>
      </c>
      <c r="E12214" s="267">
        <v>43483</v>
      </c>
      <c r="F12214" s="263" t="s">
        <v>1261</v>
      </c>
      <c r="G12214" s="263" t="s">
        <v>2229</v>
      </c>
      <c r="H12214" s="268" t="s">
        <v>2250</v>
      </c>
      <c r="I12214" s="268" t="s">
        <v>135</v>
      </c>
      <c r="J12214" s="268">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3" t="s">
        <v>2228</v>
      </c>
      <c r="C12215" s="264" t="s">
        <v>138</v>
      </c>
      <c r="D12215" s="74" t="str">
        <f t="shared" si="381"/>
        <v>jan/2019</v>
      </c>
      <c r="E12215" s="267">
        <v>43483</v>
      </c>
      <c r="F12215" s="263" t="s">
        <v>1261</v>
      </c>
      <c r="G12215" s="263" t="s">
        <v>2229</v>
      </c>
      <c r="H12215" s="268" t="s">
        <v>2250</v>
      </c>
      <c r="I12215" s="268" t="s">
        <v>135</v>
      </c>
      <c r="J12215" s="268">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3" t="s">
        <v>2228</v>
      </c>
      <c r="C12216" s="264" t="s">
        <v>138</v>
      </c>
      <c r="D12216" s="74" t="str">
        <f t="shared" si="381"/>
        <v>jan/2019</v>
      </c>
      <c r="E12216" s="267">
        <v>43483</v>
      </c>
      <c r="F12216" s="263">
        <v>86727</v>
      </c>
      <c r="G12216" s="263" t="s">
        <v>2229</v>
      </c>
      <c r="H12216" s="268" t="s">
        <v>4382</v>
      </c>
      <c r="I12216" s="268" t="s">
        <v>2184</v>
      </c>
      <c r="J12216" s="269">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3" t="s">
        <v>2228</v>
      </c>
      <c r="C12217" s="264" t="s">
        <v>138</v>
      </c>
      <c r="D12217" s="74" t="str">
        <f t="shared" si="381"/>
        <v>jan/2019</v>
      </c>
      <c r="E12217" s="267">
        <v>43483</v>
      </c>
      <c r="F12217" s="263">
        <v>326329706</v>
      </c>
      <c r="G12217" s="263" t="s">
        <v>2229</v>
      </c>
      <c r="H12217" s="268" t="s">
        <v>2470</v>
      </c>
      <c r="I12217" s="268" t="s">
        <v>190</v>
      </c>
      <c r="J12217" s="268">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3" t="s">
        <v>2228</v>
      </c>
      <c r="C12218" s="264" t="s">
        <v>138</v>
      </c>
      <c r="D12218" s="74" t="str">
        <f t="shared" si="381"/>
        <v>jan/2019</v>
      </c>
      <c r="E12218" s="267">
        <v>43483</v>
      </c>
      <c r="F12218" s="263">
        <v>3248950600</v>
      </c>
      <c r="G12218" s="263" t="s">
        <v>2229</v>
      </c>
      <c r="H12218" s="268" t="s">
        <v>2470</v>
      </c>
      <c r="I12218" s="268" t="s">
        <v>190</v>
      </c>
      <c r="J12218" s="268">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3" t="s">
        <v>2228</v>
      </c>
      <c r="C12219" s="264" t="s">
        <v>138</v>
      </c>
      <c r="D12219" s="74" t="str">
        <f t="shared" si="381"/>
        <v>jan/2019</v>
      </c>
      <c r="E12219" s="267">
        <v>43483</v>
      </c>
      <c r="F12219" s="263">
        <v>324913602</v>
      </c>
      <c r="G12219" s="263" t="s">
        <v>2229</v>
      </c>
      <c r="H12219" s="268" t="s">
        <v>2470</v>
      </c>
      <c r="I12219" s="268" t="s">
        <v>190</v>
      </c>
      <c r="J12219" s="269">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3" t="s">
        <v>2228</v>
      </c>
      <c r="C12220" s="264" t="s">
        <v>138</v>
      </c>
      <c r="D12220" s="74" t="str">
        <f t="shared" si="381"/>
        <v>jan/2019</v>
      </c>
      <c r="E12220" s="267">
        <v>43483</v>
      </c>
      <c r="F12220" s="263">
        <v>66242</v>
      </c>
      <c r="G12220" s="263" t="s">
        <v>2229</v>
      </c>
      <c r="H12220" s="268" t="s">
        <v>4383</v>
      </c>
      <c r="I12220" s="268" t="s">
        <v>2182</v>
      </c>
      <c r="J12220" s="268">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3" t="s">
        <v>2228</v>
      </c>
      <c r="C12221" s="264" t="s">
        <v>138</v>
      </c>
      <c r="D12221" s="74" t="str">
        <f t="shared" si="381"/>
        <v>jan/2019</v>
      </c>
      <c r="E12221" s="267">
        <v>43483</v>
      </c>
      <c r="F12221" s="263">
        <v>66041</v>
      </c>
      <c r="G12221" s="263" t="s">
        <v>2229</v>
      </c>
      <c r="H12221" s="268" t="s">
        <v>4383</v>
      </c>
      <c r="I12221" s="268" t="s">
        <v>2183</v>
      </c>
      <c r="J12221" s="269">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3" t="s">
        <v>2228</v>
      </c>
      <c r="C12222" s="264" t="s">
        <v>138</v>
      </c>
      <c r="D12222" s="74" t="str">
        <f t="shared" si="381"/>
        <v>jan/2019</v>
      </c>
      <c r="E12222" s="267">
        <v>43483</v>
      </c>
      <c r="F12222" s="263">
        <v>66043</v>
      </c>
      <c r="G12222" s="263" t="s">
        <v>2330</v>
      </c>
      <c r="H12222" s="268" t="s">
        <v>4383</v>
      </c>
      <c r="I12222" s="268" t="s">
        <v>2183</v>
      </c>
      <c r="J12222" s="268">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3" t="s">
        <v>2228</v>
      </c>
      <c r="C12223" s="264" t="s">
        <v>138</v>
      </c>
      <c r="D12223" s="74" t="str">
        <f t="shared" si="381"/>
        <v>jan/2019</v>
      </c>
      <c r="E12223" s="267">
        <v>43483</v>
      </c>
      <c r="F12223" s="263">
        <v>66239</v>
      </c>
      <c r="G12223" s="263" t="s">
        <v>2229</v>
      </c>
      <c r="H12223" s="268" t="s">
        <v>4383</v>
      </c>
      <c r="I12223" s="268" t="s">
        <v>2183</v>
      </c>
      <c r="J12223" s="269">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3" t="s">
        <v>2228</v>
      </c>
      <c r="C12224" s="264" t="s">
        <v>138</v>
      </c>
      <c r="D12224" s="74" t="str">
        <f t="shared" si="381"/>
        <v>jan/2019</v>
      </c>
      <c r="E12224" s="267">
        <v>43483</v>
      </c>
      <c r="F12224" s="263">
        <v>66240</v>
      </c>
      <c r="G12224" s="263" t="s">
        <v>2229</v>
      </c>
      <c r="H12224" s="268" t="s">
        <v>4383</v>
      </c>
      <c r="I12224" s="268" t="s">
        <v>2183</v>
      </c>
      <c r="J12224" s="269">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3" t="s">
        <v>2228</v>
      </c>
      <c r="C12225" s="264" t="s">
        <v>138</v>
      </c>
      <c r="D12225" s="74" t="str">
        <f t="shared" si="381"/>
        <v>jan/2019</v>
      </c>
      <c r="E12225" s="267">
        <v>43483</v>
      </c>
      <c r="F12225" s="263">
        <v>66040</v>
      </c>
      <c r="G12225" s="263" t="s">
        <v>2229</v>
      </c>
      <c r="H12225" s="268" t="s">
        <v>4383</v>
      </c>
      <c r="I12225" s="268" t="s">
        <v>2183</v>
      </c>
      <c r="J12225" s="269">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3" t="s">
        <v>2228</v>
      </c>
      <c r="C12226" s="264" t="s">
        <v>138</v>
      </c>
      <c r="D12226" s="74" t="str">
        <f t="shared" si="381"/>
        <v>jan/2019</v>
      </c>
      <c r="E12226" s="267">
        <v>43486</v>
      </c>
      <c r="F12226" s="263">
        <v>4119</v>
      </c>
      <c r="G12226" s="263" t="s">
        <v>2229</v>
      </c>
      <c r="H12226" s="268" t="s">
        <v>2335</v>
      </c>
      <c r="I12226" s="268" t="s">
        <v>200</v>
      </c>
      <c r="J12226" s="269">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3" t="s">
        <v>2228</v>
      </c>
      <c r="C12227" s="264" t="s">
        <v>138</v>
      </c>
      <c r="D12227" s="74" t="str">
        <f t="shared" si="381"/>
        <v>jan/2019</v>
      </c>
      <c r="E12227" s="267">
        <v>43486</v>
      </c>
      <c r="F12227" s="263">
        <v>14823</v>
      </c>
      <c r="G12227" s="263" t="s">
        <v>2229</v>
      </c>
      <c r="H12227" s="268" t="s">
        <v>4384</v>
      </c>
      <c r="I12227" s="268" t="s">
        <v>200</v>
      </c>
      <c r="J12227" s="269">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3" t="s">
        <v>2228</v>
      </c>
      <c r="C12228" s="264" t="s">
        <v>138</v>
      </c>
      <c r="D12228" s="74" t="str">
        <f t="shared" ref="D12228:D12291" si="383">TEXT(E12228,"mmm/aaaa")</f>
        <v>jan/2019</v>
      </c>
      <c r="E12228" s="267">
        <v>43486</v>
      </c>
      <c r="F12228" s="263">
        <v>88417</v>
      </c>
      <c r="G12228" s="263" t="s">
        <v>2229</v>
      </c>
      <c r="H12228" s="268" t="s">
        <v>2336</v>
      </c>
      <c r="I12228" s="268" t="s">
        <v>2192</v>
      </c>
      <c r="J12228" s="269">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3" t="s">
        <v>2228</v>
      </c>
      <c r="C12229" s="264" t="s">
        <v>138</v>
      </c>
      <c r="D12229" s="74" t="str">
        <f t="shared" si="383"/>
        <v>jan/2019</v>
      </c>
      <c r="E12229" s="267">
        <v>43486</v>
      </c>
      <c r="F12229" s="263" t="s">
        <v>1261</v>
      </c>
      <c r="G12229" s="263" t="s">
        <v>2229</v>
      </c>
      <c r="H12229" s="268" t="s">
        <v>262</v>
      </c>
      <c r="I12229" s="268" t="s">
        <v>135</v>
      </c>
      <c r="J12229" s="268">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3" t="s">
        <v>2228</v>
      </c>
      <c r="C12230" s="264" t="s">
        <v>138</v>
      </c>
      <c r="D12230" s="74" t="str">
        <f t="shared" si="383"/>
        <v>jan/2019</v>
      </c>
      <c r="E12230" s="267">
        <v>43486</v>
      </c>
      <c r="F12230" s="263">
        <v>149</v>
      </c>
      <c r="G12230" s="263" t="s">
        <v>2229</v>
      </c>
      <c r="H12230" s="268" t="s">
        <v>2353</v>
      </c>
      <c r="I12230" s="268" t="s">
        <v>188</v>
      </c>
      <c r="J12230" s="269">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3" t="s">
        <v>2228</v>
      </c>
      <c r="C12231" s="264" t="s">
        <v>138</v>
      </c>
      <c r="D12231" s="74" t="str">
        <f t="shared" si="383"/>
        <v>jan/2019</v>
      </c>
      <c r="E12231" s="267">
        <v>43486</v>
      </c>
      <c r="F12231" s="263">
        <v>150</v>
      </c>
      <c r="G12231" s="263" t="s">
        <v>2229</v>
      </c>
      <c r="H12231" s="268" t="s">
        <v>2353</v>
      </c>
      <c r="I12231" s="268" t="s">
        <v>179</v>
      </c>
      <c r="J12231" s="269">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3" t="s">
        <v>2228</v>
      </c>
      <c r="C12232" s="264" t="s">
        <v>138</v>
      </c>
      <c r="D12232" s="74" t="str">
        <f t="shared" si="383"/>
        <v>jan/2019</v>
      </c>
      <c r="E12232" s="267">
        <v>43486</v>
      </c>
      <c r="F12232" s="263">
        <v>64</v>
      </c>
      <c r="G12232" s="263" t="s">
        <v>2229</v>
      </c>
      <c r="H12232" s="268" t="s">
        <v>3242</v>
      </c>
      <c r="I12232" s="268" t="s">
        <v>2212</v>
      </c>
      <c r="J12232" s="269">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3" t="s">
        <v>2228</v>
      </c>
      <c r="C12233" s="264" t="s">
        <v>138</v>
      </c>
      <c r="D12233" s="74" t="str">
        <f t="shared" si="383"/>
        <v>jan/2019</v>
      </c>
      <c r="E12233" s="267">
        <v>43486</v>
      </c>
      <c r="F12233" s="263">
        <v>1818</v>
      </c>
      <c r="G12233" s="263" t="s">
        <v>2229</v>
      </c>
      <c r="H12233" s="268" t="s">
        <v>2394</v>
      </c>
      <c r="I12233" s="268" t="s">
        <v>2192</v>
      </c>
      <c r="J12233" s="268">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3" t="s">
        <v>2228</v>
      </c>
      <c r="C12234" s="264" t="s">
        <v>138</v>
      </c>
      <c r="D12234" s="74" t="str">
        <f t="shared" si="383"/>
        <v>jan/2019</v>
      </c>
      <c r="E12234" s="267">
        <v>43486</v>
      </c>
      <c r="F12234" s="263">
        <v>426</v>
      </c>
      <c r="G12234" s="263" t="s">
        <v>2229</v>
      </c>
      <c r="H12234" s="268" t="s">
        <v>4385</v>
      </c>
      <c r="I12234" s="268" t="s">
        <v>120</v>
      </c>
      <c r="J12234" s="269">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3" t="s">
        <v>2228</v>
      </c>
      <c r="C12235" s="264" t="s">
        <v>138</v>
      </c>
      <c r="D12235" s="74" t="str">
        <f t="shared" si="383"/>
        <v>jan/2019</v>
      </c>
      <c r="E12235" s="267">
        <v>43486</v>
      </c>
      <c r="F12235" s="263" t="s">
        <v>1070</v>
      </c>
      <c r="G12235" s="263" t="s">
        <v>2229</v>
      </c>
      <c r="H12235" s="268" t="s">
        <v>1071</v>
      </c>
      <c r="I12235" s="268" t="s">
        <v>2237</v>
      </c>
      <c r="J12235" s="269">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3" t="s">
        <v>2228</v>
      </c>
      <c r="C12236" s="264" t="s">
        <v>138</v>
      </c>
      <c r="D12236" s="74" t="str">
        <f t="shared" si="383"/>
        <v>jan/2019</v>
      </c>
      <c r="E12236" s="267">
        <v>43486</v>
      </c>
      <c r="F12236" s="263">
        <v>334</v>
      </c>
      <c r="G12236" s="263" t="s">
        <v>2229</v>
      </c>
      <c r="H12236" s="268" t="s">
        <v>2395</v>
      </c>
      <c r="I12236" s="268" t="s">
        <v>215</v>
      </c>
      <c r="J12236" s="269">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3" t="s">
        <v>2228</v>
      </c>
      <c r="C12237" s="264" t="s">
        <v>138</v>
      </c>
      <c r="D12237" s="74" t="str">
        <f t="shared" si="383"/>
        <v>jan/2019</v>
      </c>
      <c r="E12237" s="267">
        <v>43486</v>
      </c>
      <c r="F12237" s="263" t="s">
        <v>1261</v>
      </c>
      <c r="G12237" s="263" t="s">
        <v>2229</v>
      </c>
      <c r="H12237" s="268" t="s">
        <v>2250</v>
      </c>
      <c r="I12237" s="268" t="s">
        <v>135</v>
      </c>
      <c r="J12237" s="268">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3" t="s">
        <v>2228</v>
      </c>
      <c r="C12238" s="264" t="s">
        <v>138</v>
      </c>
      <c r="D12238" s="74" t="str">
        <f t="shared" si="383"/>
        <v>jan/2019</v>
      </c>
      <c r="E12238" s="267">
        <v>43486</v>
      </c>
      <c r="F12238" s="263" t="s">
        <v>1261</v>
      </c>
      <c r="G12238" s="263" t="s">
        <v>2229</v>
      </c>
      <c r="H12238" s="268" t="s">
        <v>2250</v>
      </c>
      <c r="I12238" s="268" t="s">
        <v>135</v>
      </c>
      <c r="J12238" s="268">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3" t="s">
        <v>2228</v>
      </c>
      <c r="C12239" s="264" t="s">
        <v>138</v>
      </c>
      <c r="D12239" s="74" t="str">
        <f t="shared" si="383"/>
        <v>jan/2019</v>
      </c>
      <c r="E12239" s="267">
        <v>43486</v>
      </c>
      <c r="F12239" s="263" t="s">
        <v>1261</v>
      </c>
      <c r="G12239" s="263" t="s">
        <v>2229</v>
      </c>
      <c r="H12239" s="268" t="s">
        <v>2250</v>
      </c>
      <c r="I12239" s="268" t="s">
        <v>135</v>
      </c>
      <c r="J12239" s="268">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3" t="s">
        <v>2228</v>
      </c>
      <c r="C12240" s="264" t="s">
        <v>138</v>
      </c>
      <c r="D12240" s="74" t="str">
        <f t="shared" si="383"/>
        <v>jan/2019</v>
      </c>
      <c r="E12240" s="267">
        <v>43486</v>
      </c>
      <c r="F12240" s="263" t="s">
        <v>1261</v>
      </c>
      <c r="G12240" s="263" t="s">
        <v>2229</v>
      </c>
      <c r="H12240" s="268" t="s">
        <v>2250</v>
      </c>
      <c r="I12240" s="268" t="s">
        <v>135</v>
      </c>
      <c r="J12240" s="268">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3" t="s">
        <v>2228</v>
      </c>
      <c r="C12241" s="264" t="s">
        <v>138</v>
      </c>
      <c r="D12241" s="74" t="str">
        <f t="shared" si="383"/>
        <v>jan/2019</v>
      </c>
      <c r="E12241" s="267">
        <v>43486</v>
      </c>
      <c r="F12241" s="263" t="s">
        <v>1261</v>
      </c>
      <c r="G12241" s="263" t="s">
        <v>2229</v>
      </c>
      <c r="H12241" s="268" t="s">
        <v>2250</v>
      </c>
      <c r="I12241" s="268" t="s">
        <v>135</v>
      </c>
      <c r="J12241" s="268">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3" t="s">
        <v>2228</v>
      </c>
      <c r="C12242" s="264" t="s">
        <v>138</v>
      </c>
      <c r="D12242" s="74" t="str">
        <f t="shared" si="383"/>
        <v>jan/2019</v>
      </c>
      <c r="E12242" s="267">
        <v>43486</v>
      </c>
      <c r="F12242" s="263" t="s">
        <v>1261</v>
      </c>
      <c r="G12242" s="263" t="s">
        <v>2229</v>
      </c>
      <c r="H12242" s="268" t="s">
        <v>2250</v>
      </c>
      <c r="I12242" s="268" t="s">
        <v>135</v>
      </c>
      <c r="J12242" s="268">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3" t="s">
        <v>2228</v>
      </c>
      <c r="C12243" s="264" t="s">
        <v>138</v>
      </c>
      <c r="D12243" s="74" t="str">
        <f t="shared" si="383"/>
        <v>jan/2019</v>
      </c>
      <c r="E12243" s="267">
        <v>43486</v>
      </c>
      <c r="F12243" s="263" t="s">
        <v>1261</v>
      </c>
      <c r="G12243" s="263" t="s">
        <v>2229</v>
      </c>
      <c r="H12243" s="268" t="s">
        <v>2250</v>
      </c>
      <c r="I12243" s="268" t="s">
        <v>135</v>
      </c>
      <c r="J12243" s="268">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3" t="s">
        <v>2228</v>
      </c>
      <c r="C12244" s="264" t="s">
        <v>138</v>
      </c>
      <c r="D12244" s="74" t="str">
        <f t="shared" si="383"/>
        <v>jan/2019</v>
      </c>
      <c r="E12244" s="267">
        <v>43486</v>
      </c>
      <c r="F12244" s="263" t="s">
        <v>1261</v>
      </c>
      <c r="G12244" s="263" t="s">
        <v>2229</v>
      </c>
      <c r="H12244" s="268" t="s">
        <v>2250</v>
      </c>
      <c r="I12244" s="268" t="s">
        <v>135</v>
      </c>
      <c r="J12244" s="268">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3" t="s">
        <v>2228</v>
      </c>
      <c r="C12245" s="264" t="s">
        <v>138</v>
      </c>
      <c r="D12245" s="74" t="str">
        <f t="shared" si="383"/>
        <v>jan/2019</v>
      </c>
      <c r="E12245" s="267">
        <v>43487</v>
      </c>
      <c r="F12245" s="263">
        <v>20</v>
      </c>
      <c r="G12245" s="263" t="s">
        <v>2229</v>
      </c>
      <c r="H12245" s="268" t="s">
        <v>3533</v>
      </c>
      <c r="I12245" s="268" t="s">
        <v>119</v>
      </c>
      <c r="J12245" s="269">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3" t="s">
        <v>2228</v>
      </c>
      <c r="C12246" s="264" t="s">
        <v>138</v>
      </c>
      <c r="D12246" s="74" t="str">
        <f t="shared" si="383"/>
        <v>jan/2019</v>
      </c>
      <c r="E12246" s="267">
        <v>43487</v>
      </c>
      <c r="F12246" s="263">
        <v>315314</v>
      </c>
      <c r="G12246" s="263" t="s">
        <v>2229</v>
      </c>
      <c r="H12246" s="268" t="s">
        <v>4386</v>
      </c>
      <c r="I12246" s="268" t="s">
        <v>2181</v>
      </c>
      <c r="J12246" s="268">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3" t="s">
        <v>2228</v>
      </c>
      <c r="C12247" s="264" t="s">
        <v>138</v>
      </c>
      <c r="D12247" s="74" t="str">
        <f t="shared" si="383"/>
        <v>jan/2019</v>
      </c>
      <c r="E12247" s="267">
        <v>43487</v>
      </c>
      <c r="F12247" s="263">
        <v>315314</v>
      </c>
      <c r="G12247" s="263" t="s">
        <v>2229</v>
      </c>
      <c r="H12247" s="268" t="s">
        <v>4386</v>
      </c>
      <c r="I12247" s="268" t="s">
        <v>562</v>
      </c>
      <c r="J12247" s="268">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3" t="s">
        <v>2228</v>
      </c>
      <c r="C12248" s="264" t="s">
        <v>138</v>
      </c>
      <c r="D12248" s="74" t="str">
        <f t="shared" si="383"/>
        <v>jan/2019</v>
      </c>
      <c r="E12248" s="267">
        <v>43487</v>
      </c>
      <c r="F12248" s="263">
        <v>139</v>
      </c>
      <c r="G12248" s="263" t="s">
        <v>2229</v>
      </c>
      <c r="H12248" s="268" t="s">
        <v>2344</v>
      </c>
      <c r="I12248" s="268" t="s">
        <v>2210</v>
      </c>
      <c r="J12248" s="269">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3" t="s">
        <v>2228</v>
      </c>
      <c r="C12249" s="264" t="s">
        <v>138</v>
      </c>
      <c r="D12249" s="74" t="str">
        <f t="shared" si="383"/>
        <v>jan/2019</v>
      </c>
      <c r="E12249" s="267">
        <v>43487</v>
      </c>
      <c r="F12249" s="263" t="s">
        <v>1070</v>
      </c>
      <c r="G12249" s="263" t="s">
        <v>2229</v>
      </c>
      <c r="H12249" s="268" t="s">
        <v>1071</v>
      </c>
      <c r="I12249" s="268" t="s">
        <v>2237</v>
      </c>
      <c r="J12249" s="269">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3" t="s">
        <v>2228</v>
      </c>
      <c r="C12250" s="264" t="s">
        <v>138</v>
      </c>
      <c r="D12250" s="74" t="str">
        <f t="shared" si="383"/>
        <v>jan/2019</v>
      </c>
      <c r="E12250" s="267">
        <v>43487</v>
      </c>
      <c r="F12250" s="263" t="s">
        <v>1261</v>
      </c>
      <c r="G12250" s="263" t="s">
        <v>2229</v>
      </c>
      <c r="H12250" s="268" t="s">
        <v>2250</v>
      </c>
      <c r="I12250" s="268" t="s">
        <v>135</v>
      </c>
      <c r="J12250" s="268">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3" t="s">
        <v>2228</v>
      </c>
      <c r="C12251" s="264" t="s">
        <v>138</v>
      </c>
      <c r="D12251" s="74" t="str">
        <f t="shared" si="383"/>
        <v>jan/2019</v>
      </c>
      <c r="E12251" s="267">
        <v>43487</v>
      </c>
      <c r="F12251" s="263" t="s">
        <v>1261</v>
      </c>
      <c r="G12251" s="263" t="s">
        <v>2229</v>
      </c>
      <c r="H12251" s="268" t="s">
        <v>2250</v>
      </c>
      <c r="I12251" s="268" t="s">
        <v>135</v>
      </c>
      <c r="J12251" s="268">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3" t="s">
        <v>2228</v>
      </c>
      <c r="C12252" s="264" t="s">
        <v>138</v>
      </c>
      <c r="D12252" s="74" t="str">
        <f t="shared" si="383"/>
        <v>jan/2019</v>
      </c>
      <c r="E12252" s="267">
        <v>43488</v>
      </c>
      <c r="F12252" s="263">
        <v>48</v>
      </c>
      <c r="G12252" s="263" t="s">
        <v>2229</v>
      </c>
      <c r="H12252" s="268" t="s">
        <v>4387</v>
      </c>
      <c r="I12252" s="268" t="s">
        <v>2194</v>
      </c>
      <c r="J12252" s="269">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3" t="s">
        <v>2228</v>
      </c>
      <c r="C12253" s="264" t="s">
        <v>138</v>
      </c>
      <c r="D12253" s="74" t="str">
        <f t="shared" si="383"/>
        <v>jan/2019</v>
      </c>
      <c r="E12253" s="267">
        <v>43488</v>
      </c>
      <c r="F12253" s="263" t="s">
        <v>1070</v>
      </c>
      <c r="G12253" s="263" t="s">
        <v>2229</v>
      </c>
      <c r="H12253" s="268" t="s">
        <v>1071</v>
      </c>
      <c r="I12253" s="268" t="s">
        <v>2237</v>
      </c>
      <c r="J12253" s="269">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3" t="s">
        <v>2228</v>
      </c>
      <c r="C12254" s="264" t="s">
        <v>138</v>
      </c>
      <c r="D12254" s="74" t="str">
        <f t="shared" si="383"/>
        <v>jan/2019</v>
      </c>
      <c r="E12254" s="267">
        <v>43488</v>
      </c>
      <c r="F12254" s="263">
        <v>2745</v>
      </c>
      <c r="G12254" s="263" t="s">
        <v>2229</v>
      </c>
      <c r="H12254" s="268" t="s">
        <v>2521</v>
      </c>
      <c r="I12254" s="268" t="s">
        <v>2194</v>
      </c>
      <c r="J12254" s="268">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3" t="s">
        <v>2228</v>
      </c>
      <c r="C12255" s="264" t="s">
        <v>138</v>
      </c>
      <c r="D12255" s="74" t="str">
        <f t="shared" si="383"/>
        <v>jan/2019</v>
      </c>
      <c r="E12255" s="267">
        <v>43488</v>
      </c>
      <c r="F12255" s="263" t="s">
        <v>1261</v>
      </c>
      <c r="G12255" s="263" t="s">
        <v>2229</v>
      </c>
      <c r="H12255" s="268" t="s">
        <v>2250</v>
      </c>
      <c r="I12255" s="268" t="s">
        <v>135</v>
      </c>
      <c r="J12255" s="268">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3" t="s">
        <v>2228</v>
      </c>
      <c r="C12256" s="264" t="s">
        <v>138</v>
      </c>
      <c r="D12256" s="74" t="str">
        <f t="shared" si="383"/>
        <v>jan/2019</v>
      </c>
      <c r="E12256" s="267">
        <v>43488</v>
      </c>
      <c r="F12256" s="263" t="s">
        <v>1261</v>
      </c>
      <c r="G12256" s="263" t="s">
        <v>2229</v>
      </c>
      <c r="H12256" s="268" t="s">
        <v>2250</v>
      </c>
      <c r="I12256" s="268" t="s">
        <v>135</v>
      </c>
      <c r="J12256" s="268">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3" t="s">
        <v>2228</v>
      </c>
      <c r="C12257" s="264" t="s">
        <v>138</v>
      </c>
      <c r="D12257" s="74" t="str">
        <f t="shared" si="383"/>
        <v>jan/2019</v>
      </c>
      <c r="E12257" s="267">
        <v>43489</v>
      </c>
      <c r="F12257" s="263">
        <v>7675</v>
      </c>
      <c r="G12257" s="263" t="s">
        <v>2229</v>
      </c>
      <c r="H12257" s="271" t="s">
        <v>2341</v>
      </c>
      <c r="I12257" s="268" t="s">
        <v>232</v>
      </c>
      <c r="J12257" s="268">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3" t="s">
        <v>2228</v>
      </c>
      <c r="C12258" s="264" t="s">
        <v>138</v>
      </c>
      <c r="D12258" s="74" t="str">
        <f t="shared" si="383"/>
        <v>jan/2019</v>
      </c>
      <c r="E12258" s="267">
        <v>43489</v>
      </c>
      <c r="F12258" s="263">
        <v>7675</v>
      </c>
      <c r="G12258" s="263" t="s">
        <v>2229</v>
      </c>
      <c r="H12258" s="271" t="s">
        <v>2341</v>
      </c>
      <c r="I12258" s="268" t="s">
        <v>562</v>
      </c>
      <c r="J12258" s="268">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3" t="s">
        <v>2228</v>
      </c>
      <c r="C12259" s="264" t="s">
        <v>138</v>
      </c>
      <c r="D12259" s="74" t="str">
        <f t="shared" si="383"/>
        <v>jan/2019</v>
      </c>
      <c r="E12259" s="267">
        <v>43489</v>
      </c>
      <c r="F12259" s="263">
        <v>264705</v>
      </c>
      <c r="G12259" s="263" t="s">
        <v>2284</v>
      </c>
      <c r="H12259" s="271" t="s">
        <v>4388</v>
      </c>
      <c r="I12259" s="268" t="s">
        <v>2182</v>
      </c>
      <c r="J12259" s="268">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3" t="s">
        <v>2228</v>
      </c>
      <c r="C12260" s="264" t="s">
        <v>138</v>
      </c>
      <c r="D12260" s="74" t="str">
        <f t="shared" si="383"/>
        <v>jan/2019</v>
      </c>
      <c r="E12260" s="267">
        <v>43489</v>
      </c>
      <c r="F12260" s="263">
        <v>264705</v>
      </c>
      <c r="G12260" s="263" t="s">
        <v>2284</v>
      </c>
      <c r="H12260" s="271" t="s">
        <v>4388</v>
      </c>
      <c r="I12260" s="268" t="s">
        <v>562</v>
      </c>
      <c r="J12260" s="268">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3" t="s">
        <v>2228</v>
      </c>
      <c r="C12261" s="264" t="s">
        <v>138</v>
      </c>
      <c r="D12261" s="74" t="str">
        <f t="shared" si="383"/>
        <v>jan/2019</v>
      </c>
      <c r="E12261" s="267">
        <v>43489</v>
      </c>
      <c r="F12261" s="263">
        <v>265086</v>
      </c>
      <c r="G12261" s="263" t="s">
        <v>2284</v>
      </c>
      <c r="H12261" s="268" t="s">
        <v>4388</v>
      </c>
      <c r="I12261" s="268" t="s">
        <v>2182</v>
      </c>
      <c r="J12261" s="268">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3" t="s">
        <v>2228</v>
      </c>
      <c r="C12262" s="264" t="s">
        <v>138</v>
      </c>
      <c r="D12262" s="74" t="str">
        <f t="shared" si="383"/>
        <v>jan/2019</v>
      </c>
      <c r="E12262" s="267">
        <v>43489</v>
      </c>
      <c r="F12262" s="263">
        <v>265086</v>
      </c>
      <c r="G12262" s="263" t="s">
        <v>2284</v>
      </c>
      <c r="H12262" s="268" t="s">
        <v>4388</v>
      </c>
      <c r="I12262" s="268" t="s">
        <v>562</v>
      </c>
      <c r="J12262" s="268">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3" t="s">
        <v>2228</v>
      </c>
      <c r="C12263" s="264" t="s">
        <v>138</v>
      </c>
      <c r="D12263" s="74" t="str">
        <f t="shared" si="383"/>
        <v>jan/2019</v>
      </c>
      <c r="E12263" s="267">
        <v>43489</v>
      </c>
      <c r="F12263" s="263">
        <v>441636</v>
      </c>
      <c r="G12263" s="263" t="s">
        <v>2229</v>
      </c>
      <c r="H12263" s="268" t="s">
        <v>257</v>
      </c>
      <c r="I12263" s="268" t="s">
        <v>145</v>
      </c>
      <c r="J12263" s="268">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3" t="s">
        <v>2228</v>
      </c>
      <c r="C12264" s="264" t="s">
        <v>138</v>
      </c>
      <c r="D12264" s="74" t="str">
        <f t="shared" si="383"/>
        <v>jan/2019</v>
      </c>
      <c r="E12264" s="267">
        <v>43489</v>
      </c>
      <c r="F12264" s="263">
        <v>441636</v>
      </c>
      <c r="G12264" s="263" t="s">
        <v>2229</v>
      </c>
      <c r="H12264" s="268" t="s">
        <v>257</v>
      </c>
      <c r="I12264" s="268" t="s">
        <v>562</v>
      </c>
      <c r="J12264" s="268">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3" t="s">
        <v>2228</v>
      </c>
      <c r="C12265" s="264" t="s">
        <v>138</v>
      </c>
      <c r="D12265" s="74" t="str">
        <f t="shared" si="383"/>
        <v>jan/2019</v>
      </c>
      <c r="E12265" s="267">
        <v>43489</v>
      </c>
      <c r="F12265" s="263" t="s">
        <v>1070</v>
      </c>
      <c r="G12265" s="263" t="s">
        <v>2229</v>
      </c>
      <c r="H12265" s="268" t="s">
        <v>1071</v>
      </c>
      <c r="I12265" s="268" t="s">
        <v>2237</v>
      </c>
      <c r="J12265" s="269">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3" t="s">
        <v>2228</v>
      </c>
      <c r="C12266" s="264" t="s">
        <v>138</v>
      </c>
      <c r="D12266" s="74" t="str">
        <f t="shared" si="383"/>
        <v>jan/2019</v>
      </c>
      <c r="E12266" s="267">
        <v>43489</v>
      </c>
      <c r="F12266" s="263" t="s">
        <v>1261</v>
      </c>
      <c r="G12266" s="263" t="s">
        <v>2229</v>
      </c>
      <c r="H12266" s="268" t="s">
        <v>4381</v>
      </c>
      <c r="I12266" s="268" t="s">
        <v>135</v>
      </c>
      <c r="J12266" s="268">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3" t="s">
        <v>2228</v>
      </c>
      <c r="C12267" s="264" t="s">
        <v>138</v>
      </c>
      <c r="D12267" s="74" t="str">
        <f t="shared" si="383"/>
        <v>jan/2019</v>
      </c>
      <c r="E12267" s="267">
        <v>43489</v>
      </c>
      <c r="F12267" s="263" t="s">
        <v>1261</v>
      </c>
      <c r="G12267" s="263" t="s">
        <v>2229</v>
      </c>
      <c r="H12267" s="268" t="s">
        <v>2250</v>
      </c>
      <c r="I12267" s="268" t="s">
        <v>135</v>
      </c>
      <c r="J12267" s="268">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3" t="s">
        <v>2240</v>
      </c>
      <c r="C12268" s="264" t="s">
        <v>138</v>
      </c>
      <c r="D12268" s="74" t="str">
        <f t="shared" si="383"/>
        <v>jan/2019</v>
      </c>
      <c r="E12268" s="267">
        <v>43490</v>
      </c>
      <c r="F12268" s="263" t="s">
        <v>161</v>
      </c>
      <c r="G12268" s="263" t="s">
        <v>2229</v>
      </c>
      <c r="H12268" s="268" t="s">
        <v>161</v>
      </c>
      <c r="I12268" s="268" t="s">
        <v>2168</v>
      </c>
      <c r="J12268" s="269">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3" t="s">
        <v>2240</v>
      </c>
      <c r="C12269" s="264" t="s">
        <v>138</v>
      </c>
      <c r="D12269" s="74" t="str">
        <f t="shared" si="383"/>
        <v>jan/2019</v>
      </c>
      <c r="E12269" s="267">
        <v>43490</v>
      </c>
      <c r="F12269" s="263" t="s">
        <v>161</v>
      </c>
      <c r="G12269" s="263" t="s">
        <v>2229</v>
      </c>
      <c r="H12269" s="268" t="s">
        <v>161</v>
      </c>
      <c r="I12269" s="268" t="s">
        <v>2168</v>
      </c>
      <c r="J12269" s="269">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3" t="s">
        <v>2240</v>
      </c>
      <c r="C12270" s="264" t="s">
        <v>138</v>
      </c>
      <c r="D12270" s="74" t="str">
        <f t="shared" si="383"/>
        <v>jan/2019</v>
      </c>
      <c r="E12270" s="267">
        <v>43493</v>
      </c>
      <c r="F12270" s="263" t="s">
        <v>1061</v>
      </c>
      <c r="G12270" s="263" t="s">
        <v>2229</v>
      </c>
      <c r="H12270" s="268" t="s">
        <v>4370</v>
      </c>
      <c r="I12270" s="268" t="s">
        <v>126</v>
      </c>
      <c r="J12270" s="269">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3" t="s">
        <v>2228</v>
      </c>
      <c r="C12271" s="264" t="s">
        <v>138</v>
      </c>
      <c r="D12271" s="74" t="str">
        <f t="shared" si="383"/>
        <v>jan/2019</v>
      </c>
      <c r="E12271" s="267">
        <v>43493</v>
      </c>
      <c r="F12271" s="263" t="s">
        <v>4374</v>
      </c>
      <c r="G12271" s="263" t="s">
        <v>2229</v>
      </c>
      <c r="H12271" s="268" t="s">
        <v>72</v>
      </c>
      <c r="I12271" s="268" t="s">
        <v>1064</v>
      </c>
      <c r="J12271" s="269">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3" t="s">
        <v>2228</v>
      </c>
      <c r="C12272" s="264" t="s">
        <v>138</v>
      </c>
      <c r="D12272" s="74" t="str">
        <f t="shared" si="383"/>
        <v>jan/2019</v>
      </c>
      <c r="E12272" s="267">
        <v>43493</v>
      </c>
      <c r="F12272" s="263">
        <v>1467</v>
      </c>
      <c r="G12272" s="263" t="s">
        <v>2229</v>
      </c>
      <c r="H12272" s="268" t="s">
        <v>2328</v>
      </c>
      <c r="I12272" s="268" t="s">
        <v>145</v>
      </c>
      <c r="J12272" s="269">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3" t="s">
        <v>2228</v>
      </c>
      <c r="C12273" s="264" t="s">
        <v>138</v>
      </c>
      <c r="D12273" s="74" t="str">
        <f t="shared" si="383"/>
        <v>jan/2019</v>
      </c>
      <c r="E12273" s="267">
        <v>43493</v>
      </c>
      <c r="F12273" s="263">
        <v>1901002580877</v>
      </c>
      <c r="G12273" s="263" t="s">
        <v>2229</v>
      </c>
      <c r="H12273" s="268" t="s">
        <v>1638</v>
      </c>
      <c r="I12273" s="268" t="s">
        <v>151</v>
      </c>
      <c r="J12273" s="269">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3" t="s">
        <v>2228</v>
      </c>
      <c r="C12274" s="264" t="s">
        <v>138</v>
      </c>
      <c r="D12274" s="74" t="str">
        <f t="shared" si="383"/>
        <v>jan/2019</v>
      </c>
      <c r="E12274" s="267">
        <v>43493</v>
      </c>
      <c r="F12274" s="263">
        <v>1901002580878</v>
      </c>
      <c r="G12274" s="263" t="s">
        <v>2229</v>
      </c>
      <c r="H12274" s="268" t="s">
        <v>1638</v>
      </c>
      <c r="I12274" s="268" t="s">
        <v>151</v>
      </c>
      <c r="J12274" s="269">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3" t="s">
        <v>2228</v>
      </c>
      <c r="C12275" s="264" t="s">
        <v>138</v>
      </c>
      <c r="D12275" s="74" t="str">
        <f t="shared" si="383"/>
        <v>jan/2019</v>
      </c>
      <c r="E12275" s="267">
        <v>43493</v>
      </c>
      <c r="F12275" s="263" t="s">
        <v>1261</v>
      </c>
      <c r="G12275" s="263" t="s">
        <v>2229</v>
      </c>
      <c r="H12275" s="268" t="s">
        <v>2250</v>
      </c>
      <c r="I12275" s="268" t="s">
        <v>135</v>
      </c>
      <c r="J12275" s="268">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3" t="s">
        <v>2228</v>
      </c>
      <c r="C12276" s="264" t="s">
        <v>138</v>
      </c>
      <c r="D12276" s="74" t="str">
        <f t="shared" si="383"/>
        <v>jan/2019</v>
      </c>
      <c r="E12276" s="267">
        <v>43493</v>
      </c>
      <c r="F12276" s="263" t="s">
        <v>1261</v>
      </c>
      <c r="G12276" s="263" t="s">
        <v>2229</v>
      </c>
      <c r="H12276" s="268" t="s">
        <v>2250</v>
      </c>
      <c r="I12276" s="268" t="s">
        <v>135</v>
      </c>
      <c r="J12276" s="268">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3" t="s">
        <v>2228</v>
      </c>
      <c r="C12277" s="264" t="s">
        <v>138</v>
      </c>
      <c r="D12277" s="74" t="str">
        <f t="shared" si="383"/>
        <v>jan/2019</v>
      </c>
      <c r="E12277" s="267">
        <v>43493</v>
      </c>
      <c r="F12277" s="263">
        <v>2390414</v>
      </c>
      <c r="G12277" s="263" t="s">
        <v>2229</v>
      </c>
      <c r="H12277" s="268" t="s">
        <v>2392</v>
      </c>
      <c r="I12277" s="268" t="s">
        <v>145</v>
      </c>
      <c r="J12277" s="268">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3" t="s">
        <v>2228</v>
      </c>
      <c r="C12278" s="264" t="s">
        <v>138</v>
      </c>
      <c r="D12278" s="74" t="str">
        <f t="shared" si="383"/>
        <v>jan/2019</v>
      </c>
      <c r="E12278" s="267">
        <v>43493</v>
      </c>
      <c r="F12278" s="263">
        <v>2360016</v>
      </c>
      <c r="G12278" s="263" t="s">
        <v>2229</v>
      </c>
      <c r="H12278" s="268" t="s">
        <v>2392</v>
      </c>
      <c r="I12278" s="268" t="s">
        <v>145</v>
      </c>
      <c r="J12278" s="268">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3" t="s">
        <v>2228</v>
      </c>
      <c r="C12279" s="264" t="s">
        <v>138</v>
      </c>
      <c r="D12279" s="74" t="str">
        <f t="shared" si="383"/>
        <v>jan/2019</v>
      </c>
      <c r="E12279" s="267">
        <v>43493</v>
      </c>
      <c r="F12279" s="263" t="s">
        <v>1061</v>
      </c>
      <c r="G12279" s="263" t="s">
        <v>2229</v>
      </c>
      <c r="H12279" s="268" t="s">
        <v>4370</v>
      </c>
      <c r="I12279" s="268" t="s">
        <v>126</v>
      </c>
      <c r="J12279" s="269">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3" t="s">
        <v>2228</v>
      </c>
      <c r="C12280" s="264" t="s">
        <v>138</v>
      </c>
      <c r="D12280" s="74" t="str">
        <f t="shared" si="383"/>
        <v>jan/2019</v>
      </c>
      <c r="E12280" s="267">
        <v>43493</v>
      </c>
      <c r="F12280" s="263">
        <v>326329706</v>
      </c>
      <c r="G12280" s="263" t="s">
        <v>2229</v>
      </c>
      <c r="H12280" s="268" t="s">
        <v>2470</v>
      </c>
      <c r="I12280" s="270" t="s">
        <v>190</v>
      </c>
      <c r="J12280" s="268">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3" t="s">
        <v>2228</v>
      </c>
      <c r="C12281" s="264" t="s">
        <v>138</v>
      </c>
      <c r="D12281" s="74" t="str">
        <f t="shared" si="383"/>
        <v>jan/2019</v>
      </c>
      <c r="E12281" s="267">
        <v>43493</v>
      </c>
      <c r="F12281" s="263">
        <v>324895060</v>
      </c>
      <c r="G12281" s="263" t="s">
        <v>2229</v>
      </c>
      <c r="H12281" s="270" t="s">
        <v>3126</v>
      </c>
      <c r="I12281" s="270" t="s">
        <v>190</v>
      </c>
      <c r="J12281" s="268">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3" t="s">
        <v>2228</v>
      </c>
      <c r="C12282" s="264" t="s">
        <v>138</v>
      </c>
      <c r="D12282" s="74" t="str">
        <f t="shared" si="383"/>
        <v>jan/2019</v>
      </c>
      <c r="E12282" s="267">
        <v>43493</v>
      </c>
      <c r="F12282" s="263">
        <v>324913602</v>
      </c>
      <c r="G12282" s="263" t="s">
        <v>2229</v>
      </c>
      <c r="H12282" s="270" t="s">
        <v>3126</v>
      </c>
      <c r="I12282" s="270" t="s">
        <v>190</v>
      </c>
      <c r="J12282" s="269">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3" t="s">
        <v>2228</v>
      </c>
      <c r="C12283" s="264" t="s">
        <v>138</v>
      </c>
      <c r="D12283" s="74" t="str">
        <f t="shared" si="383"/>
        <v>jan/2019</v>
      </c>
      <c r="E12283" s="267">
        <v>43493</v>
      </c>
      <c r="F12283" s="263" t="s">
        <v>208</v>
      </c>
      <c r="G12283" s="263" t="s">
        <v>4389</v>
      </c>
      <c r="H12283" s="268" t="s">
        <v>2421</v>
      </c>
      <c r="I12283" s="268" t="s">
        <v>846</v>
      </c>
      <c r="J12283" s="268">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3" t="s">
        <v>2228</v>
      </c>
      <c r="C12284" s="264" t="s">
        <v>138</v>
      </c>
      <c r="D12284" s="74" t="str">
        <f t="shared" si="383"/>
        <v>jan/2019</v>
      </c>
      <c r="E12284" s="267">
        <v>43494</v>
      </c>
      <c r="F12284" s="263">
        <v>154</v>
      </c>
      <c r="G12284" s="263" t="s">
        <v>2229</v>
      </c>
      <c r="H12284" s="268" t="s">
        <v>2389</v>
      </c>
      <c r="I12284" s="268" t="s">
        <v>2197</v>
      </c>
      <c r="J12284" s="269">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3" t="s">
        <v>2228</v>
      </c>
      <c r="C12285" s="264" t="s">
        <v>138</v>
      </c>
      <c r="D12285" s="74" t="str">
        <f t="shared" si="383"/>
        <v>jan/2019</v>
      </c>
      <c r="E12285" s="267">
        <v>43494</v>
      </c>
      <c r="F12285" s="263">
        <v>965</v>
      </c>
      <c r="G12285" s="263" t="s">
        <v>2229</v>
      </c>
      <c r="H12285" s="268" t="s">
        <v>4390</v>
      </c>
      <c r="I12285" s="268" t="s">
        <v>120</v>
      </c>
      <c r="J12285" s="268">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3" t="s">
        <v>2228</v>
      </c>
      <c r="C12286" s="264" t="s">
        <v>138</v>
      </c>
      <c r="D12286" s="74" t="str">
        <f t="shared" si="383"/>
        <v>jan/2019</v>
      </c>
      <c r="E12286" s="267">
        <v>43494</v>
      </c>
      <c r="F12286" s="263">
        <v>146566</v>
      </c>
      <c r="G12286" s="263" t="s">
        <v>2229</v>
      </c>
      <c r="H12286" s="268" t="s">
        <v>1337</v>
      </c>
      <c r="I12286" s="268" t="s">
        <v>145</v>
      </c>
      <c r="J12286" s="268">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3" t="s">
        <v>2228</v>
      </c>
      <c r="C12287" s="264" t="s">
        <v>138</v>
      </c>
      <c r="D12287" s="74" t="str">
        <f t="shared" si="383"/>
        <v>jan/2019</v>
      </c>
      <c r="E12287" s="267">
        <v>43494</v>
      </c>
      <c r="F12287" s="263">
        <v>374</v>
      </c>
      <c r="G12287" s="263" t="s">
        <v>2229</v>
      </c>
      <c r="H12287" s="272" t="s">
        <v>4391</v>
      </c>
      <c r="I12287" s="268" t="s">
        <v>2202</v>
      </c>
      <c r="J12287" s="269">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3" t="s">
        <v>2228</v>
      </c>
      <c r="C12288" s="264" t="s">
        <v>138</v>
      </c>
      <c r="D12288" s="74" t="str">
        <f t="shared" si="383"/>
        <v>jan/2019</v>
      </c>
      <c r="E12288" s="267">
        <v>43494</v>
      </c>
      <c r="F12288" s="263" t="s">
        <v>2326</v>
      </c>
      <c r="G12288" s="263" t="s">
        <v>2229</v>
      </c>
      <c r="H12288" s="268" t="s">
        <v>2958</v>
      </c>
      <c r="I12288" s="268" t="s">
        <v>2209</v>
      </c>
      <c r="J12288" s="268">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3" t="s">
        <v>2228</v>
      </c>
      <c r="C12289" s="264" t="s">
        <v>138</v>
      </c>
      <c r="D12289" s="74" t="str">
        <f t="shared" si="383"/>
        <v>jan/2019</v>
      </c>
      <c r="E12289" s="267">
        <v>43494</v>
      </c>
      <c r="F12289" s="263" t="s">
        <v>2326</v>
      </c>
      <c r="G12289" s="263" t="s">
        <v>2229</v>
      </c>
      <c r="H12289" s="268" t="s">
        <v>1080</v>
      </c>
      <c r="I12289" s="268" t="s">
        <v>2209</v>
      </c>
      <c r="J12289" s="269">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3" t="s">
        <v>2228</v>
      </c>
      <c r="C12290" s="264" t="s">
        <v>138</v>
      </c>
      <c r="D12290" s="74" t="str">
        <f t="shared" si="383"/>
        <v>jan/2019</v>
      </c>
      <c r="E12290" s="267">
        <v>43494</v>
      </c>
      <c r="F12290" s="263">
        <v>44164</v>
      </c>
      <c r="G12290" s="263" t="s">
        <v>2229</v>
      </c>
      <c r="H12290" s="268" t="s">
        <v>2340</v>
      </c>
      <c r="I12290" s="268" t="s">
        <v>2217</v>
      </c>
      <c r="J12290" s="269">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3" t="s">
        <v>2228</v>
      </c>
      <c r="C12291" s="264" t="s">
        <v>138</v>
      </c>
      <c r="D12291" s="74" t="str">
        <f t="shared" si="383"/>
        <v>jan/2019</v>
      </c>
      <c r="E12291" s="267">
        <v>43494</v>
      </c>
      <c r="F12291" s="263">
        <v>16223</v>
      </c>
      <c r="G12291" s="263" t="s">
        <v>2229</v>
      </c>
      <c r="H12291" s="268" t="s">
        <v>2340</v>
      </c>
      <c r="I12291" s="268" t="s">
        <v>177</v>
      </c>
      <c r="J12291" s="268">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3" t="s">
        <v>2228</v>
      </c>
      <c r="C12292" s="264" t="s">
        <v>138</v>
      </c>
      <c r="D12292" s="74" t="str">
        <f t="shared" ref="D12292:D12355" si="385">TEXT(E12292,"mmm/aaaa")</f>
        <v>jan/2019</v>
      </c>
      <c r="E12292" s="267">
        <v>43494</v>
      </c>
      <c r="F12292" s="263">
        <v>44164</v>
      </c>
      <c r="G12292" s="263" t="s">
        <v>2229</v>
      </c>
      <c r="H12292" s="268" t="s">
        <v>2340</v>
      </c>
      <c r="I12292" s="268" t="s">
        <v>2217</v>
      </c>
      <c r="J12292" s="269">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3" t="s">
        <v>2228</v>
      </c>
      <c r="C12293" s="264" t="s">
        <v>138</v>
      </c>
      <c r="D12293" s="74" t="str">
        <f t="shared" si="385"/>
        <v>jan/2019</v>
      </c>
      <c r="E12293" s="267">
        <v>43494</v>
      </c>
      <c r="F12293" s="263">
        <v>16223</v>
      </c>
      <c r="G12293" s="263" t="s">
        <v>2229</v>
      </c>
      <c r="H12293" s="268" t="s">
        <v>2340</v>
      </c>
      <c r="I12293" s="268" t="s">
        <v>177</v>
      </c>
      <c r="J12293" s="268">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3" t="s">
        <v>2228</v>
      </c>
      <c r="C12294" s="264" t="s">
        <v>138</v>
      </c>
      <c r="D12294" s="74" t="str">
        <f t="shared" si="385"/>
        <v>jan/2019</v>
      </c>
      <c r="E12294" s="267">
        <v>43494</v>
      </c>
      <c r="F12294" s="263">
        <v>114</v>
      </c>
      <c r="G12294" s="263" t="s">
        <v>2229</v>
      </c>
      <c r="H12294" s="268" t="s">
        <v>3305</v>
      </c>
      <c r="I12294" s="268" t="s">
        <v>2198</v>
      </c>
      <c r="J12294" s="269">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3" t="s">
        <v>2228</v>
      </c>
      <c r="C12295" s="264" t="s">
        <v>138</v>
      </c>
      <c r="D12295" s="74" t="str">
        <f t="shared" si="385"/>
        <v>jan/2019</v>
      </c>
      <c r="E12295" s="267">
        <v>43494</v>
      </c>
      <c r="F12295" s="263">
        <v>143</v>
      </c>
      <c r="G12295" s="263" t="s">
        <v>2229</v>
      </c>
      <c r="H12295" s="268" t="s">
        <v>2353</v>
      </c>
      <c r="I12295" s="268" t="s">
        <v>179</v>
      </c>
      <c r="J12295" s="269">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3" t="s">
        <v>2228</v>
      </c>
      <c r="C12296" s="264" t="s">
        <v>138</v>
      </c>
      <c r="D12296" s="74" t="str">
        <f t="shared" si="385"/>
        <v>jan/2019</v>
      </c>
      <c r="E12296" s="267">
        <v>43494</v>
      </c>
      <c r="F12296" s="263" t="s">
        <v>2326</v>
      </c>
      <c r="G12296" s="263" t="s">
        <v>2229</v>
      </c>
      <c r="H12296" s="268" t="s">
        <v>1785</v>
      </c>
      <c r="I12296" s="268" t="s">
        <v>2209</v>
      </c>
      <c r="J12296" s="268">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3" t="s">
        <v>2228</v>
      </c>
      <c r="C12297" s="264" t="s">
        <v>138</v>
      </c>
      <c r="D12297" s="74" t="str">
        <f t="shared" si="385"/>
        <v>jan/2019</v>
      </c>
      <c r="E12297" s="267">
        <v>43494</v>
      </c>
      <c r="F12297" s="263" t="s">
        <v>2326</v>
      </c>
      <c r="G12297" s="263" t="s">
        <v>2229</v>
      </c>
      <c r="H12297" s="268" t="s">
        <v>4392</v>
      </c>
      <c r="I12297" s="268" t="s">
        <v>2209</v>
      </c>
      <c r="J12297" s="268">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3" t="s">
        <v>2228</v>
      </c>
      <c r="C12298" s="264" t="s">
        <v>138</v>
      </c>
      <c r="D12298" s="74" t="str">
        <f t="shared" si="385"/>
        <v>jan/2019</v>
      </c>
      <c r="E12298" s="267">
        <v>43494</v>
      </c>
      <c r="F12298" s="263">
        <v>136</v>
      </c>
      <c r="G12298" s="263" t="s">
        <v>2229</v>
      </c>
      <c r="H12298" s="268" t="s">
        <v>4393</v>
      </c>
      <c r="I12298" s="268" t="s">
        <v>116</v>
      </c>
      <c r="J12298" s="269">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3" t="s">
        <v>2228</v>
      </c>
      <c r="C12299" s="264" t="s">
        <v>138</v>
      </c>
      <c r="D12299" s="74" t="str">
        <f t="shared" si="385"/>
        <v>jan/2019</v>
      </c>
      <c r="E12299" s="267">
        <v>43494</v>
      </c>
      <c r="F12299" s="263">
        <v>15</v>
      </c>
      <c r="G12299" s="263" t="s">
        <v>2229</v>
      </c>
      <c r="H12299" s="268" t="s">
        <v>2396</v>
      </c>
      <c r="I12299" s="268" t="s">
        <v>241</v>
      </c>
      <c r="J12299" s="268">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3" t="s">
        <v>2228</v>
      </c>
      <c r="C12300" s="264" t="s">
        <v>138</v>
      </c>
      <c r="D12300" s="74" t="str">
        <f t="shared" si="385"/>
        <v>jan/2019</v>
      </c>
      <c r="E12300" s="267">
        <v>43494</v>
      </c>
      <c r="F12300" s="263">
        <v>15</v>
      </c>
      <c r="G12300" s="263" t="s">
        <v>2229</v>
      </c>
      <c r="H12300" s="268" t="s">
        <v>2396</v>
      </c>
      <c r="I12300" s="268" t="s">
        <v>241</v>
      </c>
      <c r="J12300" s="268">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3" t="s">
        <v>2228</v>
      </c>
      <c r="C12301" s="264" t="s">
        <v>138</v>
      </c>
      <c r="D12301" s="74" t="str">
        <f t="shared" si="385"/>
        <v>jan/2019</v>
      </c>
      <c r="E12301" s="267">
        <v>43494</v>
      </c>
      <c r="F12301" s="263" t="s">
        <v>2326</v>
      </c>
      <c r="G12301" s="263" t="s">
        <v>2229</v>
      </c>
      <c r="H12301" s="268" t="s">
        <v>4394</v>
      </c>
      <c r="I12301" s="268" t="s">
        <v>2209</v>
      </c>
      <c r="J12301" s="268">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3" t="s">
        <v>2228</v>
      </c>
      <c r="C12302" s="264" t="s">
        <v>138</v>
      </c>
      <c r="D12302" s="74" t="str">
        <f t="shared" si="385"/>
        <v>jan/2019</v>
      </c>
      <c r="E12302" s="267">
        <v>43494</v>
      </c>
      <c r="F12302" s="263">
        <v>18</v>
      </c>
      <c r="G12302" s="263" t="s">
        <v>2229</v>
      </c>
      <c r="H12302" s="268" t="s">
        <v>3189</v>
      </c>
      <c r="I12302" s="268" t="s">
        <v>2176</v>
      </c>
      <c r="J12302" s="269">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3" t="s">
        <v>2228</v>
      </c>
      <c r="C12303" s="264" t="s">
        <v>138</v>
      </c>
      <c r="D12303" s="74" t="str">
        <f t="shared" si="385"/>
        <v>jan/2019</v>
      </c>
      <c r="E12303" s="267">
        <v>43494</v>
      </c>
      <c r="F12303" s="263" t="s">
        <v>2326</v>
      </c>
      <c r="G12303" s="263" t="s">
        <v>2229</v>
      </c>
      <c r="H12303" s="268" t="s">
        <v>4395</v>
      </c>
      <c r="I12303" s="268" t="s">
        <v>2209</v>
      </c>
      <c r="J12303" s="268">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3" t="s">
        <v>2228</v>
      </c>
      <c r="C12304" s="264" t="s">
        <v>138</v>
      </c>
      <c r="D12304" s="74" t="str">
        <f t="shared" si="385"/>
        <v>jan/2019</v>
      </c>
      <c r="E12304" s="267">
        <v>43494</v>
      </c>
      <c r="F12304" s="263" t="s">
        <v>2326</v>
      </c>
      <c r="G12304" s="263" t="s">
        <v>2229</v>
      </c>
      <c r="H12304" s="268" t="s">
        <v>4395</v>
      </c>
      <c r="I12304" s="268" t="s">
        <v>2209</v>
      </c>
      <c r="J12304" s="268">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3" t="s">
        <v>2228</v>
      </c>
      <c r="C12305" s="264" t="s">
        <v>138</v>
      </c>
      <c r="D12305" s="74" t="str">
        <f t="shared" si="385"/>
        <v>jan/2019</v>
      </c>
      <c r="E12305" s="267">
        <v>43494</v>
      </c>
      <c r="F12305" s="263" t="s">
        <v>2326</v>
      </c>
      <c r="G12305" s="263" t="s">
        <v>2229</v>
      </c>
      <c r="H12305" s="268" t="s">
        <v>4396</v>
      </c>
      <c r="I12305" s="268" t="s">
        <v>2209</v>
      </c>
      <c r="J12305" s="268">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3" t="s">
        <v>2228</v>
      </c>
      <c r="C12306" s="264" t="s">
        <v>138</v>
      </c>
      <c r="D12306" s="74" t="str">
        <f t="shared" si="385"/>
        <v>jan/2019</v>
      </c>
      <c r="E12306" s="267">
        <v>43494</v>
      </c>
      <c r="F12306" s="263" t="s">
        <v>2326</v>
      </c>
      <c r="G12306" s="263" t="s">
        <v>2229</v>
      </c>
      <c r="H12306" s="268" t="s">
        <v>132</v>
      </c>
      <c r="I12306" s="268" t="s">
        <v>2209</v>
      </c>
      <c r="J12306" s="268">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3" t="s">
        <v>2228</v>
      </c>
      <c r="C12307" s="264" t="s">
        <v>138</v>
      </c>
      <c r="D12307" s="74" t="str">
        <f t="shared" si="385"/>
        <v>jan/2019</v>
      </c>
      <c r="E12307" s="267">
        <v>43494</v>
      </c>
      <c r="F12307" s="263">
        <v>19045</v>
      </c>
      <c r="G12307" s="263" t="s">
        <v>2229</v>
      </c>
      <c r="H12307" s="268" t="s">
        <v>2370</v>
      </c>
      <c r="I12307" s="268" t="s">
        <v>145</v>
      </c>
      <c r="J12307" s="269">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3" t="s">
        <v>2228</v>
      </c>
      <c r="C12308" s="264" t="s">
        <v>138</v>
      </c>
      <c r="D12308" s="74" t="str">
        <f t="shared" si="385"/>
        <v>jan/2019</v>
      </c>
      <c r="E12308" s="267">
        <v>43494</v>
      </c>
      <c r="F12308" s="263">
        <v>46097</v>
      </c>
      <c r="G12308" s="263" t="s">
        <v>2229</v>
      </c>
      <c r="H12308" s="268" t="s">
        <v>3281</v>
      </c>
      <c r="I12308" s="268" t="s">
        <v>241</v>
      </c>
      <c r="J12308" s="269">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3" t="s">
        <v>2228</v>
      </c>
      <c r="C12309" s="264" t="s">
        <v>138</v>
      </c>
      <c r="D12309" s="74" t="str">
        <f t="shared" si="385"/>
        <v>jan/2019</v>
      </c>
      <c r="E12309" s="267">
        <v>43494</v>
      </c>
      <c r="F12309" s="263" t="s">
        <v>2326</v>
      </c>
      <c r="G12309" s="263" t="s">
        <v>2229</v>
      </c>
      <c r="H12309" s="268" t="s">
        <v>4385</v>
      </c>
      <c r="I12309" s="268" t="s">
        <v>2209</v>
      </c>
      <c r="J12309" s="269">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3" t="s">
        <v>2228</v>
      </c>
      <c r="C12310" s="264" t="s">
        <v>138</v>
      </c>
      <c r="D12310" s="74" t="str">
        <f t="shared" si="385"/>
        <v>jan/2019</v>
      </c>
      <c r="E12310" s="267">
        <v>43494</v>
      </c>
      <c r="F12310" s="263">
        <v>1846166</v>
      </c>
      <c r="G12310" s="263" t="s">
        <v>2229</v>
      </c>
      <c r="H12310" s="268" t="s">
        <v>3364</v>
      </c>
      <c r="I12310" s="268" t="s">
        <v>846</v>
      </c>
      <c r="J12310" s="268">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3" t="s">
        <v>2228</v>
      </c>
      <c r="C12311" s="264" t="s">
        <v>138</v>
      </c>
      <c r="D12311" s="74" t="str">
        <f t="shared" si="385"/>
        <v>jan/2019</v>
      </c>
      <c r="E12311" s="267">
        <v>43494</v>
      </c>
      <c r="F12311" s="263" t="s">
        <v>1070</v>
      </c>
      <c r="G12311" s="263" t="s">
        <v>2229</v>
      </c>
      <c r="H12311" s="268" t="s">
        <v>1071</v>
      </c>
      <c r="I12311" s="268" t="s">
        <v>2237</v>
      </c>
      <c r="J12311" s="269">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3" t="s">
        <v>2228</v>
      </c>
      <c r="C12312" s="264" t="s">
        <v>138</v>
      </c>
      <c r="D12312" s="74" t="str">
        <f t="shared" si="385"/>
        <v>jan/2019</v>
      </c>
      <c r="E12312" s="267">
        <v>43494</v>
      </c>
      <c r="F12312" s="263" t="s">
        <v>2326</v>
      </c>
      <c r="G12312" s="263" t="s">
        <v>2229</v>
      </c>
      <c r="H12312" s="268" t="s">
        <v>883</v>
      </c>
      <c r="I12312" s="268" t="s">
        <v>2209</v>
      </c>
      <c r="J12312" s="268">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3" t="s">
        <v>2228</v>
      </c>
      <c r="C12313" s="264" t="s">
        <v>138</v>
      </c>
      <c r="D12313" s="74" t="str">
        <f t="shared" si="385"/>
        <v>jan/2019</v>
      </c>
      <c r="E12313" s="267">
        <v>43494</v>
      </c>
      <c r="F12313" s="263" t="s">
        <v>2326</v>
      </c>
      <c r="G12313" s="263" t="s">
        <v>2229</v>
      </c>
      <c r="H12313" s="268" t="s">
        <v>2360</v>
      </c>
      <c r="I12313" s="268" t="s">
        <v>2209</v>
      </c>
      <c r="J12313" s="268">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3" t="s">
        <v>2228</v>
      </c>
      <c r="C12314" s="264" t="s">
        <v>138</v>
      </c>
      <c r="D12314" s="74" t="str">
        <f t="shared" si="385"/>
        <v>jan/2019</v>
      </c>
      <c r="E12314" s="267">
        <v>43494</v>
      </c>
      <c r="F12314" s="263" t="s">
        <v>1261</v>
      </c>
      <c r="G12314" s="263" t="s">
        <v>2229</v>
      </c>
      <c r="H12314" s="268" t="s">
        <v>2250</v>
      </c>
      <c r="I12314" s="268" t="s">
        <v>135</v>
      </c>
      <c r="J12314" s="268">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3" t="s">
        <v>2228</v>
      </c>
      <c r="C12315" s="264" t="s">
        <v>138</v>
      </c>
      <c r="D12315" s="74" t="str">
        <f t="shared" si="385"/>
        <v>jan/2019</v>
      </c>
      <c r="E12315" s="267">
        <v>43494</v>
      </c>
      <c r="F12315" s="263" t="s">
        <v>1261</v>
      </c>
      <c r="G12315" s="263" t="s">
        <v>2229</v>
      </c>
      <c r="H12315" s="268" t="s">
        <v>2250</v>
      </c>
      <c r="I12315" s="268" t="s">
        <v>135</v>
      </c>
      <c r="J12315" s="268">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3" t="s">
        <v>2228</v>
      </c>
      <c r="C12316" s="264" t="s">
        <v>138</v>
      </c>
      <c r="D12316" s="74" t="str">
        <f t="shared" si="385"/>
        <v>jan/2019</v>
      </c>
      <c r="E12316" s="267">
        <v>43494</v>
      </c>
      <c r="F12316" s="263" t="s">
        <v>1261</v>
      </c>
      <c r="G12316" s="263" t="s">
        <v>2229</v>
      </c>
      <c r="H12316" s="268" t="s">
        <v>2250</v>
      </c>
      <c r="I12316" s="268" t="s">
        <v>135</v>
      </c>
      <c r="J12316" s="268">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3" t="s">
        <v>2228</v>
      </c>
      <c r="C12317" s="264" t="s">
        <v>138</v>
      </c>
      <c r="D12317" s="74" t="str">
        <f t="shared" si="385"/>
        <v>jan/2019</v>
      </c>
      <c r="E12317" s="267">
        <v>43494</v>
      </c>
      <c r="F12317" s="263" t="s">
        <v>1261</v>
      </c>
      <c r="G12317" s="263" t="s">
        <v>2229</v>
      </c>
      <c r="H12317" s="268" t="s">
        <v>2250</v>
      </c>
      <c r="I12317" s="268" t="s">
        <v>135</v>
      </c>
      <c r="J12317" s="268">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3" t="s">
        <v>2228</v>
      </c>
      <c r="C12318" s="264" t="s">
        <v>138</v>
      </c>
      <c r="D12318" s="74" t="str">
        <f t="shared" si="385"/>
        <v>jan/2019</v>
      </c>
      <c r="E12318" s="267">
        <v>43494</v>
      </c>
      <c r="F12318" s="263" t="s">
        <v>1261</v>
      </c>
      <c r="G12318" s="263" t="s">
        <v>2229</v>
      </c>
      <c r="H12318" s="268" t="s">
        <v>2250</v>
      </c>
      <c r="I12318" s="268" t="s">
        <v>135</v>
      </c>
      <c r="J12318" s="268">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3" t="s">
        <v>2228</v>
      </c>
      <c r="C12319" s="264" t="s">
        <v>138</v>
      </c>
      <c r="D12319" s="74" t="str">
        <f t="shared" si="385"/>
        <v>jan/2019</v>
      </c>
      <c r="E12319" s="267">
        <v>43494</v>
      </c>
      <c r="F12319" s="263" t="s">
        <v>1261</v>
      </c>
      <c r="G12319" s="263" t="s">
        <v>2229</v>
      </c>
      <c r="H12319" s="268" t="s">
        <v>2250</v>
      </c>
      <c r="I12319" s="268" t="s">
        <v>135</v>
      </c>
      <c r="J12319" s="268">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3" t="s">
        <v>2228</v>
      </c>
      <c r="C12320" s="264" t="s">
        <v>138</v>
      </c>
      <c r="D12320" s="74" t="str">
        <f t="shared" si="385"/>
        <v>jan/2019</v>
      </c>
      <c r="E12320" s="267">
        <v>43494</v>
      </c>
      <c r="F12320" s="263" t="s">
        <v>1261</v>
      </c>
      <c r="G12320" s="263" t="s">
        <v>2229</v>
      </c>
      <c r="H12320" s="268" t="s">
        <v>2250</v>
      </c>
      <c r="I12320" s="268" t="s">
        <v>135</v>
      </c>
      <c r="J12320" s="268">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3" t="s">
        <v>2228</v>
      </c>
      <c r="C12321" s="264" t="s">
        <v>138</v>
      </c>
      <c r="D12321" s="74" t="str">
        <f t="shared" si="385"/>
        <v>jan/2019</v>
      </c>
      <c r="E12321" s="267">
        <v>43494</v>
      </c>
      <c r="F12321" s="263" t="s">
        <v>1261</v>
      </c>
      <c r="G12321" s="263" t="s">
        <v>2229</v>
      </c>
      <c r="H12321" s="268" t="s">
        <v>2250</v>
      </c>
      <c r="I12321" s="268" t="s">
        <v>135</v>
      </c>
      <c r="J12321" s="268">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3" t="s">
        <v>2228</v>
      </c>
      <c r="C12322" s="264" t="s">
        <v>138</v>
      </c>
      <c r="D12322" s="74" t="str">
        <f t="shared" si="385"/>
        <v>jan/2019</v>
      </c>
      <c r="E12322" s="267">
        <v>43494</v>
      </c>
      <c r="F12322" s="263" t="s">
        <v>1261</v>
      </c>
      <c r="G12322" s="263" t="s">
        <v>2229</v>
      </c>
      <c r="H12322" s="268" t="s">
        <v>2250</v>
      </c>
      <c r="I12322" s="268" t="s">
        <v>135</v>
      </c>
      <c r="J12322" s="268">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3" t="s">
        <v>2228</v>
      </c>
      <c r="C12323" s="264" t="s">
        <v>138</v>
      </c>
      <c r="D12323" s="74" t="str">
        <f t="shared" si="385"/>
        <v>jan/2019</v>
      </c>
      <c r="E12323" s="267">
        <v>43494</v>
      </c>
      <c r="F12323" s="263" t="s">
        <v>1261</v>
      </c>
      <c r="G12323" s="263" t="s">
        <v>2229</v>
      </c>
      <c r="H12323" s="268" t="s">
        <v>2250</v>
      </c>
      <c r="I12323" s="268" t="s">
        <v>135</v>
      </c>
      <c r="J12323" s="268">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3" t="s">
        <v>2228</v>
      </c>
      <c r="C12324" s="264" t="s">
        <v>138</v>
      </c>
      <c r="D12324" s="74" t="str">
        <f t="shared" si="385"/>
        <v>jan/2019</v>
      </c>
      <c r="E12324" s="267">
        <v>43494</v>
      </c>
      <c r="F12324" s="263" t="s">
        <v>1261</v>
      </c>
      <c r="G12324" s="263" t="s">
        <v>2229</v>
      </c>
      <c r="H12324" s="268" t="s">
        <v>2250</v>
      </c>
      <c r="I12324" s="268" t="s">
        <v>135</v>
      </c>
      <c r="J12324" s="268">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3" t="s">
        <v>2228</v>
      </c>
      <c r="C12325" s="264" t="s">
        <v>138</v>
      </c>
      <c r="D12325" s="74" t="str">
        <f t="shared" si="385"/>
        <v>jan/2019</v>
      </c>
      <c r="E12325" s="267">
        <v>43494</v>
      </c>
      <c r="F12325" s="263" t="s">
        <v>1261</v>
      </c>
      <c r="G12325" s="263" t="s">
        <v>2229</v>
      </c>
      <c r="H12325" s="268" t="s">
        <v>2250</v>
      </c>
      <c r="I12325" s="268" t="s">
        <v>135</v>
      </c>
      <c r="J12325" s="268">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3" t="s">
        <v>2228</v>
      </c>
      <c r="C12326" s="264" t="s">
        <v>138</v>
      </c>
      <c r="D12326" s="74" t="str">
        <f t="shared" si="385"/>
        <v>jan/2019</v>
      </c>
      <c r="E12326" s="267">
        <v>43494</v>
      </c>
      <c r="F12326" s="263" t="s">
        <v>1261</v>
      </c>
      <c r="G12326" s="263" t="s">
        <v>2229</v>
      </c>
      <c r="H12326" s="268" t="s">
        <v>2250</v>
      </c>
      <c r="I12326" s="268" t="s">
        <v>135</v>
      </c>
      <c r="J12326" s="268">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3" t="s">
        <v>2228</v>
      </c>
      <c r="C12327" s="264" t="s">
        <v>138</v>
      </c>
      <c r="D12327" s="74" t="str">
        <f t="shared" si="385"/>
        <v>jan/2019</v>
      </c>
      <c r="E12327" s="267">
        <v>43494</v>
      </c>
      <c r="F12327" s="263" t="s">
        <v>1261</v>
      </c>
      <c r="G12327" s="263" t="s">
        <v>2229</v>
      </c>
      <c r="H12327" s="268" t="s">
        <v>2250</v>
      </c>
      <c r="I12327" s="268" t="s">
        <v>135</v>
      </c>
      <c r="J12327" s="268">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3" t="s">
        <v>2228</v>
      </c>
      <c r="C12328" s="264" t="s">
        <v>138</v>
      </c>
      <c r="D12328" s="74" t="str">
        <f t="shared" si="385"/>
        <v>jan/2019</v>
      </c>
      <c r="E12328" s="267">
        <v>43494</v>
      </c>
      <c r="F12328" s="263" t="s">
        <v>1261</v>
      </c>
      <c r="G12328" s="263" t="s">
        <v>2229</v>
      </c>
      <c r="H12328" s="268" t="s">
        <v>2250</v>
      </c>
      <c r="I12328" s="268" t="s">
        <v>135</v>
      </c>
      <c r="J12328" s="268">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3" t="s">
        <v>2228</v>
      </c>
      <c r="C12329" s="264" t="s">
        <v>138</v>
      </c>
      <c r="D12329" s="74" t="str">
        <f t="shared" si="385"/>
        <v>jan/2019</v>
      </c>
      <c r="E12329" s="267">
        <v>43494</v>
      </c>
      <c r="F12329" s="263" t="s">
        <v>1261</v>
      </c>
      <c r="G12329" s="263" t="s">
        <v>2229</v>
      </c>
      <c r="H12329" s="268" t="s">
        <v>2250</v>
      </c>
      <c r="I12329" s="268" t="s">
        <v>135</v>
      </c>
      <c r="J12329" s="268">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3" t="s">
        <v>2228</v>
      </c>
      <c r="C12330" s="264" t="s">
        <v>138</v>
      </c>
      <c r="D12330" s="74" t="str">
        <f t="shared" si="385"/>
        <v>jan/2019</v>
      </c>
      <c r="E12330" s="267">
        <v>43494</v>
      </c>
      <c r="F12330" s="263" t="s">
        <v>1261</v>
      </c>
      <c r="G12330" s="263" t="s">
        <v>2229</v>
      </c>
      <c r="H12330" s="268" t="s">
        <v>2250</v>
      </c>
      <c r="I12330" s="268" t="s">
        <v>135</v>
      </c>
      <c r="J12330" s="268">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3" t="s">
        <v>2228</v>
      </c>
      <c r="C12331" s="264" t="s">
        <v>138</v>
      </c>
      <c r="D12331" s="74" t="str">
        <f t="shared" si="385"/>
        <v>jan/2019</v>
      </c>
      <c r="E12331" s="267">
        <v>43494</v>
      </c>
      <c r="F12331" s="263" t="s">
        <v>1261</v>
      </c>
      <c r="G12331" s="263" t="s">
        <v>2229</v>
      </c>
      <c r="H12331" s="268" t="s">
        <v>2250</v>
      </c>
      <c r="I12331" s="268" t="s">
        <v>135</v>
      </c>
      <c r="J12331" s="268">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3" t="s">
        <v>2228</v>
      </c>
      <c r="C12332" s="264" t="s">
        <v>138</v>
      </c>
      <c r="D12332" s="74" t="str">
        <f t="shared" si="385"/>
        <v>jan/2019</v>
      </c>
      <c r="E12332" s="267">
        <v>43494</v>
      </c>
      <c r="F12332" s="263" t="s">
        <v>1261</v>
      </c>
      <c r="G12332" s="263" t="s">
        <v>2229</v>
      </c>
      <c r="H12332" s="268" t="s">
        <v>2250</v>
      </c>
      <c r="I12332" s="268" t="s">
        <v>135</v>
      </c>
      <c r="J12332" s="268">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3" t="s">
        <v>2228</v>
      </c>
      <c r="C12333" s="264" t="s">
        <v>138</v>
      </c>
      <c r="D12333" s="74" t="str">
        <f t="shared" si="385"/>
        <v>jan/2019</v>
      </c>
      <c r="E12333" s="267">
        <v>43494</v>
      </c>
      <c r="F12333" s="263" t="s">
        <v>1261</v>
      </c>
      <c r="G12333" s="263" t="s">
        <v>2229</v>
      </c>
      <c r="H12333" s="268" t="s">
        <v>2250</v>
      </c>
      <c r="I12333" s="268" t="s">
        <v>135</v>
      </c>
      <c r="J12333" s="268">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3" t="s">
        <v>2228</v>
      </c>
      <c r="C12334" s="264" t="s">
        <v>138</v>
      </c>
      <c r="D12334" s="74" t="str">
        <f t="shared" si="385"/>
        <v>jan/2019</v>
      </c>
      <c r="E12334" s="267">
        <v>43494</v>
      </c>
      <c r="F12334" s="263" t="s">
        <v>1261</v>
      </c>
      <c r="G12334" s="263" t="s">
        <v>2229</v>
      </c>
      <c r="H12334" s="268" t="s">
        <v>2250</v>
      </c>
      <c r="I12334" s="268" t="s">
        <v>135</v>
      </c>
      <c r="J12334" s="268">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3" t="s">
        <v>2228</v>
      </c>
      <c r="C12335" s="264" t="s">
        <v>138</v>
      </c>
      <c r="D12335" s="74" t="str">
        <f t="shared" si="385"/>
        <v>jan/2019</v>
      </c>
      <c r="E12335" s="267">
        <v>43494</v>
      </c>
      <c r="F12335" s="263" t="s">
        <v>1261</v>
      </c>
      <c r="G12335" s="263" t="s">
        <v>2229</v>
      </c>
      <c r="H12335" s="268" t="s">
        <v>2250</v>
      </c>
      <c r="I12335" s="268" t="s">
        <v>135</v>
      </c>
      <c r="J12335" s="268">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3" t="s">
        <v>2228</v>
      </c>
      <c r="C12336" s="264" t="s">
        <v>138</v>
      </c>
      <c r="D12336" s="74" t="str">
        <f t="shared" si="385"/>
        <v>jan/2019</v>
      </c>
      <c r="E12336" s="267">
        <v>43494</v>
      </c>
      <c r="F12336" s="263" t="s">
        <v>1261</v>
      </c>
      <c r="G12336" s="263" t="s">
        <v>2229</v>
      </c>
      <c r="H12336" s="268" t="s">
        <v>2250</v>
      </c>
      <c r="I12336" s="268" t="s">
        <v>135</v>
      </c>
      <c r="J12336" s="268">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3" t="s">
        <v>2228</v>
      </c>
      <c r="C12337" s="264" t="s">
        <v>138</v>
      </c>
      <c r="D12337" s="74" t="str">
        <f t="shared" si="385"/>
        <v>jan/2019</v>
      </c>
      <c r="E12337" s="267">
        <v>43494</v>
      </c>
      <c r="F12337" s="263">
        <v>86728</v>
      </c>
      <c r="G12337" s="263" t="s">
        <v>2229</v>
      </c>
      <c r="H12337" s="268" t="s">
        <v>4382</v>
      </c>
      <c r="I12337" s="268" t="s">
        <v>2184</v>
      </c>
      <c r="J12337" s="268">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3" t="s">
        <v>2228</v>
      </c>
      <c r="C12338" s="264" t="s">
        <v>138</v>
      </c>
      <c r="D12338" s="74" t="str">
        <f t="shared" si="385"/>
        <v>jan/2019</v>
      </c>
      <c r="E12338" s="267">
        <v>43494</v>
      </c>
      <c r="F12338" s="263">
        <v>86729</v>
      </c>
      <c r="G12338" s="263" t="s">
        <v>2229</v>
      </c>
      <c r="H12338" s="268" t="s">
        <v>4382</v>
      </c>
      <c r="I12338" s="268" t="s">
        <v>2184</v>
      </c>
      <c r="J12338" s="268">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3" t="s">
        <v>2228</v>
      </c>
      <c r="C12339" s="264" t="s">
        <v>138</v>
      </c>
      <c r="D12339" s="74" t="str">
        <f t="shared" si="385"/>
        <v>jan/2019</v>
      </c>
      <c r="E12339" s="267">
        <v>43494</v>
      </c>
      <c r="F12339" s="263">
        <v>2359104</v>
      </c>
      <c r="G12339" s="263" t="s">
        <v>2229</v>
      </c>
      <c r="H12339" s="268" t="s">
        <v>2392</v>
      </c>
      <c r="I12339" s="268" t="s">
        <v>145</v>
      </c>
      <c r="J12339" s="269">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3" t="s">
        <v>2228</v>
      </c>
      <c r="C12340" s="264" t="s">
        <v>138</v>
      </c>
      <c r="D12340" s="74" t="str">
        <f t="shared" si="385"/>
        <v>jan/2019</v>
      </c>
      <c r="E12340" s="267">
        <v>43494</v>
      </c>
      <c r="F12340" s="263">
        <v>430175</v>
      </c>
      <c r="G12340" s="263" t="s">
        <v>2229</v>
      </c>
      <c r="H12340" s="268" t="s">
        <v>2377</v>
      </c>
      <c r="I12340" s="268" t="s">
        <v>846</v>
      </c>
      <c r="J12340" s="269">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3" t="s">
        <v>2228</v>
      </c>
      <c r="C12341" s="264" t="s">
        <v>138</v>
      </c>
      <c r="D12341" s="74" t="str">
        <f t="shared" si="385"/>
        <v>jan/2019</v>
      </c>
      <c r="E12341" s="267">
        <v>43494</v>
      </c>
      <c r="F12341" s="263">
        <v>430175</v>
      </c>
      <c r="G12341" s="263" t="s">
        <v>2229</v>
      </c>
      <c r="H12341" s="268" t="s">
        <v>2377</v>
      </c>
      <c r="I12341" s="268" t="s">
        <v>562</v>
      </c>
      <c r="J12341" s="268">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3" t="s">
        <v>2228</v>
      </c>
      <c r="C12342" s="264" t="s">
        <v>138</v>
      </c>
      <c r="D12342" s="74" t="str">
        <f t="shared" si="385"/>
        <v>jan/2019</v>
      </c>
      <c r="E12342" s="267">
        <v>43494</v>
      </c>
      <c r="F12342" s="263">
        <v>15</v>
      </c>
      <c r="G12342" s="263" t="s">
        <v>2229</v>
      </c>
      <c r="H12342" s="268" t="s">
        <v>2351</v>
      </c>
      <c r="I12342" s="268" t="s">
        <v>145</v>
      </c>
      <c r="J12342" s="269">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3" t="s">
        <v>2228</v>
      </c>
      <c r="C12343" s="264" t="s">
        <v>138</v>
      </c>
      <c r="D12343" s="74" t="str">
        <f t="shared" si="385"/>
        <v>jan/2019</v>
      </c>
      <c r="E12343" s="267">
        <v>43494</v>
      </c>
      <c r="F12343" s="263" t="s">
        <v>2326</v>
      </c>
      <c r="G12343" s="263" t="s">
        <v>2229</v>
      </c>
      <c r="H12343" s="268" t="s">
        <v>2572</v>
      </c>
      <c r="I12343" s="268" t="s">
        <v>2209</v>
      </c>
      <c r="J12343" s="268">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3" t="s">
        <v>2228</v>
      </c>
      <c r="C12344" s="264" t="s">
        <v>138</v>
      </c>
      <c r="D12344" s="74" t="str">
        <f t="shared" si="385"/>
        <v>jan/2019</v>
      </c>
      <c r="E12344" s="267">
        <v>43494</v>
      </c>
      <c r="F12344" s="263">
        <v>439</v>
      </c>
      <c r="G12344" s="263" t="s">
        <v>2229</v>
      </c>
      <c r="H12344" s="268" t="s">
        <v>2382</v>
      </c>
      <c r="I12344" s="268" t="s">
        <v>200</v>
      </c>
      <c r="J12344" s="269">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3" t="s">
        <v>2228</v>
      </c>
      <c r="C12345" s="264" t="s">
        <v>138</v>
      </c>
      <c r="D12345" s="74" t="str">
        <f t="shared" si="385"/>
        <v>jan/2019</v>
      </c>
      <c r="E12345" s="267">
        <v>43495</v>
      </c>
      <c r="F12345" s="263">
        <v>2222</v>
      </c>
      <c r="G12345" s="263" t="s">
        <v>2229</v>
      </c>
      <c r="H12345" s="268" t="s">
        <v>2231</v>
      </c>
      <c r="I12345" s="268" t="s">
        <v>2185</v>
      </c>
      <c r="J12345" s="269">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3" t="s">
        <v>2228</v>
      </c>
      <c r="C12346" s="264" t="s">
        <v>138</v>
      </c>
      <c r="D12346" s="74" t="str">
        <f t="shared" si="385"/>
        <v>jan/2019</v>
      </c>
      <c r="E12346" s="267">
        <v>43495</v>
      </c>
      <c r="F12346" s="263">
        <v>3796</v>
      </c>
      <c r="G12346" s="263" t="s">
        <v>2229</v>
      </c>
      <c r="H12346" s="268" t="s">
        <v>2231</v>
      </c>
      <c r="I12346" s="268" t="s">
        <v>2185</v>
      </c>
      <c r="J12346" s="269">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3" t="s">
        <v>2228</v>
      </c>
      <c r="C12347" s="264" t="s">
        <v>138</v>
      </c>
      <c r="D12347" s="74" t="str">
        <f t="shared" si="385"/>
        <v>jan/2019</v>
      </c>
      <c r="E12347" s="267">
        <v>43495</v>
      </c>
      <c r="F12347" s="263">
        <v>2912</v>
      </c>
      <c r="G12347" s="263" t="s">
        <v>2229</v>
      </c>
      <c r="H12347" s="268" t="s">
        <v>2231</v>
      </c>
      <c r="I12347" s="268" t="s">
        <v>2185</v>
      </c>
      <c r="J12347" s="269">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3" t="s">
        <v>2228</v>
      </c>
      <c r="C12348" s="264" t="s">
        <v>138</v>
      </c>
      <c r="D12348" s="74" t="str">
        <f t="shared" si="385"/>
        <v>jan/2019</v>
      </c>
      <c r="E12348" s="267">
        <v>43495</v>
      </c>
      <c r="F12348" s="263" t="s">
        <v>2326</v>
      </c>
      <c r="G12348" s="263" t="s">
        <v>2229</v>
      </c>
      <c r="H12348" s="268" t="s">
        <v>3279</v>
      </c>
      <c r="I12348" s="268" t="s">
        <v>2209</v>
      </c>
      <c r="J12348" s="268">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3" t="s">
        <v>2228</v>
      </c>
      <c r="C12349" s="264" t="s">
        <v>138</v>
      </c>
      <c r="D12349" s="74" t="str">
        <f t="shared" si="385"/>
        <v>jan/2019</v>
      </c>
      <c r="E12349" s="267">
        <v>43495</v>
      </c>
      <c r="F12349" s="263" t="s">
        <v>131</v>
      </c>
      <c r="G12349" s="263" t="s">
        <v>2229</v>
      </c>
      <c r="H12349" s="268" t="s">
        <v>4397</v>
      </c>
      <c r="I12349" s="268" t="s">
        <v>133</v>
      </c>
      <c r="J12349" s="269">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3" t="s">
        <v>2228</v>
      </c>
      <c r="C12350" s="264" t="s">
        <v>138</v>
      </c>
      <c r="D12350" s="74" t="str">
        <f t="shared" si="385"/>
        <v>jan/2019</v>
      </c>
      <c r="E12350" s="267">
        <v>43495</v>
      </c>
      <c r="F12350" s="263">
        <v>401195</v>
      </c>
      <c r="G12350" s="263" t="s">
        <v>2229</v>
      </c>
      <c r="H12350" s="268" t="s">
        <v>4398</v>
      </c>
      <c r="I12350" s="268" t="s">
        <v>2182</v>
      </c>
      <c r="J12350" s="268">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3" t="s">
        <v>2228</v>
      </c>
      <c r="C12351" s="264" t="s">
        <v>138</v>
      </c>
      <c r="D12351" s="74" t="str">
        <f t="shared" si="385"/>
        <v>jan/2019</v>
      </c>
      <c r="E12351" s="267">
        <v>43495</v>
      </c>
      <c r="F12351" s="263" t="s">
        <v>2326</v>
      </c>
      <c r="G12351" s="263" t="s">
        <v>2229</v>
      </c>
      <c r="H12351" s="268" t="s">
        <v>2850</v>
      </c>
      <c r="I12351" s="268" t="s">
        <v>2209</v>
      </c>
      <c r="J12351" s="268">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3" t="s">
        <v>2228</v>
      </c>
      <c r="C12352" s="264" t="s">
        <v>138</v>
      </c>
      <c r="D12352" s="74" t="str">
        <f t="shared" si="385"/>
        <v>jan/2019</v>
      </c>
      <c r="E12352" s="267">
        <v>43495</v>
      </c>
      <c r="F12352" s="263" t="s">
        <v>2326</v>
      </c>
      <c r="G12352" s="263" t="s">
        <v>2229</v>
      </c>
      <c r="H12352" s="268" t="s">
        <v>1508</v>
      </c>
      <c r="I12352" s="268" t="s">
        <v>2209</v>
      </c>
      <c r="J12352" s="268">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3" t="s">
        <v>2228</v>
      </c>
      <c r="C12353" s="264" t="s">
        <v>138</v>
      </c>
      <c r="D12353" s="74" t="str">
        <f t="shared" si="385"/>
        <v>jan/2019</v>
      </c>
      <c r="E12353" s="267">
        <v>43495</v>
      </c>
      <c r="F12353" s="263" t="s">
        <v>2326</v>
      </c>
      <c r="G12353" s="263" t="s">
        <v>2229</v>
      </c>
      <c r="H12353" s="268" t="s">
        <v>1508</v>
      </c>
      <c r="I12353" s="268" t="s">
        <v>2209</v>
      </c>
      <c r="J12353" s="268">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3" t="s">
        <v>2228</v>
      </c>
      <c r="C12354" s="264" t="s">
        <v>138</v>
      </c>
      <c r="D12354" s="74" t="str">
        <f t="shared" si="385"/>
        <v>jan/2019</v>
      </c>
      <c r="E12354" s="267">
        <v>43495</v>
      </c>
      <c r="F12354" s="263">
        <v>78194</v>
      </c>
      <c r="G12354" s="263" t="s">
        <v>2229</v>
      </c>
      <c r="H12354" s="268" t="s">
        <v>528</v>
      </c>
      <c r="I12354" s="268" t="s">
        <v>2181</v>
      </c>
      <c r="J12354" s="268">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3" t="s">
        <v>2228</v>
      </c>
      <c r="C12355" s="264" t="s">
        <v>138</v>
      </c>
      <c r="D12355" s="74" t="str">
        <f t="shared" si="385"/>
        <v>jan/2019</v>
      </c>
      <c r="E12355" s="267">
        <v>43495</v>
      </c>
      <c r="F12355" s="263">
        <v>78114</v>
      </c>
      <c r="G12355" s="263" t="s">
        <v>2229</v>
      </c>
      <c r="H12355" s="268" t="s">
        <v>528</v>
      </c>
      <c r="I12355" s="268" t="s">
        <v>2182</v>
      </c>
      <c r="J12355" s="269">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3" t="s">
        <v>2228</v>
      </c>
      <c r="C12356" s="264" t="s">
        <v>138</v>
      </c>
      <c r="D12356" s="74" t="str">
        <f t="shared" ref="D12356:D12419" si="387">TEXT(E12356,"mmm/aaaa")</f>
        <v>jan/2019</v>
      </c>
      <c r="E12356" s="267">
        <v>43495</v>
      </c>
      <c r="F12356" s="263">
        <v>78644</v>
      </c>
      <c r="G12356" s="263" t="s">
        <v>2229</v>
      </c>
      <c r="H12356" s="268" t="s">
        <v>528</v>
      </c>
      <c r="I12356" s="268" t="s">
        <v>2182</v>
      </c>
      <c r="J12356" s="268">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3" t="s">
        <v>2228</v>
      </c>
      <c r="C12357" s="264" t="s">
        <v>138</v>
      </c>
      <c r="D12357" s="74" t="str">
        <f t="shared" si="387"/>
        <v>jan/2019</v>
      </c>
      <c r="E12357" s="267">
        <v>43495</v>
      </c>
      <c r="F12357" s="263">
        <v>73489</v>
      </c>
      <c r="G12357" s="263" t="s">
        <v>2229</v>
      </c>
      <c r="H12357" s="268" t="s">
        <v>528</v>
      </c>
      <c r="I12357" s="268" t="s">
        <v>2182</v>
      </c>
      <c r="J12357" s="268">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3" t="s">
        <v>2228</v>
      </c>
      <c r="C12358" s="264" t="s">
        <v>138</v>
      </c>
      <c r="D12358" s="74" t="str">
        <f t="shared" si="387"/>
        <v>jan/2019</v>
      </c>
      <c r="E12358" s="267">
        <v>43495</v>
      </c>
      <c r="F12358" s="263" t="s">
        <v>208</v>
      </c>
      <c r="G12358" s="263" t="s">
        <v>2229</v>
      </c>
      <c r="H12358" s="268" t="s">
        <v>4399</v>
      </c>
      <c r="I12358" s="268" t="s">
        <v>160</v>
      </c>
      <c r="J12358" s="268">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3" t="s">
        <v>2228</v>
      </c>
      <c r="C12359" s="264" t="s">
        <v>138</v>
      </c>
      <c r="D12359" s="74" t="str">
        <f t="shared" si="387"/>
        <v>jan/2019</v>
      </c>
      <c r="E12359" s="267">
        <v>43495</v>
      </c>
      <c r="F12359" s="263">
        <v>1088243</v>
      </c>
      <c r="G12359" s="263" t="s">
        <v>2229</v>
      </c>
      <c r="H12359" s="268" t="s">
        <v>4400</v>
      </c>
      <c r="I12359" s="268" t="s">
        <v>2181</v>
      </c>
      <c r="J12359" s="269">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3" t="s">
        <v>2228</v>
      </c>
      <c r="C12360" s="264" t="s">
        <v>138</v>
      </c>
      <c r="D12360" s="74" t="str">
        <f t="shared" si="387"/>
        <v>jan/2019</v>
      </c>
      <c r="E12360" s="267">
        <v>43495</v>
      </c>
      <c r="F12360" s="263">
        <v>1088303</v>
      </c>
      <c r="G12360" s="263" t="s">
        <v>2229</v>
      </c>
      <c r="H12360" s="268" t="s">
        <v>4400</v>
      </c>
      <c r="I12360" s="268" t="s">
        <v>2181</v>
      </c>
      <c r="J12360" s="269">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3" t="s">
        <v>2228</v>
      </c>
      <c r="C12361" s="264" t="s">
        <v>138</v>
      </c>
      <c r="D12361" s="74" t="str">
        <f t="shared" si="387"/>
        <v>jan/2019</v>
      </c>
      <c r="E12361" s="267">
        <v>43495</v>
      </c>
      <c r="F12361" s="263">
        <v>1088127</v>
      </c>
      <c r="G12361" s="263" t="s">
        <v>2232</v>
      </c>
      <c r="H12361" s="268" t="s">
        <v>4400</v>
      </c>
      <c r="I12361" s="268" t="s">
        <v>2182</v>
      </c>
      <c r="J12361" s="269">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3" t="s">
        <v>2228</v>
      </c>
      <c r="C12362" s="264" t="s">
        <v>138</v>
      </c>
      <c r="D12362" s="74" t="str">
        <f t="shared" si="387"/>
        <v>jan/2019</v>
      </c>
      <c r="E12362" s="267">
        <v>43495</v>
      </c>
      <c r="F12362" s="263">
        <v>1087816</v>
      </c>
      <c r="G12362" s="263" t="s">
        <v>2229</v>
      </c>
      <c r="H12362" s="268" t="s">
        <v>4400</v>
      </c>
      <c r="I12362" s="268" t="s">
        <v>2181</v>
      </c>
      <c r="J12362" s="269">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3" t="s">
        <v>2228</v>
      </c>
      <c r="C12363" s="264" t="s">
        <v>138</v>
      </c>
      <c r="D12363" s="74" t="str">
        <f t="shared" si="387"/>
        <v>jan/2019</v>
      </c>
      <c r="E12363" s="267">
        <v>43495</v>
      </c>
      <c r="F12363" s="263">
        <v>3320</v>
      </c>
      <c r="G12363" s="263" t="s">
        <v>2229</v>
      </c>
      <c r="H12363" s="268" t="s">
        <v>3354</v>
      </c>
      <c r="I12363" s="268" t="s">
        <v>2181</v>
      </c>
      <c r="J12363" s="269">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3" t="s">
        <v>2228</v>
      </c>
      <c r="C12364" s="264" t="s">
        <v>138</v>
      </c>
      <c r="D12364" s="74" t="str">
        <f t="shared" si="387"/>
        <v>jan/2019</v>
      </c>
      <c r="E12364" s="267">
        <v>43495</v>
      </c>
      <c r="F12364" s="263">
        <v>3320</v>
      </c>
      <c r="G12364" s="263" t="s">
        <v>2229</v>
      </c>
      <c r="H12364" s="268" t="s">
        <v>3354</v>
      </c>
      <c r="I12364" s="268" t="s">
        <v>562</v>
      </c>
      <c r="J12364" s="268">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3" t="s">
        <v>2228</v>
      </c>
      <c r="C12365" s="264" t="s">
        <v>138</v>
      </c>
      <c r="D12365" s="74" t="str">
        <f t="shared" si="387"/>
        <v>jan/2019</v>
      </c>
      <c r="E12365" s="267">
        <v>43495</v>
      </c>
      <c r="F12365" s="263" t="s">
        <v>131</v>
      </c>
      <c r="G12365" s="263" t="s">
        <v>2229</v>
      </c>
      <c r="H12365" s="268" t="s">
        <v>4401</v>
      </c>
      <c r="I12365" s="268" t="s">
        <v>133</v>
      </c>
      <c r="J12365" s="269">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3" t="s">
        <v>2228</v>
      </c>
      <c r="C12366" s="264" t="s">
        <v>138</v>
      </c>
      <c r="D12366" s="74" t="str">
        <f t="shared" si="387"/>
        <v>jan/2019</v>
      </c>
      <c r="E12366" s="267">
        <v>43495</v>
      </c>
      <c r="F12366" s="263">
        <v>20940</v>
      </c>
      <c r="G12366" s="263" t="s">
        <v>2229</v>
      </c>
      <c r="H12366" s="268" t="s">
        <v>4402</v>
      </c>
      <c r="I12366" s="268" t="s">
        <v>2183</v>
      </c>
      <c r="J12366" s="269">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3" t="s">
        <v>2228</v>
      </c>
      <c r="C12367" s="264" t="s">
        <v>138</v>
      </c>
      <c r="D12367" s="74" t="str">
        <f t="shared" si="387"/>
        <v>jan/2019</v>
      </c>
      <c r="E12367" s="267">
        <v>43495</v>
      </c>
      <c r="F12367" s="263">
        <v>20940</v>
      </c>
      <c r="G12367" s="263" t="s">
        <v>2229</v>
      </c>
      <c r="H12367" s="268" t="s">
        <v>4402</v>
      </c>
      <c r="I12367" s="268" t="s">
        <v>562</v>
      </c>
      <c r="J12367" s="268">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3" t="s">
        <v>2228</v>
      </c>
      <c r="C12368" s="264" t="s">
        <v>138</v>
      </c>
      <c r="D12368" s="74" t="str">
        <f t="shared" si="387"/>
        <v>jan/2019</v>
      </c>
      <c r="E12368" s="267">
        <v>43495</v>
      </c>
      <c r="F12368" s="263">
        <v>20629</v>
      </c>
      <c r="G12368" s="263" t="s">
        <v>2229</v>
      </c>
      <c r="H12368" s="268" t="s">
        <v>4402</v>
      </c>
      <c r="I12368" s="268" t="s">
        <v>2183</v>
      </c>
      <c r="J12368" s="268">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3" t="s">
        <v>2228</v>
      </c>
      <c r="C12369" s="264" t="s">
        <v>138</v>
      </c>
      <c r="D12369" s="74" t="str">
        <f t="shared" si="387"/>
        <v>jan/2019</v>
      </c>
      <c r="E12369" s="267">
        <v>43495</v>
      </c>
      <c r="F12369" s="263">
        <v>20629</v>
      </c>
      <c r="G12369" s="263" t="s">
        <v>2229</v>
      </c>
      <c r="H12369" s="268" t="s">
        <v>4402</v>
      </c>
      <c r="I12369" s="268" t="s">
        <v>562</v>
      </c>
      <c r="J12369" s="268">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3" t="s">
        <v>2228</v>
      </c>
      <c r="C12370" s="264" t="s">
        <v>138</v>
      </c>
      <c r="D12370" s="74" t="str">
        <f t="shared" si="387"/>
        <v>jan/2019</v>
      </c>
      <c r="E12370" s="267">
        <v>43495</v>
      </c>
      <c r="F12370" s="263">
        <v>20940</v>
      </c>
      <c r="G12370" s="263" t="s">
        <v>2229</v>
      </c>
      <c r="H12370" s="268" t="s">
        <v>4402</v>
      </c>
      <c r="I12370" s="268" t="s">
        <v>2183</v>
      </c>
      <c r="J12370" s="269">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3" t="s">
        <v>2228</v>
      </c>
      <c r="C12371" s="264" t="s">
        <v>138</v>
      </c>
      <c r="D12371" s="74" t="str">
        <f t="shared" si="387"/>
        <v>jan/2019</v>
      </c>
      <c r="E12371" s="267">
        <v>43495</v>
      </c>
      <c r="F12371" s="263">
        <v>20940</v>
      </c>
      <c r="G12371" s="263" t="s">
        <v>2229</v>
      </c>
      <c r="H12371" s="268" t="s">
        <v>4402</v>
      </c>
      <c r="I12371" s="268" t="s">
        <v>562</v>
      </c>
      <c r="J12371" s="268">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3" t="s">
        <v>2228</v>
      </c>
      <c r="C12372" s="264" t="s">
        <v>138</v>
      </c>
      <c r="D12372" s="74" t="str">
        <f t="shared" si="387"/>
        <v>jan/2019</v>
      </c>
      <c r="E12372" s="267">
        <v>43495</v>
      </c>
      <c r="F12372" s="263">
        <v>20629</v>
      </c>
      <c r="G12372" s="263" t="s">
        <v>2229</v>
      </c>
      <c r="H12372" s="268" t="s">
        <v>4402</v>
      </c>
      <c r="I12372" s="268" t="s">
        <v>2183</v>
      </c>
      <c r="J12372" s="268">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3" t="s">
        <v>2228</v>
      </c>
      <c r="C12373" s="264" t="s">
        <v>138</v>
      </c>
      <c r="D12373" s="74" t="str">
        <f t="shared" si="387"/>
        <v>jan/2019</v>
      </c>
      <c r="E12373" s="267">
        <v>43495</v>
      </c>
      <c r="F12373" s="263">
        <v>20629</v>
      </c>
      <c r="G12373" s="263" t="s">
        <v>2229</v>
      </c>
      <c r="H12373" s="268" t="s">
        <v>4402</v>
      </c>
      <c r="I12373" s="268" t="s">
        <v>562</v>
      </c>
      <c r="J12373" s="268">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3" t="s">
        <v>2228</v>
      </c>
      <c r="C12374" s="264" t="s">
        <v>138</v>
      </c>
      <c r="D12374" s="74" t="str">
        <f t="shared" si="387"/>
        <v>jan/2019</v>
      </c>
      <c r="E12374" s="267">
        <v>43495</v>
      </c>
      <c r="F12374" s="263">
        <v>20940</v>
      </c>
      <c r="G12374" s="263" t="s">
        <v>2229</v>
      </c>
      <c r="H12374" s="268" t="s">
        <v>4402</v>
      </c>
      <c r="I12374" s="268" t="s">
        <v>2183</v>
      </c>
      <c r="J12374" s="269">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3" t="s">
        <v>2228</v>
      </c>
      <c r="C12375" s="264" t="s">
        <v>138</v>
      </c>
      <c r="D12375" s="74" t="str">
        <f t="shared" si="387"/>
        <v>jan/2019</v>
      </c>
      <c r="E12375" s="267">
        <v>43495</v>
      </c>
      <c r="F12375" s="263">
        <v>20940</v>
      </c>
      <c r="G12375" s="263" t="s">
        <v>2229</v>
      </c>
      <c r="H12375" s="268" t="s">
        <v>4402</v>
      </c>
      <c r="I12375" s="268" t="s">
        <v>562</v>
      </c>
      <c r="J12375" s="268">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3" t="s">
        <v>2228</v>
      </c>
      <c r="C12376" s="264" t="s">
        <v>138</v>
      </c>
      <c r="D12376" s="74" t="str">
        <f t="shared" si="387"/>
        <v>jan/2019</v>
      </c>
      <c r="E12376" s="267">
        <v>43495</v>
      </c>
      <c r="F12376" s="263">
        <v>20629</v>
      </c>
      <c r="G12376" s="263" t="s">
        <v>2229</v>
      </c>
      <c r="H12376" s="268" t="s">
        <v>4402</v>
      </c>
      <c r="I12376" s="268" t="s">
        <v>2183</v>
      </c>
      <c r="J12376" s="268">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3" t="s">
        <v>2228</v>
      </c>
      <c r="C12377" s="264" t="s">
        <v>138</v>
      </c>
      <c r="D12377" s="74" t="str">
        <f t="shared" si="387"/>
        <v>jan/2019</v>
      </c>
      <c r="E12377" s="267">
        <v>43495</v>
      </c>
      <c r="F12377" s="263">
        <v>20629</v>
      </c>
      <c r="G12377" s="263" t="s">
        <v>2229</v>
      </c>
      <c r="H12377" s="268" t="s">
        <v>4402</v>
      </c>
      <c r="I12377" s="268" t="s">
        <v>562</v>
      </c>
      <c r="J12377" s="268">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3" t="s">
        <v>2228</v>
      </c>
      <c r="C12378" s="264" t="s">
        <v>138</v>
      </c>
      <c r="D12378" s="74" t="str">
        <f t="shared" si="387"/>
        <v>jan/2019</v>
      </c>
      <c r="E12378" s="267">
        <v>43495</v>
      </c>
      <c r="F12378" s="263">
        <v>44164</v>
      </c>
      <c r="G12378" s="263" t="s">
        <v>2229</v>
      </c>
      <c r="H12378" s="268" t="s">
        <v>2340</v>
      </c>
      <c r="I12378" s="268" t="s">
        <v>2217</v>
      </c>
      <c r="J12378" s="269">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3" t="s">
        <v>2228</v>
      </c>
      <c r="C12379" s="264" t="s">
        <v>138</v>
      </c>
      <c r="D12379" s="74" t="str">
        <f t="shared" si="387"/>
        <v>jan/2019</v>
      </c>
      <c r="E12379" s="267">
        <v>43495</v>
      </c>
      <c r="F12379" s="263">
        <v>16223</v>
      </c>
      <c r="G12379" s="263" t="s">
        <v>2229</v>
      </c>
      <c r="H12379" s="268" t="s">
        <v>2340</v>
      </c>
      <c r="I12379" s="268" t="s">
        <v>177</v>
      </c>
      <c r="J12379" s="268">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3" t="s">
        <v>2228</v>
      </c>
      <c r="C12380" s="264" t="s">
        <v>138</v>
      </c>
      <c r="D12380" s="74" t="str">
        <f t="shared" si="387"/>
        <v>jan/2019</v>
      </c>
      <c r="E12380" s="267">
        <v>43495</v>
      </c>
      <c r="F12380" s="263">
        <v>2556</v>
      </c>
      <c r="G12380" s="263" t="s">
        <v>2229</v>
      </c>
      <c r="H12380" s="268" t="s">
        <v>3127</v>
      </c>
      <c r="I12380" s="268" t="s">
        <v>2190</v>
      </c>
      <c r="J12380" s="269">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3" t="s">
        <v>2228</v>
      </c>
      <c r="C12381" s="264" t="s">
        <v>138</v>
      </c>
      <c r="D12381" s="74" t="str">
        <f t="shared" si="387"/>
        <v>jan/2019</v>
      </c>
      <c r="E12381" s="267">
        <v>43495</v>
      </c>
      <c r="F12381" s="263">
        <v>2556</v>
      </c>
      <c r="G12381" s="263" t="s">
        <v>2229</v>
      </c>
      <c r="H12381" s="268" t="s">
        <v>3127</v>
      </c>
      <c r="I12381" s="268" t="s">
        <v>562</v>
      </c>
      <c r="J12381" s="268">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3" t="s">
        <v>2228</v>
      </c>
      <c r="C12382" s="264" t="s">
        <v>138</v>
      </c>
      <c r="D12382" s="74" t="str">
        <f t="shared" si="387"/>
        <v>jan/2019</v>
      </c>
      <c r="E12382" s="267">
        <v>43495</v>
      </c>
      <c r="F12382" s="263">
        <v>7794</v>
      </c>
      <c r="G12382" s="263" t="s">
        <v>2284</v>
      </c>
      <c r="H12382" s="268" t="s">
        <v>3159</v>
      </c>
      <c r="I12382" s="268" t="s">
        <v>2181</v>
      </c>
      <c r="J12382" s="269">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3" t="s">
        <v>2228</v>
      </c>
      <c r="C12383" s="264" t="s">
        <v>138</v>
      </c>
      <c r="D12383" s="74" t="str">
        <f t="shared" si="387"/>
        <v>jan/2019</v>
      </c>
      <c r="E12383" s="267">
        <v>43495</v>
      </c>
      <c r="F12383" s="263">
        <v>7633</v>
      </c>
      <c r="G12383" s="263" t="s">
        <v>2229</v>
      </c>
      <c r="H12383" s="268" t="s">
        <v>3159</v>
      </c>
      <c r="I12383" s="268" t="s">
        <v>2181</v>
      </c>
      <c r="J12383" s="269">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3" t="s">
        <v>2228</v>
      </c>
      <c r="C12384" s="264" t="s">
        <v>138</v>
      </c>
      <c r="D12384" s="74" t="str">
        <f t="shared" si="387"/>
        <v>jan/2019</v>
      </c>
      <c r="E12384" s="267">
        <v>43495</v>
      </c>
      <c r="F12384" s="263">
        <v>7298</v>
      </c>
      <c r="G12384" s="263" t="s">
        <v>2229</v>
      </c>
      <c r="H12384" s="268" t="s">
        <v>2399</v>
      </c>
      <c r="I12384" s="268" t="s">
        <v>232</v>
      </c>
      <c r="J12384" s="268">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3" t="s">
        <v>2228</v>
      </c>
      <c r="C12385" s="264" t="s">
        <v>138</v>
      </c>
      <c r="D12385" s="74" t="str">
        <f t="shared" si="387"/>
        <v>jan/2019</v>
      </c>
      <c r="E12385" s="267">
        <v>43495</v>
      </c>
      <c r="F12385" s="263">
        <v>2843</v>
      </c>
      <c r="G12385" s="263" t="s">
        <v>2229</v>
      </c>
      <c r="H12385" s="268" t="s">
        <v>3353</v>
      </c>
      <c r="I12385" s="268" t="s">
        <v>2182</v>
      </c>
      <c r="J12385" s="269">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3" t="s">
        <v>2228</v>
      </c>
      <c r="C12386" s="264" t="s">
        <v>138</v>
      </c>
      <c r="D12386" s="74" t="str">
        <f t="shared" si="387"/>
        <v>jan/2019</v>
      </c>
      <c r="E12386" s="267">
        <v>43495</v>
      </c>
      <c r="F12386" s="263" t="s">
        <v>208</v>
      </c>
      <c r="G12386" s="263" t="s">
        <v>2229</v>
      </c>
      <c r="H12386" s="268" t="s">
        <v>2761</v>
      </c>
      <c r="I12386" s="268" t="s">
        <v>160</v>
      </c>
      <c r="J12386" s="268">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3" t="s">
        <v>2228</v>
      </c>
      <c r="C12387" s="264" t="s">
        <v>138</v>
      </c>
      <c r="D12387" s="74" t="str">
        <f t="shared" si="387"/>
        <v>jan/2019</v>
      </c>
      <c r="E12387" s="267">
        <v>43495</v>
      </c>
      <c r="F12387" s="263">
        <v>15</v>
      </c>
      <c r="G12387" s="263" t="s">
        <v>2229</v>
      </c>
      <c r="H12387" s="268" t="s">
        <v>2396</v>
      </c>
      <c r="I12387" s="268" t="s">
        <v>241</v>
      </c>
      <c r="J12387" s="268">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3" t="s">
        <v>2228</v>
      </c>
      <c r="C12388" s="264" t="s">
        <v>138</v>
      </c>
      <c r="D12388" s="74" t="str">
        <f t="shared" si="387"/>
        <v>jan/2019</v>
      </c>
      <c r="E12388" s="267">
        <v>43495</v>
      </c>
      <c r="F12388" s="263" t="s">
        <v>2326</v>
      </c>
      <c r="G12388" s="263" t="s">
        <v>2229</v>
      </c>
      <c r="H12388" s="268" t="s">
        <v>3280</v>
      </c>
      <c r="I12388" s="268" t="s">
        <v>2209</v>
      </c>
      <c r="J12388" s="268">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3" t="s">
        <v>2228</v>
      </c>
      <c r="C12389" s="264" t="s">
        <v>138</v>
      </c>
      <c r="D12389" s="74" t="str">
        <f t="shared" si="387"/>
        <v>jan/2019</v>
      </c>
      <c r="E12389" s="267">
        <v>43495</v>
      </c>
      <c r="F12389" s="263" t="s">
        <v>2326</v>
      </c>
      <c r="G12389" s="263" t="s">
        <v>2229</v>
      </c>
      <c r="H12389" s="268" t="s">
        <v>4395</v>
      </c>
      <c r="I12389" s="268" t="s">
        <v>2209</v>
      </c>
      <c r="J12389" s="268">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3" t="s">
        <v>2228</v>
      </c>
      <c r="C12390" s="264" t="s">
        <v>138</v>
      </c>
      <c r="D12390" s="74" t="str">
        <f t="shared" si="387"/>
        <v>jan/2019</v>
      </c>
      <c r="E12390" s="267">
        <v>43495</v>
      </c>
      <c r="F12390" s="263">
        <v>10388</v>
      </c>
      <c r="G12390" s="263" t="s">
        <v>2229</v>
      </c>
      <c r="H12390" s="268" t="s">
        <v>4369</v>
      </c>
      <c r="I12390" s="268" t="s">
        <v>2183</v>
      </c>
      <c r="J12390" s="268">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3" t="s">
        <v>2228</v>
      </c>
      <c r="C12391" s="264" t="s">
        <v>138</v>
      </c>
      <c r="D12391" s="74" t="str">
        <f t="shared" si="387"/>
        <v>jan/2019</v>
      </c>
      <c r="E12391" s="267">
        <v>43495</v>
      </c>
      <c r="F12391" s="263">
        <v>10388</v>
      </c>
      <c r="G12391" s="263" t="s">
        <v>2229</v>
      </c>
      <c r="H12391" s="268" t="s">
        <v>4369</v>
      </c>
      <c r="I12391" s="268" t="s">
        <v>562</v>
      </c>
      <c r="J12391" s="268">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3" t="s">
        <v>2228</v>
      </c>
      <c r="C12392" s="264" t="s">
        <v>138</v>
      </c>
      <c r="D12392" s="74" t="str">
        <f t="shared" si="387"/>
        <v>jan/2019</v>
      </c>
      <c r="E12392" s="267">
        <v>43495</v>
      </c>
      <c r="F12392" s="263">
        <v>1122</v>
      </c>
      <c r="G12392" s="263" t="s">
        <v>2229</v>
      </c>
      <c r="H12392" s="268" t="s">
        <v>4403</v>
      </c>
      <c r="I12392" s="268" t="s">
        <v>2217</v>
      </c>
      <c r="J12392" s="269">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3" t="s">
        <v>2228</v>
      </c>
      <c r="C12393" s="264" t="s">
        <v>138</v>
      </c>
      <c r="D12393" s="74" t="str">
        <f t="shared" si="387"/>
        <v>jan/2019</v>
      </c>
      <c r="E12393" s="267">
        <v>43495</v>
      </c>
      <c r="F12393" s="263">
        <v>265086</v>
      </c>
      <c r="G12393" s="263" t="s">
        <v>2232</v>
      </c>
      <c r="H12393" s="268" t="s">
        <v>4388</v>
      </c>
      <c r="I12393" s="268" t="s">
        <v>2182</v>
      </c>
      <c r="J12393" s="268">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3" t="s">
        <v>2228</v>
      </c>
      <c r="C12394" s="264" t="s">
        <v>138</v>
      </c>
      <c r="D12394" s="74" t="str">
        <f t="shared" si="387"/>
        <v>jan/2019</v>
      </c>
      <c r="E12394" s="267">
        <v>43495</v>
      </c>
      <c r="F12394" s="263">
        <v>265086</v>
      </c>
      <c r="G12394" s="263" t="s">
        <v>2232</v>
      </c>
      <c r="H12394" s="268" t="s">
        <v>4388</v>
      </c>
      <c r="I12394" s="268" t="s">
        <v>562</v>
      </c>
      <c r="J12394" s="268">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3" t="s">
        <v>2228</v>
      </c>
      <c r="C12395" s="264" t="s">
        <v>138</v>
      </c>
      <c r="D12395" s="74" t="str">
        <f t="shared" si="387"/>
        <v>jan/2019</v>
      </c>
      <c r="E12395" s="267">
        <v>43495</v>
      </c>
      <c r="F12395" s="263">
        <v>264705</v>
      </c>
      <c r="G12395" s="263" t="s">
        <v>2232</v>
      </c>
      <c r="H12395" s="268" t="s">
        <v>4388</v>
      </c>
      <c r="I12395" s="268" t="s">
        <v>2182</v>
      </c>
      <c r="J12395" s="268">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3" t="s">
        <v>2228</v>
      </c>
      <c r="C12396" s="264" t="s">
        <v>138</v>
      </c>
      <c r="D12396" s="74" t="str">
        <f t="shared" si="387"/>
        <v>jan/2019</v>
      </c>
      <c r="E12396" s="267">
        <v>43495</v>
      </c>
      <c r="F12396" s="263">
        <v>264705</v>
      </c>
      <c r="G12396" s="263" t="s">
        <v>2232</v>
      </c>
      <c r="H12396" s="268" t="s">
        <v>4388</v>
      </c>
      <c r="I12396" s="268" t="s">
        <v>562</v>
      </c>
      <c r="J12396" s="268">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3" t="s">
        <v>2228</v>
      </c>
      <c r="C12397" s="264" t="s">
        <v>138</v>
      </c>
      <c r="D12397" s="74" t="str">
        <f t="shared" si="387"/>
        <v>jan/2019</v>
      </c>
      <c r="E12397" s="267">
        <v>43495</v>
      </c>
      <c r="F12397" s="263">
        <v>268328</v>
      </c>
      <c r="G12397" s="263" t="s">
        <v>2284</v>
      </c>
      <c r="H12397" s="268" t="s">
        <v>4388</v>
      </c>
      <c r="I12397" s="268" t="s">
        <v>2182</v>
      </c>
      <c r="J12397" s="269">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3" t="s">
        <v>2228</v>
      </c>
      <c r="C12398" s="264" t="s">
        <v>138</v>
      </c>
      <c r="D12398" s="74" t="str">
        <f t="shared" si="387"/>
        <v>jan/2019</v>
      </c>
      <c r="E12398" s="267">
        <v>43495</v>
      </c>
      <c r="F12398" s="263">
        <v>268328</v>
      </c>
      <c r="G12398" s="263" t="s">
        <v>2284</v>
      </c>
      <c r="H12398" s="268" t="s">
        <v>4388</v>
      </c>
      <c r="I12398" s="268" t="s">
        <v>562</v>
      </c>
      <c r="J12398" s="268">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3" t="s">
        <v>2228</v>
      </c>
      <c r="C12399" s="264" t="s">
        <v>138</v>
      </c>
      <c r="D12399" s="74" t="str">
        <f t="shared" si="387"/>
        <v>jan/2019</v>
      </c>
      <c r="E12399" s="267">
        <v>43495</v>
      </c>
      <c r="F12399" s="263">
        <v>4481</v>
      </c>
      <c r="G12399" s="263" t="s">
        <v>2229</v>
      </c>
      <c r="H12399" s="268" t="s">
        <v>4404</v>
      </c>
      <c r="I12399" s="268" t="s">
        <v>2182</v>
      </c>
      <c r="J12399" s="268">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3" t="s">
        <v>2228</v>
      </c>
      <c r="C12400" s="264" t="s">
        <v>138</v>
      </c>
      <c r="D12400" s="74" t="str">
        <f t="shared" si="387"/>
        <v>jan/2019</v>
      </c>
      <c r="E12400" s="267">
        <v>43495</v>
      </c>
      <c r="F12400" s="263">
        <v>4481</v>
      </c>
      <c r="G12400" s="263" t="s">
        <v>2229</v>
      </c>
      <c r="H12400" s="268" t="s">
        <v>4404</v>
      </c>
      <c r="I12400" s="268" t="s">
        <v>562</v>
      </c>
      <c r="J12400" s="268">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3" t="s">
        <v>2228</v>
      </c>
      <c r="C12401" s="264" t="s">
        <v>138</v>
      </c>
      <c r="D12401" s="74" t="str">
        <f t="shared" si="387"/>
        <v>jan/2019</v>
      </c>
      <c r="E12401" s="267">
        <v>43495</v>
      </c>
      <c r="F12401" s="263">
        <v>4529</v>
      </c>
      <c r="G12401" s="263" t="s">
        <v>2229</v>
      </c>
      <c r="H12401" s="268" t="s">
        <v>4404</v>
      </c>
      <c r="I12401" s="268" t="s">
        <v>2194</v>
      </c>
      <c r="J12401" s="268">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3" t="s">
        <v>2228</v>
      </c>
      <c r="C12402" s="264" t="s">
        <v>138</v>
      </c>
      <c r="D12402" s="74" t="str">
        <f t="shared" si="387"/>
        <v>jan/2019</v>
      </c>
      <c r="E12402" s="267">
        <v>43495</v>
      </c>
      <c r="F12402" s="263">
        <v>4529</v>
      </c>
      <c r="G12402" s="263" t="s">
        <v>2229</v>
      </c>
      <c r="H12402" s="268" t="s">
        <v>4404</v>
      </c>
      <c r="I12402" s="268" t="s">
        <v>562</v>
      </c>
      <c r="J12402" s="268">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3" t="s">
        <v>2228</v>
      </c>
      <c r="C12403" s="264" t="s">
        <v>138</v>
      </c>
      <c r="D12403" s="74" t="str">
        <f t="shared" si="387"/>
        <v>jan/2019</v>
      </c>
      <c r="E12403" s="267">
        <v>43495</v>
      </c>
      <c r="F12403" s="263" t="s">
        <v>1070</v>
      </c>
      <c r="G12403" s="263" t="s">
        <v>2229</v>
      </c>
      <c r="H12403" s="268" t="s">
        <v>1071</v>
      </c>
      <c r="I12403" s="268" t="s">
        <v>2237</v>
      </c>
      <c r="J12403" s="269">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3" t="s">
        <v>2228</v>
      </c>
      <c r="C12404" s="264" t="s">
        <v>138</v>
      </c>
      <c r="D12404" s="74" t="str">
        <f t="shared" si="387"/>
        <v>jan/2019</v>
      </c>
      <c r="E12404" s="267">
        <v>43495</v>
      </c>
      <c r="F12404" s="263">
        <v>268991</v>
      </c>
      <c r="G12404" s="263" t="s">
        <v>2324</v>
      </c>
      <c r="H12404" s="268" t="s">
        <v>222</v>
      </c>
      <c r="I12404" s="268" t="s">
        <v>2182</v>
      </c>
      <c r="J12404" s="268">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3" t="s">
        <v>2228</v>
      </c>
      <c r="C12405" s="264" t="s">
        <v>138</v>
      </c>
      <c r="D12405" s="74" t="str">
        <f t="shared" si="387"/>
        <v>jan/2019</v>
      </c>
      <c r="E12405" s="267">
        <v>43495</v>
      </c>
      <c r="F12405" s="263">
        <v>269718</v>
      </c>
      <c r="G12405" s="263" t="s">
        <v>2229</v>
      </c>
      <c r="H12405" s="268" t="s">
        <v>222</v>
      </c>
      <c r="I12405" s="268" t="s">
        <v>2181</v>
      </c>
      <c r="J12405" s="268">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3" t="s">
        <v>2228</v>
      </c>
      <c r="C12406" s="264" t="s">
        <v>138</v>
      </c>
      <c r="D12406" s="74" t="str">
        <f t="shared" si="387"/>
        <v>jan/2019</v>
      </c>
      <c r="E12406" s="267">
        <v>43495</v>
      </c>
      <c r="F12406" s="263">
        <v>269717</v>
      </c>
      <c r="G12406" s="263" t="s">
        <v>2330</v>
      </c>
      <c r="H12406" s="268" t="s">
        <v>222</v>
      </c>
      <c r="I12406" s="268" t="s">
        <v>2182</v>
      </c>
      <c r="J12406" s="268">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3" t="s">
        <v>2228</v>
      </c>
      <c r="C12407" s="264" t="s">
        <v>138</v>
      </c>
      <c r="D12407" s="74" t="str">
        <f t="shared" si="387"/>
        <v>jan/2019</v>
      </c>
      <c r="E12407" s="267">
        <v>43495</v>
      </c>
      <c r="F12407" s="263">
        <v>268992</v>
      </c>
      <c r="G12407" s="263" t="s">
        <v>2324</v>
      </c>
      <c r="H12407" s="268" t="s">
        <v>222</v>
      </c>
      <c r="I12407" s="268" t="s">
        <v>2181</v>
      </c>
      <c r="J12407" s="268">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3" t="s">
        <v>2228</v>
      </c>
      <c r="C12408" s="264" t="s">
        <v>138</v>
      </c>
      <c r="D12408" s="74" t="str">
        <f t="shared" si="387"/>
        <v>jan/2019</v>
      </c>
      <c r="E12408" s="267">
        <v>43495</v>
      </c>
      <c r="F12408" s="263">
        <v>268991</v>
      </c>
      <c r="G12408" s="263" t="s">
        <v>2330</v>
      </c>
      <c r="H12408" s="268" t="s">
        <v>222</v>
      </c>
      <c r="I12408" s="268" t="s">
        <v>2182</v>
      </c>
      <c r="J12408" s="268">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3" t="s">
        <v>2228</v>
      </c>
      <c r="C12409" s="264" t="s">
        <v>138</v>
      </c>
      <c r="D12409" s="74" t="str">
        <f t="shared" si="387"/>
        <v>jan/2019</v>
      </c>
      <c r="E12409" s="267">
        <v>43495</v>
      </c>
      <c r="F12409" s="263">
        <v>268992</v>
      </c>
      <c r="G12409" s="263" t="s">
        <v>2330</v>
      </c>
      <c r="H12409" s="268" t="s">
        <v>222</v>
      </c>
      <c r="I12409" s="268" t="s">
        <v>2181</v>
      </c>
      <c r="J12409" s="268">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3" t="s">
        <v>2228</v>
      </c>
      <c r="C12410" s="264" t="s">
        <v>138</v>
      </c>
      <c r="D12410" s="74" t="str">
        <f t="shared" si="387"/>
        <v>jan/2019</v>
      </c>
      <c r="E12410" s="267">
        <v>43495</v>
      </c>
      <c r="F12410" s="263">
        <v>269155</v>
      </c>
      <c r="G12410" s="263" t="s">
        <v>2324</v>
      </c>
      <c r="H12410" s="268" t="s">
        <v>222</v>
      </c>
      <c r="I12410" s="268" t="s">
        <v>2181</v>
      </c>
      <c r="J12410" s="269">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3" t="s">
        <v>2228</v>
      </c>
      <c r="C12411" s="264" t="s">
        <v>138</v>
      </c>
      <c r="D12411" s="74" t="str">
        <f t="shared" si="387"/>
        <v>jan/2019</v>
      </c>
      <c r="E12411" s="267">
        <v>43495</v>
      </c>
      <c r="F12411" s="263">
        <v>269154</v>
      </c>
      <c r="G12411" s="263" t="s">
        <v>2324</v>
      </c>
      <c r="H12411" s="268" t="s">
        <v>222</v>
      </c>
      <c r="I12411" s="268" t="s">
        <v>2181</v>
      </c>
      <c r="J12411" s="269">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3" t="s">
        <v>2228</v>
      </c>
      <c r="C12412" s="264" t="s">
        <v>138</v>
      </c>
      <c r="D12412" s="74" t="str">
        <f t="shared" si="387"/>
        <v>jan/2019</v>
      </c>
      <c r="E12412" s="267">
        <v>43495</v>
      </c>
      <c r="F12412" s="263">
        <v>269153</v>
      </c>
      <c r="G12412" s="263" t="s">
        <v>2330</v>
      </c>
      <c r="H12412" s="268" t="s">
        <v>222</v>
      </c>
      <c r="I12412" s="268" t="s">
        <v>2182</v>
      </c>
      <c r="J12412" s="268">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3" t="s">
        <v>2228</v>
      </c>
      <c r="C12413" s="264" t="s">
        <v>138</v>
      </c>
      <c r="D12413" s="74" t="str">
        <f t="shared" si="387"/>
        <v>jan/2019</v>
      </c>
      <c r="E12413" s="267">
        <v>43495</v>
      </c>
      <c r="F12413" s="263">
        <v>269153</v>
      </c>
      <c r="G12413" s="263" t="s">
        <v>2324</v>
      </c>
      <c r="H12413" s="268" t="s">
        <v>222</v>
      </c>
      <c r="I12413" s="268" t="s">
        <v>2182</v>
      </c>
      <c r="J12413" s="268">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3" t="s">
        <v>2228</v>
      </c>
      <c r="C12414" s="264" t="s">
        <v>138</v>
      </c>
      <c r="D12414" s="74" t="str">
        <f t="shared" si="387"/>
        <v>jan/2019</v>
      </c>
      <c r="E12414" s="267">
        <v>43495</v>
      </c>
      <c r="F12414" s="263">
        <v>269154</v>
      </c>
      <c r="G12414" s="263" t="s">
        <v>2330</v>
      </c>
      <c r="H12414" s="268" t="s">
        <v>222</v>
      </c>
      <c r="I12414" s="268" t="s">
        <v>2181</v>
      </c>
      <c r="J12414" s="269">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3" t="s">
        <v>2228</v>
      </c>
      <c r="C12415" s="264" t="s">
        <v>138</v>
      </c>
      <c r="D12415" s="74" t="str">
        <f t="shared" si="387"/>
        <v>jan/2019</v>
      </c>
      <c r="E12415" s="267">
        <v>43495</v>
      </c>
      <c r="F12415" s="263">
        <v>26915</v>
      </c>
      <c r="G12415" s="263" t="s">
        <v>2330</v>
      </c>
      <c r="H12415" s="268" t="s">
        <v>222</v>
      </c>
      <c r="I12415" s="268" t="s">
        <v>2181</v>
      </c>
      <c r="J12415" s="269">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3" t="s">
        <v>2228</v>
      </c>
      <c r="C12416" s="264" t="s">
        <v>138</v>
      </c>
      <c r="D12416" s="74" t="str">
        <f t="shared" si="387"/>
        <v>jan/2019</v>
      </c>
      <c r="E12416" s="267">
        <v>43495</v>
      </c>
      <c r="F12416" s="263">
        <v>7949</v>
      </c>
      <c r="G12416" s="263" t="s">
        <v>2229</v>
      </c>
      <c r="H12416" s="268" t="s">
        <v>3254</v>
      </c>
      <c r="I12416" s="268" t="s">
        <v>2204</v>
      </c>
      <c r="J12416" s="268">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3" t="s">
        <v>2228</v>
      </c>
      <c r="C12417" s="264" t="s">
        <v>138</v>
      </c>
      <c r="D12417" s="74" t="str">
        <f t="shared" si="387"/>
        <v>jan/2019</v>
      </c>
      <c r="E12417" s="267">
        <v>43495</v>
      </c>
      <c r="F12417" s="263">
        <v>7949</v>
      </c>
      <c r="G12417" s="263" t="s">
        <v>2229</v>
      </c>
      <c r="H12417" s="268" t="s">
        <v>3254</v>
      </c>
      <c r="I12417" s="268" t="s">
        <v>562</v>
      </c>
      <c r="J12417" s="268">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3" t="s">
        <v>2228</v>
      </c>
      <c r="C12418" s="264" t="s">
        <v>138</v>
      </c>
      <c r="D12418" s="74" t="str">
        <f t="shared" si="387"/>
        <v>jan/2019</v>
      </c>
      <c r="E12418" s="267">
        <v>43495</v>
      </c>
      <c r="F12418" s="263" t="s">
        <v>2326</v>
      </c>
      <c r="G12418" s="263" t="s">
        <v>2229</v>
      </c>
      <c r="H12418" s="268" t="s">
        <v>883</v>
      </c>
      <c r="I12418" s="268" t="s">
        <v>2209</v>
      </c>
      <c r="J12418" s="268">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3" t="s">
        <v>2228</v>
      </c>
      <c r="C12419" s="264" t="s">
        <v>138</v>
      </c>
      <c r="D12419" s="74" t="str">
        <f t="shared" si="387"/>
        <v>jan/2019</v>
      </c>
      <c r="E12419" s="267">
        <v>43495</v>
      </c>
      <c r="F12419" s="263" t="s">
        <v>1261</v>
      </c>
      <c r="G12419" s="263" t="s">
        <v>2229</v>
      </c>
      <c r="H12419" s="268" t="s">
        <v>4381</v>
      </c>
      <c r="I12419" s="268" t="s">
        <v>135</v>
      </c>
      <c r="J12419" s="268">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3" t="s">
        <v>2228</v>
      </c>
      <c r="C12420" s="264" t="s">
        <v>138</v>
      </c>
      <c r="D12420" s="74" t="str">
        <f t="shared" ref="D12420:D12483" si="389">TEXT(E12420,"mmm/aaaa")</f>
        <v>jan/2019</v>
      </c>
      <c r="E12420" s="267">
        <v>43495</v>
      </c>
      <c r="F12420" s="263" t="s">
        <v>1261</v>
      </c>
      <c r="G12420" s="263" t="s">
        <v>2229</v>
      </c>
      <c r="H12420" s="268" t="s">
        <v>2250</v>
      </c>
      <c r="I12420" s="268" t="s">
        <v>135</v>
      </c>
      <c r="J12420" s="268">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3" t="s">
        <v>2228</v>
      </c>
      <c r="C12421" s="264" t="s">
        <v>138</v>
      </c>
      <c r="D12421" s="74" t="str">
        <f t="shared" si="389"/>
        <v>jan/2019</v>
      </c>
      <c r="E12421" s="267">
        <v>43495</v>
      </c>
      <c r="F12421" s="263" t="s">
        <v>1261</v>
      </c>
      <c r="G12421" s="263" t="s">
        <v>2229</v>
      </c>
      <c r="H12421" s="268" t="s">
        <v>2250</v>
      </c>
      <c r="I12421" s="268" t="s">
        <v>135</v>
      </c>
      <c r="J12421" s="268">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3" t="s">
        <v>2228</v>
      </c>
      <c r="C12422" s="264" t="s">
        <v>138</v>
      </c>
      <c r="D12422" s="74" t="str">
        <f t="shared" si="389"/>
        <v>jan/2019</v>
      </c>
      <c r="E12422" s="267">
        <v>43495</v>
      </c>
      <c r="F12422" s="263" t="s">
        <v>1261</v>
      </c>
      <c r="G12422" s="263" t="s">
        <v>2229</v>
      </c>
      <c r="H12422" s="268" t="s">
        <v>2250</v>
      </c>
      <c r="I12422" s="268" t="s">
        <v>135</v>
      </c>
      <c r="J12422" s="268">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3" t="s">
        <v>2228</v>
      </c>
      <c r="C12423" s="264" t="s">
        <v>138</v>
      </c>
      <c r="D12423" s="74" t="str">
        <f t="shared" si="389"/>
        <v>jan/2019</v>
      </c>
      <c r="E12423" s="267">
        <v>43495</v>
      </c>
      <c r="F12423" s="263" t="s">
        <v>1261</v>
      </c>
      <c r="G12423" s="263" t="s">
        <v>2229</v>
      </c>
      <c r="H12423" s="268" t="s">
        <v>2250</v>
      </c>
      <c r="I12423" s="268" t="s">
        <v>135</v>
      </c>
      <c r="J12423" s="268">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3" t="s">
        <v>2228</v>
      </c>
      <c r="C12424" s="264" t="s">
        <v>138</v>
      </c>
      <c r="D12424" s="74" t="str">
        <f t="shared" si="389"/>
        <v>jan/2019</v>
      </c>
      <c r="E12424" s="267">
        <v>43495</v>
      </c>
      <c r="F12424" s="263" t="s">
        <v>1261</v>
      </c>
      <c r="G12424" s="263" t="s">
        <v>2229</v>
      </c>
      <c r="H12424" s="268" t="s">
        <v>2250</v>
      </c>
      <c r="I12424" s="268" t="s">
        <v>135</v>
      </c>
      <c r="J12424" s="268">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3" t="s">
        <v>2228</v>
      </c>
      <c r="C12425" s="264" t="s">
        <v>138</v>
      </c>
      <c r="D12425" s="74" t="str">
        <f t="shared" si="389"/>
        <v>jan/2019</v>
      </c>
      <c r="E12425" s="267">
        <v>43495</v>
      </c>
      <c r="F12425" s="263" t="s">
        <v>1261</v>
      </c>
      <c r="G12425" s="263" t="s">
        <v>2229</v>
      </c>
      <c r="H12425" s="268" t="s">
        <v>2250</v>
      </c>
      <c r="I12425" s="268" t="s">
        <v>135</v>
      </c>
      <c r="J12425" s="268">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3" t="s">
        <v>2228</v>
      </c>
      <c r="C12426" s="264" t="s">
        <v>138</v>
      </c>
      <c r="D12426" s="74" t="str">
        <f t="shared" si="389"/>
        <v>jan/2019</v>
      </c>
      <c r="E12426" s="267">
        <v>43495</v>
      </c>
      <c r="F12426" s="263" t="s">
        <v>1261</v>
      </c>
      <c r="G12426" s="263" t="s">
        <v>2229</v>
      </c>
      <c r="H12426" s="268" t="s">
        <v>2250</v>
      </c>
      <c r="I12426" s="268" t="s">
        <v>135</v>
      </c>
      <c r="J12426" s="268">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3" t="s">
        <v>2228</v>
      </c>
      <c r="C12427" s="264" t="s">
        <v>138</v>
      </c>
      <c r="D12427" s="74" t="str">
        <f t="shared" si="389"/>
        <v>jan/2019</v>
      </c>
      <c r="E12427" s="267">
        <v>43495</v>
      </c>
      <c r="F12427" s="263" t="s">
        <v>1261</v>
      </c>
      <c r="G12427" s="263" t="s">
        <v>2229</v>
      </c>
      <c r="H12427" s="268" t="s">
        <v>2250</v>
      </c>
      <c r="I12427" s="268" t="s">
        <v>135</v>
      </c>
      <c r="J12427" s="268">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3" t="s">
        <v>2228</v>
      </c>
      <c r="C12428" s="264" t="s">
        <v>138</v>
      </c>
      <c r="D12428" s="74" t="str">
        <f t="shared" si="389"/>
        <v>jan/2019</v>
      </c>
      <c r="E12428" s="267">
        <v>43495</v>
      </c>
      <c r="F12428" s="263" t="s">
        <v>1261</v>
      </c>
      <c r="G12428" s="263" t="s">
        <v>2229</v>
      </c>
      <c r="H12428" s="268" t="s">
        <v>2250</v>
      </c>
      <c r="I12428" s="268" t="s">
        <v>135</v>
      </c>
      <c r="J12428" s="268">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3" t="s">
        <v>2228</v>
      </c>
      <c r="C12429" s="264" t="s">
        <v>138</v>
      </c>
      <c r="D12429" s="74" t="str">
        <f t="shared" si="389"/>
        <v>jan/2019</v>
      </c>
      <c r="E12429" s="267">
        <v>43495</v>
      </c>
      <c r="F12429" s="263" t="s">
        <v>1261</v>
      </c>
      <c r="G12429" s="263" t="s">
        <v>2229</v>
      </c>
      <c r="H12429" s="268" t="s">
        <v>2250</v>
      </c>
      <c r="I12429" s="268" t="s">
        <v>135</v>
      </c>
      <c r="J12429" s="268">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3" t="s">
        <v>2228</v>
      </c>
      <c r="C12430" s="264" t="s">
        <v>138</v>
      </c>
      <c r="D12430" s="74" t="str">
        <f t="shared" si="389"/>
        <v>jan/2019</v>
      </c>
      <c r="E12430" s="267">
        <v>43495</v>
      </c>
      <c r="F12430" s="263" t="s">
        <v>1261</v>
      </c>
      <c r="G12430" s="263" t="s">
        <v>2229</v>
      </c>
      <c r="H12430" s="268" t="s">
        <v>2250</v>
      </c>
      <c r="I12430" s="268" t="s">
        <v>135</v>
      </c>
      <c r="J12430" s="268">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3" t="s">
        <v>2228</v>
      </c>
      <c r="C12431" s="264" t="s">
        <v>138</v>
      </c>
      <c r="D12431" s="74" t="str">
        <f t="shared" si="389"/>
        <v>jan/2019</v>
      </c>
      <c r="E12431" s="267">
        <v>43495</v>
      </c>
      <c r="F12431" s="263" t="s">
        <v>1261</v>
      </c>
      <c r="G12431" s="263" t="s">
        <v>2229</v>
      </c>
      <c r="H12431" s="268" t="s">
        <v>2250</v>
      </c>
      <c r="I12431" s="268" t="s">
        <v>135</v>
      </c>
      <c r="J12431" s="268">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3" t="s">
        <v>2228</v>
      </c>
      <c r="C12432" s="264" t="s">
        <v>138</v>
      </c>
      <c r="D12432" s="74" t="str">
        <f t="shared" si="389"/>
        <v>jan/2019</v>
      </c>
      <c r="E12432" s="267">
        <v>43495</v>
      </c>
      <c r="F12432" s="263" t="s">
        <v>1261</v>
      </c>
      <c r="G12432" s="263" t="s">
        <v>2229</v>
      </c>
      <c r="H12432" s="268" t="s">
        <v>2250</v>
      </c>
      <c r="I12432" s="268" t="s">
        <v>135</v>
      </c>
      <c r="J12432" s="268">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3" t="s">
        <v>2228</v>
      </c>
      <c r="C12433" s="264" t="s">
        <v>138</v>
      </c>
      <c r="D12433" s="74" t="str">
        <f t="shared" si="389"/>
        <v>jan/2019</v>
      </c>
      <c r="E12433" s="267">
        <v>43495</v>
      </c>
      <c r="F12433" s="263" t="s">
        <v>1261</v>
      </c>
      <c r="G12433" s="263" t="s">
        <v>2229</v>
      </c>
      <c r="H12433" s="268" t="s">
        <v>2250</v>
      </c>
      <c r="I12433" s="268" t="s">
        <v>135</v>
      </c>
      <c r="J12433" s="268">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3" t="s">
        <v>2228</v>
      </c>
      <c r="C12434" s="264" t="s">
        <v>138</v>
      </c>
      <c r="D12434" s="74" t="str">
        <f t="shared" si="389"/>
        <v>jan/2019</v>
      </c>
      <c r="E12434" s="267">
        <v>43495</v>
      </c>
      <c r="F12434" s="263" t="s">
        <v>1261</v>
      </c>
      <c r="G12434" s="263" t="s">
        <v>2229</v>
      </c>
      <c r="H12434" s="268" t="s">
        <v>2250</v>
      </c>
      <c r="I12434" s="268" t="s">
        <v>135</v>
      </c>
      <c r="J12434" s="268">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3" t="s">
        <v>2228</v>
      </c>
      <c r="C12435" s="264" t="s">
        <v>138</v>
      </c>
      <c r="D12435" s="74" t="str">
        <f t="shared" si="389"/>
        <v>jan/2019</v>
      </c>
      <c r="E12435" s="267">
        <v>43495</v>
      </c>
      <c r="F12435" s="263" t="s">
        <v>1261</v>
      </c>
      <c r="G12435" s="263" t="s">
        <v>2229</v>
      </c>
      <c r="H12435" s="268" t="s">
        <v>2250</v>
      </c>
      <c r="I12435" s="268" t="s">
        <v>135</v>
      </c>
      <c r="J12435" s="268">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3" t="s">
        <v>2228</v>
      </c>
      <c r="C12436" s="264" t="s">
        <v>138</v>
      </c>
      <c r="D12436" s="74" t="str">
        <f t="shared" si="389"/>
        <v>jan/2019</v>
      </c>
      <c r="E12436" s="267">
        <v>43495</v>
      </c>
      <c r="F12436" s="263" t="s">
        <v>1261</v>
      </c>
      <c r="G12436" s="263" t="s">
        <v>2229</v>
      </c>
      <c r="H12436" s="268" t="s">
        <v>2250</v>
      </c>
      <c r="I12436" s="268" t="s">
        <v>135</v>
      </c>
      <c r="J12436" s="268">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3" t="s">
        <v>2228</v>
      </c>
      <c r="C12437" s="264" t="s">
        <v>138</v>
      </c>
      <c r="D12437" s="74" t="str">
        <f t="shared" si="389"/>
        <v>jan/2019</v>
      </c>
      <c r="E12437" s="267">
        <v>43495</v>
      </c>
      <c r="F12437" s="263" t="s">
        <v>1261</v>
      </c>
      <c r="G12437" s="263" t="s">
        <v>2229</v>
      </c>
      <c r="H12437" s="268" t="s">
        <v>2250</v>
      </c>
      <c r="I12437" s="268" t="s">
        <v>135</v>
      </c>
      <c r="J12437" s="268">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3" t="s">
        <v>2228</v>
      </c>
      <c r="C12438" s="264" t="s">
        <v>138</v>
      </c>
      <c r="D12438" s="74" t="str">
        <f t="shared" si="389"/>
        <v>jan/2019</v>
      </c>
      <c r="E12438" s="267">
        <v>43495</v>
      </c>
      <c r="F12438" s="263" t="s">
        <v>1261</v>
      </c>
      <c r="G12438" s="263" t="s">
        <v>2229</v>
      </c>
      <c r="H12438" s="268" t="s">
        <v>2250</v>
      </c>
      <c r="I12438" s="268" t="s">
        <v>135</v>
      </c>
      <c r="J12438" s="268">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3" t="s">
        <v>2228</v>
      </c>
      <c r="C12439" s="264" t="s">
        <v>138</v>
      </c>
      <c r="D12439" s="74" t="str">
        <f t="shared" si="389"/>
        <v>jan/2019</v>
      </c>
      <c r="E12439" s="267">
        <v>43495</v>
      </c>
      <c r="F12439" s="263" t="s">
        <v>1261</v>
      </c>
      <c r="G12439" s="263" t="s">
        <v>2229</v>
      </c>
      <c r="H12439" s="268" t="s">
        <v>2250</v>
      </c>
      <c r="I12439" s="268" t="s">
        <v>135</v>
      </c>
      <c r="J12439" s="268">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3" t="s">
        <v>2228</v>
      </c>
      <c r="C12440" s="264" t="s">
        <v>138</v>
      </c>
      <c r="D12440" s="74" t="str">
        <f t="shared" si="389"/>
        <v>jan/2019</v>
      </c>
      <c r="E12440" s="267">
        <v>43495</v>
      </c>
      <c r="F12440" s="263" t="s">
        <v>1261</v>
      </c>
      <c r="G12440" s="263" t="s">
        <v>2229</v>
      </c>
      <c r="H12440" s="268" t="s">
        <v>2250</v>
      </c>
      <c r="I12440" s="268" t="s">
        <v>135</v>
      </c>
      <c r="J12440" s="268">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3" t="s">
        <v>2228</v>
      </c>
      <c r="C12441" s="264" t="s">
        <v>138</v>
      </c>
      <c r="D12441" s="74" t="str">
        <f t="shared" si="389"/>
        <v>jan/2019</v>
      </c>
      <c r="E12441" s="267">
        <v>43495</v>
      </c>
      <c r="F12441" s="263" t="s">
        <v>1261</v>
      </c>
      <c r="G12441" s="263" t="s">
        <v>2229</v>
      </c>
      <c r="H12441" s="268" t="s">
        <v>2250</v>
      </c>
      <c r="I12441" s="268" t="s">
        <v>135</v>
      </c>
      <c r="J12441" s="268">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3" t="s">
        <v>2240</v>
      </c>
      <c r="C12442" s="264" t="s">
        <v>138</v>
      </c>
      <c r="D12442" s="74" t="str">
        <f t="shared" si="389"/>
        <v>jan/2019</v>
      </c>
      <c r="E12442" s="267">
        <v>43496</v>
      </c>
      <c r="F12442" s="263" t="s">
        <v>161</v>
      </c>
      <c r="G12442" s="263" t="s">
        <v>2229</v>
      </c>
      <c r="H12442" s="268" t="s">
        <v>161</v>
      </c>
      <c r="I12442" s="268" t="s">
        <v>2168</v>
      </c>
      <c r="J12442" s="269">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3" t="s">
        <v>2228</v>
      </c>
      <c r="C12443" s="264" t="s">
        <v>138</v>
      </c>
      <c r="D12443" s="74" t="str">
        <f t="shared" si="389"/>
        <v>jan/2019</v>
      </c>
      <c r="E12443" s="267">
        <v>43496</v>
      </c>
      <c r="F12443" s="263">
        <v>2226243</v>
      </c>
      <c r="G12443" s="263" t="s">
        <v>2229</v>
      </c>
      <c r="H12443" s="268" t="s">
        <v>2684</v>
      </c>
      <c r="I12443" s="268" t="s">
        <v>145</v>
      </c>
      <c r="J12443" s="269">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3" t="s">
        <v>2228</v>
      </c>
      <c r="C12444" s="264" t="s">
        <v>138</v>
      </c>
      <c r="D12444" s="74" t="str">
        <f t="shared" si="389"/>
        <v>jan/2019</v>
      </c>
      <c r="E12444" s="267">
        <v>43496</v>
      </c>
      <c r="F12444" s="263">
        <v>2226243</v>
      </c>
      <c r="G12444" s="263" t="s">
        <v>2229</v>
      </c>
      <c r="H12444" s="268" t="s">
        <v>2684</v>
      </c>
      <c r="I12444" s="268" t="s">
        <v>562</v>
      </c>
      <c r="J12444" s="268">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3" t="s">
        <v>2228</v>
      </c>
      <c r="C12445" s="264" t="s">
        <v>138</v>
      </c>
      <c r="D12445" s="74" t="str">
        <f t="shared" si="389"/>
        <v>jan/2019</v>
      </c>
      <c r="E12445" s="267">
        <v>43496</v>
      </c>
      <c r="F12445" s="263" t="s">
        <v>4405</v>
      </c>
      <c r="G12445" s="263" t="s">
        <v>2229</v>
      </c>
      <c r="H12445" s="268" t="s">
        <v>4406</v>
      </c>
      <c r="I12445" s="268" t="s">
        <v>846</v>
      </c>
      <c r="J12445" s="268">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3" t="s">
        <v>2228</v>
      </c>
      <c r="C12446" s="264" t="s">
        <v>138</v>
      </c>
      <c r="D12446" s="74" t="str">
        <f t="shared" si="389"/>
        <v>jan/2019</v>
      </c>
      <c r="E12446" s="267">
        <v>43496</v>
      </c>
      <c r="F12446" s="263" t="s">
        <v>1061</v>
      </c>
      <c r="G12446" s="263" t="s">
        <v>2229</v>
      </c>
      <c r="H12446" s="268" t="s">
        <v>4371</v>
      </c>
      <c r="I12446" s="268" t="s">
        <v>2170</v>
      </c>
      <c r="J12446" s="268">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3" t="s">
        <v>2228</v>
      </c>
      <c r="C12447" s="264" t="s">
        <v>138</v>
      </c>
      <c r="D12447" s="74" t="str">
        <f t="shared" si="389"/>
        <v>jan/2019</v>
      </c>
      <c r="E12447" s="267">
        <v>43496</v>
      </c>
      <c r="F12447" s="263">
        <v>18798</v>
      </c>
      <c r="G12447" s="263" t="s">
        <v>2229</v>
      </c>
      <c r="H12447" s="268" t="s">
        <v>4407</v>
      </c>
      <c r="I12447" s="268" t="s">
        <v>2182</v>
      </c>
      <c r="J12447" s="268">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3" t="s">
        <v>2228</v>
      </c>
      <c r="C12448" s="264" t="s">
        <v>138</v>
      </c>
      <c r="D12448" s="74" t="str">
        <f t="shared" si="389"/>
        <v>jan/2019</v>
      </c>
      <c r="E12448" s="267">
        <v>43496</v>
      </c>
      <c r="F12448" s="263">
        <v>18798</v>
      </c>
      <c r="G12448" s="263" t="s">
        <v>2229</v>
      </c>
      <c r="H12448" s="268" t="s">
        <v>4407</v>
      </c>
      <c r="I12448" s="268" t="s">
        <v>562</v>
      </c>
      <c r="J12448" s="268">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3" t="s">
        <v>2228</v>
      </c>
      <c r="C12449" s="264" t="s">
        <v>138</v>
      </c>
      <c r="D12449" s="74" t="str">
        <f t="shared" si="389"/>
        <v>jan/2019</v>
      </c>
      <c r="E12449" s="267">
        <v>43496</v>
      </c>
      <c r="F12449" s="263" t="s">
        <v>437</v>
      </c>
      <c r="G12449" s="263" t="s">
        <v>2229</v>
      </c>
      <c r="H12449" s="268" t="s">
        <v>2362</v>
      </c>
      <c r="I12449" s="268" t="s">
        <v>439</v>
      </c>
      <c r="J12449" s="268">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3" t="s">
        <v>2228</v>
      </c>
      <c r="C12450" s="264" t="s">
        <v>138</v>
      </c>
      <c r="D12450" s="74" t="str">
        <f t="shared" si="389"/>
        <v>jan/2019</v>
      </c>
      <c r="E12450" s="267">
        <v>43496</v>
      </c>
      <c r="F12450" s="263" t="s">
        <v>250</v>
      </c>
      <c r="G12450" s="263" t="s">
        <v>2229</v>
      </c>
      <c r="H12450" s="268" t="s">
        <v>4408</v>
      </c>
      <c r="I12450" s="268" t="s">
        <v>2171</v>
      </c>
      <c r="J12450" s="268">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3" t="s">
        <v>2228</v>
      </c>
      <c r="C12451" s="264" t="s">
        <v>138</v>
      </c>
      <c r="D12451" s="74" t="str">
        <f t="shared" si="389"/>
        <v>jan/2019</v>
      </c>
      <c r="E12451" s="267">
        <v>43496</v>
      </c>
      <c r="F12451" s="263" t="s">
        <v>1070</v>
      </c>
      <c r="G12451" s="263" t="s">
        <v>2229</v>
      </c>
      <c r="H12451" s="268" t="s">
        <v>1071</v>
      </c>
      <c r="I12451" s="268" t="s">
        <v>2237</v>
      </c>
      <c r="J12451" s="269">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3" t="s">
        <v>2228</v>
      </c>
      <c r="C12452" s="264" t="s">
        <v>138</v>
      </c>
      <c r="D12452" s="74" t="str">
        <f t="shared" si="389"/>
        <v>jan/2019</v>
      </c>
      <c r="E12452" s="267">
        <v>43496</v>
      </c>
      <c r="F12452" s="263" t="s">
        <v>1261</v>
      </c>
      <c r="G12452" s="263" t="s">
        <v>2229</v>
      </c>
      <c r="H12452" s="268" t="s">
        <v>2250</v>
      </c>
      <c r="I12452" s="268" t="s">
        <v>135</v>
      </c>
      <c r="J12452" s="268">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3" t="s">
        <v>2228</v>
      </c>
      <c r="C12453" s="264" t="s">
        <v>138</v>
      </c>
      <c r="D12453" s="74" t="str">
        <f t="shared" si="389"/>
        <v>jan/2019</v>
      </c>
      <c r="E12453" s="267">
        <v>43496</v>
      </c>
      <c r="F12453" s="263" t="s">
        <v>1261</v>
      </c>
      <c r="G12453" s="263" t="s">
        <v>2229</v>
      </c>
      <c r="H12453" s="268" t="s">
        <v>2250</v>
      </c>
      <c r="I12453" s="268" t="s">
        <v>135</v>
      </c>
      <c r="J12453" s="268">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3" t="s">
        <v>2240</v>
      </c>
      <c r="C12454" s="264" t="s">
        <v>138</v>
      </c>
      <c r="D12454" s="74" t="str">
        <f t="shared" si="389"/>
        <v>fev/2019</v>
      </c>
      <c r="E12454" s="267">
        <v>43497</v>
      </c>
      <c r="F12454" s="263" t="s">
        <v>1061</v>
      </c>
      <c r="G12454" s="263" t="s">
        <v>2229</v>
      </c>
      <c r="H12454" s="268" t="s">
        <v>4370</v>
      </c>
      <c r="I12454" s="268" t="s">
        <v>126</v>
      </c>
      <c r="J12454" s="269">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3" t="s">
        <v>2228</v>
      </c>
      <c r="C12455" s="264" t="s">
        <v>138</v>
      </c>
      <c r="D12455" s="74" t="str">
        <f t="shared" si="389"/>
        <v>fev/2019</v>
      </c>
      <c r="E12455" s="267">
        <v>43497</v>
      </c>
      <c r="F12455" s="263" t="s">
        <v>1261</v>
      </c>
      <c r="G12455" s="263" t="s">
        <v>2229</v>
      </c>
      <c r="H12455" s="268" t="s">
        <v>262</v>
      </c>
      <c r="I12455" s="268" t="s">
        <v>135</v>
      </c>
      <c r="J12455" s="268">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3" t="s">
        <v>2228</v>
      </c>
      <c r="C12456" s="264" t="s">
        <v>138</v>
      </c>
      <c r="D12456" s="74" t="str">
        <f t="shared" si="389"/>
        <v>fev/2019</v>
      </c>
      <c r="E12456" s="267">
        <v>43497</v>
      </c>
      <c r="F12456" s="263">
        <v>38798</v>
      </c>
      <c r="G12456" s="263" t="s">
        <v>2229</v>
      </c>
      <c r="H12456" s="268" t="s">
        <v>4409</v>
      </c>
      <c r="I12456" s="268" t="s">
        <v>2193</v>
      </c>
      <c r="J12456" s="269">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3" t="s">
        <v>2228</v>
      </c>
      <c r="C12457" s="264" t="s">
        <v>138</v>
      </c>
      <c r="D12457" s="74" t="str">
        <f t="shared" si="389"/>
        <v>fev/2019</v>
      </c>
      <c r="E12457" s="267">
        <v>43497</v>
      </c>
      <c r="F12457" s="263" t="s">
        <v>1061</v>
      </c>
      <c r="G12457" s="263" t="s">
        <v>2229</v>
      </c>
      <c r="H12457" s="268" t="s">
        <v>4370</v>
      </c>
      <c r="I12457" s="268" t="s">
        <v>126</v>
      </c>
      <c r="J12457" s="269">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3" t="s">
        <v>2228</v>
      </c>
      <c r="C12458" s="264" t="s">
        <v>138</v>
      </c>
      <c r="D12458" s="74" t="str">
        <f t="shared" si="389"/>
        <v>fev/2019</v>
      </c>
      <c r="E12458" s="267">
        <v>43497</v>
      </c>
      <c r="F12458" s="263">
        <v>66463</v>
      </c>
      <c r="G12458" s="263" t="s">
        <v>2330</v>
      </c>
      <c r="H12458" s="268" t="s">
        <v>4383</v>
      </c>
      <c r="I12458" s="268" t="s">
        <v>2183</v>
      </c>
      <c r="J12458" s="268">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3" t="s">
        <v>2228</v>
      </c>
      <c r="C12459" s="264" t="s">
        <v>138</v>
      </c>
      <c r="D12459" s="74" t="str">
        <f t="shared" si="389"/>
        <v>fev/2019</v>
      </c>
      <c r="E12459" s="267">
        <v>43497</v>
      </c>
      <c r="F12459" s="263">
        <v>66463</v>
      </c>
      <c r="G12459" s="263" t="s">
        <v>2330</v>
      </c>
      <c r="H12459" s="268" t="s">
        <v>4383</v>
      </c>
      <c r="I12459" s="268" t="s">
        <v>562</v>
      </c>
      <c r="J12459" s="268">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3" t="s">
        <v>2228</v>
      </c>
      <c r="C12460" s="264" t="s">
        <v>138</v>
      </c>
      <c r="D12460" s="74" t="str">
        <f t="shared" si="389"/>
        <v>fev/2019</v>
      </c>
      <c r="E12460" s="267">
        <v>43500</v>
      </c>
      <c r="F12460" s="263" t="s">
        <v>1061</v>
      </c>
      <c r="G12460" s="263" t="s">
        <v>2229</v>
      </c>
      <c r="H12460" s="268" t="s">
        <v>4371</v>
      </c>
      <c r="I12460" s="268" t="s">
        <v>2170</v>
      </c>
      <c r="J12460" s="269">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3" t="s">
        <v>2228</v>
      </c>
      <c r="C12461" s="264" t="s">
        <v>138</v>
      </c>
      <c r="D12461" s="74" t="str">
        <f t="shared" si="389"/>
        <v>fev/2019</v>
      </c>
      <c r="E12461" s="267">
        <v>43500</v>
      </c>
      <c r="F12461" s="263" t="s">
        <v>1070</v>
      </c>
      <c r="G12461" s="263" t="s">
        <v>2229</v>
      </c>
      <c r="H12461" s="268" t="s">
        <v>1071</v>
      </c>
      <c r="I12461" s="268" t="s">
        <v>2237</v>
      </c>
      <c r="J12461" s="269">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3" t="s">
        <v>2228</v>
      </c>
      <c r="C12462" s="264" t="s">
        <v>138</v>
      </c>
      <c r="D12462" s="74" t="str">
        <f t="shared" si="389"/>
        <v>fev/2019</v>
      </c>
      <c r="E12462" s="267">
        <v>43501</v>
      </c>
      <c r="F12462" s="263" t="s">
        <v>4410</v>
      </c>
      <c r="G12462" s="263" t="s">
        <v>2229</v>
      </c>
      <c r="H12462" s="268" t="s">
        <v>4410</v>
      </c>
      <c r="I12462" s="268" t="s">
        <v>141</v>
      </c>
      <c r="J12462" s="269">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3" t="s">
        <v>2228</v>
      </c>
      <c r="C12463" s="264" t="s">
        <v>138</v>
      </c>
      <c r="D12463" s="74" t="str">
        <f t="shared" si="389"/>
        <v>fev/2019</v>
      </c>
      <c r="E12463" s="267">
        <v>43501</v>
      </c>
      <c r="F12463" s="263" t="s">
        <v>4410</v>
      </c>
      <c r="G12463" s="263" t="s">
        <v>2229</v>
      </c>
      <c r="H12463" s="268" t="s">
        <v>3063</v>
      </c>
      <c r="I12463" s="268" t="s">
        <v>141</v>
      </c>
      <c r="J12463" s="268">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3" t="s">
        <v>2228</v>
      </c>
      <c r="C12464" s="264" t="s">
        <v>138</v>
      </c>
      <c r="D12464" s="74" t="str">
        <f t="shared" si="389"/>
        <v>fev/2019</v>
      </c>
      <c r="E12464" s="267">
        <v>43501</v>
      </c>
      <c r="F12464" s="263">
        <v>18330</v>
      </c>
      <c r="G12464" s="263" t="s">
        <v>2229</v>
      </c>
      <c r="H12464" s="268" t="s">
        <v>4411</v>
      </c>
      <c r="I12464" s="268" t="s">
        <v>2190</v>
      </c>
      <c r="J12464" s="268">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3" t="s">
        <v>2228</v>
      </c>
      <c r="C12465" s="264" t="s">
        <v>138</v>
      </c>
      <c r="D12465" s="74" t="str">
        <f t="shared" si="389"/>
        <v>fev/2019</v>
      </c>
      <c r="E12465" s="267">
        <v>43501</v>
      </c>
      <c r="F12465" s="263">
        <v>18330</v>
      </c>
      <c r="G12465" s="263" t="s">
        <v>2229</v>
      </c>
      <c r="H12465" s="268" t="s">
        <v>4411</v>
      </c>
      <c r="I12465" s="268" t="s">
        <v>562</v>
      </c>
      <c r="J12465" s="268">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3" t="s">
        <v>2228</v>
      </c>
      <c r="C12466" s="264" t="s">
        <v>138</v>
      </c>
      <c r="D12466" s="74" t="str">
        <f t="shared" si="389"/>
        <v>fev/2019</v>
      </c>
      <c r="E12466" s="267">
        <v>43501</v>
      </c>
      <c r="F12466" s="263" t="s">
        <v>1070</v>
      </c>
      <c r="G12466" s="263" t="s">
        <v>2229</v>
      </c>
      <c r="H12466" s="268" t="s">
        <v>1071</v>
      </c>
      <c r="I12466" s="268" t="s">
        <v>2237</v>
      </c>
      <c r="J12466" s="269">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3" t="s">
        <v>2228</v>
      </c>
      <c r="C12467" s="264" t="s">
        <v>138</v>
      </c>
      <c r="D12467" s="74" t="str">
        <f t="shared" si="389"/>
        <v>fev/2019</v>
      </c>
      <c r="E12467" s="267">
        <v>43503</v>
      </c>
      <c r="F12467" s="263" t="s">
        <v>1261</v>
      </c>
      <c r="G12467" s="263" t="s">
        <v>2229</v>
      </c>
      <c r="H12467" s="268" t="s">
        <v>262</v>
      </c>
      <c r="I12467" s="268" t="s">
        <v>135</v>
      </c>
      <c r="J12467" s="268">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3" t="s">
        <v>2228</v>
      </c>
      <c r="C12468" s="264" t="s">
        <v>138</v>
      </c>
      <c r="D12468" s="74" t="str">
        <f t="shared" si="389"/>
        <v>fev/2019</v>
      </c>
      <c r="E12468" s="267">
        <v>43503</v>
      </c>
      <c r="F12468" s="263" t="s">
        <v>4412</v>
      </c>
      <c r="G12468" s="263" t="s">
        <v>2229</v>
      </c>
      <c r="H12468" s="268" t="s">
        <v>4413</v>
      </c>
      <c r="I12468" s="268" t="s">
        <v>130</v>
      </c>
      <c r="J12468" s="268">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3" t="s">
        <v>2228</v>
      </c>
      <c r="C12469" s="264" t="s">
        <v>138</v>
      </c>
      <c r="D12469" s="74" t="str">
        <f t="shared" si="389"/>
        <v>fev/2019</v>
      </c>
      <c r="E12469" s="267">
        <v>43503</v>
      </c>
      <c r="F12469" s="263" t="s">
        <v>254</v>
      </c>
      <c r="G12469" s="263" t="s">
        <v>2229</v>
      </c>
      <c r="H12469" s="268" t="s">
        <v>4413</v>
      </c>
      <c r="I12469" s="268" t="s">
        <v>130</v>
      </c>
      <c r="J12469" s="269">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3" t="s">
        <v>2228</v>
      </c>
      <c r="C12470" s="264" t="s">
        <v>138</v>
      </c>
      <c r="D12470" s="74" t="str">
        <f t="shared" si="389"/>
        <v>fev/2019</v>
      </c>
      <c r="E12470" s="267">
        <v>43503</v>
      </c>
      <c r="F12470" s="263" t="s">
        <v>1070</v>
      </c>
      <c r="G12470" s="263" t="s">
        <v>2229</v>
      </c>
      <c r="H12470" s="268" t="s">
        <v>1071</v>
      </c>
      <c r="I12470" s="268" t="s">
        <v>2237</v>
      </c>
      <c r="J12470" s="269">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3" t="s">
        <v>2240</v>
      </c>
      <c r="C12471" s="264" t="s">
        <v>138</v>
      </c>
      <c r="D12471" s="74" t="str">
        <f t="shared" si="389"/>
        <v>fev/2019</v>
      </c>
      <c r="E12471" s="267">
        <v>43507</v>
      </c>
      <c r="F12471" s="263" t="s">
        <v>161</v>
      </c>
      <c r="G12471" s="263" t="s">
        <v>2229</v>
      </c>
      <c r="H12471" s="268" t="s">
        <v>161</v>
      </c>
      <c r="I12471" s="268" t="s">
        <v>2168</v>
      </c>
      <c r="J12471" s="269">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3" t="s">
        <v>2240</v>
      </c>
      <c r="C12472" s="264" t="s">
        <v>138</v>
      </c>
      <c r="D12472" s="74" t="str">
        <f t="shared" si="389"/>
        <v>fev/2019</v>
      </c>
      <c r="E12472" s="267">
        <v>43507</v>
      </c>
      <c r="F12472" s="263" t="s">
        <v>161</v>
      </c>
      <c r="G12472" s="263" t="s">
        <v>2229</v>
      </c>
      <c r="H12472" s="268" t="s">
        <v>161</v>
      </c>
      <c r="I12472" s="268" t="s">
        <v>2168</v>
      </c>
      <c r="J12472" s="269">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3" t="s">
        <v>2240</v>
      </c>
      <c r="C12473" s="264" t="s">
        <v>138</v>
      </c>
      <c r="D12473" s="74" t="str">
        <f t="shared" si="389"/>
        <v>fev/2019</v>
      </c>
      <c r="E12473" s="267">
        <v>43507</v>
      </c>
      <c r="F12473" s="263" t="s">
        <v>1061</v>
      </c>
      <c r="G12473" s="263" t="s">
        <v>2229</v>
      </c>
      <c r="H12473" s="268" t="s">
        <v>4370</v>
      </c>
      <c r="I12473" s="268" t="s">
        <v>126</v>
      </c>
      <c r="J12473" s="269">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3" t="s">
        <v>2228</v>
      </c>
      <c r="C12474" s="264" t="s">
        <v>138</v>
      </c>
      <c r="D12474" s="74" t="str">
        <f t="shared" si="389"/>
        <v>fev/2019</v>
      </c>
      <c r="E12474" s="267">
        <v>43507</v>
      </c>
      <c r="F12474" s="263" t="s">
        <v>4410</v>
      </c>
      <c r="G12474" s="263" t="s">
        <v>2229</v>
      </c>
      <c r="H12474" s="268" t="s">
        <v>4410</v>
      </c>
      <c r="I12474" s="268" t="s">
        <v>141</v>
      </c>
      <c r="J12474" s="269">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3" t="s">
        <v>2228</v>
      </c>
      <c r="C12475" s="264" t="s">
        <v>138</v>
      </c>
      <c r="D12475" s="74" t="str">
        <f t="shared" si="389"/>
        <v>fev/2019</v>
      </c>
      <c r="E12475" s="267">
        <v>43507</v>
      </c>
      <c r="F12475" s="263" t="s">
        <v>1061</v>
      </c>
      <c r="G12475" s="263" t="s">
        <v>2229</v>
      </c>
      <c r="H12475" s="268" t="s">
        <v>4370</v>
      </c>
      <c r="I12475" s="268" t="s">
        <v>126</v>
      </c>
      <c r="J12475" s="269">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3" t="s">
        <v>2240</v>
      </c>
      <c r="C12476" s="264" t="s">
        <v>138</v>
      </c>
      <c r="D12476" s="74" t="str">
        <f t="shared" si="389"/>
        <v>fev/2019</v>
      </c>
      <c r="E12476" s="267">
        <v>43508</v>
      </c>
      <c r="F12476" s="263" t="s">
        <v>1061</v>
      </c>
      <c r="G12476" s="263" t="s">
        <v>2229</v>
      </c>
      <c r="H12476" s="268" t="s">
        <v>4370</v>
      </c>
      <c r="I12476" s="268" t="s">
        <v>126</v>
      </c>
      <c r="J12476" s="269">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3" t="s">
        <v>2228</v>
      </c>
      <c r="C12477" s="264" t="s">
        <v>138</v>
      </c>
      <c r="D12477" s="74" t="str">
        <f t="shared" si="389"/>
        <v>fev/2019</v>
      </c>
      <c r="E12477" s="267">
        <v>43508</v>
      </c>
      <c r="F12477" s="263" t="s">
        <v>4410</v>
      </c>
      <c r="G12477" s="263" t="s">
        <v>2229</v>
      </c>
      <c r="H12477" s="268" t="s">
        <v>542</v>
      </c>
      <c r="I12477" s="268" t="s">
        <v>141</v>
      </c>
      <c r="J12477" s="269">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3" t="s">
        <v>2228</v>
      </c>
      <c r="C12478" s="264" t="s">
        <v>138</v>
      </c>
      <c r="D12478" s="74" t="str">
        <f t="shared" si="389"/>
        <v>fev/2019</v>
      </c>
      <c r="E12478" s="267">
        <v>43508</v>
      </c>
      <c r="F12478" s="263" t="s">
        <v>4374</v>
      </c>
      <c r="G12478" s="263" t="s">
        <v>2229</v>
      </c>
      <c r="H12478" s="268" t="s">
        <v>72</v>
      </c>
      <c r="I12478" s="268" t="s">
        <v>1064</v>
      </c>
      <c r="J12478" s="269">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3" t="s">
        <v>2228</v>
      </c>
      <c r="C12479" s="264" t="s">
        <v>138</v>
      </c>
      <c r="D12479" s="74" t="str">
        <f t="shared" si="389"/>
        <v>fev/2019</v>
      </c>
      <c r="E12479" s="267">
        <v>43508</v>
      </c>
      <c r="F12479" s="263" t="s">
        <v>4410</v>
      </c>
      <c r="G12479" s="263" t="s">
        <v>2229</v>
      </c>
      <c r="H12479" s="268" t="s">
        <v>4414</v>
      </c>
      <c r="I12479" s="268" t="s">
        <v>141</v>
      </c>
      <c r="J12479" s="268">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3" t="s">
        <v>2228</v>
      </c>
      <c r="C12480" s="264" t="s">
        <v>138</v>
      </c>
      <c r="D12480" s="74" t="str">
        <f t="shared" si="389"/>
        <v>fev/2019</v>
      </c>
      <c r="E12480" s="267">
        <v>43508</v>
      </c>
      <c r="F12480" s="263" t="s">
        <v>4410</v>
      </c>
      <c r="G12480" s="263" t="s">
        <v>2229</v>
      </c>
      <c r="H12480" s="268" t="s">
        <v>4415</v>
      </c>
      <c r="I12480" s="268" t="s">
        <v>141</v>
      </c>
      <c r="J12480" s="268">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3" t="s">
        <v>2228</v>
      </c>
      <c r="C12481" s="264" t="s">
        <v>138</v>
      </c>
      <c r="D12481" s="74" t="str">
        <f t="shared" si="389"/>
        <v>fev/2019</v>
      </c>
      <c r="E12481" s="267">
        <v>43508</v>
      </c>
      <c r="F12481" s="263" t="s">
        <v>4410</v>
      </c>
      <c r="G12481" s="263" t="s">
        <v>2229</v>
      </c>
      <c r="H12481" s="268" t="s">
        <v>4416</v>
      </c>
      <c r="I12481" s="268" t="s">
        <v>141</v>
      </c>
      <c r="J12481" s="268">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3" t="s">
        <v>2228</v>
      </c>
      <c r="C12482" s="264" t="s">
        <v>138</v>
      </c>
      <c r="D12482" s="74" t="str">
        <f t="shared" si="389"/>
        <v>fev/2019</v>
      </c>
      <c r="E12482" s="267">
        <v>43508</v>
      </c>
      <c r="F12482" s="263" t="s">
        <v>4410</v>
      </c>
      <c r="G12482" s="263" t="s">
        <v>2229</v>
      </c>
      <c r="H12482" s="268" t="s">
        <v>4417</v>
      </c>
      <c r="I12482" s="268" t="s">
        <v>141</v>
      </c>
      <c r="J12482" s="268">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3" t="s">
        <v>2228</v>
      </c>
      <c r="C12483" s="264" t="s">
        <v>138</v>
      </c>
      <c r="D12483" s="74" t="str">
        <f t="shared" si="389"/>
        <v>fev/2019</v>
      </c>
      <c r="E12483" s="267">
        <v>43508</v>
      </c>
      <c r="F12483" s="263">
        <v>18</v>
      </c>
      <c r="G12483" s="263" t="s">
        <v>2229</v>
      </c>
      <c r="H12483" s="268" t="s">
        <v>3189</v>
      </c>
      <c r="I12483" s="268" t="s">
        <v>2176</v>
      </c>
      <c r="J12483" s="269">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3" t="s">
        <v>2228</v>
      </c>
      <c r="C12484" s="264" t="s">
        <v>138</v>
      </c>
      <c r="D12484" s="74" t="str">
        <f t="shared" ref="D12484:D12547" si="391">TEXT(E12484,"mmm/aaaa")</f>
        <v>fev/2019</v>
      </c>
      <c r="E12484" s="267">
        <v>43508</v>
      </c>
      <c r="F12484" s="263">
        <v>22</v>
      </c>
      <c r="G12484" s="263" t="s">
        <v>2229</v>
      </c>
      <c r="H12484" s="268" t="s">
        <v>3189</v>
      </c>
      <c r="I12484" s="268" t="s">
        <v>2176</v>
      </c>
      <c r="J12484" s="269">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3" t="s">
        <v>2228</v>
      </c>
      <c r="C12485" s="264" t="s">
        <v>138</v>
      </c>
      <c r="D12485" s="74" t="str">
        <f t="shared" si="391"/>
        <v>fev/2019</v>
      </c>
      <c r="E12485" s="267">
        <v>43508</v>
      </c>
      <c r="F12485" s="263">
        <v>8.1250000012141104E+16</v>
      </c>
      <c r="G12485" s="263" t="s">
        <v>2229</v>
      </c>
      <c r="H12485" s="268" t="s">
        <v>3363</v>
      </c>
      <c r="I12485" s="268" t="s">
        <v>2214</v>
      </c>
      <c r="J12485" s="268">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3" t="s">
        <v>2228</v>
      </c>
      <c r="C12486" s="264" t="s">
        <v>138</v>
      </c>
      <c r="D12486" s="74" t="str">
        <f t="shared" si="391"/>
        <v>fev/2019</v>
      </c>
      <c r="E12486" s="267">
        <v>43508</v>
      </c>
      <c r="F12486" s="263">
        <v>19306</v>
      </c>
      <c r="G12486" s="263" t="s">
        <v>2229</v>
      </c>
      <c r="H12486" s="268" t="s">
        <v>2370</v>
      </c>
      <c r="I12486" s="268" t="s">
        <v>145</v>
      </c>
      <c r="J12486" s="269">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3" t="s">
        <v>2228</v>
      </c>
      <c r="C12487" s="264" t="s">
        <v>138</v>
      </c>
      <c r="D12487" s="74" t="str">
        <f t="shared" si="391"/>
        <v>fev/2019</v>
      </c>
      <c r="E12487" s="267">
        <v>43508</v>
      </c>
      <c r="F12487" s="263">
        <v>119</v>
      </c>
      <c r="G12487" s="263" t="s">
        <v>2229</v>
      </c>
      <c r="H12487" s="268" t="s">
        <v>3270</v>
      </c>
      <c r="I12487" s="268" t="s">
        <v>2177</v>
      </c>
      <c r="J12487" s="269">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3" t="s">
        <v>2228</v>
      </c>
      <c r="C12488" s="264" t="s">
        <v>138</v>
      </c>
      <c r="D12488" s="74" t="str">
        <f t="shared" si="391"/>
        <v>fev/2019</v>
      </c>
      <c r="E12488" s="267">
        <v>43508</v>
      </c>
      <c r="F12488" s="263" t="s">
        <v>1061</v>
      </c>
      <c r="G12488" s="263" t="s">
        <v>2229</v>
      </c>
      <c r="H12488" s="268" t="s">
        <v>4370</v>
      </c>
      <c r="I12488" s="268" t="s">
        <v>126</v>
      </c>
      <c r="J12488" s="269">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3" t="s">
        <v>2228</v>
      </c>
      <c r="C12489" s="264" t="s">
        <v>138</v>
      </c>
      <c r="D12489" s="74" t="str">
        <f t="shared" si="391"/>
        <v>fev/2019</v>
      </c>
      <c r="E12489" s="267">
        <v>43509</v>
      </c>
      <c r="F12489" s="263" t="s">
        <v>254</v>
      </c>
      <c r="G12489" s="263" t="s">
        <v>2229</v>
      </c>
      <c r="H12489" s="268" t="s">
        <v>3378</v>
      </c>
      <c r="I12489" s="268" t="s">
        <v>130</v>
      </c>
      <c r="J12489" s="269">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3" t="s">
        <v>2228</v>
      </c>
      <c r="C12490" s="264" t="s">
        <v>138</v>
      </c>
      <c r="D12490" s="74" t="str">
        <f t="shared" si="391"/>
        <v>fev/2019</v>
      </c>
      <c r="E12490" s="267">
        <v>43509</v>
      </c>
      <c r="F12490" s="263">
        <v>4121</v>
      </c>
      <c r="G12490" s="263" t="s">
        <v>2229</v>
      </c>
      <c r="H12490" s="268" t="s">
        <v>2335</v>
      </c>
      <c r="I12490" s="268" t="s">
        <v>200</v>
      </c>
      <c r="J12490" s="269">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3" t="s">
        <v>2228</v>
      </c>
      <c r="C12491" s="264" t="s">
        <v>138</v>
      </c>
      <c r="D12491" s="74" t="str">
        <f t="shared" si="391"/>
        <v>fev/2019</v>
      </c>
      <c r="E12491" s="267">
        <v>43509</v>
      </c>
      <c r="F12491" s="263" t="s">
        <v>1261</v>
      </c>
      <c r="G12491" s="263" t="s">
        <v>2229</v>
      </c>
      <c r="H12491" s="268" t="s">
        <v>262</v>
      </c>
      <c r="I12491" s="268" t="s">
        <v>135</v>
      </c>
      <c r="J12491" s="268">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3" t="s">
        <v>2228</v>
      </c>
      <c r="C12492" s="264" t="s">
        <v>138</v>
      </c>
      <c r="D12492" s="74" t="str">
        <f t="shared" si="391"/>
        <v>fev/2019</v>
      </c>
      <c r="E12492" s="267">
        <v>43509</v>
      </c>
      <c r="F12492" s="263" t="s">
        <v>2326</v>
      </c>
      <c r="G12492" s="263" t="s">
        <v>2229</v>
      </c>
      <c r="H12492" s="268" t="s">
        <v>1080</v>
      </c>
      <c r="I12492" s="268" t="s">
        <v>2209</v>
      </c>
      <c r="J12492" s="268">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3" t="s">
        <v>2228</v>
      </c>
      <c r="C12493" s="264" t="s">
        <v>138</v>
      </c>
      <c r="D12493" s="74" t="str">
        <f t="shared" si="391"/>
        <v>fev/2019</v>
      </c>
      <c r="E12493" s="267">
        <v>43509</v>
      </c>
      <c r="F12493" s="263">
        <v>16852</v>
      </c>
      <c r="G12493" s="263" t="s">
        <v>2229</v>
      </c>
      <c r="H12493" s="268" t="s">
        <v>2340</v>
      </c>
      <c r="I12493" s="268" t="s">
        <v>618</v>
      </c>
      <c r="J12493" s="269">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3" t="s">
        <v>2228</v>
      </c>
      <c r="C12494" s="264" t="s">
        <v>138</v>
      </c>
      <c r="D12494" s="74" t="str">
        <f t="shared" si="391"/>
        <v>fev/2019</v>
      </c>
      <c r="E12494" s="267">
        <v>43509</v>
      </c>
      <c r="F12494" s="263">
        <v>181</v>
      </c>
      <c r="G12494" s="263" t="s">
        <v>2229</v>
      </c>
      <c r="H12494" s="268" t="s">
        <v>212</v>
      </c>
      <c r="I12494" s="268" t="s">
        <v>213</v>
      </c>
      <c r="J12494" s="269">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3" t="s">
        <v>2228</v>
      </c>
      <c r="C12495" s="264" t="s">
        <v>138</v>
      </c>
      <c r="D12495" s="74" t="str">
        <f t="shared" si="391"/>
        <v>fev/2019</v>
      </c>
      <c r="E12495" s="267">
        <v>43509</v>
      </c>
      <c r="F12495" s="263" t="s">
        <v>4418</v>
      </c>
      <c r="G12495" s="263" t="s">
        <v>2229</v>
      </c>
      <c r="H12495" s="268" t="s">
        <v>4418</v>
      </c>
      <c r="I12495" s="268" t="s">
        <v>194</v>
      </c>
      <c r="J12495" s="269">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3" t="s">
        <v>2228</v>
      </c>
      <c r="C12496" s="264" t="s">
        <v>138</v>
      </c>
      <c r="D12496" s="74" t="str">
        <f t="shared" si="391"/>
        <v>fev/2019</v>
      </c>
      <c r="E12496" s="267">
        <v>43509</v>
      </c>
      <c r="F12496" s="263" t="s">
        <v>4418</v>
      </c>
      <c r="G12496" s="263" t="s">
        <v>2229</v>
      </c>
      <c r="H12496" s="268" t="s">
        <v>4418</v>
      </c>
      <c r="I12496" s="268" t="s">
        <v>562</v>
      </c>
      <c r="J12496" s="268">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3" t="s">
        <v>2228</v>
      </c>
      <c r="C12497" s="264" t="s">
        <v>138</v>
      </c>
      <c r="D12497" s="74" t="str">
        <f t="shared" si="391"/>
        <v>fev/2019</v>
      </c>
      <c r="E12497" s="267">
        <v>43509</v>
      </c>
      <c r="F12497" s="263">
        <v>156</v>
      </c>
      <c r="G12497" s="263" t="s">
        <v>2229</v>
      </c>
      <c r="H12497" s="268" t="s">
        <v>4393</v>
      </c>
      <c r="I12497" s="268" t="s">
        <v>116</v>
      </c>
      <c r="J12497" s="269">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3" t="s">
        <v>2228</v>
      </c>
      <c r="C12498" s="264" t="s">
        <v>138</v>
      </c>
      <c r="D12498" s="74" t="str">
        <f t="shared" si="391"/>
        <v>fev/2019</v>
      </c>
      <c r="E12498" s="267">
        <v>43509</v>
      </c>
      <c r="F12498" s="263" t="s">
        <v>4410</v>
      </c>
      <c r="G12498" s="263" t="s">
        <v>2229</v>
      </c>
      <c r="H12498" s="268" t="s">
        <v>4419</v>
      </c>
      <c r="I12498" s="268" t="s">
        <v>141</v>
      </c>
      <c r="J12498" s="268">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3" t="s">
        <v>2228</v>
      </c>
      <c r="C12499" s="264" t="s">
        <v>138</v>
      </c>
      <c r="D12499" s="74" t="str">
        <f t="shared" si="391"/>
        <v>fev/2019</v>
      </c>
      <c r="E12499" s="267">
        <v>43509</v>
      </c>
      <c r="F12499" s="263">
        <v>245</v>
      </c>
      <c r="G12499" s="263" t="s">
        <v>2229</v>
      </c>
      <c r="H12499" s="268" t="s">
        <v>2357</v>
      </c>
      <c r="I12499" s="268" t="s">
        <v>164</v>
      </c>
      <c r="J12499" s="269">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3" t="s">
        <v>2228</v>
      </c>
      <c r="C12500" s="264" t="s">
        <v>138</v>
      </c>
      <c r="D12500" s="74" t="str">
        <f t="shared" si="391"/>
        <v>fev/2019</v>
      </c>
      <c r="E12500" s="267">
        <v>43509</v>
      </c>
      <c r="F12500" s="263" t="s">
        <v>4420</v>
      </c>
      <c r="G12500" s="263" t="s">
        <v>2229</v>
      </c>
      <c r="H12500" s="268" t="s">
        <v>4420</v>
      </c>
      <c r="I12500" s="268" t="s">
        <v>194</v>
      </c>
      <c r="J12500" s="269">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3" t="s">
        <v>2228</v>
      </c>
      <c r="C12501" s="264" t="s">
        <v>138</v>
      </c>
      <c r="D12501" s="74" t="str">
        <f t="shared" si="391"/>
        <v>fev/2019</v>
      </c>
      <c r="E12501" s="267">
        <v>43509</v>
      </c>
      <c r="F12501" s="263" t="s">
        <v>4420</v>
      </c>
      <c r="G12501" s="263" t="s">
        <v>2229</v>
      </c>
      <c r="H12501" s="268" t="s">
        <v>4420</v>
      </c>
      <c r="I12501" s="268" t="s">
        <v>562</v>
      </c>
      <c r="J12501" s="268">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3" t="s">
        <v>2228</v>
      </c>
      <c r="C12502" s="264" t="s">
        <v>138</v>
      </c>
      <c r="D12502" s="74" t="str">
        <f t="shared" si="391"/>
        <v>fev/2019</v>
      </c>
      <c r="E12502" s="267">
        <v>43509</v>
      </c>
      <c r="F12502" s="263" t="s">
        <v>1070</v>
      </c>
      <c r="G12502" s="263" t="s">
        <v>2229</v>
      </c>
      <c r="H12502" s="268" t="s">
        <v>1071</v>
      </c>
      <c r="I12502" s="268" t="s">
        <v>2237</v>
      </c>
      <c r="J12502" s="269">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3" t="s">
        <v>2228</v>
      </c>
      <c r="C12503" s="264" t="s">
        <v>138</v>
      </c>
      <c r="D12503" s="74" t="str">
        <f t="shared" si="391"/>
        <v>fev/2019</v>
      </c>
      <c r="E12503" s="267">
        <v>43509</v>
      </c>
      <c r="F12503" s="263" t="s">
        <v>2326</v>
      </c>
      <c r="G12503" s="263" t="s">
        <v>2229</v>
      </c>
      <c r="H12503" s="268" t="s">
        <v>2360</v>
      </c>
      <c r="I12503" s="268" t="s">
        <v>2209</v>
      </c>
      <c r="J12503" s="268">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3" t="s">
        <v>2228</v>
      </c>
      <c r="C12504" s="264" t="s">
        <v>138</v>
      </c>
      <c r="D12504" s="74" t="str">
        <f t="shared" si="391"/>
        <v>fev/2019</v>
      </c>
      <c r="E12504" s="267">
        <v>43509</v>
      </c>
      <c r="F12504" s="263" t="s">
        <v>1261</v>
      </c>
      <c r="G12504" s="263" t="s">
        <v>2229</v>
      </c>
      <c r="H12504" s="268" t="s">
        <v>2250</v>
      </c>
      <c r="I12504" s="268" t="s">
        <v>135</v>
      </c>
      <c r="J12504" s="268">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3" t="s">
        <v>2228</v>
      </c>
      <c r="C12505" s="264" t="s">
        <v>138</v>
      </c>
      <c r="D12505" s="74" t="str">
        <f t="shared" si="391"/>
        <v>fev/2019</v>
      </c>
      <c r="E12505" s="267">
        <v>43509</v>
      </c>
      <c r="F12505" s="263" t="s">
        <v>1261</v>
      </c>
      <c r="G12505" s="263" t="s">
        <v>2229</v>
      </c>
      <c r="H12505" s="268" t="s">
        <v>2250</v>
      </c>
      <c r="I12505" s="268" t="s">
        <v>135</v>
      </c>
      <c r="J12505" s="268">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3" t="s">
        <v>2228</v>
      </c>
      <c r="C12506" s="264" t="s">
        <v>138</v>
      </c>
      <c r="D12506" s="74" t="str">
        <f t="shared" si="391"/>
        <v>fev/2019</v>
      </c>
      <c r="E12506" s="267">
        <v>43509</v>
      </c>
      <c r="F12506" s="263" t="s">
        <v>1261</v>
      </c>
      <c r="G12506" s="263" t="s">
        <v>2229</v>
      </c>
      <c r="H12506" s="268" t="s">
        <v>2250</v>
      </c>
      <c r="I12506" s="268" t="s">
        <v>135</v>
      </c>
      <c r="J12506" s="268">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3" t="s">
        <v>2228</v>
      </c>
      <c r="C12507" s="264" t="s">
        <v>138</v>
      </c>
      <c r="D12507" s="74" t="str">
        <f t="shared" si="391"/>
        <v>fev/2019</v>
      </c>
      <c r="E12507" s="267">
        <v>43509</v>
      </c>
      <c r="F12507" s="263" t="s">
        <v>1261</v>
      </c>
      <c r="G12507" s="263" t="s">
        <v>2229</v>
      </c>
      <c r="H12507" s="268" t="s">
        <v>2250</v>
      </c>
      <c r="I12507" s="268" t="s">
        <v>135</v>
      </c>
      <c r="J12507" s="268">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3" t="s">
        <v>2228</v>
      </c>
      <c r="C12508" s="264" t="s">
        <v>138</v>
      </c>
      <c r="D12508" s="74" t="str">
        <f t="shared" si="391"/>
        <v>fev/2019</v>
      </c>
      <c r="E12508" s="267">
        <v>43509</v>
      </c>
      <c r="F12508" s="263" t="s">
        <v>1261</v>
      </c>
      <c r="G12508" s="263" t="s">
        <v>2229</v>
      </c>
      <c r="H12508" s="268" t="s">
        <v>2250</v>
      </c>
      <c r="I12508" s="268" t="s">
        <v>135</v>
      </c>
      <c r="J12508" s="268">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3" t="s">
        <v>2228</v>
      </c>
      <c r="C12509" s="264" t="s">
        <v>138</v>
      </c>
      <c r="D12509" s="74" t="str">
        <f t="shared" si="391"/>
        <v>fev/2019</v>
      </c>
      <c r="E12509" s="267">
        <v>43509</v>
      </c>
      <c r="F12509" s="263" t="s">
        <v>1261</v>
      </c>
      <c r="G12509" s="263" t="s">
        <v>2229</v>
      </c>
      <c r="H12509" s="268" t="s">
        <v>2250</v>
      </c>
      <c r="I12509" s="268" t="s">
        <v>135</v>
      </c>
      <c r="J12509" s="268">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3" t="s">
        <v>2228</v>
      </c>
      <c r="C12510" s="264" t="s">
        <v>138</v>
      </c>
      <c r="D12510" s="74" t="str">
        <f t="shared" si="391"/>
        <v>fev/2019</v>
      </c>
      <c r="E12510" s="267">
        <v>43509</v>
      </c>
      <c r="F12510" s="263" t="s">
        <v>1261</v>
      </c>
      <c r="G12510" s="263" t="s">
        <v>2229</v>
      </c>
      <c r="H12510" s="268" t="s">
        <v>2250</v>
      </c>
      <c r="I12510" s="268" t="s">
        <v>135</v>
      </c>
      <c r="J12510" s="268">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3" t="s">
        <v>2228</v>
      </c>
      <c r="C12511" s="264" t="s">
        <v>138</v>
      </c>
      <c r="D12511" s="74" t="str">
        <f t="shared" si="391"/>
        <v>fev/2019</v>
      </c>
      <c r="E12511" s="267">
        <v>43509</v>
      </c>
      <c r="F12511" s="263" t="s">
        <v>1261</v>
      </c>
      <c r="G12511" s="263" t="s">
        <v>2229</v>
      </c>
      <c r="H12511" s="268" t="s">
        <v>2250</v>
      </c>
      <c r="I12511" s="268" t="s">
        <v>135</v>
      </c>
      <c r="J12511" s="268">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3" t="s">
        <v>2228</v>
      </c>
      <c r="C12512" s="264" t="s">
        <v>138</v>
      </c>
      <c r="D12512" s="74" t="str">
        <f t="shared" si="391"/>
        <v>fev/2019</v>
      </c>
      <c r="E12512" s="267">
        <v>43509</v>
      </c>
      <c r="F12512" s="263" t="s">
        <v>1261</v>
      </c>
      <c r="G12512" s="263" t="s">
        <v>2229</v>
      </c>
      <c r="H12512" s="268" t="s">
        <v>2250</v>
      </c>
      <c r="I12512" s="268" t="s">
        <v>135</v>
      </c>
      <c r="J12512" s="268">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3" t="s">
        <v>2228</v>
      </c>
      <c r="C12513" s="264" t="s">
        <v>138</v>
      </c>
      <c r="D12513" s="74" t="str">
        <f t="shared" si="391"/>
        <v>fev/2019</v>
      </c>
      <c r="E12513" s="267">
        <v>43509</v>
      </c>
      <c r="F12513" s="263" t="s">
        <v>1261</v>
      </c>
      <c r="G12513" s="263" t="s">
        <v>2229</v>
      </c>
      <c r="H12513" s="268" t="s">
        <v>2250</v>
      </c>
      <c r="I12513" s="268" t="s">
        <v>135</v>
      </c>
      <c r="J12513" s="268">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3" t="s">
        <v>2228</v>
      </c>
      <c r="C12514" s="264" t="s">
        <v>138</v>
      </c>
      <c r="D12514" s="74" t="str">
        <f t="shared" si="391"/>
        <v>fev/2019</v>
      </c>
      <c r="E12514" s="267">
        <v>43509</v>
      </c>
      <c r="F12514" s="263" t="s">
        <v>2326</v>
      </c>
      <c r="G12514" s="263" t="s">
        <v>2229</v>
      </c>
      <c r="H12514" s="268" t="s">
        <v>4421</v>
      </c>
      <c r="I12514" s="268" t="s">
        <v>2209</v>
      </c>
      <c r="J12514" s="268">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3" t="s">
        <v>2228</v>
      </c>
      <c r="C12515" s="264" t="s">
        <v>138</v>
      </c>
      <c r="D12515" s="74" t="str">
        <f t="shared" si="391"/>
        <v>fev/2019</v>
      </c>
      <c r="E12515" s="267">
        <v>43509</v>
      </c>
      <c r="F12515" s="263">
        <v>38581</v>
      </c>
      <c r="G12515" s="263" t="s">
        <v>2229</v>
      </c>
      <c r="H12515" s="268" t="s">
        <v>4409</v>
      </c>
      <c r="I12515" s="268" t="s">
        <v>2193</v>
      </c>
      <c r="J12515" s="268">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3" t="s">
        <v>2228</v>
      </c>
      <c r="C12516" s="264" t="s">
        <v>138</v>
      </c>
      <c r="D12516" s="74" t="str">
        <f t="shared" si="391"/>
        <v>fev/2019</v>
      </c>
      <c r="E12516" s="267">
        <v>43509</v>
      </c>
      <c r="F12516" s="263">
        <v>5400</v>
      </c>
      <c r="G12516" s="263" t="s">
        <v>2229</v>
      </c>
      <c r="H12516" s="268" t="s">
        <v>2349</v>
      </c>
      <c r="I12516" s="268" t="s">
        <v>181</v>
      </c>
      <c r="J12516" s="269">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3" t="s">
        <v>2228</v>
      </c>
      <c r="C12517" s="264" t="s">
        <v>138</v>
      </c>
      <c r="D12517" s="74" t="str">
        <f t="shared" si="391"/>
        <v>fev/2019</v>
      </c>
      <c r="E12517" s="267">
        <v>43509</v>
      </c>
      <c r="F12517" s="263">
        <v>5401</v>
      </c>
      <c r="G12517" s="263" t="s">
        <v>2229</v>
      </c>
      <c r="H12517" s="268" t="s">
        <v>2349</v>
      </c>
      <c r="I12517" s="268" t="s">
        <v>181</v>
      </c>
      <c r="J12517" s="269">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3" t="s">
        <v>2228</v>
      </c>
      <c r="C12518" s="264" t="s">
        <v>138</v>
      </c>
      <c r="D12518" s="74" t="str">
        <f t="shared" si="391"/>
        <v>fev/2019</v>
      </c>
      <c r="E12518" s="267">
        <v>43509</v>
      </c>
      <c r="F12518" s="263">
        <v>21</v>
      </c>
      <c r="G12518" s="263" t="s">
        <v>2229</v>
      </c>
      <c r="H12518" s="268" t="s">
        <v>2351</v>
      </c>
      <c r="I12518" s="273" t="s">
        <v>145</v>
      </c>
      <c r="J12518" s="269">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3" t="s">
        <v>2240</v>
      </c>
      <c r="C12519" s="264" t="s">
        <v>138</v>
      </c>
      <c r="D12519" s="74" t="str">
        <f t="shared" si="391"/>
        <v>fev/2019</v>
      </c>
      <c r="E12519" s="267">
        <v>43510</v>
      </c>
      <c r="F12519" s="263" t="s">
        <v>161</v>
      </c>
      <c r="G12519" s="263" t="s">
        <v>2229</v>
      </c>
      <c r="H12519" s="268" t="s">
        <v>161</v>
      </c>
      <c r="I12519" s="268" t="s">
        <v>2168</v>
      </c>
      <c r="J12519" s="269">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3" t="s">
        <v>2240</v>
      </c>
      <c r="C12520" s="264" t="s">
        <v>138</v>
      </c>
      <c r="D12520" s="74" t="str">
        <f t="shared" si="391"/>
        <v>fev/2019</v>
      </c>
      <c r="E12520" s="267">
        <v>43510</v>
      </c>
      <c r="F12520" s="263" t="s">
        <v>161</v>
      </c>
      <c r="G12520" s="263" t="s">
        <v>2229</v>
      </c>
      <c r="H12520" s="268" t="s">
        <v>161</v>
      </c>
      <c r="I12520" s="268" t="s">
        <v>2168</v>
      </c>
      <c r="J12520" s="269">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3" t="s">
        <v>2228</v>
      </c>
      <c r="C12521" s="264" t="s">
        <v>138</v>
      </c>
      <c r="D12521" s="74" t="str">
        <f t="shared" si="391"/>
        <v>fev/2019</v>
      </c>
      <c r="E12521" s="267">
        <v>43510</v>
      </c>
      <c r="F12521" s="263">
        <v>2</v>
      </c>
      <c r="G12521" s="263" t="s">
        <v>2229</v>
      </c>
      <c r="H12521" s="268" t="s">
        <v>4379</v>
      </c>
      <c r="I12521" s="268" t="s">
        <v>2177</v>
      </c>
      <c r="J12521" s="269">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3" t="s">
        <v>2228</v>
      </c>
      <c r="C12522" s="264" t="s">
        <v>138</v>
      </c>
      <c r="D12522" s="74" t="str">
        <f t="shared" si="391"/>
        <v>fev/2019</v>
      </c>
      <c r="E12522" s="267">
        <v>43510</v>
      </c>
      <c r="F12522" s="263">
        <v>29451252</v>
      </c>
      <c r="G12522" s="263" t="s">
        <v>2229</v>
      </c>
      <c r="H12522" s="268" t="s">
        <v>4422</v>
      </c>
      <c r="I12522" s="268" t="s">
        <v>540</v>
      </c>
      <c r="J12522" s="268">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3" t="s">
        <v>2228</v>
      </c>
      <c r="C12523" s="264" t="s">
        <v>138</v>
      </c>
      <c r="D12523" s="74" t="str">
        <f t="shared" si="391"/>
        <v>fev/2019</v>
      </c>
      <c r="E12523" s="267">
        <v>43510</v>
      </c>
      <c r="F12523" s="263" t="s">
        <v>1070</v>
      </c>
      <c r="G12523" s="263" t="s">
        <v>2229</v>
      </c>
      <c r="H12523" s="268" t="s">
        <v>1071</v>
      </c>
      <c r="I12523" s="268" t="s">
        <v>2237</v>
      </c>
      <c r="J12523" s="269">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3" t="s">
        <v>2228</v>
      </c>
      <c r="C12524" s="264" t="s">
        <v>138</v>
      </c>
      <c r="D12524" s="74" t="str">
        <f t="shared" si="391"/>
        <v>fev/2019</v>
      </c>
      <c r="E12524" s="267">
        <v>43510</v>
      </c>
      <c r="F12524" s="263" t="s">
        <v>1261</v>
      </c>
      <c r="G12524" s="263" t="s">
        <v>2229</v>
      </c>
      <c r="H12524" s="268" t="s">
        <v>2250</v>
      </c>
      <c r="I12524" s="268" t="s">
        <v>135</v>
      </c>
      <c r="J12524" s="268">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3" t="s">
        <v>2240</v>
      </c>
      <c r="C12525" s="264" t="s">
        <v>138</v>
      </c>
      <c r="D12525" s="74" t="str">
        <f t="shared" si="391"/>
        <v>fev/2019</v>
      </c>
      <c r="E12525" s="267">
        <v>43511</v>
      </c>
      <c r="F12525" s="263" t="s">
        <v>1261</v>
      </c>
      <c r="G12525" s="263" t="s">
        <v>2229</v>
      </c>
      <c r="H12525" s="268" t="s">
        <v>2338</v>
      </c>
      <c r="I12525" s="268" t="s">
        <v>135</v>
      </c>
      <c r="J12525" s="268">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3" t="s">
        <v>2240</v>
      </c>
      <c r="C12526" s="264" t="s">
        <v>138</v>
      </c>
      <c r="D12526" s="74" t="str">
        <f t="shared" si="391"/>
        <v>fev/2019</v>
      </c>
      <c r="E12526" s="267">
        <v>43511</v>
      </c>
      <c r="F12526" s="263" t="s">
        <v>1061</v>
      </c>
      <c r="G12526" s="263" t="s">
        <v>2229</v>
      </c>
      <c r="H12526" s="268" t="s">
        <v>4370</v>
      </c>
      <c r="I12526" s="268" t="s">
        <v>126</v>
      </c>
      <c r="J12526" s="269">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3" t="s">
        <v>2228</v>
      </c>
      <c r="C12527" s="264" t="s">
        <v>138</v>
      </c>
      <c r="D12527" s="74" t="str">
        <f t="shared" si="391"/>
        <v>fev/2019</v>
      </c>
      <c r="E12527" s="267">
        <v>43511</v>
      </c>
      <c r="F12527" s="263">
        <v>1497</v>
      </c>
      <c r="G12527" s="263" t="s">
        <v>2229</v>
      </c>
      <c r="H12527" s="268" t="s">
        <v>2328</v>
      </c>
      <c r="I12527" s="268" t="s">
        <v>145</v>
      </c>
      <c r="J12527" s="269">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3" t="s">
        <v>2228</v>
      </c>
      <c r="C12528" s="264" t="s">
        <v>138</v>
      </c>
      <c r="D12528" s="74" t="str">
        <f t="shared" si="391"/>
        <v>fev/2019</v>
      </c>
      <c r="E12528" s="267">
        <v>43511</v>
      </c>
      <c r="F12528" s="263" t="s">
        <v>1261</v>
      </c>
      <c r="G12528" s="263" t="s">
        <v>2229</v>
      </c>
      <c r="H12528" s="268" t="s">
        <v>2338</v>
      </c>
      <c r="I12528" s="268" t="s">
        <v>135</v>
      </c>
      <c r="J12528" s="268">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3" t="s">
        <v>2228</v>
      </c>
      <c r="C12529" s="264" t="s">
        <v>138</v>
      </c>
      <c r="D12529" s="74" t="str">
        <f t="shared" si="391"/>
        <v>fev/2019</v>
      </c>
      <c r="E12529" s="267">
        <v>43511</v>
      </c>
      <c r="F12529" s="263" t="s">
        <v>1261</v>
      </c>
      <c r="G12529" s="263" t="s">
        <v>2229</v>
      </c>
      <c r="H12529" s="268" t="s">
        <v>2250</v>
      </c>
      <c r="I12529" s="268" t="s">
        <v>135</v>
      </c>
      <c r="J12529" s="268">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3" t="s">
        <v>2228</v>
      </c>
      <c r="C12530" s="264" t="s">
        <v>138</v>
      </c>
      <c r="D12530" s="74" t="str">
        <f t="shared" si="391"/>
        <v>fev/2019</v>
      </c>
      <c r="E12530" s="267">
        <v>43511</v>
      </c>
      <c r="F12530" s="263" t="s">
        <v>4423</v>
      </c>
      <c r="G12530" s="263" t="s">
        <v>2229</v>
      </c>
      <c r="H12530" s="268" t="s">
        <v>4424</v>
      </c>
      <c r="I12530" s="268" t="s">
        <v>540</v>
      </c>
      <c r="J12530" s="268">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3" t="s">
        <v>2228</v>
      </c>
      <c r="C12531" s="264" t="s">
        <v>138</v>
      </c>
      <c r="D12531" s="74" t="str">
        <f t="shared" si="391"/>
        <v>fev/2019</v>
      </c>
      <c r="E12531" s="267">
        <v>43511</v>
      </c>
      <c r="F12531" s="263" t="s">
        <v>1061</v>
      </c>
      <c r="G12531" s="263" t="s">
        <v>2229</v>
      </c>
      <c r="H12531" s="268" t="s">
        <v>4370</v>
      </c>
      <c r="I12531" s="268" t="s">
        <v>126</v>
      </c>
      <c r="J12531" s="269">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3" t="s">
        <v>2228</v>
      </c>
      <c r="C12532" s="264" t="s">
        <v>138</v>
      </c>
      <c r="D12532" s="74" t="str">
        <f t="shared" si="391"/>
        <v>fev/2019</v>
      </c>
      <c r="E12532" s="267">
        <v>43514</v>
      </c>
      <c r="F12532" s="263" t="s">
        <v>4374</v>
      </c>
      <c r="G12532" s="263" t="s">
        <v>2229</v>
      </c>
      <c r="H12532" s="268" t="s">
        <v>72</v>
      </c>
      <c r="I12532" s="268" t="s">
        <v>1064</v>
      </c>
      <c r="J12532" s="269">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3" t="s">
        <v>2228</v>
      </c>
      <c r="C12533" s="264" t="s">
        <v>138</v>
      </c>
      <c r="D12533" s="74" t="str">
        <f t="shared" si="391"/>
        <v>fev/2019</v>
      </c>
      <c r="E12533" s="267">
        <v>43514</v>
      </c>
      <c r="F12533" s="263" t="s">
        <v>4377</v>
      </c>
      <c r="G12533" s="263" t="s">
        <v>2229</v>
      </c>
      <c r="H12533" s="268" t="s">
        <v>4425</v>
      </c>
      <c r="I12533" s="268" t="s">
        <v>128</v>
      </c>
      <c r="J12533" s="269">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3" t="s">
        <v>2228</v>
      </c>
      <c r="C12534" s="264" t="s">
        <v>138</v>
      </c>
      <c r="D12534" s="74" t="str">
        <f t="shared" si="391"/>
        <v>fev/2019</v>
      </c>
      <c r="E12534" s="267">
        <v>43514</v>
      </c>
      <c r="F12534" s="263" t="s">
        <v>4377</v>
      </c>
      <c r="G12534" s="263" t="s">
        <v>2229</v>
      </c>
      <c r="H12534" s="268" t="s">
        <v>4425</v>
      </c>
      <c r="I12534" s="268" t="s">
        <v>562</v>
      </c>
      <c r="J12534" s="269">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3" t="s">
        <v>2228</v>
      </c>
      <c r="C12535" s="264" t="s">
        <v>138</v>
      </c>
      <c r="D12535" s="74" t="str">
        <f t="shared" si="391"/>
        <v>fev/2019</v>
      </c>
      <c r="E12535" s="267">
        <v>43514</v>
      </c>
      <c r="F12535" s="263" t="s">
        <v>193</v>
      </c>
      <c r="G12535" s="263" t="s">
        <v>2229</v>
      </c>
      <c r="H12535" s="268" t="s">
        <v>4426</v>
      </c>
      <c r="I12535" s="268" t="s">
        <v>195</v>
      </c>
      <c r="J12535" s="269">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3" t="s">
        <v>2228</v>
      </c>
      <c r="C12536" s="264" t="s">
        <v>138</v>
      </c>
      <c r="D12536" s="74" t="str">
        <f t="shared" si="391"/>
        <v>fev/2019</v>
      </c>
      <c r="E12536" s="267">
        <v>43514</v>
      </c>
      <c r="F12536" s="263" t="s">
        <v>193</v>
      </c>
      <c r="G12536" s="263" t="s">
        <v>2229</v>
      </c>
      <c r="H12536" s="268" t="s">
        <v>4426</v>
      </c>
      <c r="I12536" s="268" t="s">
        <v>562</v>
      </c>
      <c r="J12536" s="269">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3" t="s">
        <v>2228</v>
      </c>
      <c r="C12537" s="264" t="s">
        <v>138</v>
      </c>
      <c r="D12537" s="74" t="str">
        <f t="shared" si="391"/>
        <v>fev/2019</v>
      </c>
      <c r="E12537" s="267">
        <v>43514</v>
      </c>
      <c r="F12537" s="263">
        <v>22</v>
      </c>
      <c r="G12537" s="263" t="s">
        <v>2229</v>
      </c>
      <c r="H12537" s="268" t="s">
        <v>3189</v>
      </c>
      <c r="I12537" s="268" t="s">
        <v>2176</v>
      </c>
      <c r="J12537" s="269">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3" t="s">
        <v>2228</v>
      </c>
      <c r="C12538" s="264" t="s">
        <v>138</v>
      </c>
      <c r="D12538" s="74" t="str">
        <f t="shared" si="391"/>
        <v>fev/2019</v>
      </c>
      <c r="E12538" s="267">
        <v>43514</v>
      </c>
      <c r="F12538" s="263">
        <v>10193</v>
      </c>
      <c r="G12538" s="263" t="s">
        <v>2229</v>
      </c>
      <c r="H12538" s="268" t="s">
        <v>4369</v>
      </c>
      <c r="I12538" s="268" t="s">
        <v>2183</v>
      </c>
      <c r="J12538" s="268">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3" t="s">
        <v>2228</v>
      </c>
      <c r="C12539" s="264" t="s">
        <v>138</v>
      </c>
      <c r="D12539" s="74" t="str">
        <f t="shared" si="391"/>
        <v>fev/2019</v>
      </c>
      <c r="E12539" s="267">
        <v>43514</v>
      </c>
      <c r="F12539" s="263">
        <v>10193</v>
      </c>
      <c r="G12539" s="263" t="s">
        <v>2229</v>
      </c>
      <c r="H12539" s="268" t="s">
        <v>4369</v>
      </c>
      <c r="I12539" s="268" t="s">
        <v>562</v>
      </c>
      <c r="J12539" s="268">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3" t="s">
        <v>2228</v>
      </c>
      <c r="C12540" s="264" t="s">
        <v>138</v>
      </c>
      <c r="D12540" s="74" t="str">
        <f t="shared" si="391"/>
        <v>fev/2019</v>
      </c>
      <c r="E12540" s="267">
        <v>43514</v>
      </c>
      <c r="F12540" s="263">
        <v>7495</v>
      </c>
      <c r="G12540" s="263" t="s">
        <v>2229</v>
      </c>
      <c r="H12540" s="268" t="s">
        <v>3254</v>
      </c>
      <c r="I12540" s="268" t="s">
        <v>2204</v>
      </c>
      <c r="J12540" s="269">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3" t="s">
        <v>2228</v>
      </c>
      <c r="C12541" s="264" t="s">
        <v>138</v>
      </c>
      <c r="D12541" s="74" t="str">
        <f t="shared" si="391"/>
        <v>fev/2019</v>
      </c>
      <c r="E12541" s="267">
        <v>43514</v>
      </c>
      <c r="F12541" s="263" t="s">
        <v>1261</v>
      </c>
      <c r="G12541" s="263" t="s">
        <v>2229</v>
      </c>
      <c r="H12541" s="268" t="s">
        <v>2250</v>
      </c>
      <c r="I12541" s="268" t="s">
        <v>135</v>
      </c>
      <c r="J12541" s="268">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3" t="s">
        <v>2228</v>
      </c>
      <c r="C12542" s="264" t="s">
        <v>138</v>
      </c>
      <c r="D12542" s="74" t="str">
        <f t="shared" si="391"/>
        <v>fev/2019</v>
      </c>
      <c r="E12542" s="267">
        <v>43514</v>
      </c>
      <c r="F12542" s="263" t="s">
        <v>1261</v>
      </c>
      <c r="G12542" s="263" t="s">
        <v>2229</v>
      </c>
      <c r="H12542" s="268" t="s">
        <v>2250</v>
      </c>
      <c r="I12542" s="268" t="s">
        <v>135</v>
      </c>
      <c r="J12542" s="268">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3" t="s">
        <v>2228</v>
      </c>
      <c r="C12543" s="264" t="s">
        <v>138</v>
      </c>
      <c r="D12543" s="74" t="str">
        <f t="shared" si="391"/>
        <v>fev/2019</v>
      </c>
      <c r="E12543" s="267">
        <v>43514</v>
      </c>
      <c r="F12543" s="263" t="s">
        <v>1261</v>
      </c>
      <c r="G12543" s="263" t="s">
        <v>2229</v>
      </c>
      <c r="H12543" s="268" t="s">
        <v>2250</v>
      </c>
      <c r="I12543" s="268" t="s">
        <v>135</v>
      </c>
      <c r="J12543" s="268">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3" t="s">
        <v>2228</v>
      </c>
      <c r="C12544" s="264" t="s">
        <v>138</v>
      </c>
      <c r="D12544" s="74" t="str">
        <f t="shared" si="391"/>
        <v>fev/2019</v>
      </c>
      <c r="E12544" s="267">
        <v>43514</v>
      </c>
      <c r="F12544" s="263" t="s">
        <v>3613</v>
      </c>
      <c r="G12544" s="263" t="s">
        <v>2229</v>
      </c>
      <c r="H12544" s="268" t="s">
        <v>2421</v>
      </c>
      <c r="I12544" s="268" t="s">
        <v>846</v>
      </c>
      <c r="J12544" s="268">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3" t="s">
        <v>2228</v>
      </c>
      <c r="C12545" s="264" t="s">
        <v>138</v>
      </c>
      <c r="D12545" s="74" t="str">
        <f t="shared" si="391"/>
        <v>fev/2019</v>
      </c>
      <c r="E12545" s="267">
        <v>43515</v>
      </c>
      <c r="F12545" s="263">
        <v>155</v>
      </c>
      <c r="G12545" s="263" t="s">
        <v>2229</v>
      </c>
      <c r="H12545" s="268" t="s">
        <v>2389</v>
      </c>
      <c r="I12545" s="268" t="s">
        <v>2197</v>
      </c>
      <c r="J12545" s="269">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3" t="s">
        <v>2228</v>
      </c>
      <c r="C12546" s="264" t="s">
        <v>138</v>
      </c>
      <c r="D12546" s="74" t="str">
        <f t="shared" si="391"/>
        <v>fev/2019</v>
      </c>
      <c r="E12546" s="267">
        <v>43515</v>
      </c>
      <c r="F12546" s="263">
        <v>89885</v>
      </c>
      <c r="G12546" s="263" t="s">
        <v>2229</v>
      </c>
      <c r="H12546" s="268" t="s">
        <v>2336</v>
      </c>
      <c r="I12546" s="268" t="s">
        <v>2192</v>
      </c>
      <c r="J12546" s="269">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3" t="s">
        <v>2228</v>
      </c>
      <c r="C12547" s="264" t="s">
        <v>138</v>
      </c>
      <c r="D12547" s="74" t="str">
        <f t="shared" si="391"/>
        <v>fev/2019</v>
      </c>
      <c r="E12547" s="267">
        <v>43515</v>
      </c>
      <c r="F12547" s="263">
        <v>103041</v>
      </c>
      <c r="G12547" s="263" t="s">
        <v>2330</v>
      </c>
      <c r="H12547" s="268" t="s">
        <v>2605</v>
      </c>
      <c r="I12547" s="268" t="s">
        <v>2182</v>
      </c>
      <c r="J12547" s="269">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3" t="s">
        <v>2228</v>
      </c>
      <c r="C12548" s="264" t="s">
        <v>138</v>
      </c>
      <c r="D12548" s="74" t="str">
        <f t="shared" ref="D12548:D12611" si="393">TEXT(E12548,"mmm/aaaa")</f>
        <v>fev/2019</v>
      </c>
      <c r="E12548" s="267">
        <v>43515</v>
      </c>
      <c r="F12548" s="263">
        <v>1020227</v>
      </c>
      <c r="G12548" s="263" t="s">
        <v>2232</v>
      </c>
      <c r="H12548" s="268" t="s">
        <v>2605</v>
      </c>
      <c r="I12548" s="268" t="s">
        <v>2182</v>
      </c>
      <c r="J12548" s="269">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3" t="s">
        <v>2228</v>
      </c>
      <c r="C12549" s="264" t="s">
        <v>138</v>
      </c>
      <c r="D12549" s="74" t="str">
        <f t="shared" si="393"/>
        <v>fev/2019</v>
      </c>
      <c r="E12549" s="267">
        <v>43515</v>
      </c>
      <c r="F12549" s="263">
        <v>103041</v>
      </c>
      <c r="G12549" s="263" t="s">
        <v>2324</v>
      </c>
      <c r="H12549" s="268" t="s">
        <v>2605</v>
      </c>
      <c r="I12549" s="268" t="s">
        <v>2182</v>
      </c>
      <c r="J12549" s="269">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3" t="s">
        <v>2228</v>
      </c>
      <c r="C12550" s="264" t="s">
        <v>138</v>
      </c>
      <c r="D12550" s="74" t="str">
        <f t="shared" si="393"/>
        <v>fev/2019</v>
      </c>
      <c r="E12550" s="267">
        <v>43515</v>
      </c>
      <c r="F12550" s="263">
        <v>1037116</v>
      </c>
      <c r="G12550" s="263" t="s">
        <v>2229</v>
      </c>
      <c r="H12550" s="268" t="s">
        <v>2605</v>
      </c>
      <c r="I12550" s="268" t="s">
        <v>2182</v>
      </c>
      <c r="J12550" s="268">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3" t="s">
        <v>2228</v>
      </c>
      <c r="C12551" s="264" t="s">
        <v>138</v>
      </c>
      <c r="D12551" s="74" t="str">
        <f t="shared" si="393"/>
        <v>fev/2019</v>
      </c>
      <c r="E12551" s="267">
        <v>43515</v>
      </c>
      <c r="F12551" s="263">
        <v>103041</v>
      </c>
      <c r="G12551" s="263" t="s">
        <v>2238</v>
      </c>
      <c r="H12551" s="268" t="s">
        <v>2605</v>
      </c>
      <c r="I12551" s="268" t="s">
        <v>2182</v>
      </c>
      <c r="J12551" s="269">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3" t="s">
        <v>2228</v>
      </c>
      <c r="C12552" s="264" t="s">
        <v>138</v>
      </c>
      <c r="D12552" s="74" t="str">
        <f t="shared" si="393"/>
        <v>fev/2019</v>
      </c>
      <c r="E12552" s="267">
        <v>43515</v>
      </c>
      <c r="F12552" s="263" t="s">
        <v>1061</v>
      </c>
      <c r="G12552" s="263" t="s">
        <v>2229</v>
      </c>
      <c r="H12552" s="268" t="s">
        <v>4371</v>
      </c>
      <c r="I12552" s="268" t="s">
        <v>2170</v>
      </c>
      <c r="J12552" s="269">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3" t="s">
        <v>2228</v>
      </c>
      <c r="C12553" s="264" t="s">
        <v>138</v>
      </c>
      <c r="D12553" s="74" t="str">
        <f t="shared" si="393"/>
        <v>fev/2019</v>
      </c>
      <c r="E12553" s="267">
        <v>43515</v>
      </c>
      <c r="F12553" s="263">
        <v>2598536</v>
      </c>
      <c r="G12553" s="263" t="s">
        <v>2229</v>
      </c>
      <c r="H12553" s="268" t="s">
        <v>2362</v>
      </c>
      <c r="I12553" s="268" t="s">
        <v>164</v>
      </c>
      <c r="J12553" s="268">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3" t="s">
        <v>2228</v>
      </c>
      <c r="C12554" s="264" t="s">
        <v>138</v>
      </c>
      <c r="D12554" s="74" t="str">
        <f t="shared" si="393"/>
        <v>fev/2019</v>
      </c>
      <c r="E12554" s="267">
        <v>43515</v>
      </c>
      <c r="F12554" s="263">
        <v>118</v>
      </c>
      <c r="G12554" s="263" t="s">
        <v>2229</v>
      </c>
      <c r="H12554" s="268" t="s">
        <v>3305</v>
      </c>
      <c r="I12554" s="268" t="s">
        <v>2198</v>
      </c>
      <c r="J12554" s="269">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3" t="s">
        <v>2228</v>
      </c>
      <c r="C12555" s="264" t="s">
        <v>138</v>
      </c>
      <c r="D12555" s="74" t="str">
        <f t="shared" si="393"/>
        <v>fev/2019</v>
      </c>
      <c r="E12555" s="267">
        <v>43515</v>
      </c>
      <c r="F12555" s="263">
        <v>2</v>
      </c>
      <c r="G12555" s="263" t="s">
        <v>2229</v>
      </c>
      <c r="H12555" s="268" t="s">
        <v>2353</v>
      </c>
      <c r="I12555" s="268" t="s">
        <v>188</v>
      </c>
      <c r="J12555" s="269">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3" t="s">
        <v>2228</v>
      </c>
      <c r="C12556" s="264" t="s">
        <v>138</v>
      </c>
      <c r="D12556" s="74" t="str">
        <f t="shared" si="393"/>
        <v>fev/2019</v>
      </c>
      <c r="E12556" s="267">
        <v>43515</v>
      </c>
      <c r="F12556" s="263">
        <v>39833</v>
      </c>
      <c r="G12556" s="263" t="s">
        <v>2229</v>
      </c>
      <c r="H12556" s="268" t="s">
        <v>2317</v>
      </c>
      <c r="I12556" s="268" t="s">
        <v>846</v>
      </c>
      <c r="J12556" s="268">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3" t="s">
        <v>2228</v>
      </c>
      <c r="C12557" s="264" t="s">
        <v>138</v>
      </c>
      <c r="D12557" s="74" t="str">
        <f t="shared" si="393"/>
        <v>fev/2019</v>
      </c>
      <c r="E12557" s="267">
        <v>43515</v>
      </c>
      <c r="F12557" s="263">
        <v>39833</v>
      </c>
      <c r="G12557" s="263" t="s">
        <v>2229</v>
      </c>
      <c r="H12557" s="268" t="s">
        <v>2317</v>
      </c>
      <c r="I12557" s="268" t="s">
        <v>562</v>
      </c>
      <c r="J12557" s="268">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3" t="s">
        <v>2228</v>
      </c>
      <c r="C12558" s="264" t="s">
        <v>138</v>
      </c>
      <c r="D12558" s="74" t="str">
        <f t="shared" si="393"/>
        <v>fev/2019</v>
      </c>
      <c r="E12558" s="267">
        <v>43515</v>
      </c>
      <c r="F12558" s="263">
        <v>40347</v>
      </c>
      <c r="G12558" s="263" t="s">
        <v>2229</v>
      </c>
      <c r="H12558" s="268" t="s">
        <v>2317</v>
      </c>
      <c r="I12558" s="268" t="s">
        <v>846</v>
      </c>
      <c r="J12558" s="268">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3" t="s">
        <v>2228</v>
      </c>
      <c r="C12559" s="264" t="s">
        <v>138</v>
      </c>
      <c r="D12559" s="74" t="str">
        <f t="shared" si="393"/>
        <v>fev/2019</v>
      </c>
      <c r="E12559" s="267">
        <v>43515</v>
      </c>
      <c r="F12559" s="263">
        <v>40347</v>
      </c>
      <c r="G12559" s="263" t="s">
        <v>2229</v>
      </c>
      <c r="H12559" s="268" t="s">
        <v>2317</v>
      </c>
      <c r="I12559" s="268" t="s">
        <v>562</v>
      </c>
      <c r="J12559" s="268">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3" t="s">
        <v>2228</v>
      </c>
      <c r="C12560" s="264" t="s">
        <v>138</v>
      </c>
      <c r="D12560" s="74" t="str">
        <f t="shared" si="393"/>
        <v>fev/2019</v>
      </c>
      <c r="E12560" s="267">
        <v>43515</v>
      </c>
      <c r="F12560" s="263">
        <v>6352</v>
      </c>
      <c r="G12560" s="263" t="s">
        <v>2229</v>
      </c>
      <c r="H12560" s="268" t="s">
        <v>2974</v>
      </c>
      <c r="I12560" s="268" t="s">
        <v>151</v>
      </c>
      <c r="J12560" s="268">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3" t="s">
        <v>2228</v>
      </c>
      <c r="C12561" s="264" t="s">
        <v>138</v>
      </c>
      <c r="D12561" s="74" t="str">
        <f t="shared" si="393"/>
        <v>fev/2019</v>
      </c>
      <c r="E12561" s="267">
        <v>43515</v>
      </c>
      <c r="F12561" s="263">
        <v>19451</v>
      </c>
      <c r="G12561" s="263" t="s">
        <v>2229</v>
      </c>
      <c r="H12561" s="268" t="s">
        <v>2370</v>
      </c>
      <c r="I12561" s="268" t="s">
        <v>145</v>
      </c>
      <c r="J12561" s="269">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3" t="s">
        <v>2228</v>
      </c>
      <c r="C12562" s="264" t="s">
        <v>138</v>
      </c>
      <c r="D12562" s="74" t="str">
        <f t="shared" si="393"/>
        <v>fev/2019</v>
      </c>
      <c r="E12562" s="267">
        <v>43515</v>
      </c>
      <c r="F12562" s="263" t="s">
        <v>1070</v>
      </c>
      <c r="G12562" s="263" t="s">
        <v>2229</v>
      </c>
      <c r="H12562" s="268" t="s">
        <v>1071</v>
      </c>
      <c r="I12562" s="268" t="s">
        <v>2237</v>
      </c>
      <c r="J12562" s="269">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3" t="s">
        <v>2228</v>
      </c>
      <c r="C12563" s="264" t="s">
        <v>138</v>
      </c>
      <c r="D12563" s="74" t="str">
        <f t="shared" si="393"/>
        <v>fev/2019</v>
      </c>
      <c r="E12563" s="267">
        <v>43515</v>
      </c>
      <c r="F12563" s="263" t="s">
        <v>1261</v>
      </c>
      <c r="G12563" s="263" t="s">
        <v>2229</v>
      </c>
      <c r="H12563" s="268" t="s">
        <v>2250</v>
      </c>
      <c r="I12563" s="268" t="s">
        <v>135</v>
      </c>
      <c r="J12563" s="268">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3" t="s">
        <v>2228</v>
      </c>
      <c r="C12564" s="264" t="s">
        <v>138</v>
      </c>
      <c r="D12564" s="74" t="str">
        <f t="shared" si="393"/>
        <v>fev/2019</v>
      </c>
      <c r="E12564" s="267">
        <v>43515</v>
      </c>
      <c r="F12564" s="263" t="s">
        <v>1261</v>
      </c>
      <c r="G12564" s="263" t="s">
        <v>2229</v>
      </c>
      <c r="H12564" s="268" t="s">
        <v>2250</v>
      </c>
      <c r="I12564" s="268" t="s">
        <v>135</v>
      </c>
      <c r="J12564" s="268">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3" t="s">
        <v>2228</v>
      </c>
      <c r="C12565" s="264" t="s">
        <v>138</v>
      </c>
      <c r="D12565" s="74" t="str">
        <f t="shared" si="393"/>
        <v>fev/2019</v>
      </c>
      <c r="E12565" s="267">
        <v>43515</v>
      </c>
      <c r="F12565" s="263" t="s">
        <v>1261</v>
      </c>
      <c r="G12565" s="263" t="s">
        <v>2229</v>
      </c>
      <c r="H12565" s="268" t="s">
        <v>2250</v>
      </c>
      <c r="I12565" s="268" t="s">
        <v>135</v>
      </c>
      <c r="J12565" s="268">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3" t="s">
        <v>2228</v>
      </c>
      <c r="C12566" s="264" t="s">
        <v>138</v>
      </c>
      <c r="D12566" s="74" t="str">
        <f t="shared" si="393"/>
        <v>fev/2019</v>
      </c>
      <c r="E12566" s="267">
        <v>43515</v>
      </c>
      <c r="F12566" s="263" t="s">
        <v>1261</v>
      </c>
      <c r="G12566" s="263" t="s">
        <v>2229</v>
      </c>
      <c r="H12566" s="268" t="s">
        <v>2250</v>
      </c>
      <c r="I12566" s="268" t="s">
        <v>135</v>
      </c>
      <c r="J12566" s="268">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3" t="s">
        <v>2228</v>
      </c>
      <c r="C12567" s="264" t="s">
        <v>138</v>
      </c>
      <c r="D12567" s="74" t="str">
        <f t="shared" si="393"/>
        <v>fev/2019</v>
      </c>
      <c r="E12567" s="267">
        <v>43515</v>
      </c>
      <c r="F12567" s="263" t="s">
        <v>1261</v>
      </c>
      <c r="G12567" s="263" t="s">
        <v>2229</v>
      </c>
      <c r="H12567" s="268" t="s">
        <v>2250</v>
      </c>
      <c r="I12567" s="268" t="s">
        <v>135</v>
      </c>
      <c r="J12567" s="268">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3" t="s">
        <v>2228</v>
      </c>
      <c r="C12568" s="264" t="s">
        <v>138</v>
      </c>
      <c r="D12568" s="74" t="str">
        <f t="shared" si="393"/>
        <v>fev/2019</v>
      </c>
      <c r="E12568" s="267">
        <v>43515</v>
      </c>
      <c r="F12568" s="263" t="s">
        <v>1261</v>
      </c>
      <c r="G12568" s="263" t="s">
        <v>2229</v>
      </c>
      <c r="H12568" s="268" t="s">
        <v>2250</v>
      </c>
      <c r="I12568" s="268" t="s">
        <v>135</v>
      </c>
      <c r="J12568" s="268">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3" t="s">
        <v>2228</v>
      </c>
      <c r="C12569" s="264" t="s">
        <v>138</v>
      </c>
      <c r="D12569" s="74" t="str">
        <f t="shared" si="393"/>
        <v>fev/2019</v>
      </c>
      <c r="E12569" s="267">
        <v>43515</v>
      </c>
      <c r="F12569" s="263">
        <v>436412</v>
      </c>
      <c r="G12569" s="263" t="s">
        <v>2229</v>
      </c>
      <c r="H12569" s="268" t="s">
        <v>2377</v>
      </c>
      <c r="I12569" s="268" t="s">
        <v>846</v>
      </c>
      <c r="J12569" s="269">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3" t="s">
        <v>2240</v>
      </c>
      <c r="C12570" s="264" t="s">
        <v>138</v>
      </c>
      <c r="D12570" s="74" t="str">
        <f t="shared" si="393"/>
        <v>fev/2019</v>
      </c>
      <c r="E12570" s="267">
        <v>43516</v>
      </c>
      <c r="F12570" s="263" t="s">
        <v>4374</v>
      </c>
      <c r="G12570" s="263" t="s">
        <v>2229</v>
      </c>
      <c r="H12570" s="268" t="s">
        <v>72</v>
      </c>
      <c r="I12570" s="268" t="s">
        <v>1064</v>
      </c>
      <c r="J12570" s="269">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3" t="s">
        <v>2240</v>
      </c>
      <c r="C12571" s="264" t="s">
        <v>138</v>
      </c>
      <c r="D12571" s="74" t="str">
        <f t="shared" si="393"/>
        <v>fev/2019</v>
      </c>
      <c r="E12571" s="267">
        <v>43516</v>
      </c>
      <c r="F12571" s="263" t="s">
        <v>161</v>
      </c>
      <c r="G12571" s="263" t="s">
        <v>2229</v>
      </c>
      <c r="H12571" s="268" t="s">
        <v>161</v>
      </c>
      <c r="I12571" s="268" t="s">
        <v>2168</v>
      </c>
      <c r="J12571" s="269">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3" t="s">
        <v>2240</v>
      </c>
      <c r="C12572" s="264" t="s">
        <v>138</v>
      </c>
      <c r="D12572" s="74" t="str">
        <f t="shared" si="393"/>
        <v>fev/2019</v>
      </c>
      <c r="E12572" s="267">
        <v>43516</v>
      </c>
      <c r="F12572" s="263" t="s">
        <v>161</v>
      </c>
      <c r="G12572" s="263" t="s">
        <v>2229</v>
      </c>
      <c r="H12572" s="268" t="s">
        <v>161</v>
      </c>
      <c r="I12572" s="268" t="s">
        <v>2168</v>
      </c>
      <c r="J12572" s="269">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3" t="s">
        <v>2240</v>
      </c>
      <c r="C12573" s="264" t="s">
        <v>138</v>
      </c>
      <c r="D12573" s="74" t="str">
        <f t="shared" si="393"/>
        <v>fev/2019</v>
      </c>
      <c r="E12573" s="267">
        <v>43516</v>
      </c>
      <c r="F12573" s="263" t="s">
        <v>161</v>
      </c>
      <c r="G12573" s="263" t="s">
        <v>2229</v>
      </c>
      <c r="H12573" s="268" t="s">
        <v>161</v>
      </c>
      <c r="I12573" s="268" t="s">
        <v>2168</v>
      </c>
      <c r="J12573" s="269">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3" t="s">
        <v>2240</v>
      </c>
      <c r="C12574" s="264" t="s">
        <v>138</v>
      </c>
      <c r="D12574" s="74" t="str">
        <f t="shared" si="393"/>
        <v>fev/2019</v>
      </c>
      <c r="E12574" s="267">
        <v>43516</v>
      </c>
      <c r="F12574" s="263" t="s">
        <v>1061</v>
      </c>
      <c r="G12574" s="263" t="s">
        <v>2229</v>
      </c>
      <c r="H12574" s="268" t="s">
        <v>4370</v>
      </c>
      <c r="I12574" s="268" t="s">
        <v>126</v>
      </c>
      <c r="J12574" s="269">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3" t="s">
        <v>2228</v>
      </c>
      <c r="C12575" s="264" t="s">
        <v>138</v>
      </c>
      <c r="D12575" s="74" t="str">
        <f t="shared" si="393"/>
        <v>fev/2019</v>
      </c>
      <c r="E12575" s="267">
        <v>43516</v>
      </c>
      <c r="F12575" s="263">
        <v>2238256</v>
      </c>
      <c r="G12575" s="263" t="s">
        <v>2229</v>
      </c>
      <c r="H12575" s="268" t="s">
        <v>2684</v>
      </c>
      <c r="I12575" s="268" t="s">
        <v>145</v>
      </c>
      <c r="J12575" s="269">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3" t="s">
        <v>2228</v>
      </c>
      <c r="C12576" s="264" t="s">
        <v>138</v>
      </c>
      <c r="D12576" s="74" t="str">
        <f t="shared" si="393"/>
        <v>fev/2019</v>
      </c>
      <c r="E12576" s="267">
        <v>43516</v>
      </c>
      <c r="F12576" s="263">
        <v>2238256</v>
      </c>
      <c r="G12576" s="263" t="s">
        <v>2229</v>
      </c>
      <c r="H12576" s="268" t="s">
        <v>2684</v>
      </c>
      <c r="I12576" s="268" t="s">
        <v>562</v>
      </c>
      <c r="J12576" s="268">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3" t="s">
        <v>2228</v>
      </c>
      <c r="C12577" s="264" t="s">
        <v>138</v>
      </c>
      <c r="D12577" s="74" t="str">
        <f t="shared" si="393"/>
        <v>fev/2019</v>
      </c>
      <c r="E12577" s="267">
        <v>43516</v>
      </c>
      <c r="F12577" s="263" t="s">
        <v>193</v>
      </c>
      <c r="G12577" s="263" t="s">
        <v>2229</v>
      </c>
      <c r="H12577" s="268" t="s">
        <v>4427</v>
      </c>
      <c r="I12577" s="268" t="s">
        <v>195</v>
      </c>
      <c r="J12577" s="269">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3" t="s">
        <v>2228</v>
      </c>
      <c r="C12578" s="264" t="s">
        <v>138</v>
      </c>
      <c r="D12578" s="74" t="str">
        <f t="shared" si="393"/>
        <v>fev/2019</v>
      </c>
      <c r="E12578" s="267">
        <v>43516</v>
      </c>
      <c r="F12578" s="263" t="s">
        <v>1061</v>
      </c>
      <c r="G12578" s="263" t="s">
        <v>2229</v>
      </c>
      <c r="H12578" s="268" t="s">
        <v>4370</v>
      </c>
      <c r="I12578" s="268" t="s">
        <v>126</v>
      </c>
      <c r="J12578" s="269">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3" t="s">
        <v>2240</v>
      </c>
      <c r="C12579" s="264" t="s">
        <v>138</v>
      </c>
      <c r="D12579" s="74" t="str">
        <f t="shared" si="393"/>
        <v>fev/2019</v>
      </c>
      <c r="E12579" s="267">
        <v>43517</v>
      </c>
      <c r="F12579" s="263" t="s">
        <v>1070</v>
      </c>
      <c r="G12579" s="263" t="s">
        <v>2229</v>
      </c>
      <c r="H12579" s="268" t="s">
        <v>1071</v>
      </c>
      <c r="I12579" s="268" t="s">
        <v>2237</v>
      </c>
      <c r="J12579" s="269">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3" t="s">
        <v>2240</v>
      </c>
      <c r="C12580" s="264" t="s">
        <v>138</v>
      </c>
      <c r="D12580" s="74" t="str">
        <f t="shared" si="393"/>
        <v>fev/2019</v>
      </c>
      <c r="E12580" s="267">
        <v>43517</v>
      </c>
      <c r="F12580" s="263" t="s">
        <v>1061</v>
      </c>
      <c r="G12580" s="263" t="s">
        <v>2229</v>
      </c>
      <c r="H12580" s="268" t="s">
        <v>4370</v>
      </c>
      <c r="I12580" s="268" t="s">
        <v>126</v>
      </c>
      <c r="J12580" s="269">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3" t="s">
        <v>2228</v>
      </c>
      <c r="C12581" s="264" t="s">
        <v>138</v>
      </c>
      <c r="D12581" s="74" t="str">
        <f t="shared" si="393"/>
        <v>fev/2019</v>
      </c>
      <c r="E12581" s="267">
        <v>43517</v>
      </c>
      <c r="F12581" s="263">
        <v>7775</v>
      </c>
      <c r="G12581" s="263" t="s">
        <v>2229</v>
      </c>
      <c r="H12581" s="268" t="s">
        <v>2341</v>
      </c>
      <c r="I12581" s="268" t="s">
        <v>232</v>
      </c>
      <c r="J12581" s="268">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3" t="s">
        <v>2228</v>
      </c>
      <c r="C12582" s="264" t="s">
        <v>138</v>
      </c>
      <c r="D12582" s="74" t="str">
        <f t="shared" si="393"/>
        <v>fev/2019</v>
      </c>
      <c r="E12582" s="267">
        <v>43517</v>
      </c>
      <c r="F12582" s="263">
        <v>7775</v>
      </c>
      <c r="G12582" s="263" t="s">
        <v>2229</v>
      </c>
      <c r="H12582" s="268" t="s">
        <v>2341</v>
      </c>
      <c r="I12582" s="268" t="s">
        <v>562</v>
      </c>
      <c r="J12582" s="268">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3" t="s">
        <v>2228</v>
      </c>
      <c r="C12583" s="264" t="s">
        <v>138</v>
      </c>
      <c r="D12583" s="74" t="str">
        <f t="shared" si="393"/>
        <v>fev/2019</v>
      </c>
      <c r="E12583" s="267">
        <v>43517</v>
      </c>
      <c r="F12583" s="263">
        <v>21</v>
      </c>
      <c r="G12583" s="263" t="s">
        <v>2229</v>
      </c>
      <c r="H12583" s="268" t="s">
        <v>3189</v>
      </c>
      <c r="I12583" s="268" t="s">
        <v>2176</v>
      </c>
      <c r="J12583" s="269">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3" t="s">
        <v>2228</v>
      </c>
      <c r="C12584" s="264" t="s">
        <v>138</v>
      </c>
      <c r="D12584" s="74" t="str">
        <f t="shared" si="393"/>
        <v>fev/2019</v>
      </c>
      <c r="E12584" s="267">
        <v>43517</v>
      </c>
      <c r="F12584" s="263">
        <v>25</v>
      </c>
      <c r="G12584" s="263" t="s">
        <v>2229</v>
      </c>
      <c r="H12584" s="268" t="s">
        <v>3189</v>
      </c>
      <c r="I12584" s="268" t="s">
        <v>2176</v>
      </c>
      <c r="J12584" s="269">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3" t="s">
        <v>2228</v>
      </c>
      <c r="C12585" s="264" t="s">
        <v>138</v>
      </c>
      <c r="D12585" s="74" t="str">
        <f t="shared" si="393"/>
        <v>fev/2019</v>
      </c>
      <c r="E12585" s="267">
        <v>43517</v>
      </c>
      <c r="F12585" s="263">
        <v>28</v>
      </c>
      <c r="G12585" s="263" t="s">
        <v>2229</v>
      </c>
      <c r="H12585" s="268" t="s">
        <v>3189</v>
      </c>
      <c r="I12585" s="268" t="s">
        <v>2176</v>
      </c>
      <c r="J12585" s="269">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3" t="s">
        <v>2228</v>
      </c>
      <c r="C12586" s="264" t="s">
        <v>138</v>
      </c>
      <c r="D12586" s="74" t="str">
        <f t="shared" si="393"/>
        <v>fev/2019</v>
      </c>
      <c r="E12586" s="267">
        <v>43517</v>
      </c>
      <c r="F12586" s="263">
        <v>1924</v>
      </c>
      <c r="G12586" s="263" t="s">
        <v>2229</v>
      </c>
      <c r="H12586" s="268" t="s">
        <v>4428</v>
      </c>
      <c r="I12586" s="268" t="s">
        <v>2217</v>
      </c>
      <c r="J12586" s="269">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3" t="s">
        <v>2228</v>
      </c>
      <c r="C12587" s="264" t="s">
        <v>138</v>
      </c>
      <c r="D12587" s="74" t="str">
        <f t="shared" si="393"/>
        <v>fev/2019</v>
      </c>
      <c r="E12587" s="267">
        <v>43517</v>
      </c>
      <c r="F12587" s="263">
        <v>10355</v>
      </c>
      <c r="G12587" s="263" t="s">
        <v>2229</v>
      </c>
      <c r="H12587" s="268" t="s">
        <v>4369</v>
      </c>
      <c r="I12587" s="268" t="s">
        <v>2183</v>
      </c>
      <c r="J12587" s="268">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3" t="s">
        <v>2228</v>
      </c>
      <c r="C12588" s="264" t="s">
        <v>138</v>
      </c>
      <c r="D12588" s="74" t="str">
        <f t="shared" si="393"/>
        <v>fev/2019</v>
      </c>
      <c r="E12588" s="267">
        <v>43517</v>
      </c>
      <c r="F12588" s="263">
        <v>10355</v>
      </c>
      <c r="G12588" s="263" t="s">
        <v>2229</v>
      </c>
      <c r="H12588" s="268" t="s">
        <v>4369</v>
      </c>
      <c r="I12588" s="268" t="s">
        <v>2183</v>
      </c>
      <c r="J12588" s="268">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3" t="s">
        <v>2228</v>
      </c>
      <c r="C12589" s="264" t="s">
        <v>138</v>
      </c>
      <c r="D12589" s="74" t="str">
        <f t="shared" si="393"/>
        <v>fev/2019</v>
      </c>
      <c r="E12589" s="267">
        <v>43517</v>
      </c>
      <c r="F12589" s="263">
        <v>109596</v>
      </c>
      <c r="G12589" s="263" t="s">
        <v>2229</v>
      </c>
      <c r="H12589" s="268" t="s">
        <v>4429</v>
      </c>
      <c r="I12589" s="268" t="s">
        <v>241</v>
      </c>
      <c r="J12589" s="269">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3" t="s">
        <v>2228</v>
      </c>
      <c r="C12590" s="264" t="s">
        <v>138</v>
      </c>
      <c r="D12590" s="74" t="str">
        <f t="shared" si="393"/>
        <v>fev/2019</v>
      </c>
      <c r="E12590" s="267">
        <v>43517</v>
      </c>
      <c r="F12590" s="263">
        <v>268328</v>
      </c>
      <c r="G12590" s="263" t="s">
        <v>2229</v>
      </c>
      <c r="H12590" s="268" t="s">
        <v>4388</v>
      </c>
      <c r="I12590" s="268" t="s">
        <v>2182</v>
      </c>
      <c r="J12590" s="269">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3" t="s">
        <v>2228</v>
      </c>
      <c r="C12591" s="264" t="s">
        <v>138</v>
      </c>
      <c r="D12591" s="74" t="str">
        <f t="shared" si="393"/>
        <v>fev/2019</v>
      </c>
      <c r="E12591" s="267">
        <v>43517</v>
      </c>
      <c r="F12591" s="263">
        <v>268328</v>
      </c>
      <c r="G12591" s="263" t="s">
        <v>2229</v>
      </c>
      <c r="H12591" s="268" t="s">
        <v>4388</v>
      </c>
      <c r="I12591" s="268" t="s">
        <v>562</v>
      </c>
      <c r="J12591" s="268">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3" t="s">
        <v>2228</v>
      </c>
      <c r="C12592" s="264" t="s">
        <v>138</v>
      </c>
      <c r="D12592" s="74" t="str">
        <f t="shared" si="393"/>
        <v>fev/2019</v>
      </c>
      <c r="E12592" s="267">
        <v>43517</v>
      </c>
      <c r="F12592" s="263" t="s">
        <v>1261</v>
      </c>
      <c r="G12592" s="263" t="s">
        <v>2229</v>
      </c>
      <c r="H12592" s="268" t="s">
        <v>2250</v>
      </c>
      <c r="I12592" s="268" t="s">
        <v>135</v>
      </c>
      <c r="J12592" s="268">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3" t="s">
        <v>2228</v>
      </c>
      <c r="C12593" s="264" t="s">
        <v>138</v>
      </c>
      <c r="D12593" s="74" t="str">
        <f t="shared" si="393"/>
        <v>fev/2019</v>
      </c>
      <c r="E12593" s="267">
        <v>43517</v>
      </c>
      <c r="F12593" s="263" t="s">
        <v>1261</v>
      </c>
      <c r="G12593" s="263" t="s">
        <v>2229</v>
      </c>
      <c r="H12593" s="268" t="s">
        <v>2250</v>
      </c>
      <c r="I12593" s="268" t="s">
        <v>135</v>
      </c>
      <c r="J12593" s="268">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3" t="s">
        <v>2228</v>
      </c>
      <c r="C12594" s="264" t="s">
        <v>138</v>
      </c>
      <c r="D12594" s="74" t="str">
        <f t="shared" si="393"/>
        <v>fev/2019</v>
      </c>
      <c r="E12594" s="267">
        <v>43517</v>
      </c>
      <c r="F12594" s="263" t="s">
        <v>1261</v>
      </c>
      <c r="G12594" s="263" t="s">
        <v>2229</v>
      </c>
      <c r="H12594" s="268" t="s">
        <v>2250</v>
      </c>
      <c r="I12594" s="268" t="s">
        <v>135</v>
      </c>
      <c r="J12594" s="268">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3" t="s">
        <v>2228</v>
      </c>
      <c r="C12595" s="264" t="s">
        <v>138</v>
      </c>
      <c r="D12595" s="74" t="str">
        <f t="shared" si="393"/>
        <v>fev/2019</v>
      </c>
      <c r="E12595" s="267">
        <v>43517</v>
      </c>
      <c r="F12595" s="263" t="s">
        <v>1261</v>
      </c>
      <c r="G12595" s="263" t="s">
        <v>2229</v>
      </c>
      <c r="H12595" s="268" t="s">
        <v>2250</v>
      </c>
      <c r="I12595" s="268" t="s">
        <v>135</v>
      </c>
      <c r="J12595" s="268">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3" t="s">
        <v>2228</v>
      </c>
      <c r="C12596" s="264" t="s">
        <v>138</v>
      </c>
      <c r="D12596" s="74" t="str">
        <f t="shared" si="393"/>
        <v>fev/2019</v>
      </c>
      <c r="E12596" s="267">
        <v>43517</v>
      </c>
      <c r="F12596" s="263" t="s">
        <v>1261</v>
      </c>
      <c r="G12596" s="263" t="s">
        <v>2229</v>
      </c>
      <c r="H12596" s="268" t="s">
        <v>2250</v>
      </c>
      <c r="I12596" s="268" t="s">
        <v>135</v>
      </c>
      <c r="J12596" s="268">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3" t="s">
        <v>2228</v>
      </c>
      <c r="C12597" s="264" t="s">
        <v>138</v>
      </c>
      <c r="D12597" s="74" t="str">
        <f t="shared" si="393"/>
        <v>fev/2019</v>
      </c>
      <c r="E12597" s="267">
        <v>43517</v>
      </c>
      <c r="F12597" s="263" t="s">
        <v>1261</v>
      </c>
      <c r="G12597" s="263" t="s">
        <v>2229</v>
      </c>
      <c r="H12597" s="268" t="s">
        <v>2250</v>
      </c>
      <c r="I12597" s="268" t="s">
        <v>135</v>
      </c>
      <c r="J12597" s="268">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3" t="s">
        <v>2228</v>
      </c>
      <c r="C12598" s="264" t="s">
        <v>138</v>
      </c>
      <c r="D12598" s="74" t="str">
        <f t="shared" si="393"/>
        <v>fev/2019</v>
      </c>
      <c r="E12598" s="267">
        <v>43517</v>
      </c>
      <c r="F12598" s="263" t="s">
        <v>1261</v>
      </c>
      <c r="G12598" s="263" t="s">
        <v>2229</v>
      </c>
      <c r="H12598" s="268" t="s">
        <v>2250</v>
      </c>
      <c r="I12598" s="268" t="s">
        <v>135</v>
      </c>
      <c r="J12598" s="268">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3" t="s">
        <v>2228</v>
      </c>
      <c r="C12599" s="264" t="s">
        <v>138</v>
      </c>
      <c r="D12599" s="74" t="str">
        <f t="shared" si="393"/>
        <v>fev/2019</v>
      </c>
      <c r="E12599" s="267">
        <v>43517</v>
      </c>
      <c r="F12599" s="263" t="s">
        <v>1061</v>
      </c>
      <c r="G12599" s="263" t="s">
        <v>2229</v>
      </c>
      <c r="H12599" s="268" t="s">
        <v>4370</v>
      </c>
      <c r="I12599" s="268" t="s">
        <v>126</v>
      </c>
      <c r="J12599" s="269">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3" t="s">
        <v>2228</v>
      </c>
      <c r="C12600" s="264" t="s">
        <v>138</v>
      </c>
      <c r="D12600" s="74" t="str">
        <f t="shared" si="393"/>
        <v>fev/2019</v>
      </c>
      <c r="E12600" s="267">
        <v>43518</v>
      </c>
      <c r="F12600" s="263">
        <v>6932</v>
      </c>
      <c r="G12600" s="263" t="s">
        <v>2229</v>
      </c>
      <c r="H12600" s="268" t="s">
        <v>202</v>
      </c>
      <c r="I12600" s="268" t="s">
        <v>2209</v>
      </c>
      <c r="J12600" s="269">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3" t="s">
        <v>2228</v>
      </c>
      <c r="C12601" s="264" t="s">
        <v>138</v>
      </c>
      <c r="D12601" s="74" t="str">
        <f t="shared" si="393"/>
        <v>fev/2019</v>
      </c>
      <c r="E12601" s="267">
        <v>43518</v>
      </c>
      <c r="F12601" s="263">
        <v>4144</v>
      </c>
      <c r="G12601" s="263" t="s">
        <v>2229</v>
      </c>
      <c r="H12601" s="268" t="s">
        <v>2335</v>
      </c>
      <c r="I12601" s="268" t="s">
        <v>200</v>
      </c>
      <c r="J12601" s="269">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3" t="s">
        <v>2228</v>
      </c>
      <c r="C12602" s="264" t="s">
        <v>138</v>
      </c>
      <c r="D12602" s="74" t="str">
        <f t="shared" si="393"/>
        <v>fev/2019</v>
      </c>
      <c r="E12602" s="267">
        <v>43518</v>
      </c>
      <c r="F12602" s="263">
        <v>14973</v>
      </c>
      <c r="G12602" s="263" t="s">
        <v>2229</v>
      </c>
      <c r="H12602" s="268" t="s">
        <v>4384</v>
      </c>
      <c r="I12602" s="268" t="s">
        <v>200</v>
      </c>
      <c r="J12602" s="269">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3" t="s">
        <v>2228</v>
      </c>
      <c r="C12603" s="264" t="s">
        <v>138</v>
      </c>
      <c r="D12603" s="74" t="str">
        <f t="shared" si="393"/>
        <v>fev/2019</v>
      </c>
      <c r="E12603" s="267">
        <v>43518</v>
      </c>
      <c r="F12603" s="263">
        <v>11329</v>
      </c>
      <c r="G12603" s="263" t="s">
        <v>2229</v>
      </c>
      <c r="H12603" s="268" t="s">
        <v>4215</v>
      </c>
      <c r="I12603" s="268" t="s">
        <v>2181</v>
      </c>
      <c r="J12603" s="269">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3" t="s">
        <v>2228</v>
      </c>
      <c r="C12604" s="264" t="s">
        <v>138</v>
      </c>
      <c r="D12604" s="74" t="str">
        <f t="shared" si="393"/>
        <v>fev/2019</v>
      </c>
      <c r="E12604" s="267">
        <v>43518</v>
      </c>
      <c r="F12604" s="263" t="s">
        <v>208</v>
      </c>
      <c r="G12604" s="263" t="s">
        <v>2229</v>
      </c>
      <c r="H12604" s="268" t="s">
        <v>4399</v>
      </c>
      <c r="I12604" s="268" t="s">
        <v>160</v>
      </c>
      <c r="J12604" s="268">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3" t="s">
        <v>2228</v>
      </c>
      <c r="C12605" s="264" t="s">
        <v>138</v>
      </c>
      <c r="D12605" s="74" t="str">
        <f t="shared" si="393"/>
        <v>fev/2019</v>
      </c>
      <c r="E12605" s="267">
        <v>43518</v>
      </c>
      <c r="F12605" s="263" t="s">
        <v>437</v>
      </c>
      <c r="G12605" s="263" t="s">
        <v>2229</v>
      </c>
      <c r="H12605" s="268" t="s">
        <v>2362</v>
      </c>
      <c r="I12605" s="268" t="s">
        <v>439</v>
      </c>
      <c r="J12605" s="268">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3" t="s">
        <v>2228</v>
      </c>
      <c r="C12606" s="264" t="s">
        <v>138</v>
      </c>
      <c r="D12606" s="74" t="str">
        <f t="shared" si="393"/>
        <v>fev/2019</v>
      </c>
      <c r="E12606" s="267">
        <v>43518</v>
      </c>
      <c r="F12606" s="263">
        <v>184</v>
      </c>
      <c r="G12606" s="263" t="s">
        <v>2229</v>
      </c>
      <c r="H12606" s="268" t="s">
        <v>212</v>
      </c>
      <c r="I12606" s="268" t="s">
        <v>213</v>
      </c>
      <c r="J12606" s="269">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3" t="s">
        <v>2228</v>
      </c>
      <c r="C12607" s="264" t="s">
        <v>138</v>
      </c>
      <c r="D12607" s="74" t="str">
        <f t="shared" si="393"/>
        <v>fev/2019</v>
      </c>
      <c r="E12607" s="267">
        <v>43518</v>
      </c>
      <c r="F12607" s="263" t="s">
        <v>4430</v>
      </c>
      <c r="G12607" s="263" t="s">
        <v>2229</v>
      </c>
      <c r="H12607" s="268" t="s">
        <v>4431</v>
      </c>
      <c r="I12607" s="268" t="s">
        <v>195</v>
      </c>
      <c r="J12607" s="269">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3" t="s">
        <v>2228</v>
      </c>
      <c r="C12608" s="264" t="s">
        <v>138</v>
      </c>
      <c r="D12608" s="74" t="str">
        <f t="shared" si="393"/>
        <v>fev/2019</v>
      </c>
      <c r="E12608" s="267">
        <v>43518</v>
      </c>
      <c r="F12608" s="263" t="s">
        <v>4430</v>
      </c>
      <c r="G12608" s="263" t="s">
        <v>2229</v>
      </c>
      <c r="H12608" s="268" t="s">
        <v>4431</v>
      </c>
      <c r="I12608" s="268" t="s">
        <v>562</v>
      </c>
      <c r="J12608" s="269">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3" t="s">
        <v>2228</v>
      </c>
      <c r="C12609" s="264" t="s">
        <v>138</v>
      </c>
      <c r="D12609" s="74" t="str">
        <f t="shared" si="393"/>
        <v>fev/2019</v>
      </c>
      <c r="E12609" s="267">
        <v>43518</v>
      </c>
      <c r="F12609" s="263">
        <v>35387</v>
      </c>
      <c r="G12609" s="263" t="s">
        <v>2229</v>
      </c>
      <c r="H12609" s="268" t="s">
        <v>4380</v>
      </c>
      <c r="I12609" s="268" t="s">
        <v>120</v>
      </c>
      <c r="J12609" s="269">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3" t="s">
        <v>2228</v>
      </c>
      <c r="C12610" s="264" t="s">
        <v>138</v>
      </c>
      <c r="D12610" s="74" t="str">
        <f t="shared" si="393"/>
        <v>fev/2019</v>
      </c>
      <c r="E12610" s="267">
        <v>43518</v>
      </c>
      <c r="F12610" s="263">
        <v>35387</v>
      </c>
      <c r="G12610" s="263" t="s">
        <v>2229</v>
      </c>
      <c r="H12610" s="268" t="s">
        <v>4380</v>
      </c>
      <c r="I12610" s="268" t="s">
        <v>120</v>
      </c>
      <c r="J12610" s="269">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3" t="s">
        <v>2228</v>
      </c>
      <c r="C12611" s="264" t="s">
        <v>138</v>
      </c>
      <c r="D12611" s="74" t="str">
        <f t="shared" si="393"/>
        <v>fev/2019</v>
      </c>
      <c r="E12611" s="267">
        <v>43518</v>
      </c>
      <c r="F12611" s="263" t="s">
        <v>208</v>
      </c>
      <c r="G12611" s="263" t="s">
        <v>2229</v>
      </c>
      <c r="H12611" s="268" t="s">
        <v>2761</v>
      </c>
      <c r="I12611" s="268" t="s">
        <v>160</v>
      </c>
      <c r="J12611" s="268">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3" t="s">
        <v>2228</v>
      </c>
      <c r="C12612" s="264" t="s">
        <v>138</v>
      </c>
      <c r="D12612" s="74" t="str">
        <f t="shared" ref="D12612:D12675" si="395">TEXT(E12612,"mmm/aaaa")</f>
        <v>fev/2019</v>
      </c>
      <c r="E12612" s="267">
        <v>43518</v>
      </c>
      <c r="F12612" s="263">
        <v>157</v>
      </c>
      <c r="G12612" s="263" t="s">
        <v>2229</v>
      </c>
      <c r="H12612" s="268" t="s">
        <v>4393</v>
      </c>
      <c r="I12612" s="268" t="s">
        <v>116</v>
      </c>
      <c r="J12612" s="269">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3" t="s">
        <v>2228</v>
      </c>
      <c r="C12613" s="264" t="s">
        <v>138</v>
      </c>
      <c r="D12613" s="74" t="str">
        <f t="shared" si="395"/>
        <v>fev/2019</v>
      </c>
      <c r="E12613" s="267">
        <v>43518</v>
      </c>
      <c r="F12613" s="263" t="s">
        <v>208</v>
      </c>
      <c r="G12613" s="263" t="s">
        <v>2229</v>
      </c>
      <c r="H12613" s="268" t="s">
        <v>409</v>
      </c>
      <c r="I12613" s="268" t="s">
        <v>160</v>
      </c>
      <c r="J12613" s="268">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3" t="s">
        <v>2228</v>
      </c>
      <c r="C12614" s="264" t="s">
        <v>138</v>
      </c>
      <c r="D12614" s="74" t="str">
        <f t="shared" si="395"/>
        <v>fev/2019</v>
      </c>
      <c r="E12614" s="267">
        <v>43518</v>
      </c>
      <c r="F12614" s="263">
        <v>21</v>
      </c>
      <c r="G12614" s="263" t="s">
        <v>2229</v>
      </c>
      <c r="H12614" s="268" t="s">
        <v>3533</v>
      </c>
      <c r="I12614" s="268" t="s">
        <v>119</v>
      </c>
      <c r="J12614" s="269">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3" t="s">
        <v>2228</v>
      </c>
      <c r="C12615" s="264" t="s">
        <v>138</v>
      </c>
      <c r="D12615" s="74" t="str">
        <f t="shared" si="395"/>
        <v>fev/2019</v>
      </c>
      <c r="E12615" s="267">
        <v>43518</v>
      </c>
      <c r="F12615" s="263">
        <v>8357</v>
      </c>
      <c r="G12615" s="263" t="s">
        <v>2229</v>
      </c>
      <c r="H12615" s="268" t="s">
        <v>4432</v>
      </c>
      <c r="I12615" s="268" t="s">
        <v>2182</v>
      </c>
      <c r="J12615" s="268">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3" t="s">
        <v>2228</v>
      </c>
      <c r="C12616" s="264" t="s">
        <v>138</v>
      </c>
      <c r="D12616" s="74" t="str">
        <f t="shared" si="395"/>
        <v>fev/2019</v>
      </c>
      <c r="E12616" s="267">
        <v>43518</v>
      </c>
      <c r="F12616" s="263">
        <v>30</v>
      </c>
      <c r="G12616" s="263" t="s">
        <v>2229</v>
      </c>
      <c r="H12616" s="268" t="s">
        <v>3189</v>
      </c>
      <c r="I12616" s="268" t="s">
        <v>2176</v>
      </c>
      <c r="J12616" s="269">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3" t="s">
        <v>2228</v>
      </c>
      <c r="C12617" s="264" t="s">
        <v>138</v>
      </c>
      <c r="D12617" s="74" t="str">
        <f t="shared" si="395"/>
        <v>fev/2019</v>
      </c>
      <c r="E12617" s="267">
        <v>43518</v>
      </c>
      <c r="F12617" s="263">
        <v>26</v>
      </c>
      <c r="G12617" s="263" t="s">
        <v>2229</v>
      </c>
      <c r="H12617" s="268" t="s">
        <v>3189</v>
      </c>
      <c r="I12617" s="268" t="s">
        <v>2176</v>
      </c>
      <c r="J12617" s="269">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3" t="s">
        <v>2228</v>
      </c>
      <c r="C12618" s="264" t="s">
        <v>138</v>
      </c>
      <c r="D12618" s="74" t="str">
        <f t="shared" si="395"/>
        <v>fev/2019</v>
      </c>
      <c r="E12618" s="267">
        <v>43518</v>
      </c>
      <c r="F12618" s="263">
        <v>146</v>
      </c>
      <c r="G12618" s="263" t="s">
        <v>2229</v>
      </c>
      <c r="H12618" s="268" t="s">
        <v>2344</v>
      </c>
      <c r="I12618" s="268" t="s">
        <v>2210</v>
      </c>
      <c r="J12618" s="269">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3" t="s">
        <v>2228</v>
      </c>
      <c r="C12619" s="264" t="s">
        <v>138</v>
      </c>
      <c r="D12619" s="74" t="str">
        <f t="shared" si="395"/>
        <v>fev/2019</v>
      </c>
      <c r="E12619" s="267">
        <v>43518</v>
      </c>
      <c r="F12619" s="263">
        <v>247</v>
      </c>
      <c r="G12619" s="263" t="s">
        <v>2229</v>
      </c>
      <c r="H12619" s="274" t="s">
        <v>2357</v>
      </c>
      <c r="I12619" s="268" t="s">
        <v>164</v>
      </c>
      <c r="J12619" s="269">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3" t="s">
        <v>2228</v>
      </c>
      <c r="C12620" s="264" t="s">
        <v>138</v>
      </c>
      <c r="D12620" s="74" t="str">
        <f t="shared" si="395"/>
        <v>fev/2019</v>
      </c>
      <c r="E12620" s="267">
        <v>43518</v>
      </c>
      <c r="F12620" s="263">
        <v>10355</v>
      </c>
      <c r="G12620" s="263" t="s">
        <v>2229</v>
      </c>
      <c r="H12620" s="274" t="s">
        <v>4369</v>
      </c>
      <c r="I12620" s="268" t="s">
        <v>2183</v>
      </c>
      <c r="J12620" s="268">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3" t="s">
        <v>2228</v>
      </c>
      <c r="C12621" s="264" t="s">
        <v>138</v>
      </c>
      <c r="D12621" s="74" t="str">
        <f t="shared" si="395"/>
        <v>fev/2019</v>
      </c>
      <c r="E12621" s="267">
        <v>43518</v>
      </c>
      <c r="F12621" s="263">
        <v>10355</v>
      </c>
      <c r="G12621" s="263" t="s">
        <v>2229</v>
      </c>
      <c r="H12621" s="274" t="s">
        <v>4369</v>
      </c>
      <c r="I12621" s="268" t="s">
        <v>2183</v>
      </c>
      <c r="J12621" s="268">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3" t="s">
        <v>2228</v>
      </c>
      <c r="C12622" s="264" t="s">
        <v>138</v>
      </c>
      <c r="D12622" s="74" t="str">
        <f t="shared" si="395"/>
        <v>fev/2019</v>
      </c>
      <c r="E12622" s="267">
        <v>43518</v>
      </c>
      <c r="F12622" s="263">
        <v>342</v>
      </c>
      <c r="G12622" s="263" t="s">
        <v>2229</v>
      </c>
      <c r="H12622" s="274" t="s">
        <v>2395</v>
      </c>
      <c r="I12622" s="268" t="s">
        <v>215</v>
      </c>
      <c r="J12622" s="269">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3" t="s">
        <v>2228</v>
      </c>
      <c r="C12623" s="264" t="s">
        <v>138</v>
      </c>
      <c r="D12623" s="74" t="str">
        <f t="shared" si="395"/>
        <v>fev/2019</v>
      </c>
      <c r="E12623" s="267">
        <v>43518</v>
      </c>
      <c r="F12623" s="263" t="s">
        <v>1261</v>
      </c>
      <c r="G12623" s="263" t="s">
        <v>2229</v>
      </c>
      <c r="H12623" s="274" t="s">
        <v>2250</v>
      </c>
      <c r="I12623" s="268" t="s">
        <v>135</v>
      </c>
      <c r="J12623" s="268">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3" t="s">
        <v>2228</v>
      </c>
      <c r="C12624" s="264" t="s">
        <v>138</v>
      </c>
      <c r="D12624" s="74" t="str">
        <f t="shared" si="395"/>
        <v>fev/2019</v>
      </c>
      <c r="E12624" s="267">
        <v>43518</v>
      </c>
      <c r="F12624" s="263" t="s">
        <v>1261</v>
      </c>
      <c r="G12624" s="263" t="s">
        <v>2229</v>
      </c>
      <c r="H12624" s="274" t="s">
        <v>2250</v>
      </c>
      <c r="I12624" s="268" t="s">
        <v>135</v>
      </c>
      <c r="J12624" s="268">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3" t="s">
        <v>2228</v>
      </c>
      <c r="C12625" s="264" t="s">
        <v>138</v>
      </c>
      <c r="D12625" s="74" t="str">
        <f t="shared" si="395"/>
        <v>fev/2019</v>
      </c>
      <c r="E12625" s="267">
        <v>43518</v>
      </c>
      <c r="F12625" s="263" t="s">
        <v>1261</v>
      </c>
      <c r="G12625" s="263" t="s">
        <v>2229</v>
      </c>
      <c r="H12625" s="274" t="s">
        <v>2250</v>
      </c>
      <c r="I12625" s="268" t="s">
        <v>135</v>
      </c>
      <c r="J12625" s="268">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3" t="s">
        <v>2228</v>
      </c>
      <c r="C12626" s="264" t="s">
        <v>138</v>
      </c>
      <c r="D12626" s="74" t="str">
        <f t="shared" si="395"/>
        <v>fev/2019</v>
      </c>
      <c r="E12626" s="267">
        <v>43518</v>
      </c>
      <c r="F12626" s="263" t="s">
        <v>1261</v>
      </c>
      <c r="G12626" s="263" t="s">
        <v>2229</v>
      </c>
      <c r="H12626" s="274" t="s">
        <v>2250</v>
      </c>
      <c r="I12626" s="268" t="s">
        <v>135</v>
      </c>
      <c r="J12626" s="268">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3" t="s">
        <v>2228</v>
      </c>
      <c r="C12627" s="264" t="s">
        <v>138</v>
      </c>
      <c r="D12627" s="74" t="str">
        <f t="shared" si="395"/>
        <v>fev/2019</v>
      </c>
      <c r="E12627" s="267">
        <v>43518</v>
      </c>
      <c r="F12627" s="263" t="s">
        <v>1261</v>
      </c>
      <c r="G12627" s="263" t="s">
        <v>2229</v>
      </c>
      <c r="H12627" s="274" t="s">
        <v>2250</v>
      </c>
      <c r="I12627" s="268" t="s">
        <v>135</v>
      </c>
      <c r="J12627" s="268">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3" t="s">
        <v>2228</v>
      </c>
      <c r="C12628" s="264" t="s">
        <v>138</v>
      </c>
      <c r="D12628" s="74" t="str">
        <f t="shared" si="395"/>
        <v>fev/2019</v>
      </c>
      <c r="E12628" s="267">
        <v>43518</v>
      </c>
      <c r="F12628" s="263" t="s">
        <v>1261</v>
      </c>
      <c r="G12628" s="263" t="s">
        <v>2229</v>
      </c>
      <c r="H12628" s="274" t="s">
        <v>2250</v>
      </c>
      <c r="I12628" s="268" t="s">
        <v>135</v>
      </c>
      <c r="J12628" s="268">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3" t="s">
        <v>2228</v>
      </c>
      <c r="C12629" s="264" t="s">
        <v>138</v>
      </c>
      <c r="D12629" s="74" t="str">
        <f t="shared" si="395"/>
        <v>fev/2019</v>
      </c>
      <c r="E12629" s="267">
        <v>43518</v>
      </c>
      <c r="F12629" s="263" t="s">
        <v>1261</v>
      </c>
      <c r="G12629" s="263" t="s">
        <v>2229</v>
      </c>
      <c r="H12629" s="274" t="s">
        <v>2250</v>
      </c>
      <c r="I12629" s="268" t="s">
        <v>135</v>
      </c>
      <c r="J12629" s="268">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3" t="s">
        <v>2228</v>
      </c>
      <c r="C12630" s="264" t="s">
        <v>138</v>
      </c>
      <c r="D12630" s="74" t="str">
        <f t="shared" si="395"/>
        <v>fev/2019</v>
      </c>
      <c r="E12630" s="267">
        <v>43518</v>
      </c>
      <c r="F12630" s="263" t="s">
        <v>1261</v>
      </c>
      <c r="G12630" s="263" t="s">
        <v>2229</v>
      </c>
      <c r="H12630" s="274" t="s">
        <v>2250</v>
      </c>
      <c r="I12630" s="268" t="s">
        <v>135</v>
      </c>
      <c r="J12630" s="268">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3" t="s">
        <v>2228</v>
      </c>
      <c r="C12631" s="264" t="s">
        <v>138</v>
      </c>
      <c r="D12631" s="74" t="str">
        <f t="shared" si="395"/>
        <v>fev/2019</v>
      </c>
      <c r="E12631" s="267">
        <v>43518</v>
      </c>
      <c r="F12631" s="263" t="s">
        <v>1261</v>
      </c>
      <c r="G12631" s="263" t="s">
        <v>2229</v>
      </c>
      <c r="H12631" s="274" t="s">
        <v>2250</v>
      </c>
      <c r="I12631" s="268" t="s">
        <v>135</v>
      </c>
      <c r="J12631" s="268">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3" t="s">
        <v>2228</v>
      </c>
      <c r="C12632" s="264" t="s">
        <v>138</v>
      </c>
      <c r="D12632" s="74" t="str">
        <f t="shared" si="395"/>
        <v>fev/2019</v>
      </c>
      <c r="E12632" s="267">
        <v>43518</v>
      </c>
      <c r="F12632" s="263" t="s">
        <v>1261</v>
      </c>
      <c r="G12632" s="263" t="s">
        <v>2229</v>
      </c>
      <c r="H12632" s="274" t="s">
        <v>2250</v>
      </c>
      <c r="I12632" s="268" t="s">
        <v>135</v>
      </c>
      <c r="J12632" s="268">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3" t="s">
        <v>2228</v>
      </c>
      <c r="C12633" s="264" t="s">
        <v>138</v>
      </c>
      <c r="D12633" s="74" t="str">
        <f t="shared" si="395"/>
        <v>fev/2019</v>
      </c>
      <c r="E12633" s="267">
        <v>43518</v>
      </c>
      <c r="F12633" s="263" t="s">
        <v>1261</v>
      </c>
      <c r="G12633" s="263" t="s">
        <v>2229</v>
      </c>
      <c r="H12633" s="274" t="s">
        <v>2250</v>
      </c>
      <c r="I12633" s="268" t="s">
        <v>135</v>
      </c>
      <c r="J12633" s="268">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3" t="s">
        <v>2228</v>
      </c>
      <c r="C12634" s="264" t="s">
        <v>138</v>
      </c>
      <c r="D12634" s="74" t="str">
        <f t="shared" si="395"/>
        <v>fev/2019</v>
      </c>
      <c r="E12634" s="267">
        <v>43518</v>
      </c>
      <c r="F12634" s="263" t="s">
        <v>1261</v>
      </c>
      <c r="G12634" s="263" t="s">
        <v>2229</v>
      </c>
      <c r="H12634" s="274" t="s">
        <v>2250</v>
      </c>
      <c r="I12634" s="268" t="s">
        <v>135</v>
      </c>
      <c r="J12634" s="268">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3" t="s">
        <v>2228</v>
      </c>
      <c r="C12635" s="264" t="s">
        <v>138</v>
      </c>
      <c r="D12635" s="74" t="str">
        <f t="shared" si="395"/>
        <v>fev/2019</v>
      </c>
      <c r="E12635" s="267">
        <v>43518</v>
      </c>
      <c r="F12635" s="263" t="s">
        <v>1261</v>
      </c>
      <c r="G12635" s="263" t="s">
        <v>2229</v>
      </c>
      <c r="H12635" s="274" t="s">
        <v>2250</v>
      </c>
      <c r="I12635" s="268" t="s">
        <v>135</v>
      </c>
      <c r="J12635" s="268">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3" t="s">
        <v>2228</v>
      </c>
      <c r="C12636" s="264" t="s">
        <v>138</v>
      </c>
      <c r="D12636" s="74" t="str">
        <f t="shared" si="395"/>
        <v>fev/2019</v>
      </c>
      <c r="E12636" s="267">
        <v>43518</v>
      </c>
      <c r="F12636" s="263" t="s">
        <v>1261</v>
      </c>
      <c r="G12636" s="263" t="s">
        <v>2229</v>
      </c>
      <c r="H12636" s="274" t="s">
        <v>2250</v>
      </c>
      <c r="I12636" s="268" t="s">
        <v>135</v>
      </c>
      <c r="J12636" s="268">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3" t="s">
        <v>2228</v>
      </c>
      <c r="C12637" s="264" t="s">
        <v>138</v>
      </c>
      <c r="D12637" s="74" t="str">
        <f t="shared" si="395"/>
        <v>fev/2019</v>
      </c>
      <c r="E12637" s="267">
        <v>43518</v>
      </c>
      <c r="F12637" s="263" t="s">
        <v>1261</v>
      </c>
      <c r="G12637" s="263" t="s">
        <v>2229</v>
      </c>
      <c r="H12637" s="274" t="s">
        <v>2250</v>
      </c>
      <c r="I12637" s="268" t="s">
        <v>135</v>
      </c>
      <c r="J12637" s="268">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3" t="s">
        <v>2228</v>
      </c>
      <c r="C12638" s="264" t="s">
        <v>138</v>
      </c>
      <c r="D12638" s="74" t="str">
        <f t="shared" si="395"/>
        <v>fev/2019</v>
      </c>
      <c r="E12638" s="267">
        <v>43518</v>
      </c>
      <c r="F12638" s="263">
        <v>488</v>
      </c>
      <c r="G12638" s="263" t="s">
        <v>4433</v>
      </c>
      <c r="H12638" s="268" t="s">
        <v>2382</v>
      </c>
      <c r="I12638" s="268" t="s">
        <v>200</v>
      </c>
      <c r="J12638" s="269">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3" t="s">
        <v>2228</v>
      </c>
      <c r="C12639" s="264" t="s">
        <v>138</v>
      </c>
      <c r="D12639" s="74" t="str">
        <f t="shared" si="395"/>
        <v>fev/2019</v>
      </c>
      <c r="E12639" s="267">
        <v>43521</v>
      </c>
      <c r="F12639" s="263">
        <v>189984</v>
      </c>
      <c r="G12639" s="263" t="s">
        <v>2232</v>
      </c>
      <c r="H12639" s="274" t="s">
        <v>4434</v>
      </c>
      <c r="I12639" s="268" t="s">
        <v>2181</v>
      </c>
      <c r="J12639" s="269">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3" t="s">
        <v>2228</v>
      </c>
      <c r="C12640" s="264" t="s">
        <v>138</v>
      </c>
      <c r="D12640" s="74" t="str">
        <f t="shared" si="395"/>
        <v>fev/2019</v>
      </c>
      <c r="E12640" s="267">
        <v>43521</v>
      </c>
      <c r="F12640" s="263">
        <v>35387</v>
      </c>
      <c r="G12640" s="263" t="s">
        <v>2229</v>
      </c>
      <c r="H12640" s="274" t="s">
        <v>4380</v>
      </c>
      <c r="I12640" s="268" t="s">
        <v>120</v>
      </c>
      <c r="J12640" s="269">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3" t="s">
        <v>2228</v>
      </c>
      <c r="C12641" s="264" t="s">
        <v>138</v>
      </c>
      <c r="D12641" s="74" t="str">
        <f t="shared" si="395"/>
        <v>fev/2019</v>
      </c>
      <c r="E12641" s="267">
        <v>43521</v>
      </c>
      <c r="F12641" s="263">
        <v>258</v>
      </c>
      <c r="G12641" s="263" t="s">
        <v>2284</v>
      </c>
      <c r="H12641" s="274" t="s">
        <v>4435</v>
      </c>
      <c r="I12641" s="268" t="s">
        <v>2191</v>
      </c>
      <c r="J12641" s="269">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3" t="s">
        <v>2228</v>
      </c>
      <c r="C12642" s="264" t="s">
        <v>138</v>
      </c>
      <c r="D12642" s="74" t="str">
        <f t="shared" si="395"/>
        <v>fev/2019</v>
      </c>
      <c r="E12642" s="267">
        <v>43521</v>
      </c>
      <c r="F12642" s="263">
        <v>17</v>
      </c>
      <c r="G12642" s="263" t="s">
        <v>2229</v>
      </c>
      <c r="H12642" s="274" t="s">
        <v>2396</v>
      </c>
      <c r="I12642" s="268" t="s">
        <v>241</v>
      </c>
      <c r="J12642" s="268">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3" t="s">
        <v>2228</v>
      </c>
      <c r="C12643" s="264" t="s">
        <v>138</v>
      </c>
      <c r="D12643" s="74" t="str">
        <f t="shared" si="395"/>
        <v>fev/2019</v>
      </c>
      <c r="E12643" s="267">
        <v>43521</v>
      </c>
      <c r="F12643" s="263">
        <v>17</v>
      </c>
      <c r="G12643" s="263" t="s">
        <v>2229</v>
      </c>
      <c r="H12643" s="274" t="s">
        <v>2396</v>
      </c>
      <c r="I12643" s="268" t="s">
        <v>241</v>
      </c>
      <c r="J12643" s="268">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3" t="s">
        <v>2228</v>
      </c>
      <c r="C12644" s="264" t="s">
        <v>138</v>
      </c>
      <c r="D12644" s="74" t="str">
        <f t="shared" si="395"/>
        <v>fev/2019</v>
      </c>
      <c r="E12644" s="267">
        <v>43521</v>
      </c>
      <c r="F12644" s="263">
        <v>17</v>
      </c>
      <c r="G12644" s="263" t="s">
        <v>2229</v>
      </c>
      <c r="H12644" s="274" t="s">
        <v>2396</v>
      </c>
      <c r="I12644" s="268" t="s">
        <v>241</v>
      </c>
      <c r="J12644" s="268">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3" t="s">
        <v>2228</v>
      </c>
      <c r="C12645" s="264" t="s">
        <v>138</v>
      </c>
      <c r="D12645" s="74" t="str">
        <f t="shared" si="395"/>
        <v>fev/2019</v>
      </c>
      <c r="E12645" s="267">
        <v>43521</v>
      </c>
      <c r="F12645" s="263">
        <v>1494</v>
      </c>
      <c r="G12645" s="263" t="s">
        <v>2229</v>
      </c>
      <c r="H12645" s="274" t="s">
        <v>4436</v>
      </c>
      <c r="I12645" s="268" t="s">
        <v>2181</v>
      </c>
      <c r="J12645" s="268">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3" t="s">
        <v>2228</v>
      </c>
      <c r="C12646" s="264" t="s">
        <v>138</v>
      </c>
      <c r="D12646" s="74" t="str">
        <f t="shared" si="395"/>
        <v>fev/2019</v>
      </c>
      <c r="E12646" s="267">
        <v>43521</v>
      </c>
      <c r="F12646" s="263">
        <v>1593</v>
      </c>
      <c r="G12646" s="263" t="s">
        <v>2229</v>
      </c>
      <c r="H12646" s="274" t="s">
        <v>4436</v>
      </c>
      <c r="I12646" s="268" t="s">
        <v>2181</v>
      </c>
      <c r="J12646" s="268">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3" t="s">
        <v>2228</v>
      </c>
      <c r="C12647" s="264" t="s">
        <v>138</v>
      </c>
      <c r="D12647" s="74" t="str">
        <f t="shared" si="395"/>
        <v>fev/2019</v>
      </c>
      <c r="E12647" s="267">
        <v>43521</v>
      </c>
      <c r="F12647" s="263">
        <v>1594</v>
      </c>
      <c r="G12647" s="263" t="s">
        <v>2229</v>
      </c>
      <c r="H12647" s="274" t="s">
        <v>4436</v>
      </c>
      <c r="I12647" s="268" t="s">
        <v>2182</v>
      </c>
      <c r="J12647" s="269">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3" t="s">
        <v>2228</v>
      </c>
      <c r="C12648" s="264" t="s">
        <v>138</v>
      </c>
      <c r="D12648" s="74" t="str">
        <f t="shared" si="395"/>
        <v>fev/2019</v>
      </c>
      <c r="E12648" s="267">
        <v>43521</v>
      </c>
      <c r="F12648" s="263">
        <v>21664</v>
      </c>
      <c r="G12648" s="263" t="s">
        <v>2229</v>
      </c>
      <c r="H12648" s="274" t="s">
        <v>4437</v>
      </c>
      <c r="I12648" s="268" t="s">
        <v>2182</v>
      </c>
      <c r="J12648" s="268">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3" t="s">
        <v>2228</v>
      </c>
      <c r="C12649" s="264" t="s">
        <v>138</v>
      </c>
      <c r="D12649" s="74" t="str">
        <f t="shared" si="395"/>
        <v>fev/2019</v>
      </c>
      <c r="E12649" s="267">
        <v>43521</v>
      </c>
      <c r="F12649" s="263">
        <v>10355</v>
      </c>
      <c r="G12649" s="263" t="s">
        <v>2229</v>
      </c>
      <c r="H12649" s="274" t="s">
        <v>4369</v>
      </c>
      <c r="I12649" s="268" t="s">
        <v>2183</v>
      </c>
      <c r="J12649" s="268">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3" t="s">
        <v>2228</v>
      </c>
      <c r="C12650" s="264" t="s">
        <v>138</v>
      </c>
      <c r="D12650" s="74" t="str">
        <f t="shared" si="395"/>
        <v>fev/2019</v>
      </c>
      <c r="E12650" s="267">
        <v>43521</v>
      </c>
      <c r="F12650" s="263" t="s">
        <v>304</v>
      </c>
      <c r="G12650" s="263" t="s">
        <v>2229</v>
      </c>
      <c r="H12650" s="275" t="s">
        <v>4438</v>
      </c>
      <c r="I12650" s="268" t="s">
        <v>194</v>
      </c>
      <c r="J12650" s="269">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3" t="s">
        <v>2228</v>
      </c>
      <c r="C12651" s="264" t="s">
        <v>138</v>
      </c>
      <c r="D12651" s="74" t="str">
        <f t="shared" si="395"/>
        <v>fev/2019</v>
      </c>
      <c r="E12651" s="267">
        <v>43521</v>
      </c>
      <c r="F12651" s="263" t="s">
        <v>1070</v>
      </c>
      <c r="G12651" s="263" t="s">
        <v>2229</v>
      </c>
      <c r="H12651" s="274" t="s">
        <v>1071</v>
      </c>
      <c r="I12651" s="268" t="s">
        <v>2237</v>
      </c>
      <c r="J12651" s="269">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3" t="s">
        <v>2228</v>
      </c>
      <c r="C12652" s="264" t="s">
        <v>138</v>
      </c>
      <c r="D12652" s="74" t="str">
        <f t="shared" si="395"/>
        <v>fev/2019</v>
      </c>
      <c r="E12652" s="267">
        <v>43521</v>
      </c>
      <c r="F12652" s="263">
        <v>269717</v>
      </c>
      <c r="G12652" s="263" t="s">
        <v>2324</v>
      </c>
      <c r="H12652" s="274" t="s">
        <v>222</v>
      </c>
      <c r="I12652" s="268" t="s">
        <v>2182</v>
      </c>
      <c r="J12652" s="268">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3" t="s">
        <v>2228</v>
      </c>
      <c r="C12653" s="264" t="s">
        <v>138</v>
      </c>
      <c r="D12653" s="74" t="str">
        <f t="shared" si="395"/>
        <v>fev/2019</v>
      </c>
      <c r="E12653" s="267">
        <v>43521</v>
      </c>
      <c r="F12653" s="263">
        <v>269717</v>
      </c>
      <c r="G12653" s="263" t="s">
        <v>2324</v>
      </c>
      <c r="H12653" s="274" t="s">
        <v>222</v>
      </c>
      <c r="I12653" s="268" t="s">
        <v>562</v>
      </c>
      <c r="J12653" s="268">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3" t="s">
        <v>2228</v>
      </c>
      <c r="C12654" s="264" t="s">
        <v>138</v>
      </c>
      <c r="D12654" s="74" t="str">
        <f t="shared" si="395"/>
        <v>fev/2019</v>
      </c>
      <c r="E12654" s="267">
        <v>43521</v>
      </c>
      <c r="F12654" s="263">
        <v>271426</v>
      </c>
      <c r="G12654" s="263" t="s">
        <v>2330</v>
      </c>
      <c r="H12654" s="274" t="s">
        <v>222</v>
      </c>
      <c r="I12654" s="268" t="s">
        <v>2182</v>
      </c>
      <c r="J12654" s="268">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3" t="s">
        <v>2228</v>
      </c>
      <c r="C12655" s="264" t="s">
        <v>138</v>
      </c>
      <c r="D12655" s="74" t="str">
        <f t="shared" si="395"/>
        <v>fev/2019</v>
      </c>
      <c r="E12655" s="267">
        <v>43521</v>
      </c>
      <c r="F12655" s="263">
        <v>271426</v>
      </c>
      <c r="G12655" s="263" t="s">
        <v>2330</v>
      </c>
      <c r="H12655" s="268" t="s">
        <v>222</v>
      </c>
      <c r="I12655" s="268" t="s">
        <v>562</v>
      </c>
      <c r="J12655" s="268">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3" t="s">
        <v>2228</v>
      </c>
      <c r="C12656" s="264" t="s">
        <v>138</v>
      </c>
      <c r="D12656" s="74" t="str">
        <f t="shared" si="395"/>
        <v>fev/2019</v>
      </c>
      <c r="E12656" s="267">
        <v>43521</v>
      </c>
      <c r="F12656" s="263">
        <v>271427</v>
      </c>
      <c r="G12656" s="263" t="s">
        <v>2330</v>
      </c>
      <c r="H12656" s="268" t="s">
        <v>222</v>
      </c>
      <c r="I12656" s="268" t="s">
        <v>2182</v>
      </c>
      <c r="J12656" s="269">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3" t="s">
        <v>2228</v>
      </c>
      <c r="C12657" s="264" t="s">
        <v>138</v>
      </c>
      <c r="D12657" s="74" t="str">
        <f t="shared" si="395"/>
        <v>fev/2019</v>
      </c>
      <c r="E12657" s="267">
        <v>43521</v>
      </c>
      <c r="F12657" s="263">
        <v>271427</v>
      </c>
      <c r="G12657" s="263" t="s">
        <v>2330</v>
      </c>
      <c r="H12657" s="268" t="s">
        <v>222</v>
      </c>
      <c r="I12657" s="268" t="s">
        <v>562</v>
      </c>
      <c r="J12657" s="268">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3" t="s">
        <v>2228</v>
      </c>
      <c r="C12658" s="264" t="s">
        <v>138</v>
      </c>
      <c r="D12658" s="74" t="str">
        <f t="shared" si="395"/>
        <v>fev/2019</v>
      </c>
      <c r="E12658" s="267">
        <v>43521</v>
      </c>
      <c r="F12658" s="263">
        <v>271428</v>
      </c>
      <c r="G12658" s="263" t="s">
        <v>2330</v>
      </c>
      <c r="H12658" s="268" t="s">
        <v>222</v>
      </c>
      <c r="I12658" s="268" t="s">
        <v>2181</v>
      </c>
      <c r="J12658" s="269">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3" t="s">
        <v>2228</v>
      </c>
      <c r="C12659" s="264" t="s">
        <v>138</v>
      </c>
      <c r="D12659" s="74" t="str">
        <f t="shared" si="395"/>
        <v>fev/2019</v>
      </c>
      <c r="E12659" s="267">
        <v>43521</v>
      </c>
      <c r="F12659" s="263">
        <v>271428</v>
      </c>
      <c r="G12659" s="263" t="s">
        <v>2330</v>
      </c>
      <c r="H12659" s="268" t="s">
        <v>222</v>
      </c>
      <c r="I12659" s="276" t="s">
        <v>562</v>
      </c>
      <c r="J12659" s="268">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3" t="s">
        <v>2228</v>
      </c>
      <c r="C12660" s="264" t="s">
        <v>138</v>
      </c>
      <c r="D12660" s="74" t="str">
        <f t="shared" si="395"/>
        <v>fev/2019</v>
      </c>
      <c r="E12660" s="267">
        <v>43521</v>
      </c>
      <c r="F12660" s="263">
        <v>271436</v>
      </c>
      <c r="G12660" s="263" t="s">
        <v>2330</v>
      </c>
      <c r="H12660" s="268" t="s">
        <v>222</v>
      </c>
      <c r="I12660" s="268" t="s">
        <v>2181</v>
      </c>
      <c r="J12660" s="269">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3" t="s">
        <v>2228</v>
      </c>
      <c r="C12661" s="264" t="s">
        <v>138</v>
      </c>
      <c r="D12661" s="74" t="str">
        <f t="shared" si="395"/>
        <v>fev/2019</v>
      </c>
      <c r="E12661" s="267">
        <v>43521</v>
      </c>
      <c r="F12661" s="263">
        <v>271436</v>
      </c>
      <c r="G12661" s="263" t="s">
        <v>2330</v>
      </c>
      <c r="H12661" s="268" t="s">
        <v>222</v>
      </c>
      <c r="I12661" s="268" t="s">
        <v>562</v>
      </c>
      <c r="J12661" s="268">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3" t="s">
        <v>2228</v>
      </c>
      <c r="C12662" s="264" t="s">
        <v>138</v>
      </c>
      <c r="D12662" s="74" t="str">
        <f t="shared" si="395"/>
        <v>fev/2019</v>
      </c>
      <c r="E12662" s="267">
        <v>43521</v>
      </c>
      <c r="F12662" s="263">
        <v>268991</v>
      </c>
      <c r="G12662" s="263" t="s">
        <v>2238</v>
      </c>
      <c r="H12662" s="268" t="s">
        <v>222</v>
      </c>
      <c r="I12662" s="268" t="s">
        <v>2182</v>
      </c>
      <c r="J12662" s="268">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3" t="s">
        <v>2228</v>
      </c>
      <c r="C12663" s="264" t="s">
        <v>138</v>
      </c>
      <c r="D12663" s="74" t="str">
        <f t="shared" si="395"/>
        <v>fev/2019</v>
      </c>
      <c r="E12663" s="267">
        <v>43521</v>
      </c>
      <c r="F12663" s="263">
        <v>268991</v>
      </c>
      <c r="G12663" s="263" t="s">
        <v>2238</v>
      </c>
      <c r="H12663" s="268" t="s">
        <v>222</v>
      </c>
      <c r="I12663" s="268" t="s">
        <v>562</v>
      </c>
      <c r="J12663" s="268">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3" t="s">
        <v>2228</v>
      </c>
      <c r="C12664" s="264" t="s">
        <v>138</v>
      </c>
      <c r="D12664" s="74" t="str">
        <f t="shared" si="395"/>
        <v>fev/2019</v>
      </c>
      <c r="E12664" s="267">
        <v>43521</v>
      </c>
      <c r="F12664" s="263">
        <v>269882</v>
      </c>
      <c r="G12664" s="263" t="s">
        <v>2238</v>
      </c>
      <c r="H12664" s="268" t="s">
        <v>222</v>
      </c>
      <c r="I12664" s="268" t="s">
        <v>2181</v>
      </c>
      <c r="J12664" s="268">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3" t="s">
        <v>2228</v>
      </c>
      <c r="C12665" s="264" t="s">
        <v>138</v>
      </c>
      <c r="D12665" s="74" t="str">
        <f t="shared" si="395"/>
        <v>fev/2019</v>
      </c>
      <c r="E12665" s="267">
        <v>43521</v>
      </c>
      <c r="F12665" s="263">
        <v>269882</v>
      </c>
      <c r="G12665" s="263" t="s">
        <v>2238</v>
      </c>
      <c r="H12665" s="268" t="s">
        <v>222</v>
      </c>
      <c r="I12665" s="268" t="s">
        <v>562</v>
      </c>
      <c r="J12665" s="268">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3" t="s">
        <v>2228</v>
      </c>
      <c r="C12666" s="264" t="s">
        <v>138</v>
      </c>
      <c r="D12666" s="74" t="str">
        <f t="shared" si="395"/>
        <v>fev/2019</v>
      </c>
      <c r="E12666" s="267">
        <v>43521</v>
      </c>
      <c r="F12666" s="263">
        <v>269153</v>
      </c>
      <c r="G12666" s="263" t="s">
        <v>2238</v>
      </c>
      <c r="H12666" s="268" t="s">
        <v>222</v>
      </c>
      <c r="I12666" s="268" t="s">
        <v>2182</v>
      </c>
      <c r="J12666" s="268">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3" t="s">
        <v>2228</v>
      </c>
      <c r="C12667" s="264" t="s">
        <v>138</v>
      </c>
      <c r="D12667" s="74" t="str">
        <f t="shared" si="395"/>
        <v>fev/2019</v>
      </c>
      <c r="E12667" s="267">
        <v>43521</v>
      </c>
      <c r="F12667" s="263">
        <v>269153</v>
      </c>
      <c r="G12667" s="263" t="s">
        <v>2238</v>
      </c>
      <c r="H12667" s="268" t="s">
        <v>222</v>
      </c>
      <c r="I12667" s="268" t="s">
        <v>562</v>
      </c>
      <c r="J12667" s="268">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3" t="s">
        <v>2228</v>
      </c>
      <c r="C12668" s="264" t="s">
        <v>138</v>
      </c>
      <c r="D12668" s="74" t="str">
        <f t="shared" si="395"/>
        <v>fev/2019</v>
      </c>
      <c r="E12668" s="267">
        <v>43521</v>
      </c>
      <c r="F12668" s="263">
        <v>269154</v>
      </c>
      <c r="G12668" s="263" t="s">
        <v>2238</v>
      </c>
      <c r="H12668" s="268" t="s">
        <v>222</v>
      </c>
      <c r="I12668" s="268" t="s">
        <v>2181</v>
      </c>
      <c r="J12668" s="269">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3" t="s">
        <v>2228</v>
      </c>
      <c r="C12669" s="264" t="s">
        <v>138</v>
      </c>
      <c r="D12669" s="74" t="str">
        <f t="shared" si="395"/>
        <v>fev/2019</v>
      </c>
      <c r="E12669" s="267">
        <v>43521</v>
      </c>
      <c r="F12669" s="263">
        <v>269154</v>
      </c>
      <c r="G12669" s="263" t="s">
        <v>2238</v>
      </c>
      <c r="H12669" s="268" t="s">
        <v>222</v>
      </c>
      <c r="I12669" s="268" t="s">
        <v>562</v>
      </c>
      <c r="J12669" s="268">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3" t="s">
        <v>2228</v>
      </c>
      <c r="C12670" s="264" t="s">
        <v>138</v>
      </c>
      <c r="D12670" s="74" t="str">
        <f t="shared" si="395"/>
        <v>fev/2019</v>
      </c>
      <c r="E12670" s="267">
        <v>43521</v>
      </c>
      <c r="F12670" s="263">
        <v>269155</v>
      </c>
      <c r="G12670" s="263" t="s">
        <v>2238</v>
      </c>
      <c r="H12670" s="268" t="s">
        <v>222</v>
      </c>
      <c r="I12670" s="268" t="s">
        <v>2181</v>
      </c>
      <c r="J12670" s="269">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3" t="s">
        <v>2228</v>
      </c>
      <c r="C12671" s="264" t="s">
        <v>138</v>
      </c>
      <c r="D12671" s="74" t="str">
        <f t="shared" si="395"/>
        <v>fev/2019</v>
      </c>
      <c r="E12671" s="267">
        <v>43521</v>
      </c>
      <c r="F12671" s="263">
        <v>269155</v>
      </c>
      <c r="G12671" s="263" t="s">
        <v>2238</v>
      </c>
      <c r="H12671" s="268" t="s">
        <v>222</v>
      </c>
      <c r="I12671" s="268" t="s">
        <v>562</v>
      </c>
      <c r="J12671" s="268">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3" t="s">
        <v>2228</v>
      </c>
      <c r="C12672" s="264" t="s">
        <v>138</v>
      </c>
      <c r="D12672" s="74" t="str">
        <f t="shared" si="395"/>
        <v>fev/2019</v>
      </c>
      <c r="E12672" s="267">
        <v>43521</v>
      </c>
      <c r="F12672" s="263">
        <v>2478</v>
      </c>
      <c r="G12672" s="263" t="s">
        <v>2229</v>
      </c>
      <c r="H12672" s="268" t="s">
        <v>2322</v>
      </c>
      <c r="I12672" s="268" t="s">
        <v>120</v>
      </c>
      <c r="J12672" s="268">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3" t="s">
        <v>2228</v>
      </c>
      <c r="C12673" s="264" t="s">
        <v>138</v>
      </c>
      <c r="D12673" s="74" t="str">
        <f t="shared" si="395"/>
        <v>fev/2019</v>
      </c>
      <c r="E12673" s="267">
        <v>43521</v>
      </c>
      <c r="F12673" s="263" t="s">
        <v>1261</v>
      </c>
      <c r="G12673" s="263" t="s">
        <v>2229</v>
      </c>
      <c r="H12673" s="268" t="s">
        <v>2250</v>
      </c>
      <c r="I12673" s="268" t="s">
        <v>135</v>
      </c>
      <c r="J12673" s="268">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3" t="s">
        <v>2228</v>
      </c>
      <c r="C12674" s="264" t="s">
        <v>138</v>
      </c>
      <c r="D12674" s="74" t="str">
        <f t="shared" si="395"/>
        <v>fev/2019</v>
      </c>
      <c r="E12674" s="267">
        <v>43521</v>
      </c>
      <c r="F12674" s="263" t="s">
        <v>1261</v>
      </c>
      <c r="G12674" s="263" t="s">
        <v>2229</v>
      </c>
      <c r="H12674" s="268" t="s">
        <v>2250</v>
      </c>
      <c r="I12674" s="268" t="s">
        <v>135</v>
      </c>
      <c r="J12674" s="268">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3" t="s">
        <v>2228</v>
      </c>
      <c r="C12675" s="264" t="s">
        <v>138</v>
      </c>
      <c r="D12675" s="74" t="str">
        <f t="shared" si="395"/>
        <v>fev/2019</v>
      </c>
      <c r="E12675" s="267">
        <v>43521</v>
      </c>
      <c r="F12675" s="263" t="s">
        <v>1261</v>
      </c>
      <c r="G12675" s="263" t="s">
        <v>2229</v>
      </c>
      <c r="H12675" s="268" t="s">
        <v>2250</v>
      </c>
      <c r="I12675" s="268" t="s">
        <v>135</v>
      </c>
      <c r="J12675" s="268">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3" t="s">
        <v>2228</v>
      </c>
      <c r="C12676" s="264" t="s">
        <v>138</v>
      </c>
      <c r="D12676" s="74" t="str">
        <f t="shared" ref="D12676:D12739" si="397">TEXT(E12676,"mmm/aaaa")</f>
        <v>fev/2019</v>
      </c>
      <c r="E12676" s="267">
        <v>43521</v>
      </c>
      <c r="F12676" s="263" t="s">
        <v>1261</v>
      </c>
      <c r="G12676" s="263" t="s">
        <v>2229</v>
      </c>
      <c r="H12676" s="268" t="s">
        <v>2250</v>
      </c>
      <c r="I12676" s="268" t="s">
        <v>135</v>
      </c>
      <c r="J12676" s="268">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3" t="s">
        <v>2228</v>
      </c>
      <c r="C12677" s="264" t="s">
        <v>138</v>
      </c>
      <c r="D12677" s="74" t="str">
        <f t="shared" si="397"/>
        <v>fev/2019</v>
      </c>
      <c r="E12677" s="267">
        <v>43521</v>
      </c>
      <c r="F12677" s="263" t="s">
        <v>1261</v>
      </c>
      <c r="G12677" s="263" t="s">
        <v>2229</v>
      </c>
      <c r="H12677" s="268" t="s">
        <v>2250</v>
      </c>
      <c r="I12677" s="268" t="s">
        <v>135</v>
      </c>
      <c r="J12677" s="268">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3" t="s">
        <v>2228</v>
      </c>
      <c r="C12678" s="264" t="s">
        <v>138</v>
      </c>
      <c r="D12678" s="74" t="str">
        <f t="shared" si="397"/>
        <v>fev/2019</v>
      </c>
      <c r="E12678" s="267">
        <v>43521</v>
      </c>
      <c r="F12678" s="263" t="s">
        <v>1261</v>
      </c>
      <c r="G12678" s="263" t="s">
        <v>2229</v>
      </c>
      <c r="H12678" s="268" t="s">
        <v>2250</v>
      </c>
      <c r="I12678" s="268" t="s">
        <v>135</v>
      </c>
      <c r="J12678" s="268">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3" t="s">
        <v>2228</v>
      </c>
      <c r="C12679" s="264" t="s">
        <v>138</v>
      </c>
      <c r="D12679" s="74" t="str">
        <f t="shared" si="397"/>
        <v>fev/2019</v>
      </c>
      <c r="E12679" s="267">
        <v>43521</v>
      </c>
      <c r="F12679" s="263" t="s">
        <v>1261</v>
      </c>
      <c r="G12679" s="263" t="s">
        <v>2229</v>
      </c>
      <c r="H12679" s="268" t="s">
        <v>2250</v>
      </c>
      <c r="I12679" s="268" t="s">
        <v>135</v>
      </c>
      <c r="J12679" s="268">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3" t="s">
        <v>2228</v>
      </c>
      <c r="C12680" s="264" t="s">
        <v>138</v>
      </c>
      <c r="D12680" s="74" t="str">
        <f t="shared" si="397"/>
        <v>fev/2019</v>
      </c>
      <c r="E12680" s="267">
        <v>43521</v>
      </c>
      <c r="F12680" s="263" t="s">
        <v>1261</v>
      </c>
      <c r="G12680" s="263" t="s">
        <v>2229</v>
      </c>
      <c r="H12680" s="268" t="s">
        <v>2250</v>
      </c>
      <c r="I12680" s="268" t="s">
        <v>135</v>
      </c>
      <c r="J12680" s="268">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3" t="s">
        <v>2228</v>
      </c>
      <c r="C12681" s="264" t="s">
        <v>138</v>
      </c>
      <c r="D12681" s="74" t="str">
        <f t="shared" si="397"/>
        <v>fev/2019</v>
      </c>
      <c r="E12681" s="267">
        <v>43521</v>
      </c>
      <c r="F12681" s="263" t="s">
        <v>1261</v>
      </c>
      <c r="G12681" s="263" t="s">
        <v>2229</v>
      </c>
      <c r="H12681" s="268" t="s">
        <v>2250</v>
      </c>
      <c r="I12681" s="268" t="s">
        <v>135</v>
      </c>
      <c r="J12681" s="268">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3" t="s">
        <v>2228</v>
      </c>
      <c r="C12682" s="264" t="s">
        <v>138</v>
      </c>
      <c r="D12682" s="74" t="str">
        <f t="shared" si="397"/>
        <v>fev/2019</v>
      </c>
      <c r="E12682" s="267">
        <v>43522</v>
      </c>
      <c r="F12682" s="263">
        <v>4862</v>
      </c>
      <c r="G12682" s="263" t="s">
        <v>2229</v>
      </c>
      <c r="H12682" s="268" t="s">
        <v>4376</v>
      </c>
      <c r="I12682" s="268" t="s">
        <v>2182</v>
      </c>
      <c r="J12682" s="269">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3" t="s">
        <v>2228</v>
      </c>
      <c r="C12683" s="264" t="s">
        <v>138</v>
      </c>
      <c r="D12683" s="74" t="str">
        <f t="shared" si="397"/>
        <v>fev/2019</v>
      </c>
      <c r="E12683" s="267">
        <v>43522</v>
      </c>
      <c r="F12683" s="263">
        <v>1100704</v>
      </c>
      <c r="G12683" s="263" t="s">
        <v>2330</v>
      </c>
      <c r="H12683" s="268" t="s">
        <v>4400</v>
      </c>
      <c r="I12683" s="268" t="s">
        <v>2181</v>
      </c>
      <c r="J12683" s="269">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3" t="s">
        <v>2228</v>
      </c>
      <c r="C12684" s="264" t="s">
        <v>138</v>
      </c>
      <c r="D12684" s="74" t="str">
        <f t="shared" si="397"/>
        <v>fev/2019</v>
      </c>
      <c r="E12684" s="267">
        <v>43522</v>
      </c>
      <c r="F12684" s="263">
        <v>19841</v>
      </c>
      <c r="G12684" s="263" t="s">
        <v>2229</v>
      </c>
      <c r="H12684" s="268" t="s">
        <v>4407</v>
      </c>
      <c r="I12684" s="268" t="s">
        <v>2182</v>
      </c>
      <c r="J12684" s="269">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3" t="s">
        <v>2228</v>
      </c>
      <c r="C12685" s="264" t="s">
        <v>138</v>
      </c>
      <c r="D12685" s="74" t="str">
        <f t="shared" si="397"/>
        <v>fev/2019</v>
      </c>
      <c r="E12685" s="267">
        <v>43522</v>
      </c>
      <c r="F12685" s="263">
        <v>155</v>
      </c>
      <c r="G12685" s="263" t="s">
        <v>2229</v>
      </c>
      <c r="H12685" s="268" t="s">
        <v>2353</v>
      </c>
      <c r="I12685" s="268" t="s">
        <v>179</v>
      </c>
      <c r="J12685" s="269">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3" t="s">
        <v>2228</v>
      </c>
      <c r="C12686" s="264" t="s">
        <v>138</v>
      </c>
      <c r="D12686" s="74" t="str">
        <f t="shared" si="397"/>
        <v>fev/2019</v>
      </c>
      <c r="E12686" s="267">
        <v>43522</v>
      </c>
      <c r="F12686" s="263">
        <v>65517</v>
      </c>
      <c r="G12686" s="263" t="s">
        <v>2229</v>
      </c>
      <c r="H12686" s="268" t="s">
        <v>3817</v>
      </c>
      <c r="I12686" s="268" t="s">
        <v>2182</v>
      </c>
      <c r="J12686" s="268">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3" t="s">
        <v>2228</v>
      </c>
      <c r="C12687" s="264" t="s">
        <v>138</v>
      </c>
      <c r="D12687" s="74" t="str">
        <f t="shared" si="397"/>
        <v>fev/2019</v>
      </c>
      <c r="E12687" s="267">
        <v>43522</v>
      </c>
      <c r="F12687" s="263">
        <v>3428</v>
      </c>
      <c r="G12687" s="263" t="s">
        <v>2229</v>
      </c>
      <c r="H12687" s="268" t="s">
        <v>4439</v>
      </c>
      <c r="I12687" s="268" t="s">
        <v>2194</v>
      </c>
      <c r="J12687" s="269">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3" t="s">
        <v>2228</v>
      </c>
      <c r="C12688" s="264" t="s">
        <v>138</v>
      </c>
      <c r="D12688" s="74" t="str">
        <f t="shared" si="397"/>
        <v>fev/2019</v>
      </c>
      <c r="E12688" s="267">
        <v>43522</v>
      </c>
      <c r="F12688" s="263">
        <v>8467</v>
      </c>
      <c r="G12688" s="263" t="s">
        <v>2324</v>
      </c>
      <c r="H12688" s="268" t="s">
        <v>4440</v>
      </c>
      <c r="I12688" s="268" t="s">
        <v>2182</v>
      </c>
      <c r="J12688" s="268">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3" t="s">
        <v>2228</v>
      </c>
      <c r="C12689" s="264" t="s">
        <v>138</v>
      </c>
      <c r="D12689" s="74" t="str">
        <f t="shared" si="397"/>
        <v>fev/2019</v>
      </c>
      <c r="E12689" s="267">
        <v>43522</v>
      </c>
      <c r="F12689" s="263">
        <v>8467</v>
      </c>
      <c r="G12689" s="263" t="s">
        <v>2238</v>
      </c>
      <c r="H12689" s="268" t="s">
        <v>4440</v>
      </c>
      <c r="I12689" s="268" t="s">
        <v>2182</v>
      </c>
      <c r="J12689" s="268">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3" t="s">
        <v>2228</v>
      </c>
      <c r="C12690" s="264" t="s">
        <v>138</v>
      </c>
      <c r="D12690" s="74" t="str">
        <f t="shared" si="397"/>
        <v>fev/2019</v>
      </c>
      <c r="E12690" s="267">
        <v>43522</v>
      </c>
      <c r="F12690" s="263">
        <v>10503</v>
      </c>
      <c r="G12690" s="263" t="s">
        <v>2229</v>
      </c>
      <c r="H12690" s="268" t="s">
        <v>4369</v>
      </c>
      <c r="I12690" s="268" t="s">
        <v>2183</v>
      </c>
      <c r="J12690" s="268">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3" t="s">
        <v>2228</v>
      </c>
      <c r="C12691" s="264" t="s">
        <v>138</v>
      </c>
      <c r="D12691" s="74" t="str">
        <f t="shared" si="397"/>
        <v>fev/2019</v>
      </c>
      <c r="E12691" s="267">
        <v>43522</v>
      </c>
      <c r="F12691" s="263">
        <v>10503</v>
      </c>
      <c r="G12691" s="263" t="s">
        <v>2229</v>
      </c>
      <c r="H12691" s="268" t="s">
        <v>4369</v>
      </c>
      <c r="I12691" s="268" t="s">
        <v>562</v>
      </c>
      <c r="J12691" s="268">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3" t="s">
        <v>2228</v>
      </c>
      <c r="C12692" s="264" t="s">
        <v>138</v>
      </c>
      <c r="D12692" s="74" t="str">
        <f t="shared" si="397"/>
        <v>fev/2019</v>
      </c>
      <c r="E12692" s="267">
        <v>43522</v>
      </c>
      <c r="F12692" s="263">
        <v>291393</v>
      </c>
      <c r="G12692" s="263" t="s">
        <v>2229</v>
      </c>
      <c r="H12692" s="268" t="s">
        <v>174</v>
      </c>
      <c r="I12692" s="268" t="s">
        <v>2188</v>
      </c>
      <c r="J12692" s="269">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3" t="s">
        <v>2228</v>
      </c>
      <c r="C12693" s="264" t="s">
        <v>138</v>
      </c>
      <c r="D12693" s="74" t="str">
        <f t="shared" si="397"/>
        <v>fev/2019</v>
      </c>
      <c r="E12693" s="267">
        <v>43522</v>
      </c>
      <c r="F12693" s="263">
        <v>1842</v>
      </c>
      <c r="G12693" s="263" t="s">
        <v>2229</v>
      </c>
      <c r="H12693" s="268" t="s">
        <v>2394</v>
      </c>
      <c r="I12693" s="268" t="s">
        <v>2192</v>
      </c>
      <c r="J12693" s="269">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3" t="s">
        <v>2228</v>
      </c>
      <c r="C12694" s="264" t="s">
        <v>138</v>
      </c>
      <c r="D12694" s="74" t="str">
        <f t="shared" si="397"/>
        <v>fev/2019</v>
      </c>
      <c r="E12694" s="267">
        <v>43522</v>
      </c>
      <c r="F12694" s="263">
        <v>3381</v>
      </c>
      <c r="G12694" s="263" t="s">
        <v>2229</v>
      </c>
      <c r="H12694" s="268" t="s">
        <v>4441</v>
      </c>
      <c r="I12694" s="268" t="s">
        <v>2182</v>
      </c>
      <c r="J12694" s="268">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3" t="s">
        <v>2228</v>
      </c>
      <c r="C12695" s="264" t="s">
        <v>138</v>
      </c>
      <c r="D12695" s="74" t="str">
        <f t="shared" si="397"/>
        <v>fev/2019</v>
      </c>
      <c r="E12695" s="267">
        <v>43522</v>
      </c>
      <c r="F12695" s="263" t="s">
        <v>1070</v>
      </c>
      <c r="G12695" s="263" t="s">
        <v>2229</v>
      </c>
      <c r="H12695" s="268" t="s">
        <v>1071</v>
      </c>
      <c r="I12695" s="268" t="s">
        <v>2237</v>
      </c>
      <c r="J12695" s="269">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3" t="s">
        <v>2228</v>
      </c>
      <c r="C12696" s="264" t="s">
        <v>138</v>
      </c>
      <c r="D12696" s="74" t="str">
        <f t="shared" si="397"/>
        <v>fev/2019</v>
      </c>
      <c r="E12696" s="267">
        <v>43522</v>
      </c>
      <c r="F12696" s="263">
        <v>7949</v>
      </c>
      <c r="G12696" s="263" t="s">
        <v>2229</v>
      </c>
      <c r="H12696" s="268" t="s">
        <v>3254</v>
      </c>
      <c r="I12696" s="268" t="s">
        <v>2204</v>
      </c>
      <c r="J12696" s="269">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3" t="s">
        <v>2228</v>
      </c>
      <c r="C12697" s="264" t="s">
        <v>138</v>
      </c>
      <c r="D12697" s="74" t="str">
        <f t="shared" si="397"/>
        <v>fev/2019</v>
      </c>
      <c r="E12697" s="267">
        <v>43522</v>
      </c>
      <c r="F12697" s="263">
        <v>2812</v>
      </c>
      <c r="G12697" s="263" t="s">
        <v>2229</v>
      </c>
      <c r="H12697" s="268" t="s">
        <v>4442</v>
      </c>
      <c r="I12697" s="268" t="s">
        <v>241</v>
      </c>
      <c r="J12697" s="268">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3" t="s">
        <v>2228</v>
      </c>
      <c r="C12698" s="264" t="s">
        <v>138</v>
      </c>
      <c r="D12698" s="74" t="str">
        <f t="shared" si="397"/>
        <v>fev/2019</v>
      </c>
      <c r="E12698" s="267">
        <v>43522</v>
      </c>
      <c r="F12698" s="263">
        <v>2812</v>
      </c>
      <c r="G12698" s="263" t="s">
        <v>2229</v>
      </c>
      <c r="H12698" s="268" t="s">
        <v>4442</v>
      </c>
      <c r="I12698" s="268" t="s">
        <v>562</v>
      </c>
      <c r="J12698" s="268">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3" t="s">
        <v>2228</v>
      </c>
      <c r="C12699" s="264" t="s">
        <v>138</v>
      </c>
      <c r="D12699" s="74" t="str">
        <f t="shared" si="397"/>
        <v>fev/2019</v>
      </c>
      <c r="E12699" s="267">
        <v>43522</v>
      </c>
      <c r="F12699" s="263">
        <v>3451</v>
      </c>
      <c r="G12699" s="263" t="s">
        <v>2229</v>
      </c>
      <c r="H12699" s="268" t="s">
        <v>3217</v>
      </c>
      <c r="I12699" s="268" t="s">
        <v>2217</v>
      </c>
      <c r="J12699" s="269">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3" t="s">
        <v>2228</v>
      </c>
      <c r="C12700" s="264" t="s">
        <v>138</v>
      </c>
      <c r="D12700" s="74" t="str">
        <f t="shared" si="397"/>
        <v>fev/2019</v>
      </c>
      <c r="E12700" s="267">
        <v>43522</v>
      </c>
      <c r="F12700" s="263" t="s">
        <v>1261</v>
      </c>
      <c r="G12700" s="263" t="s">
        <v>2229</v>
      </c>
      <c r="H12700" s="268" t="s">
        <v>2250</v>
      </c>
      <c r="I12700" s="268" t="s">
        <v>135</v>
      </c>
      <c r="J12700" s="268">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3" t="s">
        <v>2228</v>
      </c>
      <c r="C12701" s="264" t="s">
        <v>138</v>
      </c>
      <c r="D12701" s="74" t="str">
        <f t="shared" si="397"/>
        <v>fev/2019</v>
      </c>
      <c r="E12701" s="267">
        <v>43522</v>
      </c>
      <c r="F12701" s="263" t="s">
        <v>1261</v>
      </c>
      <c r="G12701" s="263" t="s">
        <v>2229</v>
      </c>
      <c r="H12701" s="268" t="s">
        <v>2250</v>
      </c>
      <c r="I12701" s="268" t="s">
        <v>135</v>
      </c>
      <c r="J12701" s="268">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3" t="s">
        <v>2228</v>
      </c>
      <c r="C12702" s="264" t="s">
        <v>138</v>
      </c>
      <c r="D12702" s="74" t="str">
        <f t="shared" si="397"/>
        <v>fev/2019</v>
      </c>
      <c r="E12702" s="267">
        <v>43522</v>
      </c>
      <c r="F12702" s="263" t="s">
        <v>1261</v>
      </c>
      <c r="G12702" s="263" t="s">
        <v>2229</v>
      </c>
      <c r="H12702" s="268" t="s">
        <v>2250</v>
      </c>
      <c r="I12702" s="268" t="s">
        <v>135</v>
      </c>
      <c r="J12702" s="268">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3" t="s">
        <v>2228</v>
      </c>
      <c r="C12703" s="264" t="s">
        <v>138</v>
      </c>
      <c r="D12703" s="74" t="str">
        <f t="shared" si="397"/>
        <v>fev/2019</v>
      </c>
      <c r="E12703" s="267">
        <v>43522</v>
      </c>
      <c r="F12703" s="263" t="s">
        <v>1261</v>
      </c>
      <c r="G12703" s="263" t="s">
        <v>2229</v>
      </c>
      <c r="H12703" s="268" t="s">
        <v>2250</v>
      </c>
      <c r="I12703" s="268" t="s">
        <v>135</v>
      </c>
      <c r="J12703" s="268">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3" t="s">
        <v>2228</v>
      </c>
      <c r="C12704" s="264" t="s">
        <v>138</v>
      </c>
      <c r="D12704" s="74" t="str">
        <f t="shared" si="397"/>
        <v>fev/2019</v>
      </c>
      <c r="E12704" s="267">
        <v>43522</v>
      </c>
      <c r="F12704" s="263" t="s">
        <v>1261</v>
      </c>
      <c r="G12704" s="263" t="s">
        <v>2229</v>
      </c>
      <c r="H12704" s="268" t="s">
        <v>2250</v>
      </c>
      <c r="I12704" s="268" t="s">
        <v>135</v>
      </c>
      <c r="J12704" s="268">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3" t="s">
        <v>2228</v>
      </c>
      <c r="C12705" s="264" t="s">
        <v>138</v>
      </c>
      <c r="D12705" s="74" t="str">
        <f t="shared" si="397"/>
        <v>fev/2019</v>
      </c>
      <c r="E12705" s="267">
        <v>43522</v>
      </c>
      <c r="F12705" s="263" t="s">
        <v>1261</v>
      </c>
      <c r="G12705" s="263" t="s">
        <v>2229</v>
      </c>
      <c r="H12705" s="268" t="s">
        <v>2250</v>
      </c>
      <c r="I12705" s="268" t="s">
        <v>135</v>
      </c>
      <c r="J12705" s="268">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3" t="s">
        <v>2228</v>
      </c>
      <c r="C12706" s="264" t="s">
        <v>138</v>
      </c>
      <c r="D12706" s="74" t="str">
        <f t="shared" si="397"/>
        <v>fev/2019</v>
      </c>
      <c r="E12706" s="267">
        <v>43522</v>
      </c>
      <c r="F12706" s="263" t="s">
        <v>1261</v>
      </c>
      <c r="G12706" s="263" t="s">
        <v>2229</v>
      </c>
      <c r="H12706" s="268" t="s">
        <v>2250</v>
      </c>
      <c r="I12706" s="268" t="s">
        <v>135</v>
      </c>
      <c r="J12706" s="268">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3" t="s">
        <v>2228</v>
      </c>
      <c r="C12707" s="264" t="s">
        <v>138</v>
      </c>
      <c r="D12707" s="74" t="str">
        <f t="shared" si="397"/>
        <v>fev/2019</v>
      </c>
      <c r="E12707" s="267">
        <v>43522</v>
      </c>
      <c r="F12707" s="263" t="s">
        <v>1261</v>
      </c>
      <c r="G12707" s="263" t="s">
        <v>2229</v>
      </c>
      <c r="H12707" s="268" t="s">
        <v>2250</v>
      </c>
      <c r="I12707" s="268" t="s">
        <v>135</v>
      </c>
      <c r="J12707" s="268">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3" t="s">
        <v>2228</v>
      </c>
      <c r="C12708" s="264" t="s">
        <v>138</v>
      </c>
      <c r="D12708" s="74" t="str">
        <f t="shared" si="397"/>
        <v>fev/2019</v>
      </c>
      <c r="E12708" s="267">
        <v>43522</v>
      </c>
      <c r="F12708" s="263" t="s">
        <v>1261</v>
      </c>
      <c r="G12708" s="263" t="s">
        <v>2229</v>
      </c>
      <c r="H12708" s="268" t="s">
        <v>2250</v>
      </c>
      <c r="I12708" s="268" t="s">
        <v>135</v>
      </c>
      <c r="J12708" s="268">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3" t="s">
        <v>2228</v>
      </c>
      <c r="C12709" s="264" t="s">
        <v>138</v>
      </c>
      <c r="D12709" s="74" t="str">
        <f t="shared" si="397"/>
        <v>fev/2019</v>
      </c>
      <c r="E12709" s="267">
        <v>43522</v>
      </c>
      <c r="F12709" s="263" t="s">
        <v>1261</v>
      </c>
      <c r="G12709" s="263" t="s">
        <v>2229</v>
      </c>
      <c r="H12709" s="268" t="s">
        <v>2250</v>
      </c>
      <c r="I12709" s="268" t="s">
        <v>135</v>
      </c>
      <c r="J12709" s="268">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3" t="s">
        <v>2228</v>
      </c>
      <c r="C12710" s="264" t="s">
        <v>138</v>
      </c>
      <c r="D12710" s="74" t="str">
        <f t="shared" si="397"/>
        <v>fev/2019</v>
      </c>
      <c r="E12710" s="267">
        <v>43522</v>
      </c>
      <c r="F12710" s="263" t="s">
        <v>1261</v>
      </c>
      <c r="G12710" s="263" t="s">
        <v>2229</v>
      </c>
      <c r="H12710" s="268" t="s">
        <v>2250</v>
      </c>
      <c r="I12710" s="268" t="s">
        <v>135</v>
      </c>
      <c r="J12710" s="268">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3" t="s">
        <v>2228</v>
      </c>
      <c r="C12711" s="264" t="s">
        <v>138</v>
      </c>
      <c r="D12711" s="74" t="str">
        <f t="shared" si="397"/>
        <v>fev/2019</v>
      </c>
      <c r="E12711" s="267">
        <v>43522</v>
      </c>
      <c r="F12711" s="263" t="s">
        <v>1261</v>
      </c>
      <c r="G12711" s="263" t="s">
        <v>2229</v>
      </c>
      <c r="H12711" s="268" t="s">
        <v>2250</v>
      </c>
      <c r="I12711" s="268" t="s">
        <v>135</v>
      </c>
      <c r="J12711" s="268">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3" t="s">
        <v>2240</v>
      </c>
      <c r="C12712" s="264" t="s">
        <v>138</v>
      </c>
      <c r="D12712" s="74" t="str">
        <f t="shared" si="397"/>
        <v>fev/2019</v>
      </c>
      <c r="E12712" s="267">
        <v>43523</v>
      </c>
      <c r="F12712" s="263" t="s">
        <v>161</v>
      </c>
      <c r="G12712" s="263" t="s">
        <v>2229</v>
      </c>
      <c r="H12712" s="268" t="s">
        <v>161</v>
      </c>
      <c r="I12712" s="268" t="s">
        <v>2168</v>
      </c>
      <c r="J12712" s="269">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3" t="s">
        <v>2240</v>
      </c>
      <c r="C12713" s="264" t="s">
        <v>138</v>
      </c>
      <c r="D12713" s="74" t="str">
        <f t="shared" si="397"/>
        <v>fev/2019</v>
      </c>
      <c r="E12713" s="267">
        <v>43523</v>
      </c>
      <c r="F12713" s="263" t="s">
        <v>161</v>
      </c>
      <c r="G12713" s="263" t="s">
        <v>2229</v>
      </c>
      <c r="H12713" s="268" t="s">
        <v>161</v>
      </c>
      <c r="I12713" s="268" t="s">
        <v>2168</v>
      </c>
      <c r="J12713" s="269">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3" t="s">
        <v>2240</v>
      </c>
      <c r="C12714" s="264" t="s">
        <v>138</v>
      </c>
      <c r="D12714" s="74" t="str">
        <f t="shared" si="397"/>
        <v>fev/2019</v>
      </c>
      <c r="E12714" s="267">
        <v>43523</v>
      </c>
      <c r="F12714" s="263" t="s">
        <v>1070</v>
      </c>
      <c r="G12714" s="263" t="s">
        <v>2229</v>
      </c>
      <c r="H12714" s="268" t="s">
        <v>1071</v>
      </c>
      <c r="I12714" s="268" t="s">
        <v>2237</v>
      </c>
      <c r="J12714" s="268">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3" t="s">
        <v>2240</v>
      </c>
      <c r="C12715" s="264" t="s">
        <v>138</v>
      </c>
      <c r="D12715" s="74" t="str">
        <f t="shared" si="397"/>
        <v>fev/2019</v>
      </c>
      <c r="E12715" s="267">
        <v>43523</v>
      </c>
      <c r="F12715" s="263" t="s">
        <v>1061</v>
      </c>
      <c r="G12715" s="263" t="s">
        <v>2229</v>
      </c>
      <c r="H12715" s="268" t="s">
        <v>4370</v>
      </c>
      <c r="I12715" s="268" t="s">
        <v>126</v>
      </c>
      <c r="J12715" s="269">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3" t="s">
        <v>2228</v>
      </c>
      <c r="C12716" s="264" t="s">
        <v>138</v>
      </c>
      <c r="D12716" s="74" t="str">
        <f t="shared" si="397"/>
        <v>fev/2019</v>
      </c>
      <c r="E12716" s="267">
        <v>43523</v>
      </c>
      <c r="F12716" s="263" t="s">
        <v>4374</v>
      </c>
      <c r="G12716" s="263" t="s">
        <v>2229</v>
      </c>
      <c r="H12716" s="268" t="s">
        <v>72</v>
      </c>
      <c r="I12716" s="268" t="s">
        <v>1064</v>
      </c>
      <c r="J12716" s="269">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3" t="s">
        <v>2228</v>
      </c>
      <c r="C12717" s="264" t="s">
        <v>138</v>
      </c>
      <c r="D12717" s="74" t="str">
        <f t="shared" si="397"/>
        <v>fev/2019</v>
      </c>
      <c r="E12717" s="267">
        <v>43523</v>
      </c>
      <c r="F12717" s="263">
        <v>401841</v>
      </c>
      <c r="G12717" s="263" t="s">
        <v>2229</v>
      </c>
      <c r="H12717" s="268" t="s">
        <v>4398</v>
      </c>
      <c r="I12717" s="268" t="s">
        <v>2182</v>
      </c>
      <c r="J12717" s="269">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3" t="s">
        <v>2228</v>
      </c>
      <c r="C12718" s="264" t="s">
        <v>138</v>
      </c>
      <c r="D12718" s="74" t="str">
        <f t="shared" si="397"/>
        <v>fev/2019</v>
      </c>
      <c r="E12718" s="267">
        <v>43523</v>
      </c>
      <c r="F12718" s="263">
        <v>377</v>
      </c>
      <c r="G12718" s="263" t="s">
        <v>2229</v>
      </c>
      <c r="H12718" s="272" t="s">
        <v>4391</v>
      </c>
      <c r="I12718" s="268" t="s">
        <v>2202</v>
      </c>
      <c r="J12718" s="269">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3" t="s">
        <v>2228</v>
      </c>
      <c r="C12719" s="264" t="s">
        <v>138</v>
      </c>
      <c r="D12719" s="74" t="str">
        <f t="shared" si="397"/>
        <v>fev/2019</v>
      </c>
      <c r="E12719" s="267">
        <v>43523</v>
      </c>
      <c r="F12719" s="263">
        <v>8153</v>
      </c>
      <c r="G12719" s="263" t="s">
        <v>2229</v>
      </c>
      <c r="H12719" s="268" t="s">
        <v>4443</v>
      </c>
      <c r="I12719" s="268" t="s">
        <v>2182</v>
      </c>
      <c r="J12719" s="269">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3" t="s">
        <v>2228</v>
      </c>
      <c r="C12720" s="264" t="s">
        <v>138</v>
      </c>
      <c r="D12720" s="74" t="str">
        <f t="shared" si="397"/>
        <v>fev/2019</v>
      </c>
      <c r="E12720" s="267">
        <v>43523</v>
      </c>
      <c r="F12720" s="263">
        <v>8153</v>
      </c>
      <c r="G12720" s="263" t="s">
        <v>2229</v>
      </c>
      <c r="H12720" s="268" t="s">
        <v>4443</v>
      </c>
      <c r="I12720" s="268" t="s">
        <v>562</v>
      </c>
      <c r="J12720" s="268">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3" t="s">
        <v>2228</v>
      </c>
      <c r="C12721" s="264" t="s">
        <v>138</v>
      </c>
      <c r="D12721" s="74" t="str">
        <f t="shared" si="397"/>
        <v>fev/2019</v>
      </c>
      <c r="E12721" s="267">
        <v>43523</v>
      </c>
      <c r="F12721" s="263">
        <v>148317</v>
      </c>
      <c r="G12721" s="263" t="s">
        <v>2229</v>
      </c>
      <c r="H12721" s="268" t="s">
        <v>4444</v>
      </c>
      <c r="I12721" s="268" t="s">
        <v>2217</v>
      </c>
      <c r="J12721" s="268">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3" t="s">
        <v>2228</v>
      </c>
      <c r="C12722" s="264" t="s">
        <v>138</v>
      </c>
      <c r="D12722" s="74" t="str">
        <f t="shared" si="397"/>
        <v>fev/2019</v>
      </c>
      <c r="E12722" s="267">
        <v>43523</v>
      </c>
      <c r="F12722" s="263">
        <v>831</v>
      </c>
      <c r="G12722" s="263" t="s">
        <v>2229</v>
      </c>
      <c r="H12722" s="268" t="s">
        <v>4445</v>
      </c>
      <c r="I12722" s="268" t="s">
        <v>241</v>
      </c>
      <c r="J12722" s="268">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3" t="s">
        <v>2228</v>
      </c>
      <c r="C12723" s="264" t="s">
        <v>138</v>
      </c>
      <c r="D12723" s="74" t="str">
        <f t="shared" si="397"/>
        <v>fev/2019</v>
      </c>
      <c r="E12723" s="267">
        <v>43523</v>
      </c>
      <c r="F12723" s="263">
        <v>318072</v>
      </c>
      <c r="G12723" s="263" t="s">
        <v>2284</v>
      </c>
      <c r="H12723" s="268" t="s">
        <v>4386</v>
      </c>
      <c r="I12723" s="268" t="s">
        <v>2181</v>
      </c>
      <c r="J12723" s="268">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3" t="s">
        <v>2228</v>
      </c>
      <c r="C12724" s="264" t="s">
        <v>138</v>
      </c>
      <c r="D12724" s="74" t="str">
        <f t="shared" si="397"/>
        <v>fev/2019</v>
      </c>
      <c r="E12724" s="267">
        <v>43523</v>
      </c>
      <c r="F12724" s="263">
        <v>318072</v>
      </c>
      <c r="G12724" s="263" t="s">
        <v>2284</v>
      </c>
      <c r="H12724" s="268" t="s">
        <v>4386</v>
      </c>
      <c r="I12724" s="268" t="s">
        <v>562</v>
      </c>
      <c r="J12724" s="268">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3" t="s">
        <v>2228</v>
      </c>
      <c r="C12725" s="264" t="s">
        <v>138</v>
      </c>
      <c r="D12725" s="74" t="str">
        <f t="shared" si="397"/>
        <v>fev/2019</v>
      </c>
      <c r="E12725" s="267">
        <v>43523</v>
      </c>
      <c r="F12725" s="263">
        <v>318073</v>
      </c>
      <c r="G12725" s="263" t="s">
        <v>2229</v>
      </c>
      <c r="H12725" s="268" t="s">
        <v>4386</v>
      </c>
      <c r="I12725" s="268" t="s">
        <v>2182</v>
      </c>
      <c r="J12725" s="268">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3" t="s">
        <v>2228</v>
      </c>
      <c r="C12726" s="264" t="s">
        <v>138</v>
      </c>
      <c r="D12726" s="74" t="str">
        <f t="shared" si="397"/>
        <v>fev/2019</v>
      </c>
      <c r="E12726" s="267">
        <v>43523</v>
      </c>
      <c r="F12726" s="263">
        <v>318073</v>
      </c>
      <c r="G12726" s="263" t="s">
        <v>2229</v>
      </c>
      <c r="H12726" s="268" t="s">
        <v>4386</v>
      </c>
      <c r="I12726" s="268" t="s">
        <v>562</v>
      </c>
      <c r="J12726" s="268">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3" t="s">
        <v>2228</v>
      </c>
      <c r="C12727" s="264" t="s">
        <v>138</v>
      </c>
      <c r="D12727" s="74" t="str">
        <f t="shared" si="397"/>
        <v>fev/2019</v>
      </c>
      <c r="E12727" s="267">
        <v>43523</v>
      </c>
      <c r="F12727" s="263">
        <v>318067</v>
      </c>
      <c r="G12727" s="263" t="s">
        <v>2229</v>
      </c>
      <c r="H12727" s="268" t="s">
        <v>4386</v>
      </c>
      <c r="I12727" s="268" t="s">
        <v>2181</v>
      </c>
      <c r="J12727" s="268">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3" t="s">
        <v>2228</v>
      </c>
      <c r="C12728" s="264" t="s">
        <v>138</v>
      </c>
      <c r="D12728" s="74" t="str">
        <f t="shared" si="397"/>
        <v>fev/2019</v>
      </c>
      <c r="E12728" s="267">
        <v>43523</v>
      </c>
      <c r="F12728" s="263">
        <v>318067</v>
      </c>
      <c r="G12728" s="263" t="s">
        <v>2229</v>
      </c>
      <c r="H12728" s="268" t="s">
        <v>4386</v>
      </c>
      <c r="I12728" s="268" t="s">
        <v>562</v>
      </c>
      <c r="J12728" s="268">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3" t="s">
        <v>2228</v>
      </c>
      <c r="C12729" s="264" t="s">
        <v>138</v>
      </c>
      <c r="D12729" s="74" t="str">
        <f t="shared" si="397"/>
        <v>fev/2019</v>
      </c>
      <c r="E12729" s="267">
        <v>43523</v>
      </c>
      <c r="F12729" s="263">
        <v>27</v>
      </c>
      <c r="G12729" s="263" t="s">
        <v>2229</v>
      </c>
      <c r="H12729" s="268" t="s">
        <v>3189</v>
      </c>
      <c r="I12729" s="268" t="s">
        <v>2176</v>
      </c>
      <c r="J12729" s="269">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3" t="s">
        <v>2228</v>
      </c>
      <c r="C12730" s="264" t="s">
        <v>138</v>
      </c>
      <c r="D12730" s="74" t="str">
        <f t="shared" si="397"/>
        <v>fev/2019</v>
      </c>
      <c r="E12730" s="267">
        <v>43523</v>
      </c>
      <c r="F12730" s="263">
        <v>6598</v>
      </c>
      <c r="G12730" s="263" t="s">
        <v>2229</v>
      </c>
      <c r="H12730" s="268" t="s">
        <v>4446</v>
      </c>
      <c r="I12730" s="268" t="s">
        <v>2182</v>
      </c>
      <c r="J12730" s="268">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3" t="s">
        <v>2228</v>
      </c>
      <c r="C12731" s="264" t="s">
        <v>138</v>
      </c>
      <c r="D12731" s="74" t="str">
        <f t="shared" si="397"/>
        <v>fev/2019</v>
      </c>
      <c r="E12731" s="267">
        <v>43523</v>
      </c>
      <c r="F12731" s="263">
        <v>6598</v>
      </c>
      <c r="G12731" s="263" t="s">
        <v>2229</v>
      </c>
      <c r="H12731" s="268" t="s">
        <v>4446</v>
      </c>
      <c r="I12731" s="268" t="s">
        <v>562</v>
      </c>
      <c r="J12731" s="268">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3" t="s">
        <v>2228</v>
      </c>
      <c r="C12732" s="264" t="s">
        <v>138</v>
      </c>
      <c r="D12732" s="74" t="str">
        <f t="shared" si="397"/>
        <v>fev/2019</v>
      </c>
      <c r="E12732" s="267">
        <v>43523</v>
      </c>
      <c r="F12732" s="263">
        <v>18965</v>
      </c>
      <c r="G12732" s="263" t="s">
        <v>2229</v>
      </c>
      <c r="H12732" s="268" t="s">
        <v>4411</v>
      </c>
      <c r="I12732" s="268" t="s">
        <v>2190</v>
      </c>
      <c r="J12732" s="268">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3" t="s">
        <v>2228</v>
      </c>
      <c r="C12733" s="264" t="s">
        <v>138</v>
      </c>
      <c r="D12733" s="74" t="str">
        <f t="shared" si="397"/>
        <v>fev/2019</v>
      </c>
      <c r="E12733" s="267">
        <v>43523</v>
      </c>
      <c r="F12733" s="263">
        <v>50134</v>
      </c>
      <c r="G12733" s="263" t="s">
        <v>2229</v>
      </c>
      <c r="H12733" s="268" t="s">
        <v>2321</v>
      </c>
      <c r="I12733" s="268" t="s">
        <v>2188</v>
      </c>
      <c r="J12733" s="268">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3" t="s">
        <v>2228</v>
      </c>
      <c r="C12734" s="264" t="s">
        <v>138</v>
      </c>
      <c r="D12734" s="74" t="str">
        <f t="shared" si="397"/>
        <v>fev/2019</v>
      </c>
      <c r="E12734" s="267">
        <v>43523</v>
      </c>
      <c r="F12734" s="263">
        <v>9087</v>
      </c>
      <c r="G12734" s="263" t="s">
        <v>2229</v>
      </c>
      <c r="H12734" s="268" t="s">
        <v>2683</v>
      </c>
      <c r="I12734" s="268" t="s">
        <v>2188</v>
      </c>
      <c r="J12734" s="268">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3" t="s">
        <v>2228</v>
      </c>
      <c r="C12735" s="264" t="s">
        <v>138</v>
      </c>
      <c r="D12735" s="74" t="str">
        <f t="shared" si="397"/>
        <v>fev/2019</v>
      </c>
      <c r="E12735" s="267">
        <v>43523</v>
      </c>
      <c r="F12735" s="263" t="s">
        <v>1261</v>
      </c>
      <c r="G12735" s="263" t="s">
        <v>2229</v>
      </c>
      <c r="H12735" s="268" t="s">
        <v>2250</v>
      </c>
      <c r="I12735" s="268" t="s">
        <v>135</v>
      </c>
      <c r="J12735" s="268">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3" t="s">
        <v>2228</v>
      </c>
      <c r="C12736" s="264" t="s">
        <v>138</v>
      </c>
      <c r="D12736" s="74" t="str">
        <f t="shared" si="397"/>
        <v>fev/2019</v>
      </c>
      <c r="E12736" s="267">
        <v>43523</v>
      </c>
      <c r="F12736" s="263" t="s">
        <v>1261</v>
      </c>
      <c r="G12736" s="263" t="s">
        <v>2229</v>
      </c>
      <c r="H12736" s="268" t="s">
        <v>2250</v>
      </c>
      <c r="I12736" s="268" t="s">
        <v>135</v>
      </c>
      <c r="J12736" s="268">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3" t="s">
        <v>2228</v>
      </c>
      <c r="C12737" s="264" t="s">
        <v>138</v>
      </c>
      <c r="D12737" s="74" t="str">
        <f t="shared" si="397"/>
        <v>fev/2019</v>
      </c>
      <c r="E12737" s="267">
        <v>43523</v>
      </c>
      <c r="F12737" s="263" t="s">
        <v>1261</v>
      </c>
      <c r="G12737" s="263" t="s">
        <v>2229</v>
      </c>
      <c r="H12737" s="268" t="s">
        <v>2250</v>
      </c>
      <c r="I12737" s="268" t="s">
        <v>135</v>
      </c>
      <c r="J12737" s="268">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3" t="s">
        <v>2228</v>
      </c>
      <c r="C12738" s="264" t="s">
        <v>138</v>
      </c>
      <c r="D12738" s="74" t="str">
        <f t="shared" si="397"/>
        <v>fev/2019</v>
      </c>
      <c r="E12738" s="267">
        <v>43523</v>
      </c>
      <c r="F12738" s="263" t="s">
        <v>1261</v>
      </c>
      <c r="G12738" s="263" t="s">
        <v>2229</v>
      </c>
      <c r="H12738" s="268" t="s">
        <v>2250</v>
      </c>
      <c r="I12738" s="268" t="s">
        <v>135</v>
      </c>
      <c r="J12738" s="268">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3" t="s">
        <v>2228</v>
      </c>
      <c r="C12739" s="264" t="s">
        <v>138</v>
      </c>
      <c r="D12739" s="74" t="str">
        <f t="shared" si="397"/>
        <v>fev/2019</v>
      </c>
      <c r="E12739" s="267">
        <v>43523</v>
      </c>
      <c r="F12739" s="263" t="s">
        <v>1261</v>
      </c>
      <c r="G12739" s="263" t="s">
        <v>2229</v>
      </c>
      <c r="H12739" s="268" t="s">
        <v>2250</v>
      </c>
      <c r="I12739" s="268" t="s">
        <v>135</v>
      </c>
      <c r="J12739" s="268">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3" t="s">
        <v>2228</v>
      </c>
      <c r="C12740" s="264" t="s">
        <v>138</v>
      </c>
      <c r="D12740" s="74" t="str">
        <f t="shared" ref="D12740:D12803" si="399">TEXT(E12740,"mmm/aaaa")</f>
        <v>fev/2019</v>
      </c>
      <c r="E12740" s="267">
        <v>43523</v>
      </c>
      <c r="F12740" s="263" t="s">
        <v>1261</v>
      </c>
      <c r="G12740" s="263" t="s">
        <v>2229</v>
      </c>
      <c r="H12740" s="268" t="s">
        <v>2250</v>
      </c>
      <c r="I12740" s="268" t="s">
        <v>135</v>
      </c>
      <c r="J12740" s="268">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3" t="s">
        <v>2228</v>
      </c>
      <c r="C12741" s="264" t="s">
        <v>138</v>
      </c>
      <c r="D12741" s="74" t="str">
        <f t="shared" si="399"/>
        <v>fev/2019</v>
      </c>
      <c r="E12741" s="267">
        <v>43523</v>
      </c>
      <c r="F12741" s="263" t="s">
        <v>1261</v>
      </c>
      <c r="G12741" s="263" t="s">
        <v>2229</v>
      </c>
      <c r="H12741" s="268" t="s">
        <v>2250</v>
      </c>
      <c r="I12741" s="268" t="s">
        <v>135</v>
      </c>
      <c r="J12741" s="268">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3" t="s">
        <v>2228</v>
      </c>
      <c r="C12742" s="264" t="s">
        <v>138</v>
      </c>
      <c r="D12742" s="74" t="str">
        <f t="shared" si="399"/>
        <v>fev/2019</v>
      </c>
      <c r="E12742" s="267">
        <v>43523</v>
      </c>
      <c r="F12742" s="263" t="s">
        <v>1061</v>
      </c>
      <c r="G12742" s="263" t="s">
        <v>2229</v>
      </c>
      <c r="H12742" s="268" t="s">
        <v>4370</v>
      </c>
      <c r="I12742" s="268" t="s">
        <v>126</v>
      </c>
      <c r="J12742" s="269">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3" t="s">
        <v>2228</v>
      </c>
      <c r="C12743" s="264" t="s">
        <v>138</v>
      </c>
      <c r="D12743" s="74" t="str">
        <f t="shared" si="399"/>
        <v>fev/2019</v>
      </c>
      <c r="E12743" s="267">
        <v>43523</v>
      </c>
      <c r="F12743" s="263">
        <v>18569</v>
      </c>
      <c r="G12743" s="263" t="s">
        <v>2229</v>
      </c>
      <c r="H12743" s="268" t="s">
        <v>4447</v>
      </c>
      <c r="I12743" s="268" t="s">
        <v>2217</v>
      </c>
      <c r="J12743" s="269">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3" t="s">
        <v>2228</v>
      </c>
      <c r="C12744" s="264" t="s">
        <v>138</v>
      </c>
      <c r="D12744" s="74" t="str">
        <f t="shared" si="399"/>
        <v>fev/2019</v>
      </c>
      <c r="E12744" s="267">
        <v>43523</v>
      </c>
      <c r="F12744" s="263">
        <v>404</v>
      </c>
      <c r="G12744" s="263" t="s">
        <v>2229</v>
      </c>
      <c r="H12744" s="268" t="s">
        <v>4448</v>
      </c>
      <c r="I12744" s="268" t="s">
        <v>2190</v>
      </c>
      <c r="J12744" s="268">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3" t="s">
        <v>2240</v>
      </c>
      <c r="C12745" s="264" t="s">
        <v>138</v>
      </c>
      <c r="D12745" s="74" t="str">
        <f t="shared" si="399"/>
        <v>fev/2019</v>
      </c>
      <c r="E12745" s="267">
        <v>43524</v>
      </c>
      <c r="F12745" s="263" t="s">
        <v>250</v>
      </c>
      <c r="G12745" s="263" t="s">
        <v>2229</v>
      </c>
      <c r="H12745" s="268" t="s">
        <v>4449</v>
      </c>
      <c r="I12745" s="268" t="s">
        <v>2171</v>
      </c>
      <c r="J12745" s="268">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3" t="s">
        <v>2228</v>
      </c>
      <c r="C12746" s="264" t="s">
        <v>138</v>
      </c>
      <c r="D12746" s="74" t="str">
        <f t="shared" si="399"/>
        <v>fev/2019</v>
      </c>
      <c r="E12746" s="267">
        <v>43524</v>
      </c>
      <c r="F12746" s="263" t="s">
        <v>1061</v>
      </c>
      <c r="G12746" s="263" t="s">
        <v>2229</v>
      </c>
      <c r="H12746" s="268" t="s">
        <v>4371</v>
      </c>
      <c r="I12746" s="268" t="s">
        <v>2170</v>
      </c>
      <c r="J12746" s="268">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3" t="s">
        <v>2228</v>
      </c>
      <c r="C12747" s="264" t="s">
        <v>138</v>
      </c>
      <c r="D12747" s="74" t="str">
        <f t="shared" si="399"/>
        <v>fev/2019</v>
      </c>
      <c r="E12747" s="267">
        <v>43524</v>
      </c>
      <c r="F12747" s="263">
        <v>1872524</v>
      </c>
      <c r="G12747" s="263" t="s">
        <v>2229</v>
      </c>
      <c r="H12747" s="268" t="s">
        <v>3364</v>
      </c>
      <c r="I12747" s="268" t="s">
        <v>846</v>
      </c>
      <c r="J12747" s="268">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3" t="s">
        <v>2228</v>
      </c>
      <c r="C12748" s="264" t="s">
        <v>138</v>
      </c>
      <c r="D12748" s="74" t="str">
        <f t="shared" si="399"/>
        <v>fev/2019</v>
      </c>
      <c r="E12748" s="267">
        <v>43524</v>
      </c>
      <c r="F12748" s="263" t="s">
        <v>250</v>
      </c>
      <c r="G12748" s="263" t="s">
        <v>2229</v>
      </c>
      <c r="H12748" s="268" t="s">
        <v>4449</v>
      </c>
      <c r="I12748" s="268" t="s">
        <v>2171</v>
      </c>
      <c r="J12748" s="268">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3" t="s">
        <v>2228</v>
      </c>
      <c r="C12749" s="264" t="s">
        <v>138</v>
      </c>
      <c r="D12749" s="74" t="str">
        <f t="shared" si="399"/>
        <v>fev/2019</v>
      </c>
      <c r="E12749" s="267">
        <v>43524</v>
      </c>
      <c r="F12749" s="263" t="s">
        <v>1261</v>
      </c>
      <c r="G12749" s="263" t="s">
        <v>2229</v>
      </c>
      <c r="H12749" s="268" t="s">
        <v>2250</v>
      </c>
      <c r="I12749" s="268" t="s">
        <v>135</v>
      </c>
      <c r="J12749" s="268">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3" t="s">
        <v>2228</v>
      </c>
      <c r="C12750" s="264" t="s">
        <v>138</v>
      </c>
      <c r="D12750" s="74" t="str">
        <f t="shared" si="399"/>
        <v>fev/2019</v>
      </c>
      <c r="E12750" s="267">
        <v>43524</v>
      </c>
      <c r="F12750" s="263">
        <v>3015</v>
      </c>
      <c r="G12750" s="263" t="s">
        <v>2229</v>
      </c>
      <c r="H12750" s="268" t="s">
        <v>3152</v>
      </c>
      <c r="I12750" s="268" t="s">
        <v>2182</v>
      </c>
      <c r="J12750" s="268">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3" t="s">
        <v>2228</v>
      </c>
      <c r="C12751" s="264" t="s">
        <v>138</v>
      </c>
      <c r="D12751" s="74" t="str">
        <f t="shared" si="399"/>
        <v>mar/2019</v>
      </c>
      <c r="E12751" s="267">
        <v>43525</v>
      </c>
      <c r="F12751" s="263">
        <v>2921</v>
      </c>
      <c r="G12751" s="263" t="s">
        <v>2229</v>
      </c>
      <c r="H12751" s="268" t="s">
        <v>2231</v>
      </c>
      <c r="I12751" s="268" t="s">
        <v>2185</v>
      </c>
      <c r="J12751" s="269">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3" t="s">
        <v>2228</v>
      </c>
      <c r="C12752" s="264" t="s">
        <v>138</v>
      </c>
      <c r="D12752" s="74" t="str">
        <f t="shared" si="399"/>
        <v>mar/2019</v>
      </c>
      <c r="E12752" s="267">
        <v>43525</v>
      </c>
      <c r="F12752" s="263">
        <v>2921</v>
      </c>
      <c r="G12752" s="263" t="s">
        <v>2229</v>
      </c>
      <c r="H12752" s="268" t="s">
        <v>2231</v>
      </c>
      <c r="I12752" s="268" t="s">
        <v>562</v>
      </c>
      <c r="J12752" s="268">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3" t="s">
        <v>2228</v>
      </c>
      <c r="C12753" s="264" t="s">
        <v>138</v>
      </c>
      <c r="D12753" s="74" t="str">
        <f t="shared" si="399"/>
        <v>mar/2019</v>
      </c>
      <c r="E12753" s="267">
        <v>43525</v>
      </c>
      <c r="F12753" s="263">
        <v>3848</v>
      </c>
      <c r="G12753" s="263" t="s">
        <v>2229</v>
      </c>
      <c r="H12753" s="268" t="s">
        <v>2231</v>
      </c>
      <c r="I12753" s="268" t="s">
        <v>2185</v>
      </c>
      <c r="J12753" s="269">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3" t="s">
        <v>2228</v>
      </c>
      <c r="C12754" s="264" t="s">
        <v>138</v>
      </c>
      <c r="D12754" s="74" t="str">
        <f t="shared" si="399"/>
        <v>mar/2019</v>
      </c>
      <c r="E12754" s="267">
        <v>43525</v>
      </c>
      <c r="F12754" s="263">
        <v>3848</v>
      </c>
      <c r="G12754" s="263" t="s">
        <v>2229</v>
      </c>
      <c r="H12754" s="268" t="s">
        <v>2231</v>
      </c>
      <c r="I12754" s="268" t="s">
        <v>562</v>
      </c>
      <c r="J12754" s="268">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3" t="s">
        <v>2228</v>
      </c>
      <c r="C12755" s="264" t="s">
        <v>138</v>
      </c>
      <c r="D12755" s="74" t="str">
        <f t="shared" si="399"/>
        <v>mar/2019</v>
      </c>
      <c r="E12755" s="267">
        <v>43525</v>
      </c>
      <c r="F12755" s="263">
        <v>3854</v>
      </c>
      <c r="G12755" s="263" t="s">
        <v>2229</v>
      </c>
      <c r="H12755" s="268" t="s">
        <v>2231</v>
      </c>
      <c r="I12755" s="268" t="s">
        <v>2185</v>
      </c>
      <c r="J12755" s="269">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3" t="s">
        <v>2228</v>
      </c>
      <c r="C12756" s="264" t="s">
        <v>138</v>
      </c>
      <c r="D12756" s="74" t="str">
        <f t="shared" si="399"/>
        <v>mar/2019</v>
      </c>
      <c r="E12756" s="267">
        <v>43525</v>
      </c>
      <c r="F12756" s="263">
        <v>3854</v>
      </c>
      <c r="G12756" s="263" t="s">
        <v>2229</v>
      </c>
      <c r="H12756" s="268" t="s">
        <v>2231</v>
      </c>
      <c r="I12756" s="268" t="s">
        <v>562</v>
      </c>
      <c r="J12756" s="268">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3" t="s">
        <v>2228</v>
      </c>
      <c r="C12757" s="264" t="s">
        <v>138</v>
      </c>
      <c r="D12757" s="74" t="str">
        <f t="shared" si="399"/>
        <v>mar/2019</v>
      </c>
      <c r="E12757" s="267">
        <v>43525</v>
      </c>
      <c r="F12757" s="263" t="s">
        <v>208</v>
      </c>
      <c r="G12757" s="263" t="s">
        <v>2229</v>
      </c>
      <c r="H12757" s="268" t="s">
        <v>4392</v>
      </c>
      <c r="I12757" s="268" t="s">
        <v>160</v>
      </c>
      <c r="J12757" s="268">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3" t="s">
        <v>2228</v>
      </c>
      <c r="C12758" s="264" t="s">
        <v>138</v>
      </c>
      <c r="D12758" s="74" t="str">
        <f t="shared" si="399"/>
        <v>mar/2019</v>
      </c>
      <c r="E12758" s="267">
        <v>43525</v>
      </c>
      <c r="F12758" s="263" t="s">
        <v>131</v>
      </c>
      <c r="G12758" s="263" t="s">
        <v>2229</v>
      </c>
      <c r="H12758" s="268" t="s">
        <v>542</v>
      </c>
      <c r="I12758" s="268" t="s">
        <v>133</v>
      </c>
      <c r="J12758" s="269">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3" t="s">
        <v>2228</v>
      </c>
      <c r="C12759" s="264" t="s">
        <v>138</v>
      </c>
      <c r="D12759" s="74" t="str">
        <f t="shared" si="399"/>
        <v>mar/2019</v>
      </c>
      <c r="E12759" s="267">
        <v>43525</v>
      </c>
      <c r="F12759" s="263">
        <v>1523</v>
      </c>
      <c r="G12759" s="263" t="s">
        <v>2229</v>
      </c>
      <c r="H12759" s="268" t="s">
        <v>2328</v>
      </c>
      <c r="I12759" s="268" t="s">
        <v>145</v>
      </c>
      <c r="J12759" s="269">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3" t="s">
        <v>2228</v>
      </c>
      <c r="C12760" s="264" t="s">
        <v>138</v>
      </c>
      <c r="D12760" s="74" t="str">
        <f t="shared" si="399"/>
        <v>mar/2019</v>
      </c>
      <c r="E12760" s="267">
        <v>43525</v>
      </c>
      <c r="F12760" s="263">
        <v>80842</v>
      </c>
      <c r="G12760" s="263" t="s">
        <v>2284</v>
      </c>
      <c r="H12760" s="268" t="s">
        <v>528</v>
      </c>
      <c r="I12760" s="268" t="s">
        <v>2182</v>
      </c>
      <c r="J12760" s="269">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3" t="s">
        <v>2228</v>
      </c>
      <c r="C12761" s="264" t="s">
        <v>138</v>
      </c>
      <c r="D12761" s="74" t="str">
        <f t="shared" si="399"/>
        <v>mar/2019</v>
      </c>
      <c r="E12761" s="267">
        <v>43525</v>
      </c>
      <c r="F12761" s="263">
        <v>80831</v>
      </c>
      <c r="G12761" s="263" t="s">
        <v>2284</v>
      </c>
      <c r="H12761" s="268" t="s">
        <v>528</v>
      </c>
      <c r="I12761" s="268" t="s">
        <v>2181</v>
      </c>
      <c r="J12761" s="269">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3" t="s">
        <v>2228</v>
      </c>
      <c r="C12762" s="264" t="s">
        <v>138</v>
      </c>
      <c r="D12762" s="74" t="str">
        <f t="shared" si="399"/>
        <v>mar/2019</v>
      </c>
      <c r="E12762" s="267">
        <v>43525</v>
      </c>
      <c r="F12762" s="263">
        <v>1100704</v>
      </c>
      <c r="G12762" s="263" t="s">
        <v>2324</v>
      </c>
      <c r="H12762" s="268" t="s">
        <v>4400</v>
      </c>
      <c r="I12762" s="268" t="s">
        <v>2181</v>
      </c>
      <c r="J12762" s="269">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3" t="s">
        <v>2228</v>
      </c>
      <c r="C12763" s="264" t="s">
        <v>138</v>
      </c>
      <c r="D12763" s="74" t="str">
        <f t="shared" si="399"/>
        <v>mar/2019</v>
      </c>
      <c r="E12763" s="267">
        <v>43525</v>
      </c>
      <c r="F12763" s="263" t="s">
        <v>131</v>
      </c>
      <c r="G12763" s="263" t="s">
        <v>2229</v>
      </c>
      <c r="H12763" s="268" t="s">
        <v>4450</v>
      </c>
      <c r="I12763" s="268" t="s">
        <v>133</v>
      </c>
      <c r="J12763" s="269">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3" t="s">
        <v>2228</v>
      </c>
      <c r="C12764" s="264" t="s">
        <v>138</v>
      </c>
      <c r="D12764" s="74" t="str">
        <f t="shared" si="399"/>
        <v>mar/2019</v>
      </c>
      <c r="E12764" s="267">
        <v>43525</v>
      </c>
      <c r="F12764" s="263">
        <v>7</v>
      </c>
      <c r="G12764" s="263" t="s">
        <v>2229</v>
      </c>
      <c r="H12764" s="268" t="s">
        <v>2353</v>
      </c>
      <c r="I12764" s="268" t="s">
        <v>179</v>
      </c>
      <c r="J12764" s="269">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3" t="s">
        <v>2228</v>
      </c>
      <c r="C12765" s="264" t="s">
        <v>138</v>
      </c>
      <c r="D12765" s="74" t="str">
        <f t="shared" si="399"/>
        <v>mar/2019</v>
      </c>
      <c r="E12765" s="267">
        <v>43525</v>
      </c>
      <c r="F12765" s="263">
        <v>1</v>
      </c>
      <c r="G12765" s="263" t="s">
        <v>2229</v>
      </c>
      <c r="H12765" s="268" t="s">
        <v>2353</v>
      </c>
      <c r="I12765" s="268" t="s">
        <v>179</v>
      </c>
      <c r="J12765" s="269">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3" t="s">
        <v>2228</v>
      </c>
      <c r="C12766" s="264" t="s">
        <v>138</v>
      </c>
      <c r="D12766" s="74" t="str">
        <f t="shared" si="399"/>
        <v>mar/2019</v>
      </c>
      <c r="E12766" s="267">
        <v>43525</v>
      </c>
      <c r="F12766" s="263" t="s">
        <v>2326</v>
      </c>
      <c r="G12766" s="263" t="s">
        <v>2229</v>
      </c>
      <c r="H12766" s="268" t="s">
        <v>4392</v>
      </c>
      <c r="I12766" s="268" t="s">
        <v>2209</v>
      </c>
      <c r="J12766" s="268">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3" t="s">
        <v>2228</v>
      </c>
      <c r="C12767" s="264" t="s">
        <v>138</v>
      </c>
      <c r="D12767" s="74" t="str">
        <f t="shared" si="399"/>
        <v>mar/2019</v>
      </c>
      <c r="E12767" s="267">
        <v>43525</v>
      </c>
      <c r="F12767" s="263" t="s">
        <v>208</v>
      </c>
      <c r="G12767" s="263" t="s">
        <v>2229</v>
      </c>
      <c r="H12767" s="268" t="s">
        <v>4392</v>
      </c>
      <c r="I12767" s="268" t="s">
        <v>160</v>
      </c>
      <c r="J12767" s="268">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3" t="s">
        <v>2228</v>
      </c>
      <c r="C12768" s="264" t="s">
        <v>138</v>
      </c>
      <c r="D12768" s="74" t="str">
        <f t="shared" si="399"/>
        <v>mar/2019</v>
      </c>
      <c r="E12768" s="267">
        <v>43525</v>
      </c>
      <c r="F12768" s="263" t="s">
        <v>208</v>
      </c>
      <c r="G12768" s="263" t="s">
        <v>2229</v>
      </c>
      <c r="H12768" s="268" t="s">
        <v>4392</v>
      </c>
      <c r="I12768" s="268" t="s">
        <v>160</v>
      </c>
      <c r="J12768" s="268">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3" t="s">
        <v>2228</v>
      </c>
      <c r="C12769" s="264" t="s">
        <v>138</v>
      </c>
      <c r="D12769" s="74" t="str">
        <f t="shared" si="399"/>
        <v>mar/2019</v>
      </c>
      <c r="E12769" s="267">
        <v>43525</v>
      </c>
      <c r="F12769" s="263">
        <v>24</v>
      </c>
      <c r="G12769" s="263" t="s">
        <v>2229</v>
      </c>
      <c r="H12769" s="268" t="s">
        <v>3189</v>
      </c>
      <c r="I12769" s="268" t="s">
        <v>2176</v>
      </c>
      <c r="J12769" s="269">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3" t="s">
        <v>2228</v>
      </c>
      <c r="C12770" s="264" t="s">
        <v>138</v>
      </c>
      <c r="D12770" s="74" t="str">
        <f t="shared" si="399"/>
        <v>mar/2019</v>
      </c>
      <c r="E12770" s="267">
        <v>43525</v>
      </c>
      <c r="F12770" s="263">
        <v>29</v>
      </c>
      <c r="G12770" s="263" t="s">
        <v>2229</v>
      </c>
      <c r="H12770" s="268" t="s">
        <v>3189</v>
      </c>
      <c r="I12770" s="268" t="s">
        <v>2176</v>
      </c>
      <c r="J12770" s="269">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3" t="s">
        <v>2228</v>
      </c>
      <c r="C12771" s="264" t="s">
        <v>138</v>
      </c>
      <c r="D12771" s="74" t="str">
        <f t="shared" si="399"/>
        <v>mar/2019</v>
      </c>
      <c r="E12771" s="267">
        <v>43525</v>
      </c>
      <c r="F12771" s="263">
        <v>2148</v>
      </c>
      <c r="G12771" s="263" t="s">
        <v>2229</v>
      </c>
      <c r="H12771" s="268" t="s">
        <v>4451</v>
      </c>
      <c r="I12771" s="268" t="s">
        <v>2182</v>
      </c>
      <c r="J12771" s="268">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3" t="s">
        <v>2228</v>
      </c>
      <c r="C12772" s="264" t="s">
        <v>138</v>
      </c>
      <c r="D12772" s="74" t="str">
        <f t="shared" si="399"/>
        <v>mar/2019</v>
      </c>
      <c r="E12772" s="267">
        <v>43525</v>
      </c>
      <c r="F12772" s="263">
        <v>2148</v>
      </c>
      <c r="G12772" s="263" t="s">
        <v>2229</v>
      </c>
      <c r="H12772" s="268" t="s">
        <v>4451</v>
      </c>
      <c r="I12772" s="268" t="s">
        <v>2182</v>
      </c>
      <c r="J12772" s="268">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3" t="s">
        <v>2228</v>
      </c>
      <c r="C12773" s="264" t="s">
        <v>138</v>
      </c>
      <c r="D12773" s="74" t="str">
        <f t="shared" si="399"/>
        <v>mar/2019</v>
      </c>
      <c r="E12773" s="267">
        <v>43525</v>
      </c>
      <c r="F12773" s="263" t="s">
        <v>2326</v>
      </c>
      <c r="G12773" s="263" t="s">
        <v>2229</v>
      </c>
      <c r="H12773" s="268" t="s">
        <v>4395</v>
      </c>
      <c r="I12773" s="268" t="s">
        <v>2209</v>
      </c>
      <c r="J12773" s="268">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3" t="s">
        <v>2228</v>
      </c>
      <c r="C12774" s="264" t="s">
        <v>138</v>
      </c>
      <c r="D12774" s="74" t="str">
        <f t="shared" si="399"/>
        <v>mar/2019</v>
      </c>
      <c r="E12774" s="267">
        <v>43525</v>
      </c>
      <c r="F12774" s="263" t="s">
        <v>2326</v>
      </c>
      <c r="G12774" s="263" t="s">
        <v>2229</v>
      </c>
      <c r="H12774" s="268" t="s">
        <v>4395</v>
      </c>
      <c r="I12774" s="268" t="s">
        <v>2209</v>
      </c>
      <c r="J12774" s="268">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3" t="s">
        <v>2228</v>
      </c>
      <c r="C12775" s="264" t="s">
        <v>138</v>
      </c>
      <c r="D12775" s="74" t="str">
        <f t="shared" si="399"/>
        <v>mar/2019</v>
      </c>
      <c r="E12775" s="267">
        <v>43525</v>
      </c>
      <c r="F12775" s="263" t="s">
        <v>2326</v>
      </c>
      <c r="G12775" s="263" t="s">
        <v>2229</v>
      </c>
      <c r="H12775" s="268" t="s">
        <v>4395</v>
      </c>
      <c r="I12775" s="268" t="s">
        <v>2209</v>
      </c>
      <c r="J12775" s="268">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3" t="s">
        <v>2228</v>
      </c>
      <c r="C12776" s="264" t="s">
        <v>138</v>
      </c>
      <c r="D12776" s="74" t="str">
        <f t="shared" si="399"/>
        <v>mar/2019</v>
      </c>
      <c r="E12776" s="267">
        <v>43525</v>
      </c>
      <c r="F12776" s="263">
        <v>1902003033783</v>
      </c>
      <c r="G12776" s="263" t="s">
        <v>2229</v>
      </c>
      <c r="H12776" s="268" t="s">
        <v>1638</v>
      </c>
      <c r="I12776" s="268" t="s">
        <v>151</v>
      </c>
      <c r="J12776" s="269">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3" t="s">
        <v>2228</v>
      </c>
      <c r="C12777" s="264" t="s">
        <v>138</v>
      </c>
      <c r="D12777" s="74" t="str">
        <f t="shared" si="399"/>
        <v>mar/2019</v>
      </c>
      <c r="E12777" s="267">
        <v>43525</v>
      </c>
      <c r="F12777" s="263">
        <v>1902003033784</v>
      </c>
      <c r="G12777" s="263" t="s">
        <v>2229</v>
      </c>
      <c r="H12777" s="268" t="s">
        <v>1638</v>
      </c>
      <c r="I12777" s="268" t="s">
        <v>151</v>
      </c>
      <c r="J12777" s="269">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3" t="s">
        <v>2228</v>
      </c>
      <c r="C12778" s="264" t="s">
        <v>138</v>
      </c>
      <c r="D12778" s="74" t="str">
        <f t="shared" si="399"/>
        <v>mar/2019</v>
      </c>
      <c r="E12778" s="267">
        <v>43525</v>
      </c>
      <c r="F12778" s="263">
        <v>69</v>
      </c>
      <c r="G12778" s="263" t="s">
        <v>2229</v>
      </c>
      <c r="H12778" s="268" t="s">
        <v>3242</v>
      </c>
      <c r="I12778" s="268" t="s">
        <v>2212</v>
      </c>
      <c r="J12778" s="269">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3" t="s">
        <v>2228</v>
      </c>
      <c r="C12779" s="264" t="s">
        <v>138</v>
      </c>
      <c r="D12779" s="74" t="str">
        <f t="shared" si="399"/>
        <v>mar/2019</v>
      </c>
      <c r="E12779" s="267">
        <v>43525</v>
      </c>
      <c r="F12779" s="263">
        <v>55542</v>
      </c>
      <c r="G12779" s="263" t="s">
        <v>2229</v>
      </c>
      <c r="H12779" s="268" t="s">
        <v>4452</v>
      </c>
      <c r="I12779" s="268" t="s">
        <v>2182</v>
      </c>
      <c r="J12779" s="268">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3" t="s">
        <v>2228</v>
      </c>
      <c r="C12780" s="264" t="s">
        <v>138</v>
      </c>
      <c r="D12780" s="74" t="str">
        <f t="shared" si="399"/>
        <v>mar/2019</v>
      </c>
      <c r="E12780" s="267">
        <v>43525</v>
      </c>
      <c r="F12780" s="263">
        <v>12200</v>
      </c>
      <c r="G12780" s="263" t="s">
        <v>2229</v>
      </c>
      <c r="H12780" s="268" t="s">
        <v>4453</v>
      </c>
      <c r="I12780" s="268" t="s">
        <v>2192</v>
      </c>
      <c r="J12780" s="268">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3" t="s">
        <v>2228</v>
      </c>
      <c r="C12781" s="264" t="s">
        <v>138</v>
      </c>
      <c r="D12781" s="74" t="str">
        <f t="shared" si="399"/>
        <v>mar/2019</v>
      </c>
      <c r="E12781" s="267">
        <v>43525</v>
      </c>
      <c r="F12781" s="263">
        <v>433</v>
      </c>
      <c r="G12781" s="263" t="s">
        <v>2229</v>
      </c>
      <c r="H12781" s="268" t="s">
        <v>4385</v>
      </c>
      <c r="I12781" s="268" t="s">
        <v>120</v>
      </c>
      <c r="J12781" s="269">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3" t="s">
        <v>2228</v>
      </c>
      <c r="C12782" s="264" t="s">
        <v>138</v>
      </c>
      <c r="D12782" s="74" t="str">
        <f t="shared" si="399"/>
        <v>mar/2019</v>
      </c>
      <c r="E12782" s="267">
        <v>43525</v>
      </c>
      <c r="F12782" s="263" t="s">
        <v>2326</v>
      </c>
      <c r="G12782" s="263" t="s">
        <v>2229</v>
      </c>
      <c r="H12782" s="407" t="s">
        <v>4385</v>
      </c>
      <c r="I12782" s="268" t="s">
        <v>2209</v>
      </c>
      <c r="J12782" s="269">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3" t="s">
        <v>2228</v>
      </c>
      <c r="C12783" s="264" t="s">
        <v>138</v>
      </c>
      <c r="D12783" s="74" t="str">
        <f t="shared" si="399"/>
        <v>mar/2019</v>
      </c>
      <c r="E12783" s="267">
        <v>43525</v>
      </c>
      <c r="F12783" s="263" t="s">
        <v>1070</v>
      </c>
      <c r="G12783" s="263" t="s">
        <v>2229</v>
      </c>
      <c r="H12783" s="268" t="s">
        <v>1071</v>
      </c>
      <c r="I12783" s="268" t="s">
        <v>2237</v>
      </c>
      <c r="J12783" s="269">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3" t="s">
        <v>2228</v>
      </c>
      <c r="C12784" s="264" t="s">
        <v>138</v>
      </c>
      <c r="D12784" s="74" t="str">
        <f t="shared" si="399"/>
        <v>mar/2019</v>
      </c>
      <c r="E12784" s="267">
        <v>43525</v>
      </c>
      <c r="F12784" s="263">
        <v>269717</v>
      </c>
      <c r="G12784" s="263" t="s">
        <v>2238</v>
      </c>
      <c r="H12784" s="268" t="s">
        <v>222</v>
      </c>
      <c r="I12784" s="268" t="s">
        <v>2182</v>
      </c>
      <c r="J12784" s="268">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3" t="s">
        <v>2228</v>
      </c>
      <c r="C12785" s="264" t="s">
        <v>138</v>
      </c>
      <c r="D12785" s="74" t="str">
        <f t="shared" si="399"/>
        <v>mar/2019</v>
      </c>
      <c r="E12785" s="267">
        <v>43525</v>
      </c>
      <c r="F12785" s="263">
        <v>271428</v>
      </c>
      <c r="G12785" s="263" t="s">
        <v>2324</v>
      </c>
      <c r="H12785" s="268" t="s">
        <v>222</v>
      </c>
      <c r="I12785" s="268" t="s">
        <v>2181</v>
      </c>
      <c r="J12785" s="269">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3" t="s">
        <v>2228</v>
      </c>
      <c r="C12786" s="264" t="s">
        <v>138</v>
      </c>
      <c r="D12786" s="74" t="str">
        <f t="shared" si="399"/>
        <v>mar/2019</v>
      </c>
      <c r="E12786" s="267">
        <v>43525</v>
      </c>
      <c r="F12786" s="263">
        <v>271436</v>
      </c>
      <c r="G12786" s="263" t="s">
        <v>2324</v>
      </c>
      <c r="H12786" s="268" t="s">
        <v>222</v>
      </c>
      <c r="I12786" s="268" t="s">
        <v>2181</v>
      </c>
      <c r="J12786" s="269">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3" t="s">
        <v>2228</v>
      </c>
      <c r="C12787" s="264" t="s">
        <v>138</v>
      </c>
      <c r="D12787" s="74" t="str">
        <f t="shared" si="399"/>
        <v>mar/2019</v>
      </c>
      <c r="E12787" s="267">
        <v>43525</v>
      </c>
      <c r="F12787" s="263">
        <v>271427</v>
      </c>
      <c r="G12787" s="263" t="s">
        <v>2324</v>
      </c>
      <c r="H12787" s="268" t="s">
        <v>222</v>
      </c>
      <c r="I12787" s="268" t="s">
        <v>2182</v>
      </c>
      <c r="J12787" s="269">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3" t="s">
        <v>2228</v>
      </c>
      <c r="C12788" s="264" t="s">
        <v>138</v>
      </c>
      <c r="D12788" s="74" t="str">
        <f t="shared" si="399"/>
        <v>mar/2019</v>
      </c>
      <c r="E12788" s="267">
        <v>43525</v>
      </c>
      <c r="F12788" s="263">
        <v>271426</v>
      </c>
      <c r="G12788" s="263" t="s">
        <v>2324</v>
      </c>
      <c r="H12788" s="268" t="s">
        <v>222</v>
      </c>
      <c r="I12788" s="268" t="s">
        <v>2182</v>
      </c>
      <c r="J12788" s="268">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3" t="s">
        <v>2228</v>
      </c>
      <c r="C12789" s="264" t="s">
        <v>138</v>
      </c>
      <c r="D12789" s="74" t="str">
        <f t="shared" si="399"/>
        <v>mar/2019</v>
      </c>
      <c r="E12789" s="267">
        <v>43525</v>
      </c>
      <c r="F12789" s="263">
        <v>11750</v>
      </c>
      <c r="G12789" s="263" t="s">
        <v>2229</v>
      </c>
      <c r="H12789" s="268" t="s">
        <v>4454</v>
      </c>
      <c r="I12789" s="268" t="s">
        <v>2190</v>
      </c>
      <c r="J12789" s="269">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3" t="s">
        <v>2228</v>
      </c>
      <c r="C12790" s="264" t="s">
        <v>138</v>
      </c>
      <c r="D12790" s="74" t="str">
        <f t="shared" si="399"/>
        <v>mar/2019</v>
      </c>
      <c r="E12790" s="267">
        <v>43525</v>
      </c>
      <c r="F12790" s="263">
        <v>11750</v>
      </c>
      <c r="G12790" s="263" t="s">
        <v>2229</v>
      </c>
      <c r="H12790" s="268" t="s">
        <v>4454</v>
      </c>
      <c r="I12790" s="268" t="s">
        <v>562</v>
      </c>
      <c r="J12790" s="268">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3" t="s">
        <v>2228</v>
      </c>
      <c r="C12791" s="264" t="s">
        <v>138</v>
      </c>
      <c r="D12791" s="74" t="str">
        <f t="shared" si="399"/>
        <v>mar/2019</v>
      </c>
      <c r="E12791" s="267">
        <v>43525</v>
      </c>
      <c r="F12791" s="263">
        <v>8532</v>
      </c>
      <c r="G12791" s="263" t="s">
        <v>2229</v>
      </c>
      <c r="H12791" s="268" t="s">
        <v>3254</v>
      </c>
      <c r="I12791" s="268" t="s">
        <v>2204</v>
      </c>
      <c r="J12791" s="269">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3" t="s">
        <v>2228</v>
      </c>
      <c r="C12792" s="264" t="s">
        <v>138</v>
      </c>
      <c r="D12792" s="74" t="str">
        <f t="shared" si="399"/>
        <v>mar/2019</v>
      </c>
      <c r="E12792" s="267">
        <v>43525</v>
      </c>
      <c r="F12792" s="263" t="s">
        <v>2326</v>
      </c>
      <c r="G12792" s="263" t="s">
        <v>2229</v>
      </c>
      <c r="H12792" s="268" t="s">
        <v>2360</v>
      </c>
      <c r="I12792" s="268" t="s">
        <v>2209</v>
      </c>
      <c r="J12792" s="268">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3" t="s">
        <v>2228</v>
      </c>
      <c r="C12793" s="264" t="s">
        <v>138</v>
      </c>
      <c r="D12793" s="74" t="str">
        <f t="shared" si="399"/>
        <v>mar/2019</v>
      </c>
      <c r="E12793" s="267">
        <v>43525</v>
      </c>
      <c r="F12793" s="263">
        <v>2227</v>
      </c>
      <c r="G12793" s="263" t="s">
        <v>2229</v>
      </c>
      <c r="H12793" s="268" t="s">
        <v>4455</v>
      </c>
      <c r="I12793" s="268" t="s">
        <v>2182</v>
      </c>
      <c r="J12793" s="268">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3" t="s">
        <v>2228</v>
      </c>
      <c r="C12794" s="264" t="s">
        <v>138</v>
      </c>
      <c r="D12794" s="74" t="str">
        <f t="shared" si="399"/>
        <v>mar/2019</v>
      </c>
      <c r="E12794" s="267">
        <v>43525</v>
      </c>
      <c r="F12794" s="263">
        <v>28</v>
      </c>
      <c r="G12794" s="263" t="s">
        <v>2229</v>
      </c>
      <c r="H12794" s="268" t="s">
        <v>2351</v>
      </c>
      <c r="I12794" s="273" t="s">
        <v>145</v>
      </c>
      <c r="J12794" s="269">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3" t="s">
        <v>2228</v>
      </c>
      <c r="C12795" s="264" t="s">
        <v>138</v>
      </c>
      <c r="D12795" s="74" t="str">
        <f t="shared" si="399"/>
        <v>mar/2019</v>
      </c>
      <c r="E12795" s="267">
        <v>43530</v>
      </c>
      <c r="F12795" s="263" t="s">
        <v>254</v>
      </c>
      <c r="G12795" s="263" t="s">
        <v>2229</v>
      </c>
      <c r="H12795" s="268" t="s">
        <v>1025</v>
      </c>
      <c r="I12795" s="268" t="s">
        <v>130</v>
      </c>
      <c r="J12795" s="269">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3" t="s">
        <v>2228</v>
      </c>
      <c r="C12796" s="264" t="s">
        <v>138</v>
      </c>
      <c r="D12796" s="74" t="str">
        <f t="shared" si="399"/>
        <v>mar/2019</v>
      </c>
      <c r="E12796" s="267">
        <v>43530</v>
      </c>
      <c r="F12796" s="263" t="s">
        <v>4405</v>
      </c>
      <c r="G12796" s="263" t="s">
        <v>2229</v>
      </c>
      <c r="H12796" s="268" t="s">
        <v>4406</v>
      </c>
      <c r="I12796" s="268" t="s">
        <v>846</v>
      </c>
      <c r="J12796" s="268">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3" t="s">
        <v>2228</v>
      </c>
      <c r="C12797" s="264" t="s">
        <v>138</v>
      </c>
      <c r="D12797" s="74" t="str">
        <f t="shared" si="399"/>
        <v>mar/2019</v>
      </c>
      <c r="E12797" s="267">
        <v>43530</v>
      </c>
      <c r="F12797" s="263" t="s">
        <v>254</v>
      </c>
      <c r="G12797" s="263" t="s">
        <v>2229</v>
      </c>
      <c r="H12797" s="268" t="s">
        <v>4415</v>
      </c>
      <c r="I12797" s="268" t="s">
        <v>130</v>
      </c>
      <c r="J12797" s="269">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3" t="s">
        <v>2228</v>
      </c>
      <c r="C12798" s="264" t="s">
        <v>138</v>
      </c>
      <c r="D12798" s="74" t="str">
        <f t="shared" si="399"/>
        <v>mar/2019</v>
      </c>
      <c r="E12798" s="267">
        <v>43530</v>
      </c>
      <c r="F12798" s="263">
        <v>318072</v>
      </c>
      <c r="G12798" s="263" t="s">
        <v>2229</v>
      </c>
      <c r="H12798" s="268" t="s">
        <v>4386</v>
      </c>
      <c r="I12798" s="268" t="s">
        <v>2181</v>
      </c>
      <c r="J12798" s="268">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3" t="s">
        <v>2228</v>
      </c>
      <c r="C12799" s="264" t="s">
        <v>138</v>
      </c>
      <c r="D12799" s="74" t="str">
        <f t="shared" si="399"/>
        <v>mar/2019</v>
      </c>
      <c r="E12799" s="267">
        <v>43530</v>
      </c>
      <c r="F12799" s="263">
        <v>318072</v>
      </c>
      <c r="G12799" s="263" t="s">
        <v>2229</v>
      </c>
      <c r="H12799" s="268" t="s">
        <v>4386</v>
      </c>
      <c r="I12799" s="268" t="s">
        <v>562</v>
      </c>
      <c r="J12799" s="268">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3" t="s">
        <v>2228</v>
      </c>
      <c r="C12800" s="264" t="s">
        <v>138</v>
      </c>
      <c r="D12800" s="74" t="str">
        <f t="shared" si="399"/>
        <v>mar/2019</v>
      </c>
      <c r="E12800" s="267">
        <v>43530</v>
      </c>
      <c r="F12800" s="263">
        <v>242178</v>
      </c>
      <c r="G12800" s="263" t="s">
        <v>2229</v>
      </c>
      <c r="H12800" s="264" t="s">
        <v>4456</v>
      </c>
      <c r="I12800" s="268" t="s">
        <v>2181</v>
      </c>
      <c r="J12800" s="268">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3" t="s">
        <v>2228</v>
      </c>
      <c r="C12801" s="264" t="s">
        <v>138</v>
      </c>
      <c r="D12801" s="74" t="str">
        <f t="shared" si="399"/>
        <v>mar/2019</v>
      </c>
      <c r="E12801" s="267">
        <v>43530</v>
      </c>
      <c r="F12801" s="263">
        <v>242178</v>
      </c>
      <c r="G12801" s="263" t="s">
        <v>2229</v>
      </c>
      <c r="H12801" s="264" t="s">
        <v>4456</v>
      </c>
      <c r="I12801" s="268" t="s">
        <v>562</v>
      </c>
      <c r="J12801" s="268">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3" t="s">
        <v>2228</v>
      </c>
      <c r="C12802" s="264" t="s">
        <v>138</v>
      </c>
      <c r="D12802" s="74" t="str">
        <f t="shared" si="399"/>
        <v>mar/2019</v>
      </c>
      <c r="E12802" s="267">
        <v>43530</v>
      </c>
      <c r="F12802" s="263" t="s">
        <v>1070</v>
      </c>
      <c r="G12802" s="263" t="s">
        <v>2229</v>
      </c>
      <c r="H12802" s="268" t="s">
        <v>1071</v>
      </c>
      <c r="I12802" s="268" t="s">
        <v>2237</v>
      </c>
      <c r="J12802" s="269">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3" t="s">
        <v>2228</v>
      </c>
      <c r="C12803" s="264" t="s">
        <v>138</v>
      </c>
      <c r="D12803" s="74" t="str">
        <f t="shared" si="399"/>
        <v>mar/2019</v>
      </c>
      <c r="E12803" s="267">
        <v>43530</v>
      </c>
      <c r="F12803" s="263" t="s">
        <v>1261</v>
      </c>
      <c r="G12803" s="263" t="s">
        <v>2229</v>
      </c>
      <c r="H12803" s="268" t="s">
        <v>2250</v>
      </c>
      <c r="I12803" s="268" t="s">
        <v>135</v>
      </c>
      <c r="J12803" s="268">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3" t="s">
        <v>2228</v>
      </c>
      <c r="C12804" s="264" t="s">
        <v>138</v>
      </c>
      <c r="D12804" s="74" t="str">
        <f t="shared" ref="D12804:D12867" si="401">TEXT(E12804,"mmm/aaaa")</f>
        <v>mar/2019</v>
      </c>
      <c r="E12804" s="267">
        <v>43531</v>
      </c>
      <c r="F12804" s="263">
        <v>80417</v>
      </c>
      <c r="G12804" s="263" t="s">
        <v>2229</v>
      </c>
      <c r="H12804" s="268" t="s">
        <v>4457</v>
      </c>
      <c r="I12804" s="268" t="s">
        <v>2181</v>
      </c>
      <c r="J12804" s="269">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3" t="s">
        <v>2228</v>
      </c>
      <c r="C12805" s="264" t="s">
        <v>138</v>
      </c>
      <c r="D12805" s="74" t="str">
        <f t="shared" si="401"/>
        <v>mar/2019</v>
      </c>
      <c r="E12805" s="267">
        <v>43531</v>
      </c>
      <c r="F12805" s="263">
        <v>80417</v>
      </c>
      <c r="G12805" s="263" t="s">
        <v>2229</v>
      </c>
      <c r="H12805" s="268" t="s">
        <v>4457</v>
      </c>
      <c r="I12805" s="268" t="s">
        <v>562</v>
      </c>
      <c r="J12805" s="268">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3" t="s">
        <v>2228</v>
      </c>
      <c r="C12806" s="264" t="s">
        <v>138</v>
      </c>
      <c r="D12806" s="74" t="str">
        <f t="shared" si="401"/>
        <v>mar/2019</v>
      </c>
      <c r="E12806" s="267">
        <v>43531</v>
      </c>
      <c r="F12806" s="263">
        <v>147636</v>
      </c>
      <c r="G12806" s="263" t="s">
        <v>2229</v>
      </c>
      <c r="H12806" s="268" t="s">
        <v>1337</v>
      </c>
      <c r="I12806" s="268" t="s">
        <v>145</v>
      </c>
      <c r="J12806" s="268">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3" t="s">
        <v>2228</v>
      </c>
      <c r="C12807" s="264" t="s">
        <v>138</v>
      </c>
      <c r="D12807" s="74" t="str">
        <f t="shared" si="401"/>
        <v>mar/2019</v>
      </c>
      <c r="E12807" s="267">
        <v>43531</v>
      </c>
      <c r="F12807" s="263" t="s">
        <v>1261</v>
      </c>
      <c r="G12807" s="263" t="s">
        <v>2229</v>
      </c>
      <c r="H12807" s="268" t="s">
        <v>262</v>
      </c>
      <c r="I12807" s="268" t="s">
        <v>135</v>
      </c>
      <c r="J12807" s="268">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3" t="s">
        <v>2228</v>
      </c>
      <c r="C12808" s="264" t="s">
        <v>138</v>
      </c>
      <c r="D12808" s="74" t="str">
        <f t="shared" si="401"/>
        <v>mar/2019</v>
      </c>
      <c r="E12808" s="267">
        <v>43531</v>
      </c>
      <c r="F12808" s="263">
        <v>3553</v>
      </c>
      <c r="G12808" s="263" t="s">
        <v>2229</v>
      </c>
      <c r="H12808" s="268" t="s">
        <v>3354</v>
      </c>
      <c r="I12808" s="268" t="s">
        <v>2181</v>
      </c>
      <c r="J12808" s="269">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3" t="s">
        <v>2228</v>
      </c>
      <c r="C12809" s="264" t="s">
        <v>138</v>
      </c>
      <c r="D12809" s="74" t="str">
        <f t="shared" si="401"/>
        <v>mar/2019</v>
      </c>
      <c r="E12809" s="267">
        <v>43531</v>
      </c>
      <c r="F12809" s="263">
        <v>3553</v>
      </c>
      <c r="G12809" s="263" t="s">
        <v>2229</v>
      </c>
      <c r="H12809" s="268" t="s">
        <v>3354</v>
      </c>
      <c r="I12809" s="268" t="s">
        <v>562</v>
      </c>
      <c r="J12809" s="268">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3" t="s">
        <v>2228</v>
      </c>
      <c r="C12810" s="264" t="s">
        <v>138</v>
      </c>
      <c r="D12810" s="74" t="str">
        <f t="shared" si="401"/>
        <v>mar/2019</v>
      </c>
      <c r="E12810" s="267">
        <v>43531</v>
      </c>
      <c r="F12810" s="263">
        <v>7844</v>
      </c>
      <c r="G12810" s="263" t="s">
        <v>2229</v>
      </c>
      <c r="H12810" s="268" t="s">
        <v>2341</v>
      </c>
      <c r="I12810" s="268" t="s">
        <v>232</v>
      </c>
      <c r="J12810" s="268">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3" t="s">
        <v>2228</v>
      </c>
      <c r="C12811" s="264" t="s">
        <v>138</v>
      </c>
      <c r="D12811" s="74" t="str">
        <f t="shared" si="401"/>
        <v>mar/2019</v>
      </c>
      <c r="E12811" s="267">
        <v>43531</v>
      </c>
      <c r="F12811" s="263">
        <v>7844</v>
      </c>
      <c r="G12811" s="263" t="s">
        <v>2229</v>
      </c>
      <c r="H12811" s="268" t="s">
        <v>2341</v>
      </c>
      <c r="I12811" s="268" t="s">
        <v>562</v>
      </c>
      <c r="J12811" s="268">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3" t="s">
        <v>2228</v>
      </c>
      <c r="C12812" s="264" t="s">
        <v>138</v>
      </c>
      <c r="D12812" s="74" t="str">
        <f t="shared" si="401"/>
        <v>mar/2019</v>
      </c>
      <c r="E12812" s="267">
        <v>43531</v>
      </c>
      <c r="F12812" s="263" t="s">
        <v>131</v>
      </c>
      <c r="G12812" s="263" t="s">
        <v>2229</v>
      </c>
      <c r="H12812" s="268" t="s">
        <v>3263</v>
      </c>
      <c r="I12812" s="268" t="s">
        <v>133</v>
      </c>
      <c r="J12812" s="269">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3" t="s">
        <v>2228</v>
      </c>
      <c r="C12813" s="264" t="s">
        <v>138</v>
      </c>
      <c r="D12813" s="74" t="str">
        <f t="shared" si="401"/>
        <v>mar/2019</v>
      </c>
      <c r="E12813" s="267">
        <v>43531</v>
      </c>
      <c r="F12813" s="263">
        <v>18</v>
      </c>
      <c r="G12813" s="263" t="s">
        <v>2229</v>
      </c>
      <c r="H12813" s="268" t="s">
        <v>2396</v>
      </c>
      <c r="I12813" s="268" t="s">
        <v>241</v>
      </c>
      <c r="J12813" s="268">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3" t="s">
        <v>2228</v>
      </c>
      <c r="C12814" s="264" t="s">
        <v>138</v>
      </c>
      <c r="D12814" s="74" t="str">
        <f t="shared" si="401"/>
        <v>mar/2019</v>
      </c>
      <c r="E12814" s="267">
        <v>43531</v>
      </c>
      <c r="F12814" s="263">
        <v>18</v>
      </c>
      <c r="G12814" s="263" t="s">
        <v>2229</v>
      </c>
      <c r="H12814" s="268" t="s">
        <v>2396</v>
      </c>
      <c r="I12814" s="268" t="s">
        <v>241</v>
      </c>
      <c r="J12814" s="268">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3" t="s">
        <v>2228</v>
      </c>
      <c r="C12815" s="264" t="s">
        <v>138</v>
      </c>
      <c r="D12815" s="74" t="str">
        <f t="shared" si="401"/>
        <v>mar/2019</v>
      </c>
      <c r="E12815" s="267">
        <v>43531</v>
      </c>
      <c r="F12815" s="263" t="s">
        <v>131</v>
      </c>
      <c r="G12815" s="263" t="s">
        <v>2229</v>
      </c>
      <c r="H12815" s="268" t="s">
        <v>4458</v>
      </c>
      <c r="I12815" s="268" t="s">
        <v>133</v>
      </c>
      <c r="J12815" s="269">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3" t="s">
        <v>2228</v>
      </c>
      <c r="C12816" s="264" t="s">
        <v>138</v>
      </c>
      <c r="D12816" s="74" t="str">
        <f t="shared" si="401"/>
        <v>mar/2019</v>
      </c>
      <c r="E12816" s="267">
        <v>43531</v>
      </c>
      <c r="F12816" s="263">
        <v>13858</v>
      </c>
      <c r="G12816" s="263" t="s">
        <v>2229</v>
      </c>
      <c r="H12816" s="268" t="s">
        <v>4386</v>
      </c>
      <c r="I12816" s="268" t="s">
        <v>2181</v>
      </c>
      <c r="J12816" s="269">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3" t="s">
        <v>2228</v>
      </c>
      <c r="C12817" s="264" t="s">
        <v>138</v>
      </c>
      <c r="D12817" s="74" t="str">
        <f t="shared" si="401"/>
        <v>mar/2019</v>
      </c>
      <c r="E12817" s="267">
        <v>43531</v>
      </c>
      <c r="F12817" s="263">
        <v>13858</v>
      </c>
      <c r="G12817" s="263" t="s">
        <v>2229</v>
      </c>
      <c r="H12817" s="268" t="s">
        <v>4386</v>
      </c>
      <c r="I12817" s="268" t="s">
        <v>562</v>
      </c>
      <c r="J12817" s="268">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3" t="s">
        <v>2228</v>
      </c>
      <c r="C12818" s="264" t="s">
        <v>138</v>
      </c>
      <c r="D12818" s="74" t="str">
        <f t="shared" si="401"/>
        <v>mar/2019</v>
      </c>
      <c r="E12818" s="267">
        <v>43531</v>
      </c>
      <c r="F12818" s="263">
        <v>446683</v>
      </c>
      <c r="G12818" s="263" t="s">
        <v>2229</v>
      </c>
      <c r="H12818" s="268" t="s">
        <v>257</v>
      </c>
      <c r="I12818" s="268" t="s">
        <v>145</v>
      </c>
      <c r="J12818" s="268">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3" t="s">
        <v>2228</v>
      </c>
      <c r="C12819" s="264" t="s">
        <v>138</v>
      </c>
      <c r="D12819" s="74" t="str">
        <f t="shared" si="401"/>
        <v>mar/2019</v>
      </c>
      <c r="E12819" s="267">
        <v>43531</v>
      </c>
      <c r="F12819" s="263">
        <v>446683</v>
      </c>
      <c r="G12819" s="263" t="s">
        <v>2229</v>
      </c>
      <c r="H12819" s="268" t="s">
        <v>257</v>
      </c>
      <c r="I12819" s="268" t="s">
        <v>562</v>
      </c>
      <c r="J12819" s="268">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3" t="s">
        <v>2228</v>
      </c>
      <c r="C12820" s="264" t="s">
        <v>138</v>
      </c>
      <c r="D12820" s="74" t="str">
        <f t="shared" si="401"/>
        <v>mar/2019</v>
      </c>
      <c r="E12820" s="267">
        <v>43531</v>
      </c>
      <c r="F12820" s="263">
        <v>243212</v>
      </c>
      <c r="G12820" s="263" t="s">
        <v>2330</v>
      </c>
      <c r="H12820" s="268" t="s">
        <v>4456</v>
      </c>
      <c r="I12820" s="268" t="s">
        <v>2182</v>
      </c>
      <c r="J12820" s="268">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3" t="s">
        <v>2228</v>
      </c>
      <c r="C12821" s="264" t="s">
        <v>138</v>
      </c>
      <c r="D12821" s="74" t="str">
        <f t="shared" si="401"/>
        <v>mar/2019</v>
      </c>
      <c r="E12821" s="267">
        <v>43531</v>
      </c>
      <c r="F12821" s="263">
        <v>243212</v>
      </c>
      <c r="G12821" s="263" t="s">
        <v>2330</v>
      </c>
      <c r="H12821" s="268" t="s">
        <v>4456</v>
      </c>
      <c r="I12821" s="268" t="s">
        <v>562</v>
      </c>
      <c r="J12821" s="268">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3" t="s">
        <v>2228</v>
      </c>
      <c r="C12822" s="264" t="s">
        <v>138</v>
      </c>
      <c r="D12822" s="74" t="str">
        <f t="shared" si="401"/>
        <v>mar/2019</v>
      </c>
      <c r="E12822" s="267">
        <v>43531</v>
      </c>
      <c r="F12822" s="263">
        <v>243309</v>
      </c>
      <c r="G12822" s="263" t="s">
        <v>2330</v>
      </c>
      <c r="H12822" s="268" t="s">
        <v>4456</v>
      </c>
      <c r="I12822" s="268" t="s">
        <v>2182</v>
      </c>
      <c r="J12822" s="268">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3" t="s">
        <v>2228</v>
      </c>
      <c r="C12823" s="264" t="s">
        <v>138</v>
      </c>
      <c r="D12823" s="74" t="str">
        <f t="shared" si="401"/>
        <v>mar/2019</v>
      </c>
      <c r="E12823" s="267">
        <v>43531</v>
      </c>
      <c r="F12823" s="263">
        <v>243309</v>
      </c>
      <c r="G12823" s="263" t="s">
        <v>2330</v>
      </c>
      <c r="H12823" s="268" t="s">
        <v>4456</v>
      </c>
      <c r="I12823" s="268" t="s">
        <v>562</v>
      </c>
      <c r="J12823" s="268">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3" t="s">
        <v>2228</v>
      </c>
      <c r="C12824" s="264" t="s">
        <v>138</v>
      </c>
      <c r="D12824" s="74" t="str">
        <f t="shared" si="401"/>
        <v>mar/2019</v>
      </c>
      <c r="E12824" s="267">
        <v>43531</v>
      </c>
      <c r="F12824" s="263" t="s">
        <v>1070</v>
      </c>
      <c r="G12824" s="263" t="s">
        <v>2229</v>
      </c>
      <c r="H12824" s="268" t="s">
        <v>1071</v>
      </c>
      <c r="I12824" s="264" t="s">
        <v>2237</v>
      </c>
      <c r="J12824" s="269">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3" t="s">
        <v>2228</v>
      </c>
      <c r="C12825" s="264" t="s">
        <v>138</v>
      </c>
      <c r="D12825" s="74" t="str">
        <f t="shared" si="401"/>
        <v>mar/2019</v>
      </c>
      <c r="E12825" s="267">
        <v>43531</v>
      </c>
      <c r="F12825" s="263">
        <v>2813700570</v>
      </c>
      <c r="G12825" s="263" t="s">
        <v>2229</v>
      </c>
      <c r="H12825" s="268" t="s">
        <v>3631</v>
      </c>
      <c r="I12825" s="268" t="s">
        <v>155</v>
      </c>
      <c r="J12825" s="269">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3" t="s">
        <v>2228</v>
      </c>
      <c r="C12826" s="264" t="s">
        <v>138</v>
      </c>
      <c r="D12826" s="74" t="str">
        <f t="shared" si="401"/>
        <v>mar/2019</v>
      </c>
      <c r="E12826" s="267">
        <v>43531</v>
      </c>
      <c r="F12826" s="263" t="s">
        <v>1261</v>
      </c>
      <c r="G12826" s="263" t="s">
        <v>2229</v>
      </c>
      <c r="H12826" s="268" t="s">
        <v>2250</v>
      </c>
      <c r="I12826" s="268" t="s">
        <v>135</v>
      </c>
      <c r="J12826" s="268">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3" t="s">
        <v>2228</v>
      </c>
      <c r="C12827" s="264" t="s">
        <v>138</v>
      </c>
      <c r="D12827" s="74" t="str">
        <f t="shared" si="401"/>
        <v>mar/2019</v>
      </c>
      <c r="E12827" s="267">
        <v>43531</v>
      </c>
      <c r="F12827" s="263" t="s">
        <v>1261</v>
      </c>
      <c r="G12827" s="263" t="s">
        <v>2229</v>
      </c>
      <c r="H12827" s="268" t="s">
        <v>2250</v>
      </c>
      <c r="I12827" s="268" t="s">
        <v>135</v>
      </c>
      <c r="J12827" s="268">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3" t="s">
        <v>2228</v>
      </c>
      <c r="C12828" s="264" t="s">
        <v>138</v>
      </c>
      <c r="D12828" s="74" t="str">
        <f t="shared" si="401"/>
        <v>mar/2019</v>
      </c>
      <c r="E12828" s="267">
        <v>43531</v>
      </c>
      <c r="F12828" s="263" t="s">
        <v>1261</v>
      </c>
      <c r="G12828" s="263" t="s">
        <v>2229</v>
      </c>
      <c r="H12828" s="268" t="s">
        <v>2250</v>
      </c>
      <c r="I12828" s="268" t="s">
        <v>135</v>
      </c>
      <c r="J12828" s="268">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3" t="s">
        <v>2228</v>
      </c>
      <c r="C12829" s="264" t="s">
        <v>138</v>
      </c>
      <c r="D12829" s="74" t="str">
        <f t="shared" si="401"/>
        <v>mar/2019</v>
      </c>
      <c r="E12829" s="267">
        <v>43531</v>
      </c>
      <c r="F12829" s="263" t="s">
        <v>1261</v>
      </c>
      <c r="G12829" s="263" t="s">
        <v>2229</v>
      </c>
      <c r="H12829" s="268" t="s">
        <v>2250</v>
      </c>
      <c r="I12829" s="268" t="s">
        <v>135</v>
      </c>
      <c r="J12829" s="268">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3" t="s">
        <v>2228</v>
      </c>
      <c r="C12830" s="264" t="s">
        <v>138</v>
      </c>
      <c r="D12830" s="74" t="str">
        <f t="shared" si="401"/>
        <v>mar/2019</v>
      </c>
      <c r="E12830" s="267">
        <v>43531</v>
      </c>
      <c r="F12830" s="263" t="s">
        <v>1261</v>
      </c>
      <c r="G12830" s="263" t="s">
        <v>2229</v>
      </c>
      <c r="H12830" s="268" t="s">
        <v>2250</v>
      </c>
      <c r="I12830" s="268" t="s">
        <v>135</v>
      </c>
      <c r="J12830" s="268">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3" t="s">
        <v>2228</v>
      </c>
      <c r="C12831" s="264" t="s">
        <v>138</v>
      </c>
      <c r="D12831" s="74" t="str">
        <f t="shared" si="401"/>
        <v>mar/2019</v>
      </c>
      <c r="E12831" s="267">
        <v>43531</v>
      </c>
      <c r="F12831" s="263" t="s">
        <v>1261</v>
      </c>
      <c r="G12831" s="263" t="s">
        <v>2229</v>
      </c>
      <c r="H12831" s="268" t="s">
        <v>2250</v>
      </c>
      <c r="I12831" s="268" t="s">
        <v>135</v>
      </c>
      <c r="J12831" s="268">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3" t="s">
        <v>2228</v>
      </c>
      <c r="C12832" s="264" t="s">
        <v>138</v>
      </c>
      <c r="D12832" s="74" t="str">
        <f t="shared" si="401"/>
        <v>mar/2019</v>
      </c>
      <c r="E12832" s="267">
        <v>43531</v>
      </c>
      <c r="F12832" s="263" t="s">
        <v>1261</v>
      </c>
      <c r="G12832" s="263" t="s">
        <v>2229</v>
      </c>
      <c r="H12832" s="268" t="s">
        <v>2250</v>
      </c>
      <c r="I12832" s="268" t="s">
        <v>135</v>
      </c>
      <c r="J12832" s="268">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3" t="s">
        <v>2228</v>
      </c>
      <c r="C12833" s="264" t="s">
        <v>138</v>
      </c>
      <c r="D12833" s="74" t="str">
        <f t="shared" si="401"/>
        <v>mar/2019</v>
      </c>
      <c r="E12833" s="267">
        <v>43531</v>
      </c>
      <c r="F12833" s="263" t="s">
        <v>1261</v>
      </c>
      <c r="G12833" s="263" t="s">
        <v>2229</v>
      </c>
      <c r="H12833" s="268" t="s">
        <v>2250</v>
      </c>
      <c r="I12833" s="268" t="s">
        <v>135</v>
      </c>
      <c r="J12833" s="268">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3" t="s">
        <v>2228</v>
      </c>
      <c r="C12834" s="264" t="s">
        <v>138</v>
      </c>
      <c r="D12834" s="74" t="str">
        <f t="shared" si="401"/>
        <v>mar/2019</v>
      </c>
      <c r="E12834" s="267">
        <v>43532</v>
      </c>
      <c r="F12834" s="263">
        <v>18</v>
      </c>
      <c r="G12834" s="263" t="s">
        <v>2229</v>
      </c>
      <c r="H12834" s="268" t="s">
        <v>2396</v>
      </c>
      <c r="I12834" s="268" t="s">
        <v>241</v>
      </c>
      <c r="J12834" s="268">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3" t="s">
        <v>2228</v>
      </c>
      <c r="C12835" s="264" t="s">
        <v>138</v>
      </c>
      <c r="D12835" s="74" t="str">
        <f t="shared" si="401"/>
        <v>mar/2019</v>
      </c>
      <c r="E12835" s="267">
        <v>43532</v>
      </c>
      <c r="F12835" s="263" t="s">
        <v>1070</v>
      </c>
      <c r="G12835" s="263" t="s">
        <v>2229</v>
      </c>
      <c r="H12835" s="268" t="s">
        <v>1071</v>
      </c>
      <c r="I12835" s="268" t="s">
        <v>2237</v>
      </c>
      <c r="J12835" s="268">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3" t="s">
        <v>2228</v>
      </c>
      <c r="C12836" s="264" t="s">
        <v>138</v>
      </c>
      <c r="D12836" s="74" t="str">
        <f t="shared" si="401"/>
        <v>mar/2019</v>
      </c>
      <c r="E12836" s="267">
        <v>43532</v>
      </c>
      <c r="F12836" s="263" t="s">
        <v>1261</v>
      </c>
      <c r="G12836" s="263" t="s">
        <v>2229</v>
      </c>
      <c r="H12836" s="268" t="s">
        <v>2250</v>
      </c>
      <c r="I12836" s="268" t="s">
        <v>135</v>
      </c>
      <c r="J12836" s="268">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3" t="s">
        <v>2240</v>
      </c>
      <c r="C12837" s="264" t="s">
        <v>138</v>
      </c>
      <c r="D12837" s="74" t="str">
        <f t="shared" si="401"/>
        <v>mar/2019</v>
      </c>
      <c r="E12837" s="267">
        <v>43536</v>
      </c>
      <c r="F12837" s="263" t="s">
        <v>161</v>
      </c>
      <c r="G12837" s="263" t="s">
        <v>2229</v>
      </c>
      <c r="H12837" s="268" t="s">
        <v>161</v>
      </c>
      <c r="I12837" s="268" t="s">
        <v>2168</v>
      </c>
      <c r="J12837" s="269">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3" t="s">
        <v>2240</v>
      </c>
      <c r="C12838" s="264" t="s">
        <v>138</v>
      </c>
      <c r="D12838" s="74" t="str">
        <f t="shared" si="401"/>
        <v>mar/2019</v>
      </c>
      <c r="E12838" s="267">
        <v>43536</v>
      </c>
      <c r="F12838" s="263" t="s">
        <v>161</v>
      </c>
      <c r="G12838" s="263" t="s">
        <v>2229</v>
      </c>
      <c r="H12838" s="268" t="s">
        <v>161</v>
      </c>
      <c r="I12838" s="268" t="s">
        <v>2168</v>
      </c>
      <c r="J12838" s="269">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3" t="s">
        <v>2240</v>
      </c>
      <c r="C12839" s="264" t="s">
        <v>138</v>
      </c>
      <c r="D12839" s="74" t="str">
        <f t="shared" si="401"/>
        <v>mar/2019</v>
      </c>
      <c r="E12839" s="267">
        <v>43536</v>
      </c>
      <c r="F12839" s="263" t="s">
        <v>1061</v>
      </c>
      <c r="G12839" s="263" t="s">
        <v>2229</v>
      </c>
      <c r="H12839" s="268" t="s">
        <v>4370</v>
      </c>
      <c r="I12839" s="268" t="s">
        <v>126</v>
      </c>
      <c r="J12839" s="269">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3" t="s">
        <v>2228</v>
      </c>
      <c r="C12840" s="264" t="s">
        <v>138</v>
      </c>
      <c r="D12840" s="74" t="str">
        <f t="shared" si="401"/>
        <v>mar/2019</v>
      </c>
      <c r="E12840" s="267">
        <v>43536</v>
      </c>
      <c r="F12840" s="266" t="s">
        <v>4423</v>
      </c>
      <c r="G12840" s="263" t="s">
        <v>2229</v>
      </c>
      <c r="H12840" s="268" t="s">
        <v>4459</v>
      </c>
      <c r="I12840" s="268" t="s">
        <v>540</v>
      </c>
      <c r="J12840" s="268">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3" t="s">
        <v>2228</v>
      </c>
      <c r="C12841" s="264" t="s">
        <v>138</v>
      </c>
      <c r="D12841" s="74" t="str">
        <f t="shared" si="401"/>
        <v>mar/2019</v>
      </c>
      <c r="E12841" s="267">
        <v>43536</v>
      </c>
      <c r="F12841" s="263" t="s">
        <v>1061</v>
      </c>
      <c r="G12841" s="263" t="s">
        <v>2229</v>
      </c>
      <c r="H12841" s="268" t="s">
        <v>4371</v>
      </c>
      <c r="I12841" s="268" t="s">
        <v>2170</v>
      </c>
      <c r="J12841" s="269">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3" t="s">
        <v>2228</v>
      </c>
      <c r="C12842" s="264" t="s">
        <v>138</v>
      </c>
      <c r="D12842" s="74" t="str">
        <f t="shared" si="401"/>
        <v>mar/2019</v>
      </c>
      <c r="E12842" s="267">
        <v>43536</v>
      </c>
      <c r="F12842" s="263" t="s">
        <v>4460</v>
      </c>
      <c r="G12842" s="263" t="s">
        <v>2229</v>
      </c>
      <c r="H12842" s="268" t="s">
        <v>4460</v>
      </c>
      <c r="I12842" s="268" t="s">
        <v>141</v>
      </c>
      <c r="J12842" s="269">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3" t="s">
        <v>2228</v>
      </c>
      <c r="C12843" s="264" t="s">
        <v>138</v>
      </c>
      <c r="D12843" s="74" t="str">
        <f t="shared" si="401"/>
        <v>mar/2019</v>
      </c>
      <c r="E12843" s="267">
        <v>43536</v>
      </c>
      <c r="F12843" s="263" t="s">
        <v>4460</v>
      </c>
      <c r="G12843" s="263" t="s">
        <v>2229</v>
      </c>
      <c r="H12843" s="268" t="s">
        <v>3063</v>
      </c>
      <c r="I12843" s="268" t="s">
        <v>141</v>
      </c>
      <c r="J12843" s="268">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3" t="s">
        <v>2228</v>
      </c>
      <c r="C12844" s="264" t="s">
        <v>138</v>
      </c>
      <c r="D12844" s="74" t="str">
        <f t="shared" si="401"/>
        <v>mar/2019</v>
      </c>
      <c r="E12844" s="267">
        <v>43536</v>
      </c>
      <c r="F12844" s="263" t="s">
        <v>1261</v>
      </c>
      <c r="G12844" s="263" t="s">
        <v>2229</v>
      </c>
      <c r="H12844" s="268" t="s">
        <v>2250</v>
      </c>
      <c r="I12844" s="268" t="s">
        <v>135</v>
      </c>
      <c r="J12844" s="268">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3" t="s">
        <v>2228</v>
      </c>
      <c r="C12845" s="264" t="s">
        <v>138</v>
      </c>
      <c r="D12845" s="74" t="str">
        <f t="shared" si="401"/>
        <v>mar/2019</v>
      </c>
      <c r="E12845" s="267">
        <v>43536</v>
      </c>
      <c r="F12845" s="263" t="s">
        <v>1061</v>
      </c>
      <c r="G12845" s="263" t="s">
        <v>2229</v>
      </c>
      <c r="H12845" s="268" t="s">
        <v>4370</v>
      </c>
      <c r="I12845" s="268" t="s">
        <v>126</v>
      </c>
      <c r="J12845" s="269">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3" t="s">
        <v>2240</v>
      </c>
      <c r="C12846" s="264" t="s">
        <v>138</v>
      </c>
      <c r="D12846" s="74" t="str">
        <f t="shared" si="401"/>
        <v>mar/2019</v>
      </c>
      <c r="E12846" s="267">
        <v>43537</v>
      </c>
      <c r="F12846" s="263" t="s">
        <v>1061</v>
      </c>
      <c r="G12846" s="263" t="s">
        <v>2229</v>
      </c>
      <c r="H12846" s="268" t="s">
        <v>4370</v>
      </c>
      <c r="I12846" s="268" t="s">
        <v>126</v>
      </c>
      <c r="J12846" s="269">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3" t="s">
        <v>2228</v>
      </c>
      <c r="C12847" s="264" t="s">
        <v>138</v>
      </c>
      <c r="D12847" s="74" t="str">
        <f t="shared" si="401"/>
        <v>mar/2019</v>
      </c>
      <c r="E12847" s="267">
        <v>43537</v>
      </c>
      <c r="F12847" s="263" t="s">
        <v>4460</v>
      </c>
      <c r="G12847" s="263" t="s">
        <v>2229</v>
      </c>
      <c r="H12847" s="268" t="s">
        <v>542</v>
      </c>
      <c r="I12847" s="268" t="s">
        <v>141</v>
      </c>
      <c r="J12847" s="269">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3" t="s">
        <v>2228</v>
      </c>
      <c r="C12848" s="264" t="s">
        <v>138</v>
      </c>
      <c r="D12848" s="74" t="str">
        <f t="shared" si="401"/>
        <v>mar/2019</v>
      </c>
      <c r="E12848" s="267">
        <v>43537</v>
      </c>
      <c r="F12848" s="263" t="s">
        <v>4374</v>
      </c>
      <c r="G12848" s="263" t="s">
        <v>2229</v>
      </c>
      <c r="H12848" s="268" t="s">
        <v>72</v>
      </c>
      <c r="I12848" s="268" t="s">
        <v>1064</v>
      </c>
      <c r="J12848" s="269">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3" t="s">
        <v>2228</v>
      </c>
      <c r="C12849" s="264" t="s">
        <v>138</v>
      </c>
      <c r="D12849" s="74" t="str">
        <f t="shared" si="401"/>
        <v>mar/2019</v>
      </c>
      <c r="E12849" s="267">
        <v>43537</v>
      </c>
      <c r="F12849" s="263">
        <v>10023972783</v>
      </c>
      <c r="G12849" s="263" t="s">
        <v>2229</v>
      </c>
      <c r="H12849" s="268" t="s">
        <v>2362</v>
      </c>
      <c r="I12849" s="268" t="s">
        <v>164</v>
      </c>
      <c r="J12849" s="268">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3" t="s">
        <v>2228</v>
      </c>
      <c r="C12850" s="264" t="s">
        <v>138</v>
      </c>
      <c r="D12850" s="74" t="str">
        <f t="shared" si="401"/>
        <v>mar/2019</v>
      </c>
      <c r="E12850" s="267">
        <v>43537</v>
      </c>
      <c r="F12850" s="263">
        <v>3</v>
      </c>
      <c r="G12850" s="263" t="s">
        <v>2229</v>
      </c>
      <c r="H12850" s="268" t="s">
        <v>4379</v>
      </c>
      <c r="I12850" s="268" t="s">
        <v>2177</v>
      </c>
      <c r="J12850" s="269">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3" t="s">
        <v>2228</v>
      </c>
      <c r="C12851" s="264" t="s">
        <v>138</v>
      </c>
      <c r="D12851" s="74" t="str">
        <f t="shared" si="401"/>
        <v>mar/2019</v>
      </c>
      <c r="E12851" s="267">
        <v>43537</v>
      </c>
      <c r="F12851" s="263" t="s">
        <v>4460</v>
      </c>
      <c r="G12851" s="263" t="s">
        <v>2229</v>
      </c>
      <c r="H12851" s="268" t="s">
        <v>4461</v>
      </c>
      <c r="I12851" s="268" t="s">
        <v>141</v>
      </c>
      <c r="J12851" s="269">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3" t="s">
        <v>2228</v>
      </c>
      <c r="C12852" s="264" t="s">
        <v>138</v>
      </c>
      <c r="D12852" s="74" t="str">
        <f t="shared" si="401"/>
        <v>mar/2019</v>
      </c>
      <c r="E12852" s="267">
        <v>43537</v>
      </c>
      <c r="F12852" s="263" t="s">
        <v>4460</v>
      </c>
      <c r="G12852" s="263" t="s">
        <v>2229</v>
      </c>
      <c r="H12852" s="268" t="s">
        <v>4416</v>
      </c>
      <c r="I12852" s="268" t="s">
        <v>141</v>
      </c>
      <c r="J12852" s="269">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3" t="s">
        <v>2228</v>
      </c>
      <c r="C12853" s="264" t="s">
        <v>138</v>
      </c>
      <c r="D12853" s="74" t="str">
        <f t="shared" si="401"/>
        <v>mar/2019</v>
      </c>
      <c r="E12853" s="267">
        <v>43537</v>
      </c>
      <c r="F12853" s="263" t="s">
        <v>4460</v>
      </c>
      <c r="G12853" s="263" t="s">
        <v>2229</v>
      </c>
      <c r="H12853" s="268" t="s">
        <v>4419</v>
      </c>
      <c r="I12853" s="268" t="s">
        <v>141</v>
      </c>
      <c r="J12853" s="269">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3" t="s">
        <v>2228</v>
      </c>
      <c r="C12854" s="264" t="s">
        <v>138</v>
      </c>
      <c r="D12854" s="74" t="str">
        <f t="shared" si="401"/>
        <v>mar/2019</v>
      </c>
      <c r="E12854" s="267">
        <v>43537</v>
      </c>
      <c r="F12854" s="263">
        <v>31</v>
      </c>
      <c r="G12854" s="263" t="s">
        <v>2229</v>
      </c>
      <c r="H12854" s="268" t="s">
        <v>3189</v>
      </c>
      <c r="I12854" s="268" t="s">
        <v>2176</v>
      </c>
      <c r="J12854" s="269">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3" t="s">
        <v>2228</v>
      </c>
      <c r="C12855" s="264" t="s">
        <v>138</v>
      </c>
      <c r="D12855" s="74" t="str">
        <f t="shared" si="401"/>
        <v>mar/2019</v>
      </c>
      <c r="E12855" s="267">
        <v>43537</v>
      </c>
      <c r="F12855" s="263">
        <v>8.12500000123472E+16</v>
      </c>
      <c r="G12855" s="263" t="s">
        <v>2229</v>
      </c>
      <c r="H12855" s="268" t="s">
        <v>3363</v>
      </c>
      <c r="I12855" s="268" t="s">
        <v>2214</v>
      </c>
      <c r="J12855" s="268">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3" t="s">
        <v>2228</v>
      </c>
      <c r="C12856" s="264" t="s">
        <v>138</v>
      </c>
      <c r="D12856" s="74" t="str">
        <f t="shared" si="401"/>
        <v>mar/2019</v>
      </c>
      <c r="E12856" s="267">
        <v>43537</v>
      </c>
      <c r="F12856" s="263" t="s">
        <v>1070</v>
      </c>
      <c r="G12856" s="263" t="s">
        <v>2229</v>
      </c>
      <c r="H12856" s="268" t="s">
        <v>1071</v>
      </c>
      <c r="I12856" s="268" t="s">
        <v>2237</v>
      </c>
      <c r="J12856" s="268">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3" t="s">
        <v>2228</v>
      </c>
      <c r="C12857" s="264" t="s">
        <v>138</v>
      </c>
      <c r="D12857" s="74" t="str">
        <f t="shared" si="401"/>
        <v>mar/2019</v>
      </c>
      <c r="E12857" s="267">
        <v>43537</v>
      </c>
      <c r="F12857" s="263">
        <v>120</v>
      </c>
      <c r="G12857" s="263" t="s">
        <v>2229</v>
      </c>
      <c r="H12857" s="268" t="s">
        <v>3270</v>
      </c>
      <c r="I12857" s="268" t="s">
        <v>2177</v>
      </c>
      <c r="J12857" s="269">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3" t="s">
        <v>2228</v>
      </c>
      <c r="C12858" s="264" t="s">
        <v>138</v>
      </c>
      <c r="D12858" s="74" t="str">
        <f t="shared" si="401"/>
        <v>mar/2019</v>
      </c>
      <c r="E12858" s="267">
        <v>43537</v>
      </c>
      <c r="F12858" s="263" t="s">
        <v>1261</v>
      </c>
      <c r="G12858" s="263" t="s">
        <v>2229</v>
      </c>
      <c r="H12858" s="268" t="s">
        <v>2250</v>
      </c>
      <c r="I12858" s="268" t="s">
        <v>135</v>
      </c>
      <c r="J12858" s="268">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3" t="s">
        <v>2228</v>
      </c>
      <c r="C12859" s="264" t="s">
        <v>138</v>
      </c>
      <c r="D12859" s="74" t="str">
        <f t="shared" si="401"/>
        <v>mar/2019</v>
      </c>
      <c r="E12859" s="267">
        <v>43537</v>
      </c>
      <c r="F12859" s="263" t="s">
        <v>1261</v>
      </c>
      <c r="G12859" s="263" t="s">
        <v>2229</v>
      </c>
      <c r="H12859" s="268" t="s">
        <v>2250</v>
      </c>
      <c r="I12859" s="268" t="s">
        <v>135</v>
      </c>
      <c r="J12859" s="268">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3" t="s">
        <v>2228</v>
      </c>
      <c r="C12860" s="264" t="s">
        <v>138</v>
      </c>
      <c r="D12860" s="74" t="str">
        <f t="shared" si="401"/>
        <v>mar/2019</v>
      </c>
      <c r="E12860" s="267">
        <v>43537</v>
      </c>
      <c r="F12860" s="263" t="s">
        <v>1261</v>
      </c>
      <c r="G12860" s="263" t="s">
        <v>2229</v>
      </c>
      <c r="H12860" s="268" t="s">
        <v>2250</v>
      </c>
      <c r="I12860" s="268" t="s">
        <v>135</v>
      </c>
      <c r="J12860" s="268">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3" t="s">
        <v>2228</v>
      </c>
      <c r="C12861" s="264" t="s">
        <v>138</v>
      </c>
      <c r="D12861" s="74" t="str">
        <f t="shared" si="401"/>
        <v>mar/2019</v>
      </c>
      <c r="E12861" s="267">
        <v>43537</v>
      </c>
      <c r="F12861" s="263" t="s">
        <v>1061</v>
      </c>
      <c r="G12861" s="263" t="s">
        <v>2229</v>
      </c>
      <c r="H12861" s="268" t="s">
        <v>4370</v>
      </c>
      <c r="I12861" s="268" t="s">
        <v>126</v>
      </c>
      <c r="J12861" s="269">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3" t="s">
        <v>2228</v>
      </c>
      <c r="C12862" s="264" t="s">
        <v>138</v>
      </c>
      <c r="D12862" s="74" t="str">
        <f t="shared" si="401"/>
        <v>mar/2019</v>
      </c>
      <c r="E12862" s="267">
        <v>43537</v>
      </c>
      <c r="F12862" s="263">
        <v>324895060</v>
      </c>
      <c r="G12862" s="263" t="s">
        <v>2229</v>
      </c>
      <c r="H12862" s="268" t="s">
        <v>3126</v>
      </c>
      <c r="I12862" s="268" t="s">
        <v>190</v>
      </c>
      <c r="J12862" s="268">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3" t="s">
        <v>2228</v>
      </c>
      <c r="C12863" s="264" t="s">
        <v>138</v>
      </c>
      <c r="D12863" s="74" t="str">
        <f t="shared" si="401"/>
        <v>mar/2019</v>
      </c>
      <c r="E12863" s="267">
        <v>43537</v>
      </c>
      <c r="F12863" s="263">
        <v>326329706</v>
      </c>
      <c r="G12863" s="263" t="s">
        <v>2229</v>
      </c>
      <c r="H12863" s="268" t="s">
        <v>3126</v>
      </c>
      <c r="I12863" s="268" t="s">
        <v>190</v>
      </c>
      <c r="J12863" s="268">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3" t="s">
        <v>2228</v>
      </c>
      <c r="C12864" s="264" t="s">
        <v>138</v>
      </c>
      <c r="D12864" s="74" t="str">
        <f t="shared" si="401"/>
        <v>mar/2019</v>
      </c>
      <c r="E12864" s="267">
        <v>43537</v>
      </c>
      <c r="F12864" s="263" t="s">
        <v>2326</v>
      </c>
      <c r="G12864" s="263" t="s">
        <v>2229</v>
      </c>
      <c r="H12864" s="268" t="s">
        <v>2572</v>
      </c>
      <c r="I12864" s="268" t="s">
        <v>2209</v>
      </c>
      <c r="J12864" s="268">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3" t="s">
        <v>2228</v>
      </c>
      <c r="C12865" s="264" t="s">
        <v>138</v>
      </c>
      <c r="D12865" s="74" t="str">
        <f t="shared" si="401"/>
        <v>mar/2019</v>
      </c>
      <c r="E12865" s="267">
        <v>43538</v>
      </c>
      <c r="F12865" s="263">
        <v>2250652</v>
      </c>
      <c r="G12865" s="263" t="s">
        <v>2229</v>
      </c>
      <c r="H12865" s="268" t="s">
        <v>2684</v>
      </c>
      <c r="I12865" s="268" t="s">
        <v>145</v>
      </c>
      <c r="J12865" s="269">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3" t="s">
        <v>2228</v>
      </c>
      <c r="C12866" s="264" t="s">
        <v>138</v>
      </c>
      <c r="D12866" s="74" t="str">
        <f t="shared" si="401"/>
        <v>mar/2019</v>
      </c>
      <c r="E12866" s="267">
        <v>43538</v>
      </c>
      <c r="F12866" s="263">
        <v>6980</v>
      </c>
      <c r="G12866" s="263" t="s">
        <v>2229</v>
      </c>
      <c r="H12866" s="268" t="s">
        <v>202</v>
      </c>
      <c r="I12866" s="268" t="s">
        <v>2209</v>
      </c>
      <c r="J12866" s="269">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3" t="s">
        <v>2228</v>
      </c>
      <c r="C12867" s="264" t="s">
        <v>138</v>
      </c>
      <c r="D12867" s="74" t="str">
        <f t="shared" si="401"/>
        <v>mar/2019</v>
      </c>
      <c r="E12867" s="267">
        <v>43538</v>
      </c>
      <c r="F12867" s="263" t="s">
        <v>1261</v>
      </c>
      <c r="G12867" s="263" t="s">
        <v>2229</v>
      </c>
      <c r="H12867" s="268" t="s">
        <v>262</v>
      </c>
      <c r="I12867" s="268" t="s">
        <v>135</v>
      </c>
      <c r="J12867" s="268">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3" t="s">
        <v>2228</v>
      </c>
      <c r="C12868" s="264" t="s">
        <v>138</v>
      </c>
      <c r="D12868" s="74" t="str">
        <f t="shared" ref="D12868:D12931" si="403">TEXT(E12868,"mmm/aaaa")</f>
        <v>mar/2019</v>
      </c>
      <c r="E12868" s="267">
        <v>43538</v>
      </c>
      <c r="F12868" s="263" t="s">
        <v>1061</v>
      </c>
      <c r="G12868" s="263" t="s">
        <v>2229</v>
      </c>
      <c r="H12868" s="268" t="s">
        <v>4371</v>
      </c>
      <c r="I12868" s="268" t="s">
        <v>2170</v>
      </c>
      <c r="J12868" s="269">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3" t="s">
        <v>2228</v>
      </c>
      <c r="C12869" s="264" t="s">
        <v>138</v>
      </c>
      <c r="D12869" s="74" t="str">
        <f t="shared" si="403"/>
        <v>mar/2019</v>
      </c>
      <c r="E12869" s="267">
        <v>43538</v>
      </c>
      <c r="F12869" s="263" t="s">
        <v>4460</v>
      </c>
      <c r="G12869" s="263" t="s">
        <v>2229</v>
      </c>
      <c r="H12869" s="268" t="s">
        <v>4414</v>
      </c>
      <c r="I12869" s="268" t="s">
        <v>141</v>
      </c>
      <c r="J12869" s="269">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3" t="s">
        <v>2228</v>
      </c>
      <c r="C12870" s="264" t="s">
        <v>138</v>
      </c>
      <c r="D12870" s="74" t="str">
        <f t="shared" si="403"/>
        <v>mar/2019</v>
      </c>
      <c r="E12870" s="267">
        <v>43538</v>
      </c>
      <c r="F12870" s="263">
        <v>35820</v>
      </c>
      <c r="G12870" s="263" t="s">
        <v>2229</v>
      </c>
      <c r="H12870" s="268" t="s">
        <v>4380</v>
      </c>
      <c r="I12870" s="268" t="s">
        <v>120</v>
      </c>
      <c r="J12870" s="269">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3" t="s">
        <v>2228</v>
      </c>
      <c r="C12871" s="264" t="s">
        <v>138</v>
      </c>
      <c r="D12871" s="74" t="str">
        <f t="shared" si="403"/>
        <v>mar/2019</v>
      </c>
      <c r="E12871" s="267">
        <v>43538</v>
      </c>
      <c r="F12871" s="263">
        <v>31</v>
      </c>
      <c r="G12871" s="263" t="s">
        <v>2229</v>
      </c>
      <c r="H12871" s="268" t="s">
        <v>3189</v>
      </c>
      <c r="I12871" s="268" t="s">
        <v>2176</v>
      </c>
      <c r="J12871" s="269">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3" t="s">
        <v>2228</v>
      </c>
      <c r="C12872" s="264" t="s">
        <v>138</v>
      </c>
      <c r="D12872" s="74" t="str">
        <f t="shared" si="403"/>
        <v>mar/2019</v>
      </c>
      <c r="E12872" s="267">
        <v>43538</v>
      </c>
      <c r="F12872" s="263">
        <v>24</v>
      </c>
      <c r="G12872" s="263" t="s">
        <v>2229</v>
      </c>
      <c r="H12872" s="268" t="s">
        <v>3189</v>
      </c>
      <c r="I12872" s="268" t="s">
        <v>2176</v>
      </c>
      <c r="J12872" s="269">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3" t="s">
        <v>2228</v>
      </c>
      <c r="C12873" s="264" t="s">
        <v>138</v>
      </c>
      <c r="D12873" s="74" t="str">
        <f t="shared" si="403"/>
        <v>mar/2019</v>
      </c>
      <c r="E12873" s="267">
        <v>43538</v>
      </c>
      <c r="F12873" s="263" t="s">
        <v>1070</v>
      </c>
      <c r="G12873" s="263" t="s">
        <v>2229</v>
      </c>
      <c r="H12873" s="268" t="s">
        <v>1071</v>
      </c>
      <c r="I12873" s="268" t="s">
        <v>2237</v>
      </c>
      <c r="J12873" s="269">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3" t="s">
        <v>2228</v>
      </c>
      <c r="C12874" s="264" t="s">
        <v>138</v>
      </c>
      <c r="D12874" s="74" t="str">
        <f t="shared" si="403"/>
        <v>mar/2019</v>
      </c>
      <c r="E12874" s="267">
        <v>43538</v>
      </c>
      <c r="F12874" s="263" t="s">
        <v>1261</v>
      </c>
      <c r="G12874" s="263" t="s">
        <v>2229</v>
      </c>
      <c r="H12874" s="268" t="s">
        <v>2250</v>
      </c>
      <c r="I12874" s="268" t="s">
        <v>135</v>
      </c>
      <c r="J12874" s="268">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3" t="s">
        <v>2228</v>
      </c>
      <c r="C12875" s="264" t="s">
        <v>138</v>
      </c>
      <c r="D12875" s="74" t="str">
        <f t="shared" si="403"/>
        <v>mar/2019</v>
      </c>
      <c r="E12875" s="267">
        <v>43538</v>
      </c>
      <c r="F12875" s="263" t="s">
        <v>1261</v>
      </c>
      <c r="G12875" s="263" t="s">
        <v>2229</v>
      </c>
      <c r="H12875" s="268" t="s">
        <v>2250</v>
      </c>
      <c r="I12875" s="268" t="s">
        <v>135</v>
      </c>
      <c r="J12875" s="268">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3" t="s">
        <v>2228</v>
      </c>
      <c r="C12876" s="264" t="s">
        <v>138</v>
      </c>
      <c r="D12876" s="74" t="str">
        <f t="shared" si="403"/>
        <v>mar/2019</v>
      </c>
      <c r="E12876" s="267">
        <v>43538</v>
      </c>
      <c r="F12876" s="263" t="s">
        <v>1261</v>
      </c>
      <c r="G12876" s="263" t="s">
        <v>2229</v>
      </c>
      <c r="H12876" s="268" t="s">
        <v>2250</v>
      </c>
      <c r="I12876" s="268" t="s">
        <v>135</v>
      </c>
      <c r="J12876" s="268">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3" t="s">
        <v>2228</v>
      </c>
      <c r="C12877" s="264" t="s">
        <v>138</v>
      </c>
      <c r="D12877" s="74" t="str">
        <f t="shared" si="403"/>
        <v>mar/2019</v>
      </c>
      <c r="E12877" s="267">
        <v>43538</v>
      </c>
      <c r="F12877" s="263" t="s">
        <v>1261</v>
      </c>
      <c r="G12877" s="263" t="s">
        <v>2229</v>
      </c>
      <c r="H12877" s="268" t="s">
        <v>2250</v>
      </c>
      <c r="I12877" s="268" t="s">
        <v>135</v>
      </c>
      <c r="J12877" s="268">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3" t="s">
        <v>2228</v>
      </c>
      <c r="C12878" s="264" t="s">
        <v>138</v>
      </c>
      <c r="D12878" s="74" t="str">
        <f t="shared" si="403"/>
        <v>mar/2019</v>
      </c>
      <c r="E12878" s="267">
        <v>43538</v>
      </c>
      <c r="F12878" s="263">
        <v>324913602</v>
      </c>
      <c r="G12878" s="263" t="s">
        <v>2229</v>
      </c>
      <c r="H12878" s="268" t="s">
        <v>3126</v>
      </c>
      <c r="I12878" s="268" t="s">
        <v>190</v>
      </c>
      <c r="J12878" s="269">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3" t="s">
        <v>2228</v>
      </c>
      <c r="C12879" s="264" t="s">
        <v>138</v>
      </c>
      <c r="D12879" s="74" t="str">
        <f t="shared" si="403"/>
        <v>mar/2019</v>
      </c>
      <c r="E12879" s="267">
        <v>43539</v>
      </c>
      <c r="F12879" s="263" t="s">
        <v>1261</v>
      </c>
      <c r="G12879" s="263" t="s">
        <v>2229</v>
      </c>
      <c r="H12879" s="268" t="s">
        <v>2338</v>
      </c>
      <c r="I12879" s="268" t="s">
        <v>135</v>
      </c>
      <c r="J12879" s="268">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3" t="s">
        <v>2228</v>
      </c>
      <c r="C12880" s="264" t="s">
        <v>138</v>
      </c>
      <c r="D12880" s="74" t="str">
        <f t="shared" si="403"/>
        <v>mar/2019</v>
      </c>
      <c r="E12880" s="267">
        <v>43539</v>
      </c>
      <c r="F12880" s="263" t="s">
        <v>1070</v>
      </c>
      <c r="G12880" s="263" t="s">
        <v>2229</v>
      </c>
      <c r="H12880" s="268" t="s">
        <v>1071</v>
      </c>
      <c r="I12880" s="268" t="s">
        <v>2237</v>
      </c>
      <c r="J12880" s="268">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3" t="s">
        <v>2240</v>
      </c>
      <c r="C12881" s="264" t="s">
        <v>138</v>
      </c>
      <c r="D12881" s="74" t="str">
        <f t="shared" si="403"/>
        <v>mar/2019</v>
      </c>
      <c r="E12881" s="267">
        <v>43544</v>
      </c>
      <c r="F12881" s="263" t="s">
        <v>161</v>
      </c>
      <c r="G12881" s="263" t="s">
        <v>2229</v>
      </c>
      <c r="H12881" s="268" t="s">
        <v>161</v>
      </c>
      <c r="I12881" s="268" t="s">
        <v>2168</v>
      </c>
      <c r="J12881" s="269">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3" t="s">
        <v>2240</v>
      </c>
      <c r="C12882" s="264" t="s">
        <v>138</v>
      </c>
      <c r="D12882" s="74" t="str">
        <f t="shared" si="403"/>
        <v>mar/2019</v>
      </c>
      <c r="E12882" s="267">
        <v>43544</v>
      </c>
      <c r="F12882" s="263" t="s">
        <v>1261</v>
      </c>
      <c r="G12882" s="263" t="s">
        <v>2229</v>
      </c>
      <c r="H12882" s="268" t="s">
        <v>2338</v>
      </c>
      <c r="I12882" s="268" t="s">
        <v>135</v>
      </c>
      <c r="J12882" s="268">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3" t="s">
        <v>2240</v>
      </c>
      <c r="C12883" s="264" t="s">
        <v>138</v>
      </c>
      <c r="D12883" s="74" t="str">
        <f t="shared" si="403"/>
        <v>mar/2019</v>
      </c>
      <c r="E12883" s="267">
        <v>43544</v>
      </c>
      <c r="F12883" s="263" t="s">
        <v>1061</v>
      </c>
      <c r="G12883" s="263" t="s">
        <v>2229</v>
      </c>
      <c r="H12883" s="268" t="s">
        <v>4370</v>
      </c>
      <c r="I12883" s="268" t="s">
        <v>126</v>
      </c>
      <c r="J12883" s="269">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3" t="s">
        <v>2228</v>
      </c>
      <c r="C12884" s="264" t="s">
        <v>138</v>
      </c>
      <c r="D12884" s="74" t="str">
        <f t="shared" si="403"/>
        <v>mar/2019</v>
      </c>
      <c r="E12884" s="267">
        <v>43544</v>
      </c>
      <c r="F12884" s="263" t="s">
        <v>1621</v>
      </c>
      <c r="G12884" s="263" t="s">
        <v>2229</v>
      </c>
      <c r="H12884" s="268" t="s">
        <v>4462</v>
      </c>
      <c r="I12884" s="268" t="s">
        <v>195</v>
      </c>
      <c r="J12884" s="269">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3" t="s">
        <v>2228</v>
      </c>
      <c r="C12885" s="264" t="s">
        <v>138</v>
      </c>
      <c r="D12885" s="74" t="str">
        <f t="shared" si="403"/>
        <v>mar/2019</v>
      </c>
      <c r="E12885" s="267">
        <v>43544</v>
      </c>
      <c r="F12885" s="263" t="s">
        <v>1261</v>
      </c>
      <c r="G12885" s="263" t="s">
        <v>2229</v>
      </c>
      <c r="H12885" s="268" t="s">
        <v>671</v>
      </c>
      <c r="I12885" s="268" t="s">
        <v>135</v>
      </c>
      <c r="J12885" s="268">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3" t="s">
        <v>2228</v>
      </c>
      <c r="C12886" s="264" t="s">
        <v>138</v>
      </c>
      <c r="D12886" s="74" t="str">
        <f t="shared" si="403"/>
        <v>mar/2019</v>
      </c>
      <c r="E12886" s="267">
        <v>43544</v>
      </c>
      <c r="F12886" s="263" t="s">
        <v>1061</v>
      </c>
      <c r="G12886" s="263" t="s">
        <v>2229</v>
      </c>
      <c r="H12886" s="268" t="s">
        <v>4370</v>
      </c>
      <c r="I12886" s="268" t="s">
        <v>126</v>
      </c>
      <c r="J12886" s="269">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3" t="s">
        <v>2240</v>
      </c>
      <c r="C12887" s="264" t="s">
        <v>138</v>
      </c>
      <c r="D12887" s="74" t="str">
        <f t="shared" si="403"/>
        <v>mar/2019</v>
      </c>
      <c r="E12887" s="267">
        <v>43545</v>
      </c>
      <c r="F12887" s="263" t="s">
        <v>161</v>
      </c>
      <c r="G12887" s="263" t="s">
        <v>2229</v>
      </c>
      <c r="H12887" s="268" t="s">
        <v>161</v>
      </c>
      <c r="I12887" s="268" t="s">
        <v>2168</v>
      </c>
      <c r="J12887" s="269">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3" t="s">
        <v>2240</v>
      </c>
      <c r="C12888" s="264" t="s">
        <v>138</v>
      </c>
      <c r="D12888" s="74" t="str">
        <f t="shared" si="403"/>
        <v>mar/2019</v>
      </c>
      <c r="E12888" s="267">
        <v>43545</v>
      </c>
      <c r="F12888" s="263" t="s">
        <v>1061</v>
      </c>
      <c r="G12888" s="263" t="s">
        <v>2229</v>
      </c>
      <c r="H12888" s="268" t="s">
        <v>4370</v>
      </c>
      <c r="I12888" s="268" t="s">
        <v>126</v>
      </c>
      <c r="J12888" s="269">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3" t="s">
        <v>2240</v>
      </c>
      <c r="C12889" s="264" t="s">
        <v>138</v>
      </c>
      <c r="D12889" s="74" t="str">
        <f t="shared" si="403"/>
        <v>mar/2019</v>
      </c>
      <c r="E12889" s="267">
        <v>43545</v>
      </c>
      <c r="F12889" s="263" t="s">
        <v>1061</v>
      </c>
      <c r="G12889" s="263" t="s">
        <v>2229</v>
      </c>
      <c r="H12889" s="268" t="s">
        <v>4370</v>
      </c>
      <c r="I12889" s="268" t="s">
        <v>126</v>
      </c>
      <c r="J12889" s="269">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3" t="s">
        <v>2228</v>
      </c>
      <c r="C12890" s="264" t="s">
        <v>138</v>
      </c>
      <c r="D12890" s="74" t="str">
        <f t="shared" si="403"/>
        <v>mar/2019</v>
      </c>
      <c r="E12890" s="267">
        <v>43545</v>
      </c>
      <c r="F12890" s="263" t="s">
        <v>1261</v>
      </c>
      <c r="G12890" s="263" t="s">
        <v>2229</v>
      </c>
      <c r="H12890" s="268" t="s">
        <v>2250</v>
      </c>
      <c r="I12890" s="268" t="s">
        <v>135</v>
      </c>
      <c r="J12890" s="268">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3" t="s">
        <v>2228</v>
      </c>
      <c r="C12891" s="264" t="s">
        <v>138</v>
      </c>
      <c r="D12891" s="74" t="str">
        <f t="shared" si="403"/>
        <v>mar/2019</v>
      </c>
      <c r="E12891" s="267">
        <v>43545</v>
      </c>
      <c r="F12891" s="263" t="s">
        <v>1061</v>
      </c>
      <c r="G12891" s="263" t="s">
        <v>2229</v>
      </c>
      <c r="H12891" s="268" t="s">
        <v>4370</v>
      </c>
      <c r="I12891" s="268" t="s">
        <v>126</v>
      </c>
      <c r="J12891" s="269">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3" t="s">
        <v>2228</v>
      </c>
      <c r="C12892" s="264" t="s">
        <v>138</v>
      </c>
      <c r="D12892" s="74" t="str">
        <f t="shared" si="403"/>
        <v>mar/2019</v>
      </c>
      <c r="E12892" s="267">
        <v>43545</v>
      </c>
      <c r="F12892" s="263" t="s">
        <v>1061</v>
      </c>
      <c r="G12892" s="263" t="s">
        <v>2229</v>
      </c>
      <c r="H12892" s="268" t="s">
        <v>4370</v>
      </c>
      <c r="I12892" s="268" t="s">
        <v>126</v>
      </c>
      <c r="J12892" s="269">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3" t="s">
        <v>2228</v>
      </c>
      <c r="C12893" s="264" t="s">
        <v>138</v>
      </c>
      <c r="D12893" s="74" t="str">
        <f t="shared" si="403"/>
        <v>mar/2019</v>
      </c>
      <c r="E12893" s="267">
        <v>43545</v>
      </c>
      <c r="F12893" s="263" t="s">
        <v>254</v>
      </c>
      <c r="G12893" s="263" t="s">
        <v>2229</v>
      </c>
      <c r="H12893" s="268" t="s">
        <v>2421</v>
      </c>
      <c r="I12893" s="268" t="s">
        <v>130</v>
      </c>
      <c r="J12893" s="269">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3" t="s">
        <v>2228</v>
      </c>
      <c r="C12894" s="264" t="s">
        <v>138</v>
      </c>
      <c r="D12894" s="74" t="str">
        <f t="shared" si="403"/>
        <v>mar/2019</v>
      </c>
      <c r="E12894" s="267">
        <v>43546</v>
      </c>
      <c r="F12894" s="263" t="s">
        <v>4423</v>
      </c>
      <c r="G12894" s="263" t="s">
        <v>2229</v>
      </c>
      <c r="H12894" s="268" t="s">
        <v>2668</v>
      </c>
      <c r="I12894" s="268" t="s">
        <v>540</v>
      </c>
      <c r="J12894" s="268">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3" t="s">
        <v>2228</v>
      </c>
      <c r="C12895" s="264" t="s">
        <v>138</v>
      </c>
      <c r="D12895" s="74" t="str">
        <f t="shared" si="403"/>
        <v>mar/2019</v>
      </c>
      <c r="E12895" s="267">
        <v>43546</v>
      </c>
      <c r="F12895" s="263">
        <v>4169</v>
      </c>
      <c r="G12895" s="263" t="s">
        <v>2229</v>
      </c>
      <c r="H12895" s="268" t="s">
        <v>2335</v>
      </c>
      <c r="I12895" s="268" t="s">
        <v>200</v>
      </c>
      <c r="J12895" s="269">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3" t="s">
        <v>2228</v>
      </c>
      <c r="C12896" s="264" t="s">
        <v>138</v>
      </c>
      <c r="D12896" s="74" t="str">
        <f t="shared" si="403"/>
        <v>mar/2019</v>
      </c>
      <c r="E12896" s="267">
        <v>43546</v>
      </c>
      <c r="F12896" s="263">
        <v>91754</v>
      </c>
      <c r="G12896" s="263" t="s">
        <v>2229</v>
      </c>
      <c r="H12896" s="268" t="s">
        <v>2336</v>
      </c>
      <c r="I12896" s="268" t="s">
        <v>2192</v>
      </c>
      <c r="J12896" s="269">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3" t="s">
        <v>2228</v>
      </c>
      <c r="C12897" s="264" t="s">
        <v>138</v>
      </c>
      <c r="D12897" s="74" t="str">
        <f t="shared" si="403"/>
        <v>mar/2019</v>
      </c>
      <c r="E12897" s="267">
        <v>43546</v>
      </c>
      <c r="F12897" s="263">
        <v>91754</v>
      </c>
      <c r="G12897" s="263" t="s">
        <v>2229</v>
      </c>
      <c r="H12897" s="268" t="s">
        <v>2336</v>
      </c>
      <c r="I12897" s="268" t="s">
        <v>562</v>
      </c>
      <c r="J12897" s="268">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3" t="s">
        <v>2228</v>
      </c>
      <c r="C12898" s="264" t="s">
        <v>138</v>
      </c>
      <c r="D12898" s="74" t="str">
        <f t="shared" si="403"/>
        <v>mar/2019</v>
      </c>
      <c r="E12898" s="267">
        <v>43546</v>
      </c>
      <c r="F12898" s="263">
        <v>385</v>
      </c>
      <c r="G12898" s="263" t="s">
        <v>2229</v>
      </c>
      <c r="H12898" s="272" t="s">
        <v>4391</v>
      </c>
      <c r="I12898" s="268" t="s">
        <v>2202</v>
      </c>
      <c r="J12898" s="269">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3" t="s">
        <v>2228</v>
      </c>
      <c r="C12899" s="264" t="s">
        <v>138</v>
      </c>
      <c r="D12899" s="74" t="str">
        <f t="shared" si="403"/>
        <v>mar/2019</v>
      </c>
      <c r="E12899" s="267">
        <v>43546</v>
      </c>
      <c r="F12899" s="263">
        <v>80831</v>
      </c>
      <c r="G12899" s="263" t="s">
        <v>2232</v>
      </c>
      <c r="H12899" s="268" t="s">
        <v>528</v>
      </c>
      <c r="I12899" s="268" t="s">
        <v>2181</v>
      </c>
      <c r="J12899" s="269">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3" t="s">
        <v>2228</v>
      </c>
      <c r="C12900" s="264" t="s">
        <v>138</v>
      </c>
      <c r="D12900" s="74" t="str">
        <f t="shared" si="403"/>
        <v>mar/2019</v>
      </c>
      <c r="E12900" s="267">
        <v>43546</v>
      </c>
      <c r="F12900" s="263">
        <v>80842</v>
      </c>
      <c r="G12900" s="263" t="s">
        <v>2232</v>
      </c>
      <c r="H12900" s="268" t="s">
        <v>528</v>
      </c>
      <c r="I12900" s="268" t="s">
        <v>2182</v>
      </c>
      <c r="J12900" s="269">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3" t="s">
        <v>2228</v>
      </c>
      <c r="C12901" s="264" t="s">
        <v>138</v>
      </c>
      <c r="D12901" s="74" t="str">
        <f t="shared" si="403"/>
        <v>mar/2019</v>
      </c>
      <c r="E12901" s="267">
        <v>43546</v>
      </c>
      <c r="F12901" s="263">
        <v>1040018</v>
      </c>
      <c r="G12901" s="263" t="s">
        <v>2238</v>
      </c>
      <c r="H12901" s="268" t="s">
        <v>2605</v>
      </c>
      <c r="I12901" s="268" t="s">
        <v>2182</v>
      </c>
      <c r="J12901" s="269">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3" t="s">
        <v>2228</v>
      </c>
      <c r="C12902" s="264" t="s">
        <v>138</v>
      </c>
      <c r="D12902" s="74" t="str">
        <f t="shared" si="403"/>
        <v>mar/2019</v>
      </c>
      <c r="E12902" s="267">
        <v>43546</v>
      </c>
      <c r="F12902" s="263">
        <v>1040704</v>
      </c>
      <c r="G12902" s="263" t="s">
        <v>2229</v>
      </c>
      <c r="H12902" s="268" t="s">
        <v>2605</v>
      </c>
      <c r="I12902" s="268" t="s">
        <v>2182</v>
      </c>
      <c r="J12902" s="268">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3" t="s">
        <v>2228</v>
      </c>
      <c r="C12903" s="264" t="s">
        <v>138</v>
      </c>
      <c r="D12903" s="74" t="str">
        <f t="shared" si="403"/>
        <v>mar/2019</v>
      </c>
      <c r="E12903" s="267">
        <v>43546</v>
      </c>
      <c r="F12903" s="263">
        <v>1040018</v>
      </c>
      <c r="G12903" s="263" t="s">
        <v>2324</v>
      </c>
      <c r="H12903" s="268" t="s">
        <v>2605</v>
      </c>
      <c r="I12903" s="268" t="s">
        <v>2182</v>
      </c>
      <c r="J12903" s="269">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3" t="s">
        <v>2228</v>
      </c>
      <c r="C12904" s="264" t="s">
        <v>138</v>
      </c>
      <c r="D12904" s="74" t="str">
        <f t="shared" si="403"/>
        <v>mar/2019</v>
      </c>
      <c r="E12904" s="267">
        <v>43546</v>
      </c>
      <c r="F12904" s="263">
        <v>1040018</v>
      </c>
      <c r="G12904" s="263" t="s">
        <v>2330</v>
      </c>
      <c r="H12904" s="268" t="s">
        <v>2605</v>
      </c>
      <c r="I12904" s="268" t="s">
        <v>2182</v>
      </c>
      <c r="J12904" s="269">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3" t="s">
        <v>2228</v>
      </c>
      <c r="C12905" s="264" t="s">
        <v>138</v>
      </c>
      <c r="D12905" s="74" t="str">
        <f t="shared" si="403"/>
        <v>mar/2019</v>
      </c>
      <c r="E12905" s="267">
        <v>43546</v>
      </c>
      <c r="F12905" s="263">
        <v>321190</v>
      </c>
      <c r="G12905" s="263" t="s">
        <v>2229</v>
      </c>
      <c r="H12905" s="268" t="s">
        <v>4386</v>
      </c>
      <c r="I12905" s="268" t="s">
        <v>2181</v>
      </c>
      <c r="J12905" s="268">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3" t="s">
        <v>2228</v>
      </c>
      <c r="C12906" s="264" t="s">
        <v>138</v>
      </c>
      <c r="D12906" s="74" t="str">
        <f t="shared" si="403"/>
        <v>mar/2019</v>
      </c>
      <c r="E12906" s="267">
        <v>43546</v>
      </c>
      <c r="F12906" s="263">
        <v>123</v>
      </c>
      <c r="G12906" s="263" t="s">
        <v>2229</v>
      </c>
      <c r="H12906" s="268" t="s">
        <v>3305</v>
      </c>
      <c r="I12906" s="268" t="s">
        <v>2198</v>
      </c>
      <c r="J12906" s="269">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3" t="s">
        <v>2228</v>
      </c>
      <c r="C12907" s="264" t="s">
        <v>138</v>
      </c>
      <c r="D12907" s="74" t="str">
        <f t="shared" si="403"/>
        <v>mar/2019</v>
      </c>
      <c r="E12907" s="267">
        <v>43546</v>
      </c>
      <c r="F12907" s="263">
        <v>189</v>
      </c>
      <c r="G12907" s="263" t="s">
        <v>2229</v>
      </c>
      <c r="H12907" s="268" t="s">
        <v>212</v>
      </c>
      <c r="I12907" s="268" t="s">
        <v>213</v>
      </c>
      <c r="J12907" s="269">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3" t="s">
        <v>2228</v>
      </c>
      <c r="C12908" s="264" t="s">
        <v>138</v>
      </c>
      <c r="D12908" s="74" t="str">
        <f t="shared" si="403"/>
        <v>mar/2019</v>
      </c>
      <c r="E12908" s="267">
        <v>43546</v>
      </c>
      <c r="F12908" s="263">
        <v>22</v>
      </c>
      <c r="G12908" s="263" t="s">
        <v>2229</v>
      </c>
      <c r="H12908" s="268" t="s">
        <v>2353</v>
      </c>
      <c r="I12908" s="268" t="s">
        <v>179</v>
      </c>
      <c r="J12908" s="269">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3" t="s">
        <v>2228</v>
      </c>
      <c r="C12909" s="264" t="s">
        <v>138</v>
      </c>
      <c r="D12909" s="74" t="str">
        <f t="shared" si="403"/>
        <v>mar/2019</v>
      </c>
      <c r="E12909" s="267">
        <v>43546</v>
      </c>
      <c r="F12909" s="263">
        <v>20</v>
      </c>
      <c r="G12909" s="263" t="s">
        <v>2229</v>
      </c>
      <c r="H12909" s="268" t="s">
        <v>2353</v>
      </c>
      <c r="I12909" s="268" t="s">
        <v>188</v>
      </c>
      <c r="J12909" s="269">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3" t="s">
        <v>2228</v>
      </c>
      <c r="C12910" s="264" t="s">
        <v>138</v>
      </c>
      <c r="D12910" s="74" t="str">
        <f t="shared" si="403"/>
        <v>mar/2019</v>
      </c>
      <c r="E12910" s="267">
        <v>43546</v>
      </c>
      <c r="F12910" s="263">
        <v>6</v>
      </c>
      <c r="G12910" s="263" t="s">
        <v>2229</v>
      </c>
      <c r="H12910" s="268" t="s">
        <v>2353</v>
      </c>
      <c r="I12910" s="268" t="s">
        <v>188</v>
      </c>
      <c r="J12910" s="269">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3" t="s">
        <v>2228</v>
      </c>
      <c r="C12911" s="264" t="s">
        <v>138</v>
      </c>
      <c r="D12911" s="74" t="str">
        <f t="shared" si="403"/>
        <v>mar/2019</v>
      </c>
      <c r="E12911" s="267">
        <v>43546</v>
      </c>
      <c r="F12911" s="263">
        <v>144</v>
      </c>
      <c r="G12911" s="263" t="s">
        <v>2229</v>
      </c>
      <c r="H12911" s="268" t="s">
        <v>2353</v>
      </c>
      <c r="I12911" s="268" t="s">
        <v>188</v>
      </c>
      <c r="J12911" s="269">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3" t="s">
        <v>2228</v>
      </c>
      <c r="C12912" s="264" t="s">
        <v>138</v>
      </c>
      <c r="D12912" s="74" t="str">
        <f t="shared" si="403"/>
        <v>mar/2019</v>
      </c>
      <c r="E12912" s="267">
        <v>43546</v>
      </c>
      <c r="F12912" s="263">
        <v>156</v>
      </c>
      <c r="G12912" s="263" t="s">
        <v>2229</v>
      </c>
      <c r="H12912" s="268" t="s">
        <v>2353</v>
      </c>
      <c r="I12912" s="268" t="s">
        <v>188</v>
      </c>
      <c r="J12912" s="269">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3" t="s">
        <v>2228</v>
      </c>
      <c r="C12913" s="264" t="s">
        <v>138</v>
      </c>
      <c r="D12913" s="74" t="str">
        <f t="shared" si="403"/>
        <v>mar/2019</v>
      </c>
      <c r="E12913" s="267">
        <v>43546</v>
      </c>
      <c r="F12913" s="263" t="s">
        <v>1621</v>
      </c>
      <c r="G12913" s="263" t="s">
        <v>2229</v>
      </c>
      <c r="H12913" s="268" t="s">
        <v>4462</v>
      </c>
      <c r="I12913" s="268" t="s">
        <v>195</v>
      </c>
      <c r="J12913" s="269">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3" t="s">
        <v>2228</v>
      </c>
      <c r="C12914" s="264" t="s">
        <v>138</v>
      </c>
      <c r="D12914" s="74" t="str">
        <f t="shared" si="403"/>
        <v>mar/2019</v>
      </c>
      <c r="E12914" s="267">
        <v>43546</v>
      </c>
      <c r="F12914" s="263" t="s">
        <v>1621</v>
      </c>
      <c r="G12914" s="263" t="s">
        <v>2229</v>
      </c>
      <c r="H12914" s="268" t="s">
        <v>4462</v>
      </c>
      <c r="I12914" s="268" t="s">
        <v>562</v>
      </c>
      <c r="J12914" s="269">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3" t="s">
        <v>2228</v>
      </c>
      <c r="C12915" s="264" t="s">
        <v>138</v>
      </c>
      <c r="D12915" s="74" t="str">
        <f t="shared" si="403"/>
        <v>mar/2019</v>
      </c>
      <c r="E12915" s="267">
        <v>43546</v>
      </c>
      <c r="F12915" s="263">
        <v>40864</v>
      </c>
      <c r="G12915" s="263" t="s">
        <v>2229</v>
      </c>
      <c r="H12915" s="268" t="s">
        <v>2317</v>
      </c>
      <c r="I12915" s="268" t="s">
        <v>846</v>
      </c>
      <c r="J12915" s="268">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3" t="s">
        <v>2228</v>
      </c>
      <c r="C12916" s="264" t="s">
        <v>138</v>
      </c>
      <c r="D12916" s="74" t="str">
        <f t="shared" si="403"/>
        <v>mar/2019</v>
      </c>
      <c r="E12916" s="267">
        <v>43546</v>
      </c>
      <c r="F12916" s="263">
        <v>40864</v>
      </c>
      <c r="G12916" s="263" t="s">
        <v>2229</v>
      </c>
      <c r="H12916" s="268" t="s">
        <v>2317</v>
      </c>
      <c r="I12916" s="268" t="s">
        <v>562</v>
      </c>
      <c r="J12916" s="268">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3" t="s">
        <v>2228</v>
      </c>
      <c r="C12917" s="264" t="s">
        <v>138</v>
      </c>
      <c r="D12917" s="74" t="str">
        <f t="shared" si="403"/>
        <v>mar/2019</v>
      </c>
      <c r="E12917" s="267">
        <v>43546</v>
      </c>
      <c r="F12917" s="263">
        <v>177</v>
      </c>
      <c r="G12917" s="263" t="s">
        <v>2229</v>
      </c>
      <c r="H12917" s="268" t="s">
        <v>4393</v>
      </c>
      <c r="I12917" s="268" t="s">
        <v>116</v>
      </c>
      <c r="J12917" s="269">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3" t="s">
        <v>2228</v>
      </c>
      <c r="C12918" s="264" t="s">
        <v>138</v>
      </c>
      <c r="D12918" s="74" t="str">
        <f t="shared" si="403"/>
        <v>mar/2019</v>
      </c>
      <c r="E12918" s="267">
        <v>43546</v>
      </c>
      <c r="F12918" s="263">
        <v>178</v>
      </c>
      <c r="G12918" s="263" t="s">
        <v>2229</v>
      </c>
      <c r="H12918" s="268" t="s">
        <v>4393</v>
      </c>
      <c r="I12918" s="268" t="s">
        <v>116</v>
      </c>
      <c r="J12918" s="268">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3" t="s">
        <v>2228</v>
      </c>
      <c r="C12919" s="264" t="s">
        <v>138</v>
      </c>
      <c r="D12919" s="74" t="str">
        <f t="shared" si="403"/>
        <v>mar/2019</v>
      </c>
      <c r="E12919" s="267">
        <v>43546</v>
      </c>
      <c r="F12919" s="263">
        <v>321174</v>
      </c>
      <c r="G12919" s="263" t="s">
        <v>2229</v>
      </c>
      <c r="H12919" s="268" t="s">
        <v>4386</v>
      </c>
      <c r="I12919" s="268" t="s">
        <v>2182</v>
      </c>
      <c r="J12919" s="268">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3" t="s">
        <v>2228</v>
      </c>
      <c r="C12920" s="264" t="s">
        <v>138</v>
      </c>
      <c r="D12920" s="74" t="str">
        <f t="shared" si="403"/>
        <v>mar/2019</v>
      </c>
      <c r="E12920" s="267">
        <v>43546</v>
      </c>
      <c r="F12920" s="263">
        <v>321174</v>
      </c>
      <c r="G12920" s="263" t="s">
        <v>2229</v>
      </c>
      <c r="H12920" s="268" t="s">
        <v>4386</v>
      </c>
      <c r="I12920" s="268" t="s">
        <v>562</v>
      </c>
      <c r="J12920" s="268">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3" t="s">
        <v>2228</v>
      </c>
      <c r="C12921" s="264" t="s">
        <v>138</v>
      </c>
      <c r="D12921" s="74" t="str">
        <f t="shared" si="403"/>
        <v>mar/2019</v>
      </c>
      <c r="E12921" s="267">
        <v>43546</v>
      </c>
      <c r="F12921" s="263">
        <v>321190</v>
      </c>
      <c r="G12921" s="263" t="s">
        <v>2229</v>
      </c>
      <c r="H12921" s="268" t="s">
        <v>4386</v>
      </c>
      <c r="I12921" s="268" t="s">
        <v>562</v>
      </c>
      <c r="J12921" s="268">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3" t="s">
        <v>2228</v>
      </c>
      <c r="C12922" s="264" t="s">
        <v>138</v>
      </c>
      <c r="D12922" s="74" t="str">
        <f t="shared" si="403"/>
        <v>mar/2019</v>
      </c>
      <c r="E12922" s="267">
        <v>43546</v>
      </c>
      <c r="F12922" s="263">
        <v>154</v>
      </c>
      <c r="G12922" s="263" t="s">
        <v>2229</v>
      </c>
      <c r="H12922" s="268" t="s">
        <v>2344</v>
      </c>
      <c r="I12922" s="268" t="s">
        <v>2210</v>
      </c>
      <c r="J12922" s="269">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3" t="s">
        <v>2228</v>
      </c>
      <c r="C12923" s="264" t="s">
        <v>138</v>
      </c>
      <c r="D12923" s="74" t="str">
        <f t="shared" si="403"/>
        <v>mar/2019</v>
      </c>
      <c r="E12923" s="267">
        <v>43546</v>
      </c>
      <c r="F12923" s="263">
        <v>6406</v>
      </c>
      <c r="G12923" s="263" t="s">
        <v>2229</v>
      </c>
      <c r="H12923" s="268" t="s">
        <v>2974</v>
      </c>
      <c r="I12923" s="268" t="s">
        <v>151</v>
      </c>
      <c r="J12923" s="268">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3" t="s">
        <v>2228</v>
      </c>
      <c r="C12924" s="264" t="s">
        <v>138</v>
      </c>
      <c r="D12924" s="74" t="str">
        <f t="shared" si="403"/>
        <v>mar/2019</v>
      </c>
      <c r="E12924" s="267">
        <v>43546</v>
      </c>
      <c r="F12924" s="263">
        <v>74</v>
      </c>
      <c r="G12924" s="263" t="s">
        <v>2229</v>
      </c>
      <c r="H12924" s="268" t="s">
        <v>3242</v>
      </c>
      <c r="I12924" s="268" t="s">
        <v>2212</v>
      </c>
      <c r="J12924" s="269">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3" t="s">
        <v>2228</v>
      </c>
      <c r="C12925" s="264" t="s">
        <v>138</v>
      </c>
      <c r="D12925" s="74" t="str">
        <f t="shared" si="403"/>
        <v>mar/2019</v>
      </c>
      <c r="E12925" s="267">
        <v>43546</v>
      </c>
      <c r="F12925" s="263">
        <v>46096</v>
      </c>
      <c r="G12925" s="263" t="s">
        <v>2229</v>
      </c>
      <c r="H12925" s="268" t="s">
        <v>3281</v>
      </c>
      <c r="I12925" s="268" t="s">
        <v>241</v>
      </c>
      <c r="J12925" s="269">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3" t="s">
        <v>2228</v>
      </c>
      <c r="C12926" s="264" t="s">
        <v>138</v>
      </c>
      <c r="D12926" s="74" t="str">
        <f t="shared" si="403"/>
        <v>mar/2019</v>
      </c>
      <c r="E12926" s="267">
        <v>43546</v>
      </c>
      <c r="F12926" s="263" t="s">
        <v>2326</v>
      </c>
      <c r="G12926" s="263" t="s">
        <v>2229</v>
      </c>
      <c r="H12926" s="268" t="s">
        <v>4463</v>
      </c>
      <c r="I12926" s="268" t="s">
        <v>2209</v>
      </c>
      <c r="J12926" s="268">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3" t="s">
        <v>2228</v>
      </c>
      <c r="C12927" s="264" t="s">
        <v>138</v>
      </c>
      <c r="D12927" s="74" t="str">
        <f t="shared" si="403"/>
        <v>mar/2019</v>
      </c>
      <c r="E12927" s="267">
        <v>43546</v>
      </c>
      <c r="F12927" s="263" t="s">
        <v>2326</v>
      </c>
      <c r="G12927" s="263" t="s">
        <v>2229</v>
      </c>
      <c r="H12927" s="268" t="s">
        <v>4463</v>
      </c>
      <c r="I12927" s="268" t="s">
        <v>2209</v>
      </c>
      <c r="J12927" s="268">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3" t="s">
        <v>2228</v>
      </c>
      <c r="C12928" s="264" t="s">
        <v>138</v>
      </c>
      <c r="D12928" s="74" t="str">
        <f t="shared" si="403"/>
        <v>mar/2019</v>
      </c>
      <c r="E12928" s="267">
        <v>43546</v>
      </c>
      <c r="F12928" s="263" t="s">
        <v>2326</v>
      </c>
      <c r="G12928" s="263" t="s">
        <v>2229</v>
      </c>
      <c r="H12928" s="268" t="s">
        <v>4463</v>
      </c>
      <c r="I12928" s="268" t="s">
        <v>2209</v>
      </c>
      <c r="J12928" s="268">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3" t="s">
        <v>2228</v>
      </c>
      <c r="C12929" s="264" t="s">
        <v>138</v>
      </c>
      <c r="D12929" s="74" t="str">
        <f t="shared" si="403"/>
        <v>mar/2019</v>
      </c>
      <c r="E12929" s="267">
        <v>43546</v>
      </c>
      <c r="F12929" s="263" t="s">
        <v>2326</v>
      </c>
      <c r="G12929" s="263" t="s">
        <v>2229</v>
      </c>
      <c r="H12929" s="268" t="s">
        <v>4463</v>
      </c>
      <c r="I12929" s="268" t="s">
        <v>2209</v>
      </c>
      <c r="J12929" s="268">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3" t="s">
        <v>2228</v>
      </c>
      <c r="C12930" s="264" t="s">
        <v>138</v>
      </c>
      <c r="D12930" s="74" t="str">
        <f t="shared" si="403"/>
        <v>mar/2019</v>
      </c>
      <c r="E12930" s="267">
        <v>43546</v>
      </c>
      <c r="F12930" s="263">
        <v>87233</v>
      </c>
      <c r="G12930" s="263" t="s">
        <v>2284</v>
      </c>
      <c r="H12930" s="268" t="s">
        <v>3294</v>
      </c>
      <c r="I12930" s="268" t="s">
        <v>2181</v>
      </c>
      <c r="J12930" s="269">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3" t="s">
        <v>2228</v>
      </c>
      <c r="C12931" s="264" t="s">
        <v>138</v>
      </c>
      <c r="D12931" s="74" t="str">
        <f t="shared" si="403"/>
        <v>mar/2019</v>
      </c>
      <c r="E12931" s="267">
        <v>43546</v>
      </c>
      <c r="F12931" s="263" t="s">
        <v>1261</v>
      </c>
      <c r="G12931" s="263" t="s">
        <v>2229</v>
      </c>
      <c r="H12931" s="268" t="s">
        <v>4381</v>
      </c>
      <c r="I12931" s="268" t="s">
        <v>135</v>
      </c>
      <c r="J12931" s="268">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3" t="s">
        <v>2228</v>
      </c>
      <c r="C12932" s="264" t="s">
        <v>138</v>
      </c>
      <c r="D12932" s="74" t="str">
        <f t="shared" ref="D12932:D12995" si="405">TEXT(E12932,"mmm/aaaa")</f>
        <v>mar/2019</v>
      </c>
      <c r="E12932" s="267">
        <v>43546</v>
      </c>
      <c r="F12932" s="263" t="s">
        <v>1261</v>
      </c>
      <c r="G12932" s="263" t="s">
        <v>2229</v>
      </c>
      <c r="H12932" s="268" t="s">
        <v>2250</v>
      </c>
      <c r="I12932" s="268" t="s">
        <v>135</v>
      </c>
      <c r="J12932" s="268">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3" t="s">
        <v>2228</v>
      </c>
      <c r="C12933" s="264" t="s">
        <v>138</v>
      </c>
      <c r="D12933" s="74" t="str">
        <f t="shared" si="405"/>
        <v>mar/2019</v>
      </c>
      <c r="E12933" s="267">
        <v>43546</v>
      </c>
      <c r="F12933" s="263" t="s">
        <v>1261</v>
      </c>
      <c r="G12933" s="263" t="s">
        <v>2229</v>
      </c>
      <c r="H12933" s="268" t="s">
        <v>2250</v>
      </c>
      <c r="I12933" s="268" t="s">
        <v>135</v>
      </c>
      <c r="J12933" s="268">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3" t="s">
        <v>2228</v>
      </c>
      <c r="C12934" s="264" t="s">
        <v>138</v>
      </c>
      <c r="D12934" s="74" t="str">
        <f t="shared" si="405"/>
        <v>mar/2019</v>
      </c>
      <c r="E12934" s="267">
        <v>43546</v>
      </c>
      <c r="F12934" s="263" t="s">
        <v>1261</v>
      </c>
      <c r="G12934" s="263" t="s">
        <v>2229</v>
      </c>
      <c r="H12934" s="268" t="s">
        <v>2250</v>
      </c>
      <c r="I12934" s="268" t="s">
        <v>135</v>
      </c>
      <c r="J12934" s="268">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3" t="s">
        <v>2228</v>
      </c>
      <c r="C12935" s="264" t="s">
        <v>138</v>
      </c>
      <c r="D12935" s="74" t="str">
        <f t="shared" si="405"/>
        <v>mar/2019</v>
      </c>
      <c r="E12935" s="267">
        <v>43546</v>
      </c>
      <c r="F12935" s="263" t="s">
        <v>1261</v>
      </c>
      <c r="G12935" s="263" t="s">
        <v>2229</v>
      </c>
      <c r="H12935" s="268" t="s">
        <v>2250</v>
      </c>
      <c r="I12935" s="268" t="s">
        <v>135</v>
      </c>
      <c r="J12935" s="268">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3" t="s">
        <v>2228</v>
      </c>
      <c r="C12936" s="264" t="s">
        <v>138</v>
      </c>
      <c r="D12936" s="74" t="str">
        <f t="shared" si="405"/>
        <v>mar/2019</v>
      </c>
      <c r="E12936" s="267">
        <v>43546</v>
      </c>
      <c r="F12936" s="263" t="s">
        <v>1261</v>
      </c>
      <c r="G12936" s="263" t="s">
        <v>2229</v>
      </c>
      <c r="H12936" s="268" t="s">
        <v>2250</v>
      </c>
      <c r="I12936" s="268" t="s">
        <v>135</v>
      </c>
      <c r="J12936" s="268">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3" t="s">
        <v>2228</v>
      </c>
      <c r="C12937" s="264" t="s">
        <v>138</v>
      </c>
      <c r="D12937" s="74" t="str">
        <f t="shared" si="405"/>
        <v>mar/2019</v>
      </c>
      <c r="E12937" s="267">
        <v>43546</v>
      </c>
      <c r="F12937" s="263" t="s">
        <v>1261</v>
      </c>
      <c r="G12937" s="263" t="s">
        <v>2229</v>
      </c>
      <c r="H12937" s="268" t="s">
        <v>2250</v>
      </c>
      <c r="I12937" s="268" t="s">
        <v>135</v>
      </c>
      <c r="J12937" s="268">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3" t="s">
        <v>2228</v>
      </c>
      <c r="C12938" s="264" t="s">
        <v>138</v>
      </c>
      <c r="D12938" s="74" t="str">
        <f t="shared" si="405"/>
        <v>mar/2019</v>
      </c>
      <c r="E12938" s="267">
        <v>43546</v>
      </c>
      <c r="F12938" s="263" t="s">
        <v>1261</v>
      </c>
      <c r="G12938" s="263" t="s">
        <v>2229</v>
      </c>
      <c r="H12938" s="268" t="s">
        <v>2250</v>
      </c>
      <c r="I12938" s="268" t="s">
        <v>135</v>
      </c>
      <c r="J12938" s="268">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3" t="s">
        <v>2228</v>
      </c>
      <c r="C12939" s="264" t="s">
        <v>138</v>
      </c>
      <c r="D12939" s="74" t="str">
        <f t="shared" si="405"/>
        <v>mar/2019</v>
      </c>
      <c r="E12939" s="267">
        <v>43546</v>
      </c>
      <c r="F12939" s="263" t="s">
        <v>1261</v>
      </c>
      <c r="G12939" s="263" t="s">
        <v>2229</v>
      </c>
      <c r="H12939" s="268" t="s">
        <v>2250</v>
      </c>
      <c r="I12939" s="268" t="s">
        <v>135</v>
      </c>
      <c r="J12939" s="268">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3" t="s">
        <v>2228</v>
      </c>
      <c r="C12940" s="264" t="s">
        <v>138</v>
      </c>
      <c r="D12940" s="74" t="str">
        <f t="shared" si="405"/>
        <v>mar/2019</v>
      </c>
      <c r="E12940" s="267">
        <v>43546</v>
      </c>
      <c r="F12940" s="263" t="s">
        <v>1261</v>
      </c>
      <c r="G12940" s="263" t="s">
        <v>2229</v>
      </c>
      <c r="H12940" s="268" t="s">
        <v>2250</v>
      </c>
      <c r="I12940" s="268" t="s">
        <v>135</v>
      </c>
      <c r="J12940" s="268">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3" t="s">
        <v>2228</v>
      </c>
      <c r="C12941" s="264" t="s">
        <v>138</v>
      </c>
      <c r="D12941" s="74" t="str">
        <f t="shared" si="405"/>
        <v>mar/2019</v>
      </c>
      <c r="E12941" s="267">
        <v>43546</v>
      </c>
      <c r="F12941" s="263" t="s">
        <v>1261</v>
      </c>
      <c r="G12941" s="263" t="s">
        <v>2229</v>
      </c>
      <c r="H12941" s="268" t="s">
        <v>2250</v>
      </c>
      <c r="I12941" s="268" t="s">
        <v>135</v>
      </c>
      <c r="J12941" s="268">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3" t="s">
        <v>2228</v>
      </c>
      <c r="C12942" s="264" t="s">
        <v>138</v>
      </c>
      <c r="D12942" s="74" t="str">
        <f t="shared" si="405"/>
        <v>mar/2019</v>
      </c>
      <c r="E12942" s="267">
        <v>43546</v>
      </c>
      <c r="F12942" s="263" t="s">
        <v>1261</v>
      </c>
      <c r="G12942" s="263" t="s">
        <v>2229</v>
      </c>
      <c r="H12942" s="268" t="s">
        <v>2250</v>
      </c>
      <c r="I12942" s="268" t="s">
        <v>135</v>
      </c>
      <c r="J12942" s="268">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3" t="s">
        <v>2228</v>
      </c>
      <c r="C12943" s="264" t="s">
        <v>138</v>
      </c>
      <c r="D12943" s="74" t="str">
        <f t="shared" si="405"/>
        <v>mar/2019</v>
      </c>
      <c r="E12943" s="267">
        <v>43546</v>
      </c>
      <c r="F12943" s="263" t="s">
        <v>1261</v>
      </c>
      <c r="G12943" s="263" t="s">
        <v>2229</v>
      </c>
      <c r="H12943" s="268" t="s">
        <v>2250</v>
      </c>
      <c r="I12943" s="268" t="s">
        <v>135</v>
      </c>
      <c r="J12943" s="268">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3" t="s">
        <v>2228</v>
      </c>
      <c r="C12944" s="264" t="s">
        <v>138</v>
      </c>
      <c r="D12944" s="74" t="str">
        <f t="shared" si="405"/>
        <v>mar/2019</v>
      </c>
      <c r="E12944" s="267">
        <v>43546</v>
      </c>
      <c r="F12944" s="263" t="s">
        <v>1261</v>
      </c>
      <c r="G12944" s="263" t="s">
        <v>2229</v>
      </c>
      <c r="H12944" s="268" t="s">
        <v>2250</v>
      </c>
      <c r="I12944" s="268" t="s">
        <v>135</v>
      </c>
      <c r="J12944" s="268">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3" t="s">
        <v>2228</v>
      </c>
      <c r="C12945" s="264" t="s">
        <v>138</v>
      </c>
      <c r="D12945" s="74" t="str">
        <f t="shared" si="405"/>
        <v>mar/2019</v>
      </c>
      <c r="E12945" s="267">
        <v>43546</v>
      </c>
      <c r="F12945" s="263" t="s">
        <v>1261</v>
      </c>
      <c r="G12945" s="263" t="s">
        <v>2229</v>
      </c>
      <c r="H12945" s="268" t="s">
        <v>2250</v>
      </c>
      <c r="I12945" s="268" t="s">
        <v>135</v>
      </c>
      <c r="J12945" s="268">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3" t="s">
        <v>2228</v>
      </c>
      <c r="C12946" s="264" t="s">
        <v>138</v>
      </c>
      <c r="D12946" s="74" t="str">
        <f t="shared" si="405"/>
        <v>mar/2019</v>
      </c>
      <c r="E12946" s="267">
        <v>43546</v>
      </c>
      <c r="F12946" s="263" t="s">
        <v>1261</v>
      </c>
      <c r="G12946" s="263" t="s">
        <v>2229</v>
      </c>
      <c r="H12946" s="268" t="s">
        <v>2250</v>
      </c>
      <c r="I12946" s="268" t="s">
        <v>135</v>
      </c>
      <c r="J12946" s="268">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3" t="s">
        <v>2228</v>
      </c>
      <c r="C12947" s="264" t="s">
        <v>138</v>
      </c>
      <c r="D12947" s="74" t="str">
        <f t="shared" si="405"/>
        <v>mar/2019</v>
      </c>
      <c r="E12947" s="267">
        <v>43546</v>
      </c>
      <c r="F12947" s="263" t="s">
        <v>1261</v>
      </c>
      <c r="G12947" s="263" t="s">
        <v>2229</v>
      </c>
      <c r="H12947" s="268" t="s">
        <v>2250</v>
      </c>
      <c r="I12947" s="268" t="s">
        <v>135</v>
      </c>
      <c r="J12947" s="268">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3" t="s">
        <v>2228</v>
      </c>
      <c r="C12948" s="264" t="s">
        <v>138</v>
      </c>
      <c r="D12948" s="74" t="str">
        <f t="shared" si="405"/>
        <v>mar/2019</v>
      </c>
      <c r="E12948" s="267">
        <v>43546</v>
      </c>
      <c r="F12948" s="263">
        <v>1946</v>
      </c>
      <c r="G12948" s="263" t="s">
        <v>2229</v>
      </c>
      <c r="H12948" s="268" t="s">
        <v>4464</v>
      </c>
      <c r="I12948" s="268" t="s">
        <v>118</v>
      </c>
      <c r="J12948" s="269">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3" t="s">
        <v>2228</v>
      </c>
      <c r="C12949" s="264" t="s">
        <v>138</v>
      </c>
      <c r="D12949" s="74" t="str">
        <f t="shared" si="405"/>
        <v>mar/2019</v>
      </c>
      <c r="E12949" s="267">
        <v>43546</v>
      </c>
      <c r="F12949" s="263">
        <v>442385</v>
      </c>
      <c r="G12949" s="263" t="s">
        <v>2229</v>
      </c>
      <c r="H12949" s="268" t="s">
        <v>2377</v>
      </c>
      <c r="I12949" s="268" t="s">
        <v>846</v>
      </c>
      <c r="J12949" s="269">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3" t="s">
        <v>2228</v>
      </c>
      <c r="C12950" s="264" t="s">
        <v>138</v>
      </c>
      <c r="D12950" s="74" t="str">
        <f t="shared" si="405"/>
        <v>mar/2019</v>
      </c>
      <c r="E12950" s="267">
        <v>43546</v>
      </c>
      <c r="F12950" s="263">
        <v>442385</v>
      </c>
      <c r="G12950" s="263" t="s">
        <v>2229</v>
      </c>
      <c r="H12950" s="268" t="s">
        <v>2377</v>
      </c>
      <c r="I12950" s="268" t="s">
        <v>562</v>
      </c>
      <c r="J12950" s="268">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3" t="s">
        <v>2228</v>
      </c>
      <c r="C12951" s="264" t="s">
        <v>138</v>
      </c>
      <c r="D12951" s="74" t="str">
        <f t="shared" si="405"/>
        <v>mar/2019</v>
      </c>
      <c r="E12951" s="267">
        <v>43546</v>
      </c>
      <c r="F12951" s="263">
        <v>32</v>
      </c>
      <c r="G12951" s="263" t="s">
        <v>2229</v>
      </c>
      <c r="H12951" s="268" t="s">
        <v>2351</v>
      </c>
      <c r="I12951" s="268" t="s">
        <v>145</v>
      </c>
      <c r="J12951" s="269">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3" t="s">
        <v>2228</v>
      </c>
      <c r="C12952" s="264" t="s">
        <v>138</v>
      </c>
      <c r="D12952" s="74" t="str">
        <f t="shared" si="405"/>
        <v>mar/2019</v>
      </c>
      <c r="E12952" s="267">
        <v>43549</v>
      </c>
      <c r="F12952" s="263">
        <v>4886</v>
      </c>
      <c r="G12952" s="263" t="s">
        <v>2229</v>
      </c>
      <c r="H12952" s="268" t="s">
        <v>4376</v>
      </c>
      <c r="I12952" s="268" t="s">
        <v>2194</v>
      </c>
      <c r="J12952" s="268">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3" t="s">
        <v>2228</v>
      </c>
      <c r="C12953" s="264" t="s">
        <v>138</v>
      </c>
      <c r="D12953" s="74" t="str">
        <f t="shared" si="405"/>
        <v>mar/2019</v>
      </c>
      <c r="E12953" s="267">
        <v>43549</v>
      </c>
      <c r="F12953" s="263">
        <v>21457</v>
      </c>
      <c r="G12953" s="263" t="s">
        <v>2229</v>
      </c>
      <c r="H12953" s="268" t="s">
        <v>4402</v>
      </c>
      <c r="I12953" s="268" t="s">
        <v>2183</v>
      </c>
      <c r="J12953" s="268">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3" t="s">
        <v>2228</v>
      </c>
      <c r="C12954" s="264" t="s">
        <v>138</v>
      </c>
      <c r="D12954" s="74" t="str">
        <f t="shared" si="405"/>
        <v>mar/2019</v>
      </c>
      <c r="E12954" s="267">
        <v>43549</v>
      </c>
      <c r="F12954" s="263">
        <v>21457</v>
      </c>
      <c r="G12954" s="263" t="s">
        <v>2229</v>
      </c>
      <c r="H12954" s="268" t="s">
        <v>4402</v>
      </c>
      <c r="I12954" s="268" t="s">
        <v>562</v>
      </c>
      <c r="J12954" s="268">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3" t="s">
        <v>2228</v>
      </c>
      <c r="C12955" s="264" t="s">
        <v>138</v>
      </c>
      <c r="D12955" s="74" t="str">
        <f t="shared" si="405"/>
        <v>mar/2019</v>
      </c>
      <c r="E12955" s="267">
        <v>43549</v>
      </c>
      <c r="F12955" s="263">
        <v>96094</v>
      </c>
      <c r="G12955" s="263" t="s">
        <v>2229</v>
      </c>
      <c r="H12955" s="268" t="s">
        <v>2602</v>
      </c>
      <c r="I12955" s="268" t="s">
        <v>2182</v>
      </c>
      <c r="J12955" s="268">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3" t="s">
        <v>2228</v>
      </c>
      <c r="C12956" s="264" t="s">
        <v>138</v>
      </c>
      <c r="D12956" s="74" t="str">
        <f t="shared" si="405"/>
        <v>mar/2019</v>
      </c>
      <c r="E12956" s="267">
        <v>43549</v>
      </c>
      <c r="F12956" s="263">
        <v>96095</v>
      </c>
      <c r="G12956" s="263" t="s">
        <v>2229</v>
      </c>
      <c r="H12956" s="268" t="s">
        <v>2602</v>
      </c>
      <c r="I12956" s="268" t="s">
        <v>2181</v>
      </c>
      <c r="J12956" s="268">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3" t="s">
        <v>2228</v>
      </c>
      <c r="C12957" s="264" t="s">
        <v>138</v>
      </c>
      <c r="D12957" s="74" t="str">
        <f t="shared" si="405"/>
        <v>mar/2019</v>
      </c>
      <c r="E12957" s="267">
        <v>43549</v>
      </c>
      <c r="F12957" s="263">
        <v>14455</v>
      </c>
      <c r="G12957" s="263" t="s">
        <v>2284</v>
      </c>
      <c r="H12957" s="268" t="s">
        <v>2401</v>
      </c>
      <c r="I12957" s="268" t="s">
        <v>2181</v>
      </c>
      <c r="J12957" s="269">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3" t="s">
        <v>2228</v>
      </c>
      <c r="C12958" s="264" t="s">
        <v>138</v>
      </c>
      <c r="D12958" s="74" t="str">
        <f t="shared" si="405"/>
        <v>mar/2019</v>
      </c>
      <c r="E12958" s="267">
        <v>43549</v>
      </c>
      <c r="F12958" s="263">
        <v>14450</v>
      </c>
      <c r="G12958" s="263" t="s">
        <v>2229</v>
      </c>
      <c r="H12958" s="268" t="s">
        <v>2401</v>
      </c>
      <c r="I12958" s="268" t="s">
        <v>2182</v>
      </c>
      <c r="J12958" s="269">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3" t="s">
        <v>2228</v>
      </c>
      <c r="C12959" s="264" t="s">
        <v>138</v>
      </c>
      <c r="D12959" s="74" t="str">
        <f t="shared" si="405"/>
        <v>mar/2019</v>
      </c>
      <c r="E12959" s="267">
        <v>43549</v>
      </c>
      <c r="F12959" s="263" t="s">
        <v>4377</v>
      </c>
      <c r="G12959" s="263" t="s">
        <v>2229</v>
      </c>
      <c r="H12959" s="268" t="s">
        <v>4465</v>
      </c>
      <c r="I12959" s="268" t="s">
        <v>128</v>
      </c>
      <c r="J12959" s="269">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3" t="s">
        <v>2228</v>
      </c>
      <c r="C12960" s="264" t="s">
        <v>138</v>
      </c>
      <c r="D12960" s="74" t="str">
        <f t="shared" si="405"/>
        <v>mar/2019</v>
      </c>
      <c r="E12960" s="267">
        <v>43549</v>
      </c>
      <c r="F12960" s="263" t="s">
        <v>4377</v>
      </c>
      <c r="G12960" s="263" t="s">
        <v>2229</v>
      </c>
      <c r="H12960" s="268" t="s">
        <v>4465</v>
      </c>
      <c r="I12960" s="268" t="s">
        <v>562</v>
      </c>
      <c r="J12960" s="269">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3" t="s">
        <v>2228</v>
      </c>
      <c r="C12961" s="264" t="s">
        <v>138</v>
      </c>
      <c r="D12961" s="74" t="str">
        <f t="shared" si="405"/>
        <v>mar/2019</v>
      </c>
      <c r="E12961" s="267">
        <v>43549</v>
      </c>
      <c r="F12961" s="263">
        <v>42079</v>
      </c>
      <c r="G12961" s="263" t="s">
        <v>2229</v>
      </c>
      <c r="H12961" s="268" t="s">
        <v>3287</v>
      </c>
      <c r="I12961" s="268" t="s">
        <v>2182</v>
      </c>
      <c r="J12961" s="269">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3" t="s">
        <v>2228</v>
      </c>
      <c r="C12962" s="264" t="s">
        <v>138</v>
      </c>
      <c r="D12962" s="74" t="str">
        <f t="shared" si="405"/>
        <v>mar/2019</v>
      </c>
      <c r="E12962" s="267">
        <v>43549</v>
      </c>
      <c r="F12962" s="263">
        <v>42048</v>
      </c>
      <c r="G12962" s="263" t="s">
        <v>2229</v>
      </c>
      <c r="H12962" s="268" t="s">
        <v>3287</v>
      </c>
      <c r="I12962" s="268" t="s">
        <v>2182</v>
      </c>
      <c r="J12962" s="269">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3" t="s">
        <v>2228</v>
      </c>
      <c r="C12963" s="264" t="s">
        <v>138</v>
      </c>
      <c r="D12963" s="74" t="str">
        <f t="shared" si="405"/>
        <v>mar/2019</v>
      </c>
      <c r="E12963" s="267">
        <v>43549</v>
      </c>
      <c r="F12963" s="263" t="s">
        <v>254</v>
      </c>
      <c r="G12963" s="263" t="s">
        <v>2229</v>
      </c>
      <c r="H12963" s="268" t="s">
        <v>3063</v>
      </c>
      <c r="I12963" s="268" t="s">
        <v>130</v>
      </c>
      <c r="J12963" s="268">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3" t="s">
        <v>2228</v>
      </c>
      <c r="C12964" s="264" t="s">
        <v>138</v>
      </c>
      <c r="D12964" s="74" t="str">
        <f t="shared" si="405"/>
        <v>mar/2019</v>
      </c>
      <c r="E12964" s="267">
        <v>43549</v>
      </c>
      <c r="F12964" s="263" t="s">
        <v>4466</v>
      </c>
      <c r="G12964" s="263" t="s">
        <v>2229</v>
      </c>
      <c r="H12964" s="264" t="s">
        <v>4467</v>
      </c>
      <c r="I12964" s="268" t="s">
        <v>194</v>
      </c>
      <c r="J12964" s="269">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3" t="s">
        <v>2228</v>
      </c>
      <c r="C12965" s="264" t="s">
        <v>138</v>
      </c>
      <c r="D12965" s="74" t="str">
        <f t="shared" si="405"/>
        <v>mar/2019</v>
      </c>
      <c r="E12965" s="267">
        <v>43549</v>
      </c>
      <c r="F12965" s="263" t="s">
        <v>1261</v>
      </c>
      <c r="G12965" s="263" t="s">
        <v>2229</v>
      </c>
      <c r="H12965" s="268" t="s">
        <v>2250</v>
      </c>
      <c r="I12965" s="268" t="s">
        <v>135</v>
      </c>
      <c r="J12965" s="268">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3" t="s">
        <v>2228</v>
      </c>
      <c r="C12966" s="264" t="s">
        <v>138</v>
      </c>
      <c r="D12966" s="74" t="str">
        <f t="shared" si="405"/>
        <v>mar/2019</v>
      </c>
      <c r="E12966" s="267">
        <v>43549</v>
      </c>
      <c r="F12966" s="263" t="s">
        <v>1261</v>
      </c>
      <c r="G12966" s="263" t="s">
        <v>2229</v>
      </c>
      <c r="H12966" s="268" t="s">
        <v>2250</v>
      </c>
      <c r="I12966" s="268" t="s">
        <v>135</v>
      </c>
      <c r="J12966" s="268">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3" t="s">
        <v>2228</v>
      </c>
      <c r="C12967" s="264" t="s">
        <v>138</v>
      </c>
      <c r="D12967" s="74" t="str">
        <f t="shared" si="405"/>
        <v>mar/2019</v>
      </c>
      <c r="E12967" s="267">
        <v>43549</v>
      </c>
      <c r="F12967" s="263" t="s">
        <v>1261</v>
      </c>
      <c r="G12967" s="263" t="s">
        <v>2229</v>
      </c>
      <c r="H12967" s="268" t="s">
        <v>2250</v>
      </c>
      <c r="I12967" s="268" t="s">
        <v>135</v>
      </c>
      <c r="J12967" s="268">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3" t="s">
        <v>2228</v>
      </c>
      <c r="C12968" s="264" t="s">
        <v>138</v>
      </c>
      <c r="D12968" s="74" t="str">
        <f t="shared" si="405"/>
        <v>mar/2019</v>
      </c>
      <c r="E12968" s="267">
        <v>43549</v>
      </c>
      <c r="F12968" s="263" t="s">
        <v>1261</v>
      </c>
      <c r="G12968" s="263" t="s">
        <v>2229</v>
      </c>
      <c r="H12968" s="268" t="s">
        <v>2250</v>
      </c>
      <c r="I12968" s="268" t="s">
        <v>135</v>
      </c>
      <c r="J12968" s="268">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3" t="s">
        <v>2228</v>
      </c>
      <c r="C12969" s="264" t="s">
        <v>138</v>
      </c>
      <c r="D12969" s="74" t="str">
        <f t="shared" si="405"/>
        <v>mar/2019</v>
      </c>
      <c r="E12969" s="267">
        <v>43550</v>
      </c>
      <c r="F12969" s="263">
        <v>82227</v>
      </c>
      <c r="G12969" s="263" t="s">
        <v>2330</v>
      </c>
      <c r="H12969" s="268" t="s">
        <v>4457</v>
      </c>
      <c r="I12969" s="268" t="s">
        <v>2181</v>
      </c>
      <c r="J12969" s="269">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3" t="s">
        <v>2228</v>
      </c>
      <c r="C12970" s="264" t="s">
        <v>138</v>
      </c>
      <c r="D12970" s="74" t="str">
        <f t="shared" si="405"/>
        <v>mar/2019</v>
      </c>
      <c r="E12970" s="267">
        <v>43550</v>
      </c>
      <c r="F12970" s="263">
        <v>82227</v>
      </c>
      <c r="G12970" s="263" t="s">
        <v>2330</v>
      </c>
      <c r="H12970" s="268" t="s">
        <v>4457</v>
      </c>
      <c r="I12970" s="268" t="s">
        <v>562</v>
      </c>
      <c r="J12970" s="268">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3" t="s">
        <v>2228</v>
      </c>
      <c r="C12971" s="264" t="s">
        <v>138</v>
      </c>
      <c r="D12971" s="74" t="str">
        <f t="shared" si="405"/>
        <v>mar/2019</v>
      </c>
      <c r="E12971" s="267">
        <v>43550</v>
      </c>
      <c r="F12971" s="263" t="s">
        <v>4374</v>
      </c>
      <c r="G12971" s="263" t="s">
        <v>2229</v>
      </c>
      <c r="H12971" s="268" t="s">
        <v>72</v>
      </c>
      <c r="I12971" s="268" t="s">
        <v>1064</v>
      </c>
      <c r="J12971" s="269">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3" t="s">
        <v>2228</v>
      </c>
      <c r="C12972" s="264" t="s">
        <v>138</v>
      </c>
      <c r="D12972" s="74" t="str">
        <f t="shared" si="405"/>
        <v>mar/2019</v>
      </c>
      <c r="E12972" s="267">
        <v>43550</v>
      </c>
      <c r="F12972" s="263">
        <v>193494</v>
      </c>
      <c r="G12972" s="263" t="s">
        <v>2330</v>
      </c>
      <c r="H12972" s="268" t="s">
        <v>4434</v>
      </c>
      <c r="I12972" s="268" t="s">
        <v>2181</v>
      </c>
      <c r="J12972" s="269">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3" t="s">
        <v>2228</v>
      </c>
      <c r="C12973" s="264" t="s">
        <v>138</v>
      </c>
      <c r="D12973" s="74" t="str">
        <f t="shared" si="405"/>
        <v>mar/2019</v>
      </c>
      <c r="E12973" s="267">
        <v>43550</v>
      </c>
      <c r="F12973" s="263">
        <v>156</v>
      </c>
      <c r="G12973" s="263" t="s">
        <v>2229</v>
      </c>
      <c r="H12973" s="268" t="s">
        <v>2389</v>
      </c>
      <c r="I12973" s="268" t="s">
        <v>2197</v>
      </c>
      <c r="J12973" s="269">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3" t="s">
        <v>2228</v>
      </c>
      <c r="C12974" s="264" t="s">
        <v>138</v>
      </c>
      <c r="D12974" s="74" t="str">
        <f t="shared" si="405"/>
        <v>mar/2019</v>
      </c>
      <c r="E12974" s="267">
        <v>43550</v>
      </c>
      <c r="F12974" s="263">
        <v>1100704</v>
      </c>
      <c r="G12974" s="263" t="s">
        <v>2238</v>
      </c>
      <c r="H12974" s="268" t="s">
        <v>4400</v>
      </c>
      <c r="I12974" s="268" t="s">
        <v>2181</v>
      </c>
      <c r="J12974" s="269">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3" t="s">
        <v>2228</v>
      </c>
      <c r="C12975" s="264" t="s">
        <v>138</v>
      </c>
      <c r="D12975" s="74" t="str">
        <f t="shared" si="405"/>
        <v>mar/2019</v>
      </c>
      <c r="E12975" s="267">
        <v>43550</v>
      </c>
      <c r="F12975" s="263">
        <v>10784</v>
      </c>
      <c r="G12975" s="263" t="s">
        <v>2229</v>
      </c>
      <c r="H12975" s="268" t="s">
        <v>4468</v>
      </c>
      <c r="I12975" s="268" t="s">
        <v>2183</v>
      </c>
      <c r="J12975" s="268">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3" t="s">
        <v>2228</v>
      </c>
      <c r="C12976" s="264" t="s">
        <v>138</v>
      </c>
      <c r="D12976" s="74" t="str">
        <f t="shared" si="405"/>
        <v>mar/2019</v>
      </c>
      <c r="E12976" s="267">
        <v>43550</v>
      </c>
      <c r="F12976" s="263">
        <v>10876</v>
      </c>
      <c r="G12976" s="263" t="s">
        <v>2229</v>
      </c>
      <c r="H12976" s="268" t="s">
        <v>4468</v>
      </c>
      <c r="I12976" s="268" t="s">
        <v>2183</v>
      </c>
      <c r="J12976" s="268">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3" t="s">
        <v>2228</v>
      </c>
      <c r="C12977" s="264" t="s">
        <v>138</v>
      </c>
      <c r="D12977" s="74" t="str">
        <f t="shared" si="405"/>
        <v>mar/2019</v>
      </c>
      <c r="E12977" s="267">
        <v>43550</v>
      </c>
      <c r="F12977" s="263">
        <v>10810</v>
      </c>
      <c r="G12977" s="263" t="s">
        <v>2229</v>
      </c>
      <c r="H12977" s="268" t="s">
        <v>4468</v>
      </c>
      <c r="I12977" s="268" t="s">
        <v>2183</v>
      </c>
      <c r="J12977" s="268">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3" t="s">
        <v>2228</v>
      </c>
      <c r="C12978" s="264" t="s">
        <v>138</v>
      </c>
      <c r="D12978" s="74" t="str">
        <f t="shared" si="405"/>
        <v>mar/2019</v>
      </c>
      <c r="E12978" s="267">
        <v>43550</v>
      </c>
      <c r="F12978" s="263">
        <v>10938</v>
      </c>
      <c r="G12978" s="263" t="s">
        <v>2229</v>
      </c>
      <c r="H12978" s="268" t="s">
        <v>4468</v>
      </c>
      <c r="I12978" s="268" t="s">
        <v>2183</v>
      </c>
      <c r="J12978" s="269">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3" t="s">
        <v>2228</v>
      </c>
      <c r="C12979" s="264" t="s">
        <v>138</v>
      </c>
      <c r="D12979" s="74" t="str">
        <f t="shared" si="405"/>
        <v>mar/2019</v>
      </c>
      <c r="E12979" s="267">
        <v>43550</v>
      </c>
      <c r="F12979" s="263">
        <v>7794</v>
      </c>
      <c r="G12979" s="263" t="s">
        <v>2232</v>
      </c>
      <c r="H12979" s="268" t="s">
        <v>3159</v>
      </c>
      <c r="I12979" s="268" t="s">
        <v>2181</v>
      </c>
      <c r="J12979" s="269">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3" t="s">
        <v>2228</v>
      </c>
      <c r="C12980" s="264" t="s">
        <v>138</v>
      </c>
      <c r="D12980" s="74" t="str">
        <f t="shared" si="405"/>
        <v>mar/2019</v>
      </c>
      <c r="E12980" s="267">
        <v>43550</v>
      </c>
      <c r="F12980" s="263">
        <v>38466</v>
      </c>
      <c r="G12980" s="263" t="s">
        <v>2229</v>
      </c>
      <c r="H12980" s="268" t="s">
        <v>4469</v>
      </c>
      <c r="I12980" s="268" t="s">
        <v>2182</v>
      </c>
      <c r="J12980" s="268">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3" t="s">
        <v>2228</v>
      </c>
      <c r="C12981" s="264" t="s">
        <v>138</v>
      </c>
      <c r="D12981" s="74" t="str">
        <f t="shared" si="405"/>
        <v>mar/2019</v>
      </c>
      <c r="E12981" s="267">
        <v>43550</v>
      </c>
      <c r="F12981" s="263">
        <v>38466</v>
      </c>
      <c r="G12981" s="263" t="s">
        <v>2229</v>
      </c>
      <c r="H12981" s="268" t="s">
        <v>4469</v>
      </c>
      <c r="I12981" s="268" t="s">
        <v>562</v>
      </c>
      <c r="J12981" s="268">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3" t="s">
        <v>2228</v>
      </c>
      <c r="C12982" s="264" t="s">
        <v>138</v>
      </c>
      <c r="D12982" s="74" t="str">
        <f t="shared" si="405"/>
        <v>mar/2019</v>
      </c>
      <c r="E12982" s="267">
        <v>43550</v>
      </c>
      <c r="F12982" s="263">
        <v>258</v>
      </c>
      <c r="G12982" s="263" t="s">
        <v>2232</v>
      </c>
      <c r="H12982" s="268" t="s">
        <v>4435</v>
      </c>
      <c r="I12982" s="268" t="s">
        <v>2191</v>
      </c>
      <c r="J12982" s="269">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3" t="s">
        <v>2228</v>
      </c>
      <c r="C12983" s="264" t="s">
        <v>138</v>
      </c>
      <c r="D12983" s="74" t="str">
        <f t="shared" si="405"/>
        <v>mar/2019</v>
      </c>
      <c r="E12983" s="267">
        <v>43550</v>
      </c>
      <c r="F12983" s="263">
        <v>440</v>
      </c>
      <c r="G12983" s="263" t="s">
        <v>2229</v>
      </c>
      <c r="H12983" s="268" t="s">
        <v>4385</v>
      </c>
      <c r="I12983" s="268" t="s">
        <v>120</v>
      </c>
      <c r="J12983" s="269">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3" t="s">
        <v>2228</v>
      </c>
      <c r="C12984" s="264" t="s">
        <v>138</v>
      </c>
      <c r="D12984" s="74" t="str">
        <f t="shared" si="405"/>
        <v>mar/2019</v>
      </c>
      <c r="E12984" s="267">
        <v>43550</v>
      </c>
      <c r="F12984" s="263" t="s">
        <v>208</v>
      </c>
      <c r="G12984" s="263" t="s">
        <v>2229</v>
      </c>
      <c r="H12984" s="268" t="s">
        <v>4470</v>
      </c>
      <c r="I12984" s="268" t="s">
        <v>160</v>
      </c>
      <c r="J12984" s="268">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3" t="s">
        <v>2228</v>
      </c>
      <c r="C12985" s="264" t="s">
        <v>138</v>
      </c>
      <c r="D12985" s="74" t="str">
        <f t="shared" si="405"/>
        <v>mar/2019</v>
      </c>
      <c r="E12985" s="267">
        <v>43550</v>
      </c>
      <c r="F12985" s="263">
        <v>243309</v>
      </c>
      <c r="G12985" s="263" t="s">
        <v>2324</v>
      </c>
      <c r="H12985" s="268" t="s">
        <v>4456</v>
      </c>
      <c r="I12985" s="268" t="s">
        <v>2182</v>
      </c>
      <c r="J12985" s="268">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3" t="s">
        <v>2228</v>
      </c>
      <c r="C12986" s="264" t="s">
        <v>138</v>
      </c>
      <c r="D12986" s="74" t="str">
        <f t="shared" si="405"/>
        <v>mar/2019</v>
      </c>
      <c r="E12986" s="267">
        <v>43550</v>
      </c>
      <c r="F12986" s="263">
        <v>243309</v>
      </c>
      <c r="G12986" s="263" t="s">
        <v>2324</v>
      </c>
      <c r="H12986" s="268" t="s">
        <v>4456</v>
      </c>
      <c r="I12986" s="268" t="s">
        <v>562</v>
      </c>
      <c r="J12986" s="268">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3" t="s">
        <v>2228</v>
      </c>
      <c r="C12987" s="264" t="s">
        <v>138</v>
      </c>
      <c r="D12987" s="74" t="str">
        <f t="shared" si="405"/>
        <v>mar/2019</v>
      </c>
      <c r="E12987" s="267">
        <v>43550</v>
      </c>
      <c r="F12987" s="263">
        <v>243212</v>
      </c>
      <c r="G12987" s="263" t="s">
        <v>2324</v>
      </c>
      <c r="H12987" s="268" t="s">
        <v>4456</v>
      </c>
      <c r="I12987" s="268" t="s">
        <v>2182</v>
      </c>
      <c r="J12987" s="268">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3" t="s">
        <v>2228</v>
      </c>
      <c r="C12988" s="264" t="s">
        <v>138</v>
      </c>
      <c r="D12988" s="74" t="str">
        <f t="shared" si="405"/>
        <v>mar/2019</v>
      </c>
      <c r="E12988" s="267">
        <v>43550</v>
      </c>
      <c r="F12988" s="263">
        <v>243212</v>
      </c>
      <c r="G12988" s="263" t="s">
        <v>2324</v>
      </c>
      <c r="H12988" s="268" t="s">
        <v>4456</v>
      </c>
      <c r="I12988" s="268" t="s">
        <v>562</v>
      </c>
      <c r="J12988" s="268">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3" t="s">
        <v>2228</v>
      </c>
      <c r="C12989" s="264" t="s">
        <v>138</v>
      </c>
      <c r="D12989" s="74" t="str">
        <f t="shared" si="405"/>
        <v>mar/2019</v>
      </c>
      <c r="E12989" s="267">
        <v>43550</v>
      </c>
      <c r="F12989" s="263" t="s">
        <v>1070</v>
      </c>
      <c r="G12989" s="263" t="s">
        <v>2229</v>
      </c>
      <c r="H12989" s="268" t="s">
        <v>1071</v>
      </c>
      <c r="I12989" s="268" t="s">
        <v>2237</v>
      </c>
      <c r="J12989" s="268">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3" t="s">
        <v>2228</v>
      </c>
      <c r="C12990" s="264" t="s">
        <v>138</v>
      </c>
      <c r="D12990" s="74" t="str">
        <f t="shared" si="405"/>
        <v>mar/2019</v>
      </c>
      <c r="E12990" s="267">
        <v>43550</v>
      </c>
      <c r="F12990" s="263">
        <v>272798</v>
      </c>
      <c r="G12990" s="263" t="s">
        <v>2229</v>
      </c>
      <c r="H12990" s="268" t="s">
        <v>4471</v>
      </c>
      <c r="I12990" s="264" t="s">
        <v>2182</v>
      </c>
      <c r="J12990" s="268">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3" t="s">
        <v>2228</v>
      </c>
      <c r="C12991" s="264" t="s">
        <v>138</v>
      </c>
      <c r="D12991" s="74" t="str">
        <f t="shared" si="405"/>
        <v>mar/2019</v>
      </c>
      <c r="E12991" s="267">
        <v>43550</v>
      </c>
      <c r="F12991" s="263">
        <v>272797</v>
      </c>
      <c r="G12991" s="263" t="s">
        <v>2229</v>
      </c>
      <c r="H12991" s="268" t="s">
        <v>4471</v>
      </c>
      <c r="I12991" s="264" t="s">
        <v>2182</v>
      </c>
      <c r="J12991" s="268">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3" t="s">
        <v>2228</v>
      </c>
      <c r="C12992" s="264" t="s">
        <v>138</v>
      </c>
      <c r="D12992" s="74" t="str">
        <f t="shared" si="405"/>
        <v>mar/2019</v>
      </c>
      <c r="E12992" s="267">
        <v>43550</v>
      </c>
      <c r="F12992" s="263">
        <v>271426</v>
      </c>
      <c r="G12992" s="263" t="s">
        <v>2238</v>
      </c>
      <c r="H12992" s="268" t="s">
        <v>4471</v>
      </c>
      <c r="I12992" s="264" t="s">
        <v>2182</v>
      </c>
      <c r="J12992" s="268">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3" t="s">
        <v>2228</v>
      </c>
      <c r="C12993" s="264" t="s">
        <v>138</v>
      </c>
      <c r="D12993" s="74" t="str">
        <f t="shared" si="405"/>
        <v>mar/2019</v>
      </c>
      <c r="E12993" s="267">
        <v>43550</v>
      </c>
      <c r="F12993" s="263">
        <v>271427</v>
      </c>
      <c r="G12993" s="263" t="s">
        <v>2238</v>
      </c>
      <c r="H12993" s="268" t="s">
        <v>4471</v>
      </c>
      <c r="I12993" s="264" t="s">
        <v>2182</v>
      </c>
      <c r="J12993" s="269">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3" t="s">
        <v>2228</v>
      </c>
      <c r="C12994" s="264" t="s">
        <v>138</v>
      </c>
      <c r="D12994" s="74" t="str">
        <f t="shared" si="405"/>
        <v>mar/2019</v>
      </c>
      <c r="E12994" s="267">
        <v>43550</v>
      </c>
      <c r="F12994" s="263">
        <v>271428</v>
      </c>
      <c r="G12994" s="263" t="s">
        <v>2238</v>
      </c>
      <c r="H12994" s="268" t="s">
        <v>4471</v>
      </c>
      <c r="I12994" s="264" t="s">
        <v>2181</v>
      </c>
      <c r="J12994" s="269">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3" t="s">
        <v>2228</v>
      </c>
      <c r="C12995" s="264" t="s">
        <v>138</v>
      </c>
      <c r="D12995" s="74" t="str">
        <f t="shared" si="405"/>
        <v>mar/2019</v>
      </c>
      <c r="E12995" s="267">
        <v>43550</v>
      </c>
      <c r="F12995" s="263">
        <v>271436</v>
      </c>
      <c r="G12995" s="263" t="s">
        <v>2238</v>
      </c>
      <c r="H12995" s="268" t="s">
        <v>4471</v>
      </c>
      <c r="I12995" s="264" t="s">
        <v>2181</v>
      </c>
      <c r="J12995" s="269">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3" t="s">
        <v>2228</v>
      </c>
      <c r="C12996" s="264" t="s">
        <v>138</v>
      </c>
      <c r="D12996" s="74" t="str">
        <f t="shared" ref="D12996:D13059" si="407">TEXT(E12996,"mmm/aaaa")</f>
        <v>mar/2019</v>
      </c>
      <c r="E12996" s="267">
        <v>43550</v>
      </c>
      <c r="F12996" s="263">
        <v>1280</v>
      </c>
      <c r="G12996" s="263" t="s">
        <v>2229</v>
      </c>
      <c r="H12996" s="268" t="s">
        <v>4442</v>
      </c>
      <c r="I12996" s="268" t="s">
        <v>241</v>
      </c>
      <c r="J12996" s="268">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3" t="s">
        <v>2228</v>
      </c>
      <c r="C12997" s="264" t="s">
        <v>138</v>
      </c>
      <c r="D12997" s="74" t="str">
        <f t="shared" si="407"/>
        <v>mar/2019</v>
      </c>
      <c r="E12997" s="267">
        <v>43550</v>
      </c>
      <c r="F12997" s="263">
        <v>2841</v>
      </c>
      <c r="G12997" s="263" t="s">
        <v>2229</v>
      </c>
      <c r="H12997" s="268" t="s">
        <v>4442</v>
      </c>
      <c r="I12997" s="268" t="s">
        <v>241</v>
      </c>
      <c r="J12997" s="268">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3" t="s">
        <v>2228</v>
      </c>
      <c r="C12998" s="264" t="s">
        <v>138</v>
      </c>
      <c r="D12998" s="74" t="str">
        <f t="shared" si="407"/>
        <v>mar/2019</v>
      </c>
      <c r="E12998" s="267">
        <v>43550</v>
      </c>
      <c r="F12998" s="263" t="s">
        <v>1261</v>
      </c>
      <c r="G12998" s="263" t="s">
        <v>2229</v>
      </c>
      <c r="H12998" s="268" t="s">
        <v>4381</v>
      </c>
      <c r="I12998" s="268" t="s">
        <v>135</v>
      </c>
      <c r="J12998" s="268">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3" t="s">
        <v>2228</v>
      </c>
      <c r="C12999" s="264" t="s">
        <v>138</v>
      </c>
      <c r="D12999" s="74" t="str">
        <f t="shared" si="407"/>
        <v>mar/2019</v>
      </c>
      <c r="E12999" s="267">
        <v>43550</v>
      </c>
      <c r="F12999" s="263" t="s">
        <v>1261</v>
      </c>
      <c r="G12999" s="263" t="s">
        <v>2229</v>
      </c>
      <c r="H12999" s="268" t="s">
        <v>2250</v>
      </c>
      <c r="I12999" s="268" t="s">
        <v>135</v>
      </c>
      <c r="J12999" s="268">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3" t="s">
        <v>2228</v>
      </c>
      <c r="C13000" s="264" t="s">
        <v>138</v>
      </c>
      <c r="D13000" s="74" t="str">
        <f t="shared" si="407"/>
        <v>mar/2019</v>
      </c>
      <c r="E13000" s="267">
        <v>43550</v>
      </c>
      <c r="F13000" s="263" t="s">
        <v>1261</v>
      </c>
      <c r="G13000" s="263" t="s">
        <v>2229</v>
      </c>
      <c r="H13000" s="268" t="s">
        <v>2250</v>
      </c>
      <c r="I13000" s="268" t="s">
        <v>135</v>
      </c>
      <c r="J13000" s="268">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3" t="s">
        <v>2228</v>
      </c>
      <c r="C13001" s="264" t="s">
        <v>138</v>
      </c>
      <c r="D13001" s="74" t="str">
        <f t="shared" si="407"/>
        <v>mar/2019</v>
      </c>
      <c r="E13001" s="267">
        <v>43550</v>
      </c>
      <c r="F13001" s="263" t="s">
        <v>1261</v>
      </c>
      <c r="G13001" s="263" t="s">
        <v>2229</v>
      </c>
      <c r="H13001" s="268" t="s">
        <v>2250</v>
      </c>
      <c r="I13001" s="268" t="s">
        <v>135</v>
      </c>
      <c r="J13001" s="268">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3" t="s">
        <v>2228</v>
      </c>
      <c r="C13002" s="264" t="s">
        <v>138</v>
      </c>
      <c r="D13002" s="74" t="str">
        <f t="shared" si="407"/>
        <v>mar/2019</v>
      </c>
      <c r="E13002" s="267">
        <v>43550</v>
      </c>
      <c r="F13002" s="263" t="s">
        <v>1261</v>
      </c>
      <c r="G13002" s="263" t="s">
        <v>2229</v>
      </c>
      <c r="H13002" s="268" t="s">
        <v>2250</v>
      </c>
      <c r="I13002" s="268" t="s">
        <v>135</v>
      </c>
      <c r="J13002" s="268">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3" t="s">
        <v>2228</v>
      </c>
      <c r="C13003" s="264" t="s">
        <v>138</v>
      </c>
      <c r="D13003" s="74" t="str">
        <f t="shared" si="407"/>
        <v>mar/2019</v>
      </c>
      <c r="E13003" s="267">
        <v>43550</v>
      </c>
      <c r="F13003" s="263" t="s">
        <v>1261</v>
      </c>
      <c r="G13003" s="263" t="s">
        <v>2229</v>
      </c>
      <c r="H13003" s="268" t="s">
        <v>2250</v>
      </c>
      <c r="I13003" s="268" t="s">
        <v>135</v>
      </c>
      <c r="J13003" s="268">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3" t="s">
        <v>2228</v>
      </c>
      <c r="C13004" s="264" t="s">
        <v>138</v>
      </c>
      <c r="D13004" s="74" t="str">
        <f t="shared" si="407"/>
        <v>mar/2019</v>
      </c>
      <c r="E13004" s="267">
        <v>43550</v>
      </c>
      <c r="F13004" s="263" t="s">
        <v>1261</v>
      </c>
      <c r="G13004" s="263" t="s">
        <v>2229</v>
      </c>
      <c r="H13004" s="268" t="s">
        <v>2250</v>
      </c>
      <c r="I13004" s="268" t="s">
        <v>135</v>
      </c>
      <c r="J13004" s="268">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3" t="s">
        <v>2228</v>
      </c>
      <c r="C13005" s="264" t="s">
        <v>138</v>
      </c>
      <c r="D13005" s="74" t="str">
        <f t="shared" si="407"/>
        <v>mar/2019</v>
      </c>
      <c r="E13005" s="267">
        <v>43550</v>
      </c>
      <c r="F13005" s="263" t="s">
        <v>1261</v>
      </c>
      <c r="G13005" s="263" t="s">
        <v>2229</v>
      </c>
      <c r="H13005" s="268" t="s">
        <v>2250</v>
      </c>
      <c r="I13005" s="268" t="s">
        <v>135</v>
      </c>
      <c r="J13005" s="268">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3" t="s">
        <v>2228</v>
      </c>
      <c r="C13006" s="264" t="s">
        <v>138</v>
      </c>
      <c r="D13006" s="74" t="str">
        <f t="shared" si="407"/>
        <v>mar/2019</v>
      </c>
      <c r="E13006" s="267">
        <v>43550</v>
      </c>
      <c r="F13006" s="263" t="s">
        <v>1261</v>
      </c>
      <c r="G13006" s="263" t="s">
        <v>2229</v>
      </c>
      <c r="H13006" s="268" t="s">
        <v>2250</v>
      </c>
      <c r="I13006" s="268" t="s">
        <v>135</v>
      </c>
      <c r="J13006" s="268">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3" t="s">
        <v>2228</v>
      </c>
      <c r="C13007" s="264" t="s">
        <v>138</v>
      </c>
      <c r="D13007" s="74" t="str">
        <f t="shared" si="407"/>
        <v>mar/2019</v>
      </c>
      <c r="E13007" s="267">
        <v>43550</v>
      </c>
      <c r="F13007" s="263" t="s">
        <v>1261</v>
      </c>
      <c r="G13007" s="263" t="s">
        <v>2229</v>
      </c>
      <c r="H13007" s="268" t="s">
        <v>2250</v>
      </c>
      <c r="I13007" s="268" t="s">
        <v>135</v>
      </c>
      <c r="J13007" s="268">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3" t="s">
        <v>2228</v>
      </c>
      <c r="C13008" s="264" t="s">
        <v>138</v>
      </c>
      <c r="D13008" s="74" t="str">
        <f t="shared" si="407"/>
        <v>mar/2019</v>
      </c>
      <c r="E13008" s="267">
        <v>43550</v>
      </c>
      <c r="F13008" s="263" t="s">
        <v>1261</v>
      </c>
      <c r="G13008" s="263" t="s">
        <v>2229</v>
      </c>
      <c r="H13008" s="268" t="s">
        <v>2250</v>
      </c>
      <c r="I13008" s="268" t="s">
        <v>135</v>
      </c>
      <c r="J13008" s="268">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3" t="s">
        <v>2228</v>
      </c>
      <c r="C13009" s="264" t="s">
        <v>138</v>
      </c>
      <c r="D13009" s="74" t="str">
        <f t="shared" si="407"/>
        <v>mar/2019</v>
      </c>
      <c r="E13009" s="267">
        <v>43551</v>
      </c>
      <c r="F13009" s="263" t="s">
        <v>4423</v>
      </c>
      <c r="G13009" s="263" t="s">
        <v>2229</v>
      </c>
      <c r="H13009" s="268" t="s">
        <v>2586</v>
      </c>
      <c r="I13009" s="268" t="s">
        <v>540</v>
      </c>
      <c r="J13009" s="268">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3" t="s">
        <v>2228</v>
      </c>
      <c r="C13010" s="264" t="s">
        <v>138</v>
      </c>
      <c r="D13010" s="74" t="str">
        <f t="shared" si="407"/>
        <v>mar/2019</v>
      </c>
      <c r="E13010" s="267">
        <v>43551</v>
      </c>
      <c r="F13010" s="263" t="s">
        <v>1070</v>
      </c>
      <c r="G13010" s="263" t="s">
        <v>2229</v>
      </c>
      <c r="H13010" s="268" t="s">
        <v>1071</v>
      </c>
      <c r="I13010" s="268" t="s">
        <v>2237</v>
      </c>
      <c r="J13010" s="268">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3" t="s">
        <v>2240</v>
      </c>
      <c r="C13011" s="264" t="s">
        <v>138</v>
      </c>
      <c r="D13011" s="74" t="str">
        <f t="shared" si="407"/>
        <v>mar/2019</v>
      </c>
      <c r="E13011" s="267">
        <v>43552</v>
      </c>
      <c r="F13011" s="263" t="s">
        <v>161</v>
      </c>
      <c r="G13011" s="263" t="s">
        <v>2229</v>
      </c>
      <c r="H13011" s="268" t="s">
        <v>161</v>
      </c>
      <c r="I13011" s="268" t="s">
        <v>2168</v>
      </c>
      <c r="J13011" s="269">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3" t="s">
        <v>2240</v>
      </c>
      <c r="C13012" s="264" t="s">
        <v>138</v>
      </c>
      <c r="D13012" s="74" t="str">
        <f t="shared" si="407"/>
        <v>mar/2019</v>
      </c>
      <c r="E13012" s="267">
        <v>43552</v>
      </c>
      <c r="F13012" s="263" t="s">
        <v>1061</v>
      </c>
      <c r="G13012" s="263" t="s">
        <v>2229</v>
      </c>
      <c r="H13012" s="268" t="s">
        <v>4370</v>
      </c>
      <c r="I13012" s="268" t="s">
        <v>126</v>
      </c>
      <c r="J13012" s="269">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3" t="s">
        <v>2228</v>
      </c>
      <c r="C13013" s="264" t="s">
        <v>138</v>
      </c>
      <c r="D13013" s="74" t="str">
        <f t="shared" si="407"/>
        <v>mar/2019</v>
      </c>
      <c r="E13013" s="267">
        <v>43552</v>
      </c>
      <c r="F13013" s="263" t="s">
        <v>131</v>
      </c>
      <c r="G13013" s="263" t="s">
        <v>2229</v>
      </c>
      <c r="H13013" s="268" t="s">
        <v>4472</v>
      </c>
      <c r="I13013" s="268" t="s">
        <v>133</v>
      </c>
      <c r="J13013" s="269">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3" t="s">
        <v>2228</v>
      </c>
      <c r="C13014" s="264" t="s">
        <v>138</v>
      </c>
      <c r="D13014" s="74" t="str">
        <f t="shared" si="407"/>
        <v>mar/2019</v>
      </c>
      <c r="E13014" s="267">
        <v>43552</v>
      </c>
      <c r="F13014" s="263" t="s">
        <v>131</v>
      </c>
      <c r="G13014" s="263" t="s">
        <v>2229</v>
      </c>
      <c r="H13014" s="268" t="s">
        <v>4473</v>
      </c>
      <c r="I13014" s="268" t="s">
        <v>133</v>
      </c>
      <c r="J13014" s="269">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3" t="s">
        <v>2228</v>
      </c>
      <c r="C13015" s="264" t="s">
        <v>138</v>
      </c>
      <c r="D13015" s="74" t="str">
        <f t="shared" si="407"/>
        <v>mar/2019</v>
      </c>
      <c r="E13015" s="267">
        <v>43552</v>
      </c>
      <c r="F13015" s="263">
        <v>1894119</v>
      </c>
      <c r="G13015" s="263" t="s">
        <v>2229</v>
      </c>
      <c r="H13015" s="268" t="s">
        <v>3364</v>
      </c>
      <c r="I13015" s="268" t="s">
        <v>846</v>
      </c>
      <c r="J13015" s="268">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3" t="s">
        <v>2228</v>
      </c>
      <c r="C13016" s="264" t="s">
        <v>138</v>
      </c>
      <c r="D13016" s="74" t="str">
        <f t="shared" si="407"/>
        <v>mar/2019</v>
      </c>
      <c r="E13016" s="267">
        <v>43552</v>
      </c>
      <c r="F13016" s="263" t="s">
        <v>1261</v>
      </c>
      <c r="G13016" s="263" t="s">
        <v>2229</v>
      </c>
      <c r="H13016" s="268" t="s">
        <v>2250</v>
      </c>
      <c r="I13016" s="268" t="s">
        <v>135</v>
      </c>
      <c r="J13016" s="268">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3" t="s">
        <v>2228</v>
      </c>
      <c r="C13017" s="264" t="s">
        <v>138</v>
      </c>
      <c r="D13017" s="74" t="str">
        <f t="shared" si="407"/>
        <v>mar/2019</v>
      </c>
      <c r="E13017" s="267">
        <v>43552</v>
      </c>
      <c r="F13017" s="263" t="s">
        <v>1061</v>
      </c>
      <c r="G13017" s="263" t="s">
        <v>2229</v>
      </c>
      <c r="H13017" s="268" t="s">
        <v>4370</v>
      </c>
      <c r="I13017" s="268" t="s">
        <v>126</v>
      </c>
      <c r="J13017" s="269">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3" t="s">
        <v>2228</v>
      </c>
      <c r="C13018" s="264" t="s">
        <v>138</v>
      </c>
      <c r="D13018" s="74" t="str">
        <f t="shared" si="407"/>
        <v>mar/2019</v>
      </c>
      <c r="E13018" s="267">
        <v>43552</v>
      </c>
      <c r="F13018" s="263" t="s">
        <v>131</v>
      </c>
      <c r="G13018" s="263" t="s">
        <v>2229</v>
      </c>
      <c r="H13018" s="268" t="s">
        <v>1044</v>
      </c>
      <c r="I13018" s="268" t="s">
        <v>133</v>
      </c>
      <c r="J13018" s="269">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3" t="s">
        <v>2240</v>
      </c>
      <c r="C13019" s="264" t="s">
        <v>138</v>
      </c>
      <c r="D13019" s="74" t="str">
        <f t="shared" si="407"/>
        <v>mar/2019</v>
      </c>
      <c r="E13019" s="267">
        <v>43553</v>
      </c>
      <c r="F13019" s="263" t="s">
        <v>1061</v>
      </c>
      <c r="G13019" s="263" t="s">
        <v>2229</v>
      </c>
      <c r="H13019" s="268" t="s">
        <v>4370</v>
      </c>
      <c r="I13019" s="268" t="s">
        <v>126</v>
      </c>
      <c r="J13019" s="269">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3" t="s">
        <v>2228</v>
      </c>
      <c r="C13020" s="264" t="s">
        <v>138</v>
      </c>
      <c r="D13020" s="74" t="str">
        <f t="shared" si="407"/>
        <v>mar/2019</v>
      </c>
      <c r="E13020" s="267">
        <v>43553</v>
      </c>
      <c r="F13020" s="263">
        <v>4184</v>
      </c>
      <c r="G13020" s="263" t="s">
        <v>2229</v>
      </c>
      <c r="H13020" s="268" t="s">
        <v>2335</v>
      </c>
      <c r="I13020" s="268" t="s">
        <v>200</v>
      </c>
      <c r="J13020" s="269">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3" t="s">
        <v>2228</v>
      </c>
      <c r="C13021" s="264" t="s">
        <v>138</v>
      </c>
      <c r="D13021" s="74" t="str">
        <f t="shared" si="407"/>
        <v>mar/2019</v>
      </c>
      <c r="E13021" s="267">
        <v>43553</v>
      </c>
      <c r="F13021" s="263" t="s">
        <v>4374</v>
      </c>
      <c r="G13021" s="263" t="s">
        <v>2229</v>
      </c>
      <c r="H13021" s="268" t="s">
        <v>72</v>
      </c>
      <c r="I13021" s="268" t="s">
        <v>1064</v>
      </c>
      <c r="J13021" s="269">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3" t="s">
        <v>2228</v>
      </c>
      <c r="C13022" s="264" t="s">
        <v>138</v>
      </c>
      <c r="D13022" s="74" t="str">
        <f t="shared" si="407"/>
        <v>mar/2019</v>
      </c>
      <c r="E13022" s="267">
        <v>43553</v>
      </c>
      <c r="F13022" s="263" t="s">
        <v>131</v>
      </c>
      <c r="G13022" s="263" t="s">
        <v>2229</v>
      </c>
      <c r="H13022" s="268" t="s">
        <v>4474</v>
      </c>
      <c r="I13022" s="268" t="s">
        <v>133</v>
      </c>
      <c r="J13022" s="269">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3" t="s">
        <v>2228</v>
      </c>
      <c r="C13023" s="264" t="s">
        <v>138</v>
      </c>
      <c r="D13023" s="74" t="str">
        <f t="shared" si="407"/>
        <v>mar/2019</v>
      </c>
      <c r="E13023" s="267">
        <v>43553</v>
      </c>
      <c r="F13023" s="263" t="s">
        <v>1061</v>
      </c>
      <c r="G13023" s="263" t="s">
        <v>2229</v>
      </c>
      <c r="H13023" s="268" t="s">
        <v>4371</v>
      </c>
      <c r="I13023" s="268" t="s">
        <v>2170</v>
      </c>
      <c r="J13023" s="268">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3" t="s">
        <v>2228</v>
      </c>
      <c r="C13024" s="264" t="s">
        <v>138</v>
      </c>
      <c r="D13024" s="74" t="str">
        <f t="shared" si="407"/>
        <v>mar/2019</v>
      </c>
      <c r="E13024" s="267">
        <v>43553</v>
      </c>
      <c r="F13024" s="263">
        <v>3101749</v>
      </c>
      <c r="G13024" s="263" t="s">
        <v>2229</v>
      </c>
      <c r="H13024" s="268" t="s">
        <v>2362</v>
      </c>
      <c r="I13024" s="268" t="s">
        <v>164</v>
      </c>
      <c r="J13024" s="268">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3" t="s">
        <v>2228</v>
      </c>
      <c r="C13025" s="264" t="s">
        <v>138</v>
      </c>
      <c r="D13025" s="74" t="str">
        <f t="shared" si="407"/>
        <v>mar/2019</v>
      </c>
      <c r="E13025" s="267">
        <v>43553</v>
      </c>
      <c r="F13025" s="263" t="s">
        <v>437</v>
      </c>
      <c r="G13025" s="263" t="s">
        <v>2229</v>
      </c>
      <c r="H13025" s="268" t="s">
        <v>2362</v>
      </c>
      <c r="I13025" s="268" t="s">
        <v>439</v>
      </c>
      <c r="J13025" s="268">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3" t="s">
        <v>2228</v>
      </c>
      <c r="C13026" s="264" t="s">
        <v>138</v>
      </c>
      <c r="D13026" s="74" t="str">
        <f t="shared" si="407"/>
        <v>mar/2019</v>
      </c>
      <c r="E13026" s="267">
        <v>43553</v>
      </c>
      <c r="F13026" s="263">
        <v>44</v>
      </c>
      <c r="G13026" s="263" t="s">
        <v>2229</v>
      </c>
      <c r="H13026" s="268" t="s">
        <v>2353</v>
      </c>
      <c r="I13026" s="268" t="s">
        <v>188</v>
      </c>
      <c r="J13026" s="269">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3" t="s">
        <v>2228</v>
      </c>
      <c r="C13027" s="264" t="s">
        <v>138</v>
      </c>
      <c r="D13027" s="74" t="str">
        <f t="shared" si="407"/>
        <v>mar/2019</v>
      </c>
      <c r="E13027" s="267">
        <v>43553</v>
      </c>
      <c r="F13027" s="263">
        <v>43</v>
      </c>
      <c r="G13027" s="263" t="s">
        <v>2229</v>
      </c>
      <c r="H13027" s="268" t="s">
        <v>2353</v>
      </c>
      <c r="I13027" s="268" t="s">
        <v>179</v>
      </c>
      <c r="J13027" s="269">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3" t="s">
        <v>2228</v>
      </c>
      <c r="C13028" s="264" t="s">
        <v>138</v>
      </c>
      <c r="D13028" s="74" t="str">
        <f t="shared" si="407"/>
        <v>mar/2019</v>
      </c>
      <c r="E13028" s="267">
        <v>43553</v>
      </c>
      <c r="F13028" s="263" t="s">
        <v>131</v>
      </c>
      <c r="G13028" s="263" t="s">
        <v>2229</v>
      </c>
      <c r="H13028" s="268" t="s">
        <v>4458</v>
      </c>
      <c r="I13028" s="268" t="s">
        <v>133</v>
      </c>
      <c r="J13028" s="268">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3" t="s">
        <v>2228</v>
      </c>
      <c r="C13029" s="264" t="s">
        <v>138</v>
      </c>
      <c r="D13029" s="74" t="str">
        <f t="shared" si="407"/>
        <v>mar/2019</v>
      </c>
      <c r="E13029" s="267">
        <v>43553</v>
      </c>
      <c r="F13029" s="263">
        <v>22</v>
      </c>
      <c r="G13029" s="263" t="s">
        <v>2229</v>
      </c>
      <c r="H13029" s="268" t="s">
        <v>3533</v>
      </c>
      <c r="I13029" s="268" t="s">
        <v>119</v>
      </c>
      <c r="J13029" s="269">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3" t="s">
        <v>2228</v>
      </c>
      <c r="C13030" s="264" t="s">
        <v>138</v>
      </c>
      <c r="D13030" s="74" t="str">
        <f t="shared" si="407"/>
        <v>mar/2019</v>
      </c>
      <c r="E13030" s="267">
        <v>43553</v>
      </c>
      <c r="F13030" s="263" t="s">
        <v>131</v>
      </c>
      <c r="G13030" s="263" t="s">
        <v>2229</v>
      </c>
      <c r="H13030" s="268" t="s">
        <v>1027</v>
      </c>
      <c r="I13030" s="268" t="s">
        <v>133</v>
      </c>
      <c r="J13030" s="269">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3" t="s">
        <v>2228</v>
      </c>
      <c r="C13031" s="264" t="s">
        <v>138</v>
      </c>
      <c r="D13031" s="74" t="str">
        <f t="shared" si="407"/>
        <v>mar/2019</v>
      </c>
      <c r="E13031" s="267">
        <v>43553</v>
      </c>
      <c r="F13031" s="263">
        <v>35</v>
      </c>
      <c r="G13031" s="263" t="s">
        <v>2229</v>
      </c>
      <c r="H13031" s="268" t="s">
        <v>3189</v>
      </c>
      <c r="I13031" s="268" t="s">
        <v>2176</v>
      </c>
      <c r="J13031" s="269">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3" t="s">
        <v>2228</v>
      </c>
      <c r="C13032" s="264" t="s">
        <v>138</v>
      </c>
      <c r="D13032" s="74" t="str">
        <f t="shared" si="407"/>
        <v>mar/2019</v>
      </c>
      <c r="E13032" s="267">
        <v>43553</v>
      </c>
      <c r="F13032" s="263">
        <v>32</v>
      </c>
      <c r="G13032" s="263" t="s">
        <v>2229</v>
      </c>
      <c r="H13032" s="268" t="s">
        <v>3189</v>
      </c>
      <c r="I13032" s="268" t="s">
        <v>2176</v>
      </c>
      <c r="J13032" s="269">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3" t="s">
        <v>2228</v>
      </c>
      <c r="C13033" s="264" t="s">
        <v>138</v>
      </c>
      <c r="D13033" s="74" t="str">
        <f t="shared" si="407"/>
        <v>mar/2019</v>
      </c>
      <c r="E13033" s="267">
        <v>43553</v>
      </c>
      <c r="F13033" s="263" t="s">
        <v>250</v>
      </c>
      <c r="G13033" s="263" t="s">
        <v>2229</v>
      </c>
      <c r="H13033" s="268" t="s">
        <v>4475</v>
      </c>
      <c r="I13033" s="268" t="s">
        <v>2171</v>
      </c>
      <c r="J13033" s="268">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3" t="s">
        <v>2228</v>
      </c>
      <c r="C13034" s="264" t="s">
        <v>138</v>
      </c>
      <c r="D13034" s="74" t="str">
        <f t="shared" si="407"/>
        <v>mar/2019</v>
      </c>
      <c r="E13034" s="267">
        <v>43553</v>
      </c>
      <c r="F13034" s="263" t="s">
        <v>1070</v>
      </c>
      <c r="G13034" s="263" t="s">
        <v>2229</v>
      </c>
      <c r="H13034" s="268" t="s">
        <v>1071</v>
      </c>
      <c r="I13034" s="268" t="s">
        <v>2237</v>
      </c>
      <c r="J13034" s="269">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3" t="s">
        <v>2228</v>
      </c>
      <c r="C13035" s="264" t="s">
        <v>138</v>
      </c>
      <c r="D13035" s="74" t="str">
        <f t="shared" si="407"/>
        <v>mar/2019</v>
      </c>
      <c r="E13035" s="267">
        <v>43553</v>
      </c>
      <c r="F13035" s="263">
        <v>349</v>
      </c>
      <c r="G13035" s="263" t="s">
        <v>2229</v>
      </c>
      <c r="H13035" s="268" t="s">
        <v>2395</v>
      </c>
      <c r="I13035" s="268" t="s">
        <v>215</v>
      </c>
      <c r="J13035" s="269">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3" t="s">
        <v>2228</v>
      </c>
      <c r="C13036" s="264" t="s">
        <v>138</v>
      </c>
      <c r="D13036" s="74" t="str">
        <f t="shared" si="407"/>
        <v>mar/2019</v>
      </c>
      <c r="E13036" s="267">
        <v>43553</v>
      </c>
      <c r="F13036" s="263" t="s">
        <v>1261</v>
      </c>
      <c r="G13036" s="263" t="s">
        <v>2229</v>
      </c>
      <c r="H13036" s="268" t="s">
        <v>2250</v>
      </c>
      <c r="I13036" s="268" t="s">
        <v>135</v>
      </c>
      <c r="J13036" s="268">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3" t="s">
        <v>2228</v>
      </c>
      <c r="C13037" s="264" t="s">
        <v>138</v>
      </c>
      <c r="D13037" s="74" t="str">
        <f t="shared" si="407"/>
        <v>mar/2019</v>
      </c>
      <c r="E13037" s="267">
        <v>43553</v>
      </c>
      <c r="F13037" s="263" t="s">
        <v>1261</v>
      </c>
      <c r="G13037" s="263" t="s">
        <v>2229</v>
      </c>
      <c r="H13037" s="268" t="s">
        <v>2250</v>
      </c>
      <c r="I13037" s="268" t="s">
        <v>135</v>
      </c>
      <c r="J13037" s="268">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3" t="s">
        <v>2228</v>
      </c>
      <c r="C13038" s="264" t="s">
        <v>138</v>
      </c>
      <c r="D13038" s="74" t="str">
        <f t="shared" si="407"/>
        <v>mar/2019</v>
      </c>
      <c r="E13038" s="267">
        <v>43553</v>
      </c>
      <c r="F13038" s="263" t="s">
        <v>1261</v>
      </c>
      <c r="G13038" s="263" t="s">
        <v>2229</v>
      </c>
      <c r="H13038" s="268" t="s">
        <v>2250</v>
      </c>
      <c r="I13038" s="268" t="s">
        <v>135</v>
      </c>
      <c r="J13038" s="268">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3" t="s">
        <v>2228</v>
      </c>
      <c r="C13039" s="264" t="s">
        <v>138</v>
      </c>
      <c r="D13039" s="74" t="str">
        <f t="shared" si="407"/>
        <v>mar/2019</v>
      </c>
      <c r="E13039" s="267">
        <v>43553</v>
      </c>
      <c r="F13039" s="263" t="s">
        <v>1261</v>
      </c>
      <c r="G13039" s="263" t="s">
        <v>2229</v>
      </c>
      <c r="H13039" s="268" t="s">
        <v>2250</v>
      </c>
      <c r="I13039" s="268" t="s">
        <v>135</v>
      </c>
      <c r="J13039" s="268">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3" t="s">
        <v>2228</v>
      </c>
      <c r="C13040" s="264" t="s">
        <v>138</v>
      </c>
      <c r="D13040" s="74" t="str">
        <f t="shared" si="407"/>
        <v>mar/2019</v>
      </c>
      <c r="E13040" s="267">
        <v>43553</v>
      </c>
      <c r="F13040" s="263" t="s">
        <v>1261</v>
      </c>
      <c r="G13040" s="263" t="s">
        <v>2229</v>
      </c>
      <c r="H13040" s="268" t="s">
        <v>2250</v>
      </c>
      <c r="I13040" s="268" t="s">
        <v>135</v>
      </c>
      <c r="J13040" s="268">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3" t="s">
        <v>2228</v>
      </c>
      <c r="C13041" s="264" t="s">
        <v>138</v>
      </c>
      <c r="D13041" s="74" t="str">
        <f t="shared" si="407"/>
        <v>mar/2019</v>
      </c>
      <c r="E13041" s="267">
        <v>43553</v>
      </c>
      <c r="F13041" s="263" t="s">
        <v>1261</v>
      </c>
      <c r="G13041" s="263" t="s">
        <v>2229</v>
      </c>
      <c r="H13041" s="268" t="s">
        <v>2250</v>
      </c>
      <c r="I13041" s="268" t="s">
        <v>135</v>
      </c>
      <c r="J13041" s="268">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3" t="s">
        <v>2228</v>
      </c>
      <c r="C13042" s="264" t="s">
        <v>138</v>
      </c>
      <c r="D13042" s="74" t="str">
        <f t="shared" si="407"/>
        <v>mar/2019</v>
      </c>
      <c r="E13042" s="267">
        <v>43553</v>
      </c>
      <c r="F13042" s="263" t="s">
        <v>1261</v>
      </c>
      <c r="G13042" s="263" t="s">
        <v>2229</v>
      </c>
      <c r="H13042" s="268" t="s">
        <v>2250</v>
      </c>
      <c r="I13042" s="268" t="s">
        <v>135</v>
      </c>
      <c r="J13042" s="268">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3" t="s">
        <v>2228</v>
      </c>
      <c r="C13043" s="264" t="s">
        <v>138</v>
      </c>
      <c r="D13043" s="74" t="str">
        <f t="shared" si="407"/>
        <v>mar/2019</v>
      </c>
      <c r="E13043" s="267">
        <v>43553</v>
      </c>
      <c r="F13043" s="263" t="s">
        <v>1261</v>
      </c>
      <c r="G13043" s="263" t="s">
        <v>2229</v>
      </c>
      <c r="H13043" s="268" t="s">
        <v>2250</v>
      </c>
      <c r="I13043" s="268" t="s">
        <v>135</v>
      </c>
      <c r="J13043" s="268">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3" t="s">
        <v>2228</v>
      </c>
      <c r="C13044" s="264" t="s">
        <v>138</v>
      </c>
      <c r="D13044" s="74" t="str">
        <f t="shared" si="407"/>
        <v>mar/2019</v>
      </c>
      <c r="E13044" s="267">
        <v>43553</v>
      </c>
      <c r="F13044" s="263" t="s">
        <v>1261</v>
      </c>
      <c r="G13044" s="263" t="s">
        <v>2229</v>
      </c>
      <c r="H13044" s="268" t="s">
        <v>2250</v>
      </c>
      <c r="I13044" s="268" t="s">
        <v>135</v>
      </c>
      <c r="J13044" s="268">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3" t="s">
        <v>2228</v>
      </c>
      <c r="C13045" s="264" t="s">
        <v>138</v>
      </c>
      <c r="D13045" s="74" t="str">
        <f t="shared" si="407"/>
        <v>mar/2019</v>
      </c>
      <c r="E13045" s="267">
        <v>43553</v>
      </c>
      <c r="F13045" s="263" t="s">
        <v>1061</v>
      </c>
      <c r="G13045" s="263" t="s">
        <v>2229</v>
      </c>
      <c r="H13045" s="268" t="s">
        <v>4370</v>
      </c>
      <c r="I13045" s="268" t="s">
        <v>126</v>
      </c>
      <c r="J13045" s="269">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3" t="s">
        <v>2228</v>
      </c>
      <c r="C13046" s="264" t="s">
        <v>138</v>
      </c>
      <c r="D13046" s="74" t="str">
        <f t="shared" si="407"/>
        <v>abr/2019</v>
      </c>
      <c r="E13046" s="267">
        <v>43556</v>
      </c>
      <c r="F13046" s="263">
        <v>151076</v>
      </c>
      <c r="G13046" s="263" t="s">
        <v>2229</v>
      </c>
      <c r="H13046" s="268" t="s">
        <v>1337</v>
      </c>
      <c r="I13046" s="268" t="s">
        <v>145</v>
      </c>
      <c r="J13046" s="268">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3" t="s">
        <v>2228</v>
      </c>
      <c r="C13047" s="264" t="s">
        <v>138</v>
      </c>
      <c r="D13047" s="74" t="str">
        <f t="shared" si="407"/>
        <v>abr/2019</v>
      </c>
      <c r="E13047" s="267">
        <v>43556</v>
      </c>
      <c r="F13047" s="263" t="s">
        <v>1070</v>
      </c>
      <c r="G13047" s="263" t="s">
        <v>2229</v>
      </c>
      <c r="H13047" s="268" t="s">
        <v>1071</v>
      </c>
      <c r="I13047" s="268" t="s">
        <v>2237</v>
      </c>
      <c r="J13047" s="269">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3" t="s">
        <v>2228</v>
      </c>
      <c r="C13048" s="264" t="s">
        <v>138</v>
      </c>
      <c r="D13048" s="74" t="str">
        <f t="shared" si="407"/>
        <v>abr/2019</v>
      </c>
      <c r="E13048" s="267">
        <v>43556</v>
      </c>
      <c r="F13048" s="263">
        <v>2508</v>
      </c>
      <c r="G13048" s="263" t="s">
        <v>2229</v>
      </c>
      <c r="H13048" s="268" t="s">
        <v>2322</v>
      </c>
      <c r="I13048" s="268" t="s">
        <v>120</v>
      </c>
      <c r="J13048" s="268">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3" t="s">
        <v>2240</v>
      </c>
      <c r="C13049" s="264" t="s">
        <v>138</v>
      </c>
      <c r="D13049" s="74" t="str">
        <f t="shared" si="407"/>
        <v>abr/2019</v>
      </c>
      <c r="E13049" s="267">
        <v>43557</v>
      </c>
      <c r="F13049" s="263" t="s">
        <v>161</v>
      </c>
      <c r="G13049" s="263" t="s">
        <v>2229</v>
      </c>
      <c r="H13049" s="268" t="s">
        <v>161</v>
      </c>
      <c r="I13049" s="268" t="s">
        <v>2168</v>
      </c>
      <c r="J13049" s="269">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3" t="s">
        <v>2240</v>
      </c>
      <c r="C13050" s="264" t="s">
        <v>138</v>
      </c>
      <c r="D13050" s="74" t="str">
        <f t="shared" si="407"/>
        <v>abr/2019</v>
      </c>
      <c r="E13050" s="267">
        <v>43557</v>
      </c>
      <c r="F13050" s="263" t="s">
        <v>1061</v>
      </c>
      <c r="G13050" s="263" t="s">
        <v>2229</v>
      </c>
      <c r="H13050" s="268" t="s">
        <v>4370</v>
      </c>
      <c r="I13050" s="268" t="s">
        <v>126</v>
      </c>
      <c r="J13050" s="269">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3" t="s">
        <v>2228</v>
      </c>
      <c r="C13051" s="264" t="s">
        <v>138</v>
      </c>
      <c r="D13051" s="74" t="str">
        <f t="shared" si="407"/>
        <v>abr/2019</v>
      </c>
      <c r="E13051" s="267">
        <v>43557</v>
      </c>
      <c r="F13051" s="263" t="s">
        <v>1061</v>
      </c>
      <c r="G13051" s="263" t="s">
        <v>2229</v>
      </c>
      <c r="H13051" s="268" t="s">
        <v>4370</v>
      </c>
      <c r="I13051" s="268" t="s">
        <v>126</v>
      </c>
      <c r="J13051" s="269">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3" t="s">
        <v>2228</v>
      </c>
      <c r="C13052" s="264" t="s">
        <v>138</v>
      </c>
      <c r="D13052" s="74" t="str">
        <f t="shared" si="407"/>
        <v>abr/2019</v>
      </c>
      <c r="E13052" s="267">
        <v>43558</v>
      </c>
      <c r="F13052" s="263" t="s">
        <v>2326</v>
      </c>
      <c r="G13052" s="263" t="s">
        <v>2229</v>
      </c>
      <c r="H13052" s="268" t="s">
        <v>1508</v>
      </c>
      <c r="I13052" s="268" t="s">
        <v>2209</v>
      </c>
      <c r="J13052" s="268">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3" t="s">
        <v>2228</v>
      </c>
      <c r="C13053" s="264" t="s">
        <v>138</v>
      </c>
      <c r="D13053" s="74" t="str">
        <f t="shared" si="407"/>
        <v>abr/2019</v>
      </c>
      <c r="E13053" s="267">
        <v>43558</v>
      </c>
      <c r="F13053" s="263" t="s">
        <v>208</v>
      </c>
      <c r="G13053" s="263" t="s">
        <v>2229</v>
      </c>
      <c r="H13053" s="268" t="s">
        <v>4399</v>
      </c>
      <c r="I13053" s="268" t="s">
        <v>160</v>
      </c>
      <c r="J13053" s="268">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3" t="s">
        <v>2228</v>
      </c>
      <c r="C13054" s="264" t="s">
        <v>138</v>
      </c>
      <c r="D13054" s="74" t="str">
        <f t="shared" si="407"/>
        <v>abr/2019</v>
      </c>
      <c r="E13054" s="267">
        <v>43558</v>
      </c>
      <c r="F13054" s="263" t="s">
        <v>2326</v>
      </c>
      <c r="G13054" s="263" t="s">
        <v>2229</v>
      </c>
      <c r="H13054" s="268" t="s">
        <v>1080</v>
      </c>
      <c r="I13054" s="268" t="s">
        <v>2209</v>
      </c>
      <c r="J13054" s="268">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3" t="s">
        <v>2228</v>
      </c>
      <c r="C13055" s="264" t="s">
        <v>138</v>
      </c>
      <c r="D13055" s="74" t="str">
        <f t="shared" si="407"/>
        <v>abr/2019</v>
      </c>
      <c r="E13055" s="267">
        <v>43558</v>
      </c>
      <c r="F13055" s="263" t="s">
        <v>159</v>
      </c>
      <c r="G13055" s="263" t="s">
        <v>2229</v>
      </c>
      <c r="H13055" s="268" t="s">
        <v>4476</v>
      </c>
      <c r="I13055" s="268" t="s">
        <v>160</v>
      </c>
      <c r="J13055" s="269">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3" t="s">
        <v>2228</v>
      </c>
      <c r="C13056" s="264" t="s">
        <v>138</v>
      </c>
      <c r="D13056" s="74" t="str">
        <f t="shared" si="407"/>
        <v>abr/2019</v>
      </c>
      <c r="E13056" s="267">
        <v>43558</v>
      </c>
      <c r="F13056" s="263" t="s">
        <v>2326</v>
      </c>
      <c r="G13056" s="263" t="s">
        <v>2229</v>
      </c>
      <c r="H13056" s="264" t="s">
        <v>3263</v>
      </c>
      <c r="I13056" s="268" t="s">
        <v>2209</v>
      </c>
      <c r="J13056" s="268">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3" t="s">
        <v>2228</v>
      </c>
      <c r="C13057" s="264" t="s">
        <v>138</v>
      </c>
      <c r="D13057" s="74" t="str">
        <f t="shared" si="407"/>
        <v>abr/2019</v>
      </c>
      <c r="E13057" s="267">
        <v>43558</v>
      </c>
      <c r="F13057" s="263" t="s">
        <v>208</v>
      </c>
      <c r="G13057" s="263" t="s">
        <v>2229</v>
      </c>
      <c r="H13057" s="268" t="s">
        <v>4392</v>
      </c>
      <c r="I13057" s="268" t="s">
        <v>160</v>
      </c>
      <c r="J13057" s="269">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3" t="s">
        <v>2228</v>
      </c>
      <c r="C13058" s="264" t="s">
        <v>138</v>
      </c>
      <c r="D13058" s="74" t="str">
        <f t="shared" si="407"/>
        <v>abr/2019</v>
      </c>
      <c r="E13058" s="267">
        <v>43558</v>
      </c>
      <c r="F13058" s="263" t="s">
        <v>2326</v>
      </c>
      <c r="G13058" s="263" t="s">
        <v>2229</v>
      </c>
      <c r="H13058" s="268" t="s">
        <v>4392</v>
      </c>
      <c r="I13058" s="268" t="s">
        <v>2209</v>
      </c>
      <c r="J13058" s="268">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3" t="s">
        <v>2228</v>
      </c>
      <c r="C13059" s="264" t="s">
        <v>138</v>
      </c>
      <c r="D13059" s="74" t="str">
        <f t="shared" si="407"/>
        <v>abr/2019</v>
      </c>
      <c r="E13059" s="267">
        <v>43558</v>
      </c>
      <c r="F13059" s="263" t="s">
        <v>208</v>
      </c>
      <c r="G13059" s="263" t="s">
        <v>2229</v>
      </c>
      <c r="H13059" s="268" t="s">
        <v>2761</v>
      </c>
      <c r="I13059" s="268" t="s">
        <v>160</v>
      </c>
      <c r="J13059" s="268">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3" t="s">
        <v>2228</v>
      </c>
      <c r="C13060" s="264" t="s">
        <v>138</v>
      </c>
      <c r="D13060" s="74" t="str">
        <f t="shared" ref="D13060:D13123" si="409">TEXT(E13060,"mmm/aaaa")</f>
        <v>abr/2019</v>
      </c>
      <c r="E13060" s="267">
        <v>43558</v>
      </c>
      <c r="F13060" s="263" t="s">
        <v>208</v>
      </c>
      <c r="G13060" s="263" t="s">
        <v>2229</v>
      </c>
      <c r="H13060" s="268" t="s">
        <v>4477</v>
      </c>
      <c r="I13060" s="268" t="s">
        <v>160</v>
      </c>
      <c r="J13060" s="268">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3" t="s">
        <v>2228</v>
      </c>
      <c r="C13061" s="264" t="s">
        <v>138</v>
      </c>
      <c r="D13061" s="74" t="str">
        <f t="shared" si="409"/>
        <v>abr/2019</v>
      </c>
      <c r="E13061" s="267">
        <v>43558</v>
      </c>
      <c r="F13061" s="263" t="s">
        <v>208</v>
      </c>
      <c r="G13061" s="263" t="s">
        <v>2229</v>
      </c>
      <c r="H13061" s="268" t="s">
        <v>1027</v>
      </c>
      <c r="I13061" s="268" t="s">
        <v>160</v>
      </c>
      <c r="J13061" s="268">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3" t="s">
        <v>2228</v>
      </c>
      <c r="C13062" s="264" t="s">
        <v>138</v>
      </c>
      <c r="D13062" s="74" t="str">
        <f t="shared" si="409"/>
        <v>abr/2019</v>
      </c>
      <c r="E13062" s="267">
        <v>43558</v>
      </c>
      <c r="F13062" s="263" t="s">
        <v>2326</v>
      </c>
      <c r="G13062" s="263" t="s">
        <v>2229</v>
      </c>
      <c r="H13062" s="268" t="s">
        <v>4385</v>
      </c>
      <c r="I13062" s="268" t="s">
        <v>2209</v>
      </c>
      <c r="J13062" s="269">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3" t="s">
        <v>2228</v>
      </c>
      <c r="C13063" s="264" t="s">
        <v>138</v>
      </c>
      <c r="D13063" s="74" t="str">
        <f t="shared" si="409"/>
        <v>abr/2019</v>
      </c>
      <c r="E13063" s="267">
        <v>43558</v>
      </c>
      <c r="F13063" s="263" t="s">
        <v>2326</v>
      </c>
      <c r="G13063" s="263" t="s">
        <v>2229</v>
      </c>
      <c r="H13063" s="268" t="s">
        <v>4463</v>
      </c>
      <c r="I13063" s="268" t="s">
        <v>2209</v>
      </c>
      <c r="J13063" s="268">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3" t="s">
        <v>2228</v>
      </c>
      <c r="C13064" s="264" t="s">
        <v>138</v>
      </c>
      <c r="D13064" s="74" t="str">
        <f t="shared" si="409"/>
        <v>abr/2019</v>
      </c>
      <c r="E13064" s="267">
        <v>43558</v>
      </c>
      <c r="F13064" s="263">
        <v>2810</v>
      </c>
      <c r="G13064" s="263" t="s">
        <v>2229</v>
      </c>
      <c r="H13064" s="268" t="s">
        <v>4442</v>
      </c>
      <c r="I13064" s="268" t="s">
        <v>241</v>
      </c>
      <c r="J13064" s="268">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3" t="s">
        <v>2228</v>
      </c>
      <c r="C13065" s="264" t="s">
        <v>138</v>
      </c>
      <c r="D13065" s="74" t="str">
        <f t="shared" si="409"/>
        <v>abr/2019</v>
      </c>
      <c r="E13065" s="267">
        <v>43558</v>
      </c>
      <c r="F13065" s="263" t="s">
        <v>1261</v>
      </c>
      <c r="G13065" s="263" t="s">
        <v>2229</v>
      </c>
      <c r="H13065" s="268" t="s">
        <v>2250</v>
      </c>
      <c r="I13065" s="268" t="s">
        <v>135</v>
      </c>
      <c r="J13065" s="268">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3" t="s">
        <v>2228</v>
      </c>
      <c r="C13066" s="264" t="s">
        <v>138</v>
      </c>
      <c r="D13066" s="74" t="str">
        <f t="shared" si="409"/>
        <v>abr/2019</v>
      </c>
      <c r="E13066" s="267">
        <v>43558</v>
      </c>
      <c r="F13066" s="263" t="s">
        <v>1261</v>
      </c>
      <c r="G13066" s="263" t="s">
        <v>2229</v>
      </c>
      <c r="H13066" s="268" t="s">
        <v>2250</v>
      </c>
      <c r="I13066" s="268" t="s">
        <v>135</v>
      </c>
      <c r="J13066" s="268">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3" t="s">
        <v>2228</v>
      </c>
      <c r="C13067" s="264" t="s">
        <v>138</v>
      </c>
      <c r="D13067" s="74" t="str">
        <f t="shared" si="409"/>
        <v>abr/2019</v>
      </c>
      <c r="E13067" s="267">
        <v>43558</v>
      </c>
      <c r="F13067" s="263" t="s">
        <v>1261</v>
      </c>
      <c r="G13067" s="263" t="s">
        <v>2229</v>
      </c>
      <c r="H13067" s="268" t="s">
        <v>2250</v>
      </c>
      <c r="I13067" s="268" t="s">
        <v>135</v>
      </c>
      <c r="J13067" s="268">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3" t="s">
        <v>2228</v>
      </c>
      <c r="C13068" s="264" t="s">
        <v>138</v>
      </c>
      <c r="D13068" s="74" t="str">
        <f t="shared" si="409"/>
        <v>abr/2019</v>
      </c>
      <c r="E13068" s="267">
        <v>43558</v>
      </c>
      <c r="F13068" s="263" t="s">
        <v>1261</v>
      </c>
      <c r="G13068" s="263" t="s">
        <v>2229</v>
      </c>
      <c r="H13068" s="268" t="s">
        <v>2250</v>
      </c>
      <c r="I13068" s="268" t="s">
        <v>135</v>
      </c>
      <c r="J13068" s="268">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3" t="s">
        <v>2228</v>
      </c>
      <c r="C13069" s="264" t="s">
        <v>138</v>
      </c>
      <c r="D13069" s="74" t="str">
        <f t="shared" si="409"/>
        <v>abr/2019</v>
      </c>
      <c r="E13069" s="267">
        <v>43559</v>
      </c>
      <c r="F13069" s="263" t="s">
        <v>4478</v>
      </c>
      <c r="G13069" s="263" t="s">
        <v>2229</v>
      </c>
      <c r="H13069" s="268" t="s">
        <v>4479</v>
      </c>
      <c r="I13069" s="268" t="s">
        <v>141</v>
      </c>
      <c r="J13069" s="269">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3" t="s">
        <v>2228</v>
      </c>
      <c r="C13070" s="264" t="s">
        <v>138</v>
      </c>
      <c r="D13070" s="74" t="str">
        <f t="shared" si="409"/>
        <v>abr/2019</v>
      </c>
      <c r="E13070" s="267">
        <v>43559</v>
      </c>
      <c r="F13070" s="263">
        <v>36198</v>
      </c>
      <c r="G13070" s="263" t="s">
        <v>2229</v>
      </c>
      <c r="H13070" s="268" t="s">
        <v>4380</v>
      </c>
      <c r="I13070" s="268" t="s">
        <v>120</v>
      </c>
      <c r="J13070" s="269">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3" t="s">
        <v>2228</v>
      </c>
      <c r="C13071" s="264" t="s">
        <v>138</v>
      </c>
      <c r="D13071" s="74" t="str">
        <f t="shared" si="409"/>
        <v>abr/2019</v>
      </c>
      <c r="E13071" s="267">
        <v>43559</v>
      </c>
      <c r="F13071" s="263" t="s">
        <v>1431</v>
      </c>
      <c r="G13071" s="263" t="s">
        <v>2229</v>
      </c>
      <c r="H13071" s="268" t="s">
        <v>4477</v>
      </c>
      <c r="I13071" s="268" t="s">
        <v>141</v>
      </c>
      <c r="J13071" s="269">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3" t="s">
        <v>2228</v>
      </c>
      <c r="C13072" s="264" t="s">
        <v>138</v>
      </c>
      <c r="D13072" s="74" t="str">
        <f t="shared" si="409"/>
        <v>abr/2019</v>
      </c>
      <c r="E13072" s="267">
        <v>43559</v>
      </c>
      <c r="F13072" s="263" t="s">
        <v>1261</v>
      </c>
      <c r="G13072" s="263" t="s">
        <v>2229</v>
      </c>
      <c r="H13072" s="268" t="s">
        <v>2250</v>
      </c>
      <c r="I13072" s="268" t="s">
        <v>135</v>
      </c>
      <c r="J13072" s="268">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3" t="s">
        <v>2228</v>
      </c>
      <c r="C13073" s="264" t="s">
        <v>138</v>
      </c>
      <c r="D13073" s="74" t="str">
        <f t="shared" si="409"/>
        <v>abr/2019</v>
      </c>
      <c r="E13073" s="267">
        <v>43559</v>
      </c>
      <c r="F13073" s="263" t="s">
        <v>1261</v>
      </c>
      <c r="G13073" s="263" t="s">
        <v>2229</v>
      </c>
      <c r="H13073" s="268" t="s">
        <v>2250</v>
      </c>
      <c r="I13073" s="268" t="s">
        <v>135</v>
      </c>
      <c r="J13073" s="268">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3" t="s">
        <v>2228</v>
      </c>
      <c r="C13074" s="264" t="s">
        <v>138</v>
      </c>
      <c r="D13074" s="74" t="str">
        <f t="shared" si="409"/>
        <v>abr/2019</v>
      </c>
      <c r="E13074" s="267">
        <v>43559</v>
      </c>
      <c r="F13074" s="263" t="s">
        <v>1261</v>
      </c>
      <c r="G13074" s="263" t="s">
        <v>2229</v>
      </c>
      <c r="H13074" s="268" t="s">
        <v>2250</v>
      </c>
      <c r="I13074" s="268" t="s">
        <v>135</v>
      </c>
      <c r="J13074" s="268">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3" t="s">
        <v>2228</v>
      </c>
      <c r="C13075" s="264" t="s">
        <v>138</v>
      </c>
      <c r="D13075" s="74" t="str">
        <f t="shared" si="409"/>
        <v>abr/2019</v>
      </c>
      <c r="E13075" s="267">
        <v>43559</v>
      </c>
      <c r="F13075" s="263">
        <v>66043</v>
      </c>
      <c r="G13075" s="263" t="s">
        <v>2324</v>
      </c>
      <c r="H13075" s="268" t="s">
        <v>4383</v>
      </c>
      <c r="I13075" s="268" t="s">
        <v>2183</v>
      </c>
      <c r="J13075" s="268">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3" t="s">
        <v>2228</v>
      </c>
      <c r="C13076" s="264" t="s">
        <v>138</v>
      </c>
      <c r="D13076" s="74" t="str">
        <f t="shared" si="409"/>
        <v>abr/2019</v>
      </c>
      <c r="E13076" s="267">
        <v>43559</v>
      </c>
      <c r="F13076" s="263">
        <v>66043</v>
      </c>
      <c r="G13076" s="263" t="s">
        <v>2324</v>
      </c>
      <c r="H13076" s="268" t="s">
        <v>4383</v>
      </c>
      <c r="I13076" s="268" t="s">
        <v>562</v>
      </c>
      <c r="J13076" s="268">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3" t="s">
        <v>2228</v>
      </c>
      <c r="C13077" s="264" t="s">
        <v>138</v>
      </c>
      <c r="D13077" s="74" t="str">
        <f t="shared" si="409"/>
        <v>abr/2019</v>
      </c>
      <c r="E13077" s="267">
        <v>43559</v>
      </c>
      <c r="F13077" s="263">
        <v>67094</v>
      </c>
      <c r="G13077" s="263" t="s">
        <v>2229</v>
      </c>
      <c r="H13077" s="268" t="s">
        <v>4383</v>
      </c>
      <c r="I13077" s="268" t="s">
        <v>2183</v>
      </c>
      <c r="J13077" s="268">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3" t="s">
        <v>2228</v>
      </c>
      <c r="C13078" s="264" t="s">
        <v>138</v>
      </c>
      <c r="D13078" s="74" t="str">
        <f t="shared" si="409"/>
        <v>abr/2019</v>
      </c>
      <c r="E13078" s="267">
        <v>43559</v>
      </c>
      <c r="F13078" s="263">
        <v>67094</v>
      </c>
      <c r="G13078" s="263" t="s">
        <v>2229</v>
      </c>
      <c r="H13078" s="268" t="s">
        <v>4383</v>
      </c>
      <c r="I13078" s="268" t="s">
        <v>562</v>
      </c>
      <c r="J13078" s="268">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3" t="s">
        <v>2228</v>
      </c>
      <c r="C13079" s="264" t="s">
        <v>138</v>
      </c>
      <c r="D13079" s="74" t="str">
        <f t="shared" si="409"/>
        <v>abr/2019</v>
      </c>
      <c r="E13079" s="267">
        <v>43559</v>
      </c>
      <c r="F13079" s="263">
        <v>67594</v>
      </c>
      <c r="G13079" s="263" t="s">
        <v>2229</v>
      </c>
      <c r="H13079" s="268" t="s">
        <v>4383</v>
      </c>
      <c r="I13079" s="268" t="s">
        <v>2183</v>
      </c>
      <c r="J13079" s="269">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3" t="s">
        <v>2228</v>
      </c>
      <c r="C13080" s="264" t="s">
        <v>138</v>
      </c>
      <c r="D13080" s="74" t="str">
        <f t="shared" si="409"/>
        <v>abr/2019</v>
      </c>
      <c r="E13080" s="267">
        <v>43559</v>
      </c>
      <c r="F13080" s="263">
        <v>67594</v>
      </c>
      <c r="G13080" s="263" t="s">
        <v>2229</v>
      </c>
      <c r="H13080" s="268" t="s">
        <v>4383</v>
      </c>
      <c r="I13080" s="268" t="s">
        <v>562</v>
      </c>
      <c r="J13080" s="268">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3" t="s">
        <v>2228</v>
      </c>
      <c r="C13081" s="264" t="s">
        <v>138</v>
      </c>
      <c r="D13081" s="74" t="str">
        <f t="shared" si="409"/>
        <v>abr/2019</v>
      </c>
      <c r="E13081" s="267">
        <v>43559</v>
      </c>
      <c r="F13081" s="263">
        <v>66866</v>
      </c>
      <c r="G13081" s="263" t="s">
        <v>2330</v>
      </c>
      <c r="H13081" s="268" t="s">
        <v>4383</v>
      </c>
      <c r="I13081" s="268" t="s">
        <v>2183</v>
      </c>
      <c r="J13081" s="268">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3" t="s">
        <v>2228</v>
      </c>
      <c r="C13082" s="264" t="s">
        <v>138</v>
      </c>
      <c r="D13082" s="74" t="str">
        <f t="shared" si="409"/>
        <v>abr/2019</v>
      </c>
      <c r="E13082" s="267">
        <v>43559</v>
      </c>
      <c r="F13082" s="263">
        <v>66866</v>
      </c>
      <c r="G13082" s="263" t="s">
        <v>2330</v>
      </c>
      <c r="H13082" s="268" t="s">
        <v>4383</v>
      </c>
      <c r="I13082" s="268" t="s">
        <v>562</v>
      </c>
      <c r="J13082" s="268">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3" t="s">
        <v>2228</v>
      </c>
      <c r="C13083" s="264" t="s">
        <v>138</v>
      </c>
      <c r="D13083" s="74" t="str">
        <f t="shared" si="409"/>
        <v>abr/2019</v>
      </c>
      <c r="E13083" s="267">
        <v>43559</v>
      </c>
      <c r="F13083" s="263">
        <v>66043</v>
      </c>
      <c r="G13083" s="263" t="s">
        <v>2238</v>
      </c>
      <c r="H13083" s="268" t="s">
        <v>4383</v>
      </c>
      <c r="I13083" s="268" t="s">
        <v>2183</v>
      </c>
      <c r="J13083" s="268">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3" t="s">
        <v>2228</v>
      </c>
      <c r="C13084" s="264" t="s">
        <v>138</v>
      </c>
      <c r="D13084" s="74" t="str">
        <f t="shared" si="409"/>
        <v>abr/2019</v>
      </c>
      <c r="E13084" s="267">
        <v>43559</v>
      </c>
      <c r="F13084" s="263">
        <v>66043</v>
      </c>
      <c r="G13084" s="263" t="s">
        <v>2238</v>
      </c>
      <c r="H13084" s="268" t="s">
        <v>4383</v>
      </c>
      <c r="I13084" s="268" t="s">
        <v>562</v>
      </c>
      <c r="J13084" s="268">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3" t="s">
        <v>2228</v>
      </c>
      <c r="C13085" s="264" t="s">
        <v>138</v>
      </c>
      <c r="D13085" s="74" t="str">
        <f t="shared" si="409"/>
        <v>abr/2019</v>
      </c>
      <c r="E13085" s="267">
        <v>43559</v>
      </c>
      <c r="F13085" s="263">
        <v>66463</v>
      </c>
      <c r="G13085" s="263" t="s">
        <v>2324</v>
      </c>
      <c r="H13085" s="268" t="s">
        <v>4383</v>
      </c>
      <c r="I13085" s="268" t="s">
        <v>2183</v>
      </c>
      <c r="J13085" s="268">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3" t="s">
        <v>2228</v>
      </c>
      <c r="C13086" s="264" t="s">
        <v>138</v>
      </c>
      <c r="D13086" s="74" t="str">
        <f t="shared" si="409"/>
        <v>abr/2019</v>
      </c>
      <c r="E13086" s="267">
        <v>43559</v>
      </c>
      <c r="F13086" s="263">
        <v>66463</v>
      </c>
      <c r="G13086" s="263" t="s">
        <v>2324</v>
      </c>
      <c r="H13086" s="268" t="s">
        <v>4383</v>
      </c>
      <c r="I13086" s="268" t="s">
        <v>562</v>
      </c>
      <c r="J13086" s="268">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3" t="s">
        <v>2228</v>
      </c>
      <c r="C13087" s="264" t="s">
        <v>138</v>
      </c>
      <c r="D13087" s="74" t="str">
        <f t="shared" si="409"/>
        <v>abr/2019</v>
      </c>
      <c r="E13087" s="267">
        <v>43559</v>
      </c>
      <c r="F13087" s="263">
        <v>67406</v>
      </c>
      <c r="G13087" s="263" t="s">
        <v>2229</v>
      </c>
      <c r="H13087" s="268" t="s">
        <v>4383</v>
      </c>
      <c r="I13087" s="268" t="s">
        <v>2183</v>
      </c>
      <c r="J13087" s="269">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3" t="s">
        <v>2228</v>
      </c>
      <c r="C13088" s="264" t="s">
        <v>138</v>
      </c>
      <c r="D13088" s="74" t="str">
        <f t="shared" si="409"/>
        <v>abr/2019</v>
      </c>
      <c r="E13088" s="267">
        <v>43559</v>
      </c>
      <c r="F13088" s="263">
        <v>67406</v>
      </c>
      <c r="G13088" s="263" t="s">
        <v>2229</v>
      </c>
      <c r="H13088" s="268" t="s">
        <v>4383</v>
      </c>
      <c r="I13088" s="268" t="s">
        <v>562</v>
      </c>
      <c r="J13088" s="268">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3" t="s">
        <v>2228</v>
      </c>
      <c r="C13089" s="264" t="s">
        <v>138</v>
      </c>
      <c r="D13089" s="74" t="str">
        <f t="shared" si="409"/>
        <v>abr/2019</v>
      </c>
      <c r="E13089" s="267">
        <v>43559</v>
      </c>
      <c r="F13089" s="263">
        <v>66463</v>
      </c>
      <c r="G13089" s="263" t="s">
        <v>2238</v>
      </c>
      <c r="H13089" s="268" t="s">
        <v>4383</v>
      </c>
      <c r="I13089" s="268" t="s">
        <v>2183</v>
      </c>
      <c r="J13089" s="268">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3" t="s">
        <v>2228</v>
      </c>
      <c r="C13090" s="264" t="s">
        <v>138</v>
      </c>
      <c r="D13090" s="74" t="str">
        <f t="shared" si="409"/>
        <v>abr/2019</v>
      </c>
      <c r="E13090" s="267">
        <v>43559</v>
      </c>
      <c r="F13090" s="263">
        <v>66463</v>
      </c>
      <c r="G13090" s="263" t="s">
        <v>2238</v>
      </c>
      <c r="H13090" s="268" t="s">
        <v>4383</v>
      </c>
      <c r="I13090" s="268" t="s">
        <v>562</v>
      </c>
      <c r="J13090" s="268">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3" t="s">
        <v>2228</v>
      </c>
      <c r="C13091" s="264" t="s">
        <v>138</v>
      </c>
      <c r="D13091" s="74" t="str">
        <f t="shared" si="409"/>
        <v>abr/2019</v>
      </c>
      <c r="E13091" s="267">
        <v>43559</v>
      </c>
      <c r="F13091" s="263">
        <v>66866</v>
      </c>
      <c r="G13091" s="263" t="s">
        <v>2324</v>
      </c>
      <c r="H13091" s="268" t="s">
        <v>4383</v>
      </c>
      <c r="I13091" s="268" t="s">
        <v>2183</v>
      </c>
      <c r="J13091" s="268">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3" t="s">
        <v>2228</v>
      </c>
      <c r="C13092" s="264" t="s">
        <v>138</v>
      </c>
      <c r="D13092" s="74" t="str">
        <f t="shared" si="409"/>
        <v>abr/2019</v>
      </c>
      <c r="E13092" s="267">
        <v>43559</v>
      </c>
      <c r="F13092" s="263">
        <v>66866</v>
      </c>
      <c r="G13092" s="263" t="s">
        <v>2324</v>
      </c>
      <c r="H13092" s="268" t="s">
        <v>4383</v>
      </c>
      <c r="I13092" s="268" t="s">
        <v>562</v>
      </c>
      <c r="J13092" s="268">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3" t="s">
        <v>2228</v>
      </c>
      <c r="C13093" s="264" t="s">
        <v>138</v>
      </c>
      <c r="D13093" s="74" t="str">
        <f t="shared" si="409"/>
        <v>abr/2019</v>
      </c>
      <c r="E13093" s="267">
        <v>43559</v>
      </c>
      <c r="F13093" s="263">
        <v>67093</v>
      </c>
      <c r="G13093" s="263" t="s">
        <v>2229</v>
      </c>
      <c r="H13093" s="268" t="s">
        <v>4383</v>
      </c>
      <c r="I13093" s="268" t="s">
        <v>2183</v>
      </c>
      <c r="J13093" s="269">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3" t="s">
        <v>2228</v>
      </c>
      <c r="C13094" s="264" t="s">
        <v>138</v>
      </c>
      <c r="D13094" s="74" t="str">
        <f t="shared" si="409"/>
        <v>abr/2019</v>
      </c>
      <c r="E13094" s="267">
        <v>43559</v>
      </c>
      <c r="F13094" s="263">
        <v>67093</v>
      </c>
      <c r="G13094" s="263" t="s">
        <v>2229</v>
      </c>
      <c r="H13094" s="268" t="s">
        <v>4383</v>
      </c>
      <c r="I13094" s="268" t="s">
        <v>562</v>
      </c>
      <c r="J13094" s="268">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3" t="s">
        <v>2228</v>
      </c>
      <c r="C13095" s="264" t="s">
        <v>138</v>
      </c>
      <c r="D13095" s="74" t="str">
        <f t="shared" si="409"/>
        <v>abr/2019</v>
      </c>
      <c r="E13095" s="267">
        <v>43559</v>
      </c>
      <c r="F13095" s="263" t="s">
        <v>208</v>
      </c>
      <c r="G13095" s="263" t="s">
        <v>2229</v>
      </c>
      <c r="H13095" s="268" t="s">
        <v>2421</v>
      </c>
      <c r="I13095" s="268" t="s">
        <v>160</v>
      </c>
      <c r="J13095" s="268">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3" t="s">
        <v>2228</v>
      </c>
      <c r="C13096" s="264" t="s">
        <v>138</v>
      </c>
      <c r="D13096" s="74" t="str">
        <f t="shared" si="409"/>
        <v>abr/2019</v>
      </c>
      <c r="E13096" s="267">
        <v>43560</v>
      </c>
      <c r="F13096" s="263" t="s">
        <v>131</v>
      </c>
      <c r="G13096" s="263" t="s">
        <v>2229</v>
      </c>
      <c r="H13096" s="268" t="s">
        <v>4480</v>
      </c>
      <c r="I13096" s="268" t="s">
        <v>133</v>
      </c>
      <c r="J13096" s="269">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3" t="s">
        <v>2228</v>
      </c>
      <c r="C13097" s="264" t="s">
        <v>138</v>
      </c>
      <c r="D13097" s="74" t="str">
        <f t="shared" si="409"/>
        <v>abr/2019</v>
      </c>
      <c r="E13097" s="267">
        <v>43560</v>
      </c>
      <c r="F13097" s="263">
        <v>35912</v>
      </c>
      <c r="G13097" s="263" t="s">
        <v>2229</v>
      </c>
      <c r="H13097" s="268" t="s">
        <v>4481</v>
      </c>
      <c r="I13097" s="268" t="s">
        <v>2209</v>
      </c>
      <c r="J13097" s="269">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3" t="s">
        <v>2228</v>
      </c>
      <c r="C13098" s="264" t="s">
        <v>138</v>
      </c>
      <c r="D13098" s="74" t="str">
        <f t="shared" si="409"/>
        <v>abr/2019</v>
      </c>
      <c r="E13098" s="267">
        <v>43560</v>
      </c>
      <c r="F13098" s="263">
        <v>35911</v>
      </c>
      <c r="G13098" s="263" t="s">
        <v>2229</v>
      </c>
      <c r="H13098" s="268" t="s">
        <v>4481</v>
      </c>
      <c r="I13098" s="268" t="s">
        <v>2209</v>
      </c>
      <c r="J13098" s="269">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3" t="s">
        <v>2228</v>
      </c>
      <c r="C13099" s="264" t="s">
        <v>138</v>
      </c>
      <c r="D13099" s="74" t="str">
        <f t="shared" si="409"/>
        <v>abr/2019</v>
      </c>
      <c r="E13099" s="267">
        <v>43560</v>
      </c>
      <c r="F13099" s="263" t="s">
        <v>1061</v>
      </c>
      <c r="G13099" s="263" t="s">
        <v>2229</v>
      </c>
      <c r="H13099" s="268" t="s">
        <v>4371</v>
      </c>
      <c r="I13099" s="268" t="s">
        <v>2170</v>
      </c>
      <c r="J13099" s="269">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3" t="s">
        <v>2228</v>
      </c>
      <c r="C13100" s="264" t="s">
        <v>138</v>
      </c>
      <c r="D13100" s="74" t="str">
        <f t="shared" si="409"/>
        <v>abr/2019</v>
      </c>
      <c r="E13100" s="267">
        <v>43560</v>
      </c>
      <c r="F13100" s="263" t="s">
        <v>4377</v>
      </c>
      <c r="G13100" s="263" t="s">
        <v>2229</v>
      </c>
      <c r="H13100" s="268" t="s">
        <v>4482</v>
      </c>
      <c r="I13100" s="268" t="s">
        <v>128</v>
      </c>
      <c r="J13100" s="269">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3" t="s">
        <v>2228</v>
      </c>
      <c r="C13101" s="264" t="s">
        <v>138</v>
      </c>
      <c r="D13101" s="74" t="str">
        <f t="shared" si="409"/>
        <v>abr/2019</v>
      </c>
      <c r="E13101" s="267">
        <v>43560</v>
      </c>
      <c r="F13101" s="263" t="s">
        <v>4478</v>
      </c>
      <c r="G13101" s="263" t="s">
        <v>2229</v>
      </c>
      <c r="H13101" s="268" t="s">
        <v>4483</v>
      </c>
      <c r="I13101" s="268" t="s">
        <v>141</v>
      </c>
      <c r="J13101" s="269">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3" t="s">
        <v>2228</v>
      </c>
      <c r="C13102" s="264" t="s">
        <v>138</v>
      </c>
      <c r="D13102" s="74" t="str">
        <f t="shared" si="409"/>
        <v>abr/2019</v>
      </c>
      <c r="E13102" s="267">
        <v>43560</v>
      </c>
      <c r="F13102" s="263" t="s">
        <v>1070</v>
      </c>
      <c r="G13102" s="263" t="s">
        <v>2229</v>
      </c>
      <c r="H13102" s="268" t="s">
        <v>1071</v>
      </c>
      <c r="I13102" s="268" t="s">
        <v>2237</v>
      </c>
      <c r="J13102" s="269">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3" t="s">
        <v>2228</v>
      </c>
      <c r="C13103" s="264" t="s">
        <v>138</v>
      </c>
      <c r="D13103" s="74" t="str">
        <f t="shared" si="409"/>
        <v>abr/2019</v>
      </c>
      <c r="E13103" s="267">
        <v>43560</v>
      </c>
      <c r="F13103" s="263">
        <v>2834114085</v>
      </c>
      <c r="G13103" s="263" t="s">
        <v>2229</v>
      </c>
      <c r="H13103" s="268" t="s">
        <v>3631</v>
      </c>
      <c r="I13103" s="268" t="s">
        <v>155</v>
      </c>
      <c r="J13103" s="269">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3" t="s">
        <v>2228</v>
      </c>
      <c r="C13104" s="264" t="s">
        <v>138</v>
      </c>
      <c r="D13104" s="74" t="str">
        <f t="shared" si="409"/>
        <v>abr/2019</v>
      </c>
      <c r="E13104" s="267">
        <v>43560</v>
      </c>
      <c r="F13104" s="263">
        <v>121</v>
      </c>
      <c r="G13104" s="263" t="s">
        <v>2229</v>
      </c>
      <c r="H13104" s="268" t="s">
        <v>3270</v>
      </c>
      <c r="I13104" s="268" t="s">
        <v>2177</v>
      </c>
      <c r="J13104" s="269">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3" t="s">
        <v>2228</v>
      </c>
      <c r="C13105" s="264" t="s">
        <v>138</v>
      </c>
      <c r="D13105" s="74" t="str">
        <f t="shared" si="409"/>
        <v>abr/2019</v>
      </c>
      <c r="E13105" s="267">
        <v>43560</v>
      </c>
      <c r="F13105" s="263" t="s">
        <v>1261</v>
      </c>
      <c r="G13105" s="263" t="s">
        <v>2229</v>
      </c>
      <c r="H13105" s="268" t="s">
        <v>2250</v>
      </c>
      <c r="I13105" s="268" t="s">
        <v>135</v>
      </c>
      <c r="J13105" s="268">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3" t="s">
        <v>2228</v>
      </c>
      <c r="C13106" s="264" t="s">
        <v>138</v>
      </c>
      <c r="D13106" s="74" t="str">
        <f t="shared" si="409"/>
        <v>abr/2019</v>
      </c>
      <c r="E13106" s="267">
        <v>43560</v>
      </c>
      <c r="F13106" s="263">
        <v>326329706</v>
      </c>
      <c r="G13106" s="263" t="s">
        <v>2229</v>
      </c>
      <c r="H13106" s="268" t="s">
        <v>3126</v>
      </c>
      <c r="I13106" s="268" t="s">
        <v>190</v>
      </c>
      <c r="J13106" s="268">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3" t="s">
        <v>2228</v>
      </c>
      <c r="C13107" s="264" t="s">
        <v>138</v>
      </c>
      <c r="D13107" s="74" t="str">
        <f t="shared" si="409"/>
        <v>abr/2019</v>
      </c>
      <c r="E13107" s="267">
        <v>43560</v>
      </c>
      <c r="F13107" s="263">
        <v>324895060</v>
      </c>
      <c r="G13107" s="263" t="s">
        <v>2229</v>
      </c>
      <c r="H13107" s="268" t="s">
        <v>3126</v>
      </c>
      <c r="I13107" s="268" t="s">
        <v>190</v>
      </c>
      <c r="J13107" s="268">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3" t="s">
        <v>2228</v>
      </c>
      <c r="C13108" s="264" t="s">
        <v>138</v>
      </c>
      <c r="D13108" s="74" t="str">
        <f t="shared" si="409"/>
        <v>abr/2019</v>
      </c>
      <c r="E13108" s="267">
        <v>43560</v>
      </c>
      <c r="F13108" s="263">
        <v>324913602</v>
      </c>
      <c r="G13108" s="263" t="s">
        <v>2229</v>
      </c>
      <c r="H13108" s="268" t="s">
        <v>3126</v>
      </c>
      <c r="I13108" s="268" t="s">
        <v>190</v>
      </c>
      <c r="J13108" s="269">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3" t="s">
        <v>2228</v>
      </c>
      <c r="C13109" s="264" t="s">
        <v>138</v>
      </c>
      <c r="D13109" s="74" t="str">
        <f t="shared" si="409"/>
        <v>abr/2019</v>
      </c>
      <c r="E13109" s="267">
        <v>43563</v>
      </c>
      <c r="F13109" s="263" t="s">
        <v>1261</v>
      </c>
      <c r="G13109" s="263" t="s">
        <v>2229</v>
      </c>
      <c r="H13109" s="268" t="s">
        <v>262</v>
      </c>
      <c r="I13109" s="268" t="s">
        <v>135</v>
      </c>
      <c r="J13109" s="268">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3" t="s">
        <v>2228</v>
      </c>
      <c r="C13110" s="264" t="s">
        <v>138</v>
      </c>
      <c r="D13110" s="74" t="str">
        <f t="shared" si="409"/>
        <v>abr/2019</v>
      </c>
      <c r="E13110" s="267">
        <v>43563</v>
      </c>
      <c r="F13110" s="263" t="s">
        <v>1070</v>
      </c>
      <c r="G13110" s="263" t="s">
        <v>2229</v>
      </c>
      <c r="H13110" s="268" t="s">
        <v>1071</v>
      </c>
      <c r="I13110" s="268" t="s">
        <v>2237</v>
      </c>
      <c r="J13110" s="268">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3" t="s">
        <v>2228</v>
      </c>
      <c r="C13111" s="264" t="s">
        <v>138</v>
      </c>
      <c r="D13111" s="74" t="str">
        <f t="shared" si="409"/>
        <v>abr/2019</v>
      </c>
      <c r="E13111" s="267">
        <v>43564</v>
      </c>
      <c r="F13111" s="263">
        <v>188</v>
      </c>
      <c r="G13111" s="263" t="s">
        <v>2229</v>
      </c>
      <c r="H13111" s="268" t="s">
        <v>4484</v>
      </c>
      <c r="I13111" s="268" t="s">
        <v>241</v>
      </c>
      <c r="J13111" s="268">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3" t="s">
        <v>2228</v>
      </c>
      <c r="C13112" s="264" t="s">
        <v>138</v>
      </c>
      <c r="D13112" s="74" t="str">
        <f t="shared" si="409"/>
        <v>abr/2019</v>
      </c>
      <c r="E13112" s="267">
        <v>43564</v>
      </c>
      <c r="F13112" s="263">
        <v>938</v>
      </c>
      <c r="G13112" s="263" t="s">
        <v>2229</v>
      </c>
      <c r="H13112" s="268" t="s">
        <v>4484</v>
      </c>
      <c r="I13112" s="268" t="s">
        <v>241</v>
      </c>
      <c r="J13112" s="268">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3" t="s">
        <v>2228</v>
      </c>
      <c r="C13113" s="264" t="s">
        <v>138</v>
      </c>
      <c r="D13113" s="74" t="str">
        <f t="shared" si="409"/>
        <v>abr/2019</v>
      </c>
      <c r="E13113" s="267">
        <v>43564</v>
      </c>
      <c r="F13113" s="263" t="s">
        <v>1261</v>
      </c>
      <c r="G13113" s="263" t="s">
        <v>2229</v>
      </c>
      <c r="H13113" s="268" t="s">
        <v>262</v>
      </c>
      <c r="I13113" s="268" t="s">
        <v>135</v>
      </c>
      <c r="J13113" s="268">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3" t="s">
        <v>2228</v>
      </c>
      <c r="C13114" s="264" t="s">
        <v>138</v>
      </c>
      <c r="D13114" s="74" t="str">
        <f t="shared" si="409"/>
        <v>abr/2019</v>
      </c>
      <c r="E13114" s="267">
        <v>43564</v>
      </c>
      <c r="F13114" s="263" t="s">
        <v>1070</v>
      </c>
      <c r="G13114" s="263" t="s">
        <v>2229</v>
      </c>
      <c r="H13114" s="268" t="s">
        <v>1071</v>
      </c>
      <c r="I13114" s="268" t="s">
        <v>2237</v>
      </c>
      <c r="J13114" s="268">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3" t="s">
        <v>2228</v>
      </c>
      <c r="C13115" s="264" t="s">
        <v>138</v>
      </c>
      <c r="D13115" s="74" t="str">
        <f t="shared" si="409"/>
        <v>abr/2019</v>
      </c>
      <c r="E13115" s="267">
        <v>43564</v>
      </c>
      <c r="F13115" s="263" t="s">
        <v>1261</v>
      </c>
      <c r="G13115" s="263" t="s">
        <v>2229</v>
      </c>
      <c r="H13115" s="268" t="s">
        <v>2250</v>
      </c>
      <c r="I13115" s="268" t="s">
        <v>135</v>
      </c>
      <c r="J13115" s="268">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3" t="s">
        <v>2228</v>
      </c>
      <c r="C13116" s="264" t="s">
        <v>138</v>
      </c>
      <c r="D13116" s="74" t="str">
        <f t="shared" si="409"/>
        <v>abr/2019</v>
      </c>
      <c r="E13116" s="267">
        <v>43565</v>
      </c>
      <c r="F13116" s="263" t="s">
        <v>4405</v>
      </c>
      <c r="G13116" s="263" t="s">
        <v>2229</v>
      </c>
      <c r="H13116" s="268" t="s">
        <v>4406</v>
      </c>
      <c r="I13116" s="268" t="s">
        <v>846</v>
      </c>
      <c r="J13116" s="268">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3" t="s">
        <v>2228</v>
      </c>
      <c r="C13117" s="264" t="s">
        <v>138</v>
      </c>
      <c r="D13117" s="74" t="str">
        <f t="shared" si="409"/>
        <v>abr/2019</v>
      </c>
      <c r="E13117" s="267">
        <v>43565</v>
      </c>
      <c r="F13117" s="263" t="s">
        <v>1070</v>
      </c>
      <c r="G13117" s="263" t="s">
        <v>2229</v>
      </c>
      <c r="H13117" s="268" t="s">
        <v>1071</v>
      </c>
      <c r="I13117" s="268" t="s">
        <v>2237</v>
      </c>
      <c r="J13117" s="268">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3" t="s">
        <v>2228</v>
      </c>
      <c r="C13118" s="264" t="s">
        <v>138</v>
      </c>
      <c r="D13118" s="74" t="str">
        <f t="shared" si="409"/>
        <v>abr/2019</v>
      </c>
      <c r="E13118" s="267">
        <v>43566</v>
      </c>
      <c r="F13118" s="263">
        <v>12513862</v>
      </c>
      <c r="G13118" s="263" t="s">
        <v>2229</v>
      </c>
      <c r="H13118" s="268" t="s">
        <v>3363</v>
      </c>
      <c r="I13118" s="268" t="s">
        <v>2214</v>
      </c>
      <c r="J13118" s="268">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3" t="s">
        <v>2228</v>
      </c>
      <c r="C13119" s="264" t="s">
        <v>138</v>
      </c>
      <c r="D13119" s="74" t="str">
        <f t="shared" si="409"/>
        <v>abr/2019</v>
      </c>
      <c r="E13119" s="267">
        <v>43566</v>
      </c>
      <c r="F13119" s="263" t="s">
        <v>1070</v>
      </c>
      <c r="G13119" s="263" t="s">
        <v>2229</v>
      </c>
      <c r="H13119" s="268" t="s">
        <v>1071</v>
      </c>
      <c r="I13119" s="268" t="s">
        <v>2237</v>
      </c>
      <c r="J13119" s="268">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3" t="s">
        <v>2240</v>
      </c>
      <c r="C13120" s="264" t="s">
        <v>138</v>
      </c>
      <c r="D13120" s="74" t="str">
        <f t="shared" si="409"/>
        <v>abr/2019</v>
      </c>
      <c r="E13120" s="267">
        <v>43567</v>
      </c>
      <c r="F13120" s="263" t="s">
        <v>161</v>
      </c>
      <c r="G13120" s="263" t="s">
        <v>2229</v>
      </c>
      <c r="H13120" s="268" t="s">
        <v>161</v>
      </c>
      <c r="I13120" s="268" t="s">
        <v>2168</v>
      </c>
      <c r="J13120" s="269">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3" t="s">
        <v>2240</v>
      </c>
      <c r="C13121" s="264" t="s">
        <v>138</v>
      </c>
      <c r="D13121" s="74" t="str">
        <f t="shared" si="409"/>
        <v>abr/2019</v>
      </c>
      <c r="E13121" s="267">
        <v>43567</v>
      </c>
      <c r="F13121" s="263" t="s">
        <v>161</v>
      </c>
      <c r="G13121" s="263" t="s">
        <v>2229</v>
      </c>
      <c r="H13121" s="268" t="s">
        <v>161</v>
      </c>
      <c r="I13121" s="268" t="s">
        <v>2168</v>
      </c>
      <c r="J13121" s="269">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3" t="s">
        <v>2240</v>
      </c>
      <c r="C13122" s="264" t="s">
        <v>138</v>
      </c>
      <c r="D13122" s="74" t="str">
        <f t="shared" si="409"/>
        <v>abr/2019</v>
      </c>
      <c r="E13122" s="267">
        <v>43567</v>
      </c>
      <c r="F13122" s="263" t="s">
        <v>1061</v>
      </c>
      <c r="G13122" s="263" t="s">
        <v>2229</v>
      </c>
      <c r="H13122" s="268" t="s">
        <v>4370</v>
      </c>
      <c r="I13122" s="268" t="s">
        <v>126</v>
      </c>
      <c r="J13122" s="269">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5" t="s">
        <v>2228</v>
      </c>
      <c r="C13123" s="264" t="s">
        <v>138</v>
      </c>
      <c r="D13123" s="74" t="str">
        <f t="shared" si="409"/>
        <v>abr/2019</v>
      </c>
      <c r="E13123" s="277">
        <v>43567</v>
      </c>
      <c r="F13123" s="265" t="s">
        <v>1431</v>
      </c>
      <c r="G13123" s="265" t="s">
        <v>2229</v>
      </c>
      <c r="H13123" s="273" t="s">
        <v>4414</v>
      </c>
      <c r="I13123" s="273" t="s">
        <v>141</v>
      </c>
      <c r="J13123" s="278">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3" t="s">
        <v>2228</v>
      </c>
      <c r="C13124" s="264" t="s">
        <v>138</v>
      </c>
      <c r="D13124" s="74" t="str">
        <f t="shared" ref="D13124:D13187" si="411">TEXT(E13124,"mmm/aaaa")</f>
        <v>abr/2019</v>
      </c>
      <c r="E13124" s="277">
        <v>43567</v>
      </c>
      <c r="F13124" s="265" t="s">
        <v>1431</v>
      </c>
      <c r="G13124" s="265" t="s">
        <v>2229</v>
      </c>
      <c r="H13124" s="268" t="s">
        <v>4485</v>
      </c>
      <c r="I13124" s="273" t="s">
        <v>141</v>
      </c>
      <c r="J13124" s="268">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3" t="s">
        <v>2228</v>
      </c>
      <c r="C13125" s="264" t="s">
        <v>138</v>
      </c>
      <c r="D13125" s="74" t="str">
        <f t="shared" si="411"/>
        <v>abr/2019</v>
      </c>
      <c r="E13125" s="267">
        <v>43567</v>
      </c>
      <c r="F13125" s="263" t="s">
        <v>4478</v>
      </c>
      <c r="G13125" s="263" t="s">
        <v>2229</v>
      </c>
      <c r="H13125" s="264" t="s">
        <v>4478</v>
      </c>
      <c r="I13125" s="273" t="s">
        <v>141</v>
      </c>
      <c r="J13125" s="269">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3" t="s">
        <v>2228</v>
      </c>
      <c r="C13126" s="264" t="s">
        <v>138</v>
      </c>
      <c r="D13126" s="74" t="str">
        <f t="shared" si="411"/>
        <v>abr/2019</v>
      </c>
      <c r="E13126" s="277">
        <v>43567</v>
      </c>
      <c r="F13126" s="265" t="s">
        <v>1431</v>
      </c>
      <c r="G13126" s="265" t="s">
        <v>2229</v>
      </c>
      <c r="H13126" s="268" t="s">
        <v>4486</v>
      </c>
      <c r="I13126" s="273" t="s">
        <v>141</v>
      </c>
      <c r="J13126" s="269">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3" t="s">
        <v>2228</v>
      </c>
      <c r="C13127" s="264" t="s">
        <v>138</v>
      </c>
      <c r="D13127" s="74" t="str">
        <f t="shared" si="411"/>
        <v>abr/2019</v>
      </c>
      <c r="E13127" s="277">
        <v>43567</v>
      </c>
      <c r="F13127" s="265" t="s">
        <v>1431</v>
      </c>
      <c r="G13127" s="265" t="s">
        <v>2229</v>
      </c>
      <c r="H13127" s="268" t="s">
        <v>4487</v>
      </c>
      <c r="I13127" s="273" t="s">
        <v>141</v>
      </c>
      <c r="J13127" s="269">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5" t="s">
        <v>2228</v>
      </c>
      <c r="C13128" s="264" t="s">
        <v>138</v>
      </c>
      <c r="D13128" s="74" t="str">
        <f t="shared" si="411"/>
        <v>abr/2019</v>
      </c>
      <c r="E13128" s="277">
        <v>43567</v>
      </c>
      <c r="F13128" s="265" t="s">
        <v>1431</v>
      </c>
      <c r="G13128" s="265" t="s">
        <v>2229</v>
      </c>
      <c r="H13128" s="273" t="s">
        <v>4488</v>
      </c>
      <c r="I13128" s="273" t="s">
        <v>141</v>
      </c>
      <c r="J13128" s="278">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3" t="s">
        <v>2228</v>
      </c>
      <c r="C13129" s="264" t="s">
        <v>138</v>
      </c>
      <c r="D13129" s="74" t="str">
        <f t="shared" si="411"/>
        <v>abr/2019</v>
      </c>
      <c r="E13129" s="277">
        <v>43567</v>
      </c>
      <c r="F13129" s="265" t="s">
        <v>1431</v>
      </c>
      <c r="G13129" s="265" t="s">
        <v>2229</v>
      </c>
      <c r="H13129" s="268" t="s">
        <v>4461</v>
      </c>
      <c r="I13129" s="273" t="s">
        <v>141</v>
      </c>
      <c r="J13129" s="269">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3" t="s">
        <v>2228</v>
      </c>
      <c r="C13130" s="264" t="s">
        <v>138</v>
      </c>
      <c r="D13130" s="74" t="str">
        <f t="shared" si="411"/>
        <v>abr/2019</v>
      </c>
      <c r="E13130" s="277">
        <v>43567</v>
      </c>
      <c r="F13130" s="265" t="s">
        <v>1431</v>
      </c>
      <c r="G13130" s="265" t="s">
        <v>2229</v>
      </c>
      <c r="H13130" s="268" t="s">
        <v>4416</v>
      </c>
      <c r="I13130" s="273" t="s">
        <v>141</v>
      </c>
      <c r="J13130" s="269">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3" t="s">
        <v>2228</v>
      </c>
      <c r="C13131" s="264" t="s">
        <v>138</v>
      </c>
      <c r="D13131" s="74" t="str">
        <f t="shared" si="411"/>
        <v>abr/2019</v>
      </c>
      <c r="E13131" s="277">
        <v>43567</v>
      </c>
      <c r="F13131" s="265" t="s">
        <v>1431</v>
      </c>
      <c r="G13131" s="265" t="s">
        <v>2229</v>
      </c>
      <c r="H13131" s="268" t="s">
        <v>3280</v>
      </c>
      <c r="I13131" s="273" t="s">
        <v>141</v>
      </c>
      <c r="J13131" s="268">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3" t="s">
        <v>2228</v>
      </c>
      <c r="C13132" s="264" t="s">
        <v>138</v>
      </c>
      <c r="D13132" s="74" t="str">
        <f t="shared" si="411"/>
        <v>abr/2019</v>
      </c>
      <c r="E13132" s="267">
        <v>43567</v>
      </c>
      <c r="F13132" s="263" t="s">
        <v>1261</v>
      </c>
      <c r="G13132" s="263" t="s">
        <v>2229</v>
      </c>
      <c r="H13132" s="268" t="s">
        <v>2250</v>
      </c>
      <c r="I13132" s="268" t="s">
        <v>135</v>
      </c>
      <c r="J13132" s="268">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3" t="s">
        <v>2228</v>
      </c>
      <c r="C13133" s="264" t="s">
        <v>138</v>
      </c>
      <c r="D13133" s="74" t="str">
        <f t="shared" si="411"/>
        <v>abr/2019</v>
      </c>
      <c r="E13133" s="267">
        <v>43567</v>
      </c>
      <c r="F13133" s="263" t="s">
        <v>1061</v>
      </c>
      <c r="G13133" s="263" t="s">
        <v>2229</v>
      </c>
      <c r="H13133" s="268" t="s">
        <v>4370</v>
      </c>
      <c r="I13133" s="268" t="s">
        <v>126</v>
      </c>
      <c r="J13133" s="269">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3" t="s">
        <v>2240</v>
      </c>
      <c r="C13134" s="264" t="s">
        <v>138</v>
      </c>
      <c r="D13134" s="74" t="str">
        <f t="shared" si="411"/>
        <v>abr/2019</v>
      </c>
      <c r="E13134" s="267">
        <v>43570</v>
      </c>
      <c r="F13134" s="263" t="s">
        <v>1261</v>
      </c>
      <c r="G13134" s="263" t="s">
        <v>2229</v>
      </c>
      <c r="H13134" s="268" t="s">
        <v>2338</v>
      </c>
      <c r="I13134" s="268" t="s">
        <v>135</v>
      </c>
      <c r="J13134" s="268">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3" t="s">
        <v>2240</v>
      </c>
      <c r="C13135" s="264" t="s">
        <v>138</v>
      </c>
      <c r="D13135" s="74" t="str">
        <f t="shared" si="411"/>
        <v>abr/2019</v>
      </c>
      <c r="E13135" s="267">
        <v>43570</v>
      </c>
      <c r="F13135" s="263" t="s">
        <v>1061</v>
      </c>
      <c r="G13135" s="263" t="s">
        <v>2229</v>
      </c>
      <c r="H13135" s="268" t="s">
        <v>4370</v>
      </c>
      <c r="I13135" s="268" t="s">
        <v>126</v>
      </c>
      <c r="J13135" s="269">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3" t="s">
        <v>2228</v>
      </c>
      <c r="C13136" s="264" t="s">
        <v>138</v>
      </c>
      <c r="D13136" s="74" t="str">
        <f t="shared" si="411"/>
        <v>abr/2019</v>
      </c>
      <c r="E13136" s="267">
        <v>43570</v>
      </c>
      <c r="F13136" s="263" t="s">
        <v>1431</v>
      </c>
      <c r="G13136" s="263" t="s">
        <v>2229</v>
      </c>
      <c r="H13136" s="268" t="s">
        <v>542</v>
      </c>
      <c r="I13136" s="268" t="s">
        <v>141</v>
      </c>
      <c r="J13136" s="269">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3" t="s">
        <v>2228</v>
      </c>
      <c r="C13137" s="264" t="s">
        <v>138</v>
      </c>
      <c r="D13137" s="74" t="str">
        <f t="shared" si="411"/>
        <v>abr/2019</v>
      </c>
      <c r="E13137" s="267">
        <v>43570</v>
      </c>
      <c r="F13137" s="265">
        <v>195690045201</v>
      </c>
      <c r="G13137" s="263" t="s">
        <v>2229</v>
      </c>
      <c r="H13137" s="273" t="s">
        <v>4489</v>
      </c>
      <c r="I13137" s="268" t="s">
        <v>540</v>
      </c>
      <c r="J13137" s="268">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3" t="s">
        <v>2228</v>
      </c>
      <c r="C13138" s="264" t="s">
        <v>138</v>
      </c>
      <c r="D13138" s="74" t="str">
        <f t="shared" si="411"/>
        <v>abr/2019</v>
      </c>
      <c r="E13138" s="267">
        <v>43570</v>
      </c>
      <c r="F13138" s="265">
        <v>195690044444</v>
      </c>
      <c r="G13138" s="263" t="s">
        <v>2229</v>
      </c>
      <c r="H13138" s="273" t="s">
        <v>4489</v>
      </c>
      <c r="I13138" s="268" t="s">
        <v>540</v>
      </c>
      <c r="J13138" s="268">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3" t="s">
        <v>2228</v>
      </c>
      <c r="C13139" s="264" t="s">
        <v>138</v>
      </c>
      <c r="D13139" s="74" t="str">
        <f t="shared" si="411"/>
        <v>abr/2019</v>
      </c>
      <c r="E13139" s="267">
        <v>43570</v>
      </c>
      <c r="F13139" s="263">
        <v>20</v>
      </c>
      <c r="G13139" s="263" t="s">
        <v>2229</v>
      </c>
      <c r="H13139" s="268" t="s">
        <v>2396</v>
      </c>
      <c r="I13139" s="268" t="s">
        <v>241</v>
      </c>
      <c r="J13139" s="268">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3" t="s">
        <v>2228</v>
      </c>
      <c r="C13140" s="264" t="s">
        <v>138</v>
      </c>
      <c r="D13140" s="74" t="str">
        <f t="shared" si="411"/>
        <v>abr/2019</v>
      </c>
      <c r="E13140" s="267">
        <v>43570</v>
      </c>
      <c r="F13140" s="263">
        <v>4034</v>
      </c>
      <c r="G13140" s="263" t="s">
        <v>2232</v>
      </c>
      <c r="H13140" s="268" t="s">
        <v>4490</v>
      </c>
      <c r="I13140" s="268" t="s">
        <v>2194</v>
      </c>
      <c r="J13140" s="269">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3" t="s">
        <v>2228</v>
      </c>
      <c r="C13141" s="264" t="s">
        <v>138</v>
      </c>
      <c r="D13141" s="74" t="str">
        <f t="shared" si="411"/>
        <v>abr/2019</v>
      </c>
      <c r="E13141" s="267">
        <v>43570</v>
      </c>
      <c r="F13141" s="263">
        <v>35495</v>
      </c>
      <c r="G13141" s="263" t="s">
        <v>2229</v>
      </c>
      <c r="H13141" s="268" t="s">
        <v>4491</v>
      </c>
      <c r="I13141" s="268" t="s">
        <v>2194</v>
      </c>
      <c r="J13141" s="269">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3" t="s">
        <v>2228</v>
      </c>
      <c r="C13142" s="264" t="s">
        <v>138</v>
      </c>
      <c r="D13142" s="74" t="str">
        <f t="shared" si="411"/>
        <v>abr/2019</v>
      </c>
      <c r="E13142" s="267">
        <v>43570</v>
      </c>
      <c r="F13142" s="263">
        <v>6463</v>
      </c>
      <c r="G13142" s="263" t="s">
        <v>2229</v>
      </c>
      <c r="H13142" s="268" t="s">
        <v>2974</v>
      </c>
      <c r="I13142" s="268" t="s">
        <v>151</v>
      </c>
      <c r="J13142" s="268">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3" t="s">
        <v>2228</v>
      </c>
      <c r="C13143" s="264" t="s">
        <v>138</v>
      </c>
      <c r="D13143" s="74" t="str">
        <f t="shared" si="411"/>
        <v>abr/2019</v>
      </c>
      <c r="E13143" s="267">
        <v>43570</v>
      </c>
      <c r="F13143" s="263">
        <v>1903003474949</v>
      </c>
      <c r="G13143" s="263" t="s">
        <v>2229</v>
      </c>
      <c r="H13143" s="268" t="s">
        <v>1638</v>
      </c>
      <c r="I13143" s="268" t="s">
        <v>151</v>
      </c>
      <c r="J13143" s="269">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3" t="s">
        <v>2228</v>
      </c>
      <c r="C13144" s="264" t="s">
        <v>138</v>
      </c>
      <c r="D13144" s="74" t="str">
        <f t="shared" si="411"/>
        <v>abr/2019</v>
      </c>
      <c r="E13144" s="267">
        <v>43570</v>
      </c>
      <c r="F13144" s="263">
        <v>1903003474948</v>
      </c>
      <c r="G13144" s="263" t="s">
        <v>2229</v>
      </c>
      <c r="H13144" s="268" t="s">
        <v>1638</v>
      </c>
      <c r="I13144" s="268" t="s">
        <v>151</v>
      </c>
      <c r="J13144" s="269">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3" t="s">
        <v>2228</v>
      </c>
      <c r="C13145" s="264" t="s">
        <v>138</v>
      </c>
      <c r="D13145" s="74" t="str">
        <f t="shared" si="411"/>
        <v>abr/2019</v>
      </c>
      <c r="E13145" s="267">
        <v>43570</v>
      </c>
      <c r="F13145" s="263">
        <v>151</v>
      </c>
      <c r="G13145" s="263" t="s">
        <v>2229</v>
      </c>
      <c r="H13145" s="268" t="s">
        <v>4492</v>
      </c>
      <c r="I13145" s="268" t="s">
        <v>2194</v>
      </c>
      <c r="J13145" s="268">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3" t="s">
        <v>2228</v>
      </c>
      <c r="C13146" s="264" t="s">
        <v>138</v>
      </c>
      <c r="D13146" s="74" t="str">
        <f t="shared" si="411"/>
        <v>abr/2019</v>
      </c>
      <c r="E13146" s="267">
        <v>43570</v>
      </c>
      <c r="F13146" s="263" t="s">
        <v>1261</v>
      </c>
      <c r="G13146" s="263" t="s">
        <v>2229</v>
      </c>
      <c r="H13146" s="268" t="s">
        <v>4381</v>
      </c>
      <c r="I13146" s="268" t="s">
        <v>135</v>
      </c>
      <c r="J13146" s="268">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3" t="s">
        <v>2228</v>
      </c>
      <c r="C13147" s="264" t="s">
        <v>138</v>
      </c>
      <c r="D13147" s="74" t="str">
        <f t="shared" si="411"/>
        <v>abr/2019</v>
      </c>
      <c r="E13147" s="267">
        <v>43570</v>
      </c>
      <c r="F13147" s="263" t="s">
        <v>1261</v>
      </c>
      <c r="G13147" s="263" t="s">
        <v>2229</v>
      </c>
      <c r="H13147" s="268" t="s">
        <v>4381</v>
      </c>
      <c r="I13147" s="268" t="s">
        <v>135</v>
      </c>
      <c r="J13147" s="268">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3" t="s">
        <v>2228</v>
      </c>
      <c r="C13148" s="264" t="s">
        <v>138</v>
      </c>
      <c r="D13148" s="74" t="str">
        <f t="shared" si="411"/>
        <v>abr/2019</v>
      </c>
      <c r="E13148" s="267">
        <v>43570</v>
      </c>
      <c r="F13148" s="263" t="s">
        <v>1261</v>
      </c>
      <c r="G13148" s="263" t="s">
        <v>2229</v>
      </c>
      <c r="H13148" s="268" t="s">
        <v>4381</v>
      </c>
      <c r="I13148" s="268" t="s">
        <v>135</v>
      </c>
      <c r="J13148" s="268">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3" t="s">
        <v>2228</v>
      </c>
      <c r="C13149" s="264" t="s">
        <v>138</v>
      </c>
      <c r="D13149" s="74" t="str">
        <f t="shared" si="411"/>
        <v>abr/2019</v>
      </c>
      <c r="E13149" s="267">
        <v>43570</v>
      </c>
      <c r="F13149" s="263" t="s">
        <v>1261</v>
      </c>
      <c r="G13149" s="263" t="s">
        <v>2229</v>
      </c>
      <c r="H13149" s="268" t="s">
        <v>4381</v>
      </c>
      <c r="I13149" s="268" t="s">
        <v>135</v>
      </c>
      <c r="J13149" s="268">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3" t="s">
        <v>2228</v>
      </c>
      <c r="C13150" s="264" t="s">
        <v>138</v>
      </c>
      <c r="D13150" s="74" t="str">
        <f t="shared" si="411"/>
        <v>abr/2019</v>
      </c>
      <c r="E13150" s="267">
        <v>43570</v>
      </c>
      <c r="F13150" s="263" t="s">
        <v>1261</v>
      </c>
      <c r="G13150" s="263" t="s">
        <v>2229</v>
      </c>
      <c r="H13150" s="268" t="s">
        <v>4381</v>
      </c>
      <c r="I13150" s="268" t="s">
        <v>135</v>
      </c>
      <c r="J13150" s="268">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3" t="s">
        <v>2228</v>
      </c>
      <c r="C13151" s="264" t="s">
        <v>138</v>
      </c>
      <c r="D13151" s="74" t="str">
        <f t="shared" si="411"/>
        <v>abr/2019</v>
      </c>
      <c r="E13151" s="267">
        <v>43570</v>
      </c>
      <c r="F13151" s="263" t="s">
        <v>1261</v>
      </c>
      <c r="G13151" s="263" t="s">
        <v>2229</v>
      </c>
      <c r="H13151" s="268" t="s">
        <v>4381</v>
      </c>
      <c r="I13151" s="268" t="s">
        <v>135</v>
      </c>
      <c r="J13151" s="268">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3" t="s">
        <v>2228</v>
      </c>
      <c r="C13152" s="264" t="s">
        <v>138</v>
      </c>
      <c r="D13152" s="74" t="str">
        <f t="shared" si="411"/>
        <v>abr/2019</v>
      </c>
      <c r="E13152" s="267">
        <v>43570</v>
      </c>
      <c r="F13152" s="263" t="s">
        <v>1061</v>
      </c>
      <c r="G13152" s="263" t="s">
        <v>2229</v>
      </c>
      <c r="H13152" s="268" t="s">
        <v>4370</v>
      </c>
      <c r="I13152" s="268" t="s">
        <v>126</v>
      </c>
      <c r="J13152" s="269">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3" t="s">
        <v>2228</v>
      </c>
      <c r="C13153" s="264" t="s">
        <v>138</v>
      </c>
      <c r="D13153" s="74" t="str">
        <f t="shared" si="411"/>
        <v>abr/2019</v>
      </c>
      <c r="E13153" s="267">
        <v>43570</v>
      </c>
      <c r="F13153" s="263">
        <v>18906</v>
      </c>
      <c r="G13153" s="263" t="s">
        <v>2229</v>
      </c>
      <c r="H13153" s="268" t="s">
        <v>4447</v>
      </c>
      <c r="I13153" s="268" t="s">
        <v>2186</v>
      </c>
      <c r="J13153" s="269">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3" t="s">
        <v>2228</v>
      </c>
      <c r="C13154" s="264" t="s">
        <v>138</v>
      </c>
      <c r="D13154" s="74" t="str">
        <f t="shared" si="411"/>
        <v>abr/2019</v>
      </c>
      <c r="E13154" s="267">
        <v>43571</v>
      </c>
      <c r="F13154" s="263">
        <v>2263105</v>
      </c>
      <c r="G13154" s="263" t="s">
        <v>2229</v>
      </c>
      <c r="H13154" s="268" t="s">
        <v>2684</v>
      </c>
      <c r="I13154" s="268" t="s">
        <v>145</v>
      </c>
      <c r="J13154" s="269">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3" t="s">
        <v>2228</v>
      </c>
      <c r="C13155" s="264" t="s">
        <v>138</v>
      </c>
      <c r="D13155" s="74" t="str">
        <f t="shared" si="411"/>
        <v>abr/2019</v>
      </c>
      <c r="E13155" s="267">
        <v>43571</v>
      </c>
      <c r="F13155" s="263">
        <v>392</v>
      </c>
      <c r="G13155" s="263" t="s">
        <v>2229</v>
      </c>
      <c r="H13155" s="272" t="s">
        <v>4391</v>
      </c>
      <c r="I13155" s="268" t="s">
        <v>2202</v>
      </c>
      <c r="J13155" s="269">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3" t="s">
        <v>2228</v>
      </c>
      <c r="C13156" s="264" t="s">
        <v>138</v>
      </c>
      <c r="D13156" s="74" t="str">
        <f t="shared" si="411"/>
        <v>abr/2019</v>
      </c>
      <c r="E13156" s="267">
        <v>43571</v>
      </c>
      <c r="F13156" s="263">
        <v>17018</v>
      </c>
      <c r="G13156" s="263" t="s">
        <v>2229</v>
      </c>
      <c r="H13156" s="268" t="s">
        <v>2340</v>
      </c>
      <c r="I13156" s="268" t="s">
        <v>618</v>
      </c>
      <c r="J13156" s="269">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3" t="s">
        <v>2228</v>
      </c>
      <c r="C13157" s="264" t="s">
        <v>138</v>
      </c>
      <c r="D13157" s="74" t="str">
        <f t="shared" si="411"/>
        <v>abr/2019</v>
      </c>
      <c r="E13157" s="267">
        <v>43571</v>
      </c>
      <c r="F13157" s="263">
        <v>29</v>
      </c>
      <c r="G13157" s="263" t="s">
        <v>2229</v>
      </c>
      <c r="H13157" s="268" t="s">
        <v>2353</v>
      </c>
      <c r="I13157" s="268" t="s">
        <v>179</v>
      </c>
      <c r="J13157" s="269">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3" t="s">
        <v>2228</v>
      </c>
      <c r="C13158" s="264" t="s">
        <v>138</v>
      </c>
      <c r="D13158" s="74" t="str">
        <f t="shared" si="411"/>
        <v>abr/2019</v>
      </c>
      <c r="E13158" s="267">
        <v>43571</v>
      </c>
      <c r="F13158" s="263">
        <v>21</v>
      </c>
      <c r="G13158" s="263" t="s">
        <v>2229</v>
      </c>
      <c r="H13158" s="268" t="s">
        <v>2353</v>
      </c>
      <c r="I13158" s="268" t="s">
        <v>188</v>
      </c>
      <c r="J13158" s="269">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3" t="s">
        <v>2228</v>
      </c>
      <c r="C13159" s="264" t="s">
        <v>138</v>
      </c>
      <c r="D13159" s="74" t="str">
        <f t="shared" si="411"/>
        <v>abr/2019</v>
      </c>
      <c r="E13159" s="267">
        <v>43571</v>
      </c>
      <c r="F13159" s="263">
        <v>29</v>
      </c>
      <c r="G13159" s="263" t="s">
        <v>2229</v>
      </c>
      <c r="H13159" s="268" t="s">
        <v>2353</v>
      </c>
      <c r="I13159" s="268" t="s">
        <v>179</v>
      </c>
      <c r="J13159" s="269">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3" t="s">
        <v>2228</v>
      </c>
      <c r="C13160" s="264" t="s">
        <v>138</v>
      </c>
      <c r="D13160" s="74" t="str">
        <f t="shared" si="411"/>
        <v>abr/2019</v>
      </c>
      <c r="E13160" s="267">
        <v>43571</v>
      </c>
      <c r="F13160" s="263">
        <v>29</v>
      </c>
      <c r="G13160" s="263" t="s">
        <v>2229</v>
      </c>
      <c r="H13160" s="268" t="s">
        <v>2353</v>
      </c>
      <c r="I13160" s="268" t="s">
        <v>179</v>
      </c>
      <c r="J13160" s="269">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3" t="s">
        <v>2228</v>
      </c>
      <c r="C13161" s="264" t="s">
        <v>138</v>
      </c>
      <c r="D13161" s="74" t="str">
        <f t="shared" si="411"/>
        <v>abr/2019</v>
      </c>
      <c r="E13161" s="267">
        <v>43571</v>
      </c>
      <c r="F13161" s="263" t="s">
        <v>193</v>
      </c>
      <c r="G13161" s="263" t="s">
        <v>2229</v>
      </c>
      <c r="H13161" s="268" t="s">
        <v>4493</v>
      </c>
      <c r="I13161" s="268" t="s">
        <v>195</v>
      </c>
      <c r="J13161" s="269">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3" t="s">
        <v>2228</v>
      </c>
      <c r="C13162" s="264" t="s">
        <v>138</v>
      </c>
      <c r="D13162" s="74" t="str">
        <f t="shared" si="411"/>
        <v>abr/2019</v>
      </c>
      <c r="E13162" s="267">
        <v>43571</v>
      </c>
      <c r="F13162" s="263">
        <v>196</v>
      </c>
      <c r="G13162" s="263" t="s">
        <v>2229</v>
      </c>
      <c r="H13162" s="268" t="s">
        <v>4393</v>
      </c>
      <c r="I13162" s="268" t="s">
        <v>116</v>
      </c>
      <c r="J13162" s="269">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3" t="s">
        <v>2228</v>
      </c>
      <c r="C13163" s="264" t="s">
        <v>138</v>
      </c>
      <c r="D13163" s="74" t="str">
        <f t="shared" si="411"/>
        <v>abr/2019</v>
      </c>
      <c r="E13163" s="267">
        <v>43571</v>
      </c>
      <c r="F13163" s="263">
        <v>197</v>
      </c>
      <c r="G13163" s="263" t="s">
        <v>2229</v>
      </c>
      <c r="H13163" s="268" t="s">
        <v>4393</v>
      </c>
      <c r="I13163" s="268" t="s">
        <v>116</v>
      </c>
      <c r="J13163" s="268">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3" t="s">
        <v>2228</v>
      </c>
      <c r="C13164" s="264" t="s">
        <v>138</v>
      </c>
      <c r="D13164" s="74" t="str">
        <f t="shared" si="411"/>
        <v>abr/2019</v>
      </c>
      <c r="E13164" s="267">
        <v>43571</v>
      </c>
      <c r="F13164" s="263">
        <v>20</v>
      </c>
      <c r="G13164" s="263" t="s">
        <v>2229</v>
      </c>
      <c r="H13164" s="268" t="s">
        <v>2396</v>
      </c>
      <c r="I13164" s="268" t="s">
        <v>241</v>
      </c>
      <c r="J13164" s="268">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3" t="s">
        <v>2228</v>
      </c>
      <c r="C13165" s="264" t="s">
        <v>138</v>
      </c>
      <c r="D13165" s="74" t="str">
        <f t="shared" si="411"/>
        <v>abr/2019</v>
      </c>
      <c r="E13165" s="267">
        <v>43571</v>
      </c>
      <c r="F13165" s="263">
        <v>33</v>
      </c>
      <c r="G13165" s="263" t="s">
        <v>2229</v>
      </c>
      <c r="H13165" s="268" t="s">
        <v>3189</v>
      </c>
      <c r="I13165" s="268" t="s">
        <v>2176</v>
      </c>
      <c r="J13165" s="269">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3" t="s">
        <v>2228</v>
      </c>
      <c r="C13166" s="264" t="s">
        <v>138</v>
      </c>
      <c r="D13166" s="74" t="str">
        <f t="shared" si="411"/>
        <v>abr/2019</v>
      </c>
      <c r="E13166" s="267">
        <v>43571</v>
      </c>
      <c r="F13166" s="263">
        <v>34</v>
      </c>
      <c r="G13166" s="263" t="s">
        <v>2229</v>
      </c>
      <c r="H13166" s="268" t="s">
        <v>3189</v>
      </c>
      <c r="I13166" s="268" t="s">
        <v>2176</v>
      </c>
      <c r="J13166" s="269">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3" t="s">
        <v>2228</v>
      </c>
      <c r="C13167" s="264" t="s">
        <v>138</v>
      </c>
      <c r="D13167" s="74" t="str">
        <f t="shared" si="411"/>
        <v>abr/2019</v>
      </c>
      <c r="E13167" s="267">
        <v>43571</v>
      </c>
      <c r="F13167" s="263">
        <v>31</v>
      </c>
      <c r="G13167" s="263" t="s">
        <v>2229</v>
      </c>
      <c r="H13167" s="268" t="s">
        <v>3189</v>
      </c>
      <c r="I13167" s="268" t="s">
        <v>2176</v>
      </c>
      <c r="J13167" s="269">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3" t="s">
        <v>2228</v>
      </c>
      <c r="C13168" s="264" t="s">
        <v>138</v>
      </c>
      <c r="D13168" s="74" t="str">
        <f t="shared" si="411"/>
        <v>abr/2019</v>
      </c>
      <c r="E13168" s="267">
        <v>43571</v>
      </c>
      <c r="F13168" s="263">
        <v>163</v>
      </c>
      <c r="G13168" s="263" t="s">
        <v>2229</v>
      </c>
      <c r="H13168" s="268" t="s">
        <v>2344</v>
      </c>
      <c r="I13168" s="268" t="s">
        <v>2210</v>
      </c>
      <c r="J13168" s="269">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3" t="s">
        <v>2228</v>
      </c>
      <c r="C13169" s="264" t="s">
        <v>138</v>
      </c>
      <c r="D13169" s="74" t="str">
        <f t="shared" si="411"/>
        <v>abr/2019</v>
      </c>
      <c r="E13169" s="267">
        <v>43571</v>
      </c>
      <c r="F13169" s="263" t="s">
        <v>4466</v>
      </c>
      <c r="G13169" s="263" t="s">
        <v>2229</v>
      </c>
      <c r="H13169" s="264" t="s">
        <v>4494</v>
      </c>
      <c r="I13169" s="268" t="s">
        <v>194</v>
      </c>
      <c r="J13169" s="269">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3" t="s">
        <v>2228</v>
      </c>
      <c r="C13170" s="264" t="s">
        <v>138</v>
      </c>
      <c r="D13170" s="74" t="str">
        <f t="shared" si="411"/>
        <v>abr/2019</v>
      </c>
      <c r="E13170" s="267">
        <v>43571</v>
      </c>
      <c r="F13170" s="263">
        <v>19545</v>
      </c>
      <c r="G13170" s="263" t="s">
        <v>2229</v>
      </c>
      <c r="H13170" s="268" t="s">
        <v>2370</v>
      </c>
      <c r="I13170" s="268" t="s">
        <v>145</v>
      </c>
      <c r="J13170" s="269">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3" t="s">
        <v>2228</v>
      </c>
      <c r="C13171" s="264" t="s">
        <v>138</v>
      </c>
      <c r="D13171" s="74" t="str">
        <f t="shared" si="411"/>
        <v>abr/2019</v>
      </c>
      <c r="E13171" s="267">
        <v>43571</v>
      </c>
      <c r="F13171" s="263">
        <v>1786</v>
      </c>
      <c r="G13171" s="263" t="s">
        <v>2229</v>
      </c>
      <c r="H13171" s="268" t="s">
        <v>257</v>
      </c>
      <c r="I13171" s="268" t="s">
        <v>2183</v>
      </c>
      <c r="J13171" s="268">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3" t="s">
        <v>2228</v>
      </c>
      <c r="C13172" s="264" t="s">
        <v>138</v>
      </c>
      <c r="D13172" s="74" t="str">
        <f t="shared" si="411"/>
        <v>abr/2019</v>
      </c>
      <c r="E13172" s="267">
        <v>43571</v>
      </c>
      <c r="F13172" s="263">
        <v>359</v>
      </c>
      <c r="G13172" s="263" t="s">
        <v>2229</v>
      </c>
      <c r="H13172" s="268" t="s">
        <v>2395</v>
      </c>
      <c r="I13172" s="268" t="s">
        <v>215</v>
      </c>
      <c r="J13172" s="269">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3" t="s">
        <v>2228</v>
      </c>
      <c r="C13173" s="264" t="s">
        <v>138</v>
      </c>
      <c r="D13173" s="74" t="str">
        <f t="shared" si="411"/>
        <v>abr/2019</v>
      </c>
      <c r="E13173" s="267">
        <v>43571</v>
      </c>
      <c r="F13173" s="263" t="s">
        <v>1261</v>
      </c>
      <c r="G13173" s="263" t="s">
        <v>2229</v>
      </c>
      <c r="H13173" s="268" t="s">
        <v>4381</v>
      </c>
      <c r="I13173" s="268" t="s">
        <v>135</v>
      </c>
      <c r="J13173" s="268">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3" t="s">
        <v>2228</v>
      </c>
      <c r="C13174" s="264" t="s">
        <v>138</v>
      </c>
      <c r="D13174" s="74" t="str">
        <f t="shared" si="411"/>
        <v>abr/2019</v>
      </c>
      <c r="E13174" s="267">
        <v>43571</v>
      </c>
      <c r="F13174" s="263" t="s">
        <v>1261</v>
      </c>
      <c r="G13174" s="263" t="s">
        <v>2229</v>
      </c>
      <c r="H13174" s="268" t="s">
        <v>4381</v>
      </c>
      <c r="I13174" s="268" t="s">
        <v>135</v>
      </c>
      <c r="J13174" s="268">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3" t="s">
        <v>2228</v>
      </c>
      <c r="C13175" s="264" t="s">
        <v>138</v>
      </c>
      <c r="D13175" s="74" t="str">
        <f t="shared" si="411"/>
        <v>abr/2019</v>
      </c>
      <c r="E13175" s="267">
        <v>43571</v>
      </c>
      <c r="F13175" s="263" t="s">
        <v>1261</v>
      </c>
      <c r="G13175" s="263" t="s">
        <v>2229</v>
      </c>
      <c r="H13175" s="268" t="s">
        <v>4381</v>
      </c>
      <c r="I13175" s="268" t="s">
        <v>135</v>
      </c>
      <c r="J13175" s="268">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3" t="s">
        <v>2228</v>
      </c>
      <c r="C13176" s="264" t="s">
        <v>138</v>
      </c>
      <c r="D13176" s="74" t="str">
        <f t="shared" si="411"/>
        <v>abr/2019</v>
      </c>
      <c r="E13176" s="267">
        <v>43571</v>
      </c>
      <c r="F13176" s="263" t="s">
        <v>1261</v>
      </c>
      <c r="G13176" s="263" t="s">
        <v>2229</v>
      </c>
      <c r="H13176" s="268" t="s">
        <v>4381</v>
      </c>
      <c r="I13176" s="268" t="s">
        <v>135</v>
      </c>
      <c r="J13176" s="268">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3" t="s">
        <v>2228</v>
      </c>
      <c r="C13177" s="264" t="s">
        <v>138</v>
      </c>
      <c r="D13177" s="74" t="str">
        <f t="shared" si="411"/>
        <v>abr/2019</v>
      </c>
      <c r="E13177" s="267">
        <v>43571</v>
      </c>
      <c r="F13177" s="263" t="s">
        <v>1261</v>
      </c>
      <c r="G13177" s="263" t="s">
        <v>2229</v>
      </c>
      <c r="H13177" s="268" t="s">
        <v>4381</v>
      </c>
      <c r="I13177" s="268" t="s">
        <v>135</v>
      </c>
      <c r="J13177" s="268">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3" t="s">
        <v>2228</v>
      </c>
      <c r="C13178" s="264" t="s">
        <v>138</v>
      </c>
      <c r="D13178" s="74" t="str">
        <f t="shared" si="411"/>
        <v>abr/2019</v>
      </c>
      <c r="E13178" s="267">
        <v>43571</v>
      </c>
      <c r="F13178" s="263" t="s">
        <v>1261</v>
      </c>
      <c r="G13178" s="263" t="s">
        <v>2229</v>
      </c>
      <c r="H13178" s="268" t="s">
        <v>4381</v>
      </c>
      <c r="I13178" s="268" t="s">
        <v>135</v>
      </c>
      <c r="J13178" s="268">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3" t="s">
        <v>2228</v>
      </c>
      <c r="C13179" s="264" t="s">
        <v>138</v>
      </c>
      <c r="D13179" s="74" t="str">
        <f t="shared" si="411"/>
        <v>abr/2019</v>
      </c>
      <c r="E13179" s="267">
        <v>43571</v>
      </c>
      <c r="F13179" s="263" t="s">
        <v>1261</v>
      </c>
      <c r="G13179" s="263" t="s">
        <v>2229</v>
      </c>
      <c r="H13179" s="268" t="s">
        <v>4381</v>
      </c>
      <c r="I13179" s="268" t="s">
        <v>135</v>
      </c>
      <c r="J13179" s="268">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3" t="s">
        <v>2228</v>
      </c>
      <c r="C13180" s="264" t="s">
        <v>138</v>
      </c>
      <c r="D13180" s="74" t="str">
        <f t="shared" si="411"/>
        <v>abr/2019</v>
      </c>
      <c r="E13180" s="267">
        <v>43571</v>
      </c>
      <c r="F13180" s="263" t="s">
        <v>1261</v>
      </c>
      <c r="G13180" s="263" t="s">
        <v>2229</v>
      </c>
      <c r="H13180" s="268" t="s">
        <v>4381</v>
      </c>
      <c r="I13180" s="268" t="s">
        <v>135</v>
      </c>
      <c r="J13180" s="268">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3" t="s">
        <v>2228</v>
      </c>
      <c r="C13181" s="264" t="s">
        <v>138</v>
      </c>
      <c r="D13181" s="74" t="str">
        <f t="shared" si="411"/>
        <v>abr/2019</v>
      </c>
      <c r="E13181" s="267">
        <v>43571</v>
      </c>
      <c r="F13181" s="263" t="s">
        <v>1261</v>
      </c>
      <c r="G13181" s="263" t="s">
        <v>2229</v>
      </c>
      <c r="H13181" s="268" t="s">
        <v>4381</v>
      </c>
      <c r="I13181" s="268" t="s">
        <v>135</v>
      </c>
      <c r="J13181" s="268">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3" t="s">
        <v>2228</v>
      </c>
      <c r="C13182" s="264" t="s">
        <v>138</v>
      </c>
      <c r="D13182" s="74" t="str">
        <f t="shared" si="411"/>
        <v>abr/2019</v>
      </c>
      <c r="E13182" s="267">
        <v>43571</v>
      </c>
      <c r="F13182" s="263" t="s">
        <v>1261</v>
      </c>
      <c r="G13182" s="263" t="s">
        <v>2229</v>
      </c>
      <c r="H13182" s="268" t="s">
        <v>4381</v>
      </c>
      <c r="I13182" s="268" t="s">
        <v>135</v>
      </c>
      <c r="J13182" s="268">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3" t="s">
        <v>2228</v>
      </c>
      <c r="C13183" s="264" t="s">
        <v>138</v>
      </c>
      <c r="D13183" s="74" t="str">
        <f t="shared" si="411"/>
        <v>abr/2019</v>
      </c>
      <c r="E13183" s="267">
        <v>43571</v>
      </c>
      <c r="F13183" s="263" t="s">
        <v>1261</v>
      </c>
      <c r="G13183" s="263" t="s">
        <v>2229</v>
      </c>
      <c r="H13183" s="268" t="s">
        <v>4381</v>
      </c>
      <c r="I13183" s="268" t="s">
        <v>135</v>
      </c>
      <c r="J13183" s="268">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3" t="s">
        <v>2228</v>
      </c>
      <c r="C13184" s="264" t="s">
        <v>138</v>
      </c>
      <c r="D13184" s="74" t="str">
        <f t="shared" si="411"/>
        <v>abr/2019</v>
      </c>
      <c r="E13184" s="267">
        <v>43571</v>
      </c>
      <c r="F13184" s="263" t="s">
        <v>1261</v>
      </c>
      <c r="G13184" s="263" t="s">
        <v>2229</v>
      </c>
      <c r="H13184" s="268" t="s">
        <v>4381</v>
      </c>
      <c r="I13184" s="268" t="s">
        <v>135</v>
      </c>
      <c r="J13184" s="268">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3" t="s">
        <v>2228</v>
      </c>
      <c r="C13185" s="264" t="s">
        <v>138</v>
      </c>
      <c r="D13185" s="74" t="str">
        <f t="shared" si="411"/>
        <v>abr/2019</v>
      </c>
      <c r="E13185" s="267">
        <v>43571</v>
      </c>
      <c r="F13185" s="263">
        <v>38</v>
      </c>
      <c r="G13185" s="263" t="s">
        <v>2229</v>
      </c>
      <c r="H13185" s="268" t="s">
        <v>2351</v>
      </c>
      <c r="I13185" s="273" t="s">
        <v>145</v>
      </c>
      <c r="J13185" s="269">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3" t="s">
        <v>2228</v>
      </c>
      <c r="C13186" s="264" t="s">
        <v>138</v>
      </c>
      <c r="D13186" s="74" t="str">
        <f t="shared" si="411"/>
        <v>abr/2019</v>
      </c>
      <c r="E13186" s="267">
        <v>43572</v>
      </c>
      <c r="F13186" s="263">
        <v>4</v>
      </c>
      <c r="G13186" s="263" t="s">
        <v>2229</v>
      </c>
      <c r="H13186" s="268" t="s">
        <v>4379</v>
      </c>
      <c r="I13186" s="268" t="s">
        <v>2177</v>
      </c>
      <c r="J13186" s="269">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3" t="s">
        <v>2228</v>
      </c>
      <c r="C13187" s="264" t="s">
        <v>138</v>
      </c>
      <c r="D13187" s="74" t="str">
        <f t="shared" si="411"/>
        <v>abr/2019</v>
      </c>
      <c r="E13187" s="267">
        <v>43572</v>
      </c>
      <c r="F13187" s="263">
        <v>20</v>
      </c>
      <c r="G13187" s="263" t="s">
        <v>2229</v>
      </c>
      <c r="H13187" s="268" t="s">
        <v>2396</v>
      </c>
      <c r="I13187" s="268" t="s">
        <v>241</v>
      </c>
      <c r="J13187" s="268">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3" t="s">
        <v>2228</v>
      </c>
      <c r="C13188" s="264" t="s">
        <v>138</v>
      </c>
      <c r="D13188" s="74" t="str">
        <f t="shared" ref="D13188:D13251" si="413">TEXT(E13188,"mmm/aaaa")</f>
        <v>abr/2019</v>
      </c>
      <c r="E13188" s="267">
        <v>43572</v>
      </c>
      <c r="F13188" s="263">
        <v>23</v>
      </c>
      <c r="G13188" s="263" t="s">
        <v>2229</v>
      </c>
      <c r="H13188" s="268" t="s">
        <v>3533</v>
      </c>
      <c r="I13188" s="268" t="s">
        <v>119</v>
      </c>
      <c r="J13188" s="269">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3" t="s">
        <v>2228</v>
      </c>
      <c r="C13189" s="264" t="s">
        <v>138</v>
      </c>
      <c r="D13189" s="74" t="str">
        <f t="shared" si="413"/>
        <v>abr/2019</v>
      </c>
      <c r="E13189" s="267">
        <v>43572</v>
      </c>
      <c r="F13189" s="263">
        <v>2538</v>
      </c>
      <c r="G13189" s="263" t="s">
        <v>2229</v>
      </c>
      <c r="H13189" s="268" t="s">
        <v>2322</v>
      </c>
      <c r="I13189" s="268" t="s">
        <v>120</v>
      </c>
      <c r="J13189" s="268">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3" t="s">
        <v>2228</v>
      </c>
      <c r="C13190" s="264" t="s">
        <v>138</v>
      </c>
      <c r="D13190" s="74" t="str">
        <f t="shared" si="413"/>
        <v>abr/2019</v>
      </c>
      <c r="E13190" s="267">
        <v>43572</v>
      </c>
      <c r="F13190" s="263" t="s">
        <v>1261</v>
      </c>
      <c r="G13190" s="263" t="s">
        <v>2229</v>
      </c>
      <c r="H13190" s="268" t="s">
        <v>4381</v>
      </c>
      <c r="I13190" s="268" t="s">
        <v>135</v>
      </c>
      <c r="J13190" s="268">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3" t="s">
        <v>2228</v>
      </c>
      <c r="C13191" s="264" t="s">
        <v>138</v>
      </c>
      <c r="D13191" s="74" t="str">
        <f t="shared" si="413"/>
        <v>abr/2019</v>
      </c>
      <c r="E13191" s="267">
        <v>43572</v>
      </c>
      <c r="F13191" s="263" t="s">
        <v>1261</v>
      </c>
      <c r="G13191" s="263" t="s">
        <v>2229</v>
      </c>
      <c r="H13191" s="268" t="s">
        <v>4381</v>
      </c>
      <c r="I13191" s="268" t="s">
        <v>135</v>
      </c>
      <c r="J13191" s="268">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3" t="s">
        <v>2228</v>
      </c>
      <c r="C13192" s="264" t="s">
        <v>138</v>
      </c>
      <c r="D13192" s="74" t="str">
        <f t="shared" si="413"/>
        <v>abr/2019</v>
      </c>
      <c r="E13192" s="267">
        <v>43572</v>
      </c>
      <c r="F13192" s="263" t="s">
        <v>1261</v>
      </c>
      <c r="G13192" s="263" t="s">
        <v>2229</v>
      </c>
      <c r="H13192" s="268" t="s">
        <v>4381</v>
      </c>
      <c r="I13192" s="268" t="s">
        <v>135</v>
      </c>
      <c r="J13192" s="268">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3" t="s">
        <v>2228</v>
      </c>
      <c r="C13193" s="264" t="s">
        <v>138</v>
      </c>
      <c r="D13193" s="74" t="str">
        <f t="shared" si="413"/>
        <v>abr/2019</v>
      </c>
      <c r="E13193" s="267">
        <v>43572</v>
      </c>
      <c r="F13193" s="263" t="s">
        <v>1261</v>
      </c>
      <c r="G13193" s="263" t="s">
        <v>2229</v>
      </c>
      <c r="H13193" s="268" t="s">
        <v>4381</v>
      </c>
      <c r="I13193" s="268" t="s">
        <v>135</v>
      </c>
      <c r="J13193" s="268">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3" t="s">
        <v>2228</v>
      </c>
      <c r="C13194" s="264" t="s">
        <v>138</v>
      </c>
      <c r="D13194" s="74" t="str">
        <f t="shared" si="413"/>
        <v>abr/2019</v>
      </c>
      <c r="E13194" s="267">
        <v>43573</v>
      </c>
      <c r="F13194" s="266" t="s">
        <v>4412</v>
      </c>
      <c r="G13194" s="263" t="s">
        <v>2229</v>
      </c>
      <c r="H13194" s="270" t="s">
        <v>2845</v>
      </c>
      <c r="I13194" s="270" t="s">
        <v>130</v>
      </c>
      <c r="J13194" s="268">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3" t="s">
        <v>2228</v>
      </c>
      <c r="C13195" s="264" t="s">
        <v>138</v>
      </c>
      <c r="D13195" s="74" t="str">
        <f t="shared" si="413"/>
        <v>abr/2019</v>
      </c>
      <c r="E13195" s="267">
        <v>43573</v>
      </c>
      <c r="F13195" s="266" t="s">
        <v>3376</v>
      </c>
      <c r="G13195" s="263" t="s">
        <v>2229</v>
      </c>
      <c r="H13195" s="270" t="s">
        <v>2845</v>
      </c>
      <c r="I13195" s="270" t="s">
        <v>130</v>
      </c>
      <c r="J13195" s="269">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3" t="s">
        <v>2228</v>
      </c>
      <c r="C13196" s="264" t="s">
        <v>138</v>
      </c>
      <c r="D13196" s="74" t="str">
        <f t="shared" si="413"/>
        <v>abr/2019</v>
      </c>
      <c r="E13196" s="267">
        <v>43573</v>
      </c>
      <c r="F13196" s="263" t="s">
        <v>1070</v>
      </c>
      <c r="G13196" s="263" t="s">
        <v>2229</v>
      </c>
      <c r="H13196" s="268" t="s">
        <v>1071</v>
      </c>
      <c r="I13196" s="268" t="s">
        <v>2237</v>
      </c>
      <c r="J13196" s="269">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3" t="s">
        <v>2228</v>
      </c>
      <c r="C13197" s="264" t="s">
        <v>138</v>
      </c>
      <c r="D13197" s="74" t="str">
        <f t="shared" si="413"/>
        <v>abr/2019</v>
      </c>
      <c r="E13197" s="267">
        <v>43573</v>
      </c>
      <c r="F13197" s="263" t="s">
        <v>1261</v>
      </c>
      <c r="G13197" s="263" t="s">
        <v>2229</v>
      </c>
      <c r="H13197" s="268" t="s">
        <v>4381</v>
      </c>
      <c r="I13197" s="268" t="s">
        <v>135</v>
      </c>
      <c r="J13197" s="268">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3" t="s">
        <v>2228</v>
      </c>
      <c r="C13198" s="264" t="s">
        <v>138</v>
      </c>
      <c r="D13198" s="74" t="str">
        <f t="shared" si="413"/>
        <v>abr/2019</v>
      </c>
      <c r="E13198" s="267">
        <v>43579</v>
      </c>
      <c r="F13198" s="263" t="s">
        <v>131</v>
      </c>
      <c r="G13198" s="263" t="s">
        <v>2229</v>
      </c>
      <c r="H13198" s="268" t="s">
        <v>3131</v>
      </c>
      <c r="I13198" s="268" t="s">
        <v>133</v>
      </c>
      <c r="J13198" s="269">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3" t="s">
        <v>2228</v>
      </c>
      <c r="C13199" s="264" t="s">
        <v>138</v>
      </c>
      <c r="D13199" s="74" t="str">
        <f t="shared" si="413"/>
        <v>abr/2019</v>
      </c>
      <c r="E13199" s="267">
        <v>43579</v>
      </c>
      <c r="F13199" s="263" t="s">
        <v>1070</v>
      </c>
      <c r="G13199" s="263" t="s">
        <v>2229</v>
      </c>
      <c r="H13199" s="268" t="s">
        <v>1071</v>
      </c>
      <c r="I13199" s="268" t="s">
        <v>2237</v>
      </c>
      <c r="J13199" s="269">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3" t="s">
        <v>2228</v>
      </c>
      <c r="C13200" s="264" t="s">
        <v>138</v>
      </c>
      <c r="D13200" s="74" t="str">
        <f t="shared" si="413"/>
        <v>abr/2019</v>
      </c>
      <c r="E13200" s="267">
        <v>43579</v>
      </c>
      <c r="F13200" s="263">
        <v>9159</v>
      </c>
      <c r="G13200" s="263" t="s">
        <v>2229</v>
      </c>
      <c r="H13200" s="268" t="s">
        <v>2683</v>
      </c>
      <c r="I13200" s="268" t="s">
        <v>2188</v>
      </c>
      <c r="J13200" s="268">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3" t="s">
        <v>2228</v>
      </c>
      <c r="C13201" s="264" t="s">
        <v>138</v>
      </c>
      <c r="D13201" s="74" t="str">
        <f t="shared" si="413"/>
        <v>abr/2019</v>
      </c>
      <c r="E13201" s="267">
        <v>43579</v>
      </c>
      <c r="F13201" s="263">
        <v>9159</v>
      </c>
      <c r="G13201" s="263" t="s">
        <v>2229</v>
      </c>
      <c r="H13201" s="268" t="s">
        <v>2683</v>
      </c>
      <c r="I13201" s="268" t="s">
        <v>562</v>
      </c>
      <c r="J13201" s="268">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3" t="s">
        <v>2228</v>
      </c>
      <c r="C13202" s="264" t="s">
        <v>138</v>
      </c>
      <c r="D13202" s="74" t="str">
        <f t="shared" si="413"/>
        <v>abr/2019</v>
      </c>
      <c r="E13202" s="267">
        <v>43579</v>
      </c>
      <c r="F13202" s="263">
        <v>9320</v>
      </c>
      <c r="G13202" s="263" t="s">
        <v>2229</v>
      </c>
      <c r="H13202" s="268" t="s">
        <v>2683</v>
      </c>
      <c r="I13202" s="268" t="s">
        <v>2188</v>
      </c>
      <c r="J13202" s="268">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3" t="s">
        <v>2228</v>
      </c>
      <c r="C13203" s="264" t="s">
        <v>138</v>
      </c>
      <c r="D13203" s="74" t="str">
        <f t="shared" si="413"/>
        <v>abr/2019</v>
      </c>
      <c r="E13203" s="267">
        <v>43580</v>
      </c>
      <c r="F13203" s="263" t="s">
        <v>3376</v>
      </c>
      <c r="G13203" s="263" t="s">
        <v>2229</v>
      </c>
      <c r="H13203" s="268" t="s">
        <v>4495</v>
      </c>
      <c r="I13203" s="268" t="s">
        <v>130</v>
      </c>
      <c r="J13203" s="269">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3" t="s">
        <v>2228</v>
      </c>
      <c r="C13204" s="264" t="s">
        <v>138</v>
      </c>
      <c r="D13204" s="74" t="str">
        <f t="shared" si="413"/>
        <v>abr/2019</v>
      </c>
      <c r="E13204" s="267">
        <v>43580</v>
      </c>
      <c r="F13204" s="263" t="s">
        <v>1070</v>
      </c>
      <c r="G13204" s="263" t="s">
        <v>2229</v>
      </c>
      <c r="H13204" s="268" t="s">
        <v>1071</v>
      </c>
      <c r="I13204" s="268" t="s">
        <v>2237</v>
      </c>
      <c r="J13204" s="269">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3" t="s">
        <v>2240</v>
      </c>
      <c r="C13205" s="264" t="s">
        <v>138</v>
      </c>
      <c r="D13205" s="74" t="str">
        <f t="shared" si="413"/>
        <v>abr/2019</v>
      </c>
      <c r="E13205" s="267">
        <v>43585</v>
      </c>
      <c r="F13205" s="263" t="s">
        <v>4374</v>
      </c>
      <c r="G13205" s="263" t="s">
        <v>2229</v>
      </c>
      <c r="H13205" s="268" t="s">
        <v>72</v>
      </c>
      <c r="I13205" s="268" t="s">
        <v>1064</v>
      </c>
      <c r="J13205" s="269">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3" t="s">
        <v>2240</v>
      </c>
      <c r="C13206" s="264" t="s">
        <v>138</v>
      </c>
      <c r="D13206" s="74" t="str">
        <f t="shared" si="413"/>
        <v>abr/2019</v>
      </c>
      <c r="E13206" s="267">
        <v>43585</v>
      </c>
      <c r="F13206" s="263" t="s">
        <v>161</v>
      </c>
      <c r="G13206" s="263" t="s">
        <v>2229</v>
      </c>
      <c r="H13206" s="268" t="s">
        <v>161</v>
      </c>
      <c r="I13206" s="268" t="s">
        <v>2168</v>
      </c>
      <c r="J13206" s="269">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3" t="s">
        <v>2240</v>
      </c>
      <c r="C13207" s="264" t="s">
        <v>138</v>
      </c>
      <c r="D13207" s="74" t="str">
        <f t="shared" si="413"/>
        <v>abr/2019</v>
      </c>
      <c r="E13207" s="267">
        <v>43585</v>
      </c>
      <c r="F13207" s="263" t="s">
        <v>161</v>
      </c>
      <c r="G13207" s="263" t="s">
        <v>2229</v>
      </c>
      <c r="H13207" s="268" t="s">
        <v>161</v>
      </c>
      <c r="I13207" s="268" t="s">
        <v>2168</v>
      </c>
      <c r="J13207" s="269">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3" t="s">
        <v>2240</v>
      </c>
      <c r="C13208" s="264" t="s">
        <v>138</v>
      </c>
      <c r="D13208" s="74" t="str">
        <f t="shared" si="413"/>
        <v>abr/2019</v>
      </c>
      <c r="E13208" s="267">
        <v>43585</v>
      </c>
      <c r="F13208" s="263" t="s">
        <v>1061</v>
      </c>
      <c r="G13208" s="263" t="s">
        <v>2229</v>
      </c>
      <c r="H13208" s="268" t="s">
        <v>4370</v>
      </c>
      <c r="I13208" s="268" t="s">
        <v>126</v>
      </c>
      <c r="J13208" s="269">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3" t="s">
        <v>2228</v>
      </c>
      <c r="C13209" s="264" t="s">
        <v>138</v>
      </c>
      <c r="D13209" s="74" t="str">
        <f t="shared" si="413"/>
        <v>abr/2019</v>
      </c>
      <c r="E13209" s="267">
        <v>43585</v>
      </c>
      <c r="F13209" s="263" t="s">
        <v>159</v>
      </c>
      <c r="G13209" s="263" t="s">
        <v>2229</v>
      </c>
      <c r="H13209" s="268" t="s">
        <v>4496</v>
      </c>
      <c r="I13209" s="268" t="s">
        <v>160</v>
      </c>
      <c r="J13209" s="268">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3" t="s">
        <v>2228</v>
      </c>
      <c r="C13210" s="264" t="s">
        <v>138</v>
      </c>
      <c r="D13210" s="74" t="str">
        <f t="shared" si="413"/>
        <v>abr/2019</v>
      </c>
      <c r="E13210" s="267">
        <v>43585</v>
      </c>
      <c r="F13210" s="263" t="s">
        <v>250</v>
      </c>
      <c r="G13210" s="263" t="s">
        <v>2229</v>
      </c>
      <c r="H13210" s="268" t="s">
        <v>4497</v>
      </c>
      <c r="I13210" s="268" t="s">
        <v>2171</v>
      </c>
      <c r="J13210" s="268">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3" t="s">
        <v>2228</v>
      </c>
      <c r="C13211" s="264" t="s">
        <v>138</v>
      </c>
      <c r="D13211" s="74" t="str">
        <f t="shared" si="413"/>
        <v>abr/2019</v>
      </c>
      <c r="E13211" s="267">
        <v>43585</v>
      </c>
      <c r="F13211" s="263" t="s">
        <v>1061</v>
      </c>
      <c r="G13211" s="263" t="s">
        <v>2229</v>
      </c>
      <c r="H13211" s="268" t="s">
        <v>4370</v>
      </c>
      <c r="I13211" s="268" t="s">
        <v>126</v>
      </c>
      <c r="J13211" s="269">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3" t="s">
        <v>2240</v>
      </c>
      <c r="C13212" s="264" t="s">
        <v>138</v>
      </c>
      <c r="D13212" s="74" t="str">
        <f t="shared" si="413"/>
        <v>mai/2019</v>
      </c>
      <c r="E13212" s="267">
        <v>43587</v>
      </c>
      <c r="F13212" s="263" t="s">
        <v>1070</v>
      </c>
      <c r="G13212" s="263" t="s">
        <v>2229</v>
      </c>
      <c r="H13212" s="268" t="s">
        <v>1071</v>
      </c>
      <c r="I13212" s="268" t="s">
        <v>2237</v>
      </c>
      <c r="J13212" s="269">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3" t="s">
        <v>2240</v>
      </c>
      <c r="C13213" s="264" t="s">
        <v>138</v>
      </c>
      <c r="D13213" s="74" t="str">
        <f t="shared" si="413"/>
        <v>mai/2019</v>
      </c>
      <c r="E13213" s="267">
        <v>43587</v>
      </c>
      <c r="F13213" s="263" t="s">
        <v>1061</v>
      </c>
      <c r="G13213" s="263" t="s">
        <v>2229</v>
      </c>
      <c r="H13213" s="268" t="s">
        <v>4370</v>
      </c>
      <c r="I13213" s="268" t="s">
        <v>126</v>
      </c>
      <c r="J13213" s="269">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3" t="s">
        <v>2240</v>
      </c>
      <c r="C13214" s="264" t="s">
        <v>138</v>
      </c>
      <c r="D13214" s="74" t="str">
        <f t="shared" si="413"/>
        <v>mai/2019</v>
      </c>
      <c r="E13214" s="267">
        <v>43587</v>
      </c>
      <c r="F13214" s="263" t="s">
        <v>1061</v>
      </c>
      <c r="G13214" s="263" t="s">
        <v>2229</v>
      </c>
      <c r="H13214" s="268" t="s">
        <v>4370</v>
      </c>
      <c r="I13214" s="268" t="s">
        <v>126</v>
      </c>
      <c r="J13214" s="269">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3" t="s">
        <v>2228</v>
      </c>
      <c r="C13215" s="264" t="s">
        <v>138</v>
      </c>
      <c r="D13215" s="74" t="str">
        <f t="shared" si="413"/>
        <v>mai/2019</v>
      </c>
      <c r="E13215" s="267">
        <v>43587</v>
      </c>
      <c r="F13215" s="263" t="s">
        <v>4374</v>
      </c>
      <c r="G13215" s="263" t="s">
        <v>2229</v>
      </c>
      <c r="H13215" s="268" t="s">
        <v>72</v>
      </c>
      <c r="I13215" s="268" t="s">
        <v>1064</v>
      </c>
      <c r="J13215" s="269">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3" t="s">
        <v>2228</v>
      </c>
      <c r="C13216" s="264" t="s">
        <v>138</v>
      </c>
      <c r="D13216" s="74" t="str">
        <f t="shared" si="413"/>
        <v>mai/2019</v>
      </c>
      <c r="E13216" s="267">
        <v>43587</v>
      </c>
      <c r="F13216" s="263" t="s">
        <v>4498</v>
      </c>
      <c r="G13216" s="263" t="s">
        <v>2229</v>
      </c>
      <c r="H13216" s="268" t="s">
        <v>4498</v>
      </c>
      <c r="I13216" s="268" t="s">
        <v>141</v>
      </c>
      <c r="J13216" s="269">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3" t="s">
        <v>2228</v>
      </c>
      <c r="C13217" s="264" t="s">
        <v>138</v>
      </c>
      <c r="D13217" s="74" t="str">
        <f t="shared" si="413"/>
        <v>mai/2019</v>
      </c>
      <c r="E13217" s="267">
        <v>43587</v>
      </c>
      <c r="F13217" s="263" t="s">
        <v>159</v>
      </c>
      <c r="G13217" s="263" t="s">
        <v>2229</v>
      </c>
      <c r="H13217" s="268" t="s">
        <v>4499</v>
      </c>
      <c r="I13217" s="268" t="s">
        <v>160</v>
      </c>
      <c r="J13217" s="269">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3" t="s">
        <v>2228</v>
      </c>
      <c r="C13218" s="264" t="s">
        <v>138</v>
      </c>
      <c r="D13218" s="74" t="str">
        <f t="shared" si="413"/>
        <v>mai/2019</v>
      </c>
      <c r="E13218" s="267">
        <v>43587</v>
      </c>
      <c r="F13218" s="263">
        <v>1923004</v>
      </c>
      <c r="G13218" s="263" t="s">
        <v>2229</v>
      </c>
      <c r="H13218" s="268" t="s">
        <v>3364</v>
      </c>
      <c r="I13218" s="268" t="s">
        <v>846</v>
      </c>
      <c r="J13218" s="268">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3" t="s">
        <v>2228</v>
      </c>
      <c r="C13219" s="264" t="s">
        <v>138</v>
      </c>
      <c r="D13219" s="74" t="str">
        <f t="shared" si="413"/>
        <v>mai/2019</v>
      </c>
      <c r="E13219" s="267">
        <v>43587</v>
      </c>
      <c r="F13219" s="263">
        <v>2854836523</v>
      </c>
      <c r="G13219" s="263" t="s">
        <v>2229</v>
      </c>
      <c r="H13219" s="268" t="s">
        <v>3631</v>
      </c>
      <c r="I13219" s="268" t="s">
        <v>155</v>
      </c>
      <c r="J13219" s="269">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3" t="s">
        <v>2228</v>
      </c>
      <c r="C13220" s="264" t="s">
        <v>138</v>
      </c>
      <c r="D13220" s="74" t="str">
        <f t="shared" si="413"/>
        <v>mai/2019</v>
      </c>
      <c r="E13220" s="267">
        <v>43587</v>
      </c>
      <c r="F13220" s="263">
        <v>2854836523</v>
      </c>
      <c r="G13220" s="263" t="s">
        <v>2229</v>
      </c>
      <c r="H13220" s="268" t="s">
        <v>3631</v>
      </c>
      <c r="I13220" s="268" t="s">
        <v>562</v>
      </c>
      <c r="J13220" s="268">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3" t="s">
        <v>2228</v>
      </c>
      <c r="C13221" s="264" t="s">
        <v>138</v>
      </c>
      <c r="D13221" s="74" t="str">
        <f t="shared" si="413"/>
        <v>mai/2019</v>
      </c>
      <c r="E13221" s="267">
        <v>43587</v>
      </c>
      <c r="F13221" s="263" t="s">
        <v>1061</v>
      </c>
      <c r="G13221" s="263" t="s">
        <v>2229</v>
      </c>
      <c r="H13221" s="268" t="s">
        <v>4370</v>
      </c>
      <c r="I13221" s="268" t="s">
        <v>126</v>
      </c>
      <c r="J13221" s="269">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3" t="s">
        <v>2228</v>
      </c>
      <c r="C13222" s="264" t="s">
        <v>138</v>
      </c>
      <c r="D13222" s="74" t="str">
        <f t="shared" si="413"/>
        <v>mai/2019</v>
      </c>
      <c r="E13222" s="267">
        <v>43587</v>
      </c>
      <c r="F13222" s="263" t="s">
        <v>1061</v>
      </c>
      <c r="G13222" s="263" t="s">
        <v>2229</v>
      </c>
      <c r="H13222" s="268" t="s">
        <v>4370</v>
      </c>
      <c r="I13222" s="268" t="s">
        <v>126</v>
      </c>
      <c r="J13222" s="269">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3" t="s">
        <v>2240</v>
      </c>
      <c r="C13223" s="264" t="s">
        <v>138</v>
      </c>
      <c r="D13223" s="74" t="str">
        <f t="shared" si="413"/>
        <v>mai/2019</v>
      </c>
      <c r="E13223" s="267">
        <v>43588</v>
      </c>
      <c r="F13223" s="263" t="s">
        <v>1070</v>
      </c>
      <c r="G13223" s="263" t="s">
        <v>2229</v>
      </c>
      <c r="H13223" s="268" t="s">
        <v>1071</v>
      </c>
      <c r="I13223" s="268" t="s">
        <v>2237</v>
      </c>
      <c r="J13223" s="268">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3" t="s">
        <v>2240</v>
      </c>
      <c r="C13224" s="264" t="s">
        <v>138</v>
      </c>
      <c r="D13224" s="74" t="str">
        <f t="shared" si="413"/>
        <v>mai/2019</v>
      </c>
      <c r="E13224" s="267">
        <v>43588</v>
      </c>
      <c r="F13224" s="263" t="s">
        <v>1261</v>
      </c>
      <c r="G13224" s="263" t="s">
        <v>2229</v>
      </c>
      <c r="H13224" s="268" t="s">
        <v>2250</v>
      </c>
      <c r="I13224" s="268" t="s">
        <v>135</v>
      </c>
      <c r="J13224" s="268">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3" t="s">
        <v>2228</v>
      </c>
      <c r="C13225" s="264" t="s">
        <v>138</v>
      </c>
      <c r="D13225" s="74" t="str">
        <f t="shared" si="413"/>
        <v>mai/2019</v>
      </c>
      <c r="E13225" s="267">
        <v>43588</v>
      </c>
      <c r="F13225" s="263">
        <v>1.26025417119164E+16</v>
      </c>
      <c r="G13225" s="263" t="s">
        <v>2229</v>
      </c>
      <c r="H13225" s="268" t="s">
        <v>2586</v>
      </c>
      <c r="I13225" s="268" t="s">
        <v>540</v>
      </c>
      <c r="J13225" s="269">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3" t="s">
        <v>2228</v>
      </c>
      <c r="C13226" s="264" t="s">
        <v>138</v>
      </c>
      <c r="D13226" s="74" t="str">
        <f t="shared" si="413"/>
        <v>mai/2019</v>
      </c>
      <c r="E13226" s="267">
        <v>43588</v>
      </c>
      <c r="F13226" s="263">
        <v>2854</v>
      </c>
      <c r="G13226" s="263" t="s">
        <v>2229</v>
      </c>
      <c r="H13226" s="268" t="s">
        <v>2231</v>
      </c>
      <c r="I13226" s="268" t="s">
        <v>2185</v>
      </c>
      <c r="J13226" s="269">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3" t="s">
        <v>2228</v>
      </c>
      <c r="C13227" s="264" t="s">
        <v>138</v>
      </c>
      <c r="D13227" s="74" t="str">
        <f t="shared" si="413"/>
        <v>mai/2019</v>
      </c>
      <c r="E13227" s="267">
        <v>43588</v>
      </c>
      <c r="F13227" s="263">
        <v>3077</v>
      </c>
      <c r="G13227" s="263" t="s">
        <v>2229</v>
      </c>
      <c r="H13227" s="268" t="s">
        <v>2231</v>
      </c>
      <c r="I13227" s="268" t="s">
        <v>2185</v>
      </c>
      <c r="J13227" s="269">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3" t="s">
        <v>2228</v>
      </c>
      <c r="C13228" s="264" t="s">
        <v>138</v>
      </c>
      <c r="D13228" s="74" t="str">
        <f t="shared" si="413"/>
        <v>mai/2019</v>
      </c>
      <c r="E13228" s="267">
        <v>43588</v>
      </c>
      <c r="F13228" s="263">
        <v>3066</v>
      </c>
      <c r="G13228" s="263" t="s">
        <v>2229</v>
      </c>
      <c r="H13228" s="268" t="s">
        <v>2231</v>
      </c>
      <c r="I13228" s="268" t="s">
        <v>2185</v>
      </c>
      <c r="J13228" s="269">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3" t="s">
        <v>2228</v>
      </c>
      <c r="C13229" s="264" t="s">
        <v>138</v>
      </c>
      <c r="D13229" s="74" t="str">
        <f t="shared" si="413"/>
        <v>mai/2019</v>
      </c>
      <c r="E13229" s="267">
        <v>43588</v>
      </c>
      <c r="F13229" s="263">
        <v>2991</v>
      </c>
      <c r="G13229" s="263" t="s">
        <v>2229</v>
      </c>
      <c r="H13229" s="268" t="s">
        <v>2231</v>
      </c>
      <c r="I13229" s="268" t="s">
        <v>2185</v>
      </c>
      <c r="J13229" s="269">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3" t="s">
        <v>2228</v>
      </c>
      <c r="C13230" s="264" t="s">
        <v>138</v>
      </c>
      <c r="D13230" s="74" t="str">
        <f t="shared" si="413"/>
        <v>mai/2019</v>
      </c>
      <c r="E13230" s="267">
        <v>43588</v>
      </c>
      <c r="F13230" s="263">
        <v>3000</v>
      </c>
      <c r="G13230" s="263" t="s">
        <v>2229</v>
      </c>
      <c r="H13230" s="268" t="s">
        <v>2231</v>
      </c>
      <c r="I13230" s="268" t="s">
        <v>2185</v>
      </c>
      <c r="J13230" s="269">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3" t="s">
        <v>2228</v>
      </c>
      <c r="C13231" s="264" t="s">
        <v>138</v>
      </c>
      <c r="D13231" s="74" t="str">
        <f t="shared" si="413"/>
        <v>mai/2019</v>
      </c>
      <c r="E13231" s="267">
        <v>43588</v>
      </c>
      <c r="F13231" s="263">
        <v>3859</v>
      </c>
      <c r="G13231" s="263" t="s">
        <v>2229</v>
      </c>
      <c r="H13231" s="268" t="s">
        <v>2231</v>
      </c>
      <c r="I13231" s="268" t="s">
        <v>2185</v>
      </c>
      <c r="J13231" s="269">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3" t="s">
        <v>2228</v>
      </c>
      <c r="C13232" s="264" t="s">
        <v>138</v>
      </c>
      <c r="D13232" s="74" t="str">
        <f t="shared" si="413"/>
        <v>mai/2019</v>
      </c>
      <c r="E13232" s="267">
        <v>43588</v>
      </c>
      <c r="F13232" s="263">
        <v>2663</v>
      </c>
      <c r="G13232" s="263" t="s">
        <v>2229</v>
      </c>
      <c r="H13232" s="268" t="s">
        <v>2231</v>
      </c>
      <c r="I13232" s="268" t="s">
        <v>2185</v>
      </c>
      <c r="J13232" s="269">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3" t="s">
        <v>2228</v>
      </c>
      <c r="C13233" s="264" t="s">
        <v>138</v>
      </c>
      <c r="D13233" s="74" t="str">
        <f t="shared" si="413"/>
        <v>mai/2019</v>
      </c>
      <c r="E13233" s="267">
        <v>43588</v>
      </c>
      <c r="F13233" s="263">
        <v>3009</v>
      </c>
      <c r="G13233" s="263" t="s">
        <v>2229</v>
      </c>
      <c r="H13233" s="268" t="s">
        <v>2231</v>
      </c>
      <c r="I13233" s="268" t="s">
        <v>2185</v>
      </c>
      <c r="J13233" s="269">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3" t="s">
        <v>2228</v>
      </c>
      <c r="C13234" s="264" t="s">
        <v>138</v>
      </c>
      <c r="D13234" s="74" t="str">
        <f t="shared" si="413"/>
        <v>mai/2019</v>
      </c>
      <c r="E13234" s="267">
        <v>43588</v>
      </c>
      <c r="F13234" s="263">
        <v>3896</v>
      </c>
      <c r="G13234" s="263" t="s">
        <v>2229</v>
      </c>
      <c r="H13234" s="268" t="s">
        <v>2231</v>
      </c>
      <c r="I13234" s="268" t="s">
        <v>2185</v>
      </c>
      <c r="J13234" s="269">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3" t="s">
        <v>2228</v>
      </c>
      <c r="C13235" s="264" t="s">
        <v>138</v>
      </c>
      <c r="D13235" s="74" t="str">
        <f t="shared" si="413"/>
        <v>mai/2019</v>
      </c>
      <c r="E13235" s="267">
        <v>43588</v>
      </c>
      <c r="F13235" s="263">
        <v>3907</v>
      </c>
      <c r="G13235" s="263" t="s">
        <v>2229</v>
      </c>
      <c r="H13235" s="268" t="s">
        <v>2231</v>
      </c>
      <c r="I13235" s="268" t="s">
        <v>2185</v>
      </c>
      <c r="J13235" s="269">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3" t="s">
        <v>2228</v>
      </c>
      <c r="C13236" s="264" t="s">
        <v>138</v>
      </c>
      <c r="D13236" s="74" t="str">
        <f t="shared" si="413"/>
        <v>mai/2019</v>
      </c>
      <c r="E13236" s="267">
        <v>43588</v>
      </c>
      <c r="F13236" s="263">
        <v>2854</v>
      </c>
      <c r="G13236" s="263" t="s">
        <v>2229</v>
      </c>
      <c r="H13236" s="268" t="s">
        <v>2231</v>
      </c>
      <c r="I13236" s="268" t="s">
        <v>2185</v>
      </c>
      <c r="J13236" s="269">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3" t="s">
        <v>2228</v>
      </c>
      <c r="C13237" s="264" t="s">
        <v>138</v>
      </c>
      <c r="D13237" s="74" t="str">
        <f t="shared" si="413"/>
        <v>mai/2019</v>
      </c>
      <c r="E13237" s="267">
        <v>43588</v>
      </c>
      <c r="F13237" s="263">
        <v>77112</v>
      </c>
      <c r="G13237" s="263" t="s">
        <v>2229</v>
      </c>
      <c r="H13237" s="268" t="s">
        <v>2231</v>
      </c>
      <c r="I13237" s="268" t="s">
        <v>2185</v>
      </c>
      <c r="J13237" s="269">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3" t="s">
        <v>2228</v>
      </c>
      <c r="C13238" s="264" t="s">
        <v>138</v>
      </c>
      <c r="D13238" s="74" t="str">
        <f t="shared" si="413"/>
        <v>mai/2019</v>
      </c>
      <c r="E13238" s="267">
        <v>43588</v>
      </c>
      <c r="F13238" s="263">
        <v>4224</v>
      </c>
      <c r="G13238" s="263" t="s">
        <v>2229</v>
      </c>
      <c r="H13238" s="268" t="s">
        <v>2335</v>
      </c>
      <c r="I13238" s="268" t="s">
        <v>200</v>
      </c>
      <c r="J13238" s="269">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3" t="s">
        <v>2228</v>
      </c>
      <c r="C13239" s="264" t="s">
        <v>138</v>
      </c>
      <c r="D13239" s="74" t="str">
        <f t="shared" si="413"/>
        <v>mai/2019</v>
      </c>
      <c r="E13239" s="267">
        <v>43588</v>
      </c>
      <c r="F13239" s="263">
        <v>15149</v>
      </c>
      <c r="G13239" s="263" t="s">
        <v>2229</v>
      </c>
      <c r="H13239" s="268" t="s">
        <v>4384</v>
      </c>
      <c r="I13239" s="268" t="s">
        <v>200</v>
      </c>
      <c r="J13239" s="268">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3" t="s">
        <v>2228</v>
      </c>
      <c r="C13240" s="264" t="s">
        <v>138</v>
      </c>
      <c r="D13240" s="74" t="str">
        <f t="shared" si="413"/>
        <v>mai/2019</v>
      </c>
      <c r="E13240" s="267">
        <v>43588</v>
      </c>
      <c r="F13240" s="263">
        <v>15115</v>
      </c>
      <c r="G13240" s="263" t="s">
        <v>2229</v>
      </c>
      <c r="H13240" s="268" t="s">
        <v>4384</v>
      </c>
      <c r="I13240" s="268" t="s">
        <v>200</v>
      </c>
      <c r="J13240" s="269">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3" t="s">
        <v>2228</v>
      </c>
      <c r="C13241" s="264" t="s">
        <v>138</v>
      </c>
      <c r="D13241" s="74" t="str">
        <f t="shared" si="413"/>
        <v>mai/2019</v>
      </c>
      <c r="E13241" s="267">
        <v>43588</v>
      </c>
      <c r="F13241" s="263">
        <v>1566</v>
      </c>
      <c r="G13241" s="263" t="s">
        <v>2229</v>
      </c>
      <c r="H13241" s="268" t="s">
        <v>2328</v>
      </c>
      <c r="I13241" s="268" t="s">
        <v>145</v>
      </c>
      <c r="J13241" s="269">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3" t="s">
        <v>2228</v>
      </c>
      <c r="C13242" s="264" t="s">
        <v>138</v>
      </c>
      <c r="D13242" s="74" t="str">
        <f t="shared" si="413"/>
        <v>mai/2019</v>
      </c>
      <c r="E13242" s="267">
        <v>43588</v>
      </c>
      <c r="F13242" s="263">
        <v>93197</v>
      </c>
      <c r="G13242" s="263" t="s">
        <v>2229</v>
      </c>
      <c r="H13242" s="268" t="s">
        <v>2336</v>
      </c>
      <c r="I13242" s="268" t="s">
        <v>2192</v>
      </c>
      <c r="J13242" s="269">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3" t="s">
        <v>2228</v>
      </c>
      <c r="C13243" s="264" t="s">
        <v>138</v>
      </c>
      <c r="D13243" s="74" t="str">
        <f t="shared" si="413"/>
        <v>mai/2019</v>
      </c>
      <c r="E13243" s="267">
        <v>43588</v>
      </c>
      <c r="F13243" s="263">
        <v>93197</v>
      </c>
      <c r="G13243" s="263" t="s">
        <v>2229</v>
      </c>
      <c r="H13243" s="268" t="s">
        <v>2336</v>
      </c>
      <c r="I13243" s="268" t="s">
        <v>562</v>
      </c>
      <c r="J13243" s="268">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3" t="s">
        <v>2228</v>
      </c>
      <c r="C13244" s="264" t="s">
        <v>138</v>
      </c>
      <c r="D13244" s="74" t="str">
        <f t="shared" si="413"/>
        <v>mai/2019</v>
      </c>
      <c r="E13244" s="267">
        <v>43588</v>
      </c>
      <c r="F13244" s="263">
        <v>10805</v>
      </c>
      <c r="G13244" s="263" t="s">
        <v>2229</v>
      </c>
      <c r="H13244" s="268" t="s">
        <v>4500</v>
      </c>
      <c r="I13244" s="268" t="s">
        <v>2182</v>
      </c>
      <c r="J13244" s="269">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3" t="s">
        <v>2228</v>
      </c>
      <c r="C13245" s="264" t="s">
        <v>138</v>
      </c>
      <c r="D13245" s="74" t="str">
        <f t="shared" si="413"/>
        <v>mai/2019</v>
      </c>
      <c r="E13245" s="267">
        <v>43588</v>
      </c>
      <c r="F13245" s="263">
        <v>10760</v>
      </c>
      <c r="G13245" s="263" t="s">
        <v>2229</v>
      </c>
      <c r="H13245" s="268" t="s">
        <v>4500</v>
      </c>
      <c r="I13245" s="268" t="s">
        <v>2182</v>
      </c>
      <c r="J13245" s="268">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3" t="s">
        <v>2228</v>
      </c>
      <c r="C13246" s="264" t="s">
        <v>138</v>
      </c>
      <c r="D13246" s="74" t="str">
        <f t="shared" si="413"/>
        <v>mai/2019</v>
      </c>
      <c r="E13246" s="267">
        <v>43588</v>
      </c>
      <c r="F13246" s="263" t="s">
        <v>437</v>
      </c>
      <c r="G13246" s="263" t="s">
        <v>2229</v>
      </c>
      <c r="H13246" s="268" t="s">
        <v>2362</v>
      </c>
      <c r="I13246" s="268" t="s">
        <v>439</v>
      </c>
      <c r="J13246" s="268">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3" t="s">
        <v>2228</v>
      </c>
      <c r="C13247" s="264" t="s">
        <v>138</v>
      </c>
      <c r="D13247" s="74" t="str">
        <f t="shared" si="413"/>
        <v>mai/2019</v>
      </c>
      <c r="E13247" s="267">
        <v>43588</v>
      </c>
      <c r="F13247" s="263">
        <v>128</v>
      </c>
      <c r="G13247" s="263" t="s">
        <v>2229</v>
      </c>
      <c r="H13247" s="268" t="s">
        <v>4501</v>
      </c>
      <c r="I13247" s="268" t="s">
        <v>2198</v>
      </c>
      <c r="J13247" s="269">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3" t="s">
        <v>2228</v>
      </c>
      <c r="C13248" s="264" t="s">
        <v>138</v>
      </c>
      <c r="D13248" s="74" t="str">
        <f t="shared" si="413"/>
        <v>mai/2019</v>
      </c>
      <c r="E13248" s="267">
        <v>43588</v>
      </c>
      <c r="F13248" s="263">
        <v>45</v>
      </c>
      <c r="G13248" s="263" t="s">
        <v>2229</v>
      </c>
      <c r="H13248" s="268" t="s">
        <v>2353</v>
      </c>
      <c r="I13248" s="268" t="s">
        <v>188</v>
      </c>
      <c r="J13248" s="269">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3" t="s">
        <v>2228</v>
      </c>
      <c r="C13249" s="264" t="s">
        <v>138</v>
      </c>
      <c r="D13249" s="74" t="str">
        <f t="shared" si="413"/>
        <v>mai/2019</v>
      </c>
      <c r="E13249" s="267">
        <v>43588</v>
      </c>
      <c r="F13249" s="263">
        <v>60</v>
      </c>
      <c r="G13249" s="263" t="s">
        <v>2229</v>
      </c>
      <c r="H13249" s="268" t="s">
        <v>2353</v>
      </c>
      <c r="I13249" s="268" t="s">
        <v>188</v>
      </c>
      <c r="J13249" s="269">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3" t="s">
        <v>2228</v>
      </c>
      <c r="C13250" s="264" t="s">
        <v>138</v>
      </c>
      <c r="D13250" s="74" t="str">
        <f t="shared" si="413"/>
        <v>mai/2019</v>
      </c>
      <c r="E13250" s="267">
        <v>43588</v>
      </c>
      <c r="F13250" s="263">
        <v>50</v>
      </c>
      <c r="G13250" s="263" t="s">
        <v>2229</v>
      </c>
      <c r="H13250" s="268" t="s">
        <v>2353</v>
      </c>
      <c r="I13250" s="268" t="s">
        <v>179</v>
      </c>
      <c r="J13250" s="269">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3" t="s">
        <v>2228</v>
      </c>
      <c r="C13251" s="264" t="s">
        <v>138</v>
      </c>
      <c r="D13251" s="74" t="str">
        <f t="shared" si="413"/>
        <v>mai/2019</v>
      </c>
      <c r="E13251" s="267">
        <v>43588</v>
      </c>
      <c r="F13251" s="263">
        <v>59</v>
      </c>
      <c r="G13251" s="263" t="s">
        <v>2229</v>
      </c>
      <c r="H13251" s="268" t="s">
        <v>2353</v>
      </c>
      <c r="I13251" s="268" t="s">
        <v>179</v>
      </c>
      <c r="J13251" s="269">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3" t="s">
        <v>2228</v>
      </c>
      <c r="C13252" s="264" t="s">
        <v>138</v>
      </c>
      <c r="D13252" s="74" t="str">
        <f t="shared" ref="D13252:D13315" si="415">TEXT(E13252,"mmm/aaaa")</f>
        <v>mai/2019</v>
      </c>
      <c r="E13252" s="267">
        <v>43588</v>
      </c>
      <c r="F13252" s="263">
        <v>11115</v>
      </c>
      <c r="G13252" s="263" t="s">
        <v>2229</v>
      </c>
      <c r="H13252" s="268" t="s">
        <v>4468</v>
      </c>
      <c r="I13252" s="268" t="s">
        <v>2183</v>
      </c>
      <c r="J13252" s="268">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3" t="s">
        <v>2228</v>
      </c>
      <c r="C13253" s="264" t="s">
        <v>138</v>
      </c>
      <c r="D13253" s="74" t="str">
        <f t="shared" si="415"/>
        <v>mai/2019</v>
      </c>
      <c r="E13253" s="267">
        <v>43588</v>
      </c>
      <c r="F13253" s="263">
        <v>11004</v>
      </c>
      <c r="G13253" s="263" t="s">
        <v>2229</v>
      </c>
      <c r="H13253" s="268" t="s">
        <v>4468</v>
      </c>
      <c r="I13253" s="268" t="s">
        <v>2183</v>
      </c>
      <c r="J13253" s="268">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3" t="s">
        <v>2228</v>
      </c>
      <c r="C13254" s="264" t="s">
        <v>138</v>
      </c>
      <c r="D13254" s="74" t="str">
        <f t="shared" si="415"/>
        <v>mai/2019</v>
      </c>
      <c r="E13254" s="267">
        <v>43588</v>
      </c>
      <c r="F13254" s="263" t="s">
        <v>4502</v>
      </c>
      <c r="G13254" s="263" t="s">
        <v>2229</v>
      </c>
      <c r="H13254" s="268" t="s">
        <v>4502</v>
      </c>
      <c r="I13254" s="268" t="s">
        <v>4503</v>
      </c>
      <c r="J13254" s="269">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3" t="s">
        <v>2228</v>
      </c>
      <c r="C13255" s="264" t="s">
        <v>138</v>
      </c>
      <c r="D13255" s="74" t="str">
        <f t="shared" si="415"/>
        <v>mai/2019</v>
      </c>
      <c r="E13255" s="267">
        <v>43588</v>
      </c>
      <c r="F13255" s="263" t="s">
        <v>4502</v>
      </c>
      <c r="G13255" s="263" t="s">
        <v>2229</v>
      </c>
      <c r="H13255" s="268" t="s">
        <v>4502</v>
      </c>
      <c r="I13255" s="268" t="s">
        <v>562</v>
      </c>
      <c r="J13255" s="269">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3" t="s">
        <v>2228</v>
      </c>
      <c r="C13256" s="264" t="s">
        <v>138</v>
      </c>
      <c r="D13256" s="74" t="str">
        <f t="shared" si="415"/>
        <v>mai/2019</v>
      </c>
      <c r="E13256" s="267">
        <v>43588</v>
      </c>
      <c r="F13256" s="263" t="s">
        <v>4504</v>
      </c>
      <c r="G13256" s="263" t="s">
        <v>2229</v>
      </c>
      <c r="H13256" s="268" t="s">
        <v>4504</v>
      </c>
      <c r="I13256" s="268" t="s">
        <v>4503</v>
      </c>
      <c r="J13256" s="269">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3" t="s">
        <v>2228</v>
      </c>
      <c r="C13257" s="264" t="s">
        <v>138</v>
      </c>
      <c r="D13257" s="74" t="str">
        <f t="shared" si="415"/>
        <v>mai/2019</v>
      </c>
      <c r="E13257" s="267">
        <v>43588</v>
      </c>
      <c r="F13257" s="263" t="s">
        <v>4504</v>
      </c>
      <c r="G13257" s="263" t="s">
        <v>2229</v>
      </c>
      <c r="H13257" s="268" t="s">
        <v>4504</v>
      </c>
      <c r="I13257" s="268" t="s">
        <v>562</v>
      </c>
      <c r="J13257" s="269">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3" t="s">
        <v>2228</v>
      </c>
      <c r="C13258" s="264" t="s">
        <v>138</v>
      </c>
      <c r="D13258" s="74" t="str">
        <f t="shared" si="415"/>
        <v>mai/2019</v>
      </c>
      <c r="E13258" s="267">
        <v>43588</v>
      </c>
      <c r="F13258" s="263" t="s">
        <v>4505</v>
      </c>
      <c r="G13258" s="263" t="s">
        <v>2229</v>
      </c>
      <c r="H13258" s="268" t="s">
        <v>4505</v>
      </c>
      <c r="I13258" s="268" t="s">
        <v>4503</v>
      </c>
      <c r="J13258" s="269">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3" t="s">
        <v>2228</v>
      </c>
      <c r="C13259" s="264" t="s">
        <v>138</v>
      </c>
      <c r="D13259" s="74" t="str">
        <f t="shared" si="415"/>
        <v>mai/2019</v>
      </c>
      <c r="E13259" s="267">
        <v>43588</v>
      </c>
      <c r="F13259" s="263" t="s">
        <v>4505</v>
      </c>
      <c r="G13259" s="263" t="s">
        <v>2229</v>
      </c>
      <c r="H13259" s="268" t="s">
        <v>4505</v>
      </c>
      <c r="I13259" s="268" t="s">
        <v>562</v>
      </c>
      <c r="J13259" s="269">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3" t="s">
        <v>2228</v>
      </c>
      <c r="C13260" s="264" t="s">
        <v>138</v>
      </c>
      <c r="D13260" s="74" t="str">
        <f t="shared" si="415"/>
        <v>mai/2019</v>
      </c>
      <c r="E13260" s="267">
        <v>43588</v>
      </c>
      <c r="F13260" s="263" t="s">
        <v>4418</v>
      </c>
      <c r="G13260" s="263" t="s">
        <v>2229</v>
      </c>
      <c r="H13260" s="268" t="s">
        <v>4418</v>
      </c>
      <c r="I13260" s="268" t="s">
        <v>4503</v>
      </c>
      <c r="J13260" s="269">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3" t="s">
        <v>2228</v>
      </c>
      <c r="C13261" s="264" t="s">
        <v>138</v>
      </c>
      <c r="D13261" s="74" t="str">
        <f t="shared" si="415"/>
        <v>mai/2019</v>
      </c>
      <c r="E13261" s="267">
        <v>43588</v>
      </c>
      <c r="F13261" s="263" t="s">
        <v>4418</v>
      </c>
      <c r="G13261" s="263" t="s">
        <v>2229</v>
      </c>
      <c r="H13261" s="268" t="s">
        <v>4418</v>
      </c>
      <c r="I13261" s="268" t="s">
        <v>562</v>
      </c>
      <c r="J13261" s="269">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3" t="s">
        <v>2228</v>
      </c>
      <c r="C13262" s="264" t="s">
        <v>138</v>
      </c>
      <c r="D13262" s="74" t="str">
        <f t="shared" si="415"/>
        <v>mai/2019</v>
      </c>
      <c r="E13262" s="267">
        <v>43588</v>
      </c>
      <c r="F13262" s="263" t="s">
        <v>4506</v>
      </c>
      <c r="G13262" s="263" t="s">
        <v>2229</v>
      </c>
      <c r="H13262" s="268" t="s">
        <v>4506</v>
      </c>
      <c r="I13262" s="268" t="s">
        <v>4503</v>
      </c>
      <c r="J13262" s="269">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3" t="s">
        <v>2228</v>
      </c>
      <c r="C13263" s="264" t="s">
        <v>138</v>
      </c>
      <c r="D13263" s="74" t="str">
        <f t="shared" si="415"/>
        <v>mai/2019</v>
      </c>
      <c r="E13263" s="267">
        <v>43588</v>
      </c>
      <c r="F13263" s="263" t="s">
        <v>4506</v>
      </c>
      <c r="G13263" s="263" t="s">
        <v>2229</v>
      </c>
      <c r="H13263" s="268" t="s">
        <v>4506</v>
      </c>
      <c r="I13263" s="268" t="s">
        <v>562</v>
      </c>
      <c r="J13263" s="269">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3" t="s">
        <v>2228</v>
      </c>
      <c r="C13264" s="264" t="s">
        <v>138</v>
      </c>
      <c r="D13264" s="74" t="str">
        <f t="shared" si="415"/>
        <v>mai/2019</v>
      </c>
      <c r="E13264" s="267">
        <v>43588</v>
      </c>
      <c r="F13264" s="263">
        <v>24</v>
      </c>
      <c r="G13264" s="263" t="s">
        <v>2229</v>
      </c>
      <c r="H13264" s="268" t="s">
        <v>3533</v>
      </c>
      <c r="I13264" s="268" t="s">
        <v>119</v>
      </c>
      <c r="J13264" s="269">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3" t="s">
        <v>2228</v>
      </c>
      <c r="C13265" s="264" t="s">
        <v>138</v>
      </c>
      <c r="D13265" s="74" t="str">
        <f t="shared" si="415"/>
        <v>mai/2019</v>
      </c>
      <c r="E13265" s="267">
        <v>43588</v>
      </c>
      <c r="F13265" s="263">
        <v>324484</v>
      </c>
      <c r="G13265" s="263" t="s">
        <v>2229</v>
      </c>
      <c r="H13265" s="268" t="s">
        <v>4386</v>
      </c>
      <c r="I13265" s="268" t="s">
        <v>2182</v>
      </c>
      <c r="J13265" s="268">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3" t="s">
        <v>2228</v>
      </c>
      <c r="C13266" s="264" t="s">
        <v>138</v>
      </c>
      <c r="D13266" s="74" t="str">
        <f t="shared" si="415"/>
        <v>mai/2019</v>
      </c>
      <c r="E13266" s="267">
        <v>43588</v>
      </c>
      <c r="F13266" s="263">
        <v>324484</v>
      </c>
      <c r="G13266" s="263" t="s">
        <v>2229</v>
      </c>
      <c r="H13266" s="268" t="s">
        <v>4386</v>
      </c>
      <c r="I13266" s="268" t="s">
        <v>562</v>
      </c>
      <c r="J13266" s="268">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3" t="s">
        <v>2228</v>
      </c>
      <c r="C13267" s="264" t="s">
        <v>138</v>
      </c>
      <c r="D13267" s="74" t="str">
        <f t="shared" si="415"/>
        <v>mai/2019</v>
      </c>
      <c r="E13267" s="267">
        <v>43588</v>
      </c>
      <c r="F13267" s="263">
        <v>327223</v>
      </c>
      <c r="G13267" s="263" t="s">
        <v>2229</v>
      </c>
      <c r="H13267" s="268" t="s">
        <v>4386</v>
      </c>
      <c r="I13267" s="268" t="s">
        <v>2182</v>
      </c>
      <c r="J13267" s="269">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3" t="s">
        <v>2228</v>
      </c>
      <c r="C13268" s="264" t="s">
        <v>138</v>
      </c>
      <c r="D13268" s="74" t="str">
        <f t="shared" si="415"/>
        <v>mai/2019</v>
      </c>
      <c r="E13268" s="267">
        <v>43588</v>
      </c>
      <c r="F13268" s="263">
        <v>327223</v>
      </c>
      <c r="G13268" s="263" t="s">
        <v>2229</v>
      </c>
      <c r="H13268" s="268" t="s">
        <v>4386</v>
      </c>
      <c r="I13268" s="268" t="s">
        <v>562</v>
      </c>
      <c r="J13268" s="268">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3" t="s">
        <v>2228</v>
      </c>
      <c r="C13269" s="264" t="s">
        <v>138</v>
      </c>
      <c r="D13269" s="74" t="str">
        <f t="shared" si="415"/>
        <v>mai/2019</v>
      </c>
      <c r="E13269" s="267">
        <v>43588</v>
      </c>
      <c r="F13269" s="263">
        <v>38</v>
      </c>
      <c r="G13269" s="263" t="s">
        <v>2229</v>
      </c>
      <c r="H13269" s="268" t="s">
        <v>3189</v>
      </c>
      <c r="I13269" s="268" t="s">
        <v>2176</v>
      </c>
      <c r="J13269" s="269">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3" t="s">
        <v>2228</v>
      </c>
      <c r="C13270" s="264" t="s">
        <v>138</v>
      </c>
      <c r="D13270" s="74" t="str">
        <f t="shared" si="415"/>
        <v>mai/2019</v>
      </c>
      <c r="E13270" s="267">
        <v>43588</v>
      </c>
      <c r="F13270" s="263">
        <v>36</v>
      </c>
      <c r="G13270" s="263" t="s">
        <v>2229</v>
      </c>
      <c r="H13270" s="268" t="s">
        <v>3189</v>
      </c>
      <c r="I13270" s="268" t="s">
        <v>2176</v>
      </c>
      <c r="J13270" s="269">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3" t="s">
        <v>2228</v>
      </c>
      <c r="C13271" s="264" t="s">
        <v>138</v>
      </c>
      <c r="D13271" s="74" t="str">
        <f t="shared" si="415"/>
        <v>mai/2019</v>
      </c>
      <c r="E13271" s="267">
        <v>43588</v>
      </c>
      <c r="F13271" s="263">
        <v>249</v>
      </c>
      <c r="G13271" s="263" t="s">
        <v>2229</v>
      </c>
      <c r="H13271" s="268" t="s">
        <v>2357</v>
      </c>
      <c r="I13271" s="268" t="s">
        <v>164</v>
      </c>
      <c r="J13271" s="269">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3" t="s">
        <v>2228</v>
      </c>
      <c r="C13272" s="264" t="s">
        <v>138</v>
      </c>
      <c r="D13272" s="74" t="str">
        <f t="shared" si="415"/>
        <v>mai/2019</v>
      </c>
      <c r="E13272" s="267">
        <v>43588</v>
      </c>
      <c r="F13272" s="263">
        <v>19725</v>
      </c>
      <c r="G13272" s="263" t="s">
        <v>2229</v>
      </c>
      <c r="H13272" s="268" t="s">
        <v>2370</v>
      </c>
      <c r="I13272" s="268" t="s">
        <v>145</v>
      </c>
      <c r="J13272" s="269">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3" t="s">
        <v>2228</v>
      </c>
      <c r="C13273" s="264" t="s">
        <v>138</v>
      </c>
      <c r="D13273" s="74" t="str">
        <f t="shared" si="415"/>
        <v>mai/2019</v>
      </c>
      <c r="E13273" s="267">
        <v>43588</v>
      </c>
      <c r="F13273" s="263" t="s">
        <v>1070</v>
      </c>
      <c r="G13273" s="263" t="s">
        <v>2229</v>
      </c>
      <c r="H13273" s="268" t="s">
        <v>1071</v>
      </c>
      <c r="I13273" s="268" t="s">
        <v>2237</v>
      </c>
      <c r="J13273" s="269">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3" t="s">
        <v>2228</v>
      </c>
      <c r="C13274" s="264" t="s">
        <v>138</v>
      </c>
      <c r="D13274" s="74" t="str">
        <f t="shared" si="415"/>
        <v>mai/2019</v>
      </c>
      <c r="E13274" s="267">
        <v>43588</v>
      </c>
      <c r="F13274" s="263" t="s">
        <v>1261</v>
      </c>
      <c r="G13274" s="263" t="s">
        <v>2229</v>
      </c>
      <c r="H13274" s="268" t="s">
        <v>2250</v>
      </c>
      <c r="I13274" s="268" t="s">
        <v>135</v>
      </c>
      <c r="J13274" s="268">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3" t="s">
        <v>2228</v>
      </c>
      <c r="C13275" s="264" t="s">
        <v>138</v>
      </c>
      <c r="D13275" s="74" t="str">
        <f t="shared" si="415"/>
        <v>mai/2019</v>
      </c>
      <c r="E13275" s="267">
        <v>43588</v>
      </c>
      <c r="F13275" s="263" t="s">
        <v>1261</v>
      </c>
      <c r="G13275" s="263" t="s">
        <v>2229</v>
      </c>
      <c r="H13275" s="268" t="s">
        <v>2250</v>
      </c>
      <c r="I13275" s="268" t="s">
        <v>135</v>
      </c>
      <c r="J13275" s="268">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3" t="s">
        <v>2228</v>
      </c>
      <c r="C13276" s="264" t="s">
        <v>138</v>
      </c>
      <c r="D13276" s="74" t="str">
        <f t="shared" si="415"/>
        <v>mai/2019</v>
      </c>
      <c r="E13276" s="267">
        <v>43588</v>
      </c>
      <c r="F13276" s="263" t="s">
        <v>1261</v>
      </c>
      <c r="G13276" s="263" t="s">
        <v>2229</v>
      </c>
      <c r="H13276" s="268" t="s">
        <v>2250</v>
      </c>
      <c r="I13276" s="268" t="s">
        <v>135</v>
      </c>
      <c r="J13276" s="268">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3" t="s">
        <v>2228</v>
      </c>
      <c r="C13277" s="264" t="s">
        <v>138</v>
      </c>
      <c r="D13277" s="74" t="str">
        <f t="shared" si="415"/>
        <v>mai/2019</v>
      </c>
      <c r="E13277" s="267">
        <v>43588</v>
      </c>
      <c r="F13277" s="263" t="s">
        <v>1261</v>
      </c>
      <c r="G13277" s="263" t="s">
        <v>2229</v>
      </c>
      <c r="H13277" s="268" t="s">
        <v>2250</v>
      </c>
      <c r="I13277" s="268" t="s">
        <v>135</v>
      </c>
      <c r="J13277" s="268">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3" t="s">
        <v>2228</v>
      </c>
      <c r="C13278" s="264" t="s">
        <v>138</v>
      </c>
      <c r="D13278" s="74" t="str">
        <f t="shared" si="415"/>
        <v>mai/2019</v>
      </c>
      <c r="E13278" s="267">
        <v>43588</v>
      </c>
      <c r="F13278" s="263" t="s">
        <v>1261</v>
      </c>
      <c r="G13278" s="263" t="s">
        <v>2229</v>
      </c>
      <c r="H13278" s="268" t="s">
        <v>2250</v>
      </c>
      <c r="I13278" s="268" t="s">
        <v>135</v>
      </c>
      <c r="J13278" s="268">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3" t="s">
        <v>2228</v>
      </c>
      <c r="C13279" s="264" t="s">
        <v>138</v>
      </c>
      <c r="D13279" s="74" t="str">
        <f t="shared" si="415"/>
        <v>mai/2019</v>
      </c>
      <c r="E13279" s="267">
        <v>43588</v>
      </c>
      <c r="F13279" s="263" t="s">
        <v>1261</v>
      </c>
      <c r="G13279" s="263" t="s">
        <v>2229</v>
      </c>
      <c r="H13279" s="268" t="s">
        <v>2250</v>
      </c>
      <c r="I13279" s="268" t="s">
        <v>135</v>
      </c>
      <c r="J13279" s="268">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3" t="s">
        <v>2228</v>
      </c>
      <c r="C13280" s="264" t="s">
        <v>138</v>
      </c>
      <c r="D13280" s="74" t="str">
        <f t="shared" si="415"/>
        <v>mai/2019</v>
      </c>
      <c r="E13280" s="267">
        <v>43588</v>
      </c>
      <c r="F13280" s="263" t="s">
        <v>1261</v>
      </c>
      <c r="G13280" s="263" t="s">
        <v>2229</v>
      </c>
      <c r="H13280" s="268" t="s">
        <v>2250</v>
      </c>
      <c r="I13280" s="268" t="s">
        <v>135</v>
      </c>
      <c r="J13280" s="268">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3" t="s">
        <v>2228</v>
      </c>
      <c r="C13281" s="264" t="s">
        <v>138</v>
      </c>
      <c r="D13281" s="74" t="str">
        <f t="shared" si="415"/>
        <v>mai/2019</v>
      </c>
      <c r="E13281" s="267">
        <v>43588</v>
      </c>
      <c r="F13281" s="263" t="s">
        <v>1261</v>
      </c>
      <c r="G13281" s="263" t="s">
        <v>2229</v>
      </c>
      <c r="H13281" s="268" t="s">
        <v>2250</v>
      </c>
      <c r="I13281" s="268" t="s">
        <v>135</v>
      </c>
      <c r="J13281" s="268">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3" t="s">
        <v>2228</v>
      </c>
      <c r="C13282" s="264" t="s">
        <v>138</v>
      </c>
      <c r="D13282" s="74" t="str">
        <f t="shared" si="415"/>
        <v>mai/2019</v>
      </c>
      <c r="E13282" s="267">
        <v>43588</v>
      </c>
      <c r="F13282" s="263" t="s">
        <v>1261</v>
      </c>
      <c r="G13282" s="263" t="s">
        <v>2229</v>
      </c>
      <c r="H13282" s="268" t="s">
        <v>2250</v>
      </c>
      <c r="I13282" s="268" t="s">
        <v>135</v>
      </c>
      <c r="J13282" s="268">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3" t="s">
        <v>2228</v>
      </c>
      <c r="C13283" s="264" t="s">
        <v>138</v>
      </c>
      <c r="D13283" s="74" t="str">
        <f t="shared" si="415"/>
        <v>mai/2019</v>
      </c>
      <c r="E13283" s="267">
        <v>43588</v>
      </c>
      <c r="F13283" s="263" t="s">
        <v>1261</v>
      </c>
      <c r="G13283" s="263" t="s">
        <v>2229</v>
      </c>
      <c r="H13283" s="268" t="s">
        <v>2250</v>
      </c>
      <c r="I13283" s="268" t="s">
        <v>135</v>
      </c>
      <c r="J13283" s="268">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3" t="s">
        <v>2228</v>
      </c>
      <c r="C13284" s="264" t="s">
        <v>138</v>
      </c>
      <c r="D13284" s="74" t="str">
        <f t="shared" si="415"/>
        <v>mai/2019</v>
      </c>
      <c r="E13284" s="267">
        <v>43588</v>
      </c>
      <c r="F13284" s="263" t="s">
        <v>1261</v>
      </c>
      <c r="G13284" s="263" t="s">
        <v>2229</v>
      </c>
      <c r="H13284" s="268" t="s">
        <v>2250</v>
      </c>
      <c r="I13284" s="268" t="s">
        <v>135</v>
      </c>
      <c r="J13284" s="268">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3" t="s">
        <v>2228</v>
      </c>
      <c r="C13285" s="264" t="s">
        <v>138</v>
      </c>
      <c r="D13285" s="74" t="str">
        <f t="shared" si="415"/>
        <v>mai/2019</v>
      </c>
      <c r="E13285" s="267">
        <v>43588</v>
      </c>
      <c r="F13285" s="263" t="s">
        <v>1261</v>
      </c>
      <c r="G13285" s="263" t="s">
        <v>2229</v>
      </c>
      <c r="H13285" s="268" t="s">
        <v>2250</v>
      </c>
      <c r="I13285" s="268" t="s">
        <v>135</v>
      </c>
      <c r="J13285" s="268">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3" t="s">
        <v>2228</v>
      </c>
      <c r="C13286" s="264" t="s">
        <v>138</v>
      </c>
      <c r="D13286" s="74" t="str">
        <f t="shared" si="415"/>
        <v>mai/2019</v>
      </c>
      <c r="E13286" s="267">
        <v>43588</v>
      </c>
      <c r="F13286" s="263" t="s">
        <v>1261</v>
      </c>
      <c r="G13286" s="263" t="s">
        <v>2229</v>
      </c>
      <c r="H13286" s="268" t="s">
        <v>2250</v>
      </c>
      <c r="I13286" s="268" t="s">
        <v>135</v>
      </c>
      <c r="J13286" s="268">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3" t="s">
        <v>2228</v>
      </c>
      <c r="C13287" s="264" t="s">
        <v>138</v>
      </c>
      <c r="D13287" s="74" t="str">
        <f t="shared" si="415"/>
        <v>mai/2019</v>
      </c>
      <c r="E13287" s="267">
        <v>43588</v>
      </c>
      <c r="F13287" s="263" t="s">
        <v>1261</v>
      </c>
      <c r="G13287" s="263" t="s">
        <v>2229</v>
      </c>
      <c r="H13287" s="268" t="s">
        <v>2250</v>
      </c>
      <c r="I13287" s="268" t="s">
        <v>135</v>
      </c>
      <c r="J13287" s="268">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3" t="s">
        <v>2228</v>
      </c>
      <c r="C13288" s="264" t="s">
        <v>138</v>
      </c>
      <c r="D13288" s="74" t="str">
        <f t="shared" si="415"/>
        <v>mai/2019</v>
      </c>
      <c r="E13288" s="267">
        <v>43588</v>
      </c>
      <c r="F13288" s="263" t="s">
        <v>1261</v>
      </c>
      <c r="G13288" s="263" t="s">
        <v>2229</v>
      </c>
      <c r="H13288" s="268" t="s">
        <v>2250</v>
      </c>
      <c r="I13288" s="268" t="s">
        <v>135</v>
      </c>
      <c r="J13288" s="268">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3" t="s">
        <v>2228</v>
      </c>
      <c r="C13289" s="264" t="s">
        <v>138</v>
      </c>
      <c r="D13289" s="74" t="str">
        <f t="shared" si="415"/>
        <v>mai/2019</v>
      </c>
      <c r="E13289" s="267">
        <v>43588</v>
      </c>
      <c r="F13289" s="263" t="s">
        <v>1261</v>
      </c>
      <c r="G13289" s="263" t="s">
        <v>2229</v>
      </c>
      <c r="H13289" s="268" t="s">
        <v>2250</v>
      </c>
      <c r="I13289" s="268" t="s">
        <v>135</v>
      </c>
      <c r="J13289" s="268">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3" t="s">
        <v>2228</v>
      </c>
      <c r="C13290" s="264" t="s">
        <v>138</v>
      </c>
      <c r="D13290" s="74" t="str">
        <f t="shared" si="415"/>
        <v>mai/2019</v>
      </c>
      <c r="E13290" s="267">
        <v>43588</v>
      </c>
      <c r="F13290" s="263" t="s">
        <v>1261</v>
      </c>
      <c r="G13290" s="263" t="s">
        <v>2229</v>
      </c>
      <c r="H13290" s="268" t="s">
        <v>2250</v>
      </c>
      <c r="I13290" s="268" t="s">
        <v>135</v>
      </c>
      <c r="J13290" s="268">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3" t="s">
        <v>2228</v>
      </c>
      <c r="C13291" s="264" t="s">
        <v>138</v>
      </c>
      <c r="D13291" s="74" t="str">
        <f t="shared" si="415"/>
        <v>mai/2019</v>
      </c>
      <c r="E13291" s="267">
        <v>43588</v>
      </c>
      <c r="F13291" s="263" t="s">
        <v>1261</v>
      </c>
      <c r="G13291" s="263" t="s">
        <v>2229</v>
      </c>
      <c r="H13291" s="268" t="s">
        <v>2250</v>
      </c>
      <c r="I13291" s="268" t="s">
        <v>135</v>
      </c>
      <c r="J13291" s="268">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3" t="s">
        <v>2228</v>
      </c>
      <c r="C13292" s="264" t="s">
        <v>138</v>
      </c>
      <c r="D13292" s="74" t="str">
        <f t="shared" si="415"/>
        <v>mai/2019</v>
      </c>
      <c r="E13292" s="267">
        <v>43588</v>
      </c>
      <c r="F13292" s="263">
        <v>1956</v>
      </c>
      <c r="G13292" s="263" t="s">
        <v>2229</v>
      </c>
      <c r="H13292" s="268" t="s">
        <v>4464</v>
      </c>
      <c r="I13292" s="268" t="s">
        <v>118</v>
      </c>
      <c r="J13292" s="269">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3" t="s">
        <v>2228</v>
      </c>
      <c r="C13293" s="264" t="s">
        <v>138</v>
      </c>
      <c r="D13293" s="74" t="str">
        <f t="shared" si="415"/>
        <v>mai/2019</v>
      </c>
      <c r="E13293" s="267">
        <v>43588</v>
      </c>
      <c r="F13293" s="263">
        <v>5494</v>
      </c>
      <c r="G13293" s="263" t="s">
        <v>2229</v>
      </c>
      <c r="H13293" s="268" t="s">
        <v>2349</v>
      </c>
      <c r="I13293" s="268" t="s">
        <v>181</v>
      </c>
      <c r="J13293" s="269">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3" t="s">
        <v>2228</v>
      </c>
      <c r="C13294" s="264" t="s">
        <v>138</v>
      </c>
      <c r="D13294" s="74" t="str">
        <f t="shared" si="415"/>
        <v>mai/2019</v>
      </c>
      <c r="E13294" s="267">
        <v>43588</v>
      </c>
      <c r="F13294" s="263">
        <v>5493</v>
      </c>
      <c r="G13294" s="263" t="s">
        <v>2229</v>
      </c>
      <c r="H13294" s="268" t="s">
        <v>2349</v>
      </c>
      <c r="I13294" s="268" t="s">
        <v>181</v>
      </c>
      <c r="J13294" s="269">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3" t="s">
        <v>2228</v>
      </c>
      <c r="C13295" s="264" t="s">
        <v>138</v>
      </c>
      <c r="D13295" s="74" t="str">
        <f t="shared" si="415"/>
        <v>mai/2019</v>
      </c>
      <c r="E13295" s="267">
        <v>43588</v>
      </c>
      <c r="F13295" s="263">
        <v>15367102</v>
      </c>
      <c r="G13295" s="263" t="s">
        <v>2229</v>
      </c>
      <c r="H13295" s="268" t="s">
        <v>2377</v>
      </c>
      <c r="I13295" s="268" t="s">
        <v>846</v>
      </c>
      <c r="J13295" s="269">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3" t="s">
        <v>2228</v>
      </c>
      <c r="C13296" s="264" t="s">
        <v>138</v>
      </c>
      <c r="D13296" s="74" t="str">
        <f t="shared" si="415"/>
        <v>mai/2019</v>
      </c>
      <c r="E13296" s="267">
        <v>43588</v>
      </c>
      <c r="F13296" s="263">
        <v>15367102</v>
      </c>
      <c r="G13296" s="263" t="s">
        <v>2229</v>
      </c>
      <c r="H13296" s="268" t="s">
        <v>2377</v>
      </c>
      <c r="I13296" s="268" t="s">
        <v>562</v>
      </c>
      <c r="J13296" s="268">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3" t="s">
        <v>2228</v>
      </c>
      <c r="C13297" s="264" t="s">
        <v>138</v>
      </c>
      <c r="D13297" s="74" t="str">
        <f t="shared" si="415"/>
        <v>mai/2019</v>
      </c>
      <c r="E13297" s="267">
        <v>43588</v>
      </c>
      <c r="F13297" s="263">
        <v>324913602</v>
      </c>
      <c r="G13297" s="263" t="s">
        <v>2229</v>
      </c>
      <c r="H13297" s="268" t="s">
        <v>3126</v>
      </c>
      <c r="I13297" s="268" t="s">
        <v>190</v>
      </c>
      <c r="J13297" s="269">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3" t="s">
        <v>2228</v>
      </c>
      <c r="C13298" s="264" t="s">
        <v>138</v>
      </c>
      <c r="D13298" s="74" t="str">
        <f t="shared" si="415"/>
        <v>mai/2019</v>
      </c>
      <c r="E13298" s="267">
        <v>43588</v>
      </c>
      <c r="F13298" s="263">
        <v>324895060</v>
      </c>
      <c r="G13298" s="263" t="s">
        <v>2229</v>
      </c>
      <c r="H13298" s="268" t="s">
        <v>3126</v>
      </c>
      <c r="I13298" s="268" t="s">
        <v>190</v>
      </c>
      <c r="J13298" s="268">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3" t="s">
        <v>2228</v>
      </c>
      <c r="C13299" s="264" t="s">
        <v>138</v>
      </c>
      <c r="D13299" s="74" t="str">
        <f t="shared" si="415"/>
        <v>mai/2019</v>
      </c>
      <c r="E13299" s="267">
        <v>43588</v>
      </c>
      <c r="F13299" s="263">
        <v>326329706</v>
      </c>
      <c r="G13299" s="263" t="s">
        <v>2229</v>
      </c>
      <c r="H13299" s="268" t="s">
        <v>3126</v>
      </c>
      <c r="I13299" s="268" t="s">
        <v>190</v>
      </c>
      <c r="J13299" s="268">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3" t="s">
        <v>2228</v>
      </c>
      <c r="C13300" s="264" t="s">
        <v>138</v>
      </c>
      <c r="D13300" s="74" t="str">
        <f t="shared" si="415"/>
        <v>mai/2019</v>
      </c>
      <c r="E13300" s="267">
        <v>43591</v>
      </c>
      <c r="F13300" s="263">
        <v>82339</v>
      </c>
      <c r="G13300" s="263" t="s">
        <v>2229</v>
      </c>
      <c r="H13300" s="268" t="s">
        <v>4457</v>
      </c>
      <c r="I13300" s="268" t="s">
        <v>2181</v>
      </c>
      <c r="J13300" s="269">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3" t="s">
        <v>2228</v>
      </c>
      <c r="C13301" s="264" t="s">
        <v>138</v>
      </c>
      <c r="D13301" s="74" t="str">
        <f t="shared" si="415"/>
        <v>mai/2019</v>
      </c>
      <c r="E13301" s="267">
        <v>43591</v>
      </c>
      <c r="F13301" s="263">
        <v>82339</v>
      </c>
      <c r="G13301" s="263" t="s">
        <v>2229</v>
      </c>
      <c r="H13301" s="268" t="s">
        <v>4457</v>
      </c>
      <c r="I13301" s="268" t="s">
        <v>562</v>
      </c>
      <c r="J13301" s="268">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3" t="s">
        <v>2228</v>
      </c>
      <c r="C13302" s="264" t="s">
        <v>138</v>
      </c>
      <c r="D13302" s="74" t="str">
        <f t="shared" si="415"/>
        <v>mai/2019</v>
      </c>
      <c r="E13302" s="267">
        <v>43591</v>
      </c>
      <c r="F13302" s="263">
        <v>23242</v>
      </c>
      <c r="G13302" s="263" t="s">
        <v>2229</v>
      </c>
      <c r="H13302" s="268" t="s">
        <v>2456</v>
      </c>
      <c r="I13302" s="268" t="s">
        <v>2182</v>
      </c>
      <c r="J13302" s="268">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3" t="s">
        <v>2228</v>
      </c>
      <c r="C13303" s="264" t="s">
        <v>138</v>
      </c>
      <c r="D13303" s="74" t="str">
        <f t="shared" si="415"/>
        <v>mai/2019</v>
      </c>
      <c r="E13303" s="267">
        <v>43591</v>
      </c>
      <c r="F13303" s="263">
        <v>233303</v>
      </c>
      <c r="G13303" s="263" t="s">
        <v>2229</v>
      </c>
      <c r="H13303" s="268" t="s">
        <v>2456</v>
      </c>
      <c r="I13303" s="268" t="s">
        <v>2182</v>
      </c>
      <c r="J13303" s="268">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3" t="s">
        <v>2228</v>
      </c>
      <c r="C13304" s="264" t="s">
        <v>138</v>
      </c>
      <c r="D13304" s="74" t="str">
        <f t="shared" si="415"/>
        <v>mai/2019</v>
      </c>
      <c r="E13304" s="267">
        <v>43591</v>
      </c>
      <c r="F13304" s="263">
        <v>23548</v>
      </c>
      <c r="G13304" s="263" t="s">
        <v>2229</v>
      </c>
      <c r="H13304" s="268" t="s">
        <v>2456</v>
      </c>
      <c r="I13304" s="268" t="s">
        <v>2181</v>
      </c>
      <c r="J13304" s="268">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3" t="s">
        <v>2228</v>
      </c>
      <c r="C13305" s="264" t="s">
        <v>138</v>
      </c>
      <c r="D13305" s="74" t="str">
        <f t="shared" si="415"/>
        <v>mai/2019</v>
      </c>
      <c r="E13305" s="267">
        <v>43591</v>
      </c>
      <c r="F13305" s="263">
        <v>23533</v>
      </c>
      <c r="G13305" s="263" t="s">
        <v>2229</v>
      </c>
      <c r="H13305" s="268" t="s">
        <v>2456</v>
      </c>
      <c r="I13305" s="268" t="s">
        <v>2182</v>
      </c>
      <c r="J13305" s="268">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3" t="s">
        <v>2228</v>
      </c>
      <c r="C13306" s="264" t="s">
        <v>138</v>
      </c>
      <c r="D13306" s="74" t="str">
        <f t="shared" si="415"/>
        <v>mai/2019</v>
      </c>
      <c r="E13306" s="267">
        <v>43591</v>
      </c>
      <c r="F13306" s="263">
        <v>23541</v>
      </c>
      <c r="G13306" s="263" t="s">
        <v>2229</v>
      </c>
      <c r="H13306" s="268" t="s">
        <v>2456</v>
      </c>
      <c r="I13306" s="268" t="s">
        <v>2181</v>
      </c>
      <c r="J13306" s="268">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3" t="s">
        <v>2228</v>
      </c>
      <c r="C13307" s="264" t="s">
        <v>138</v>
      </c>
      <c r="D13307" s="74" t="str">
        <f t="shared" si="415"/>
        <v>mai/2019</v>
      </c>
      <c r="E13307" s="267">
        <v>43591</v>
      </c>
      <c r="F13307" s="263">
        <v>23542</v>
      </c>
      <c r="G13307" s="263" t="s">
        <v>2229</v>
      </c>
      <c r="H13307" s="268" t="s">
        <v>2456</v>
      </c>
      <c r="I13307" s="268" t="s">
        <v>2182</v>
      </c>
      <c r="J13307" s="269">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3" t="s">
        <v>2228</v>
      </c>
      <c r="C13308" s="264" t="s">
        <v>138</v>
      </c>
      <c r="D13308" s="74" t="str">
        <f t="shared" si="415"/>
        <v>mai/2019</v>
      </c>
      <c r="E13308" s="267">
        <v>43591</v>
      </c>
      <c r="F13308" s="263">
        <v>23837</v>
      </c>
      <c r="G13308" s="263" t="s">
        <v>2229</v>
      </c>
      <c r="H13308" s="268" t="s">
        <v>2456</v>
      </c>
      <c r="I13308" s="268" t="s">
        <v>2181</v>
      </c>
      <c r="J13308" s="269">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3" t="s">
        <v>2228</v>
      </c>
      <c r="C13309" s="264" t="s">
        <v>138</v>
      </c>
      <c r="D13309" s="74" t="str">
        <f t="shared" si="415"/>
        <v>mai/2019</v>
      </c>
      <c r="E13309" s="267">
        <v>43591</v>
      </c>
      <c r="F13309" s="263">
        <v>23970</v>
      </c>
      <c r="G13309" s="263" t="s">
        <v>2229</v>
      </c>
      <c r="H13309" s="268" t="s">
        <v>2456</v>
      </c>
      <c r="I13309" s="268" t="s">
        <v>2181</v>
      </c>
      <c r="J13309" s="268">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3" t="s">
        <v>2228</v>
      </c>
      <c r="C13310" s="264" t="s">
        <v>138</v>
      </c>
      <c r="D13310" s="74" t="str">
        <f t="shared" si="415"/>
        <v>mai/2019</v>
      </c>
      <c r="E13310" s="267">
        <v>43591</v>
      </c>
      <c r="F13310" s="263">
        <v>23969</v>
      </c>
      <c r="G13310" s="263" t="s">
        <v>2229</v>
      </c>
      <c r="H13310" s="268" t="s">
        <v>2456</v>
      </c>
      <c r="I13310" s="268" t="s">
        <v>2182</v>
      </c>
      <c r="J13310" s="268">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3" t="s">
        <v>2228</v>
      </c>
      <c r="C13311" s="264" t="s">
        <v>138</v>
      </c>
      <c r="D13311" s="74" t="str">
        <f t="shared" si="415"/>
        <v>mai/2019</v>
      </c>
      <c r="E13311" s="267">
        <v>43591</v>
      </c>
      <c r="F13311" s="263">
        <v>24335</v>
      </c>
      <c r="G13311" s="263" t="s">
        <v>2229</v>
      </c>
      <c r="H13311" s="268" t="s">
        <v>2456</v>
      </c>
      <c r="I13311" s="268" t="s">
        <v>2181</v>
      </c>
      <c r="J13311" s="268">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3" t="s">
        <v>2228</v>
      </c>
      <c r="C13312" s="264" t="s">
        <v>138</v>
      </c>
      <c r="D13312" s="74" t="str">
        <f t="shared" si="415"/>
        <v>mai/2019</v>
      </c>
      <c r="E13312" s="267">
        <v>43591</v>
      </c>
      <c r="F13312" s="263">
        <v>12526</v>
      </c>
      <c r="G13312" s="263" t="s">
        <v>2229</v>
      </c>
      <c r="H13312" s="268" t="s">
        <v>4507</v>
      </c>
      <c r="I13312" s="268" t="s">
        <v>2190</v>
      </c>
      <c r="J13312" s="269">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3" t="s">
        <v>2228</v>
      </c>
      <c r="C13313" s="264" t="s">
        <v>138</v>
      </c>
      <c r="D13313" s="74" t="str">
        <f t="shared" si="415"/>
        <v>mai/2019</v>
      </c>
      <c r="E13313" s="267">
        <v>43591</v>
      </c>
      <c r="F13313" s="263">
        <v>12629</v>
      </c>
      <c r="G13313" s="263" t="s">
        <v>2229</v>
      </c>
      <c r="H13313" s="268" t="s">
        <v>4507</v>
      </c>
      <c r="I13313" s="268" t="s">
        <v>2190</v>
      </c>
      <c r="J13313" s="269">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3" t="s">
        <v>2228</v>
      </c>
      <c r="C13314" s="264" t="s">
        <v>138</v>
      </c>
      <c r="D13314" s="74" t="str">
        <f t="shared" si="415"/>
        <v>mai/2019</v>
      </c>
      <c r="E13314" s="267">
        <v>43591</v>
      </c>
      <c r="F13314" s="263">
        <v>12691</v>
      </c>
      <c r="G13314" s="263" t="s">
        <v>2229</v>
      </c>
      <c r="H13314" s="268" t="s">
        <v>4507</v>
      </c>
      <c r="I13314" s="268" t="s">
        <v>2190</v>
      </c>
      <c r="J13314" s="269">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3" t="s">
        <v>2228</v>
      </c>
      <c r="C13315" s="264" t="s">
        <v>138</v>
      </c>
      <c r="D13315" s="74" t="str">
        <f t="shared" si="415"/>
        <v>mai/2019</v>
      </c>
      <c r="E13315" s="267">
        <v>43591</v>
      </c>
      <c r="F13315" s="263">
        <v>12320</v>
      </c>
      <c r="G13315" s="263" t="s">
        <v>2229</v>
      </c>
      <c r="H13315" s="268" t="s">
        <v>4507</v>
      </c>
      <c r="I13315" s="268" t="s">
        <v>2190</v>
      </c>
      <c r="J13315" s="268">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3" t="s">
        <v>2228</v>
      </c>
      <c r="C13316" s="264" t="s">
        <v>138</v>
      </c>
      <c r="D13316" s="74" t="str">
        <f t="shared" ref="D13316:D13379" si="417">TEXT(E13316,"mmm/aaaa")</f>
        <v>mai/2019</v>
      </c>
      <c r="E13316" s="267">
        <v>43591</v>
      </c>
      <c r="F13316" s="263">
        <v>193494</v>
      </c>
      <c r="G13316" s="263" t="s">
        <v>2324</v>
      </c>
      <c r="H13316" s="268" t="s">
        <v>4434</v>
      </c>
      <c r="I13316" s="268" t="s">
        <v>2181</v>
      </c>
      <c r="J13316" s="269">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3" t="s">
        <v>2228</v>
      </c>
      <c r="C13317" s="264" t="s">
        <v>138</v>
      </c>
      <c r="D13317" s="74" t="str">
        <f t="shared" si="417"/>
        <v>mai/2019</v>
      </c>
      <c r="E13317" s="267">
        <v>43591</v>
      </c>
      <c r="F13317" s="263">
        <v>193494</v>
      </c>
      <c r="G13317" s="263" t="s">
        <v>2238</v>
      </c>
      <c r="H13317" s="268" t="s">
        <v>4434</v>
      </c>
      <c r="I13317" s="268" t="s">
        <v>2181</v>
      </c>
      <c r="J13317" s="269">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3" t="s">
        <v>2228</v>
      </c>
      <c r="C13318" s="264" t="s">
        <v>138</v>
      </c>
      <c r="D13318" s="74" t="str">
        <f t="shared" si="417"/>
        <v>mai/2019</v>
      </c>
      <c r="E13318" s="267">
        <v>43591</v>
      </c>
      <c r="F13318" s="263">
        <v>949</v>
      </c>
      <c r="G13318" s="263" t="s">
        <v>2229</v>
      </c>
      <c r="H13318" s="268" t="s">
        <v>1106</v>
      </c>
      <c r="I13318" s="268" t="s">
        <v>526</v>
      </c>
      <c r="J13318" s="269">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3" t="s">
        <v>2228</v>
      </c>
      <c r="C13319" s="264" t="s">
        <v>138</v>
      </c>
      <c r="D13319" s="74" t="str">
        <f t="shared" si="417"/>
        <v>mai/2019</v>
      </c>
      <c r="E13319" s="267">
        <v>43591</v>
      </c>
      <c r="F13319" s="263" t="s">
        <v>4405</v>
      </c>
      <c r="G13319" s="263" t="s">
        <v>2229</v>
      </c>
      <c r="H13319" s="268" t="s">
        <v>4406</v>
      </c>
      <c r="I13319" s="268" t="s">
        <v>846</v>
      </c>
      <c r="J13319" s="268">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3" t="s">
        <v>2228</v>
      </c>
      <c r="C13320" s="264" t="s">
        <v>138</v>
      </c>
      <c r="D13320" s="74" t="str">
        <f t="shared" si="417"/>
        <v>mai/2019</v>
      </c>
      <c r="E13320" s="267">
        <v>43591</v>
      </c>
      <c r="F13320" s="263">
        <v>82941</v>
      </c>
      <c r="G13320" s="263" t="s">
        <v>2229</v>
      </c>
      <c r="H13320" s="268" t="s">
        <v>528</v>
      </c>
      <c r="I13320" s="268" t="s">
        <v>2181</v>
      </c>
      <c r="J13320" s="268">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3" t="s">
        <v>2228</v>
      </c>
      <c r="C13321" s="264" t="s">
        <v>138</v>
      </c>
      <c r="D13321" s="74" t="str">
        <f t="shared" si="417"/>
        <v>mai/2019</v>
      </c>
      <c r="E13321" s="267">
        <v>43591</v>
      </c>
      <c r="F13321" s="263">
        <v>82942</v>
      </c>
      <c r="G13321" s="263" t="s">
        <v>2229</v>
      </c>
      <c r="H13321" s="268" t="s">
        <v>528</v>
      </c>
      <c r="I13321" s="268" t="s">
        <v>2182</v>
      </c>
      <c r="J13321" s="268">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3" t="s">
        <v>2228</v>
      </c>
      <c r="C13322" s="264" t="s">
        <v>138</v>
      </c>
      <c r="D13322" s="74" t="str">
        <f t="shared" si="417"/>
        <v>mai/2019</v>
      </c>
      <c r="E13322" s="267">
        <v>43591</v>
      </c>
      <c r="F13322" s="263">
        <v>83435</v>
      </c>
      <c r="G13322" s="263" t="s">
        <v>2229</v>
      </c>
      <c r="H13322" s="268" t="s">
        <v>528</v>
      </c>
      <c r="I13322" s="268" t="s">
        <v>2181</v>
      </c>
      <c r="J13322" s="269">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3" t="s">
        <v>2228</v>
      </c>
      <c r="C13323" s="264" t="s">
        <v>138</v>
      </c>
      <c r="D13323" s="74" t="str">
        <f t="shared" si="417"/>
        <v>mai/2019</v>
      </c>
      <c r="E13323" s="267">
        <v>43591</v>
      </c>
      <c r="F13323" s="263">
        <v>84593</v>
      </c>
      <c r="G13323" s="263" t="s">
        <v>2229</v>
      </c>
      <c r="H13323" s="268" t="s">
        <v>528</v>
      </c>
      <c r="I13323" s="268" t="s">
        <v>2181</v>
      </c>
      <c r="J13323" s="268">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3" t="s">
        <v>2228</v>
      </c>
      <c r="C13324" s="264" t="s">
        <v>138</v>
      </c>
      <c r="D13324" s="74" t="str">
        <f t="shared" si="417"/>
        <v>mai/2019</v>
      </c>
      <c r="E13324" s="267">
        <v>43591</v>
      </c>
      <c r="F13324" s="263">
        <v>84606</v>
      </c>
      <c r="G13324" s="263" t="s">
        <v>2229</v>
      </c>
      <c r="H13324" s="268" t="s">
        <v>528</v>
      </c>
      <c r="I13324" s="268" t="s">
        <v>2181</v>
      </c>
      <c r="J13324" s="269">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3" t="s">
        <v>2228</v>
      </c>
      <c r="C13325" s="264" t="s">
        <v>138</v>
      </c>
      <c r="D13325" s="74" t="str">
        <f t="shared" si="417"/>
        <v>mai/2019</v>
      </c>
      <c r="E13325" s="267">
        <v>43591</v>
      </c>
      <c r="F13325" s="263">
        <v>83436</v>
      </c>
      <c r="G13325" s="263" t="s">
        <v>2229</v>
      </c>
      <c r="H13325" s="268" t="s">
        <v>528</v>
      </c>
      <c r="I13325" s="268" t="s">
        <v>2182</v>
      </c>
      <c r="J13325" s="269">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3" t="s">
        <v>2228</v>
      </c>
      <c r="C13326" s="264" t="s">
        <v>138</v>
      </c>
      <c r="D13326" s="74" t="str">
        <f t="shared" si="417"/>
        <v>mai/2019</v>
      </c>
      <c r="E13326" s="267">
        <v>43591</v>
      </c>
      <c r="F13326" s="263">
        <v>85048</v>
      </c>
      <c r="G13326" s="263" t="s">
        <v>2229</v>
      </c>
      <c r="H13326" s="268" t="s">
        <v>528</v>
      </c>
      <c r="I13326" s="268" t="s">
        <v>2181</v>
      </c>
      <c r="J13326" s="268">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3" t="s">
        <v>2228</v>
      </c>
      <c r="C13327" s="264" t="s">
        <v>138</v>
      </c>
      <c r="D13327" s="74" t="str">
        <f t="shared" si="417"/>
        <v>mai/2019</v>
      </c>
      <c r="E13327" s="267">
        <v>43591</v>
      </c>
      <c r="F13327" s="263">
        <v>85053</v>
      </c>
      <c r="G13327" s="263" t="s">
        <v>2229</v>
      </c>
      <c r="H13327" s="268" t="s">
        <v>528</v>
      </c>
      <c r="I13327" s="268" t="s">
        <v>2181</v>
      </c>
      <c r="J13327" s="268">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3" t="s">
        <v>2228</v>
      </c>
      <c r="C13328" s="264" t="s">
        <v>138</v>
      </c>
      <c r="D13328" s="74" t="str">
        <f t="shared" si="417"/>
        <v>mai/2019</v>
      </c>
      <c r="E13328" s="267">
        <v>43591</v>
      </c>
      <c r="F13328" s="263">
        <v>85051</v>
      </c>
      <c r="G13328" s="263" t="s">
        <v>2229</v>
      </c>
      <c r="H13328" s="268" t="s">
        <v>528</v>
      </c>
      <c r="I13328" s="268" t="s">
        <v>2181</v>
      </c>
      <c r="J13328" s="268">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3" t="s">
        <v>2228</v>
      </c>
      <c r="C13329" s="264" t="s">
        <v>138</v>
      </c>
      <c r="D13329" s="74" t="str">
        <f t="shared" si="417"/>
        <v>mai/2019</v>
      </c>
      <c r="E13329" s="267">
        <v>43591</v>
      </c>
      <c r="F13329" s="263">
        <v>85047</v>
      </c>
      <c r="G13329" s="263" t="s">
        <v>2229</v>
      </c>
      <c r="H13329" s="268" t="s">
        <v>528</v>
      </c>
      <c r="I13329" s="268" t="s">
        <v>2182</v>
      </c>
      <c r="J13329" s="268">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3" t="s">
        <v>2228</v>
      </c>
      <c r="C13330" s="264" t="s">
        <v>138</v>
      </c>
      <c r="D13330" s="74" t="str">
        <f t="shared" si="417"/>
        <v>mai/2019</v>
      </c>
      <c r="E13330" s="267">
        <v>43591</v>
      </c>
      <c r="F13330" s="263">
        <v>1135666</v>
      </c>
      <c r="G13330" s="263" t="s">
        <v>2229</v>
      </c>
      <c r="H13330" s="268" t="s">
        <v>4400</v>
      </c>
      <c r="I13330" s="268" t="s">
        <v>2181</v>
      </c>
      <c r="J13330" s="269">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3" t="s">
        <v>2228</v>
      </c>
      <c r="C13331" s="264" t="s">
        <v>138</v>
      </c>
      <c r="D13331" s="74" t="str">
        <f t="shared" si="417"/>
        <v>mai/2019</v>
      </c>
      <c r="E13331" s="267">
        <v>43591</v>
      </c>
      <c r="F13331" s="263">
        <v>1121272</v>
      </c>
      <c r="G13331" s="263" t="s">
        <v>2229</v>
      </c>
      <c r="H13331" s="268" t="s">
        <v>4400</v>
      </c>
      <c r="I13331" s="268" t="s">
        <v>2182</v>
      </c>
      <c r="J13331" s="269">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3" t="s">
        <v>2228</v>
      </c>
      <c r="C13332" s="264" t="s">
        <v>138</v>
      </c>
      <c r="D13332" s="74" t="str">
        <f t="shared" si="417"/>
        <v>mai/2019</v>
      </c>
      <c r="E13332" s="267">
        <v>43591</v>
      </c>
      <c r="F13332" s="263">
        <v>97385</v>
      </c>
      <c r="G13332" s="263" t="s">
        <v>2229</v>
      </c>
      <c r="H13332" s="268" t="s">
        <v>2602</v>
      </c>
      <c r="I13332" s="268" t="s">
        <v>2182</v>
      </c>
      <c r="J13332" s="269">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3" t="s">
        <v>2228</v>
      </c>
      <c r="C13333" s="264" t="s">
        <v>138</v>
      </c>
      <c r="D13333" s="74" t="str">
        <f t="shared" si="417"/>
        <v>mai/2019</v>
      </c>
      <c r="E13333" s="267">
        <v>43591</v>
      </c>
      <c r="F13333" s="263">
        <v>8304</v>
      </c>
      <c r="G13333" s="263" t="s">
        <v>2229</v>
      </c>
      <c r="H13333" s="268" t="s">
        <v>4443</v>
      </c>
      <c r="I13333" s="268" t="s">
        <v>2182</v>
      </c>
      <c r="J13333" s="268">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3" t="s">
        <v>2228</v>
      </c>
      <c r="C13334" s="264" t="s">
        <v>138</v>
      </c>
      <c r="D13334" s="74" t="str">
        <f t="shared" si="417"/>
        <v>mai/2019</v>
      </c>
      <c r="E13334" s="267">
        <v>43591</v>
      </c>
      <c r="F13334" s="263">
        <v>8304</v>
      </c>
      <c r="G13334" s="263" t="s">
        <v>2229</v>
      </c>
      <c r="H13334" s="268" t="s">
        <v>4443</v>
      </c>
      <c r="I13334" s="268" t="s">
        <v>562</v>
      </c>
      <c r="J13334" s="268">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3" t="s">
        <v>2228</v>
      </c>
      <c r="C13335" s="264" t="s">
        <v>138</v>
      </c>
      <c r="D13335" s="74" t="str">
        <f t="shared" si="417"/>
        <v>mai/2019</v>
      </c>
      <c r="E13335" s="267">
        <v>43591</v>
      </c>
      <c r="F13335" s="263">
        <v>36522</v>
      </c>
      <c r="G13335" s="263" t="s">
        <v>2229</v>
      </c>
      <c r="H13335" s="268" t="s">
        <v>4380</v>
      </c>
      <c r="I13335" s="268" t="s">
        <v>120</v>
      </c>
      <c r="J13335" s="269">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3" t="s">
        <v>2228</v>
      </c>
      <c r="C13336" s="264" t="s">
        <v>138</v>
      </c>
      <c r="D13336" s="74" t="str">
        <f t="shared" si="417"/>
        <v>mai/2019</v>
      </c>
      <c r="E13336" s="267">
        <v>43591</v>
      </c>
      <c r="F13336" s="263">
        <v>65944</v>
      </c>
      <c r="G13336" s="263" t="s">
        <v>2229</v>
      </c>
      <c r="H13336" s="271" t="s">
        <v>3817</v>
      </c>
      <c r="I13336" s="268" t="s">
        <v>2181</v>
      </c>
      <c r="J13336" s="268">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3" t="s">
        <v>2228</v>
      </c>
      <c r="C13337" s="264" t="s">
        <v>138</v>
      </c>
      <c r="D13337" s="74" t="str">
        <f t="shared" si="417"/>
        <v>mai/2019</v>
      </c>
      <c r="E13337" s="267">
        <v>43591</v>
      </c>
      <c r="F13337" s="263" t="s">
        <v>4508</v>
      </c>
      <c r="G13337" s="263" t="s">
        <v>2229</v>
      </c>
      <c r="H13337" s="271" t="s">
        <v>4509</v>
      </c>
      <c r="I13337" s="268" t="s">
        <v>4503</v>
      </c>
      <c r="J13337" s="269">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3" t="s">
        <v>2228</v>
      </c>
      <c r="C13338" s="264" t="s">
        <v>138</v>
      </c>
      <c r="D13338" s="74" t="str">
        <f t="shared" si="417"/>
        <v>mai/2019</v>
      </c>
      <c r="E13338" s="267">
        <v>43591</v>
      </c>
      <c r="F13338" s="263" t="s">
        <v>4508</v>
      </c>
      <c r="G13338" s="263" t="s">
        <v>2229</v>
      </c>
      <c r="H13338" s="268" t="s">
        <v>4509</v>
      </c>
      <c r="I13338" s="268" t="s">
        <v>562</v>
      </c>
      <c r="J13338" s="269">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3" t="s">
        <v>2228</v>
      </c>
      <c r="C13339" s="264" t="s">
        <v>138</v>
      </c>
      <c r="D13339" s="74" t="str">
        <f t="shared" si="417"/>
        <v>mai/2019</v>
      </c>
      <c r="E13339" s="267">
        <v>43591</v>
      </c>
      <c r="F13339" s="263" t="s">
        <v>1070</v>
      </c>
      <c r="G13339" s="263" t="s">
        <v>2229</v>
      </c>
      <c r="H13339" s="268" t="s">
        <v>1071</v>
      </c>
      <c r="I13339" s="268" t="s">
        <v>2237</v>
      </c>
      <c r="J13339" s="269">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3" t="s">
        <v>2228</v>
      </c>
      <c r="C13340" s="264" t="s">
        <v>138</v>
      </c>
      <c r="D13340" s="74" t="str">
        <f t="shared" si="417"/>
        <v>mai/2019</v>
      </c>
      <c r="E13340" s="267">
        <v>43591</v>
      </c>
      <c r="F13340" s="263" t="s">
        <v>1261</v>
      </c>
      <c r="G13340" s="263" t="s">
        <v>2229</v>
      </c>
      <c r="H13340" s="268" t="s">
        <v>2250</v>
      </c>
      <c r="I13340" s="268" t="s">
        <v>135</v>
      </c>
      <c r="J13340" s="268">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3" t="s">
        <v>2228</v>
      </c>
      <c r="C13341" s="264" t="s">
        <v>138</v>
      </c>
      <c r="D13341" s="74" t="str">
        <f t="shared" si="417"/>
        <v>mai/2019</v>
      </c>
      <c r="E13341" s="267">
        <v>43591</v>
      </c>
      <c r="F13341" s="263" t="s">
        <v>1261</v>
      </c>
      <c r="G13341" s="263" t="s">
        <v>2229</v>
      </c>
      <c r="H13341" s="268" t="s">
        <v>2250</v>
      </c>
      <c r="I13341" s="268" t="s">
        <v>135</v>
      </c>
      <c r="J13341" s="268">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3" t="s">
        <v>2228</v>
      </c>
      <c r="C13342" s="264" t="s">
        <v>138</v>
      </c>
      <c r="D13342" s="74" t="str">
        <f t="shared" si="417"/>
        <v>mai/2019</v>
      </c>
      <c r="E13342" s="267">
        <v>43591</v>
      </c>
      <c r="F13342" s="263" t="s">
        <v>1261</v>
      </c>
      <c r="G13342" s="263" t="s">
        <v>2229</v>
      </c>
      <c r="H13342" s="268" t="s">
        <v>2250</v>
      </c>
      <c r="I13342" s="268" t="s">
        <v>135</v>
      </c>
      <c r="J13342" s="268">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3" t="s">
        <v>2228</v>
      </c>
      <c r="C13343" s="264" t="s">
        <v>138</v>
      </c>
      <c r="D13343" s="74" t="str">
        <f t="shared" si="417"/>
        <v>mai/2019</v>
      </c>
      <c r="E13343" s="267">
        <v>43591</v>
      </c>
      <c r="F13343" s="263" t="s">
        <v>1261</v>
      </c>
      <c r="G13343" s="263" t="s">
        <v>2229</v>
      </c>
      <c r="H13343" s="268" t="s">
        <v>2250</v>
      </c>
      <c r="I13343" s="268" t="s">
        <v>135</v>
      </c>
      <c r="J13343" s="268">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3" t="s">
        <v>2228</v>
      </c>
      <c r="C13344" s="264" t="s">
        <v>138</v>
      </c>
      <c r="D13344" s="74" t="str">
        <f t="shared" si="417"/>
        <v>mai/2019</v>
      </c>
      <c r="E13344" s="267">
        <v>43591</v>
      </c>
      <c r="F13344" s="263" t="s">
        <v>1261</v>
      </c>
      <c r="G13344" s="263" t="s">
        <v>2229</v>
      </c>
      <c r="H13344" s="268" t="s">
        <v>2250</v>
      </c>
      <c r="I13344" s="268" t="s">
        <v>135</v>
      </c>
      <c r="J13344" s="268">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3" t="s">
        <v>2228</v>
      </c>
      <c r="C13345" s="264" t="s">
        <v>138</v>
      </c>
      <c r="D13345" s="74" t="str">
        <f t="shared" si="417"/>
        <v>mai/2019</v>
      </c>
      <c r="E13345" s="267">
        <v>43591</v>
      </c>
      <c r="F13345" s="263" t="s">
        <v>1261</v>
      </c>
      <c r="G13345" s="263" t="s">
        <v>2229</v>
      </c>
      <c r="H13345" s="268" t="s">
        <v>2250</v>
      </c>
      <c r="I13345" s="268" t="s">
        <v>135</v>
      </c>
      <c r="J13345" s="268">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3" t="s">
        <v>2228</v>
      </c>
      <c r="C13346" s="264" t="s">
        <v>138</v>
      </c>
      <c r="D13346" s="74" t="str">
        <f t="shared" si="417"/>
        <v>mai/2019</v>
      </c>
      <c r="E13346" s="267">
        <v>43591</v>
      </c>
      <c r="F13346" s="263" t="s">
        <v>1261</v>
      </c>
      <c r="G13346" s="263" t="s">
        <v>2229</v>
      </c>
      <c r="H13346" s="268" t="s">
        <v>2250</v>
      </c>
      <c r="I13346" s="268" t="s">
        <v>135</v>
      </c>
      <c r="J13346" s="268">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3" t="s">
        <v>2228</v>
      </c>
      <c r="C13347" s="264" t="s">
        <v>138</v>
      </c>
      <c r="D13347" s="74" t="str">
        <f t="shared" si="417"/>
        <v>mai/2019</v>
      </c>
      <c r="E13347" s="267">
        <v>43591</v>
      </c>
      <c r="F13347" s="263" t="s">
        <v>1261</v>
      </c>
      <c r="G13347" s="263" t="s">
        <v>2229</v>
      </c>
      <c r="H13347" s="268" t="s">
        <v>2250</v>
      </c>
      <c r="I13347" s="268" t="s">
        <v>135</v>
      </c>
      <c r="J13347" s="268">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3" t="s">
        <v>2228</v>
      </c>
      <c r="C13348" s="264" t="s">
        <v>138</v>
      </c>
      <c r="D13348" s="74" t="str">
        <f t="shared" si="417"/>
        <v>mai/2019</v>
      </c>
      <c r="E13348" s="267">
        <v>43591</v>
      </c>
      <c r="F13348" s="263" t="s">
        <v>1261</v>
      </c>
      <c r="G13348" s="263" t="s">
        <v>2229</v>
      </c>
      <c r="H13348" s="268" t="s">
        <v>2250</v>
      </c>
      <c r="I13348" s="268" t="s">
        <v>135</v>
      </c>
      <c r="J13348" s="268">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3" t="s">
        <v>2228</v>
      </c>
      <c r="C13349" s="264" t="s">
        <v>138</v>
      </c>
      <c r="D13349" s="74" t="str">
        <f t="shared" si="417"/>
        <v>mai/2019</v>
      </c>
      <c r="E13349" s="267">
        <v>43592</v>
      </c>
      <c r="F13349" s="263">
        <v>14470</v>
      </c>
      <c r="G13349" s="263" t="s">
        <v>2229</v>
      </c>
      <c r="H13349" s="268" t="s">
        <v>2401</v>
      </c>
      <c r="I13349" s="268" t="s">
        <v>2182</v>
      </c>
      <c r="J13349" s="269">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3" t="s">
        <v>2228</v>
      </c>
      <c r="C13350" s="264" t="s">
        <v>138</v>
      </c>
      <c r="D13350" s="74" t="str">
        <f t="shared" si="417"/>
        <v>mai/2019</v>
      </c>
      <c r="E13350" s="267">
        <v>43592</v>
      </c>
      <c r="F13350" s="263">
        <v>14455</v>
      </c>
      <c r="G13350" s="263" t="s">
        <v>2232</v>
      </c>
      <c r="H13350" s="268" t="s">
        <v>2401</v>
      </c>
      <c r="I13350" s="268" t="s">
        <v>2181</v>
      </c>
      <c r="J13350" s="269">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3" t="s">
        <v>2228</v>
      </c>
      <c r="C13351" s="264" t="s">
        <v>138</v>
      </c>
      <c r="D13351" s="74" t="str">
        <f t="shared" si="417"/>
        <v>mai/2019</v>
      </c>
      <c r="E13351" s="267">
        <v>43592</v>
      </c>
      <c r="F13351" s="263" t="s">
        <v>4498</v>
      </c>
      <c r="G13351" s="263" t="s">
        <v>2229</v>
      </c>
      <c r="H13351" s="268" t="s">
        <v>4498</v>
      </c>
      <c r="I13351" s="268" t="s">
        <v>141</v>
      </c>
      <c r="J13351" s="269">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3" t="s">
        <v>2228</v>
      </c>
      <c r="C13352" s="264" t="s">
        <v>138</v>
      </c>
      <c r="D13352" s="74" t="str">
        <f t="shared" si="417"/>
        <v>mai/2019</v>
      </c>
      <c r="E13352" s="267">
        <v>43592</v>
      </c>
      <c r="F13352" s="263">
        <v>8447</v>
      </c>
      <c r="G13352" s="263" t="s">
        <v>2229</v>
      </c>
      <c r="H13352" s="268" t="s">
        <v>4510</v>
      </c>
      <c r="I13352" s="268" t="s">
        <v>2182</v>
      </c>
      <c r="J13352" s="268">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3" t="s">
        <v>2228</v>
      </c>
      <c r="C13353" s="264" t="s">
        <v>138</v>
      </c>
      <c r="D13353" s="74" t="str">
        <f t="shared" si="417"/>
        <v>mai/2019</v>
      </c>
      <c r="E13353" s="267">
        <v>43592</v>
      </c>
      <c r="F13353" s="263">
        <v>8446</v>
      </c>
      <c r="G13353" s="263" t="s">
        <v>2229</v>
      </c>
      <c r="H13353" s="268" t="s">
        <v>4510</v>
      </c>
      <c r="I13353" s="268" t="s">
        <v>2183</v>
      </c>
      <c r="J13353" s="268">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3" t="s">
        <v>2228</v>
      </c>
      <c r="C13354" s="264" t="s">
        <v>138</v>
      </c>
      <c r="D13354" s="74" t="str">
        <f t="shared" si="417"/>
        <v>mai/2019</v>
      </c>
      <c r="E13354" s="267">
        <v>43592</v>
      </c>
      <c r="F13354" s="263" t="s">
        <v>4498</v>
      </c>
      <c r="G13354" s="263" t="s">
        <v>2229</v>
      </c>
      <c r="H13354" s="268" t="s">
        <v>4477</v>
      </c>
      <c r="I13354" s="268" t="s">
        <v>141</v>
      </c>
      <c r="J13354" s="269">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3" t="s">
        <v>2228</v>
      </c>
      <c r="C13355" s="264" t="s">
        <v>138</v>
      </c>
      <c r="D13355" s="74" t="str">
        <f t="shared" si="417"/>
        <v>mai/2019</v>
      </c>
      <c r="E13355" s="267">
        <v>43592</v>
      </c>
      <c r="F13355" s="263">
        <v>1857</v>
      </c>
      <c r="G13355" s="263" t="s">
        <v>2229</v>
      </c>
      <c r="H13355" s="268" t="s">
        <v>2394</v>
      </c>
      <c r="I13355" s="268" t="s">
        <v>2192</v>
      </c>
      <c r="J13355" s="268">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3" t="s">
        <v>2228</v>
      </c>
      <c r="C13356" s="264" t="s">
        <v>138</v>
      </c>
      <c r="D13356" s="74" t="str">
        <f t="shared" si="417"/>
        <v>mai/2019</v>
      </c>
      <c r="E13356" s="267">
        <v>43592</v>
      </c>
      <c r="F13356" s="263">
        <v>243212</v>
      </c>
      <c r="G13356" s="263" t="s">
        <v>2229</v>
      </c>
      <c r="H13356" s="268" t="s">
        <v>4456</v>
      </c>
      <c r="I13356" s="268" t="s">
        <v>2182</v>
      </c>
      <c r="J13356" s="268">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3" t="s">
        <v>2228</v>
      </c>
      <c r="C13357" s="264" t="s">
        <v>138</v>
      </c>
      <c r="D13357" s="74" t="str">
        <f t="shared" si="417"/>
        <v>mai/2019</v>
      </c>
      <c r="E13357" s="267">
        <v>43592</v>
      </c>
      <c r="F13357" s="263">
        <v>243309</v>
      </c>
      <c r="G13357" s="263" t="s">
        <v>2229</v>
      </c>
      <c r="H13357" s="268" t="s">
        <v>4456</v>
      </c>
      <c r="I13357" s="268" t="s">
        <v>2186</v>
      </c>
      <c r="J13357" s="268">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3" t="s">
        <v>2228</v>
      </c>
      <c r="C13358" s="264" t="s">
        <v>138</v>
      </c>
      <c r="D13358" s="74" t="str">
        <f t="shared" si="417"/>
        <v>mai/2019</v>
      </c>
      <c r="E13358" s="267">
        <v>43592</v>
      </c>
      <c r="F13358" s="263" t="s">
        <v>1070</v>
      </c>
      <c r="G13358" s="263" t="s">
        <v>2229</v>
      </c>
      <c r="H13358" s="268" t="s">
        <v>1071</v>
      </c>
      <c r="I13358" s="268" t="s">
        <v>2237</v>
      </c>
      <c r="J13358" s="269">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3" t="s">
        <v>2228</v>
      </c>
      <c r="C13359" s="264" t="s">
        <v>138</v>
      </c>
      <c r="D13359" s="74" t="str">
        <f t="shared" si="417"/>
        <v>mai/2019</v>
      </c>
      <c r="E13359" s="267">
        <v>43592</v>
      </c>
      <c r="F13359" s="263" t="s">
        <v>1261</v>
      </c>
      <c r="G13359" s="263" t="s">
        <v>2229</v>
      </c>
      <c r="H13359" s="268" t="s">
        <v>2250</v>
      </c>
      <c r="I13359" s="268" t="s">
        <v>135</v>
      </c>
      <c r="J13359" s="268">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3" t="s">
        <v>2228</v>
      </c>
      <c r="C13360" s="264" t="s">
        <v>138</v>
      </c>
      <c r="D13360" s="74" t="str">
        <f t="shared" si="417"/>
        <v>mai/2019</v>
      </c>
      <c r="E13360" s="267">
        <v>43592</v>
      </c>
      <c r="F13360" s="263" t="s">
        <v>1261</v>
      </c>
      <c r="G13360" s="263" t="s">
        <v>2229</v>
      </c>
      <c r="H13360" s="268" t="s">
        <v>2250</v>
      </c>
      <c r="I13360" s="268" t="s">
        <v>135</v>
      </c>
      <c r="J13360" s="268">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3" t="s">
        <v>2228</v>
      </c>
      <c r="C13361" s="264" t="s">
        <v>138</v>
      </c>
      <c r="D13361" s="74" t="str">
        <f t="shared" si="417"/>
        <v>mai/2019</v>
      </c>
      <c r="E13361" s="267">
        <v>43592</v>
      </c>
      <c r="F13361" s="263" t="s">
        <v>1261</v>
      </c>
      <c r="G13361" s="263" t="s">
        <v>2229</v>
      </c>
      <c r="H13361" s="268" t="s">
        <v>2250</v>
      </c>
      <c r="I13361" s="268" t="s">
        <v>135</v>
      </c>
      <c r="J13361" s="268">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3" t="s">
        <v>2228</v>
      </c>
      <c r="C13362" s="264" t="s">
        <v>138</v>
      </c>
      <c r="D13362" s="74" t="str">
        <f t="shared" si="417"/>
        <v>mai/2019</v>
      </c>
      <c r="E13362" s="267">
        <v>43592</v>
      </c>
      <c r="F13362" s="263" t="s">
        <v>1261</v>
      </c>
      <c r="G13362" s="263" t="s">
        <v>2229</v>
      </c>
      <c r="H13362" s="268" t="s">
        <v>2250</v>
      </c>
      <c r="I13362" s="268" t="s">
        <v>135</v>
      </c>
      <c r="J13362" s="268">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3" t="s">
        <v>2228</v>
      </c>
      <c r="C13363" s="264" t="s">
        <v>138</v>
      </c>
      <c r="D13363" s="74" t="str">
        <f t="shared" si="417"/>
        <v>mai/2019</v>
      </c>
      <c r="E13363" s="267">
        <v>43592</v>
      </c>
      <c r="F13363" s="263" t="s">
        <v>1261</v>
      </c>
      <c r="G13363" s="263" t="s">
        <v>2229</v>
      </c>
      <c r="H13363" s="268" t="s">
        <v>2250</v>
      </c>
      <c r="I13363" s="268" t="s">
        <v>135</v>
      </c>
      <c r="J13363" s="268">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3" t="s">
        <v>2228</v>
      </c>
      <c r="C13364" s="264" t="s">
        <v>138</v>
      </c>
      <c r="D13364" s="74" t="str">
        <f t="shared" si="417"/>
        <v>mai/2019</v>
      </c>
      <c r="E13364" s="267">
        <v>43592</v>
      </c>
      <c r="F13364" s="263" t="s">
        <v>1261</v>
      </c>
      <c r="G13364" s="263" t="s">
        <v>2229</v>
      </c>
      <c r="H13364" s="268" t="s">
        <v>2250</v>
      </c>
      <c r="I13364" s="268" t="s">
        <v>135</v>
      </c>
      <c r="J13364" s="268">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3" t="s">
        <v>2228</v>
      </c>
      <c r="C13365" s="264" t="s">
        <v>138</v>
      </c>
      <c r="D13365" s="74" t="str">
        <f t="shared" si="417"/>
        <v>mai/2019</v>
      </c>
      <c r="E13365" s="267">
        <v>43592</v>
      </c>
      <c r="F13365" s="263">
        <v>39217</v>
      </c>
      <c r="G13365" s="263" t="s">
        <v>2229</v>
      </c>
      <c r="H13365" s="268" t="s">
        <v>4409</v>
      </c>
      <c r="I13365" s="268" t="s">
        <v>2193</v>
      </c>
      <c r="J13365" s="268">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3" t="s">
        <v>2228</v>
      </c>
      <c r="C13366" s="264" t="s">
        <v>138</v>
      </c>
      <c r="D13366" s="74" t="str">
        <f t="shared" si="417"/>
        <v>mai/2019</v>
      </c>
      <c r="E13366" s="267">
        <v>43592</v>
      </c>
      <c r="F13366" s="263" t="s">
        <v>1061</v>
      </c>
      <c r="G13366" s="263" t="s">
        <v>2229</v>
      </c>
      <c r="H13366" s="268" t="s">
        <v>4370</v>
      </c>
      <c r="I13366" s="268" t="s">
        <v>2170</v>
      </c>
      <c r="J13366" s="269">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3" t="s">
        <v>2228</v>
      </c>
      <c r="C13367" s="264" t="s">
        <v>138</v>
      </c>
      <c r="D13367" s="74" t="str">
        <f t="shared" si="417"/>
        <v>mai/2019</v>
      </c>
      <c r="E13367" s="267">
        <v>43593</v>
      </c>
      <c r="F13367" s="263">
        <v>158</v>
      </c>
      <c r="G13367" s="263" t="s">
        <v>2229</v>
      </c>
      <c r="H13367" s="268" t="s">
        <v>2389</v>
      </c>
      <c r="I13367" s="268" t="s">
        <v>2197</v>
      </c>
      <c r="J13367" s="269">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3" t="s">
        <v>2228</v>
      </c>
      <c r="C13368" s="264" t="s">
        <v>138</v>
      </c>
      <c r="D13368" s="74" t="str">
        <f t="shared" si="417"/>
        <v>mai/2019</v>
      </c>
      <c r="E13368" s="267">
        <v>43593</v>
      </c>
      <c r="F13368" s="263">
        <v>1052256</v>
      </c>
      <c r="G13368" s="263" t="s">
        <v>2229</v>
      </c>
      <c r="H13368" s="268" t="s">
        <v>2605</v>
      </c>
      <c r="I13368" s="268" t="s">
        <v>2182</v>
      </c>
      <c r="J13368" s="269">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3" t="s">
        <v>2228</v>
      </c>
      <c r="C13369" s="264" t="s">
        <v>138</v>
      </c>
      <c r="D13369" s="74" t="str">
        <f t="shared" si="417"/>
        <v>mai/2019</v>
      </c>
      <c r="E13369" s="267">
        <v>43593</v>
      </c>
      <c r="F13369" s="263">
        <v>1052256</v>
      </c>
      <c r="G13369" s="263" t="s">
        <v>2229</v>
      </c>
      <c r="H13369" s="268" t="s">
        <v>2605</v>
      </c>
      <c r="I13369" s="268" t="s">
        <v>562</v>
      </c>
      <c r="J13369" s="268">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3" t="s">
        <v>2228</v>
      </c>
      <c r="C13370" s="264" t="s">
        <v>138</v>
      </c>
      <c r="D13370" s="74" t="str">
        <f t="shared" si="417"/>
        <v>mai/2019</v>
      </c>
      <c r="E13370" s="267">
        <v>43593</v>
      </c>
      <c r="F13370" s="263">
        <v>199736</v>
      </c>
      <c r="G13370" s="263" t="s">
        <v>2229</v>
      </c>
      <c r="H13370" s="268" t="s">
        <v>4511</v>
      </c>
      <c r="I13370" s="268" t="s">
        <v>2181</v>
      </c>
      <c r="J13370" s="268">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3" t="s">
        <v>2228</v>
      </c>
      <c r="C13371" s="264" t="s">
        <v>138</v>
      </c>
      <c r="D13371" s="74" t="str">
        <f t="shared" si="417"/>
        <v>mai/2019</v>
      </c>
      <c r="E13371" s="267">
        <v>43593</v>
      </c>
      <c r="F13371" s="263">
        <v>199736</v>
      </c>
      <c r="G13371" s="263" t="s">
        <v>2229</v>
      </c>
      <c r="H13371" s="268" t="s">
        <v>4511</v>
      </c>
      <c r="I13371" s="268" t="s">
        <v>562</v>
      </c>
      <c r="J13371" s="268">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3" t="s">
        <v>2228</v>
      </c>
      <c r="C13372" s="264" t="s">
        <v>138</v>
      </c>
      <c r="D13372" s="74" t="str">
        <f t="shared" si="417"/>
        <v>mai/2019</v>
      </c>
      <c r="E13372" s="267">
        <v>43593</v>
      </c>
      <c r="F13372" s="263">
        <v>195627</v>
      </c>
      <c r="G13372" s="263" t="s">
        <v>2229</v>
      </c>
      <c r="H13372" s="268" t="s">
        <v>4511</v>
      </c>
      <c r="I13372" s="268" t="s">
        <v>2181</v>
      </c>
      <c r="J13372" s="268">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3" t="s">
        <v>2228</v>
      </c>
      <c r="C13373" s="264" t="s">
        <v>138</v>
      </c>
      <c r="D13373" s="74" t="str">
        <f t="shared" si="417"/>
        <v>mai/2019</v>
      </c>
      <c r="E13373" s="267">
        <v>43593</v>
      </c>
      <c r="F13373" s="263">
        <v>195627</v>
      </c>
      <c r="G13373" s="263" t="s">
        <v>2229</v>
      </c>
      <c r="H13373" s="268" t="s">
        <v>4511</v>
      </c>
      <c r="I13373" s="268" t="s">
        <v>562</v>
      </c>
      <c r="J13373" s="268">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3" t="s">
        <v>2228</v>
      </c>
      <c r="C13374" s="264" t="s">
        <v>138</v>
      </c>
      <c r="D13374" s="74" t="str">
        <f t="shared" si="417"/>
        <v>mai/2019</v>
      </c>
      <c r="E13374" s="267">
        <v>43593</v>
      </c>
      <c r="F13374" s="263">
        <v>195644</v>
      </c>
      <c r="G13374" s="263" t="s">
        <v>2229</v>
      </c>
      <c r="H13374" s="268" t="s">
        <v>4511</v>
      </c>
      <c r="I13374" s="268" t="s">
        <v>2181</v>
      </c>
      <c r="J13374" s="268">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3" t="s">
        <v>2228</v>
      </c>
      <c r="C13375" s="264" t="s">
        <v>138</v>
      </c>
      <c r="D13375" s="74" t="str">
        <f t="shared" si="417"/>
        <v>mai/2019</v>
      </c>
      <c r="E13375" s="267">
        <v>43593</v>
      </c>
      <c r="F13375" s="263">
        <v>195644</v>
      </c>
      <c r="G13375" s="263" t="s">
        <v>2229</v>
      </c>
      <c r="H13375" s="268" t="s">
        <v>4511</v>
      </c>
      <c r="I13375" s="268" t="s">
        <v>562</v>
      </c>
      <c r="J13375" s="268">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3" t="s">
        <v>2228</v>
      </c>
      <c r="C13376" s="264" t="s">
        <v>138</v>
      </c>
      <c r="D13376" s="74" t="str">
        <f t="shared" si="417"/>
        <v>mai/2019</v>
      </c>
      <c r="E13376" s="267">
        <v>43593</v>
      </c>
      <c r="F13376" s="263">
        <v>199620</v>
      </c>
      <c r="G13376" s="263" t="s">
        <v>2229</v>
      </c>
      <c r="H13376" s="268" t="s">
        <v>4511</v>
      </c>
      <c r="I13376" s="268" t="s">
        <v>2181</v>
      </c>
      <c r="J13376" s="268">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3" t="s">
        <v>2228</v>
      </c>
      <c r="C13377" s="264" t="s">
        <v>138</v>
      </c>
      <c r="D13377" s="74" t="str">
        <f t="shared" si="417"/>
        <v>mai/2019</v>
      </c>
      <c r="E13377" s="267">
        <v>43593</v>
      </c>
      <c r="F13377" s="263">
        <v>199620</v>
      </c>
      <c r="G13377" s="263" t="s">
        <v>2229</v>
      </c>
      <c r="H13377" s="268" t="s">
        <v>4511</v>
      </c>
      <c r="I13377" s="268" t="s">
        <v>562</v>
      </c>
      <c r="J13377" s="268">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3" t="s">
        <v>2228</v>
      </c>
      <c r="C13378" s="264" t="s">
        <v>138</v>
      </c>
      <c r="D13378" s="74" t="str">
        <f t="shared" si="417"/>
        <v>mai/2019</v>
      </c>
      <c r="E13378" s="267">
        <v>43593</v>
      </c>
      <c r="F13378" s="263">
        <v>199676</v>
      </c>
      <c r="G13378" s="263" t="s">
        <v>2229</v>
      </c>
      <c r="H13378" s="268" t="s">
        <v>4511</v>
      </c>
      <c r="I13378" s="268" t="s">
        <v>2186</v>
      </c>
      <c r="J13378" s="268">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3" t="s">
        <v>2228</v>
      </c>
      <c r="C13379" s="264" t="s">
        <v>138</v>
      </c>
      <c r="D13379" s="74" t="str">
        <f t="shared" si="417"/>
        <v>mai/2019</v>
      </c>
      <c r="E13379" s="267">
        <v>43593</v>
      </c>
      <c r="F13379" s="263">
        <v>199676</v>
      </c>
      <c r="G13379" s="263" t="s">
        <v>2229</v>
      </c>
      <c r="H13379" s="268" t="s">
        <v>4511</v>
      </c>
      <c r="I13379" s="268" t="s">
        <v>562</v>
      </c>
      <c r="J13379" s="268">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3" t="s">
        <v>2228</v>
      </c>
      <c r="C13380" s="264" t="s">
        <v>138</v>
      </c>
      <c r="D13380" s="74" t="str">
        <f t="shared" ref="D13380:D13443" si="419">TEXT(E13380,"mmm/aaaa")</f>
        <v>mai/2019</v>
      </c>
      <c r="E13380" s="267">
        <v>43593</v>
      </c>
      <c r="F13380" s="263">
        <v>201063</v>
      </c>
      <c r="G13380" s="263" t="s">
        <v>2229</v>
      </c>
      <c r="H13380" s="268" t="s">
        <v>4511</v>
      </c>
      <c r="I13380" s="268" t="s">
        <v>2181</v>
      </c>
      <c r="J13380" s="268">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3" t="s">
        <v>2228</v>
      </c>
      <c r="C13381" s="264" t="s">
        <v>138</v>
      </c>
      <c r="D13381" s="74" t="str">
        <f t="shared" si="419"/>
        <v>mai/2019</v>
      </c>
      <c r="E13381" s="267">
        <v>43593</v>
      </c>
      <c r="F13381" s="263">
        <v>201063</v>
      </c>
      <c r="G13381" s="263" t="s">
        <v>2229</v>
      </c>
      <c r="H13381" s="268" t="s">
        <v>4511</v>
      </c>
      <c r="I13381" s="268" t="s">
        <v>562</v>
      </c>
      <c r="J13381" s="268">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3" t="s">
        <v>2228</v>
      </c>
      <c r="C13382" s="264" t="s">
        <v>138</v>
      </c>
      <c r="D13382" s="74" t="str">
        <f t="shared" si="419"/>
        <v>mai/2019</v>
      </c>
      <c r="E13382" s="267">
        <v>43593</v>
      </c>
      <c r="F13382" s="263">
        <v>20517</v>
      </c>
      <c r="G13382" s="263" t="s">
        <v>2229</v>
      </c>
      <c r="H13382" s="268" t="s">
        <v>4407</v>
      </c>
      <c r="I13382" s="268" t="s">
        <v>2182</v>
      </c>
      <c r="J13382" s="268">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3" t="s">
        <v>2228</v>
      </c>
      <c r="C13383" s="264" t="s">
        <v>138</v>
      </c>
      <c r="D13383" s="74" t="str">
        <f t="shared" si="419"/>
        <v>mai/2019</v>
      </c>
      <c r="E13383" s="267">
        <v>43593</v>
      </c>
      <c r="F13383" s="263">
        <v>20517</v>
      </c>
      <c r="G13383" s="263" t="s">
        <v>2229</v>
      </c>
      <c r="H13383" s="268" t="s">
        <v>4407</v>
      </c>
      <c r="I13383" s="268" t="s">
        <v>562</v>
      </c>
      <c r="J13383" s="268">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3" t="s">
        <v>2228</v>
      </c>
      <c r="C13384" s="264" t="s">
        <v>138</v>
      </c>
      <c r="D13384" s="74" t="str">
        <f t="shared" si="419"/>
        <v>mai/2019</v>
      </c>
      <c r="E13384" s="267">
        <v>43593</v>
      </c>
      <c r="F13384" s="263">
        <v>20833</v>
      </c>
      <c r="G13384" s="263" t="s">
        <v>2229</v>
      </c>
      <c r="H13384" s="268" t="s">
        <v>4407</v>
      </c>
      <c r="I13384" s="268" t="s">
        <v>2182</v>
      </c>
      <c r="J13384" s="269">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3" t="s">
        <v>2228</v>
      </c>
      <c r="C13385" s="264" t="s">
        <v>138</v>
      </c>
      <c r="D13385" s="74" t="str">
        <f t="shared" si="419"/>
        <v>mai/2019</v>
      </c>
      <c r="E13385" s="267">
        <v>43593</v>
      </c>
      <c r="F13385" s="263">
        <v>20833</v>
      </c>
      <c r="G13385" s="263" t="s">
        <v>2229</v>
      </c>
      <c r="H13385" s="268" t="s">
        <v>4407</v>
      </c>
      <c r="I13385" s="268" t="s">
        <v>562</v>
      </c>
      <c r="J13385" s="268">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3" t="s">
        <v>2228</v>
      </c>
      <c r="C13386" s="264" t="s">
        <v>138</v>
      </c>
      <c r="D13386" s="74" t="str">
        <f t="shared" si="419"/>
        <v>mai/2019</v>
      </c>
      <c r="E13386" s="267">
        <v>43593</v>
      </c>
      <c r="F13386" s="263">
        <v>21965</v>
      </c>
      <c r="G13386" s="263" t="s">
        <v>2229</v>
      </c>
      <c r="H13386" s="268" t="s">
        <v>4407</v>
      </c>
      <c r="I13386" s="268" t="s">
        <v>2182</v>
      </c>
      <c r="J13386" s="269">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3" t="s">
        <v>2228</v>
      </c>
      <c r="C13387" s="264" t="s">
        <v>138</v>
      </c>
      <c r="D13387" s="74" t="str">
        <f t="shared" si="419"/>
        <v>mai/2019</v>
      </c>
      <c r="E13387" s="267">
        <v>43593</v>
      </c>
      <c r="F13387" s="263">
        <v>75628</v>
      </c>
      <c r="G13387" s="263" t="s">
        <v>2229</v>
      </c>
      <c r="H13387" s="268" t="s">
        <v>2316</v>
      </c>
      <c r="I13387" s="268" t="s">
        <v>2181</v>
      </c>
      <c r="J13387" s="268">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3" t="s">
        <v>2228</v>
      </c>
      <c r="C13388" s="264" t="s">
        <v>138</v>
      </c>
      <c r="D13388" s="74" t="str">
        <f t="shared" si="419"/>
        <v>mai/2019</v>
      </c>
      <c r="E13388" s="267">
        <v>43593</v>
      </c>
      <c r="F13388" s="263">
        <v>192</v>
      </c>
      <c r="G13388" s="263" t="s">
        <v>2229</v>
      </c>
      <c r="H13388" s="268" t="s">
        <v>212</v>
      </c>
      <c r="I13388" s="268" t="s">
        <v>213</v>
      </c>
      <c r="J13388" s="269">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3" t="s">
        <v>2228</v>
      </c>
      <c r="C13389" s="264" t="s">
        <v>138</v>
      </c>
      <c r="D13389" s="74" t="str">
        <f t="shared" si="419"/>
        <v>mai/2019</v>
      </c>
      <c r="E13389" s="267">
        <v>43593</v>
      </c>
      <c r="F13389" s="263">
        <v>7452</v>
      </c>
      <c r="G13389" s="263" t="s">
        <v>2229</v>
      </c>
      <c r="H13389" s="268" t="s">
        <v>2399</v>
      </c>
      <c r="I13389" s="268" t="s">
        <v>232</v>
      </c>
      <c r="J13389" s="269">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3" t="s">
        <v>2228</v>
      </c>
      <c r="C13390" s="264" t="s">
        <v>138</v>
      </c>
      <c r="D13390" s="74" t="str">
        <f t="shared" si="419"/>
        <v>mai/2019</v>
      </c>
      <c r="E13390" s="267">
        <v>43593</v>
      </c>
      <c r="F13390" s="263">
        <v>7511</v>
      </c>
      <c r="G13390" s="263" t="s">
        <v>2229</v>
      </c>
      <c r="H13390" s="268" t="s">
        <v>2399</v>
      </c>
      <c r="I13390" s="268" t="s">
        <v>232</v>
      </c>
      <c r="J13390" s="268">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3" t="s">
        <v>2228</v>
      </c>
      <c r="C13391" s="264" t="s">
        <v>138</v>
      </c>
      <c r="D13391" s="74" t="str">
        <f t="shared" si="419"/>
        <v>mai/2019</v>
      </c>
      <c r="E13391" s="267">
        <v>43593</v>
      </c>
      <c r="F13391" s="263">
        <v>7562</v>
      </c>
      <c r="G13391" s="263" t="s">
        <v>2229</v>
      </c>
      <c r="H13391" s="268" t="s">
        <v>2399</v>
      </c>
      <c r="I13391" s="268" t="s">
        <v>232</v>
      </c>
      <c r="J13391" s="268">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3" t="s">
        <v>2228</v>
      </c>
      <c r="C13392" s="264" t="s">
        <v>138</v>
      </c>
      <c r="D13392" s="74" t="str">
        <f t="shared" si="419"/>
        <v>mai/2019</v>
      </c>
      <c r="E13392" s="267">
        <v>43593</v>
      </c>
      <c r="F13392" s="263">
        <v>7373</v>
      </c>
      <c r="G13392" s="263" t="s">
        <v>2229</v>
      </c>
      <c r="H13392" s="268" t="s">
        <v>2399</v>
      </c>
      <c r="I13392" s="268" t="s">
        <v>232</v>
      </c>
      <c r="J13392" s="268">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3" t="s">
        <v>2228</v>
      </c>
      <c r="C13393" s="264" t="s">
        <v>138</v>
      </c>
      <c r="D13393" s="74" t="str">
        <f t="shared" si="419"/>
        <v>mai/2019</v>
      </c>
      <c r="E13393" s="267">
        <v>43593</v>
      </c>
      <c r="F13393" s="263">
        <v>5018</v>
      </c>
      <c r="G13393" s="263" t="s">
        <v>2229</v>
      </c>
      <c r="H13393" s="268" t="s">
        <v>4512</v>
      </c>
      <c r="I13393" s="268" t="s">
        <v>2182</v>
      </c>
      <c r="J13393" s="268">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3" t="s">
        <v>2228</v>
      </c>
      <c r="C13394" s="264" t="s">
        <v>138</v>
      </c>
      <c r="D13394" s="74" t="str">
        <f t="shared" si="419"/>
        <v>mai/2019</v>
      </c>
      <c r="E13394" s="267">
        <v>43593</v>
      </c>
      <c r="F13394" s="263">
        <v>5095</v>
      </c>
      <c r="G13394" s="263" t="s">
        <v>2229</v>
      </c>
      <c r="H13394" s="268" t="s">
        <v>4512</v>
      </c>
      <c r="I13394" s="268" t="s">
        <v>2182</v>
      </c>
      <c r="J13394" s="269">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3" t="s">
        <v>2228</v>
      </c>
      <c r="C13395" s="264" t="s">
        <v>138</v>
      </c>
      <c r="D13395" s="74" t="str">
        <f t="shared" si="419"/>
        <v>mai/2019</v>
      </c>
      <c r="E13395" s="267">
        <v>43593</v>
      </c>
      <c r="F13395" s="263">
        <v>834</v>
      </c>
      <c r="G13395" s="263" t="s">
        <v>2229</v>
      </c>
      <c r="H13395" s="268" t="s">
        <v>4513</v>
      </c>
      <c r="I13395" s="268" t="s">
        <v>2193</v>
      </c>
      <c r="J13395" s="269">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3" t="s">
        <v>2228</v>
      </c>
      <c r="C13396" s="264" t="s">
        <v>138</v>
      </c>
      <c r="D13396" s="74" t="str">
        <f t="shared" si="419"/>
        <v>mai/2019</v>
      </c>
      <c r="E13396" s="267">
        <v>43593</v>
      </c>
      <c r="F13396" s="263">
        <v>39054</v>
      </c>
      <c r="G13396" s="263" t="s">
        <v>2229</v>
      </c>
      <c r="H13396" s="268" t="s">
        <v>4469</v>
      </c>
      <c r="I13396" s="268" t="s">
        <v>2182</v>
      </c>
      <c r="J13396" s="268">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3" t="s">
        <v>2228</v>
      </c>
      <c r="C13397" s="264" t="s">
        <v>138</v>
      </c>
      <c r="D13397" s="74" t="str">
        <f t="shared" si="419"/>
        <v>mai/2019</v>
      </c>
      <c r="E13397" s="267">
        <v>43593</v>
      </c>
      <c r="F13397" s="263">
        <v>39054</v>
      </c>
      <c r="G13397" s="263" t="s">
        <v>2229</v>
      </c>
      <c r="H13397" s="268" t="s">
        <v>4469</v>
      </c>
      <c r="I13397" s="268" t="s">
        <v>562</v>
      </c>
      <c r="J13397" s="268">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3" t="s">
        <v>2228</v>
      </c>
      <c r="C13398" s="264" t="s">
        <v>138</v>
      </c>
      <c r="D13398" s="74" t="str">
        <f t="shared" si="419"/>
        <v>mai/2019</v>
      </c>
      <c r="E13398" s="267">
        <v>43593</v>
      </c>
      <c r="F13398" s="263">
        <v>19</v>
      </c>
      <c r="G13398" s="263" t="s">
        <v>2229</v>
      </c>
      <c r="H13398" s="268" t="s">
        <v>2396</v>
      </c>
      <c r="I13398" s="268" t="s">
        <v>241</v>
      </c>
      <c r="J13398" s="268">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3" t="s">
        <v>2228</v>
      </c>
      <c r="C13399" s="264" t="s">
        <v>138</v>
      </c>
      <c r="D13399" s="74" t="str">
        <f t="shared" si="419"/>
        <v>mai/2019</v>
      </c>
      <c r="E13399" s="267">
        <v>43593</v>
      </c>
      <c r="F13399" s="263">
        <v>18545</v>
      </c>
      <c r="G13399" s="263" t="s">
        <v>2229</v>
      </c>
      <c r="H13399" s="268" t="s">
        <v>4514</v>
      </c>
      <c r="I13399" s="268" t="s">
        <v>2181</v>
      </c>
      <c r="J13399" s="269">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3" t="s">
        <v>2228</v>
      </c>
      <c r="C13400" s="264" t="s">
        <v>138</v>
      </c>
      <c r="D13400" s="74" t="str">
        <f t="shared" si="419"/>
        <v>mai/2019</v>
      </c>
      <c r="E13400" s="267">
        <v>43593</v>
      </c>
      <c r="F13400" s="263">
        <v>18545</v>
      </c>
      <c r="G13400" s="263" t="s">
        <v>2229</v>
      </c>
      <c r="H13400" s="268" t="s">
        <v>4514</v>
      </c>
      <c r="I13400" s="268" t="s">
        <v>562</v>
      </c>
      <c r="J13400" s="268">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3" t="s">
        <v>2228</v>
      </c>
      <c r="C13401" s="264" t="s">
        <v>138</v>
      </c>
      <c r="D13401" s="74" t="str">
        <f t="shared" si="419"/>
        <v>mai/2019</v>
      </c>
      <c r="E13401" s="267">
        <v>43593</v>
      </c>
      <c r="F13401" s="263">
        <v>2615</v>
      </c>
      <c r="G13401" s="263" t="s">
        <v>2229</v>
      </c>
      <c r="H13401" s="268" t="s">
        <v>4451</v>
      </c>
      <c r="I13401" s="268" t="s">
        <v>2217</v>
      </c>
      <c r="J13401" s="269">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3" t="s">
        <v>2228</v>
      </c>
      <c r="C13402" s="264" t="s">
        <v>138</v>
      </c>
      <c r="D13402" s="74" t="str">
        <f t="shared" si="419"/>
        <v>mai/2019</v>
      </c>
      <c r="E13402" s="267">
        <v>43593</v>
      </c>
      <c r="F13402" s="263">
        <v>178241</v>
      </c>
      <c r="G13402" s="263" t="s">
        <v>2330</v>
      </c>
      <c r="H13402" s="268" t="s">
        <v>4515</v>
      </c>
      <c r="I13402" s="268" t="s">
        <v>2181</v>
      </c>
      <c r="J13402" s="269">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3" t="s">
        <v>2228</v>
      </c>
      <c r="C13403" s="264" t="s">
        <v>138</v>
      </c>
      <c r="D13403" s="74" t="str">
        <f t="shared" si="419"/>
        <v>mai/2019</v>
      </c>
      <c r="E13403" s="267">
        <v>43593</v>
      </c>
      <c r="F13403" s="263">
        <v>76</v>
      </c>
      <c r="G13403" s="263" t="s">
        <v>2229</v>
      </c>
      <c r="H13403" s="268" t="s">
        <v>3242</v>
      </c>
      <c r="I13403" s="268" t="s">
        <v>179</v>
      </c>
      <c r="J13403" s="269">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3" t="s">
        <v>2228</v>
      </c>
      <c r="C13404" s="264" t="s">
        <v>138</v>
      </c>
      <c r="D13404" s="74" t="str">
        <f t="shared" si="419"/>
        <v>mai/2019</v>
      </c>
      <c r="E13404" s="267">
        <v>43593</v>
      </c>
      <c r="F13404" s="263">
        <v>136404</v>
      </c>
      <c r="G13404" s="263" t="s">
        <v>2229</v>
      </c>
      <c r="H13404" s="268" t="s">
        <v>707</v>
      </c>
      <c r="I13404" s="268" t="s">
        <v>2188</v>
      </c>
      <c r="J13404" s="269">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3" t="s">
        <v>2228</v>
      </c>
      <c r="C13405" s="264" t="s">
        <v>138</v>
      </c>
      <c r="D13405" s="74" t="str">
        <f t="shared" si="419"/>
        <v>mai/2019</v>
      </c>
      <c r="E13405" s="267">
        <v>43593</v>
      </c>
      <c r="F13405" s="263">
        <v>138155</v>
      </c>
      <c r="G13405" s="263" t="s">
        <v>2229</v>
      </c>
      <c r="H13405" s="268" t="s">
        <v>707</v>
      </c>
      <c r="I13405" s="268" t="s">
        <v>2188</v>
      </c>
      <c r="J13405" s="269">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3" t="s">
        <v>2228</v>
      </c>
      <c r="C13406" s="264" t="s">
        <v>138</v>
      </c>
      <c r="D13406" s="74" t="str">
        <f t="shared" si="419"/>
        <v>mai/2019</v>
      </c>
      <c r="E13406" s="267">
        <v>43593</v>
      </c>
      <c r="F13406" s="263">
        <v>3503</v>
      </c>
      <c r="G13406" s="263" t="s">
        <v>2229</v>
      </c>
      <c r="H13406" s="268" t="s">
        <v>4441</v>
      </c>
      <c r="I13406" s="268" t="s">
        <v>2182</v>
      </c>
      <c r="J13406" s="268">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3" t="s">
        <v>2228</v>
      </c>
      <c r="C13407" s="264" t="s">
        <v>138</v>
      </c>
      <c r="D13407" s="74" t="str">
        <f t="shared" si="419"/>
        <v>mai/2019</v>
      </c>
      <c r="E13407" s="267">
        <v>43593</v>
      </c>
      <c r="F13407" s="263">
        <v>3465</v>
      </c>
      <c r="G13407" s="263" t="s">
        <v>2229</v>
      </c>
      <c r="H13407" s="268" t="s">
        <v>4441</v>
      </c>
      <c r="I13407" s="268" t="s">
        <v>2182</v>
      </c>
      <c r="J13407" s="269">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3" t="s">
        <v>2228</v>
      </c>
      <c r="C13408" s="264" t="s">
        <v>138</v>
      </c>
      <c r="D13408" s="74" t="str">
        <f t="shared" si="419"/>
        <v>mai/2019</v>
      </c>
      <c r="E13408" s="267">
        <v>43593</v>
      </c>
      <c r="F13408" s="263">
        <v>445</v>
      </c>
      <c r="G13408" s="263" t="s">
        <v>2229</v>
      </c>
      <c r="H13408" s="268" t="s">
        <v>4385</v>
      </c>
      <c r="I13408" s="268" t="s">
        <v>120</v>
      </c>
      <c r="J13408" s="269">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3" t="s">
        <v>2228</v>
      </c>
      <c r="C13409" s="264" t="s">
        <v>138</v>
      </c>
      <c r="D13409" s="74" t="str">
        <f t="shared" si="419"/>
        <v>mai/2019</v>
      </c>
      <c r="E13409" s="267">
        <v>43593</v>
      </c>
      <c r="F13409" s="263" t="s">
        <v>4498</v>
      </c>
      <c r="G13409" s="263" t="s">
        <v>2229</v>
      </c>
      <c r="H13409" s="268" t="s">
        <v>4516</v>
      </c>
      <c r="I13409" s="268" t="s">
        <v>141</v>
      </c>
      <c r="J13409" s="268">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3" t="s">
        <v>2228</v>
      </c>
      <c r="C13410" s="264" t="s">
        <v>138</v>
      </c>
      <c r="D13410" s="74" t="str">
        <f t="shared" si="419"/>
        <v>mai/2019</v>
      </c>
      <c r="E13410" s="267">
        <v>43593</v>
      </c>
      <c r="F13410" s="263">
        <v>37102</v>
      </c>
      <c r="G13410" s="263" t="s">
        <v>2229</v>
      </c>
      <c r="H13410" s="268" t="s">
        <v>2904</v>
      </c>
      <c r="I13410" s="268" t="s">
        <v>198</v>
      </c>
      <c r="J13410" s="268">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3" t="s">
        <v>2228</v>
      </c>
      <c r="C13411" s="264" t="s">
        <v>138</v>
      </c>
      <c r="D13411" s="74" t="str">
        <f t="shared" si="419"/>
        <v>mai/2019</v>
      </c>
      <c r="E13411" s="267">
        <v>43593</v>
      </c>
      <c r="F13411" s="263" t="s">
        <v>1070</v>
      </c>
      <c r="G13411" s="263" t="s">
        <v>2229</v>
      </c>
      <c r="H13411" s="268" t="s">
        <v>1071</v>
      </c>
      <c r="I13411" s="268" t="s">
        <v>2237</v>
      </c>
      <c r="J13411" s="269">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3" t="s">
        <v>2228</v>
      </c>
      <c r="C13412" s="264" t="s">
        <v>138</v>
      </c>
      <c r="D13412" s="74" t="str">
        <f t="shared" si="419"/>
        <v>mai/2019</v>
      </c>
      <c r="E13412" s="267">
        <v>43593</v>
      </c>
      <c r="F13412" s="263" t="s">
        <v>4517</v>
      </c>
      <c r="G13412" s="263" t="s">
        <v>2229</v>
      </c>
      <c r="H13412" s="268" t="s">
        <v>4463</v>
      </c>
      <c r="I13412" s="268" t="s">
        <v>2209</v>
      </c>
      <c r="J13412" s="268">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3" t="s">
        <v>2228</v>
      </c>
      <c r="C13413" s="264" t="s">
        <v>138</v>
      </c>
      <c r="D13413" s="74" t="str">
        <f t="shared" si="419"/>
        <v>mai/2019</v>
      </c>
      <c r="E13413" s="267">
        <v>43593</v>
      </c>
      <c r="F13413" s="263" t="s">
        <v>1261</v>
      </c>
      <c r="G13413" s="263" t="s">
        <v>2229</v>
      </c>
      <c r="H13413" s="268" t="s">
        <v>2250</v>
      </c>
      <c r="I13413" s="268" t="s">
        <v>135</v>
      </c>
      <c r="J13413" s="268">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3" t="s">
        <v>2228</v>
      </c>
      <c r="C13414" s="264" t="s">
        <v>138</v>
      </c>
      <c r="D13414" s="74" t="str">
        <f t="shared" si="419"/>
        <v>mai/2019</v>
      </c>
      <c r="E13414" s="267">
        <v>43593</v>
      </c>
      <c r="F13414" s="263" t="s">
        <v>1261</v>
      </c>
      <c r="G13414" s="263" t="s">
        <v>2229</v>
      </c>
      <c r="H13414" s="268" t="s">
        <v>2250</v>
      </c>
      <c r="I13414" s="268" t="s">
        <v>135</v>
      </c>
      <c r="J13414" s="268">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3" t="s">
        <v>2228</v>
      </c>
      <c r="C13415" s="264" t="s">
        <v>138</v>
      </c>
      <c r="D13415" s="74" t="str">
        <f t="shared" si="419"/>
        <v>mai/2019</v>
      </c>
      <c r="E13415" s="267">
        <v>43593</v>
      </c>
      <c r="F13415" s="263" t="s">
        <v>1261</v>
      </c>
      <c r="G13415" s="263" t="s">
        <v>2229</v>
      </c>
      <c r="H13415" s="268" t="s">
        <v>2250</v>
      </c>
      <c r="I13415" s="268" t="s">
        <v>135</v>
      </c>
      <c r="J13415" s="268">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3" t="s">
        <v>2228</v>
      </c>
      <c r="C13416" s="264" t="s">
        <v>138</v>
      </c>
      <c r="D13416" s="74" t="str">
        <f t="shared" si="419"/>
        <v>mai/2019</v>
      </c>
      <c r="E13416" s="267">
        <v>43593</v>
      </c>
      <c r="F13416" s="263" t="s">
        <v>1261</v>
      </c>
      <c r="G13416" s="263" t="s">
        <v>2229</v>
      </c>
      <c r="H13416" s="268" t="s">
        <v>2250</v>
      </c>
      <c r="I13416" s="268" t="s">
        <v>135</v>
      </c>
      <c r="J13416" s="268">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3" t="s">
        <v>2228</v>
      </c>
      <c r="C13417" s="264" t="s">
        <v>138</v>
      </c>
      <c r="D13417" s="74" t="str">
        <f t="shared" si="419"/>
        <v>mai/2019</v>
      </c>
      <c r="E13417" s="267">
        <v>43593</v>
      </c>
      <c r="F13417" s="263" t="s">
        <v>1261</v>
      </c>
      <c r="G13417" s="263" t="s">
        <v>2229</v>
      </c>
      <c r="H13417" s="268" t="s">
        <v>2250</v>
      </c>
      <c r="I13417" s="268" t="s">
        <v>135</v>
      </c>
      <c r="J13417" s="268">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3" t="s">
        <v>2228</v>
      </c>
      <c r="C13418" s="264" t="s">
        <v>138</v>
      </c>
      <c r="D13418" s="74" t="str">
        <f t="shared" si="419"/>
        <v>mai/2019</v>
      </c>
      <c r="E13418" s="267">
        <v>43593</v>
      </c>
      <c r="F13418" s="263" t="s">
        <v>1261</v>
      </c>
      <c r="G13418" s="263" t="s">
        <v>2229</v>
      </c>
      <c r="H13418" s="268" t="s">
        <v>2250</v>
      </c>
      <c r="I13418" s="268" t="s">
        <v>135</v>
      </c>
      <c r="J13418" s="268">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3" t="s">
        <v>2228</v>
      </c>
      <c r="C13419" s="264" t="s">
        <v>138</v>
      </c>
      <c r="D13419" s="74" t="str">
        <f t="shared" si="419"/>
        <v>mai/2019</v>
      </c>
      <c r="E13419" s="267">
        <v>43593</v>
      </c>
      <c r="F13419" s="263" t="s">
        <v>1261</v>
      </c>
      <c r="G13419" s="263" t="s">
        <v>2229</v>
      </c>
      <c r="H13419" s="268" t="s">
        <v>2250</v>
      </c>
      <c r="I13419" s="268" t="s">
        <v>135</v>
      </c>
      <c r="J13419" s="268">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3" t="s">
        <v>2228</v>
      </c>
      <c r="C13420" s="264" t="s">
        <v>138</v>
      </c>
      <c r="D13420" s="74" t="str">
        <f t="shared" si="419"/>
        <v>mai/2019</v>
      </c>
      <c r="E13420" s="267">
        <v>43593</v>
      </c>
      <c r="F13420" s="263" t="s">
        <v>1261</v>
      </c>
      <c r="G13420" s="263" t="s">
        <v>2229</v>
      </c>
      <c r="H13420" s="268" t="s">
        <v>2250</v>
      </c>
      <c r="I13420" s="268" t="s">
        <v>135</v>
      </c>
      <c r="J13420" s="268">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3" t="s">
        <v>2228</v>
      </c>
      <c r="C13421" s="264" t="s">
        <v>138</v>
      </c>
      <c r="D13421" s="74" t="str">
        <f t="shared" si="419"/>
        <v>mai/2019</v>
      </c>
      <c r="E13421" s="267">
        <v>43593</v>
      </c>
      <c r="F13421" s="263" t="s">
        <v>1261</v>
      </c>
      <c r="G13421" s="263" t="s">
        <v>2229</v>
      </c>
      <c r="H13421" s="268" t="s">
        <v>2250</v>
      </c>
      <c r="I13421" s="268" t="s">
        <v>135</v>
      </c>
      <c r="J13421" s="268">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3" t="s">
        <v>2228</v>
      </c>
      <c r="C13422" s="264" t="s">
        <v>138</v>
      </c>
      <c r="D13422" s="74" t="str">
        <f t="shared" si="419"/>
        <v>mai/2019</v>
      </c>
      <c r="E13422" s="267">
        <v>43593</v>
      </c>
      <c r="F13422" s="263" t="s">
        <v>1261</v>
      </c>
      <c r="G13422" s="263" t="s">
        <v>2229</v>
      </c>
      <c r="H13422" s="268" t="s">
        <v>2250</v>
      </c>
      <c r="I13422" s="268" t="s">
        <v>135</v>
      </c>
      <c r="J13422" s="268">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3" t="s">
        <v>2228</v>
      </c>
      <c r="C13423" s="264" t="s">
        <v>138</v>
      </c>
      <c r="D13423" s="74" t="str">
        <f t="shared" si="419"/>
        <v>mai/2019</v>
      </c>
      <c r="E13423" s="267">
        <v>43593</v>
      </c>
      <c r="F13423" s="263" t="s">
        <v>1261</v>
      </c>
      <c r="G13423" s="263" t="s">
        <v>2229</v>
      </c>
      <c r="H13423" s="268" t="s">
        <v>2250</v>
      </c>
      <c r="I13423" s="268" t="s">
        <v>135</v>
      </c>
      <c r="J13423" s="268">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3" t="s">
        <v>2228</v>
      </c>
      <c r="C13424" s="264" t="s">
        <v>138</v>
      </c>
      <c r="D13424" s="74" t="str">
        <f t="shared" si="419"/>
        <v>mai/2019</v>
      </c>
      <c r="E13424" s="267">
        <v>43593</v>
      </c>
      <c r="F13424" s="263" t="s">
        <v>1261</v>
      </c>
      <c r="G13424" s="263" t="s">
        <v>2229</v>
      </c>
      <c r="H13424" s="268" t="s">
        <v>2250</v>
      </c>
      <c r="I13424" s="268" t="s">
        <v>135</v>
      </c>
      <c r="J13424" s="268">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3" t="s">
        <v>2228</v>
      </c>
      <c r="C13425" s="264" t="s">
        <v>138</v>
      </c>
      <c r="D13425" s="74" t="str">
        <f t="shared" si="419"/>
        <v>mai/2019</v>
      </c>
      <c r="E13425" s="267">
        <v>43593</v>
      </c>
      <c r="F13425" s="263" t="s">
        <v>1261</v>
      </c>
      <c r="G13425" s="263" t="s">
        <v>2229</v>
      </c>
      <c r="H13425" s="268" t="s">
        <v>2250</v>
      </c>
      <c r="I13425" s="268" t="s">
        <v>135</v>
      </c>
      <c r="J13425" s="268">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3" t="s">
        <v>2228</v>
      </c>
      <c r="C13426" s="264" t="s">
        <v>138</v>
      </c>
      <c r="D13426" s="74" t="str">
        <f t="shared" si="419"/>
        <v>mai/2019</v>
      </c>
      <c r="E13426" s="267">
        <v>43593</v>
      </c>
      <c r="F13426" s="263" t="s">
        <v>1261</v>
      </c>
      <c r="G13426" s="263" t="s">
        <v>2229</v>
      </c>
      <c r="H13426" s="268" t="s">
        <v>2250</v>
      </c>
      <c r="I13426" s="268" t="s">
        <v>135</v>
      </c>
      <c r="J13426" s="268">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3" t="s">
        <v>2228</v>
      </c>
      <c r="C13427" s="264" t="s">
        <v>138</v>
      </c>
      <c r="D13427" s="74" t="str">
        <f t="shared" si="419"/>
        <v>mai/2019</v>
      </c>
      <c r="E13427" s="267">
        <v>43593</v>
      </c>
      <c r="F13427" s="263" t="s">
        <v>1261</v>
      </c>
      <c r="G13427" s="263" t="s">
        <v>2229</v>
      </c>
      <c r="H13427" s="268" t="s">
        <v>2250</v>
      </c>
      <c r="I13427" s="268" t="s">
        <v>135</v>
      </c>
      <c r="J13427" s="268">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3" t="s">
        <v>2228</v>
      </c>
      <c r="C13428" s="264" t="s">
        <v>138</v>
      </c>
      <c r="D13428" s="74" t="str">
        <f t="shared" si="419"/>
        <v>mai/2019</v>
      </c>
      <c r="E13428" s="267">
        <v>43593</v>
      </c>
      <c r="F13428" s="263" t="s">
        <v>1261</v>
      </c>
      <c r="G13428" s="263" t="s">
        <v>2229</v>
      </c>
      <c r="H13428" s="268" t="s">
        <v>2250</v>
      </c>
      <c r="I13428" s="268" t="s">
        <v>135</v>
      </c>
      <c r="J13428" s="268">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3" t="s">
        <v>2228</v>
      </c>
      <c r="C13429" s="264" t="s">
        <v>138</v>
      </c>
      <c r="D13429" s="74" t="str">
        <f t="shared" si="419"/>
        <v>mai/2019</v>
      </c>
      <c r="E13429" s="267">
        <v>43593</v>
      </c>
      <c r="F13429" s="263" t="s">
        <v>1261</v>
      </c>
      <c r="G13429" s="263" t="s">
        <v>2229</v>
      </c>
      <c r="H13429" s="268" t="s">
        <v>2250</v>
      </c>
      <c r="I13429" s="268" t="s">
        <v>135</v>
      </c>
      <c r="J13429" s="268">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3" t="s">
        <v>2228</v>
      </c>
      <c r="C13430" s="264" t="s">
        <v>138</v>
      </c>
      <c r="D13430" s="74" t="str">
        <f t="shared" si="419"/>
        <v>mai/2019</v>
      </c>
      <c r="E13430" s="267">
        <v>43593</v>
      </c>
      <c r="F13430" s="263" t="s">
        <v>1261</v>
      </c>
      <c r="G13430" s="263" t="s">
        <v>2229</v>
      </c>
      <c r="H13430" s="268" t="s">
        <v>2250</v>
      </c>
      <c r="I13430" s="268" t="s">
        <v>135</v>
      </c>
      <c r="J13430" s="268">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3" t="s">
        <v>2228</v>
      </c>
      <c r="C13431" s="264" t="s">
        <v>138</v>
      </c>
      <c r="D13431" s="74" t="str">
        <f t="shared" si="419"/>
        <v>mai/2019</v>
      </c>
      <c r="E13431" s="267">
        <v>43593</v>
      </c>
      <c r="F13431" s="263" t="s">
        <v>1261</v>
      </c>
      <c r="G13431" s="263" t="s">
        <v>2229</v>
      </c>
      <c r="H13431" s="268" t="s">
        <v>2250</v>
      </c>
      <c r="I13431" s="268" t="s">
        <v>135</v>
      </c>
      <c r="J13431" s="268">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3" t="s">
        <v>2228</v>
      </c>
      <c r="C13432" s="264" t="s">
        <v>138</v>
      </c>
      <c r="D13432" s="74" t="str">
        <f t="shared" si="419"/>
        <v>mai/2019</v>
      </c>
      <c r="E13432" s="267">
        <v>43593</v>
      </c>
      <c r="F13432" s="263" t="s">
        <v>1261</v>
      </c>
      <c r="G13432" s="263" t="s">
        <v>2229</v>
      </c>
      <c r="H13432" s="268" t="s">
        <v>2250</v>
      </c>
      <c r="I13432" s="268" t="s">
        <v>135</v>
      </c>
      <c r="J13432" s="268">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3" t="s">
        <v>2228</v>
      </c>
      <c r="C13433" s="264" t="s">
        <v>138</v>
      </c>
      <c r="D13433" s="74" t="str">
        <f t="shared" si="419"/>
        <v>mai/2019</v>
      </c>
      <c r="E13433" s="267">
        <v>43593</v>
      </c>
      <c r="F13433" s="263">
        <v>2450</v>
      </c>
      <c r="G13433" s="263" t="s">
        <v>2229</v>
      </c>
      <c r="H13433" s="268" t="s">
        <v>4455</v>
      </c>
      <c r="I13433" s="268" t="s">
        <v>232</v>
      </c>
      <c r="J13433" s="268">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3" t="s">
        <v>2228</v>
      </c>
      <c r="C13434" s="264" t="s">
        <v>138</v>
      </c>
      <c r="D13434" s="74" t="str">
        <f t="shared" si="419"/>
        <v>mai/2019</v>
      </c>
      <c r="E13434" s="267">
        <v>43593</v>
      </c>
      <c r="F13434" s="263">
        <v>2518</v>
      </c>
      <c r="G13434" s="263" t="s">
        <v>2229</v>
      </c>
      <c r="H13434" s="268" t="s">
        <v>4455</v>
      </c>
      <c r="I13434" s="268" t="s">
        <v>232</v>
      </c>
      <c r="J13434" s="268">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3" t="s">
        <v>2228</v>
      </c>
      <c r="C13435" s="264" t="s">
        <v>138</v>
      </c>
      <c r="D13435" s="74" t="str">
        <f t="shared" si="419"/>
        <v>mai/2019</v>
      </c>
      <c r="E13435" s="267">
        <v>43593</v>
      </c>
      <c r="F13435" s="263">
        <v>458</v>
      </c>
      <c r="G13435" s="263" t="s">
        <v>2229</v>
      </c>
      <c r="H13435" s="268" t="s">
        <v>2382</v>
      </c>
      <c r="I13435" s="268" t="s">
        <v>200</v>
      </c>
      <c r="J13435" s="269">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3" t="s">
        <v>2228</v>
      </c>
      <c r="C13436" s="264" t="s">
        <v>138</v>
      </c>
      <c r="D13436" s="74" t="str">
        <f t="shared" si="419"/>
        <v>mai/2019</v>
      </c>
      <c r="E13436" s="267">
        <v>43594</v>
      </c>
      <c r="F13436" s="263">
        <v>21864</v>
      </c>
      <c r="G13436" s="263" t="s">
        <v>2229</v>
      </c>
      <c r="H13436" s="268" t="s">
        <v>4402</v>
      </c>
      <c r="I13436" s="268" t="s">
        <v>2183</v>
      </c>
      <c r="J13436" s="268">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3" t="s">
        <v>2228</v>
      </c>
      <c r="C13437" s="264" t="s">
        <v>138</v>
      </c>
      <c r="D13437" s="74" t="str">
        <f t="shared" si="419"/>
        <v>mai/2019</v>
      </c>
      <c r="E13437" s="267">
        <v>43594</v>
      </c>
      <c r="F13437" s="263">
        <v>21864</v>
      </c>
      <c r="G13437" s="263" t="s">
        <v>2229</v>
      </c>
      <c r="H13437" s="268" t="s">
        <v>4402</v>
      </c>
      <c r="I13437" s="268" t="s">
        <v>562</v>
      </c>
      <c r="J13437" s="268">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3" t="s">
        <v>2228</v>
      </c>
      <c r="C13438" s="264" t="s">
        <v>138</v>
      </c>
      <c r="D13438" s="74" t="str">
        <f t="shared" si="419"/>
        <v>mai/2019</v>
      </c>
      <c r="E13438" s="267">
        <v>43594</v>
      </c>
      <c r="F13438" s="263">
        <v>21841</v>
      </c>
      <c r="G13438" s="263" t="s">
        <v>2229</v>
      </c>
      <c r="H13438" s="268" t="s">
        <v>4402</v>
      </c>
      <c r="I13438" s="268" t="s">
        <v>2183</v>
      </c>
      <c r="J13438" s="268">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3" t="s">
        <v>2228</v>
      </c>
      <c r="C13439" s="264" t="s">
        <v>138</v>
      </c>
      <c r="D13439" s="74" t="str">
        <f t="shared" si="419"/>
        <v>mai/2019</v>
      </c>
      <c r="E13439" s="267">
        <v>43594</v>
      </c>
      <c r="F13439" s="263">
        <v>21841</v>
      </c>
      <c r="G13439" s="263" t="s">
        <v>2229</v>
      </c>
      <c r="H13439" s="268" t="s">
        <v>4402</v>
      </c>
      <c r="I13439" s="268" t="s">
        <v>562</v>
      </c>
      <c r="J13439" s="268">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3" t="s">
        <v>2228</v>
      </c>
      <c r="C13440" s="264" t="s">
        <v>138</v>
      </c>
      <c r="D13440" s="74" t="str">
        <f t="shared" si="419"/>
        <v>mai/2019</v>
      </c>
      <c r="E13440" s="267">
        <v>43594</v>
      </c>
      <c r="F13440" s="263">
        <v>252</v>
      </c>
      <c r="G13440" s="263" t="s">
        <v>2229</v>
      </c>
      <c r="H13440" s="268" t="s">
        <v>4518</v>
      </c>
      <c r="I13440" s="268" t="s">
        <v>2194</v>
      </c>
      <c r="J13440" s="268">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3" t="s">
        <v>2228</v>
      </c>
      <c r="C13441" s="264" t="s">
        <v>138</v>
      </c>
      <c r="D13441" s="74" t="str">
        <f t="shared" si="419"/>
        <v>mai/2019</v>
      </c>
      <c r="E13441" s="267">
        <v>43594</v>
      </c>
      <c r="F13441" s="263">
        <v>252</v>
      </c>
      <c r="G13441" s="263" t="s">
        <v>2229</v>
      </c>
      <c r="H13441" s="268" t="s">
        <v>4518</v>
      </c>
      <c r="I13441" s="268" t="s">
        <v>562</v>
      </c>
      <c r="J13441" s="268">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3" t="s">
        <v>2228</v>
      </c>
      <c r="C13442" s="264" t="s">
        <v>138</v>
      </c>
      <c r="D13442" s="74" t="str">
        <f t="shared" si="419"/>
        <v>mai/2019</v>
      </c>
      <c r="E13442" s="267">
        <v>43594</v>
      </c>
      <c r="F13442" s="263">
        <v>1491</v>
      </c>
      <c r="G13442" s="263" t="s">
        <v>2229</v>
      </c>
      <c r="H13442" s="268" t="s">
        <v>4519</v>
      </c>
      <c r="I13442" s="268" t="s">
        <v>2182</v>
      </c>
      <c r="J13442" s="268">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3" t="s">
        <v>2228</v>
      </c>
      <c r="C13443" s="264" t="s">
        <v>138</v>
      </c>
      <c r="D13443" s="74" t="str">
        <f t="shared" si="419"/>
        <v>mai/2019</v>
      </c>
      <c r="E13443" s="267">
        <v>43594</v>
      </c>
      <c r="F13443" s="263">
        <v>41456</v>
      </c>
      <c r="G13443" s="263" t="s">
        <v>2229</v>
      </c>
      <c r="H13443" s="268" t="s">
        <v>4520</v>
      </c>
      <c r="I13443" s="268" t="s">
        <v>846</v>
      </c>
      <c r="J13443" s="268">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3" t="s">
        <v>2228</v>
      </c>
      <c r="C13444" s="264" t="s">
        <v>138</v>
      </c>
      <c r="D13444" s="74" t="str">
        <f t="shared" ref="D13444:D13507" si="421">TEXT(E13444,"mmm/aaaa")</f>
        <v>mai/2019</v>
      </c>
      <c r="E13444" s="267">
        <v>43594</v>
      </c>
      <c r="F13444" s="263">
        <v>8629</v>
      </c>
      <c r="G13444" s="263" t="s">
        <v>2229</v>
      </c>
      <c r="H13444" s="268" t="s">
        <v>4432</v>
      </c>
      <c r="I13444" s="268" t="s">
        <v>2182</v>
      </c>
      <c r="J13444" s="268">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3" t="s">
        <v>2228</v>
      </c>
      <c r="C13445" s="264" t="s">
        <v>138</v>
      </c>
      <c r="D13445" s="74" t="str">
        <f t="shared" si="421"/>
        <v>mai/2019</v>
      </c>
      <c r="E13445" s="267">
        <v>43594</v>
      </c>
      <c r="F13445" s="263">
        <v>8629</v>
      </c>
      <c r="G13445" s="263" t="s">
        <v>2229</v>
      </c>
      <c r="H13445" s="268" t="s">
        <v>4432</v>
      </c>
      <c r="I13445" s="268" t="s">
        <v>562</v>
      </c>
      <c r="J13445" s="268">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3" t="s">
        <v>2228</v>
      </c>
      <c r="C13446" s="264" t="s">
        <v>138</v>
      </c>
      <c r="D13446" s="74" t="str">
        <f t="shared" si="421"/>
        <v>mai/2019</v>
      </c>
      <c r="E13446" s="267">
        <v>43594</v>
      </c>
      <c r="F13446" s="263">
        <v>19903</v>
      </c>
      <c r="G13446" s="263" t="s">
        <v>2229</v>
      </c>
      <c r="H13446" s="268" t="s">
        <v>4521</v>
      </c>
      <c r="I13446" s="268" t="s">
        <v>2182</v>
      </c>
      <c r="J13446" s="268">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3" t="s">
        <v>2228</v>
      </c>
      <c r="C13447" s="264" t="s">
        <v>138</v>
      </c>
      <c r="D13447" s="74" t="str">
        <f t="shared" si="421"/>
        <v>mai/2019</v>
      </c>
      <c r="E13447" s="267">
        <v>43594</v>
      </c>
      <c r="F13447" s="263">
        <v>19489</v>
      </c>
      <c r="G13447" s="263" t="s">
        <v>2229</v>
      </c>
      <c r="H13447" s="268" t="s">
        <v>4522</v>
      </c>
      <c r="I13447" s="268" t="s">
        <v>2182</v>
      </c>
      <c r="J13447" s="268">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3" t="s">
        <v>2228</v>
      </c>
      <c r="C13448" s="264" t="s">
        <v>138</v>
      </c>
      <c r="D13448" s="74" t="str">
        <f t="shared" si="421"/>
        <v>mai/2019</v>
      </c>
      <c r="E13448" s="267">
        <v>43594</v>
      </c>
      <c r="F13448" s="263">
        <v>10743</v>
      </c>
      <c r="G13448" s="263" t="s">
        <v>2229</v>
      </c>
      <c r="H13448" s="268" t="s">
        <v>4369</v>
      </c>
      <c r="I13448" s="268" t="s">
        <v>2183</v>
      </c>
      <c r="J13448" s="268">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3" t="s">
        <v>2228</v>
      </c>
      <c r="C13449" s="264" t="s">
        <v>138</v>
      </c>
      <c r="D13449" s="74" t="str">
        <f t="shared" si="421"/>
        <v>mai/2019</v>
      </c>
      <c r="E13449" s="267">
        <v>43594</v>
      </c>
      <c r="F13449" s="263">
        <v>10743</v>
      </c>
      <c r="G13449" s="263" t="s">
        <v>2229</v>
      </c>
      <c r="H13449" s="268" t="s">
        <v>4369</v>
      </c>
      <c r="I13449" s="268" t="s">
        <v>562</v>
      </c>
      <c r="J13449" s="268">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3" t="s">
        <v>2228</v>
      </c>
      <c r="C13450" s="264" t="s">
        <v>138</v>
      </c>
      <c r="D13450" s="74" t="str">
        <f t="shared" si="421"/>
        <v>mai/2019</v>
      </c>
      <c r="E13450" s="267">
        <v>43594</v>
      </c>
      <c r="F13450" s="263">
        <v>297769</v>
      </c>
      <c r="G13450" s="263" t="s">
        <v>2229</v>
      </c>
      <c r="H13450" s="268" t="s">
        <v>174</v>
      </c>
      <c r="I13450" s="268" t="s">
        <v>2188</v>
      </c>
      <c r="J13450" s="268">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3" t="s">
        <v>2228</v>
      </c>
      <c r="C13451" s="264" t="s">
        <v>138</v>
      </c>
      <c r="D13451" s="74" t="str">
        <f t="shared" si="421"/>
        <v>mai/2019</v>
      </c>
      <c r="E13451" s="267">
        <v>43594</v>
      </c>
      <c r="F13451" s="263">
        <v>295872</v>
      </c>
      <c r="G13451" s="263" t="s">
        <v>2229</v>
      </c>
      <c r="H13451" s="268" t="s">
        <v>174</v>
      </c>
      <c r="I13451" s="268" t="s">
        <v>2188</v>
      </c>
      <c r="J13451" s="269">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3" t="s">
        <v>2228</v>
      </c>
      <c r="C13452" s="264" t="s">
        <v>138</v>
      </c>
      <c r="D13452" s="74" t="str">
        <f t="shared" si="421"/>
        <v>mai/2019</v>
      </c>
      <c r="E13452" s="267">
        <v>43594</v>
      </c>
      <c r="F13452" s="263">
        <v>297384</v>
      </c>
      <c r="G13452" s="263" t="s">
        <v>2229</v>
      </c>
      <c r="H13452" s="268" t="s">
        <v>174</v>
      </c>
      <c r="I13452" s="268" t="s">
        <v>2188</v>
      </c>
      <c r="J13452" s="268">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3" t="s">
        <v>2228</v>
      </c>
      <c r="C13453" s="264" t="s">
        <v>138</v>
      </c>
      <c r="D13453" s="74" t="str">
        <f t="shared" si="421"/>
        <v>mai/2019</v>
      </c>
      <c r="E13453" s="267">
        <v>43594</v>
      </c>
      <c r="F13453" s="263">
        <v>51563</v>
      </c>
      <c r="G13453" s="263" t="s">
        <v>2229</v>
      </c>
      <c r="H13453" s="268" t="s">
        <v>2321</v>
      </c>
      <c r="I13453" s="268" t="s">
        <v>2188</v>
      </c>
      <c r="J13453" s="268">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3" t="s">
        <v>2228</v>
      </c>
      <c r="C13454" s="264" t="s">
        <v>138</v>
      </c>
      <c r="D13454" s="74" t="str">
        <f t="shared" si="421"/>
        <v>mai/2019</v>
      </c>
      <c r="E13454" s="267">
        <v>43594</v>
      </c>
      <c r="F13454" s="263">
        <v>51563</v>
      </c>
      <c r="G13454" s="263" t="s">
        <v>2229</v>
      </c>
      <c r="H13454" s="268" t="s">
        <v>2321</v>
      </c>
      <c r="I13454" s="268" t="s">
        <v>2188</v>
      </c>
      <c r="J13454" s="268">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3" t="s">
        <v>2228</v>
      </c>
      <c r="C13455" s="264" t="s">
        <v>138</v>
      </c>
      <c r="D13455" s="74" t="str">
        <f t="shared" si="421"/>
        <v>mai/2019</v>
      </c>
      <c r="E13455" s="267">
        <v>43594</v>
      </c>
      <c r="F13455" s="263">
        <v>4790</v>
      </c>
      <c r="G13455" s="263" t="s">
        <v>2229</v>
      </c>
      <c r="H13455" s="268" t="s">
        <v>4404</v>
      </c>
      <c r="I13455" s="268" t="s">
        <v>2182</v>
      </c>
      <c r="J13455" s="268">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3" t="s">
        <v>2228</v>
      </c>
      <c r="C13456" s="264" t="s">
        <v>138</v>
      </c>
      <c r="D13456" s="74" t="str">
        <f t="shared" si="421"/>
        <v>mai/2019</v>
      </c>
      <c r="E13456" s="267">
        <v>43594</v>
      </c>
      <c r="F13456" s="263">
        <v>4790</v>
      </c>
      <c r="G13456" s="263" t="s">
        <v>2229</v>
      </c>
      <c r="H13456" s="268" t="s">
        <v>4404</v>
      </c>
      <c r="I13456" s="268" t="s">
        <v>562</v>
      </c>
      <c r="J13456" s="268">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3" t="s">
        <v>2228</v>
      </c>
      <c r="C13457" s="264" t="s">
        <v>138</v>
      </c>
      <c r="D13457" s="74" t="str">
        <f t="shared" si="421"/>
        <v>mai/2019</v>
      </c>
      <c r="E13457" s="267">
        <v>43594</v>
      </c>
      <c r="F13457" s="263">
        <v>4789</v>
      </c>
      <c r="G13457" s="263" t="s">
        <v>2229</v>
      </c>
      <c r="H13457" s="268" t="s">
        <v>4404</v>
      </c>
      <c r="I13457" s="268" t="s">
        <v>2182</v>
      </c>
      <c r="J13457" s="268">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3" t="s">
        <v>2228</v>
      </c>
      <c r="C13458" s="264" t="s">
        <v>138</v>
      </c>
      <c r="D13458" s="74" t="str">
        <f t="shared" si="421"/>
        <v>mai/2019</v>
      </c>
      <c r="E13458" s="267">
        <v>43594</v>
      </c>
      <c r="F13458" s="263">
        <v>4789</v>
      </c>
      <c r="G13458" s="263" t="s">
        <v>2229</v>
      </c>
      <c r="H13458" s="268" t="s">
        <v>4404</v>
      </c>
      <c r="I13458" s="268" t="s">
        <v>562</v>
      </c>
      <c r="J13458" s="268">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3" t="s">
        <v>2228</v>
      </c>
      <c r="C13459" s="264" t="s">
        <v>138</v>
      </c>
      <c r="D13459" s="74" t="str">
        <f t="shared" si="421"/>
        <v>mai/2019</v>
      </c>
      <c r="E13459" s="267">
        <v>43594</v>
      </c>
      <c r="F13459" s="263" t="s">
        <v>1070</v>
      </c>
      <c r="G13459" s="263" t="s">
        <v>2229</v>
      </c>
      <c r="H13459" s="268" t="s">
        <v>1071</v>
      </c>
      <c r="I13459" s="268" t="s">
        <v>2237</v>
      </c>
      <c r="J13459" s="269">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3" t="s">
        <v>2228</v>
      </c>
      <c r="C13460" s="264" t="s">
        <v>138</v>
      </c>
      <c r="D13460" s="74" t="str">
        <f t="shared" si="421"/>
        <v>mai/2019</v>
      </c>
      <c r="E13460" s="267">
        <v>43594</v>
      </c>
      <c r="F13460" s="263">
        <v>2926</v>
      </c>
      <c r="G13460" s="263" t="s">
        <v>2229</v>
      </c>
      <c r="H13460" s="268" t="s">
        <v>4442</v>
      </c>
      <c r="I13460" s="268" t="s">
        <v>241</v>
      </c>
      <c r="J13460" s="268">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3" t="s">
        <v>2228</v>
      </c>
      <c r="C13461" s="264" t="s">
        <v>138</v>
      </c>
      <c r="D13461" s="74" t="str">
        <f t="shared" si="421"/>
        <v>mai/2019</v>
      </c>
      <c r="E13461" s="267">
        <v>43594</v>
      </c>
      <c r="F13461" s="263" t="s">
        <v>1261</v>
      </c>
      <c r="G13461" s="263" t="s">
        <v>2229</v>
      </c>
      <c r="H13461" s="268" t="s">
        <v>2250</v>
      </c>
      <c r="I13461" s="268" t="s">
        <v>135</v>
      </c>
      <c r="J13461" s="268">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3" t="s">
        <v>2228</v>
      </c>
      <c r="C13462" s="264" t="s">
        <v>138</v>
      </c>
      <c r="D13462" s="74" t="str">
        <f t="shared" si="421"/>
        <v>mai/2019</v>
      </c>
      <c r="E13462" s="267">
        <v>43594</v>
      </c>
      <c r="F13462" s="263" t="s">
        <v>1261</v>
      </c>
      <c r="G13462" s="263" t="s">
        <v>2229</v>
      </c>
      <c r="H13462" s="268" t="s">
        <v>2250</v>
      </c>
      <c r="I13462" s="268" t="s">
        <v>135</v>
      </c>
      <c r="J13462" s="268">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3" t="s">
        <v>2228</v>
      </c>
      <c r="C13463" s="264" t="s">
        <v>138</v>
      </c>
      <c r="D13463" s="74" t="str">
        <f t="shared" si="421"/>
        <v>mai/2019</v>
      </c>
      <c r="E13463" s="267">
        <v>43594</v>
      </c>
      <c r="F13463" s="263" t="s">
        <v>1261</v>
      </c>
      <c r="G13463" s="263" t="s">
        <v>2229</v>
      </c>
      <c r="H13463" s="268" t="s">
        <v>2250</v>
      </c>
      <c r="I13463" s="268" t="s">
        <v>135</v>
      </c>
      <c r="J13463" s="268">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3" t="s">
        <v>2228</v>
      </c>
      <c r="C13464" s="264" t="s">
        <v>138</v>
      </c>
      <c r="D13464" s="74" t="str">
        <f t="shared" si="421"/>
        <v>mai/2019</v>
      </c>
      <c r="E13464" s="267">
        <v>43594</v>
      </c>
      <c r="F13464" s="263" t="s">
        <v>1261</v>
      </c>
      <c r="G13464" s="263" t="s">
        <v>2229</v>
      </c>
      <c r="H13464" s="268" t="s">
        <v>2250</v>
      </c>
      <c r="I13464" s="268" t="s">
        <v>135</v>
      </c>
      <c r="J13464" s="268">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3" t="s">
        <v>2228</v>
      </c>
      <c r="C13465" s="264" t="s">
        <v>138</v>
      </c>
      <c r="D13465" s="74" t="str">
        <f t="shared" si="421"/>
        <v>mai/2019</v>
      </c>
      <c r="E13465" s="267">
        <v>43594</v>
      </c>
      <c r="F13465" s="263" t="s">
        <v>1261</v>
      </c>
      <c r="G13465" s="263" t="s">
        <v>2229</v>
      </c>
      <c r="H13465" s="268" t="s">
        <v>2250</v>
      </c>
      <c r="I13465" s="268" t="s">
        <v>135</v>
      </c>
      <c r="J13465" s="268">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3" t="s">
        <v>2228</v>
      </c>
      <c r="C13466" s="264" t="s">
        <v>138</v>
      </c>
      <c r="D13466" s="74" t="str">
        <f t="shared" si="421"/>
        <v>mai/2019</v>
      </c>
      <c r="E13466" s="267">
        <v>43594</v>
      </c>
      <c r="F13466" s="263" t="s">
        <v>1261</v>
      </c>
      <c r="G13466" s="263" t="s">
        <v>2229</v>
      </c>
      <c r="H13466" s="268" t="s">
        <v>2250</v>
      </c>
      <c r="I13466" s="268" t="s">
        <v>135</v>
      </c>
      <c r="J13466" s="268">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3" t="s">
        <v>2228</v>
      </c>
      <c r="C13467" s="264" t="s">
        <v>138</v>
      </c>
      <c r="D13467" s="74" t="str">
        <f t="shared" si="421"/>
        <v>mai/2019</v>
      </c>
      <c r="E13467" s="267">
        <v>43594</v>
      </c>
      <c r="F13467" s="263" t="s">
        <v>1261</v>
      </c>
      <c r="G13467" s="263" t="s">
        <v>2229</v>
      </c>
      <c r="H13467" s="268" t="s">
        <v>2250</v>
      </c>
      <c r="I13467" s="268" t="s">
        <v>135</v>
      </c>
      <c r="J13467" s="268">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3" t="s">
        <v>2228</v>
      </c>
      <c r="C13468" s="264" t="s">
        <v>138</v>
      </c>
      <c r="D13468" s="74" t="str">
        <f t="shared" si="421"/>
        <v>mai/2019</v>
      </c>
      <c r="E13468" s="267">
        <v>43594</v>
      </c>
      <c r="F13468" s="263" t="s">
        <v>1261</v>
      </c>
      <c r="G13468" s="263" t="s">
        <v>2229</v>
      </c>
      <c r="H13468" s="268" t="s">
        <v>2250</v>
      </c>
      <c r="I13468" s="268" t="s">
        <v>135</v>
      </c>
      <c r="J13468" s="268">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3" t="s">
        <v>2228</v>
      </c>
      <c r="C13469" s="264" t="s">
        <v>138</v>
      </c>
      <c r="D13469" s="74" t="str">
        <f t="shared" si="421"/>
        <v>mai/2019</v>
      </c>
      <c r="E13469" s="267">
        <v>43594</v>
      </c>
      <c r="F13469" s="263" t="s">
        <v>1261</v>
      </c>
      <c r="G13469" s="263" t="s">
        <v>2229</v>
      </c>
      <c r="H13469" s="268" t="s">
        <v>2250</v>
      </c>
      <c r="I13469" s="268" t="s">
        <v>135</v>
      </c>
      <c r="J13469" s="268">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3" t="s">
        <v>2228</v>
      </c>
      <c r="C13470" s="264" t="s">
        <v>138</v>
      </c>
      <c r="D13470" s="74" t="str">
        <f t="shared" si="421"/>
        <v>mai/2019</v>
      </c>
      <c r="E13470" s="267">
        <v>43594</v>
      </c>
      <c r="F13470" s="263" t="s">
        <v>1261</v>
      </c>
      <c r="G13470" s="263" t="s">
        <v>2229</v>
      </c>
      <c r="H13470" s="268" t="s">
        <v>2250</v>
      </c>
      <c r="I13470" s="268" t="s">
        <v>135</v>
      </c>
      <c r="J13470" s="268">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3" t="s">
        <v>2228</v>
      </c>
      <c r="C13471" s="264" t="s">
        <v>138</v>
      </c>
      <c r="D13471" s="74" t="str">
        <f t="shared" si="421"/>
        <v>mai/2019</v>
      </c>
      <c r="E13471" s="267">
        <v>43594</v>
      </c>
      <c r="F13471" s="263" t="s">
        <v>1261</v>
      </c>
      <c r="G13471" s="263" t="s">
        <v>2229</v>
      </c>
      <c r="H13471" s="268" t="s">
        <v>2250</v>
      </c>
      <c r="I13471" s="268" t="s">
        <v>135</v>
      </c>
      <c r="J13471" s="268">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3" t="s">
        <v>2228</v>
      </c>
      <c r="C13472" s="264" t="s">
        <v>138</v>
      </c>
      <c r="D13472" s="74" t="str">
        <f t="shared" si="421"/>
        <v>mai/2019</v>
      </c>
      <c r="E13472" s="267">
        <v>43594</v>
      </c>
      <c r="F13472" s="263">
        <v>66866</v>
      </c>
      <c r="G13472" s="263" t="s">
        <v>2229</v>
      </c>
      <c r="H13472" s="268" t="s">
        <v>4383</v>
      </c>
      <c r="I13472" s="268" t="s">
        <v>2183</v>
      </c>
      <c r="J13472" s="268">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3" t="s">
        <v>2228</v>
      </c>
      <c r="C13473" s="264" t="s">
        <v>138</v>
      </c>
      <c r="D13473" s="74" t="str">
        <f t="shared" si="421"/>
        <v>mai/2019</v>
      </c>
      <c r="E13473" s="267">
        <v>43594</v>
      </c>
      <c r="F13473" s="263">
        <v>66866</v>
      </c>
      <c r="G13473" s="263" t="s">
        <v>2229</v>
      </c>
      <c r="H13473" s="268" t="s">
        <v>4383</v>
      </c>
      <c r="I13473" s="268" t="s">
        <v>562</v>
      </c>
      <c r="J13473" s="268">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3" t="s">
        <v>2228</v>
      </c>
      <c r="C13474" s="264" t="s">
        <v>138</v>
      </c>
      <c r="D13474" s="74" t="str">
        <f t="shared" si="421"/>
        <v>mai/2019</v>
      </c>
      <c r="E13474" s="267">
        <v>43598</v>
      </c>
      <c r="F13474" s="263">
        <v>10714</v>
      </c>
      <c r="G13474" s="263" t="s">
        <v>2229</v>
      </c>
      <c r="H13474" s="268" t="s">
        <v>4369</v>
      </c>
      <c r="I13474" s="268" t="s">
        <v>2183</v>
      </c>
      <c r="J13474" s="268">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3" t="s">
        <v>2228</v>
      </c>
      <c r="C13475" s="264" t="s">
        <v>138</v>
      </c>
      <c r="D13475" s="74" t="str">
        <f t="shared" si="421"/>
        <v>mai/2019</v>
      </c>
      <c r="E13475" s="267">
        <v>43598</v>
      </c>
      <c r="F13475" s="263">
        <v>10714</v>
      </c>
      <c r="G13475" s="263" t="s">
        <v>2229</v>
      </c>
      <c r="H13475" s="268" t="s">
        <v>4369</v>
      </c>
      <c r="I13475" s="268" t="s">
        <v>562</v>
      </c>
      <c r="J13475" s="268">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3" t="s">
        <v>2228</v>
      </c>
      <c r="C13476" s="264" t="s">
        <v>138</v>
      </c>
      <c r="D13476" s="74" t="str">
        <f t="shared" si="421"/>
        <v>mai/2019</v>
      </c>
      <c r="E13476" s="267">
        <v>43598</v>
      </c>
      <c r="F13476" s="263" t="s">
        <v>1070</v>
      </c>
      <c r="G13476" s="263" t="s">
        <v>2229</v>
      </c>
      <c r="H13476" s="268" t="s">
        <v>1071</v>
      </c>
      <c r="I13476" s="268" t="s">
        <v>2237</v>
      </c>
      <c r="J13476" s="268">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3" t="s">
        <v>2228</v>
      </c>
      <c r="C13477" s="264" t="s">
        <v>138</v>
      </c>
      <c r="D13477" s="74" t="str">
        <f t="shared" si="421"/>
        <v>mai/2019</v>
      </c>
      <c r="E13477" s="267">
        <v>43598</v>
      </c>
      <c r="F13477" s="263" t="s">
        <v>1261</v>
      </c>
      <c r="G13477" s="263" t="s">
        <v>2229</v>
      </c>
      <c r="H13477" s="268" t="s">
        <v>2250</v>
      </c>
      <c r="I13477" s="268" t="s">
        <v>135</v>
      </c>
      <c r="J13477" s="268">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3" t="s">
        <v>2228</v>
      </c>
      <c r="C13478" s="264" t="s">
        <v>138</v>
      </c>
      <c r="D13478" s="74" t="str">
        <f t="shared" si="421"/>
        <v>mai/2019</v>
      </c>
      <c r="E13478" s="267">
        <v>43599</v>
      </c>
      <c r="F13478" s="263" t="s">
        <v>4523</v>
      </c>
      <c r="G13478" s="263" t="s">
        <v>2229</v>
      </c>
      <c r="H13478" s="268" t="s">
        <v>4524</v>
      </c>
      <c r="I13478" s="268" t="s">
        <v>128</v>
      </c>
      <c r="J13478" s="268">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3" t="s">
        <v>2228</v>
      </c>
      <c r="C13479" s="264" t="s">
        <v>138</v>
      </c>
      <c r="D13479" s="74" t="str">
        <f t="shared" si="421"/>
        <v>mai/2019</v>
      </c>
      <c r="E13479" s="267">
        <v>43599</v>
      </c>
      <c r="F13479" s="263">
        <v>17824</v>
      </c>
      <c r="G13479" s="263" t="s">
        <v>2324</v>
      </c>
      <c r="H13479" s="268" t="s">
        <v>4515</v>
      </c>
      <c r="I13479" s="268" t="s">
        <v>2181</v>
      </c>
      <c r="J13479" s="269">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3" t="s">
        <v>2228</v>
      </c>
      <c r="C13480" s="264" t="s">
        <v>138</v>
      </c>
      <c r="D13480" s="74" t="str">
        <f t="shared" si="421"/>
        <v>mai/2019</v>
      </c>
      <c r="E13480" s="267">
        <v>43599</v>
      </c>
      <c r="F13480" s="263" t="s">
        <v>1070</v>
      </c>
      <c r="G13480" s="263" t="s">
        <v>2229</v>
      </c>
      <c r="H13480" s="268" t="s">
        <v>1071</v>
      </c>
      <c r="I13480" s="268" t="s">
        <v>2237</v>
      </c>
      <c r="J13480" s="269">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3" t="s">
        <v>2240</v>
      </c>
      <c r="C13481" s="264" t="s">
        <v>138</v>
      </c>
      <c r="D13481" s="74" t="str">
        <f t="shared" si="421"/>
        <v>mai/2019</v>
      </c>
      <c r="E13481" s="267">
        <v>43600</v>
      </c>
      <c r="F13481" s="263" t="s">
        <v>161</v>
      </c>
      <c r="G13481" s="263" t="s">
        <v>2229</v>
      </c>
      <c r="H13481" s="268" t="s">
        <v>161</v>
      </c>
      <c r="I13481" s="268" t="s">
        <v>2168</v>
      </c>
      <c r="J13481" s="269">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3" t="s">
        <v>2240</v>
      </c>
      <c r="C13482" s="264" t="s">
        <v>138</v>
      </c>
      <c r="D13482" s="74" t="str">
        <f t="shared" si="421"/>
        <v>mai/2019</v>
      </c>
      <c r="E13482" s="267">
        <v>43600</v>
      </c>
      <c r="F13482" s="263" t="s">
        <v>161</v>
      </c>
      <c r="G13482" s="263" t="s">
        <v>2229</v>
      </c>
      <c r="H13482" s="268" t="s">
        <v>161</v>
      </c>
      <c r="I13482" s="268" t="s">
        <v>2168</v>
      </c>
      <c r="J13482" s="269">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3" t="s">
        <v>2240</v>
      </c>
      <c r="C13483" s="264" t="s">
        <v>138</v>
      </c>
      <c r="D13483" s="74" t="str">
        <f t="shared" si="421"/>
        <v>mai/2019</v>
      </c>
      <c r="E13483" s="267">
        <v>43600</v>
      </c>
      <c r="F13483" s="263" t="s">
        <v>1070</v>
      </c>
      <c r="G13483" s="263" t="s">
        <v>2229</v>
      </c>
      <c r="H13483" s="268" t="s">
        <v>1071</v>
      </c>
      <c r="I13483" s="268" t="s">
        <v>2237</v>
      </c>
      <c r="J13483" s="268">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3" t="s">
        <v>2240</v>
      </c>
      <c r="C13484" s="264" t="s">
        <v>138</v>
      </c>
      <c r="D13484" s="74" t="str">
        <f t="shared" si="421"/>
        <v>mai/2019</v>
      </c>
      <c r="E13484" s="267">
        <v>43600</v>
      </c>
      <c r="F13484" s="263" t="s">
        <v>1261</v>
      </c>
      <c r="G13484" s="263" t="s">
        <v>2229</v>
      </c>
      <c r="H13484" s="268" t="s">
        <v>2250</v>
      </c>
      <c r="I13484" s="268" t="s">
        <v>135</v>
      </c>
      <c r="J13484" s="268">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3" t="s">
        <v>2240</v>
      </c>
      <c r="C13485" s="264" t="s">
        <v>138</v>
      </c>
      <c r="D13485" s="74" t="str">
        <f t="shared" si="421"/>
        <v>mai/2019</v>
      </c>
      <c r="E13485" s="267">
        <v>43600</v>
      </c>
      <c r="F13485" s="263" t="s">
        <v>1061</v>
      </c>
      <c r="G13485" s="263" t="s">
        <v>2229</v>
      </c>
      <c r="H13485" s="268" t="s">
        <v>4370</v>
      </c>
      <c r="I13485" s="268" t="s">
        <v>126</v>
      </c>
      <c r="J13485" s="269">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3" t="s">
        <v>2240</v>
      </c>
      <c r="C13486" s="264" t="s">
        <v>138</v>
      </c>
      <c r="D13486" s="74" t="str">
        <f t="shared" si="421"/>
        <v>mai/2019</v>
      </c>
      <c r="E13486" s="267">
        <v>43600</v>
      </c>
      <c r="F13486" s="263" t="s">
        <v>1061</v>
      </c>
      <c r="G13486" s="263" t="s">
        <v>2229</v>
      </c>
      <c r="H13486" s="268" t="s">
        <v>4370</v>
      </c>
      <c r="I13486" s="268" t="s">
        <v>126</v>
      </c>
      <c r="J13486" s="269">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3" t="s">
        <v>2228</v>
      </c>
      <c r="C13487" s="264" t="s">
        <v>138</v>
      </c>
      <c r="D13487" s="74" t="str">
        <f t="shared" si="421"/>
        <v>mai/2019</v>
      </c>
      <c r="E13487" s="267">
        <v>43600</v>
      </c>
      <c r="F13487" s="263" t="s">
        <v>4374</v>
      </c>
      <c r="G13487" s="263" t="s">
        <v>2229</v>
      </c>
      <c r="H13487" s="268" t="s">
        <v>72</v>
      </c>
      <c r="I13487" s="268" t="s">
        <v>1064</v>
      </c>
      <c r="J13487" s="269">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3" t="s">
        <v>2228</v>
      </c>
      <c r="C13488" s="264" t="s">
        <v>138</v>
      </c>
      <c r="D13488" s="74" t="str">
        <f t="shared" si="421"/>
        <v>mai/2019</v>
      </c>
      <c r="E13488" s="267">
        <v>43600</v>
      </c>
      <c r="F13488" s="263">
        <v>95105</v>
      </c>
      <c r="G13488" s="263" t="s">
        <v>2229</v>
      </c>
      <c r="H13488" s="268" t="s">
        <v>2336</v>
      </c>
      <c r="I13488" s="268" t="s">
        <v>2192</v>
      </c>
      <c r="J13488" s="269">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3" t="s">
        <v>2228</v>
      </c>
      <c r="C13489" s="264" t="s">
        <v>138</v>
      </c>
      <c r="D13489" s="74" t="str">
        <f t="shared" si="421"/>
        <v>mai/2019</v>
      </c>
      <c r="E13489" s="267">
        <v>43600</v>
      </c>
      <c r="F13489" s="263" t="s">
        <v>4498</v>
      </c>
      <c r="G13489" s="263" t="s">
        <v>2229</v>
      </c>
      <c r="H13489" s="268" t="s">
        <v>4498</v>
      </c>
      <c r="I13489" s="268" t="s">
        <v>141</v>
      </c>
      <c r="J13489" s="269">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3" t="s">
        <v>2228</v>
      </c>
      <c r="C13490" s="264" t="s">
        <v>138</v>
      </c>
      <c r="D13490" s="74" t="str">
        <f t="shared" si="421"/>
        <v>mai/2019</v>
      </c>
      <c r="E13490" s="267">
        <v>43600</v>
      </c>
      <c r="F13490" s="263" t="s">
        <v>4498</v>
      </c>
      <c r="G13490" s="263" t="s">
        <v>2229</v>
      </c>
      <c r="H13490" s="268" t="s">
        <v>4486</v>
      </c>
      <c r="I13490" s="268" t="s">
        <v>141</v>
      </c>
      <c r="J13490" s="269">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3" t="s">
        <v>2228</v>
      </c>
      <c r="C13491" s="264" t="s">
        <v>138</v>
      </c>
      <c r="D13491" s="74" t="str">
        <f t="shared" si="421"/>
        <v>mai/2019</v>
      </c>
      <c r="E13491" s="267">
        <v>43600</v>
      </c>
      <c r="F13491" s="263" t="s">
        <v>1261</v>
      </c>
      <c r="G13491" s="263" t="s">
        <v>2229</v>
      </c>
      <c r="H13491" s="268" t="s">
        <v>2250</v>
      </c>
      <c r="I13491" s="268" t="s">
        <v>135</v>
      </c>
      <c r="J13491" s="268">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3" t="s">
        <v>2228</v>
      </c>
      <c r="C13492" s="264" t="s">
        <v>138</v>
      </c>
      <c r="D13492" s="74" t="str">
        <f t="shared" si="421"/>
        <v>mai/2019</v>
      </c>
      <c r="E13492" s="267">
        <v>43600</v>
      </c>
      <c r="F13492" s="263" t="s">
        <v>1061</v>
      </c>
      <c r="G13492" s="263" t="s">
        <v>2229</v>
      </c>
      <c r="H13492" s="268" t="s">
        <v>4370</v>
      </c>
      <c r="I13492" s="268" t="s">
        <v>126</v>
      </c>
      <c r="J13492" s="269">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3" t="s">
        <v>2228</v>
      </c>
      <c r="C13493" s="264" t="s">
        <v>138</v>
      </c>
      <c r="D13493" s="74" t="str">
        <f t="shared" si="421"/>
        <v>mai/2019</v>
      </c>
      <c r="E13493" s="267">
        <v>43600</v>
      </c>
      <c r="F13493" s="263" t="s">
        <v>1061</v>
      </c>
      <c r="G13493" s="263" t="s">
        <v>2229</v>
      </c>
      <c r="H13493" s="268" t="s">
        <v>4370</v>
      </c>
      <c r="I13493" s="268" t="s">
        <v>126</v>
      </c>
      <c r="J13493" s="269">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3" t="s">
        <v>2228</v>
      </c>
      <c r="C13494" s="264" t="s">
        <v>138</v>
      </c>
      <c r="D13494" s="74" t="str">
        <f t="shared" si="421"/>
        <v>mai/2019</v>
      </c>
      <c r="E13494" s="267">
        <v>43601</v>
      </c>
      <c r="F13494" s="263">
        <v>1.26025419136045E+16</v>
      </c>
      <c r="G13494" s="263" t="s">
        <v>2229</v>
      </c>
      <c r="H13494" s="268" t="s">
        <v>2586</v>
      </c>
      <c r="I13494" s="268" t="s">
        <v>540</v>
      </c>
      <c r="J13494" s="268">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3" t="s">
        <v>2228</v>
      </c>
      <c r="C13495" s="264" t="s">
        <v>138</v>
      </c>
      <c r="D13495" s="74" t="str">
        <f t="shared" si="421"/>
        <v>mai/2019</v>
      </c>
      <c r="E13495" s="267">
        <v>43601</v>
      </c>
      <c r="F13495" s="263" t="s">
        <v>1431</v>
      </c>
      <c r="G13495" s="263" t="s">
        <v>2229</v>
      </c>
      <c r="H13495" s="268" t="s">
        <v>4525</v>
      </c>
      <c r="I13495" s="268" t="s">
        <v>141</v>
      </c>
      <c r="J13495" s="269">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3" t="s">
        <v>2228</v>
      </c>
      <c r="C13496" s="264" t="s">
        <v>138</v>
      </c>
      <c r="D13496" s="74" t="str">
        <f t="shared" si="421"/>
        <v>mai/2019</v>
      </c>
      <c r="E13496" s="267">
        <v>43601</v>
      </c>
      <c r="F13496" s="263">
        <v>6</v>
      </c>
      <c r="G13496" s="263" t="s">
        <v>2229</v>
      </c>
      <c r="H13496" s="268" t="s">
        <v>4379</v>
      </c>
      <c r="I13496" s="268" t="s">
        <v>2177</v>
      </c>
      <c r="J13496" s="269">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3" t="s">
        <v>2228</v>
      </c>
      <c r="C13497" s="264" t="s">
        <v>138</v>
      </c>
      <c r="D13497" s="74" t="str">
        <f t="shared" si="421"/>
        <v>mai/2019</v>
      </c>
      <c r="E13497" s="267">
        <v>43601</v>
      </c>
      <c r="F13497" s="263" t="s">
        <v>1431</v>
      </c>
      <c r="G13497" s="263" t="s">
        <v>2229</v>
      </c>
      <c r="H13497" s="268" t="s">
        <v>3280</v>
      </c>
      <c r="I13497" s="268" t="s">
        <v>141</v>
      </c>
      <c r="J13497" s="269">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3" t="s">
        <v>2228</v>
      </c>
      <c r="C13498" s="264" t="s">
        <v>138</v>
      </c>
      <c r="D13498" s="74" t="str">
        <f t="shared" si="421"/>
        <v>mai/2019</v>
      </c>
      <c r="E13498" s="267">
        <v>43601</v>
      </c>
      <c r="F13498" s="263">
        <v>6523</v>
      </c>
      <c r="G13498" s="263" t="s">
        <v>2229</v>
      </c>
      <c r="H13498" s="268" t="s">
        <v>2974</v>
      </c>
      <c r="I13498" s="268" t="s">
        <v>151</v>
      </c>
      <c r="J13498" s="268">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3" t="s">
        <v>2228</v>
      </c>
      <c r="C13499" s="264" t="s">
        <v>138</v>
      </c>
      <c r="D13499" s="74" t="str">
        <f t="shared" si="421"/>
        <v>mai/2019</v>
      </c>
      <c r="E13499" s="267">
        <v>43601</v>
      </c>
      <c r="F13499" s="263" t="s">
        <v>1261</v>
      </c>
      <c r="G13499" s="263" t="s">
        <v>2229</v>
      </c>
      <c r="H13499" s="268" t="s">
        <v>2250</v>
      </c>
      <c r="I13499" s="268" t="s">
        <v>135</v>
      </c>
      <c r="J13499" s="268">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3" t="s">
        <v>2228</v>
      </c>
      <c r="C13500" s="264" t="s">
        <v>138</v>
      </c>
      <c r="D13500" s="74" t="str">
        <f t="shared" si="421"/>
        <v>mai/2019</v>
      </c>
      <c r="E13500" s="267">
        <v>43601</v>
      </c>
      <c r="F13500" s="263" t="s">
        <v>1261</v>
      </c>
      <c r="G13500" s="263" t="s">
        <v>2229</v>
      </c>
      <c r="H13500" s="268" t="s">
        <v>2250</v>
      </c>
      <c r="I13500" s="268" t="s">
        <v>135</v>
      </c>
      <c r="J13500" s="268">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3" t="s">
        <v>2228</v>
      </c>
      <c r="C13501" s="264" t="s">
        <v>138</v>
      </c>
      <c r="D13501" s="74" t="str">
        <f t="shared" si="421"/>
        <v>mai/2019</v>
      </c>
      <c r="E13501" s="267">
        <v>43602</v>
      </c>
      <c r="F13501" s="263">
        <v>286879234</v>
      </c>
      <c r="G13501" s="263" t="s">
        <v>2229</v>
      </c>
      <c r="H13501" s="268" t="s">
        <v>2784</v>
      </c>
      <c r="I13501" s="268" t="s">
        <v>164</v>
      </c>
      <c r="J13501" s="268">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3" t="s">
        <v>2228</v>
      </c>
      <c r="C13502" s="264" t="s">
        <v>138</v>
      </c>
      <c r="D13502" s="74" t="str">
        <f t="shared" si="421"/>
        <v>mai/2019</v>
      </c>
      <c r="E13502" s="267">
        <v>43602</v>
      </c>
      <c r="F13502" s="263">
        <v>195</v>
      </c>
      <c r="G13502" s="263" t="s">
        <v>2229</v>
      </c>
      <c r="H13502" s="268" t="s">
        <v>212</v>
      </c>
      <c r="I13502" s="268" t="s">
        <v>213</v>
      </c>
      <c r="J13502" s="269">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3" t="s">
        <v>2228</v>
      </c>
      <c r="C13503" s="264" t="s">
        <v>138</v>
      </c>
      <c r="D13503" s="74" t="str">
        <f t="shared" si="421"/>
        <v>mai/2019</v>
      </c>
      <c r="E13503" s="267">
        <v>43602</v>
      </c>
      <c r="F13503" s="263">
        <v>61</v>
      </c>
      <c r="G13503" s="263" t="s">
        <v>2229</v>
      </c>
      <c r="H13503" s="268" t="s">
        <v>2353</v>
      </c>
      <c r="I13503" s="268" t="s">
        <v>188</v>
      </c>
      <c r="J13503" s="269">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3" t="s">
        <v>2228</v>
      </c>
      <c r="C13504" s="264" t="s">
        <v>138</v>
      </c>
      <c r="D13504" s="74" t="str">
        <f t="shared" si="421"/>
        <v>mai/2019</v>
      </c>
      <c r="E13504" s="267">
        <v>43602</v>
      </c>
      <c r="F13504" s="263" t="s">
        <v>4526</v>
      </c>
      <c r="G13504" s="263" t="s">
        <v>2229</v>
      </c>
      <c r="H13504" s="268" t="s">
        <v>4527</v>
      </c>
      <c r="I13504" s="268" t="s">
        <v>128</v>
      </c>
      <c r="J13504" s="269">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3" t="s">
        <v>2228</v>
      </c>
      <c r="C13505" s="264" t="s">
        <v>138</v>
      </c>
      <c r="D13505" s="74" t="str">
        <f t="shared" si="421"/>
        <v>mai/2019</v>
      </c>
      <c r="E13505" s="267">
        <v>43602</v>
      </c>
      <c r="F13505" s="263" t="s">
        <v>4526</v>
      </c>
      <c r="G13505" s="263" t="s">
        <v>2229</v>
      </c>
      <c r="H13505" s="268" t="s">
        <v>4527</v>
      </c>
      <c r="I13505" s="268" t="s">
        <v>562</v>
      </c>
      <c r="J13505" s="269">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3" t="s">
        <v>2228</v>
      </c>
      <c r="C13506" s="264" t="s">
        <v>138</v>
      </c>
      <c r="D13506" s="74" t="str">
        <f t="shared" si="421"/>
        <v>mai/2019</v>
      </c>
      <c r="E13506" s="267">
        <v>43602</v>
      </c>
      <c r="F13506" s="263">
        <v>24</v>
      </c>
      <c r="G13506" s="263" t="s">
        <v>2229</v>
      </c>
      <c r="H13506" s="268" t="s">
        <v>3533</v>
      </c>
      <c r="I13506" s="268" t="s">
        <v>119</v>
      </c>
      <c r="J13506" s="269">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3" t="s">
        <v>2228</v>
      </c>
      <c r="C13507" s="264" t="s">
        <v>138</v>
      </c>
      <c r="D13507" s="74" t="str">
        <f t="shared" si="421"/>
        <v>mai/2019</v>
      </c>
      <c r="E13507" s="267">
        <v>43602</v>
      </c>
      <c r="F13507" s="263">
        <v>42</v>
      </c>
      <c r="G13507" s="263" t="s">
        <v>2229</v>
      </c>
      <c r="H13507" s="268" t="s">
        <v>3189</v>
      </c>
      <c r="I13507" s="268" t="s">
        <v>2176</v>
      </c>
      <c r="J13507" s="269">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3" t="s">
        <v>2228</v>
      </c>
      <c r="C13508" s="264" t="s">
        <v>138</v>
      </c>
      <c r="D13508" s="74" t="str">
        <f t="shared" ref="D13508:D13571" si="423">TEXT(E13508,"mmm/aaaa")</f>
        <v>mai/2019</v>
      </c>
      <c r="E13508" s="267">
        <v>43602</v>
      </c>
      <c r="F13508" s="263">
        <v>1011</v>
      </c>
      <c r="G13508" s="263" t="s">
        <v>2229</v>
      </c>
      <c r="H13508" s="268" t="s">
        <v>4528</v>
      </c>
      <c r="I13508" s="268" t="s">
        <v>2182</v>
      </c>
      <c r="J13508" s="269">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3" t="s">
        <v>2228</v>
      </c>
      <c r="C13509" s="264" t="s">
        <v>138</v>
      </c>
      <c r="D13509" s="74" t="str">
        <f t="shared" si="423"/>
        <v>mai/2019</v>
      </c>
      <c r="E13509" s="267">
        <v>43602</v>
      </c>
      <c r="F13509" s="263">
        <v>173</v>
      </c>
      <c r="G13509" s="263" t="s">
        <v>2229</v>
      </c>
      <c r="H13509" s="268" t="s">
        <v>2344</v>
      </c>
      <c r="I13509" s="268" t="s">
        <v>2210</v>
      </c>
      <c r="J13509" s="269">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3" t="s">
        <v>2228</v>
      </c>
      <c r="C13510" s="264" t="s">
        <v>138</v>
      </c>
      <c r="D13510" s="74" t="str">
        <f t="shared" si="423"/>
        <v>mai/2019</v>
      </c>
      <c r="E13510" s="267">
        <v>43602</v>
      </c>
      <c r="F13510" s="263">
        <v>3902618</v>
      </c>
      <c r="G13510" s="263" t="s">
        <v>2229</v>
      </c>
      <c r="H13510" s="268" t="s">
        <v>1638</v>
      </c>
      <c r="I13510" s="268" t="s">
        <v>151</v>
      </c>
      <c r="J13510" s="269">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3" t="s">
        <v>2228</v>
      </c>
      <c r="C13511" s="264" t="s">
        <v>138</v>
      </c>
      <c r="D13511" s="74" t="str">
        <f t="shared" si="423"/>
        <v>mai/2019</v>
      </c>
      <c r="E13511" s="267">
        <v>43602</v>
      </c>
      <c r="F13511" s="263">
        <v>3902617</v>
      </c>
      <c r="G13511" s="263" t="s">
        <v>2229</v>
      </c>
      <c r="H13511" s="268" t="s">
        <v>1638</v>
      </c>
      <c r="I13511" s="268" t="s">
        <v>151</v>
      </c>
      <c r="J13511" s="268">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3" t="s">
        <v>2228</v>
      </c>
      <c r="C13512" s="264" t="s">
        <v>138</v>
      </c>
      <c r="D13512" s="74" t="str">
        <f t="shared" si="423"/>
        <v>mai/2019</v>
      </c>
      <c r="E13512" s="267">
        <v>43602</v>
      </c>
      <c r="F13512" s="263">
        <v>19905</v>
      </c>
      <c r="G13512" s="263" t="s">
        <v>2229</v>
      </c>
      <c r="H13512" s="268" t="s">
        <v>2370</v>
      </c>
      <c r="I13512" s="268" t="s">
        <v>145</v>
      </c>
      <c r="J13512" s="269">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3" t="s">
        <v>2228</v>
      </c>
      <c r="C13513" s="264" t="s">
        <v>138</v>
      </c>
      <c r="D13513" s="74" t="str">
        <f t="shared" si="423"/>
        <v>mai/2019</v>
      </c>
      <c r="E13513" s="267">
        <v>43602</v>
      </c>
      <c r="F13513" s="263" t="s">
        <v>1070</v>
      </c>
      <c r="G13513" s="263" t="s">
        <v>2229</v>
      </c>
      <c r="H13513" s="268" t="s">
        <v>1071</v>
      </c>
      <c r="I13513" s="268" t="s">
        <v>2237</v>
      </c>
      <c r="J13513" s="269">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3" t="s">
        <v>2228</v>
      </c>
      <c r="C13514" s="264" t="s">
        <v>138</v>
      </c>
      <c r="D13514" s="74" t="str">
        <f t="shared" si="423"/>
        <v>mai/2019</v>
      </c>
      <c r="E13514" s="267">
        <v>43602</v>
      </c>
      <c r="F13514" s="263">
        <v>287535842</v>
      </c>
      <c r="G13514" s="263" t="s">
        <v>2229</v>
      </c>
      <c r="H13514" s="268" t="s">
        <v>4529</v>
      </c>
      <c r="I13514" s="268" t="s">
        <v>155</v>
      </c>
      <c r="J13514" s="269">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3" t="s">
        <v>2228</v>
      </c>
      <c r="C13515" s="264" t="s">
        <v>138</v>
      </c>
      <c r="D13515" s="74" t="str">
        <f t="shared" si="423"/>
        <v>mai/2019</v>
      </c>
      <c r="E13515" s="267">
        <v>43602</v>
      </c>
      <c r="F13515" s="263">
        <v>287535842</v>
      </c>
      <c r="G13515" s="263" t="s">
        <v>2229</v>
      </c>
      <c r="H13515" s="268" t="s">
        <v>4529</v>
      </c>
      <c r="I13515" s="268" t="s">
        <v>562</v>
      </c>
      <c r="J13515" s="268">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3" t="s">
        <v>2228</v>
      </c>
      <c r="C13516" s="264" t="s">
        <v>138</v>
      </c>
      <c r="D13516" s="74" t="str">
        <f t="shared" si="423"/>
        <v>mai/2019</v>
      </c>
      <c r="E13516" s="267">
        <v>43602</v>
      </c>
      <c r="F13516" s="263">
        <v>364</v>
      </c>
      <c r="G13516" s="263" t="s">
        <v>2229</v>
      </c>
      <c r="H13516" s="268" t="s">
        <v>2395</v>
      </c>
      <c r="I13516" s="268" t="s">
        <v>215</v>
      </c>
      <c r="J13516" s="269">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3" t="s">
        <v>2228</v>
      </c>
      <c r="C13517" s="264" t="s">
        <v>138</v>
      </c>
      <c r="D13517" s="74" t="str">
        <f t="shared" si="423"/>
        <v>mai/2019</v>
      </c>
      <c r="E13517" s="267">
        <v>43602</v>
      </c>
      <c r="F13517" s="263" t="s">
        <v>1261</v>
      </c>
      <c r="G13517" s="263" t="s">
        <v>2229</v>
      </c>
      <c r="H13517" s="268" t="s">
        <v>2250</v>
      </c>
      <c r="I13517" s="268" t="s">
        <v>135</v>
      </c>
      <c r="J13517" s="268">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3" t="s">
        <v>2228</v>
      </c>
      <c r="C13518" s="264" t="s">
        <v>138</v>
      </c>
      <c r="D13518" s="74" t="str">
        <f t="shared" si="423"/>
        <v>mai/2019</v>
      </c>
      <c r="E13518" s="267">
        <v>43602</v>
      </c>
      <c r="F13518" s="263" t="s">
        <v>1261</v>
      </c>
      <c r="G13518" s="263" t="s">
        <v>2229</v>
      </c>
      <c r="H13518" s="268" t="s">
        <v>2250</v>
      </c>
      <c r="I13518" s="268" t="s">
        <v>135</v>
      </c>
      <c r="J13518" s="268">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3" t="s">
        <v>2228</v>
      </c>
      <c r="C13519" s="264" t="s">
        <v>138</v>
      </c>
      <c r="D13519" s="74" t="str">
        <f t="shared" si="423"/>
        <v>mai/2019</v>
      </c>
      <c r="E13519" s="267">
        <v>43602</v>
      </c>
      <c r="F13519" s="263" t="s">
        <v>1261</v>
      </c>
      <c r="G13519" s="263" t="s">
        <v>2229</v>
      </c>
      <c r="H13519" s="268" t="s">
        <v>2250</v>
      </c>
      <c r="I13519" s="268" t="s">
        <v>135</v>
      </c>
      <c r="J13519" s="268">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3" t="s">
        <v>2228</v>
      </c>
      <c r="C13520" s="264" t="s">
        <v>138</v>
      </c>
      <c r="D13520" s="74" t="str">
        <f t="shared" si="423"/>
        <v>mai/2019</v>
      </c>
      <c r="E13520" s="267">
        <v>43602</v>
      </c>
      <c r="F13520" s="263" t="s">
        <v>1261</v>
      </c>
      <c r="G13520" s="263" t="s">
        <v>2229</v>
      </c>
      <c r="H13520" s="268" t="s">
        <v>2250</v>
      </c>
      <c r="I13520" s="268" t="s">
        <v>135</v>
      </c>
      <c r="J13520" s="268">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3" t="s">
        <v>2228</v>
      </c>
      <c r="C13521" s="264" t="s">
        <v>138</v>
      </c>
      <c r="D13521" s="74" t="str">
        <f t="shared" si="423"/>
        <v>mai/2019</v>
      </c>
      <c r="E13521" s="267">
        <v>43602</v>
      </c>
      <c r="F13521" s="263" t="s">
        <v>1261</v>
      </c>
      <c r="G13521" s="263" t="s">
        <v>2229</v>
      </c>
      <c r="H13521" s="268" t="s">
        <v>2250</v>
      </c>
      <c r="I13521" s="268" t="s">
        <v>135</v>
      </c>
      <c r="J13521" s="268">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3" t="s">
        <v>2228</v>
      </c>
      <c r="C13522" s="264" t="s">
        <v>138</v>
      </c>
      <c r="D13522" s="74" t="str">
        <f t="shared" si="423"/>
        <v>mai/2019</v>
      </c>
      <c r="E13522" s="267">
        <v>43602</v>
      </c>
      <c r="F13522" s="263" t="s">
        <v>1261</v>
      </c>
      <c r="G13522" s="263" t="s">
        <v>2229</v>
      </c>
      <c r="H13522" s="268" t="s">
        <v>2250</v>
      </c>
      <c r="I13522" s="268" t="s">
        <v>135</v>
      </c>
      <c r="J13522" s="268">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3" t="s">
        <v>2228</v>
      </c>
      <c r="C13523" s="264" t="s">
        <v>138</v>
      </c>
      <c r="D13523" s="74" t="str">
        <f t="shared" si="423"/>
        <v>mai/2019</v>
      </c>
      <c r="E13523" s="267">
        <v>43602</v>
      </c>
      <c r="F13523" s="263" t="s">
        <v>1261</v>
      </c>
      <c r="G13523" s="263" t="s">
        <v>2229</v>
      </c>
      <c r="H13523" s="268" t="s">
        <v>2250</v>
      </c>
      <c r="I13523" s="268" t="s">
        <v>135</v>
      </c>
      <c r="J13523" s="268">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3" t="s">
        <v>2228</v>
      </c>
      <c r="C13524" s="264" t="s">
        <v>138</v>
      </c>
      <c r="D13524" s="74" t="str">
        <f t="shared" si="423"/>
        <v>mai/2019</v>
      </c>
      <c r="E13524" s="267">
        <v>43602</v>
      </c>
      <c r="F13524" s="263" t="s">
        <v>1261</v>
      </c>
      <c r="G13524" s="263" t="s">
        <v>2229</v>
      </c>
      <c r="H13524" s="268" t="s">
        <v>2250</v>
      </c>
      <c r="I13524" s="268" t="s">
        <v>135</v>
      </c>
      <c r="J13524" s="268">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3" t="s">
        <v>2228</v>
      </c>
      <c r="C13525" s="264" t="s">
        <v>138</v>
      </c>
      <c r="D13525" s="74" t="str">
        <f t="shared" si="423"/>
        <v>mai/2019</v>
      </c>
      <c r="E13525" s="267">
        <v>43602</v>
      </c>
      <c r="F13525" s="263" t="s">
        <v>1261</v>
      </c>
      <c r="G13525" s="263" t="s">
        <v>2229</v>
      </c>
      <c r="H13525" s="268" t="s">
        <v>2250</v>
      </c>
      <c r="I13525" s="268" t="s">
        <v>135</v>
      </c>
      <c r="J13525" s="268">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3" t="s">
        <v>2228</v>
      </c>
      <c r="C13526" s="264" t="s">
        <v>138</v>
      </c>
      <c r="D13526" s="74" t="str">
        <f t="shared" si="423"/>
        <v>mai/2019</v>
      </c>
      <c r="E13526" s="267">
        <v>43605</v>
      </c>
      <c r="F13526" s="263">
        <v>201133</v>
      </c>
      <c r="G13526" s="263" t="s">
        <v>2229</v>
      </c>
      <c r="H13526" s="268" t="s">
        <v>4511</v>
      </c>
      <c r="I13526" s="268" t="s">
        <v>2181</v>
      </c>
      <c r="J13526" s="269">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3" t="s">
        <v>2228</v>
      </c>
      <c r="C13527" s="264" t="s">
        <v>138</v>
      </c>
      <c r="D13527" s="74" t="str">
        <f t="shared" si="423"/>
        <v>mai/2019</v>
      </c>
      <c r="E13527" s="267">
        <v>43605</v>
      </c>
      <c r="F13527" s="263">
        <v>201133</v>
      </c>
      <c r="G13527" s="263" t="s">
        <v>2229</v>
      </c>
      <c r="H13527" s="268" t="s">
        <v>4511</v>
      </c>
      <c r="I13527" s="268" t="s">
        <v>562</v>
      </c>
      <c r="J13527" s="268">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3" t="s">
        <v>2228</v>
      </c>
      <c r="C13528" s="264" t="s">
        <v>138</v>
      </c>
      <c r="D13528" s="74" t="str">
        <f t="shared" si="423"/>
        <v>mai/2019</v>
      </c>
      <c r="E13528" s="267">
        <v>43605</v>
      </c>
      <c r="F13528" s="263">
        <v>22090</v>
      </c>
      <c r="G13528" s="263" t="s">
        <v>2229</v>
      </c>
      <c r="H13528" s="268" t="s">
        <v>4402</v>
      </c>
      <c r="I13528" s="268" t="s">
        <v>2183</v>
      </c>
      <c r="J13528" s="268">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3" t="s">
        <v>2228</v>
      </c>
      <c r="C13529" s="264" t="s">
        <v>138</v>
      </c>
      <c r="D13529" s="74" t="str">
        <f t="shared" si="423"/>
        <v>mai/2019</v>
      </c>
      <c r="E13529" s="267">
        <v>43605</v>
      </c>
      <c r="F13529" s="263">
        <v>22090</v>
      </c>
      <c r="G13529" s="263" t="s">
        <v>2229</v>
      </c>
      <c r="H13529" s="268" t="s">
        <v>4402</v>
      </c>
      <c r="I13529" s="268" t="s">
        <v>562</v>
      </c>
      <c r="J13529" s="268">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3" t="s">
        <v>2228</v>
      </c>
      <c r="C13530" s="264" t="s">
        <v>138</v>
      </c>
      <c r="D13530" s="74" t="str">
        <f t="shared" si="423"/>
        <v>mai/2019</v>
      </c>
      <c r="E13530" s="267">
        <v>43605</v>
      </c>
      <c r="F13530" s="263">
        <v>23640</v>
      </c>
      <c r="G13530" s="263" t="s">
        <v>2229</v>
      </c>
      <c r="H13530" s="268" t="s">
        <v>4407</v>
      </c>
      <c r="I13530" s="268" t="s">
        <v>2182</v>
      </c>
      <c r="J13530" s="269">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3" t="s">
        <v>2228</v>
      </c>
      <c r="C13531" s="264" t="s">
        <v>138</v>
      </c>
      <c r="D13531" s="74" t="str">
        <f t="shared" si="423"/>
        <v>mai/2019</v>
      </c>
      <c r="E13531" s="267">
        <v>43605</v>
      </c>
      <c r="F13531" s="263">
        <v>23640</v>
      </c>
      <c r="G13531" s="263" t="s">
        <v>2229</v>
      </c>
      <c r="H13531" s="268" t="s">
        <v>4407</v>
      </c>
      <c r="I13531" s="268" t="s">
        <v>562</v>
      </c>
      <c r="J13531" s="268">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3" t="s">
        <v>2228</v>
      </c>
      <c r="C13532" s="264" t="s">
        <v>138</v>
      </c>
      <c r="D13532" s="74" t="str">
        <f t="shared" si="423"/>
        <v>mai/2019</v>
      </c>
      <c r="E13532" s="267">
        <v>43605</v>
      </c>
      <c r="F13532" s="263">
        <v>11271</v>
      </c>
      <c r="G13532" s="263" t="s">
        <v>2229</v>
      </c>
      <c r="H13532" s="268" t="s">
        <v>4468</v>
      </c>
      <c r="I13532" s="268" t="s">
        <v>2183</v>
      </c>
      <c r="J13532" s="268">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3" t="s">
        <v>2228</v>
      </c>
      <c r="C13533" s="264" t="s">
        <v>138</v>
      </c>
      <c r="D13533" s="74" t="str">
        <f t="shared" si="423"/>
        <v>mai/2019</v>
      </c>
      <c r="E13533" s="267">
        <v>43605</v>
      </c>
      <c r="F13533" s="263">
        <v>42494</v>
      </c>
      <c r="G13533" s="263" t="s">
        <v>2229</v>
      </c>
      <c r="H13533" s="268" t="s">
        <v>3287</v>
      </c>
      <c r="I13533" s="268" t="s">
        <v>2182</v>
      </c>
      <c r="J13533" s="268">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3" t="s">
        <v>2228</v>
      </c>
      <c r="C13534" s="264" t="s">
        <v>138</v>
      </c>
      <c r="D13534" s="74" t="str">
        <f t="shared" si="423"/>
        <v>mai/2019</v>
      </c>
      <c r="E13534" s="267">
        <v>43605</v>
      </c>
      <c r="F13534" s="263">
        <v>42604</v>
      </c>
      <c r="G13534" s="263" t="s">
        <v>2229</v>
      </c>
      <c r="H13534" s="268" t="s">
        <v>3287</v>
      </c>
      <c r="I13534" s="268" t="s">
        <v>2182</v>
      </c>
      <c r="J13534" s="268">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3" t="s">
        <v>2228</v>
      </c>
      <c r="C13535" s="264" t="s">
        <v>138</v>
      </c>
      <c r="D13535" s="74" t="str">
        <f t="shared" si="423"/>
        <v>mai/2019</v>
      </c>
      <c r="E13535" s="267">
        <v>43605</v>
      </c>
      <c r="F13535" s="263">
        <v>8647</v>
      </c>
      <c r="G13535" s="263" t="s">
        <v>2229</v>
      </c>
      <c r="H13535" s="268" t="s">
        <v>4443</v>
      </c>
      <c r="I13535" s="268" t="s">
        <v>2182</v>
      </c>
      <c r="J13535" s="268">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3" t="s">
        <v>2228</v>
      </c>
      <c r="C13536" s="264" t="s">
        <v>138</v>
      </c>
      <c r="D13536" s="74" t="str">
        <f t="shared" si="423"/>
        <v>mai/2019</v>
      </c>
      <c r="E13536" s="267">
        <v>43605</v>
      </c>
      <c r="F13536" s="263" t="s">
        <v>4523</v>
      </c>
      <c r="G13536" s="263" t="s">
        <v>2229</v>
      </c>
      <c r="H13536" s="268" t="s">
        <v>4524</v>
      </c>
      <c r="I13536" s="268" t="s">
        <v>128</v>
      </c>
      <c r="J13536" s="268">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3" t="s">
        <v>2228</v>
      </c>
      <c r="C13537" s="264" t="s">
        <v>138</v>
      </c>
      <c r="D13537" s="74" t="str">
        <f t="shared" si="423"/>
        <v>mai/2019</v>
      </c>
      <c r="E13537" s="267">
        <v>43605</v>
      </c>
      <c r="F13537" s="263" t="s">
        <v>4530</v>
      </c>
      <c r="G13537" s="263" t="s">
        <v>2229</v>
      </c>
      <c r="H13537" s="268" t="s">
        <v>2845</v>
      </c>
      <c r="I13537" s="268" t="s">
        <v>846</v>
      </c>
      <c r="J13537" s="268">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3" t="s">
        <v>2228</v>
      </c>
      <c r="C13538" s="264" t="s">
        <v>138</v>
      </c>
      <c r="D13538" s="74" t="str">
        <f t="shared" si="423"/>
        <v>mai/2019</v>
      </c>
      <c r="E13538" s="267">
        <v>43605</v>
      </c>
      <c r="F13538" s="263" t="s">
        <v>4517</v>
      </c>
      <c r="G13538" s="263" t="s">
        <v>2229</v>
      </c>
      <c r="H13538" s="268" t="s">
        <v>2359</v>
      </c>
      <c r="I13538" s="268" t="s">
        <v>2209</v>
      </c>
      <c r="J13538" s="268">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3" t="s">
        <v>2228</v>
      </c>
      <c r="C13539" s="264" t="s">
        <v>138</v>
      </c>
      <c r="D13539" s="74" t="str">
        <f t="shared" si="423"/>
        <v>mai/2019</v>
      </c>
      <c r="E13539" s="267">
        <v>43605</v>
      </c>
      <c r="F13539" s="263">
        <v>35976</v>
      </c>
      <c r="G13539" s="263" t="s">
        <v>2229</v>
      </c>
      <c r="H13539" s="268" t="s">
        <v>4531</v>
      </c>
      <c r="I13539" s="268" t="s">
        <v>2182</v>
      </c>
      <c r="J13539" s="268">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3" t="s">
        <v>2228</v>
      </c>
      <c r="C13540" s="264" t="s">
        <v>138</v>
      </c>
      <c r="D13540" s="74" t="str">
        <f t="shared" si="423"/>
        <v>mai/2019</v>
      </c>
      <c r="E13540" s="267">
        <v>43605</v>
      </c>
      <c r="F13540" s="263">
        <v>35976</v>
      </c>
      <c r="G13540" s="263" t="s">
        <v>2229</v>
      </c>
      <c r="H13540" s="268" t="s">
        <v>4531</v>
      </c>
      <c r="I13540" s="268" t="s">
        <v>562</v>
      </c>
      <c r="J13540" s="268">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3" t="s">
        <v>2228</v>
      </c>
      <c r="C13541" s="264" t="s">
        <v>138</v>
      </c>
      <c r="D13541" s="74" t="str">
        <f t="shared" si="423"/>
        <v>mai/2019</v>
      </c>
      <c r="E13541" s="267">
        <v>43605</v>
      </c>
      <c r="F13541" s="263">
        <v>10820</v>
      </c>
      <c r="G13541" s="263" t="s">
        <v>2229</v>
      </c>
      <c r="H13541" s="268" t="s">
        <v>4369</v>
      </c>
      <c r="I13541" s="268" t="s">
        <v>2183</v>
      </c>
      <c r="J13541" s="269">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3" t="s">
        <v>2228</v>
      </c>
      <c r="C13542" s="264" t="s">
        <v>138</v>
      </c>
      <c r="D13542" s="74" t="str">
        <f t="shared" si="423"/>
        <v>mai/2019</v>
      </c>
      <c r="E13542" s="267">
        <v>43605</v>
      </c>
      <c r="F13542" s="263">
        <v>18027</v>
      </c>
      <c r="G13542" s="263" t="s">
        <v>2229</v>
      </c>
      <c r="H13542" s="268" t="s">
        <v>4515</v>
      </c>
      <c r="I13542" s="268" t="s">
        <v>2181</v>
      </c>
      <c r="J13542" s="269">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3" t="s">
        <v>2228</v>
      </c>
      <c r="C13543" s="264" t="s">
        <v>138</v>
      </c>
      <c r="D13543" s="74" t="str">
        <f t="shared" si="423"/>
        <v>mai/2019</v>
      </c>
      <c r="E13543" s="267">
        <v>43605</v>
      </c>
      <c r="F13543" s="263">
        <v>17824</v>
      </c>
      <c r="G13543" s="263" t="s">
        <v>2229</v>
      </c>
      <c r="H13543" s="268" t="s">
        <v>4515</v>
      </c>
      <c r="I13543" s="268" t="s">
        <v>2181</v>
      </c>
      <c r="J13543" s="269">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3" t="s">
        <v>2228</v>
      </c>
      <c r="C13544" s="264" t="s">
        <v>138</v>
      </c>
      <c r="D13544" s="74" t="str">
        <f t="shared" si="423"/>
        <v>mai/2019</v>
      </c>
      <c r="E13544" s="267">
        <v>43605</v>
      </c>
      <c r="F13544" s="263">
        <v>151982</v>
      </c>
      <c r="G13544" s="263" t="s">
        <v>2229</v>
      </c>
      <c r="H13544" s="268" t="s">
        <v>707</v>
      </c>
      <c r="I13544" s="268" t="s">
        <v>2188</v>
      </c>
      <c r="J13544" s="269">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3" t="s">
        <v>2228</v>
      </c>
      <c r="C13545" s="264" t="s">
        <v>138</v>
      </c>
      <c r="D13545" s="74" t="str">
        <f t="shared" si="423"/>
        <v>mai/2019</v>
      </c>
      <c r="E13545" s="267">
        <v>43605</v>
      </c>
      <c r="F13545" s="263">
        <v>3571</v>
      </c>
      <c r="G13545" s="263" t="s">
        <v>2229</v>
      </c>
      <c r="H13545" s="268" t="s">
        <v>4441</v>
      </c>
      <c r="I13545" s="268" t="s">
        <v>2182</v>
      </c>
      <c r="J13545" s="268">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3" t="s">
        <v>2228</v>
      </c>
      <c r="C13546" s="264" t="s">
        <v>138</v>
      </c>
      <c r="D13546" s="74" t="str">
        <f t="shared" si="423"/>
        <v>mai/2019</v>
      </c>
      <c r="E13546" s="267">
        <v>43605</v>
      </c>
      <c r="F13546" s="263">
        <v>3688</v>
      </c>
      <c r="G13546" s="263" t="s">
        <v>2229</v>
      </c>
      <c r="H13546" s="268" t="s">
        <v>4441</v>
      </c>
      <c r="I13546" s="268" t="s">
        <v>2182</v>
      </c>
      <c r="J13546" s="268">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3" t="s">
        <v>2228</v>
      </c>
      <c r="C13547" s="264" t="s">
        <v>138</v>
      </c>
      <c r="D13547" s="74" t="str">
        <f t="shared" si="423"/>
        <v>mai/2019</v>
      </c>
      <c r="E13547" s="267">
        <v>43605</v>
      </c>
      <c r="F13547" s="263">
        <v>452</v>
      </c>
      <c r="G13547" s="263" t="s">
        <v>2229</v>
      </c>
      <c r="H13547" s="268" t="s">
        <v>4385</v>
      </c>
      <c r="I13547" s="268" t="s">
        <v>120</v>
      </c>
      <c r="J13547" s="269">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3" t="s">
        <v>2228</v>
      </c>
      <c r="C13548" s="264" t="s">
        <v>138</v>
      </c>
      <c r="D13548" s="74" t="str">
        <f t="shared" si="423"/>
        <v>mai/2019</v>
      </c>
      <c r="E13548" s="267">
        <v>43605</v>
      </c>
      <c r="F13548" s="263" t="s">
        <v>3376</v>
      </c>
      <c r="G13548" s="263" t="s">
        <v>2229</v>
      </c>
      <c r="H13548" s="268" t="s">
        <v>4470</v>
      </c>
      <c r="I13548" s="268" t="s">
        <v>130</v>
      </c>
      <c r="J13548" s="269">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3" t="s">
        <v>2228</v>
      </c>
      <c r="C13549" s="264" t="s">
        <v>138</v>
      </c>
      <c r="D13549" s="74" t="str">
        <f t="shared" si="423"/>
        <v>mai/2019</v>
      </c>
      <c r="E13549" s="267">
        <v>43605</v>
      </c>
      <c r="F13549" s="263" t="s">
        <v>1070</v>
      </c>
      <c r="G13549" s="263" t="s">
        <v>2229</v>
      </c>
      <c r="H13549" s="268" t="s">
        <v>1071</v>
      </c>
      <c r="I13549" s="268" t="s">
        <v>2237</v>
      </c>
      <c r="J13549" s="269">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3" t="s">
        <v>2228</v>
      </c>
      <c r="C13550" s="264" t="s">
        <v>138</v>
      </c>
      <c r="D13550" s="74" t="str">
        <f t="shared" si="423"/>
        <v>mai/2019</v>
      </c>
      <c r="E13550" s="267">
        <v>43605</v>
      </c>
      <c r="F13550" s="263">
        <v>279717</v>
      </c>
      <c r="G13550" s="263" t="s">
        <v>2229</v>
      </c>
      <c r="H13550" s="268" t="s">
        <v>222</v>
      </c>
      <c r="I13550" s="268" t="s">
        <v>2182</v>
      </c>
      <c r="J13550" s="269">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3" t="s">
        <v>2228</v>
      </c>
      <c r="C13551" s="264" t="s">
        <v>138</v>
      </c>
      <c r="D13551" s="74" t="str">
        <f t="shared" si="423"/>
        <v>mai/2019</v>
      </c>
      <c r="E13551" s="267">
        <v>43605</v>
      </c>
      <c r="F13551" s="263">
        <v>279714</v>
      </c>
      <c r="G13551" s="263" t="s">
        <v>2229</v>
      </c>
      <c r="H13551" s="268" t="s">
        <v>222</v>
      </c>
      <c r="I13551" s="268" t="s">
        <v>2181</v>
      </c>
      <c r="J13551" s="269">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3" t="s">
        <v>2228</v>
      </c>
      <c r="C13552" s="264" t="s">
        <v>138</v>
      </c>
      <c r="D13552" s="74" t="str">
        <f t="shared" si="423"/>
        <v>mai/2019</v>
      </c>
      <c r="E13552" s="267">
        <v>43605</v>
      </c>
      <c r="F13552" s="263">
        <v>279715</v>
      </c>
      <c r="G13552" s="263" t="s">
        <v>2229</v>
      </c>
      <c r="H13552" s="268" t="s">
        <v>222</v>
      </c>
      <c r="I13552" s="268" t="s">
        <v>2181</v>
      </c>
      <c r="J13552" s="269">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3" t="s">
        <v>2228</v>
      </c>
      <c r="C13553" s="264" t="s">
        <v>138</v>
      </c>
      <c r="D13553" s="74" t="str">
        <f t="shared" si="423"/>
        <v>mai/2019</v>
      </c>
      <c r="E13553" s="267">
        <v>43605</v>
      </c>
      <c r="F13553" s="263">
        <v>87233</v>
      </c>
      <c r="G13553" s="263" t="s">
        <v>2229</v>
      </c>
      <c r="H13553" s="268" t="s">
        <v>3294</v>
      </c>
      <c r="I13553" s="268" t="s">
        <v>2181</v>
      </c>
      <c r="J13553" s="269">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3" t="s">
        <v>2228</v>
      </c>
      <c r="C13554" s="264" t="s">
        <v>138</v>
      </c>
      <c r="D13554" s="74" t="str">
        <f t="shared" si="423"/>
        <v>mai/2019</v>
      </c>
      <c r="E13554" s="267">
        <v>43605</v>
      </c>
      <c r="F13554" s="263">
        <v>122</v>
      </c>
      <c r="G13554" s="263" t="s">
        <v>2229</v>
      </c>
      <c r="H13554" s="268" t="s">
        <v>3270</v>
      </c>
      <c r="I13554" s="268" t="s">
        <v>2177</v>
      </c>
      <c r="J13554" s="269">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3" t="s">
        <v>2228</v>
      </c>
      <c r="C13555" s="264" t="s">
        <v>138</v>
      </c>
      <c r="D13555" s="74" t="str">
        <f t="shared" si="423"/>
        <v>mai/2019</v>
      </c>
      <c r="E13555" s="267">
        <v>43605</v>
      </c>
      <c r="F13555" s="263" t="s">
        <v>1261</v>
      </c>
      <c r="G13555" s="263" t="s">
        <v>2229</v>
      </c>
      <c r="H13555" s="268" t="s">
        <v>2250</v>
      </c>
      <c r="I13555" s="268" t="s">
        <v>135</v>
      </c>
      <c r="J13555" s="268">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3" t="s">
        <v>2228</v>
      </c>
      <c r="C13556" s="264" t="s">
        <v>138</v>
      </c>
      <c r="D13556" s="74" t="str">
        <f t="shared" si="423"/>
        <v>mai/2019</v>
      </c>
      <c r="E13556" s="267">
        <v>43605</v>
      </c>
      <c r="F13556" s="263" t="s">
        <v>1261</v>
      </c>
      <c r="G13556" s="263" t="s">
        <v>2229</v>
      </c>
      <c r="H13556" s="268" t="s">
        <v>2250</v>
      </c>
      <c r="I13556" s="268" t="s">
        <v>135</v>
      </c>
      <c r="J13556" s="268">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3" t="s">
        <v>2228</v>
      </c>
      <c r="C13557" s="264" t="s">
        <v>138</v>
      </c>
      <c r="D13557" s="74" t="str">
        <f t="shared" si="423"/>
        <v>mai/2019</v>
      </c>
      <c r="E13557" s="267">
        <v>43605</v>
      </c>
      <c r="F13557" s="263" t="s">
        <v>1261</v>
      </c>
      <c r="G13557" s="263" t="s">
        <v>2229</v>
      </c>
      <c r="H13557" s="268" t="s">
        <v>2250</v>
      </c>
      <c r="I13557" s="268" t="s">
        <v>135</v>
      </c>
      <c r="J13557" s="268">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3" t="s">
        <v>2228</v>
      </c>
      <c r="C13558" s="264" t="s">
        <v>138</v>
      </c>
      <c r="D13558" s="74" t="str">
        <f t="shared" si="423"/>
        <v>mai/2019</v>
      </c>
      <c r="E13558" s="267">
        <v>43605</v>
      </c>
      <c r="F13558" s="263" t="s">
        <v>1261</v>
      </c>
      <c r="G13558" s="263" t="s">
        <v>2229</v>
      </c>
      <c r="H13558" s="268" t="s">
        <v>2250</v>
      </c>
      <c r="I13558" s="268" t="s">
        <v>135</v>
      </c>
      <c r="J13558" s="268">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3" t="s">
        <v>2228</v>
      </c>
      <c r="C13559" s="264" t="s">
        <v>138</v>
      </c>
      <c r="D13559" s="74" t="str">
        <f t="shared" si="423"/>
        <v>mai/2019</v>
      </c>
      <c r="E13559" s="267">
        <v>43605</v>
      </c>
      <c r="F13559" s="263" t="s">
        <v>1261</v>
      </c>
      <c r="G13559" s="263" t="s">
        <v>2229</v>
      </c>
      <c r="H13559" s="268" t="s">
        <v>2250</v>
      </c>
      <c r="I13559" s="268" t="s">
        <v>135</v>
      </c>
      <c r="J13559" s="268">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3" t="s">
        <v>2228</v>
      </c>
      <c r="C13560" s="264" t="s">
        <v>138</v>
      </c>
      <c r="D13560" s="74" t="str">
        <f t="shared" si="423"/>
        <v>mai/2019</v>
      </c>
      <c r="E13560" s="267">
        <v>43605</v>
      </c>
      <c r="F13560" s="263" t="s">
        <v>1261</v>
      </c>
      <c r="G13560" s="263" t="s">
        <v>2229</v>
      </c>
      <c r="H13560" s="268" t="s">
        <v>2250</v>
      </c>
      <c r="I13560" s="268" t="s">
        <v>135</v>
      </c>
      <c r="J13560" s="268">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3" t="s">
        <v>2228</v>
      </c>
      <c r="C13561" s="264" t="s">
        <v>138</v>
      </c>
      <c r="D13561" s="74" t="str">
        <f t="shared" si="423"/>
        <v>mai/2019</v>
      </c>
      <c r="E13561" s="267">
        <v>43605</v>
      </c>
      <c r="F13561" s="263" t="s">
        <v>1261</v>
      </c>
      <c r="G13561" s="263" t="s">
        <v>2229</v>
      </c>
      <c r="H13561" s="268" t="s">
        <v>2250</v>
      </c>
      <c r="I13561" s="268" t="s">
        <v>135</v>
      </c>
      <c r="J13561" s="268">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3" t="s">
        <v>2228</v>
      </c>
      <c r="C13562" s="264" t="s">
        <v>138</v>
      </c>
      <c r="D13562" s="74" t="str">
        <f t="shared" si="423"/>
        <v>mai/2019</v>
      </c>
      <c r="E13562" s="267">
        <v>43605</v>
      </c>
      <c r="F13562" s="263" t="s">
        <v>1261</v>
      </c>
      <c r="G13562" s="263" t="s">
        <v>2229</v>
      </c>
      <c r="H13562" s="268" t="s">
        <v>2250</v>
      </c>
      <c r="I13562" s="268" t="s">
        <v>135</v>
      </c>
      <c r="J13562" s="268">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3" t="s">
        <v>2228</v>
      </c>
      <c r="C13563" s="264" t="s">
        <v>138</v>
      </c>
      <c r="D13563" s="74" t="str">
        <f t="shared" si="423"/>
        <v>mai/2019</v>
      </c>
      <c r="E13563" s="267">
        <v>43605</v>
      </c>
      <c r="F13563" s="263" t="s">
        <v>1261</v>
      </c>
      <c r="G13563" s="263" t="s">
        <v>2229</v>
      </c>
      <c r="H13563" s="268" t="s">
        <v>2250</v>
      </c>
      <c r="I13563" s="268" t="s">
        <v>135</v>
      </c>
      <c r="J13563" s="268">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3" t="s">
        <v>2228</v>
      </c>
      <c r="C13564" s="264" t="s">
        <v>138</v>
      </c>
      <c r="D13564" s="74" t="str">
        <f t="shared" si="423"/>
        <v>mai/2019</v>
      </c>
      <c r="E13564" s="267">
        <v>43605</v>
      </c>
      <c r="F13564" s="263" t="s">
        <v>1261</v>
      </c>
      <c r="G13564" s="263" t="s">
        <v>2229</v>
      </c>
      <c r="H13564" s="268" t="s">
        <v>2250</v>
      </c>
      <c r="I13564" s="268" t="s">
        <v>135</v>
      </c>
      <c r="J13564" s="268">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3" t="s">
        <v>2228</v>
      </c>
      <c r="C13565" s="264" t="s">
        <v>138</v>
      </c>
      <c r="D13565" s="74" t="str">
        <f t="shared" si="423"/>
        <v>mai/2019</v>
      </c>
      <c r="E13565" s="267">
        <v>43605</v>
      </c>
      <c r="F13565" s="263" t="s">
        <v>1261</v>
      </c>
      <c r="G13565" s="263" t="s">
        <v>2229</v>
      </c>
      <c r="H13565" s="268" t="s">
        <v>2250</v>
      </c>
      <c r="I13565" s="268" t="s">
        <v>135</v>
      </c>
      <c r="J13565" s="268">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3" t="s">
        <v>2228</v>
      </c>
      <c r="C13566" s="264" t="s">
        <v>138</v>
      </c>
      <c r="D13566" s="74" t="str">
        <f t="shared" si="423"/>
        <v>mai/2019</v>
      </c>
      <c r="E13566" s="267">
        <v>43605</v>
      </c>
      <c r="F13566" s="263" t="s">
        <v>1261</v>
      </c>
      <c r="G13566" s="263" t="s">
        <v>2229</v>
      </c>
      <c r="H13566" s="268" t="s">
        <v>2250</v>
      </c>
      <c r="I13566" s="268" t="s">
        <v>135</v>
      </c>
      <c r="J13566" s="268">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3" t="s">
        <v>2228</v>
      </c>
      <c r="C13567" s="264" t="s">
        <v>138</v>
      </c>
      <c r="D13567" s="74" t="str">
        <f t="shared" si="423"/>
        <v>mai/2019</v>
      </c>
      <c r="E13567" s="267">
        <v>43605</v>
      </c>
      <c r="F13567" s="263" t="s">
        <v>1261</v>
      </c>
      <c r="G13567" s="263" t="s">
        <v>2229</v>
      </c>
      <c r="H13567" s="268" t="s">
        <v>2250</v>
      </c>
      <c r="I13567" s="268" t="s">
        <v>135</v>
      </c>
      <c r="J13567" s="268">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3" t="s">
        <v>2228</v>
      </c>
      <c r="C13568" s="264" t="s">
        <v>138</v>
      </c>
      <c r="D13568" s="74" t="str">
        <f t="shared" si="423"/>
        <v>mai/2019</v>
      </c>
      <c r="E13568" s="267">
        <v>43605</v>
      </c>
      <c r="F13568" s="263" t="s">
        <v>1261</v>
      </c>
      <c r="G13568" s="263" t="s">
        <v>2229</v>
      </c>
      <c r="H13568" s="268" t="s">
        <v>2250</v>
      </c>
      <c r="I13568" s="268" t="s">
        <v>135</v>
      </c>
      <c r="J13568" s="268">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3" t="s">
        <v>2228</v>
      </c>
      <c r="C13569" s="264" t="s">
        <v>138</v>
      </c>
      <c r="D13569" s="74" t="str">
        <f t="shared" si="423"/>
        <v>mai/2019</v>
      </c>
      <c r="E13569" s="267">
        <v>43605</v>
      </c>
      <c r="F13569" s="263" t="s">
        <v>1261</v>
      </c>
      <c r="G13569" s="263" t="s">
        <v>2229</v>
      </c>
      <c r="H13569" s="268" t="s">
        <v>2250</v>
      </c>
      <c r="I13569" s="268" t="s">
        <v>135</v>
      </c>
      <c r="J13569" s="268">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3" t="s">
        <v>2228</v>
      </c>
      <c r="C13570" s="264" t="s">
        <v>138</v>
      </c>
      <c r="D13570" s="74" t="str">
        <f t="shared" si="423"/>
        <v>mai/2019</v>
      </c>
      <c r="E13570" s="267">
        <v>43605</v>
      </c>
      <c r="F13570" s="263" t="s">
        <v>1261</v>
      </c>
      <c r="G13570" s="263" t="s">
        <v>2229</v>
      </c>
      <c r="H13570" s="268" t="s">
        <v>2250</v>
      </c>
      <c r="I13570" s="268" t="s">
        <v>135</v>
      </c>
      <c r="J13570" s="268">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3" t="s">
        <v>2228</v>
      </c>
      <c r="C13571" s="264" t="s">
        <v>138</v>
      </c>
      <c r="D13571" s="74" t="str">
        <f t="shared" si="423"/>
        <v>mai/2019</v>
      </c>
      <c r="E13571" s="267">
        <v>43605</v>
      </c>
      <c r="F13571" s="263">
        <v>2359104</v>
      </c>
      <c r="G13571" s="263" t="s">
        <v>2229</v>
      </c>
      <c r="H13571" s="268" t="s">
        <v>2392</v>
      </c>
      <c r="I13571" s="268" t="s">
        <v>145</v>
      </c>
      <c r="J13571" s="269">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3" t="s">
        <v>2240</v>
      </c>
      <c r="C13572" s="264" t="s">
        <v>138</v>
      </c>
      <c r="D13572" s="74" t="str">
        <f t="shared" ref="D13572:D13635" si="425">TEXT(E13572,"mmm/aaaa")</f>
        <v>mai/2019</v>
      </c>
      <c r="E13572" s="267">
        <v>43606</v>
      </c>
      <c r="F13572" s="263" t="s">
        <v>161</v>
      </c>
      <c r="G13572" s="263" t="s">
        <v>2229</v>
      </c>
      <c r="H13572" s="268" t="s">
        <v>161</v>
      </c>
      <c r="I13572" s="268" t="s">
        <v>2168</v>
      </c>
      <c r="J13572" s="269">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3" t="s">
        <v>2240</v>
      </c>
      <c r="C13573" s="264" t="s">
        <v>138</v>
      </c>
      <c r="D13573" s="74" t="str">
        <f t="shared" si="425"/>
        <v>mai/2019</v>
      </c>
      <c r="E13573" s="267">
        <v>43606</v>
      </c>
      <c r="F13573" s="263" t="s">
        <v>1261</v>
      </c>
      <c r="G13573" s="263" t="s">
        <v>2229</v>
      </c>
      <c r="H13573" s="268" t="s">
        <v>4532</v>
      </c>
      <c r="I13573" s="268" t="s">
        <v>135</v>
      </c>
      <c r="J13573" s="268">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3" t="s">
        <v>2240</v>
      </c>
      <c r="C13574" s="264" t="s">
        <v>138</v>
      </c>
      <c r="D13574" s="74" t="str">
        <f t="shared" si="425"/>
        <v>mai/2019</v>
      </c>
      <c r="E13574" s="267">
        <v>43606</v>
      </c>
      <c r="F13574" s="263" t="s">
        <v>1061</v>
      </c>
      <c r="G13574" s="263" t="s">
        <v>2229</v>
      </c>
      <c r="H13574" s="268" t="s">
        <v>4370</v>
      </c>
      <c r="I13574" s="268" t="s">
        <v>126</v>
      </c>
      <c r="J13574" s="269">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3" t="s">
        <v>2228</v>
      </c>
      <c r="C13575" s="264" t="s">
        <v>138</v>
      </c>
      <c r="D13575" s="74" t="str">
        <f t="shared" si="425"/>
        <v>mai/2019</v>
      </c>
      <c r="E13575" s="267">
        <v>43606</v>
      </c>
      <c r="F13575" s="263">
        <v>2698</v>
      </c>
      <c r="G13575" s="263" t="s">
        <v>2229</v>
      </c>
      <c r="H13575" s="268" t="s">
        <v>2231</v>
      </c>
      <c r="I13575" s="268" t="s">
        <v>2185</v>
      </c>
      <c r="J13575" s="269">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3" t="s">
        <v>2228</v>
      </c>
      <c r="C13576" s="264" t="s">
        <v>138</v>
      </c>
      <c r="D13576" s="74" t="str">
        <f t="shared" si="425"/>
        <v>mai/2019</v>
      </c>
      <c r="E13576" s="267">
        <v>43606</v>
      </c>
      <c r="F13576" s="263">
        <v>4000</v>
      </c>
      <c r="G13576" s="263" t="s">
        <v>2229</v>
      </c>
      <c r="H13576" s="268" t="s">
        <v>2231</v>
      </c>
      <c r="I13576" s="268" t="s">
        <v>2185</v>
      </c>
      <c r="J13576" s="269">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3" t="s">
        <v>2228</v>
      </c>
      <c r="C13577" s="264" t="s">
        <v>138</v>
      </c>
      <c r="D13577" s="74" t="str">
        <f t="shared" si="425"/>
        <v>mai/2019</v>
      </c>
      <c r="E13577" s="267">
        <v>43606</v>
      </c>
      <c r="F13577" s="263">
        <v>39194</v>
      </c>
      <c r="G13577" s="263" t="s">
        <v>2229</v>
      </c>
      <c r="H13577" s="268" t="s">
        <v>2231</v>
      </c>
      <c r="I13577" s="268" t="s">
        <v>2185</v>
      </c>
      <c r="J13577" s="268">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3" t="s">
        <v>2228</v>
      </c>
      <c r="C13578" s="264" t="s">
        <v>138</v>
      </c>
      <c r="D13578" s="74" t="str">
        <f t="shared" si="425"/>
        <v>mai/2019</v>
      </c>
      <c r="E13578" s="267">
        <v>43606</v>
      </c>
      <c r="F13578" s="263">
        <v>39064</v>
      </c>
      <c r="G13578" s="263" t="s">
        <v>2229</v>
      </c>
      <c r="H13578" s="268" t="s">
        <v>2231</v>
      </c>
      <c r="I13578" s="268" t="s">
        <v>2185</v>
      </c>
      <c r="J13578" s="268">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3" t="s">
        <v>2228</v>
      </c>
      <c r="C13579" s="264" t="s">
        <v>138</v>
      </c>
      <c r="D13579" s="74" t="str">
        <f t="shared" si="425"/>
        <v>mai/2019</v>
      </c>
      <c r="E13579" s="267">
        <v>43606</v>
      </c>
      <c r="F13579" s="263">
        <v>2275902</v>
      </c>
      <c r="G13579" s="263" t="s">
        <v>2229</v>
      </c>
      <c r="H13579" s="268" t="s">
        <v>2684</v>
      </c>
      <c r="I13579" s="268" t="s">
        <v>145</v>
      </c>
      <c r="J13579" s="269">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3" t="s">
        <v>2228</v>
      </c>
      <c r="C13580" s="264" t="s">
        <v>138</v>
      </c>
      <c r="D13580" s="74" t="str">
        <f t="shared" si="425"/>
        <v>mai/2019</v>
      </c>
      <c r="E13580" s="267">
        <v>43606</v>
      </c>
      <c r="F13580" s="263">
        <v>2275902</v>
      </c>
      <c r="G13580" s="263" t="s">
        <v>2229</v>
      </c>
      <c r="H13580" s="268" t="s">
        <v>2684</v>
      </c>
      <c r="I13580" s="268" t="s">
        <v>562</v>
      </c>
      <c r="J13580" s="268">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3" t="s">
        <v>2228</v>
      </c>
      <c r="C13581" s="264" t="s">
        <v>138</v>
      </c>
      <c r="D13581" s="74" t="str">
        <f t="shared" si="425"/>
        <v>mai/2019</v>
      </c>
      <c r="E13581" s="267">
        <v>43606</v>
      </c>
      <c r="F13581" s="263" t="s">
        <v>4374</v>
      </c>
      <c r="G13581" s="263" t="s">
        <v>2229</v>
      </c>
      <c r="H13581" s="268" t="s">
        <v>72</v>
      </c>
      <c r="I13581" s="268" t="s">
        <v>1064</v>
      </c>
      <c r="J13581" s="269">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3" t="s">
        <v>2228</v>
      </c>
      <c r="C13582" s="264" t="s">
        <v>138</v>
      </c>
      <c r="D13582" s="74" t="str">
        <f t="shared" si="425"/>
        <v>mai/2019</v>
      </c>
      <c r="E13582" s="267">
        <v>43606</v>
      </c>
      <c r="F13582" s="263">
        <v>24875</v>
      </c>
      <c r="G13582" s="263" t="s">
        <v>2229</v>
      </c>
      <c r="H13582" s="268" t="s">
        <v>2456</v>
      </c>
      <c r="I13582" s="268" t="s">
        <v>2182</v>
      </c>
      <c r="J13582" s="269">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3" t="s">
        <v>2228</v>
      </c>
      <c r="C13583" s="264" t="s">
        <v>138</v>
      </c>
      <c r="D13583" s="74" t="str">
        <f t="shared" si="425"/>
        <v>mai/2019</v>
      </c>
      <c r="E13583" s="267">
        <v>43606</v>
      </c>
      <c r="F13583" s="263">
        <v>12863</v>
      </c>
      <c r="G13583" s="263" t="s">
        <v>2229</v>
      </c>
      <c r="H13583" s="268" t="s">
        <v>4533</v>
      </c>
      <c r="I13583" s="268" t="s">
        <v>2190</v>
      </c>
      <c r="J13583" s="268">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3" t="s">
        <v>2228</v>
      </c>
      <c r="C13584" s="264" t="s">
        <v>138</v>
      </c>
      <c r="D13584" s="74" t="str">
        <f t="shared" si="425"/>
        <v>mai/2019</v>
      </c>
      <c r="E13584" s="267">
        <v>43606</v>
      </c>
      <c r="F13584" s="263">
        <v>12863</v>
      </c>
      <c r="G13584" s="263" t="s">
        <v>2229</v>
      </c>
      <c r="H13584" s="268" t="s">
        <v>4533</v>
      </c>
      <c r="I13584" s="268" t="s">
        <v>2190</v>
      </c>
      <c r="J13584" s="268">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3" t="s">
        <v>2228</v>
      </c>
      <c r="C13585" s="264" t="s">
        <v>138</v>
      </c>
      <c r="D13585" s="74" t="str">
        <f t="shared" si="425"/>
        <v>mai/2019</v>
      </c>
      <c r="E13585" s="267">
        <v>43606</v>
      </c>
      <c r="F13585" s="263">
        <v>29</v>
      </c>
      <c r="G13585" s="263" t="s">
        <v>2229</v>
      </c>
      <c r="H13585" s="272" t="s">
        <v>4534</v>
      </c>
      <c r="I13585" s="268" t="s">
        <v>2188</v>
      </c>
      <c r="J13585" s="268">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3" t="s">
        <v>2228</v>
      </c>
      <c r="C13586" s="264" t="s">
        <v>138</v>
      </c>
      <c r="D13586" s="74" t="str">
        <f t="shared" si="425"/>
        <v>mai/2019</v>
      </c>
      <c r="E13586" s="267">
        <v>43606</v>
      </c>
      <c r="F13586" s="263">
        <v>28</v>
      </c>
      <c r="G13586" s="263" t="s">
        <v>2229</v>
      </c>
      <c r="H13586" s="272" t="s">
        <v>4534</v>
      </c>
      <c r="I13586" s="268" t="s">
        <v>232</v>
      </c>
      <c r="J13586" s="268">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3" t="s">
        <v>2228</v>
      </c>
      <c r="C13587" s="264" t="s">
        <v>138</v>
      </c>
      <c r="D13587" s="74" t="str">
        <f t="shared" si="425"/>
        <v>mai/2019</v>
      </c>
      <c r="E13587" s="267">
        <v>43606</v>
      </c>
      <c r="F13587" s="263">
        <v>409559</v>
      </c>
      <c r="G13587" s="263" t="s">
        <v>2229</v>
      </c>
      <c r="H13587" s="268" t="s">
        <v>4398</v>
      </c>
      <c r="I13587" s="268" t="s">
        <v>2190</v>
      </c>
      <c r="J13587" s="269">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3" t="s">
        <v>2228</v>
      </c>
      <c r="C13588" s="264" t="s">
        <v>138</v>
      </c>
      <c r="D13588" s="74" t="str">
        <f t="shared" si="425"/>
        <v>mai/2019</v>
      </c>
      <c r="E13588" s="267">
        <v>43606</v>
      </c>
      <c r="F13588" s="263">
        <v>410188</v>
      </c>
      <c r="G13588" s="263" t="s">
        <v>2229</v>
      </c>
      <c r="H13588" s="268" t="s">
        <v>4398</v>
      </c>
      <c r="I13588" s="268" t="s">
        <v>2182</v>
      </c>
      <c r="J13588" s="269">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3" t="s">
        <v>2228</v>
      </c>
      <c r="C13589" s="264" t="s">
        <v>138</v>
      </c>
      <c r="D13589" s="74" t="str">
        <f t="shared" si="425"/>
        <v>mai/2019</v>
      </c>
      <c r="E13589" s="267">
        <v>43606</v>
      </c>
      <c r="F13589" s="263">
        <v>85046</v>
      </c>
      <c r="G13589" s="263" t="s">
        <v>2229</v>
      </c>
      <c r="H13589" s="268" t="s">
        <v>528</v>
      </c>
      <c r="I13589" s="268" t="s">
        <v>2181</v>
      </c>
      <c r="J13589" s="269">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3" t="s">
        <v>2228</v>
      </c>
      <c r="C13590" s="264" t="s">
        <v>138</v>
      </c>
      <c r="D13590" s="74" t="str">
        <f t="shared" si="425"/>
        <v>mai/2019</v>
      </c>
      <c r="E13590" s="267">
        <v>43606</v>
      </c>
      <c r="F13590" s="263">
        <v>85049</v>
      </c>
      <c r="G13590" s="263" t="s">
        <v>2229</v>
      </c>
      <c r="H13590" s="268" t="s">
        <v>528</v>
      </c>
      <c r="I13590" s="268" t="s">
        <v>2181</v>
      </c>
      <c r="J13590" s="269">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3" t="s">
        <v>2228</v>
      </c>
      <c r="C13591" s="264" t="s">
        <v>138</v>
      </c>
      <c r="D13591" s="74" t="str">
        <f t="shared" si="425"/>
        <v>mai/2019</v>
      </c>
      <c r="E13591" s="267">
        <v>43606</v>
      </c>
      <c r="F13591" s="263">
        <v>85050</v>
      </c>
      <c r="G13591" s="263" t="s">
        <v>2229</v>
      </c>
      <c r="H13591" s="268" t="s">
        <v>528</v>
      </c>
      <c r="I13591" s="268" t="s">
        <v>2182</v>
      </c>
      <c r="J13591" s="269">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3" t="s">
        <v>2228</v>
      </c>
      <c r="C13592" s="264" t="s">
        <v>138</v>
      </c>
      <c r="D13592" s="74" t="str">
        <f t="shared" si="425"/>
        <v>mai/2019</v>
      </c>
      <c r="E13592" s="267">
        <v>43606</v>
      </c>
      <c r="F13592" s="263">
        <v>1052256</v>
      </c>
      <c r="G13592" s="263" t="s">
        <v>2238</v>
      </c>
      <c r="H13592" s="268" t="s">
        <v>2605</v>
      </c>
      <c r="I13592" s="268" t="s">
        <v>2182</v>
      </c>
      <c r="J13592" s="269">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3" t="s">
        <v>2228</v>
      </c>
      <c r="C13593" s="264" t="s">
        <v>138</v>
      </c>
      <c r="D13593" s="74" t="str">
        <f t="shared" si="425"/>
        <v>mai/2019</v>
      </c>
      <c r="E13593" s="267">
        <v>43606</v>
      </c>
      <c r="F13593" s="263">
        <v>1062872</v>
      </c>
      <c r="G13593" s="263" t="s">
        <v>2229</v>
      </c>
      <c r="H13593" s="268" t="s">
        <v>2605</v>
      </c>
      <c r="I13593" s="268" t="s">
        <v>2182</v>
      </c>
      <c r="J13593" s="269">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3" t="s">
        <v>2228</v>
      </c>
      <c r="C13594" s="264" t="s">
        <v>138</v>
      </c>
      <c r="D13594" s="74" t="str">
        <f t="shared" si="425"/>
        <v>mai/2019</v>
      </c>
      <c r="E13594" s="267">
        <v>43606</v>
      </c>
      <c r="F13594" s="263">
        <v>12489</v>
      </c>
      <c r="G13594" s="263" t="s">
        <v>2229</v>
      </c>
      <c r="H13594" s="268" t="s">
        <v>2703</v>
      </c>
      <c r="I13594" s="268" t="s">
        <v>2194</v>
      </c>
      <c r="J13594" s="268">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3" t="s">
        <v>2228</v>
      </c>
      <c r="C13595" s="264" t="s">
        <v>138</v>
      </c>
      <c r="D13595" s="74" t="str">
        <f t="shared" si="425"/>
        <v>mai/2019</v>
      </c>
      <c r="E13595" s="267">
        <v>43606</v>
      </c>
      <c r="F13595" s="263">
        <v>12489</v>
      </c>
      <c r="G13595" s="263" t="s">
        <v>2229</v>
      </c>
      <c r="H13595" s="268" t="s">
        <v>2703</v>
      </c>
      <c r="I13595" s="268" t="s">
        <v>562</v>
      </c>
      <c r="J13595" s="268">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3" t="s">
        <v>2228</v>
      </c>
      <c r="C13596" s="264" t="s">
        <v>138</v>
      </c>
      <c r="D13596" s="74" t="str">
        <f t="shared" si="425"/>
        <v>mai/2019</v>
      </c>
      <c r="E13596" s="267">
        <v>43606</v>
      </c>
      <c r="F13596" s="263">
        <v>7511</v>
      </c>
      <c r="G13596" s="263" t="s">
        <v>2232</v>
      </c>
      <c r="H13596" s="268" t="s">
        <v>2399</v>
      </c>
      <c r="I13596" s="268" t="s">
        <v>232</v>
      </c>
      <c r="J13596" s="268">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3" t="s">
        <v>2228</v>
      </c>
      <c r="C13597" s="264" t="s">
        <v>138</v>
      </c>
      <c r="D13597" s="74" t="str">
        <f t="shared" si="425"/>
        <v>mai/2019</v>
      </c>
      <c r="E13597" s="267">
        <v>43606</v>
      </c>
      <c r="F13597" s="263">
        <v>3030</v>
      </c>
      <c r="G13597" s="263" t="s">
        <v>2229</v>
      </c>
      <c r="H13597" s="268" t="s">
        <v>4535</v>
      </c>
      <c r="I13597" s="268" t="s">
        <v>2182</v>
      </c>
      <c r="J13597" s="268">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3" t="s">
        <v>2228</v>
      </c>
      <c r="C13598" s="264" t="s">
        <v>138</v>
      </c>
      <c r="D13598" s="74" t="str">
        <f t="shared" si="425"/>
        <v>mai/2019</v>
      </c>
      <c r="E13598" s="267">
        <v>43606</v>
      </c>
      <c r="F13598" s="263">
        <v>961</v>
      </c>
      <c r="G13598" s="263" t="s">
        <v>2229</v>
      </c>
      <c r="H13598" s="268" t="s">
        <v>4513</v>
      </c>
      <c r="I13598" s="268" t="s">
        <v>2193</v>
      </c>
      <c r="J13598" s="268">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3" t="s">
        <v>2228</v>
      </c>
      <c r="C13599" s="264" t="s">
        <v>138</v>
      </c>
      <c r="D13599" s="74" t="str">
        <f t="shared" si="425"/>
        <v>mai/2019</v>
      </c>
      <c r="E13599" s="267">
        <v>43606</v>
      </c>
      <c r="F13599" s="263">
        <v>967</v>
      </c>
      <c r="G13599" s="263" t="s">
        <v>2229</v>
      </c>
      <c r="H13599" s="268" t="s">
        <v>4536</v>
      </c>
      <c r="I13599" s="268" t="s">
        <v>2183</v>
      </c>
      <c r="J13599" s="268">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3" t="s">
        <v>2228</v>
      </c>
      <c r="C13600" s="264" t="s">
        <v>138</v>
      </c>
      <c r="D13600" s="74" t="str">
        <f t="shared" si="425"/>
        <v>mai/2019</v>
      </c>
      <c r="E13600" s="267">
        <v>43606</v>
      </c>
      <c r="F13600" s="263">
        <v>1013</v>
      </c>
      <c r="G13600" s="263" t="s">
        <v>2229</v>
      </c>
      <c r="H13600" s="268" t="s">
        <v>4536</v>
      </c>
      <c r="I13600" s="268" t="s">
        <v>2183</v>
      </c>
      <c r="J13600" s="268">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3" t="s">
        <v>2228</v>
      </c>
      <c r="C13601" s="264" t="s">
        <v>138</v>
      </c>
      <c r="D13601" s="74" t="str">
        <f t="shared" si="425"/>
        <v>mai/2019</v>
      </c>
      <c r="E13601" s="267">
        <v>43606</v>
      </c>
      <c r="F13601" s="263">
        <v>22080</v>
      </c>
      <c r="G13601" s="263" t="s">
        <v>2229</v>
      </c>
      <c r="H13601" s="268" t="s">
        <v>4437</v>
      </c>
      <c r="I13601" s="268" t="s">
        <v>2182</v>
      </c>
      <c r="J13601" s="269">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3" t="s">
        <v>2228</v>
      </c>
      <c r="C13602" s="264" t="s">
        <v>138</v>
      </c>
      <c r="D13602" s="74" t="str">
        <f t="shared" si="425"/>
        <v>mai/2019</v>
      </c>
      <c r="E13602" s="267">
        <v>43606</v>
      </c>
      <c r="F13602" s="263">
        <v>22574</v>
      </c>
      <c r="G13602" s="263" t="s">
        <v>2229</v>
      </c>
      <c r="H13602" s="268" t="s">
        <v>4437</v>
      </c>
      <c r="I13602" s="268" t="s">
        <v>2182</v>
      </c>
      <c r="J13602" s="268">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3" t="s">
        <v>2228</v>
      </c>
      <c r="C13603" s="264" t="s">
        <v>138</v>
      </c>
      <c r="D13603" s="74" t="str">
        <f t="shared" si="425"/>
        <v>mai/2019</v>
      </c>
      <c r="E13603" s="267">
        <v>43606</v>
      </c>
      <c r="F13603" s="263">
        <v>23091</v>
      </c>
      <c r="G13603" s="263" t="s">
        <v>2229</v>
      </c>
      <c r="H13603" s="268" t="s">
        <v>4437</v>
      </c>
      <c r="I13603" s="268" t="s">
        <v>2182</v>
      </c>
      <c r="J13603" s="268">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3" t="s">
        <v>2228</v>
      </c>
      <c r="C13604" s="264" t="s">
        <v>138</v>
      </c>
      <c r="D13604" s="74" t="str">
        <f t="shared" si="425"/>
        <v>mai/2019</v>
      </c>
      <c r="E13604" s="267">
        <v>43606</v>
      </c>
      <c r="F13604" s="263">
        <v>6697</v>
      </c>
      <c r="G13604" s="263" t="s">
        <v>2229</v>
      </c>
      <c r="H13604" s="268" t="s">
        <v>4446</v>
      </c>
      <c r="I13604" s="268" t="s">
        <v>2182</v>
      </c>
      <c r="J13604" s="268">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3" t="s">
        <v>2228</v>
      </c>
      <c r="C13605" s="264" t="s">
        <v>138</v>
      </c>
      <c r="D13605" s="74" t="str">
        <f t="shared" si="425"/>
        <v>mai/2019</v>
      </c>
      <c r="E13605" s="267">
        <v>43606</v>
      </c>
      <c r="F13605" s="263">
        <v>6697</v>
      </c>
      <c r="G13605" s="263" t="s">
        <v>2229</v>
      </c>
      <c r="H13605" s="268" t="s">
        <v>4446</v>
      </c>
      <c r="I13605" s="268" t="s">
        <v>562</v>
      </c>
      <c r="J13605" s="268">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3" t="s">
        <v>2228</v>
      </c>
      <c r="C13606" s="264" t="s">
        <v>138</v>
      </c>
      <c r="D13606" s="74" t="str">
        <f t="shared" si="425"/>
        <v>mai/2019</v>
      </c>
      <c r="E13606" s="267">
        <v>43606</v>
      </c>
      <c r="F13606" s="263">
        <v>19779</v>
      </c>
      <c r="G13606" s="263" t="s">
        <v>2229</v>
      </c>
      <c r="H13606" s="268" t="s">
        <v>4537</v>
      </c>
      <c r="I13606" s="268" t="s">
        <v>2182</v>
      </c>
      <c r="J13606" s="269">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3" t="s">
        <v>2228</v>
      </c>
      <c r="C13607" s="264" t="s">
        <v>138</v>
      </c>
      <c r="D13607" s="74" t="str">
        <f t="shared" si="425"/>
        <v>mai/2019</v>
      </c>
      <c r="E13607" s="267">
        <v>43606</v>
      </c>
      <c r="F13607" s="263">
        <v>20245</v>
      </c>
      <c r="G13607" s="263" t="s">
        <v>2229</v>
      </c>
      <c r="H13607" s="268" t="s">
        <v>4522</v>
      </c>
      <c r="I13607" s="268" t="s">
        <v>2182</v>
      </c>
      <c r="J13607" s="268">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3" t="s">
        <v>2228</v>
      </c>
      <c r="C13608" s="264" t="s">
        <v>138</v>
      </c>
      <c r="D13608" s="74" t="str">
        <f t="shared" si="425"/>
        <v>mai/2019</v>
      </c>
      <c r="E13608" s="267">
        <v>43606</v>
      </c>
      <c r="F13608" s="263">
        <v>20301</v>
      </c>
      <c r="G13608" s="263" t="s">
        <v>2229</v>
      </c>
      <c r="H13608" s="268" t="s">
        <v>4522</v>
      </c>
      <c r="I13608" s="268" t="s">
        <v>2182</v>
      </c>
      <c r="J13608" s="268">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3" t="s">
        <v>2228</v>
      </c>
      <c r="C13609" s="264" t="s">
        <v>138</v>
      </c>
      <c r="D13609" s="74" t="str">
        <f t="shared" si="425"/>
        <v>mai/2019</v>
      </c>
      <c r="E13609" s="267">
        <v>43606</v>
      </c>
      <c r="F13609" s="263">
        <v>82</v>
      </c>
      <c r="G13609" s="263" t="s">
        <v>2229</v>
      </c>
      <c r="H13609" s="268" t="s">
        <v>3242</v>
      </c>
      <c r="I13609" s="268" t="s">
        <v>2212</v>
      </c>
      <c r="J13609" s="269">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3" t="s">
        <v>2228</v>
      </c>
      <c r="C13610" s="264" t="s">
        <v>138</v>
      </c>
      <c r="D13610" s="74" t="str">
        <f t="shared" si="425"/>
        <v>mai/2019</v>
      </c>
      <c r="E13610" s="267">
        <v>43606</v>
      </c>
      <c r="F13610" s="263">
        <v>298836</v>
      </c>
      <c r="G13610" s="263" t="s">
        <v>2229</v>
      </c>
      <c r="H13610" s="268" t="s">
        <v>174</v>
      </c>
      <c r="I13610" s="268" t="s">
        <v>2188</v>
      </c>
      <c r="J13610" s="269">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3" t="s">
        <v>2228</v>
      </c>
      <c r="C13611" s="264" t="s">
        <v>138</v>
      </c>
      <c r="D13611" s="74" t="str">
        <f t="shared" si="425"/>
        <v>mai/2019</v>
      </c>
      <c r="E13611" s="267">
        <v>43606</v>
      </c>
      <c r="F13611" s="263" t="s">
        <v>1070</v>
      </c>
      <c r="G13611" s="263" t="s">
        <v>2229</v>
      </c>
      <c r="H13611" s="268" t="s">
        <v>1071</v>
      </c>
      <c r="I13611" s="268" t="s">
        <v>2237</v>
      </c>
      <c r="J13611" s="269">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3" t="s">
        <v>2228</v>
      </c>
      <c r="C13612" s="264" t="s">
        <v>138</v>
      </c>
      <c r="D13612" s="74" t="str">
        <f t="shared" si="425"/>
        <v>mai/2019</v>
      </c>
      <c r="E13612" s="267">
        <v>43606</v>
      </c>
      <c r="F13612" s="263" t="s">
        <v>1261</v>
      </c>
      <c r="G13612" s="263" t="s">
        <v>2229</v>
      </c>
      <c r="H13612" s="268" t="s">
        <v>2250</v>
      </c>
      <c r="I13612" s="268" t="s">
        <v>135</v>
      </c>
      <c r="J13612" s="268">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3" t="s">
        <v>2228</v>
      </c>
      <c r="C13613" s="264" t="s">
        <v>138</v>
      </c>
      <c r="D13613" s="74" t="str">
        <f t="shared" si="425"/>
        <v>mai/2019</v>
      </c>
      <c r="E13613" s="267">
        <v>43606</v>
      </c>
      <c r="F13613" s="263" t="s">
        <v>1261</v>
      </c>
      <c r="G13613" s="263" t="s">
        <v>2229</v>
      </c>
      <c r="H13613" s="268" t="s">
        <v>2250</v>
      </c>
      <c r="I13613" s="268" t="s">
        <v>135</v>
      </c>
      <c r="J13613" s="268">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3" t="s">
        <v>2228</v>
      </c>
      <c r="C13614" s="264" t="s">
        <v>138</v>
      </c>
      <c r="D13614" s="74" t="str">
        <f t="shared" si="425"/>
        <v>mai/2019</v>
      </c>
      <c r="E13614" s="267">
        <v>43606</v>
      </c>
      <c r="F13614" s="263" t="s">
        <v>1261</v>
      </c>
      <c r="G13614" s="263" t="s">
        <v>2229</v>
      </c>
      <c r="H13614" s="268" t="s">
        <v>2250</v>
      </c>
      <c r="I13614" s="268" t="s">
        <v>135</v>
      </c>
      <c r="J13614" s="268">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3" t="s">
        <v>2228</v>
      </c>
      <c r="C13615" s="264" t="s">
        <v>138</v>
      </c>
      <c r="D13615" s="74" t="str">
        <f t="shared" si="425"/>
        <v>mai/2019</v>
      </c>
      <c r="E13615" s="267">
        <v>43606</v>
      </c>
      <c r="F13615" s="263" t="s">
        <v>1261</v>
      </c>
      <c r="G13615" s="263" t="s">
        <v>2229</v>
      </c>
      <c r="H13615" s="268" t="s">
        <v>2250</v>
      </c>
      <c r="I13615" s="268" t="s">
        <v>135</v>
      </c>
      <c r="J13615" s="268">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3" t="s">
        <v>2228</v>
      </c>
      <c r="C13616" s="264" t="s">
        <v>138</v>
      </c>
      <c r="D13616" s="74" t="str">
        <f t="shared" si="425"/>
        <v>mai/2019</v>
      </c>
      <c r="E13616" s="267">
        <v>43606</v>
      </c>
      <c r="F13616" s="263" t="s">
        <v>1261</v>
      </c>
      <c r="G13616" s="263" t="s">
        <v>2229</v>
      </c>
      <c r="H13616" s="268" t="s">
        <v>2250</v>
      </c>
      <c r="I13616" s="268" t="s">
        <v>135</v>
      </c>
      <c r="J13616" s="268">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3" t="s">
        <v>2228</v>
      </c>
      <c r="C13617" s="264" t="s">
        <v>138</v>
      </c>
      <c r="D13617" s="74" t="str">
        <f t="shared" si="425"/>
        <v>mai/2019</v>
      </c>
      <c r="E13617" s="267">
        <v>43606</v>
      </c>
      <c r="F13617" s="263" t="s">
        <v>1261</v>
      </c>
      <c r="G13617" s="263" t="s">
        <v>2229</v>
      </c>
      <c r="H13617" s="268" t="s">
        <v>2250</v>
      </c>
      <c r="I13617" s="268" t="s">
        <v>135</v>
      </c>
      <c r="J13617" s="268">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3" t="s">
        <v>2228</v>
      </c>
      <c r="C13618" s="264" t="s">
        <v>138</v>
      </c>
      <c r="D13618" s="74" t="str">
        <f t="shared" si="425"/>
        <v>mai/2019</v>
      </c>
      <c r="E13618" s="267">
        <v>43606</v>
      </c>
      <c r="F13618" s="263" t="s">
        <v>1261</v>
      </c>
      <c r="G13618" s="263" t="s">
        <v>2229</v>
      </c>
      <c r="H13618" s="268" t="s">
        <v>2250</v>
      </c>
      <c r="I13618" s="268" t="s">
        <v>135</v>
      </c>
      <c r="J13618" s="268">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3" t="s">
        <v>2228</v>
      </c>
      <c r="C13619" s="264" t="s">
        <v>138</v>
      </c>
      <c r="D13619" s="74" t="str">
        <f t="shared" si="425"/>
        <v>mai/2019</v>
      </c>
      <c r="E13619" s="267">
        <v>43606</v>
      </c>
      <c r="F13619" s="263" t="s">
        <v>1261</v>
      </c>
      <c r="G13619" s="263" t="s">
        <v>2229</v>
      </c>
      <c r="H13619" s="268" t="s">
        <v>2250</v>
      </c>
      <c r="I13619" s="268" t="s">
        <v>135</v>
      </c>
      <c r="J13619" s="268">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3" t="s">
        <v>2228</v>
      </c>
      <c r="C13620" s="264" t="s">
        <v>138</v>
      </c>
      <c r="D13620" s="74" t="str">
        <f t="shared" si="425"/>
        <v>mai/2019</v>
      </c>
      <c r="E13620" s="267">
        <v>43606</v>
      </c>
      <c r="F13620" s="263" t="s">
        <v>1261</v>
      </c>
      <c r="G13620" s="263" t="s">
        <v>2229</v>
      </c>
      <c r="H13620" s="268" t="s">
        <v>2250</v>
      </c>
      <c r="I13620" s="268" t="s">
        <v>135</v>
      </c>
      <c r="J13620" s="268">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3" t="s">
        <v>2228</v>
      </c>
      <c r="C13621" s="264" t="s">
        <v>138</v>
      </c>
      <c r="D13621" s="74" t="str">
        <f t="shared" si="425"/>
        <v>mai/2019</v>
      </c>
      <c r="E13621" s="267">
        <v>43606</v>
      </c>
      <c r="F13621" s="263" t="s">
        <v>1261</v>
      </c>
      <c r="G13621" s="263" t="s">
        <v>2229</v>
      </c>
      <c r="H13621" s="268" t="s">
        <v>2250</v>
      </c>
      <c r="I13621" s="268" t="s">
        <v>135</v>
      </c>
      <c r="J13621" s="268">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3" t="s">
        <v>2228</v>
      </c>
      <c r="C13622" s="264" t="s">
        <v>138</v>
      </c>
      <c r="D13622" s="74" t="str">
        <f t="shared" si="425"/>
        <v>mai/2019</v>
      </c>
      <c r="E13622" s="267">
        <v>43606</v>
      </c>
      <c r="F13622" s="263" t="s">
        <v>1261</v>
      </c>
      <c r="G13622" s="263" t="s">
        <v>2229</v>
      </c>
      <c r="H13622" s="268" t="s">
        <v>2250</v>
      </c>
      <c r="I13622" s="268" t="s">
        <v>135</v>
      </c>
      <c r="J13622" s="268">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3" t="s">
        <v>2228</v>
      </c>
      <c r="C13623" s="264" t="s">
        <v>138</v>
      </c>
      <c r="D13623" s="74" t="str">
        <f t="shared" si="425"/>
        <v>mai/2019</v>
      </c>
      <c r="E13623" s="267">
        <v>43606</v>
      </c>
      <c r="F13623" s="263" t="s">
        <v>1261</v>
      </c>
      <c r="G13623" s="263" t="s">
        <v>2229</v>
      </c>
      <c r="H13623" s="268" t="s">
        <v>2250</v>
      </c>
      <c r="I13623" s="268" t="s">
        <v>135</v>
      </c>
      <c r="J13623" s="268">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3" t="s">
        <v>2228</v>
      </c>
      <c r="C13624" s="264" t="s">
        <v>138</v>
      </c>
      <c r="D13624" s="74" t="str">
        <f t="shared" si="425"/>
        <v>mai/2019</v>
      </c>
      <c r="E13624" s="267">
        <v>43606</v>
      </c>
      <c r="F13624" s="263" t="s">
        <v>1261</v>
      </c>
      <c r="G13624" s="263" t="s">
        <v>2229</v>
      </c>
      <c r="H13624" s="268" t="s">
        <v>2250</v>
      </c>
      <c r="I13624" s="268" t="s">
        <v>135</v>
      </c>
      <c r="J13624" s="268">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3" t="s">
        <v>2228</v>
      </c>
      <c r="C13625" s="264" t="s">
        <v>138</v>
      </c>
      <c r="D13625" s="74" t="str">
        <f t="shared" si="425"/>
        <v>mai/2019</v>
      </c>
      <c r="E13625" s="267">
        <v>43606</v>
      </c>
      <c r="F13625" s="263" t="s">
        <v>1261</v>
      </c>
      <c r="G13625" s="263" t="s">
        <v>2229</v>
      </c>
      <c r="H13625" s="268" t="s">
        <v>2250</v>
      </c>
      <c r="I13625" s="268" t="s">
        <v>135</v>
      </c>
      <c r="J13625" s="268">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3" t="s">
        <v>2228</v>
      </c>
      <c r="C13626" s="264" t="s">
        <v>138</v>
      </c>
      <c r="D13626" s="74" t="str">
        <f t="shared" si="425"/>
        <v>mai/2019</v>
      </c>
      <c r="E13626" s="267">
        <v>43606</v>
      </c>
      <c r="F13626" s="263" t="s">
        <v>1261</v>
      </c>
      <c r="G13626" s="263" t="s">
        <v>2229</v>
      </c>
      <c r="H13626" s="268" t="s">
        <v>2250</v>
      </c>
      <c r="I13626" s="268" t="s">
        <v>135</v>
      </c>
      <c r="J13626" s="268">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3" t="s">
        <v>2228</v>
      </c>
      <c r="C13627" s="264" t="s">
        <v>138</v>
      </c>
      <c r="D13627" s="74" t="str">
        <f t="shared" si="425"/>
        <v>mai/2019</v>
      </c>
      <c r="E13627" s="267">
        <v>43606</v>
      </c>
      <c r="F13627" s="263" t="s">
        <v>1061</v>
      </c>
      <c r="G13627" s="263" t="s">
        <v>2229</v>
      </c>
      <c r="H13627" s="268" t="s">
        <v>4370</v>
      </c>
      <c r="I13627" s="268" t="s">
        <v>126</v>
      </c>
      <c r="J13627" s="269">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3" t="s">
        <v>2240</v>
      </c>
      <c r="C13628" s="264" t="s">
        <v>138</v>
      </c>
      <c r="D13628" s="74" t="str">
        <f t="shared" si="425"/>
        <v>mai/2019</v>
      </c>
      <c r="E13628" s="267">
        <v>43607</v>
      </c>
      <c r="F13628" s="263" t="s">
        <v>161</v>
      </c>
      <c r="G13628" s="263" t="s">
        <v>2229</v>
      </c>
      <c r="H13628" s="268" t="s">
        <v>161</v>
      </c>
      <c r="I13628" s="268" t="s">
        <v>2168</v>
      </c>
      <c r="J13628" s="269">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3" t="s">
        <v>2240</v>
      </c>
      <c r="C13629" s="264" t="s">
        <v>138</v>
      </c>
      <c r="D13629" s="74" t="str">
        <f t="shared" si="425"/>
        <v>mai/2019</v>
      </c>
      <c r="E13629" s="267">
        <v>43607</v>
      </c>
      <c r="F13629" s="263" t="s">
        <v>1070</v>
      </c>
      <c r="G13629" s="263" t="s">
        <v>2229</v>
      </c>
      <c r="H13629" s="268" t="s">
        <v>1071</v>
      </c>
      <c r="I13629" s="268" t="s">
        <v>2237</v>
      </c>
      <c r="J13629" s="268">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3" t="s">
        <v>2240</v>
      </c>
      <c r="C13630" s="264" t="s">
        <v>138</v>
      </c>
      <c r="D13630" s="74" t="str">
        <f t="shared" si="425"/>
        <v>mai/2019</v>
      </c>
      <c r="E13630" s="267">
        <v>43607</v>
      </c>
      <c r="F13630" s="263" t="s">
        <v>1061</v>
      </c>
      <c r="G13630" s="263" t="s">
        <v>2229</v>
      </c>
      <c r="H13630" s="268" t="s">
        <v>4370</v>
      </c>
      <c r="I13630" s="268" t="s">
        <v>126</v>
      </c>
      <c r="J13630" s="269">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3" t="s">
        <v>2240</v>
      </c>
      <c r="C13631" s="264" t="s">
        <v>138</v>
      </c>
      <c r="D13631" s="74" t="str">
        <f t="shared" si="425"/>
        <v>mai/2019</v>
      </c>
      <c r="E13631" s="267">
        <v>43607</v>
      </c>
      <c r="F13631" s="263" t="s">
        <v>1061</v>
      </c>
      <c r="G13631" s="263" t="s">
        <v>2229</v>
      </c>
      <c r="H13631" s="268" t="s">
        <v>4370</v>
      </c>
      <c r="I13631" s="268" t="s">
        <v>126</v>
      </c>
      <c r="J13631" s="269">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3" t="s">
        <v>2228</v>
      </c>
      <c r="C13632" s="264" t="s">
        <v>138</v>
      </c>
      <c r="D13632" s="74" t="str">
        <f t="shared" si="425"/>
        <v>mai/2019</v>
      </c>
      <c r="E13632" s="267">
        <v>43607</v>
      </c>
      <c r="F13632" s="263" t="s">
        <v>1261</v>
      </c>
      <c r="G13632" s="263" t="s">
        <v>2229</v>
      </c>
      <c r="H13632" s="268" t="s">
        <v>4538</v>
      </c>
      <c r="I13632" s="268" t="s">
        <v>135</v>
      </c>
      <c r="J13632" s="268">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3" t="s">
        <v>2228</v>
      </c>
      <c r="C13633" s="264" t="s">
        <v>138</v>
      </c>
      <c r="D13633" s="74" t="str">
        <f t="shared" si="425"/>
        <v>mai/2019</v>
      </c>
      <c r="E13633" s="267">
        <v>43607</v>
      </c>
      <c r="F13633" s="263" t="s">
        <v>4539</v>
      </c>
      <c r="G13633" s="263" t="s">
        <v>2229</v>
      </c>
      <c r="H13633" s="268" t="s">
        <v>4540</v>
      </c>
      <c r="I13633" s="268" t="s">
        <v>195</v>
      </c>
      <c r="J13633" s="269">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3" t="s">
        <v>2228</v>
      </c>
      <c r="C13634" s="264" t="s">
        <v>138</v>
      </c>
      <c r="D13634" s="74" t="str">
        <f t="shared" si="425"/>
        <v>mai/2019</v>
      </c>
      <c r="E13634" s="267">
        <v>43607</v>
      </c>
      <c r="F13634" s="263" t="s">
        <v>4539</v>
      </c>
      <c r="G13634" s="263" t="s">
        <v>2229</v>
      </c>
      <c r="H13634" s="268" t="s">
        <v>4540</v>
      </c>
      <c r="I13634" s="268" t="s">
        <v>562</v>
      </c>
      <c r="J13634" s="268">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3" t="s">
        <v>2228</v>
      </c>
      <c r="C13635" s="264" t="s">
        <v>138</v>
      </c>
      <c r="D13635" s="74" t="str">
        <f t="shared" si="425"/>
        <v>mai/2019</v>
      </c>
      <c r="E13635" s="267">
        <v>43607</v>
      </c>
      <c r="F13635" s="263">
        <v>8447</v>
      </c>
      <c r="G13635" s="263" t="s">
        <v>2324</v>
      </c>
      <c r="H13635" s="268" t="s">
        <v>4510</v>
      </c>
      <c r="I13635" s="268" t="s">
        <v>2182</v>
      </c>
      <c r="J13635" s="268">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3" t="s">
        <v>2228</v>
      </c>
      <c r="C13636" s="264" t="s">
        <v>138</v>
      </c>
      <c r="D13636" s="74" t="str">
        <f t="shared" ref="D13636:D13699" si="427">TEXT(E13636,"mmm/aaaa")</f>
        <v>mai/2019</v>
      </c>
      <c r="E13636" s="267">
        <v>43607</v>
      </c>
      <c r="F13636" s="263">
        <v>8447</v>
      </c>
      <c r="G13636" s="263" t="s">
        <v>2238</v>
      </c>
      <c r="H13636" s="268" t="s">
        <v>4510</v>
      </c>
      <c r="I13636" s="268" t="s">
        <v>2182</v>
      </c>
      <c r="J13636" s="268">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3" t="s">
        <v>2228</v>
      </c>
      <c r="C13637" s="264" t="s">
        <v>138</v>
      </c>
      <c r="D13637" s="74" t="str">
        <f t="shared" si="427"/>
        <v>mai/2019</v>
      </c>
      <c r="E13637" s="267">
        <v>43607</v>
      </c>
      <c r="F13637" s="263">
        <v>39179</v>
      </c>
      <c r="G13637" s="263" t="s">
        <v>2229</v>
      </c>
      <c r="H13637" s="268" t="s">
        <v>4541</v>
      </c>
      <c r="I13637" s="268" t="s">
        <v>2194</v>
      </c>
      <c r="J13637" s="269">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3" t="s">
        <v>2228</v>
      </c>
      <c r="C13638" s="264" t="s">
        <v>138</v>
      </c>
      <c r="D13638" s="74" t="str">
        <f t="shared" si="427"/>
        <v>mai/2019</v>
      </c>
      <c r="E13638" s="267">
        <v>43607</v>
      </c>
      <c r="F13638" s="263">
        <v>39179</v>
      </c>
      <c r="G13638" s="263" t="s">
        <v>2229</v>
      </c>
      <c r="H13638" s="268" t="s">
        <v>4541</v>
      </c>
      <c r="I13638" s="268" t="s">
        <v>562</v>
      </c>
      <c r="J13638" s="268">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3" t="s">
        <v>2228</v>
      </c>
      <c r="C13639" s="264" t="s">
        <v>138</v>
      </c>
      <c r="D13639" s="74" t="str">
        <f t="shared" si="427"/>
        <v>mai/2019</v>
      </c>
      <c r="E13639" s="267">
        <v>43607</v>
      </c>
      <c r="F13639" s="263">
        <v>8670</v>
      </c>
      <c r="G13639" s="263" t="s">
        <v>2229</v>
      </c>
      <c r="H13639" s="268" t="s">
        <v>4432</v>
      </c>
      <c r="I13639" s="268" t="s">
        <v>2182</v>
      </c>
      <c r="J13639" s="268">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3" t="s">
        <v>2228</v>
      </c>
      <c r="C13640" s="264" t="s">
        <v>138</v>
      </c>
      <c r="D13640" s="74" t="str">
        <f t="shared" si="427"/>
        <v>mai/2019</v>
      </c>
      <c r="E13640" s="267">
        <v>43607</v>
      </c>
      <c r="F13640" s="263">
        <v>8670</v>
      </c>
      <c r="G13640" s="263" t="s">
        <v>2229</v>
      </c>
      <c r="H13640" s="268" t="s">
        <v>4432</v>
      </c>
      <c r="I13640" s="268" t="s">
        <v>562</v>
      </c>
      <c r="J13640" s="268">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3" t="s">
        <v>2228</v>
      </c>
      <c r="C13641" s="264" t="s">
        <v>138</v>
      </c>
      <c r="D13641" s="74" t="str">
        <f t="shared" si="427"/>
        <v>mai/2019</v>
      </c>
      <c r="E13641" s="267">
        <v>43607</v>
      </c>
      <c r="F13641" s="263">
        <v>46</v>
      </c>
      <c r="G13641" s="263" t="s">
        <v>2229</v>
      </c>
      <c r="H13641" s="268" t="s">
        <v>3189</v>
      </c>
      <c r="I13641" s="268" t="s">
        <v>2176</v>
      </c>
      <c r="J13641" s="269">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3" t="s">
        <v>2228</v>
      </c>
      <c r="C13642" s="264" t="s">
        <v>138</v>
      </c>
      <c r="D13642" s="74" t="str">
        <f t="shared" si="427"/>
        <v>mai/2019</v>
      </c>
      <c r="E13642" s="267">
        <v>43607</v>
      </c>
      <c r="F13642" s="263">
        <v>39</v>
      </c>
      <c r="G13642" s="263" t="s">
        <v>2229</v>
      </c>
      <c r="H13642" s="268" t="s">
        <v>3189</v>
      </c>
      <c r="I13642" s="268" t="s">
        <v>2176</v>
      </c>
      <c r="J13642" s="269">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3" t="s">
        <v>2228</v>
      </c>
      <c r="C13643" s="264" t="s">
        <v>138</v>
      </c>
      <c r="D13643" s="74" t="str">
        <f t="shared" si="427"/>
        <v>mai/2019</v>
      </c>
      <c r="E13643" s="267">
        <v>43607</v>
      </c>
      <c r="F13643" s="263">
        <v>41</v>
      </c>
      <c r="G13643" s="263" t="s">
        <v>2229</v>
      </c>
      <c r="H13643" s="268" t="s">
        <v>3189</v>
      </c>
      <c r="I13643" s="268" t="s">
        <v>2176</v>
      </c>
      <c r="J13643" s="269">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3" t="s">
        <v>2228</v>
      </c>
      <c r="C13644" s="264" t="s">
        <v>138</v>
      </c>
      <c r="D13644" s="74" t="str">
        <f t="shared" si="427"/>
        <v>mai/2019</v>
      </c>
      <c r="E13644" s="267">
        <v>43607</v>
      </c>
      <c r="F13644" s="263">
        <v>47</v>
      </c>
      <c r="G13644" s="263" t="s">
        <v>2229</v>
      </c>
      <c r="H13644" s="268" t="s">
        <v>3189</v>
      </c>
      <c r="I13644" s="268" t="s">
        <v>2176</v>
      </c>
      <c r="J13644" s="269">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3" t="s">
        <v>2228</v>
      </c>
      <c r="C13645" s="264" t="s">
        <v>138</v>
      </c>
      <c r="D13645" s="74" t="str">
        <f t="shared" si="427"/>
        <v>mai/2019</v>
      </c>
      <c r="E13645" s="267">
        <v>43607</v>
      </c>
      <c r="F13645" s="263">
        <v>46</v>
      </c>
      <c r="G13645" s="263" t="s">
        <v>2229</v>
      </c>
      <c r="H13645" s="268" t="s">
        <v>3189</v>
      </c>
      <c r="I13645" s="268" t="s">
        <v>2176</v>
      </c>
      <c r="J13645" s="269">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3" t="s">
        <v>2228</v>
      </c>
      <c r="C13646" s="264" t="s">
        <v>138</v>
      </c>
      <c r="D13646" s="74" t="str">
        <f t="shared" si="427"/>
        <v>mai/2019</v>
      </c>
      <c r="E13646" s="267">
        <v>43607</v>
      </c>
      <c r="F13646" s="263">
        <v>45</v>
      </c>
      <c r="G13646" s="263" t="s">
        <v>2229</v>
      </c>
      <c r="H13646" s="268" t="s">
        <v>3189</v>
      </c>
      <c r="I13646" s="268" t="s">
        <v>2176</v>
      </c>
      <c r="J13646" s="269">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3" t="s">
        <v>2228</v>
      </c>
      <c r="C13647" s="264" t="s">
        <v>138</v>
      </c>
      <c r="D13647" s="74" t="str">
        <f t="shared" si="427"/>
        <v>mai/2019</v>
      </c>
      <c r="E13647" s="267">
        <v>43607</v>
      </c>
      <c r="F13647" s="263" t="s">
        <v>4542</v>
      </c>
      <c r="G13647" s="263" t="s">
        <v>2229</v>
      </c>
      <c r="H13647" s="268" t="s">
        <v>4543</v>
      </c>
      <c r="I13647" s="268" t="s">
        <v>194</v>
      </c>
      <c r="J13647" s="269">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3" t="s">
        <v>2228</v>
      </c>
      <c r="C13648" s="264" t="s">
        <v>138</v>
      </c>
      <c r="D13648" s="74" t="str">
        <f t="shared" si="427"/>
        <v>mai/2019</v>
      </c>
      <c r="E13648" s="267">
        <v>43607</v>
      </c>
      <c r="F13648" s="263" t="s">
        <v>1070</v>
      </c>
      <c r="G13648" s="263" t="s">
        <v>2229</v>
      </c>
      <c r="H13648" s="268" t="s">
        <v>1071</v>
      </c>
      <c r="I13648" s="268" t="s">
        <v>2237</v>
      </c>
      <c r="J13648" s="269">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3" t="s">
        <v>2228</v>
      </c>
      <c r="C13649" s="264" t="s">
        <v>138</v>
      </c>
      <c r="D13649" s="74" t="str">
        <f t="shared" si="427"/>
        <v>mai/2019</v>
      </c>
      <c r="E13649" s="267">
        <v>43607</v>
      </c>
      <c r="F13649" s="263">
        <v>74671</v>
      </c>
      <c r="G13649" s="263" t="s">
        <v>2229</v>
      </c>
      <c r="H13649" s="268" t="s">
        <v>4544</v>
      </c>
      <c r="I13649" s="268" t="s">
        <v>2182</v>
      </c>
      <c r="J13649" s="269">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3" t="s">
        <v>2228</v>
      </c>
      <c r="C13650" s="264" t="s">
        <v>138</v>
      </c>
      <c r="D13650" s="74" t="str">
        <f t="shared" si="427"/>
        <v>mai/2019</v>
      </c>
      <c r="E13650" s="267">
        <v>43607</v>
      </c>
      <c r="F13650" s="263" t="s">
        <v>1261</v>
      </c>
      <c r="G13650" s="263" t="s">
        <v>2229</v>
      </c>
      <c r="H13650" s="268" t="s">
        <v>2250</v>
      </c>
      <c r="I13650" s="268" t="s">
        <v>135</v>
      </c>
      <c r="J13650" s="268">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3" t="s">
        <v>2228</v>
      </c>
      <c r="C13651" s="264" t="s">
        <v>138</v>
      </c>
      <c r="D13651" s="74" t="str">
        <f t="shared" si="427"/>
        <v>mai/2019</v>
      </c>
      <c r="E13651" s="267">
        <v>43607</v>
      </c>
      <c r="F13651" s="263" t="s">
        <v>1261</v>
      </c>
      <c r="G13651" s="263" t="s">
        <v>2229</v>
      </c>
      <c r="H13651" s="268" t="s">
        <v>2250</v>
      </c>
      <c r="I13651" s="268" t="s">
        <v>135</v>
      </c>
      <c r="J13651" s="268">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3" t="s">
        <v>2228</v>
      </c>
      <c r="C13652" s="264" t="s">
        <v>138</v>
      </c>
      <c r="D13652" s="74" t="str">
        <f t="shared" si="427"/>
        <v>mai/2019</v>
      </c>
      <c r="E13652" s="267">
        <v>43607</v>
      </c>
      <c r="F13652" s="263" t="s">
        <v>1261</v>
      </c>
      <c r="G13652" s="263" t="s">
        <v>2229</v>
      </c>
      <c r="H13652" s="268" t="s">
        <v>2250</v>
      </c>
      <c r="I13652" s="268" t="s">
        <v>135</v>
      </c>
      <c r="J13652" s="268">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3" t="s">
        <v>2228</v>
      </c>
      <c r="C13653" s="264" t="s">
        <v>138</v>
      </c>
      <c r="D13653" s="74" t="str">
        <f t="shared" si="427"/>
        <v>mai/2019</v>
      </c>
      <c r="E13653" s="267">
        <v>43607</v>
      </c>
      <c r="F13653" s="263" t="s">
        <v>1261</v>
      </c>
      <c r="G13653" s="263" t="s">
        <v>2229</v>
      </c>
      <c r="H13653" s="268" t="s">
        <v>2250</v>
      </c>
      <c r="I13653" s="268" t="s">
        <v>135</v>
      </c>
      <c r="J13653" s="268">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3" t="s">
        <v>2228</v>
      </c>
      <c r="C13654" s="264" t="s">
        <v>138</v>
      </c>
      <c r="D13654" s="74" t="str">
        <f t="shared" si="427"/>
        <v>mai/2019</v>
      </c>
      <c r="E13654" s="267">
        <v>43607</v>
      </c>
      <c r="F13654" s="263" t="s">
        <v>1261</v>
      </c>
      <c r="G13654" s="263" t="s">
        <v>2229</v>
      </c>
      <c r="H13654" s="268" t="s">
        <v>2250</v>
      </c>
      <c r="I13654" s="268" t="s">
        <v>135</v>
      </c>
      <c r="J13654" s="268">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3" t="s">
        <v>2228</v>
      </c>
      <c r="C13655" s="264" t="s">
        <v>138</v>
      </c>
      <c r="D13655" s="74" t="str">
        <f t="shared" si="427"/>
        <v>mai/2019</v>
      </c>
      <c r="E13655" s="267">
        <v>43607</v>
      </c>
      <c r="F13655" s="263" t="s">
        <v>1261</v>
      </c>
      <c r="G13655" s="263" t="s">
        <v>2229</v>
      </c>
      <c r="H13655" s="268" t="s">
        <v>2250</v>
      </c>
      <c r="I13655" s="268" t="s">
        <v>135</v>
      </c>
      <c r="J13655" s="268">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3" t="s">
        <v>2228</v>
      </c>
      <c r="C13656" s="264" t="s">
        <v>138</v>
      </c>
      <c r="D13656" s="74" t="str">
        <f t="shared" si="427"/>
        <v>mai/2019</v>
      </c>
      <c r="E13656" s="267">
        <v>43607</v>
      </c>
      <c r="F13656" s="263" t="s">
        <v>1261</v>
      </c>
      <c r="G13656" s="263" t="s">
        <v>2229</v>
      </c>
      <c r="H13656" s="268" t="s">
        <v>2250</v>
      </c>
      <c r="I13656" s="268" t="s">
        <v>135</v>
      </c>
      <c r="J13656" s="268">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3" t="s">
        <v>2228</v>
      </c>
      <c r="C13657" s="264" t="s">
        <v>138</v>
      </c>
      <c r="D13657" s="74" t="str">
        <f t="shared" si="427"/>
        <v>mai/2019</v>
      </c>
      <c r="E13657" s="267">
        <v>43607</v>
      </c>
      <c r="F13657" s="263" t="s">
        <v>1261</v>
      </c>
      <c r="G13657" s="263" t="s">
        <v>2229</v>
      </c>
      <c r="H13657" s="268" t="s">
        <v>2250</v>
      </c>
      <c r="I13657" s="268" t="s">
        <v>135</v>
      </c>
      <c r="J13657" s="268">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3" t="s">
        <v>2228</v>
      </c>
      <c r="C13658" s="264" t="s">
        <v>138</v>
      </c>
      <c r="D13658" s="74" t="str">
        <f t="shared" si="427"/>
        <v>mai/2019</v>
      </c>
      <c r="E13658" s="267">
        <v>43607</v>
      </c>
      <c r="F13658" s="263" t="s">
        <v>1261</v>
      </c>
      <c r="G13658" s="263" t="s">
        <v>2229</v>
      </c>
      <c r="H13658" s="268" t="s">
        <v>2250</v>
      </c>
      <c r="I13658" s="268" t="s">
        <v>135</v>
      </c>
      <c r="J13658" s="268">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3" t="s">
        <v>2228</v>
      </c>
      <c r="C13659" s="264" t="s">
        <v>138</v>
      </c>
      <c r="D13659" s="74" t="str">
        <f t="shared" si="427"/>
        <v>mai/2019</v>
      </c>
      <c r="E13659" s="267">
        <v>43607</v>
      </c>
      <c r="F13659" s="263" t="s">
        <v>1061</v>
      </c>
      <c r="G13659" s="263" t="s">
        <v>2229</v>
      </c>
      <c r="H13659" s="268" t="s">
        <v>4370</v>
      </c>
      <c r="I13659" s="268" t="s">
        <v>126</v>
      </c>
      <c r="J13659" s="269">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3" t="s">
        <v>2228</v>
      </c>
      <c r="C13660" s="264" t="s">
        <v>138</v>
      </c>
      <c r="D13660" s="74" t="str">
        <f t="shared" si="427"/>
        <v>mai/2019</v>
      </c>
      <c r="E13660" s="267">
        <v>43607</v>
      </c>
      <c r="F13660" s="263" t="s">
        <v>1061</v>
      </c>
      <c r="G13660" s="263" t="s">
        <v>2229</v>
      </c>
      <c r="H13660" s="268" t="s">
        <v>4370</v>
      </c>
      <c r="I13660" s="268" t="s">
        <v>126</v>
      </c>
      <c r="J13660" s="269">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3" t="s">
        <v>2228</v>
      </c>
      <c r="C13661" s="264" t="s">
        <v>138</v>
      </c>
      <c r="D13661" s="74" t="str">
        <f t="shared" si="427"/>
        <v>mai/2019</v>
      </c>
      <c r="E13661" s="267">
        <v>43607</v>
      </c>
      <c r="F13661" s="263">
        <v>454411</v>
      </c>
      <c r="G13661" s="263" t="s">
        <v>2229</v>
      </c>
      <c r="H13661" s="268" t="s">
        <v>2377</v>
      </c>
      <c r="I13661" s="268" t="s">
        <v>846</v>
      </c>
      <c r="J13661" s="269">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3" t="s">
        <v>2228</v>
      </c>
      <c r="C13662" s="264" t="s">
        <v>138</v>
      </c>
      <c r="D13662" s="74" t="str">
        <f t="shared" si="427"/>
        <v>mai/2019</v>
      </c>
      <c r="E13662" s="267">
        <v>43607</v>
      </c>
      <c r="F13662" s="263">
        <v>454411</v>
      </c>
      <c r="G13662" s="263" t="s">
        <v>2229</v>
      </c>
      <c r="H13662" s="268" t="s">
        <v>2377</v>
      </c>
      <c r="I13662" s="268" t="s">
        <v>846</v>
      </c>
      <c r="J13662" s="268">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3" t="s">
        <v>2228</v>
      </c>
      <c r="C13663" s="264" t="s">
        <v>138</v>
      </c>
      <c r="D13663" s="74" t="str">
        <f t="shared" si="427"/>
        <v>mai/2019</v>
      </c>
      <c r="E13663" s="267">
        <v>43608</v>
      </c>
      <c r="F13663" s="263" t="s">
        <v>4517</v>
      </c>
      <c r="G13663" s="263" t="s">
        <v>2229</v>
      </c>
      <c r="H13663" s="268" t="s">
        <v>4545</v>
      </c>
      <c r="I13663" s="268" t="s">
        <v>2209</v>
      </c>
      <c r="J13663" s="268">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3" t="s">
        <v>2228</v>
      </c>
      <c r="C13664" s="264" t="s">
        <v>138</v>
      </c>
      <c r="D13664" s="74" t="str">
        <f t="shared" si="427"/>
        <v>mai/2019</v>
      </c>
      <c r="E13664" s="267">
        <v>43608</v>
      </c>
      <c r="F13664" s="263" t="s">
        <v>3376</v>
      </c>
      <c r="G13664" s="263" t="s">
        <v>2229</v>
      </c>
      <c r="H13664" s="268" t="s">
        <v>4474</v>
      </c>
      <c r="I13664" s="268" t="s">
        <v>130</v>
      </c>
      <c r="J13664" s="268">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3" t="s">
        <v>2228</v>
      </c>
      <c r="C13665" s="264" t="s">
        <v>138</v>
      </c>
      <c r="D13665" s="74" t="str">
        <f t="shared" si="427"/>
        <v>mai/2019</v>
      </c>
      <c r="E13665" s="267">
        <v>43608</v>
      </c>
      <c r="F13665" s="263" t="s">
        <v>1261</v>
      </c>
      <c r="G13665" s="263" t="s">
        <v>2229</v>
      </c>
      <c r="H13665" s="268" t="s">
        <v>879</v>
      </c>
      <c r="I13665" s="268" t="s">
        <v>135</v>
      </c>
      <c r="J13665" s="268">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3" t="s">
        <v>2228</v>
      </c>
      <c r="C13666" s="264" t="s">
        <v>138</v>
      </c>
      <c r="D13666" s="74" t="str">
        <f t="shared" si="427"/>
        <v>mai/2019</v>
      </c>
      <c r="E13666" s="267">
        <v>43608</v>
      </c>
      <c r="F13666" s="263" t="s">
        <v>1261</v>
      </c>
      <c r="G13666" s="263" t="s">
        <v>2229</v>
      </c>
      <c r="H13666" s="268" t="s">
        <v>879</v>
      </c>
      <c r="I13666" s="268" t="s">
        <v>135</v>
      </c>
      <c r="J13666" s="268">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3" t="s">
        <v>2228</v>
      </c>
      <c r="C13667" s="264" t="s">
        <v>138</v>
      </c>
      <c r="D13667" s="74" t="str">
        <f t="shared" si="427"/>
        <v>mai/2019</v>
      </c>
      <c r="E13667" s="267">
        <v>43608</v>
      </c>
      <c r="F13667" s="263" t="s">
        <v>1261</v>
      </c>
      <c r="G13667" s="263" t="s">
        <v>2229</v>
      </c>
      <c r="H13667" s="268" t="s">
        <v>879</v>
      </c>
      <c r="I13667" s="268" t="s">
        <v>135</v>
      </c>
      <c r="J13667" s="268">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3" t="s">
        <v>2228</v>
      </c>
      <c r="C13668" s="264" t="s">
        <v>138</v>
      </c>
      <c r="D13668" s="74" t="str">
        <f t="shared" si="427"/>
        <v>mai/2019</v>
      </c>
      <c r="E13668" s="267">
        <v>43608</v>
      </c>
      <c r="F13668" s="263" t="s">
        <v>1261</v>
      </c>
      <c r="G13668" s="263" t="s">
        <v>2229</v>
      </c>
      <c r="H13668" s="268" t="s">
        <v>879</v>
      </c>
      <c r="I13668" s="268" t="s">
        <v>135</v>
      </c>
      <c r="J13668" s="268">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3" t="s">
        <v>2228</v>
      </c>
      <c r="C13669" s="264" t="s">
        <v>138</v>
      </c>
      <c r="D13669" s="74" t="str">
        <f t="shared" si="427"/>
        <v>mai/2019</v>
      </c>
      <c r="E13669" s="267">
        <v>43608</v>
      </c>
      <c r="F13669" s="263" t="s">
        <v>1261</v>
      </c>
      <c r="G13669" s="263" t="s">
        <v>2229</v>
      </c>
      <c r="H13669" s="268" t="s">
        <v>879</v>
      </c>
      <c r="I13669" s="268" t="s">
        <v>135</v>
      </c>
      <c r="J13669" s="268">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3" t="s">
        <v>2228</v>
      </c>
      <c r="C13670" s="264" t="s">
        <v>138</v>
      </c>
      <c r="D13670" s="74" t="str">
        <f t="shared" si="427"/>
        <v>mai/2019</v>
      </c>
      <c r="E13670" s="267">
        <v>43608</v>
      </c>
      <c r="F13670" s="263" t="s">
        <v>3376</v>
      </c>
      <c r="G13670" s="263" t="s">
        <v>2229</v>
      </c>
      <c r="H13670" s="268" t="s">
        <v>4546</v>
      </c>
      <c r="I13670" s="268" t="s">
        <v>130</v>
      </c>
      <c r="J13670" s="269">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3" t="s">
        <v>2228</v>
      </c>
      <c r="C13671" s="264" t="s">
        <v>138</v>
      </c>
      <c r="D13671" s="74" t="str">
        <f t="shared" si="427"/>
        <v>mai/2019</v>
      </c>
      <c r="E13671" s="267">
        <v>43608</v>
      </c>
      <c r="F13671" s="263" t="s">
        <v>3376</v>
      </c>
      <c r="G13671" s="263" t="s">
        <v>2229</v>
      </c>
      <c r="H13671" s="268" t="s">
        <v>4546</v>
      </c>
      <c r="I13671" s="268" t="s">
        <v>130</v>
      </c>
      <c r="J13671" s="269">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3" t="s">
        <v>2228</v>
      </c>
      <c r="C13672" s="264" t="s">
        <v>138</v>
      </c>
      <c r="D13672" s="74" t="str">
        <f t="shared" si="427"/>
        <v>mai/2019</v>
      </c>
      <c r="E13672" s="267">
        <v>43608</v>
      </c>
      <c r="F13672" s="263" t="s">
        <v>3376</v>
      </c>
      <c r="G13672" s="263" t="s">
        <v>2229</v>
      </c>
      <c r="H13672" s="268" t="s">
        <v>4546</v>
      </c>
      <c r="I13672" s="268" t="s">
        <v>130</v>
      </c>
      <c r="J13672" s="269">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3" t="s">
        <v>2228</v>
      </c>
      <c r="C13673" s="264" t="s">
        <v>138</v>
      </c>
      <c r="D13673" s="74" t="str">
        <f t="shared" si="427"/>
        <v>mai/2019</v>
      </c>
      <c r="E13673" s="267">
        <v>43608</v>
      </c>
      <c r="F13673" s="263">
        <v>42</v>
      </c>
      <c r="G13673" s="263" t="s">
        <v>2229</v>
      </c>
      <c r="H13673" s="268" t="s">
        <v>3189</v>
      </c>
      <c r="I13673" s="268" t="s">
        <v>2176</v>
      </c>
      <c r="J13673" s="269">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3" t="s">
        <v>2228</v>
      </c>
      <c r="C13674" s="264" t="s">
        <v>138</v>
      </c>
      <c r="D13674" s="74" t="str">
        <f t="shared" si="427"/>
        <v>mai/2019</v>
      </c>
      <c r="E13674" s="267">
        <v>43608</v>
      </c>
      <c r="F13674" s="263">
        <v>252</v>
      </c>
      <c r="G13674" s="263" t="s">
        <v>2229</v>
      </c>
      <c r="H13674" s="268" t="s">
        <v>2357</v>
      </c>
      <c r="I13674" s="268" t="s">
        <v>164</v>
      </c>
      <c r="J13674" s="269">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3" t="s">
        <v>2228</v>
      </c>
      <c r="C13675" s="264" t="s">
        <v>138</v>
      </c>
      <c r="D13675" s="74" t="str">
        <f t="shared" si="427"/>
        <v>mai/2019</v>
      </c>
      <c r="E13675" s="267">
        <v>43608</v>
      </c>
      <c r="F13675" s="263">
        <v>4229148</v>
      </c>
      <c r="G13675" s="263" t="s">
        <v>2229</v>
      </c>
      <c r="H13675" s="268" t="s">
        <v>1638</v>
      </c>
      <c r="I13675" s="268" t="s">
        <v>151</v>
      </c>
      <c r="J13675" s="269">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3" t="s">
        <v>2228</v>
      </c>
      <c r="C13676" s="264" t="s">
        <v>138</v>
      </c>
      <c r="D13676" s="74" t="str">
        <f t="shared" si="427"/>
        <v>mai/2019</v>
      </c>
      <c r="E13676" s="267">
        <v>43608</v>
      </c>
      <c r="F13676" s="263">
        <v>4229147</v>
      </c>
      <c r="G13676" s="263" t="s">
        <v>2229</v>
      </c>
      <c r="H13676" s="268" t="s">
        <v>1638</v>
      </c>
      <c r="I13676" s="268" t="s">
        <v>151</v>
      </c>
      <c r="J13676" s="269">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3" t="s">
        <v>2228</v>
      </c>
      <c r="C13677" s="264" t="s">
        <v>138</v>
      </c>
      <c r="D13677" s="74" t="str">
        <f t="shared" si="427"/>
        <v>mai/2019</v>
      </c>
      <c r="E13677" s="267">
        <v>43608</v>
      </c>
      <c r="F13677" s="263">
        <v>1</v>
      </c>
      <c r="G13677" s="263" t="s">
        <v>2330</v>
      </c>
      <c r="H13677" s="270" t="s">
        <v>4547</v>
      </c>
      <c r="I13677" s="270" t="s">
        <v>2217</v>
      </c>
      <c r="J13677" s="269">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3" t="s">
        <v>2228</v>
      </c>
      <c r="C13678" s="264" t="s">
        <v>138</v>
      </c>
      <c r="D13678" s="74" t="str">
        <f t="shared" si="427"/>
        <v>mai/2019</v>
      </c>
      <c r="E13678" s="267">
        <v>43608</v>
      </c>
      <c r="F13678" s="263" t="s">
        <v>1070</v>
      </c>
      <c r="G13678" s="263" t="s">
        <v>2229</v>
      </c>
      <c r="H13678" s="268" t="s">
        <v>1071</v>
      </c>
      <c r="I13678" s="268" t="s">
        <v>2237</v>
      </c>
      <c r="J13678" s="269">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3" t="s">
        <v>2228</v>
      </c>
      <c r="C13679" s="264" t="s">
        <v>138</v>
      </c>
      <c r="D13679" s="74" t="str">
        <f t="shared" si="427"/>
        <v>mai/2019</v>
      </c>
      <c r="E13679" s="267">
        <v>43608</v>
      </c>
      <c r="F13679" s="263" t="s">
        <v>1261</v>
      </c>
      <c r="G13679" s="263" t="s">
        <v>2229</v>
      </c>
      <c r="H13679" s="268" t="s">
        <v>2250</v>
      </c>
      <c r="I13679" s="268" t="s">
        <v>135</v>
      </c>
      <c r="J13679" s="268">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3" t="s">
        <v>2228</v>
      </c>
      <c r="C13680" s="264" t="s">
        <v>138</v>
      </c>
      <c r="D13680" s="74" t="str">
        <f t="shared" si="427"/>
        <v>mai/2019</v>
      </c>
      <c r="E13680" s="267">
        <v>43608</v>
      </c>
      <c r="F13680" s="263">
        <v>2359104</v>
      </c>
      <c r="G13680" s="263" t="s">
        <v>2229</v>
      </c>
      <c r="H13680" s="268" t="s">
        <v>2392</v>
      </c>
      <c r="I13680" s="268" t="s">
        <v>145</v>
      </c>
      <c r="J13680" s="269">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3" t="s">
        <v>2228</v>
      </c>
      <c r="C13681" s="264" t="s">
        <v>138</v>
      </c>
      <c r="D13681" s="74" t="str">
        <f t="shared" si="427"/>
        <v>mai/2019</v>
      </c>
      <c r="E13681" s="267">
        <v>43608</v>
      </c>
      <c r="F13681" s="263">
        <v>2414916</v>
      </c>
      <c r="G13681" s="263" t="s">
        <v>2229</v>
      </c>
      <c r="H13681" s="268" t="s">
        <v>2392</v>
      </c>
      <c r="I13681" s="268" t="s">
        <v>145</v>
      </c>
      <c r="J13681" s="268">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3" t="s">
        <v>2228</v>
      </c>
      <c r="C13682" s="264" t="s">
        <v>138</v>
      </c>
      <c r="D13682" s="74" t="str">
        <f t="shared" si="427"/>
        <v>mai/2019</v>
      </c>
      <c r="E13682" s="267">
        <v>43612</v>
      </c>
      <c r="F13682" s="263" t="s">
        <v>131</v>
      </c>
      <c r="G13682" s="265" t="s">
        <v>2229</v>
      </c>
      <c r="H13682" s="268" t="s">
        <v>4399</v>
      </c>
      <c r="I13682" s="268" t="s">
        <v>133</v>
      </c>
      <c r="J13682" s="269">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3" t="s">
        <v>2228</v>
      </c>
      <c r="C13683" s="264" t="s">
        <v>138</v>
      </c>
      <c r="D13683" s="74" t="str">
        <f t="shared" si="427"/>
        <v>mai/2019</v>
      </c>
      <c r="E13683" s="267">
        <v>43612</v>
      </c>
      <c r="F13683" s="263" t="s">
        <v>131</v>
      </c>
      <c r="G13683" s="265" t="s">
        <v>2229</v>
      </c>
      <c r="H13683" s="268" t="s">
        <v>2681</v>
      </c>
      <c r="I13683" s="268" t="s">
        <v>133</v>
      </c>
      <c r="J13683" s="269">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3" t="s">
        <v>2228</v>
      </c>
      <c r="C13684" s="264" t="s">
        <v>138</v>
      </c>
      <c r="D13684" s="74" t="str">
        <f t="shared" si="427"/>
        <v>mai/2019</v>
      </c>
      <c r="E13684" s="267">
        <v>43612</v>
      </c>
      <c r="F13684" s="263" t="s">
        <v>131</v>
      </c>
      <c r="G13684" s="265" t="s">
        <v>2229</v>
      </c>
      <c r="H13684" s="268" t="s">
        <v>4548</v>
      </c>
      <c r="I13684" s="268" t="s">
        <v>133</v>
      </c>
      <c r="J13684" s="269">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3" t="s">
        <v>2228</v>
      </c>
      <c r="C13685" s="264" t="s">
        <v>138</v>
      </c>
      <c r="D13685" s="74" t="str">
        <f t="shared" si="427"/>
        <v>mai/2019</v>
      </c>
      <c r="E13685" s="267">
        <v>43612</v>
      </c>
      <c r="F13685" s="263">
        <v>8715</v>
      </c>
      <c r="G13685" s="263" t="s">
        <v>2229</v>
      </c>
      <c r="H13685" s="268" t="s">
        <v>4432</v>
      </c>
      <c r="I13685" s="268" t="s">
        <v>2182</v>
      </c>
      <c r="J13685" s="269">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3" t="s">
        <v>2228</v>
      </c>
      <c r="C13686" s="264" t="s">
        <v>138</v>
      </c>
      <c r="D13686" s="74" t="str">
        <f t="shared" si="427"/>
        <v>mai/2019</v>
      </c>
      <c r="E13686" s="267">
        <v>43612</v>
      </c>
      <c r="F13686" s="263">
        <v>8715</v>
      </c>
      <c r="G13686" s="263" t="s">
        <v>2229</v>
      </c>
      <c r="H13686" s="268" t="s">
        <v>4432</v>
      </c>
      <c r="I13686" s="268" t="s">
        <v>562</v>
      </c>
      <c r="J13686" s="268">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3" t="s">
        <v>2228</v>
      </c>
      <c r="C13687" s="264" t="s">
        <v>138</v>
      </c>
      <c r="D13687" s="74" t="str">
        <f t="shared" si="427"/>
        <v>mai/2019</v>
      </c>
      <c r="E13687" s="267">
        <v>43612</v>
      </c>
      <c r="F13687" s="263" t="s">
        <v>131</v>
      </c>
      <c r="G13687" s="265" t="s">
        <v>2229</v>
      </c>
      <c r="H13687" s="268" t="s">
        <v>4549</v>
      </c>
      <c r="I13687" s="268" t="s">
        <v>133</v>
      </c>
      <c r="J13687" s="269">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3" t="s">
        <v>2228</v>
      </c>
      <c r="C13688" s="264" t="s">
        <v>138</v>
      </c>
      <c r="D13688" s="74" t="str">
        <f t="shared" si="427"/>
        <v>mai/2019</v>
      </c>
      <c r="E13688" s="267">
        <v>43612</v>
      </c>
      <c r="F13688" s="263">
        <v>46</v>
      </c>
      <c r="G13688" s="263" t="s">
        <v>2229</v>
      </c>
      <c r="H13688" s="268" t="s">
        <v>3189</v>
      </c>
      <c r="I13688" s="268" t="s">
        <v>2176</v>
      </c>
      <c r="J13688" s="269">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3" t="s">
        <v>2228</v>
      </c>
      <c r="C13689" s="264" t="s">
        <v>138</v>
      </c>
      <c r="D13689" s="74" t="str">
        <f t="shared" si="427"/>
        <v>mai/2019</v>
      </c>
      <c r="E13689" s="267">
        <v>43612</v>
      </c>
      <c r="F13689" s="263" t="s">
        <v>131</v>
      </c>
      <c r="G13689" s="265" t="s">
        <v>2229</v>
      </c>
      <c r="H13689" s="268" t="s">
        <v>2575</v>
      </c>
      <c r="I13689" s="268" t="s">
        <v>133</v>
      </c>
      <c r="J13689" s="269">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3" t="s">
        <v>2228</v>
      </c>
      <c r="C13690" s="264" t="s">
        <v>138</v>
      </c>
      <c r="D13690" s="74" t="str">
        <f t="shared" si="427"/>
        <v>mai/2019</v>
      </c>
      <c r="E13690" s="267">
        <v>43612</v>
      </c>
      <c r="F13690" s="263" t="s">
        <v>4550</v>
      </c>
      <c r="G13690" s="263" t="s">
        <v>2229</v>
      </c>
      <c r="H13690" s="268" t="s">
        <v>4404</v>
      </c>
      <c r="I13690" s="268" t="s">
        <v>2182</v>
      </c>
      <c r="J13690" s="269">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3" t="s">
        <v>2228</v>
      </c>
      <c r="C13691" s="264" t="s">
        <v>138</v>
      </c>
      <c r="D13691" s="74" t="str">
        <f t="shared" si="427"/>
        <v>mai/2019</v>
      </c>
      <c r="E13691" s="267">
        <v>43612</v>
      </c>
      <c r="F13691" s="263">
        <v>4789</v>
      </c>
      <c r="G13691" s="263" t="s">
        <v>2229</v>
      </c>
      <c r="H13691" s="268" t="s">
        <v>4404</v>
      </c>
      <c r="I13691" s="268" t="s">
        <v>2182</v>
      </c>
      <c r="J13691" s="269">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3" t="s">
        <v>2228</v>
      </c>
      <c r="C13692" s="264" t="s">
        <v>138</v>
      </c>
      <c r="D13692" s="74" t="str">
        <f t="shared" si="427"/>
        <v>mai/2019</v>
      </c>
      <c r="E13692" s="267">
        <v>43612</v>
      </c>
      <c r="F13692" s="263">
        <v>4790</v>
      </c>
      <c r="G13692" s="263" t="s">
        <v>2229</v>
      </c>
      <c r="H13692" s="268" t="s">
        <v>4404</v>
      </c>
      <c r="I13692" s="268" t="s">
        <v>2182</v>
      </c>
      <c r="J13692" s="268">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3" t="s">
        <v>2228</v>
      </c>
      <c r="C13693" s="264" t="s">
        <v>138</v>
      </c>
      <c r="D13693" s="74" t="str">
        <f t="shared" si="427"/>
        <v>mai/2019</v>
      </c>
      <c r="E13693" s="267">
        <v>43612</v>
      </c>
      <c r="F13693" s="263" t="s">
        <v>131</v>
      </c>
      <c r="G13693" s="265" t="s">
        <v>2229</v>
      </c>
      <c r="H13693" s="268" t="s">
        <v>2867</v>
      </c>
      <c r="I13693" s="268" t="s">
        <v>133</v>
      </c>
      <c r="J13693" s="269">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3" t="s">
        <v>2228</v>
      </c>
      <c r="C13694" s="264" t="s">
        <v>138</v>
      </c>
      <c r="D13694" s="74" t="str">
        <f t="shared" si="427"/>
        <v>mai/2019</v>
      </c>
      <c r="E13694" s="267">
        <v>43612</v>
      </c>
      <c r="F13694" s="263" t="s">
        <v>1070</v>
      </c>
      <c r="G13694" s="263" t="s">
        <v>2229</v>
      </c>
      <c r="H13694" s="268" t="s">
        <v>1071</v>
      </c>
      <c r="I13694" s="268" t="s">
        <v>2237</v>
      </c>
      <c r="J13694" s="269">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3" t="s">
        <v>2228</v>
      </c>
      <c r="C13695" s="264" t="s">
        <v>138</v>
      </c>
      <c r="D13695" s="74" t="str">
        <f t="shared" si="427"/>
        <v>mai/2019</v>
      </c>
      <c r="E13695" s="267">
        <v>43612</v>
      </c>
      <c r="F13695" s="263">
        <v>2569</v>
      </c>
      <c r="G13695" s="263" t="s">
        <v>2229</v>
      </c>
      <c r="H13695" s="270" t="s">
        <v>2322</v>
      </c>
      <c r="I13695" s="270" t="s">
        <v>120</v>
      </c>
      <c r="J13695" s="268">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3" t="s">
        <v>2228</v>
      </c>
      <c r="C13696" s="264" t="s">
        <v>138</v>
      </c>
      <c r="D13696" s="74" t="str">
        <f t="shared" si="427"/>
        <v>mai/2019</v>
      </c>
      <c r="E13696" s="267">
        <v>43612</v>
      </c>
      <c r="F13696" s="263" t="s">
        <v>1261</v>
      </c>
      <c r="G13696" s="263" t="s">
        <v>2229</v>
      </c>
      <c r="H13696" s="268" t="s">
        <v>2250</v>
      </c>
      <c r="I13696" s="268" t="s">
        <v>135</v>
      </c>
      <c r="J13696" s="268">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3" t="s">
        <v>2228</v>
      </c>
      <c r="C13697" s="264" t="s">
        <v>138</v>
      </c>
      <c r="D13697" s="74" t="str">
        <f t="shared" si="427"/>
        <v>mai/2019</v>
      </c>
      <c r="E13697" s="267">
        <v>43612</v>
      </c>
      <c r="F13697" s="263" t="s">
        <v>1261</v>
      </c>
      <c r="G13697" s="263" t="s">
        <v>2229</v>
      </c>
      <c r="H13697" s="268" t="s">
        <v>2250</v>
      </c>
      <c r="I13697" s="268" t="s">
        <v>135</v>
      </c>
      <c r="J13697" s="268">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3" t="s">
        <v>2228</v>
      </c>
      <c r="C13698" s="264" t="s">
        <v>138</v>
      </c>
      <c r="D13698" s="74" t="str">
        <f t="shared" si="427"/>
        <v>mai/2019</v>
      </c>
      <c r="E13698" s="267">
        <v>43612</v>
      </c>
      <c r="F13698" s="263" t="s">
        <v>1261</v>
      </c>
      <c r="G13698" s="263" t="s">
        <v>2229</v>
      </c>
      <c r="H13698" s="268" t="s">
        <v>2250</v>
      </c>
      <c r="I13698" s="268" t="s">
        <v>135</v>
      </c>
      <c r="J13698" s="268">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3" t="s">
        <v>2228</v>
      </c>
      <c r="C13699" s="264" t="s">
        <v>138</v>
      </c>
      <c r="D13699" s="74" t="str">
        <f t="shared" si="427"/>
        <v>mai/2019</v>
      </c>
      <c r="E13699" s="267">
        <v>43612</v>
      </c>
      <c r="F13699" s="263" t="s">
        <v>1261</v>
      </c>
      <c r="G13699" s="263" t="s">
        <v>2229</v>
      </c>
      <c r="H13699" s="268" t="s">
        <v>2250</v>
      </c>
      <c r="I13699" s="268" t="s">
        <v>135</v>
      </c>
      <c r="J13699" s="268">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3" t="s">
        <v>2228</v>
      </c>
      <c r="C13700" s="264" t="s">
        <v>138</v>
      </c>
      <c r="D13700" s="74" t="str">
        <f t="shared" ref="D13700:D13763" si="429">TEXT(E13700,"mmm/aaaa")</f>
        <v>mai/2019</v>
      </c>
      <c r="E13700" s="267">
        <v>43613</v>
      </c>
      <c r="F13700" s="263">
        <v>82227</v>
      </c>
      <c r="G13700" s="263" t="s">
        <v>2238</v>
      </c>
      <c r="H13700" s="268" t="s">
        <v>4457</v>
      </c>
      <c r="I13700" s="268" t="s">
        <v>2181</v>
      </c>
      <c r="J13700" s="269">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3" t="s">
        <v>2228</v>
      </c>
      <c r="C13701" s="264" t="s">
        <v>138</v>
      </c>
      <c r="D13701" s="74" t="str">
        <f t="shared" si="429"/>
        <v>mai/2019</v>
      </c>
      <c r="E13701" s="267">
        <v>43613</v>
      </c>
      <c r="F13701" s="263">
        <v>82227</v>
      </c>
      <c r="G13701" s="263" t="s">
        <v>2238</v>
      </c>
      <c r="H13701" s="268" t="s">
        <v>4457</v>
      </c>
      <c r="I13701" s="268" t="s">
        <v>562</v>
      </c>
      <c r="J13701" s="268">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3" t="s">
        <v>2228</v>
      </c>
      <c r="C13702" s="264" t="s">
        <v>138</v>
      </c>
      <c r="D13702" s="74" t="str">
        <f t="shared" si="429"/>
        <v>mai/2019</v>
      </c>
      <c r="E13702" s="267">
        <v>43613</v>
      </c>
      <c r="F13702" s="263">
        <v>2827</v>
      </c>
      <c r="G13702" s="263" t="s">
        <v>2284</v>
      </c>
      <c r="H13702" s="268" t="s">
        <v>4451</v>
      </c>
      <c r="I13702" s="268" t="s">
        <v>2217</v>
      </c>
      <c r="J13702" s="269">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3" t="s">
        <v>2228</v>
      </c>
      <c r="C13703" s="264" t="s">
        <v>138</v>
      </c>
      <c r="D13703" s="74" t="str">
        <f t="shared" si="429"/>
        <v>mai/2019</v>
      </c>
      <c r="E13703" s="267">
        <v>43613</v>
      </c>
      <c r="F13703" s="263" t="s">
        <v>1070</v>
      </c>
      <c r="G13703" s="263" t="s">
        <v>2229</v>
      </c>
      <c r="H13703" s="268" t="s">
        <v>1071</v>
      </c>
      <c r="I13703" s="268" t="s">
        <v>2237</v>
      </c>
      <c r="J13703" s="269">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3" t="s">
        <v>2228</v>
      </c>
      <c r="C13704" s="264" t="s">
        <v>138</v>
      </c>
      <c r="D13704" s="74" t="str">
        <f t="shared" si="429"/>
        <v>mai/2019</v>
      </c>
      <c r="E13704" s="267">
        <v>43613</v>
      </c>
      <c r="F13704" s="263" t="s">
        <v>1261</v>
      </c>
      <c r="G13704" s="263" t="s">
        <v>2229</v>
      </c>
      <c r="H13704" s="268" t="s">
        <v>2250</v>
      </c>
      <c r="I13704" s="268" t="s">
        <v>135</v>
      </c>
      <c r="J13704" s="268">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3" t="s">
        <v>2228</v>
      </c>
      <c r="C13705" s="264" t="s">
        <v>138</v>
      </c>
      <c r="D13705" s="74" t="str">
        <f t="shared" si="429"/>
        <v>mai/2019</v>
      </c>
      <c r="E13705" s="267">
        <v>43613</v>
      </c>
      <c r="F13705" s="263" t="s">
        <v>1261</v>
      </c>
      <c r="G13705" s="263" t="s">
        <v>2229</v>
      </c>
      <c r="H13705" s="268" t="s">
        <v>2250</v>
      </c>
      <c r="I13705" s="268" t="s">
        <v>135</v>
      </c>
      <c r="J13705" s="268">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3" t="s">
        <v>2228</v>
      </c>
      <c r="C13706" s="264" t="s">
        <v>138</v>
      </c>
      <c r="D13706" s="74" t="str">
        <f t="shared" si="429"/>
        <v>mai/2019</v>
      </c>
      <c r="E13706" s="267">
        <v>43613</v>
      </c>
      <c r="F13706" s="263">
        <v>68597</v>
      </c>
      <c r="G13706" s="263" t="s">
        <v>2330</v>
      </c>
      <c r="H13706" s="268" t="s">
        <v>4383</v>
      </c>
      <c r="I13706" s="268" t="s">
        <v>2183</v>
      </c>
      <c r="J13706" s="268">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3" t="s">
        <v>2228</v>
      </c>
      <c r="C13707" s="264" t="s">
        <v>138</v>
      </c>
      <c r="D13707" s="74" t="str">
        <f t="shared" si="429"/>
        <v>mai/2019</v>
      </c>
      <c r="E13707" s="267">
        <v>43613</v>
      </c>
      <c r="F13707" s="263">
        <v>68597</v>
      </c>
      <c r="G13707" s="263" t="s">
        <v>2330</v>
      </c>
      <c r="H13707" s="268" t="s">
        <v>4383</v>
      </c>
      <c r="I13707" s="268" t="s">
        <v>562</v>
      </c>
      <c r="J13707" s="268">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3" t="s">
        <v>2228</v>
      </c>
      <c r="C13708" s="264" t="s">
        <v>138</v>
      </c>
      <c r="D13708" s="74" t="str">
        <f t="shared" si="429"/>
        <v>mai/2019</v>
      </c>
      <c r="E13708" s="267">
        <v>43613</v>
      </c>
      <c r="F13708" s="263">
        <v>68594</v>
      </c>
      <c r="G13708" s="263" t="s">
        <v>2229</v>
      </c>
      <c r="H13708" s="268" t="s">
        <v>4383</v>
      </c>
      <c r="I13708" s="268" t="s">
        <v>2183</v>
      </c>
      <c r="J13708" s="269">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3" t="s">
        <v>2228</v>
      </c>
      <c r="C13709" s="264" t="s">
        <v>138</v>
      </c>
      <c r="D13709" s="74" t="str">
        <f t="shared" si="429"/>
        <v>mai/2019</v>
      </c>
      <c r="E13709" s="267">
        <v>43613</v>
      </c>
      <c r="F13709" s="263">
        <v>68594</v>
      </c>
      <c r="G13709" s="263" t="s">
        <v>2229</v>
      </c>
      <c r="H13709" s="268" t="s">
        <v>4383</v>
      </c>
      <c r="I13709" s="268" t="s">
        <v>562</v>
      </c>
      <c r="J13709" s="268">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3" t="s">
        <v>2228</v>
      </c>
      <c r="C13710" s="264" t="s">
        <v>138</v>
      </c>
      <c r="D13710" s="74" t="str">
        <f t="shared" si="429"/>
        <v>mai/2019</v>
      </c>
      <c r="E13710" s="267">
        <v>43613</v>
      </c>
      <c r="F13710" s="263">
        <v>68894</v>
      </c>
      <c r="G13710" s="263" t="s">
        <v>2229</v>
      </c>
      <c r="H13710" s="268" t="s">
        <v>4383</v>
      </c>
      <c r="I13710" s="268" t="s">
        <v>2183</v>
      </c>
      <c r="J13710" s="268">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3" t="s">
        <v>2228</v>
      </c>
      <c r="C13711" s="264" t="s">
        <v>138</v>
      </c>
      <c r="D13711" s="74" t="str">
        <f t="shared" si="429"/>
        <v>mai/2019</v>
      </c>
      <c r="E13711" s="267">
        <v>43613</v>
      </c>
      <c r="F13711" s="263">
        <v>68894</v>
      </c>
      <c r="G13711" s="263" t="s">
        <v>2229</v>
      </c>
      <c r="H13711" s="268" t="s">
        <v>4383</v>
      </c>
      <c r="I13711" s="268" t="s">
        <v>562</v>
      </c>
      <c r="J13711" s="268">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3" t="s">
        <v>2228</v>
      </c>
      <c r="C13712" s="264" t="s">
        <v>138</v>
      </c>
      <c r="D13712" s="74" t="str">
        <f t="shared" si="429"/>
        <v>mai/2019</v>
      </c>
      <c r="E13712" s="267">
        <v>43613</v>
      </c>
      <c r="F13712" s="263">
        <v>68595</v>
      </c>
      <c r="G13712" s="263" t="s">
        <v>2229</v>
      </c>
      <c r="H13712" s="268" t="s">
        <v>4383</v>
      </c>
      <c r="I13712" s="268" t="s">
        <v>2183</v>
      </c>
      <c r="J13712" s="269">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3" t="s">
        <v>2228</v>
      </c>
      <c r="C13713" s="264" t="s">
        <v>138</v>
      </c>
      <c r="D13713" s="74" t="str">
        <f t="shared" si="429"/>
        <v>mai/2019</v>
      </c>
      <c r="E13713" s="267">
        <v>43613</v>
      </c>
      <c r="F13713" s="263">
        <v>68595</v>
      </c>
      <c r="G13713" s="263" t="s">
        <v>2229</v>
      </c>
      <c r="H13713" s="268" t="s">
        <v>4383</v>
      </c>
      <c r="I13713" s="268" t="s">
        <v>562</v>
      </c>
      <c r="J13713" s="268">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3" t="s">
        <v>2228</v>
      </c>
      <c r="C13714" s="264" t="s">
        <v>138</v>
      </c>
      <c r="D13714" s="74" t="str">
        <f t="shared" si="429"/>
        <v>mai/2019</v>
      </c>
      <c r="E13714" s="267">
        <v>43613</v>
      </c>
      <c r="F13714" s="263">
        <v>68755</v>
      </c>
      <c r="G13714" s="263" t="s">
        <v>2330</v>
      </c>
      <c r="H13714" s="268" t="s">
        <v>4383</v>
      </c>
      <c r="I13714" s="268" t="s">
        <v>2183</v>
      </c>
      <c r="J13714" s="268">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3" t="s">
        <v>2228</v>
      </c>
      <c r="C13715" s="264" t="s">
        <v>138</v>
      </c>
      <c r="D13715" s="74" t="str">
        <f t="shared" si="429"/>
        <v>mai/2019</v>
      </c>
      <c r="E13715" s="267">
        <v>43613</v>
      </c>
      <c r="F13715" s="263">
        <v>68755</v>
      </c>
      <c r="G13715" s="263" t="s">
        <v>2330</v>
      </c>
      <c r="H13715" s="268" t="s">
        <v>4383</v>
      </c>
      <c r="I13715" s="268" t="s">
        <v>562</v>
      </c>
      <c r="J13715" s="268">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3" t="s">
        <v>2228</v>
      </c>
      <c r="C13716" s="264" t="s">
        <v>138</v>
      </c>
      <c r="D13716" s="74" t="str">
        <f t="shared" si="429"/>
        <v>mai/2019</v>
      </c>
      <c r="E13716" s="267">
        <v>43613</v>
      </c>
      <c r="F13716" s="263">
        <v>68751</v>
      </c>
      <c r="G13716" s="263" t="s">
        <v>2229</v>
      </c>
      <c r="H13716" s="268" t="s">
        <v>4383</v>
      </c>
      <c r="I13716" s="268" t="s">
        <v>2183</v>
      </c>
      <c r="J13716" s="269">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3" t="s">
        <v>2228</v>
      </c>
      <c r="C13717" s="264" t="s">
        <v>138</v>
      </c>
      <c r="D13717" s="74" t="str">
        <f t="shared" si="429"/>
        <v>mai/2019</v>
      </c>
      <c r="E13717" s="267">
        <v>43613</v>
      </c>
      <c r="F13717" s="263">
        <v>68751</v>
      </c>
      <c r="G13717" s="263" t="s">
        <v>2229</v>
      </c>
      <c r="H13717" s="268" t="s">
        <v>4383</v>
      </c>
      <c r="I13717" s="268" t="s">
        <v>562</v>
      </c>
      <c r="J13717" s="268">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3" t="s">
        <v>2228</v>
      </c>
      <c r="C13718" s="264" t="s">
        <v>138</v>
      </c>
      <c r="D13718" s="74" t="str">
        <f t="shared" si="429"/>
        <v>mai/2019</v>
      </c>
      <c r="E13718" s="267">
        <v>43614</v>
      </c>
      <c r="F13718" s="263" t="s">
        <v>1261</v>
      </c>
      <c r="G13718" s="263" t="s">
        <v>2229</v>
      </c>
      <c r="H13718" s="268" t="s">
        <v>262</v>
      </c>
      <c r="I13718" s="268" t="s">
        <v>135</v>
      </c>
      <c r="J13718" s="268">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3" t="s">
        <v>2228</v>
      </c>
      <c r="C13719" s="264" t="s">
        <v>138</v>
      </c>
      <c r="D13719" s="74" t="str">
        <f t="shared" si="429"/>
        <v>mai/2019</v>
      </c>
      <c r="E13719" s="267">
        <v>43614</v>
      </c>
      <c r="F13719" s="263" t="s">
        <v>1070</v>
      </c>
      <c r="G13719" s="263" t="s">
        <v>2229</v>
      </c>
      <c r="H13719" s="268" t="s">
        <v>1071</v>
      </c>
      <c r="I13719" s="268" t="s">
        <v>2237</v>
      </c>
      <c r="J13719" s="268">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3" t="s">
        <v>2228</v>
      </c>
      <c r="C13720" s="264" t="s">
        <v>138</v>
      </c>
      <c r="D13720" s="74" t="str">
        <f t="shared" si="429"/>
        <v>mai/2019</v>
      </c>
      <c r="E13720" s="267">
        <v>43615</v>
      </c>
      <c r="F13720" s="266">
        <v>1945681</v>
      </c>
      <c r="G13720" s="279" t="s">
        <v>2229</v>
      </c>
      <c r="H13720" s="270" t="s">
        <v>3364</v>
      </c>
      <c r="I13720" s="270" t="s">
        <v>846</v>
      </c>
      <c r="J13720" s="268">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3" t="s">
        <v>2228</v>
      </c>
      <c r="C13721" s="264" t="s">
        <v>138</v>
      </c>
      <c r="D13721" s="74" t="str">
        <f t="shared" si="429"/>
        <v>mai/2019</v>
      </c>
      <c r="E13721" s="267">
        <v>43615</v>
      </c>
      <c r="F13721" s="263" t="s">
        <v>1070</v>
      </c>
      <c r="G13721" s="263" t="s">
        <v>2229</v>
      </c>
      <c r="H13721" s="268" t="s">
        <v>1071</v>
      </c>
      <c r="I13721" s="268" t="s">
        <v>2237</v>
      </c>
      <c r="J13721" s="269">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3" t="s">
        <v>2228</v>
      </c>
      <c r="C13722" s="264" t="s">
        <v>138</v>
      </c>
      <c r="D13722" s="74" t="str">
        <f t="shared" si="429"/>
        <v>mai/2019</v>
      </c>
      <c r="E13722" s="267">
        <v>43615</v>
      </c>
      <c r="F13722" s="266">
        <v>6624606</v>
      </c>
      <c r="G13722" s="263" t="s">
        <v>2229</v>
      </c>
      <c r="H13722" s="270" t="s">
        <v>3126</v>
      </c>
      <c r="I13722" s="270" t="s">
        <v>190</v>
      </c>
      <c r="J13722" s="268">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3" t="s">
        <v>2228</v>
      </c>
      <c r="C13723" s="264" t="s">
        <v>138</v>
      </c>
      <c r="D13723" s="74" t="str">
        <f t="shared" si="429"/>
        <v>mai/2019</v>
      </c>
      <c r="E13723" s="267">
        <v>43615</v>
      </c>
      <c r="F13723" s="266">
        <v>6624603</v>
      </c>
      <c r="G13723" s="263" t="s">
        <v>2229</v>
      </c>
      <c r="H13723" s="270" t="s">
        <v>3126</v>
      </c>
      <c r="I13723" s="270" t="s">
        <v>190</v>
      </c>
      <c r="J13723" s="268">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3" t="s">
        <v>2228</v>
      </c>
      <c r="C13724" s="264" t="s">
        <v>138</v>
      </c>
      <c r="D13724" s="74" t="str">
        <f t="shared" si="429"/>
        <v>mai/2019</v>
      </c>
      <c r="E13724" s="267">
        <v>43615</v>
      </c>
      <c r="F13724" s="266">
        <v>6615623</v>
      </c>
      <c r="G13724" s="263" t="s">
        <v>2229</v>
      </c>
      <c r="H13724" s="270" t="s">
        <v>3126</v>
      </c>
      <c r="I13724" s="270" t="s">
        <v>190</v>
      </c>
      <c r="J13724" s="269">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3" t="s">
        <v>2240</v>
      </c>
      <c r="C13725" s="264" t="s">
        <v>138</v>
      </c>
      <c r="D13725" s="74" t="str">
        <f t="shared" si="429"/>
        <v>mai/2019</v>
      </c>
      <c r="E13725" s="267">
        <v>43616</v>
      </c>
      <c r="F13725" s="263" t="s">
        <v>161</v>
      </c>
      <c r="G13725" s="263" t="s">
        <v>2229</v>
      </c>
      <c r="H13725" s="268" t="s">
        <v>161</v>
      </c>
      <c r="I13725" s="268" t="s">
        <v>2168</v>
      </c>
      <c r="J13725" s="269">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3" t="s">
        <v>2240</v>
      </c>
      <c r="C13726" s="264" t="s">
        <v>138</v>
      </c>
      <c r="D13726" s="74" t="str">
        <f t="shared" si="429"/>
        <v>mai/2019</v>
      </c>
      <c r="E13726" s="267">
        <v>43616</v>
      </c>
      <c r="F13726" s="263" t="s">
        <v>250</v>
      </c>
      <c r="G13726" s="263" t="s">
        <v>2229</v>
      </c>
      <c r="H13726" s="268" t="s">
        <v>4551</v>
      </c>
      <c r="I13726" s="268" t="s">
        <v>2171</v>
      </c>
      <c r="J13726" s="268">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3" t="s">
        <v>2240</v>
      </c>
      <c r="C13727" s="264" t="s">
        <v>138</v>
      </c>
      <c r="D13727" s="74" t="str">
        <f t="shared" si="429"/>
        <v>mai/2019</v>
      </c>
      <c r="E13727" s="267">
        <v>43616</v>
      </c>
      <c r="F13727" s="263" t="s">
        <v>1061</v>
      </c>
      <c r="G13727" s="263" t="s">
        <v>2229</v>
      </c>
      <c r="H13727" s="268" t="s">
        <v>4370</v>
      </c>
      <c r="I13727" s="268" t="s">
        <v>126</v>
      </c>
      <c r="J13727" s="269">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3" t="s">
        <v>2228</v>
      </c>
      <c r="C13728" s="264" t="s">
        <v>138</v>
      </c>
      <c r="D13728" s="74" t="str">
        <f t="shared" si="429"/>
        <v>mai/2019</v>
      </c>
      <c r="E13728" s="267">
        <v>43616</v>
      </c>
      <c r="F13728" s="263" t="s">
        <v>159</v>
      </c>
      <c r="G13728" s="263" t="s">
        <v>2229</v>
      </c>
      <c r="H13728" s="268" t="s">
        <v>4552</v>
      </c>
      <c r="I13728" s="268" t="s">
        <v>160</v>
      </c>
      <c r="J13728" s="268">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3" t="s">
        <v>2228</v>
      </c>
      <c r="C13729" s="264" t="s">
        <v>138</v>
      </c>
      <c r="D13729" s="74" t="str">
        <f t="shared" si="429"/>
        <v>mai/2019</v>
      </c>
      <c r="E13729" s="267">
        <v>43616</v>
      </c>
      <c r="F13729" s="263" t="s">
        <v>4374</v>
      </c>
      <c r="G13729" s="263" t="s">
        <v>2229</v>
      </c>
      <c r="H13729" s="268" t="s">
        <v>72</v>
      </c>
      <c r="I13729" s="268" t="s">
        <v>1064</v>
      </c>
      <c r="J13729" s="269">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3" t="s">
        <v>2228</v>
      </c>
      <c r="C13730" s="264" t="s">
        <v>138</v>
      </c>
      <c r="D13730" s="74" t="str">
        <f t="shared" si="429"/>
        <v>mai/2019</v>
      </c>
      <c r="E13730" s="267">
        <v>43616</v>
      </c>
      <c r="F13730" s="263" t="s">
        <v>250</v>
      </c>
      <c r="G13730" s="263" t="s">
        <v>2229</v>
      </c>
      <c r="H13730" s="268" t="s">
        <v>4551</v>
      </c>
      <c r="I13730" s="268" t="s">
        <v>2171</v>
      </c>
      <c r="J13730" s="268">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3" t="s">
        <v>2228</v>
      </c>
      <c r="C13731" s="264" t="s">
        <v>138</v>
      </c>
      <c r="D13731" s="74" t="str">
        <f t="shared" si="429"/>
        <v>mai/2019</v>
      </c>
      <c r="E13731" s="267">
        <v>43616</v>
      </c>
      <c r="F13731" s="263" t="s">
        <v>1061</v>
      </c>
      <c r="G13731" s="263" t="s">
        <v>2229</v>
      </c>
      <c r="H13731" s="268" t="s">
        <v>4370</v>
      </c>
      <c r="I13731" s="268" t="s">
        <v>126</v>
      </c>
      <c r="J13731" s="269">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3" t="s">
        <v>2240</v>
      </c>
      <c r="C13732" s="264" t="s">
        <v>138</v>
      </c>
      <c r="D13732" s="74" t="str">
        <f t="shared" si="429"/>
        <v>jun/2019</v>
      </c>
      <c r="E13732" s="267">
        <v>43619</v>
      </c>
      <c r="F13732" s="263" t="s">
        <v>1061</v>
      </c>
      <c r="G13732" s="263" t="s">
        <v>2229</v>
      </c>
      <c r="H13732" s="268" t="s">
        <v>4370</v>
      </c>
      <c r="I13732" s="268" t="s">
        <v>126</v>
      </c>
      <c r="J13732" s="269">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3" t="s">
        <v>2240</v>
      </c>
      <c r="C13733" s="264" t="s">
        <v>138</v>
      </c>
      <c r="D13733" s="74" t="str">
        <f t="shared" si="429"/>
        <v>jun/2019</v>
      </c>
      <c r="E13733" s="267">
        <v>43619</v>
      </c>
      <c r="F13733" s="263" t="s">
        <v>1061</v>
      </c>
      <c r="G13733" s="263" t="s">
        <v>2229</v>
      </c>
      <c r="H13733" s="268" t="s">
        <v>4370</v>
      </c>
      <c r="I13733" s="268" t="s">
        <v>126</v>
      </c>
      <c r="J13733" s="269">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3" t="s">
        <v>2228</v>
      </c>
      <c r="C13734" s="264" t="s">
        <v>138</v>
      </c>
      <c r="D13734" s="74" t="str">
        <f t="shared" si="429"/>
        <v>jun/2019</v>
      </c>
      <c r="E13734" s="267">
        <v>43619</v>
      </c>
      <c r="F13734" s="263" t="s">
        <v>4517</v>
      </c>
      <c r="G13734" s="263" t="s">
        <v>2229</v>
      </c>
      <c r="H13734" s="268" t="s">
        <v>3279</v>
      </c>
      <c r="I13734" s="268" t="s">
        <v>2209</v>
      </c>
      <c r="J13734" s="268">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3" t="s">
        <v>2228</v>
      </c>
      <c r="C13735" s="264" t="s">
        <v>138</v>
      </c>
      <c r="D13735" s="74" t="str">
        <f t="shared" si="429"/>
        <v>jun/2019</v>
      </c>
      <c r="E13735" s="267">
        <v>43619</v>
      </c>
      <c r="F13735" s="263" t="s">
        <v>4517</v>
      </c>
      <c r="G13735" s="263" t="s">
        <v>2229</v>
      </c>
      <c r="H13735" s="268" t="s">
        <v>4553</v>
      </c>
      <c r="I13735" s="268" t="s">
        <v>2209</v>
      </c>
      <c r="J13735" s="268">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3" t="s">
        <v>2228</v>
      </c>
      <c r="C13736" s="264" t="s">
        <v>138</v>
      </c>
      <c r="D13736" s="74" t="str">
        <f t="shared" si="429"/>
        <v>jun/2019</v>
      </c>
      <c r="E13736" s="267">
        <v>43619</v>
      </c>
      <c r="F13736" s="263" t="s">
        <v>4517</v>
      </c>
      <c r="G13736" s="263" t="s">
        <v>2229</v>
      </c>
      <c r="H13736" s="268" t="s">
        <v>4553</v>
      </c>
      <c r="I13736" s="268" t="s">
        <v>2209</v>
      </c>
      <c r="J13736" s="268">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3" t="s">
        <v>2228</v>
      </c>
      <c r="C13737" s="264" t="s">
        <v>138</v>
      </c>
      <c r="D13737" s="74" t="str">
        <f t="shared" si="429"/>
        <v>jun/2019</v>
      </c>
      <c r="E13737" s="267">
        <v>43619</v>
      </c>
      <c r="F13737" s="263">
        <v>159</v>
      </c>
      <c r="G13737" s="263" t="s">
        <v>2229</v>
      </c>
      <c r="H13737" s="268" t="s">
        <v>2389</v>
      </c>
      <c r="I13737" s="268" t="s">
        <v>2197</v>
      </c>
      <c r="J13737" s="269">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3" t="s">
        <v>2228</v>
      </c>
      <c r="C13738" s="264" t="s">
        <v>138</v>
      </c>
      <c r="D13738" s="74" t="str">
        <f t="shared" si="429"/>
        <v>jun/2019</v>
      </c>
      <c r="E13738" s="267">
        <v>43619</v>
      </c>
      <c r="F13738" s="263">
        <v>1608</v>
      </c>
      <c r="G13738" s="263" t="s">
        <v>2229</v>
      </c>
      <c r="H13738" s="268" t="s">
        <v>2328</v>
      </c>
      <c r="I13738" s="268" t="s">
        <v>145</v>
      </c>
      <c r="J13738" s="269">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3" t="s">
        <v>2228</v>
      </c>
      <c r="C13739" s="264" t="s">
        <v>138</v>
      </c>
      <c r="D13739" s="74" t="str">
        <f t="shared" si="429"/>
        <v>jun/2019</v>
      </c>
      <c r="E13739" s="267">
        <v>43619</v>
      </c>
      <c r="F13739" s="263" t="s">
        <v>4517</v>
      </c>
      <c r="G13739" s="263" t="s">
        <v>2229</v>
      </c>
      <c r="H13739" s="268" t="s">
        <v>4554</v>
      </c>
      <c r="I13739" s="268" t="s">
        <v>2209</v>
      </c>
      <c r="J13739" s="268">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3" t="s">
        <v>2228</v>
      </c>
      <c r="C13740" s="264" t="s">
        <v>138</v>
      </c>
      <c r="D13740" s="74" t="str">
        <f t="shared" si="429"/>
        <v>jun/2019</v>
      </c>
      <c r="E13740" s="267">
        <v>43619</v>
      </c>
      <c r="F13740" s="263" t="s">
        <v>208</v>
      </c>
      <c r="G13740" s="263" t="s">
        <v>2229</v>
      </c>
      <c r="H13740" s="268" t="s">
        <v>4399</v>
      </c>
      <c r="I13740" s="268" t="s">
        <v>160</v>
      </c>
      <c r="J13740" s="268">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3" t="s">
        <v>2228</v>
      </c>
      <c r="C13741" s="264" t="s">
        <v>138</v>
      </c>
      <c r="D13741" s="74" t="str">
        <f t="shared" si="429"/>
        <v>jun/2019</v>
      </c>
      <c r="E13741" s="267">
        <v>43619</v>
      </c>
      <c r="F13741" s="263" t="s">
        <v>208</v>
      </c>
      <c r="G13741" s="263" t="s">
        <v>2229</v>
      </c>
      <c r="H13741" s="268" t="s">
        <v>4399</v>
      </c>
      <c r="I13741" s="268" t="s">
        <v>160</v>
      </c>
      <c r="J13741" s="268">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3" t="s">
        <v>2228</v>
      </c>
      <c r="C13742" s="264" t="s">
        <v>138</v>
      </c>
      <c r="D13742" s="74" t="str">
        <f t="shared" si="429"/>
        <v>jun/2019</v>
      </c>
      <c r="E13742" s="267">
        <v>43619</v>
      </c>
      <c r="F13742" s="263" t="s">
        <v>208</v>
      </c>
      <c r="G13742" s="263" t="s">
        <v>2229</v>
      </c>
      <c r="H13742" s="268" t="s">
        <v>4399</v>
      </c>
      <c r="I13742" s="268" t="s">
        <v>160</v>
      </c>
      <c r="J13742" s="268">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3" t="s">
        <v>2228</v>
      </c>
      <c r="C13743" s="264" t="s">
        <v>138</v>
      </c>
      <c r="D13743" s="74" t="str">
        <f t="shared" si="429"/>
        <v>jun/2019</v>
      </c>
      <c r="E13743" s="267">
        <v>43619</v>
      </c>
      <c r="F13743" s="263" t="s">
        <v>208</v>
      </c>
      <c r="G13743" s="263" t="s">
        <v>2229</v>
      </c>
      <c r="H13743" s="268" t="s">
        <v>4399</v>
      </c>
      <c r="I13743" s="268" t="s">
        <v>160</v>
      </c>
      <c r="J13743" s="268">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3" t="s">
        <v>2228</v>
      </c>
      <c r="C13744" s="264" t="s">
        <v>138</v>
      </c>
      <c r="D13744" s="74" t="str">
        <f t="shared" si="429"/>
        <v>jun/2019</v>
      </c>
      <c r="E13744" s="267">
        <v>43619</v>
      </c>
      <c r="F13744" s="263" t="s">
        <v>4517</v>
      </c>
      <c r="G13744" s="263" t="s">
        <v>2229</v>
      </c>
      <c r="H13744" s="268" t="s">
        <v>4555</v>
      </c>
      <c r="I13744" s="268" t="s">
        <v>2209</v>
      </c>
      <c r="J13744" s="268">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3" t="s">
        <v>2228</v>
      </c>
      <c r="C13745" s="264" t="s">
        <v>138</v>
      </c>
      <c r="D13745" s="74" t="str">
        <f t="shared" si="429"/>
        <v>jun/2019</v>
      </c>
      <c r="E13745" s="267">
        <v>43619</v>
      </c>
      <c r="F13745" s="263" t="s">
        <v>4517</v>
      </c>
      <c r="G13745" s="263" t="s">
        <v>2229</v>
      </c>
      <c r="H13745" s="268" t="s">
        <v>2258</v>
      </c>
      <c r="I13745" s="268" t="s">
        <v>2209</v>
      </c>
      <c r="J13745" s="268">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3" t="s">
        <v>2228</v>
      </c>
      <c r="C13746" s="264" t="s">
        <v>138</v>
      </c>
      <c r="D13746" s="74" t="str">
        <f t="shared" si="429"/>
        <v>jun/2019</v>
      </c>
      <c r="E13746" s="267">
        <v>43619</v>
      </c>
      <c r="F13746" s="263">
        <v>68</v>
      </c>
      <c r="G13746" s="263" t="s">
        <v>2229</v>
      </c>
      <c r="H13746" s="268" t="s">
        <v>2353</v>
      </c>
      <c r="I13746" s="268" t="s">
        <v>179</v>
      </c>
      <c r="J13746" s="269">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3" t="s">
        <v>2228</v>
      </c>
      <c r="C13747" s="264" t="s">
        <v>138</v>
      </c>
      <c r="D13747" s="74" t="str">
        <f t="shared" si="429"/>
        <v>jun/2019</v>
      </c>
      <c r="E13747" s="267">
        <v>43619</v>
      </c>
      <c r="F13747" s="263">
        <v>82</v>
      </c>
      <c r="G13747" s="263" t="s">
        <v>2229</v>
      </c>
      <c r="H13747" s="268" t="s">
        <v>2353</v>
      </c>
      <c r="I13747" s="268" t="s">
        <v>179</v>
      </c>
      <c r="J13747" s="269">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3" t="s">
        <v>2228</v>
      </c>
      <c r="C13748" s="264" t="s">
        <v>138</v>
      </c>
      <c r="D13748" s="74" t="str">
        <f t="shared" si="429"/>
        <v>jun/2019</v>
      </c>
      <c r="E13748" s="267">
        <v>43619</v>
      </c>
      <c r="F13748" s="263">
        <v>77</v>
      </c>
      <c r="G13748" s="263" t="s">
        <v>2229</v>
      </c>
      <c r="H13748" s="268" t="s">
        <v>2353</v>
      </c>
      <c r="I13748" s="268" t="s">
        <v>179</v>
      </c>
      <c r="J13748" s="269">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3" t="s">
        <v>2228</v>
      </c>
      <c r="C13749" s="264" t="s">
        <v>138</v>
      </c>
      <c r="D13749" s="74" t="str">
        <f t="shared" si="429"/>
        <v>jun/2019</v>
      </c>
      <c r="E13749" s="267">
        <v>43619</v>
      </c>
      <c r="F13749" s="263">
        <v>79</v>
      </c>
      <c r="G13749" s="263" t="s">
        <v>2229</v>
      </c>
      <c r="H13749" s="268" t="s">
        <v>2353</v>
      </c>
      <c r="I13749" s="268" t="s">
        <v>188</v>
      </c>
      <c r="J13749" s="269">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3" t="s">
        <v>2228</v>
      </c>
      <c r="C13750" s="264" t="s">
        <v>138</v>
      </c>
      <c r="D13750" s="74" t="str">
        <f t="shared" si="429"/>
        <v>jun/2019</v>
      </c>
      <c r="E13750" s="267">
        <v>43619</v>
      </c>
      <c r="F13750" s="263">
        <v>78</v>
      </c>
      <c r="G13750" s="263" t="s">
        <v>2229</v>
      </c>
      <c r="H13750" s="268" t="s">
        <v>2353</v>
      </c>
      <c r="I13750" s="268" t="s">
        <v>188</v>
      </c>
      <c r="J13750" s="269">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3" t="s">
        <v>2228</v>
      </c>
      <c r="C13751" s="264" t="s">
        <v>138</v>
      </c>
      <c r="D13751" s="74" t="str">
        <f t="shared" si="429"/>
        <v>jun/2019</v>
      </c>
      <c r="E13751" s="267">
        <v>43619</v>
      </c>
      <c r="F13751" s="263" t="s">
        <v>4556</v>
      </c>
      <c r="G13751" s="263" t="s">
        <v>2229</v>
      </c>
      <c r="H13751" s="268" t="s">
        <v>4557</v>
      </c>
      <c r="I13751" s="268" t="s">
        <v>141</v>
      </c>
      <c r="J13751" s="278">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3" t="s">
        <v>2228</v>
      </c>
      <c r="C13752" s="264" t="s">
        <v>138</v>
      </c>
      <c r="D13752" s="74" t="str">
        <f t="shared" si="429"/>
        <v>jun/2019</v>
      </c>
      <c r="E13752" s="267">
        <v>43619</v>
      </c>
      <c r="F13752" s="263" t="s">
        <v>4517</v>
      </c>
      <c r="G13752" s="263" t="s">
        <v>2229</v>
      </c>
      <c r="H13752" s="268" t="s">
        <v>4558</v>
      </c>
      <c r="I13752" s="268" t="s">
        <v>2209</v>
      </c>
      <c r="J13752" s="268">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3" t="s">
        <v>2228</v>
      </c>
      <c r="C13753" s="264" t="s">
        <v>138</v>
      </c>
      <c r="D13753" s="74" t="str">
        <f t="shared" si="429"/>
        <v>jun/2019</v>
      </c>
      <c r="E13753" s="267">
        <v>43619</v>
      </c>
      <c r="F13753" s="263" t="s">
        <v>4517</v>
      </c>
      <c r="G13753" s="263" t="s">
        <v>2229</v>
      </c>
      <c r="H13753" s="268" t="s">
        <v>3263</v>
      </c>
      <c r="I13753" s="268" t="s">
        <v>2209</v>
      </c>
      <c r="J13753" s="268">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3" t="s">
        <v>2228</v>
      </c>
      <c r="C13754" s="264" t="s">
        <v>138</v>
      </c>
      <c r="D13754" s="74" t="str">
        <f t="shared" si="429"/>
        <v>jun/2019</v>
      </c>
      <c r="E13754" s="267">
        <v>43619</v>
      </c>
      <c r="F13754" s="263" t="s">
        <v>4517</v>
      </c>
      <c r="G13754" s="263" t="s">
        <v>2229</v>
      </c>
      <c r="H13754" s="268" t="s">
        <v>3263</v>
      </c>
      <c r="I13754" s="268" t="s">
        <v>2209</v>
      </c>
      <c r="J13754" s="268">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3" t="s">
        <v>2228</v>
      </c>
      <c r="C13755" s="264" t="s">
        <v>138</v>
      </c>
      <c r="D13755" s="74" t="str">
        <f t="shared" si="429"/>
        <v>jun/2019</v>
      </c>
      <c r="E13755" s="267">
        <v>43619</v>
      </c>
      <c r="F13755" s="263" t="s">
        <v>4517</v>
      </c>
      <c r="G13755" s="263" t="s">
        <v>2229</v>
      </c>
      <c r="H13755" s="268" t="s">
        <v>1119</v>
      </c>
      <c r="I13755" s="268" t="s">
        <v>2209</v>
      </c>
      <c r="J13755" s="268">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3" t="s">
        <v>2228</v>
      </c>
      <c r="C13756" s="264" t="s">
        <v>138</v>
      </c>
      <c r="D13756" s="74" t="str">
        <f t="shared" si="429"/>
        <v>jun/2019</v>
      </c>
      <c r="E13756" s="267">
        <v>43619</v>
      </c>
      <c r="F13756" s="263" t="s">
        <v>4517</v>
      </c>
      <c r="G13756" s="263" t="s">
        <v>2229</v>
      </c>
      <c r="H13756" s="268" t="s">
        <v>1119</v>
      </c>
      <c r="I13756" s="268" t="s">
        <v>2209</v>
      </c>
      <c r="J13756" s="268">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3" t="s">
        <v>2228</v>
      </c>
      <c r="C13757" s="264" t="s">
        <v>138</v>
      </c>
      <c r="D13757" s="74" t="str">
        <f t="shared" si="429"/>
        <v>jun/2019</v>
      </c>
      <c r="E13757" s="267">
        <v>43619</v>
      </c>
      <c r="F13757" s="263" t="s">
        <v>4517</v>
      </c>
      <c r="G13757" s="263" t="s">
        <v>2229</v>
      </c>
      <c r="H13757" s="268" t="s">
        <v>1119</v>
      </c>
      <c r="I13757" s="268" t="s">
        <v>2209</v>
      </c>
      <c r="J13757" s="268">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3" t="s">
        <v>2228</v>
      </c>
      <c r="C13758" s="264" t="s">
        <v>138</v>
      </c>
      <c r="D13758" s="74" t="str">
        <f t="shared" si="429"/>
        <v>jun/2019</v>
      </c>
      <c r="E13758" s="267">
        <v>43619</v>
      </c>
      <c r="F13758" s="263" t="s">
        <v>4517</v>
      </c>
      <c r="G13758" s="263" t="s">
        <v>2229</v>
      </c>
      <c r="H13758" s="268" t="s">
        <v>1119</v>
      </c>
      <c r="I13758" s="268" t="s">
        <v>2209</v>
      </c>
      <c r="J13758" s="268">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3" t="s">
        <v>2228</v>
      </c>
      <c r="C13759" s="264" t="s">
        <v>138</v>
      </c>
      <c r="D13759" s="74" t="str">
        <f t="shared" si="429"/>
        <v>jun/2019</v>
      </c>
      <c r="E13759" s="267">
        <v>43619</v>
      </c>
      <c r="F13759" s="263" t="s">
        <v>4517</v>
      </c>
      <c r="G13759" s="263" t="s">
        <v>2229</v>
      </c>
      <c r="H13759" s="268" t="s">
        <v>4559</v>
      </c>
      <c r="I13759" s="270" t="s">
        <v>2209</v>
      </c>
      <c r="J13759" s="268">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3" t="s">
        <v>2228</v>
      </c>
      <c r="C13760" s="264" t="s">
        <v>138</v>
      </c>
      <c r="D13760" s="74" t="str">
        <f t="shared" si="429"/>
        <v>jun/2019</v>
      </c>
      <c r="E13760" s="267">
        <v>43619</v>
      </c>
      <c r="F13760" s="263" t="s">
        <v>4517</v>
      </c>
      <c r="G13760" s="263" t="s">
        <v>2229</v>
      </c>
      <c r="H13760" s="268" t="s">
        <v>697</v>
      </c>
      <c r="I13760" s="268" t="s">
        <v>2209</v>
      </c>
      <c r="J13760" s="268">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3" t="s">
        <v>2228</v>
      </c>
      <c r="C13761" s="264" t="s">
        <v>138</v>
      </c>
      <c r="D13761" s="74" t="str">
        <f t="shared" si="429"/>
        <v>jun/2019</v>
      </c>
      <c r="E13761" s="267">
        <v>43619</v>
      </c>
      <c r="F13761" s="263" t="s">
        <v>208</v>
      </c>
      <c r="G13761" s="263" t="s">
        <v>2229</v>
      </c>
      <c r="H13761" s="268" t="s">
        <v>4560</v>
      </c>
      <c r="I13761" s="268" t="s">
        <v>160</v>
      </c>
      <c r="J13761" s="268">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3" t="s">
        <v>2228</v>
      </c>
      <c r="C13762" s="264" t="s">
        <v>138</v>
      </c>
      <c r="D13762" s="74" t="str">
        <f t="shared" si="429"/>
        <v>jun/2019</v>
      </c>
      <c r="E13762" s="267">
        <v>43619</v>
      </c>
      <c r="F13762" s="263" t="s">
        <v>208</v>
      </c>
      <c r="G13762" s="263" t="s">
        <v>2229</v>
      </c>
      <c r="H13762" s="268" t="s">
        <v>4560</v>
      </c>
      <c r="I13762" s="268" t="s">
        <v>160</v>
      </c>
      <c r="J13762" s="268">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3" t="s">
        <v>2228</v>
      </c>
      <c r="C13763" s="264" t="s">
        <v>138</v>
      </c>
      <c r="D13763" s="74" t="str">
        <f t="shared" si="429"/>
        <v>jun/2019</v>
      </c>
      <c r="E13763" s="267">
        <v>43619</v>
      </c>
      <c r="F13763" s="263" t="s">
        <v>4517</v>
      </c>
      <c r="G13763" s="263" t="s">
        <v>2229</v>
      </c>
      <c r="H13763" s="268" t="s">
        <v>4561</v>
      </c>
      <c r="I13763" s="268" t="s">
        <v>2209</v>
      </c>
      <c r="J13763" s="268">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3" t="s">
        <v>2228</v>
      </c>
      <c r="C13764" s="264" t="s">
        <v>138</v>
      </c>
      <c r="D13764" s="74" t="str">
        <f t="shared" ref="D13764:D13827" si="431">TEXT(E13764,"mmm/aaaa")</f>
        <v>jun/2019</v>
      </c>
      <c r="E13764" s="267">
        <v>43619</v>
      </c>
      <c r="F13764" s="263">
        <v>45</v>
      </c>
      <c r="G13764" s="263" t="s">
        <v>2229</v>
      </c>
      <c r="H13764" s="268" t="s">
        <v>3189</v>
      </c>
      <c r="I13764" s="268" t="s">
        <v>2176</v>
      </c>
      <c r="J13764" s="269">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3" t="s">
        <v>2228</v>
      </c>
      <c r="C13765" s="264" t="s">
        <v>138</v>
      </c>
      <c r="D13765" s="74" t="str">
        <f t="shared" si="431"/>
        <v>jun/2019</v>
      </c>
      <c r="E13765" s="267">
        <v>43619</v>
      </c>
      <c r="F13765" s="263">
        <v>44</v>
      </c>
      <c r="G13765" s="263" t="s">
        <v>2229</v>
      </c>
      <c r="H13765" s="268" t="s">
        <v>3189</v>
      </c>
      <c r="I13765" s="268" t="s">
        <v>2176</v>
      </c>
      <c r="J13765" s="269">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3" t="s">
        <v>2228</v>
      </c>
      <c r="C13766" s="264" t="s">
        <v>138</v>
      </c>
      <c r="D13766" s="74" t="str">
        <f t="shared" si="431"/>
        <v>jun/2019</v>
      </c>
      <c r="E13766" s="267">
        <v>43619</v>
      </c>
      <c r="F13766" s="263">
        <v>43</v>
      </c>
      <c r="G13766" s="263" t="s">
        <v>2229</v>
      </c>
      <c r="H13766" s="268" t="s">
        <v>3189</v>
      </c>
      <c r="I13766" s="268" t="s">
        <v>2176</v>
      </c>
      <c r="J13766" s="269">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3" t="s">
        <v>2228</v>
      </c>
      <c r="C13767" s="264" t="s">
        <v>138</v>
      </c>
      <c r="D13767" s="74" t="str">
        <f t="shared" si="431"/>
        <v>jun/2019</v>
      </c>
      <c r="E13767" s="267">
        <v>43619</v>
      </c>
      <c r="F13767" s="263">
        <v>182</v>
      </c>
      <c r="G13767" s="263" t="s">
        <v>2229</v>
      </c>
      <c r="H13767" s="273" t="s">
        <v>2344</v>
      </c>
      <c r="I13767" s="273" t="s">
        <v>2210</v>
      </c>
      <c r="J13767" s="269">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3" t="s">
        <v>2228</v>
      </c>
      <c r="C13768" s="264" t="s">
        <v>138</v>
      </c>
      <c r="D13768" s="74" t="str">
        <f t="shared" si="431"/>
        <v>jun/2019</v>
      </c>
      <c r="E13768" s="267">
        <v>43619</v>
      </c>
      <c r="F13768" s="263">
        <v>255</v>
      </c>
      <c r="G13768" s="263" t="s">
        <v>2229</v>
      </c>
      <c r="H13768" s="268" t="s">
        <v>2357</v>
      </c>
      <c r="I13768" s="268" t="s">
        <v>164</v>
      </c>
      <c r="J13768" s="269">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3" t="s">
        <v>2228</v>
      </c>
      <c r="C13769" s="264" t="s">
        <v>138</v>
      </c>
      <c r="D13769" s="74" t="str">
        <f t="shared" si="431"/>
        <v>jun/2019</v>
      </c>
      <c r="E13769" s="267">
        <v>43619</v>
      </c>
      <c r="F13769" s="263">
        <v>457</v>
      </c>
      <c r="G13769" s="263" t="s">
        <v>2229</v>
      </c>
      <c r="H13769" s="273" t="s">
        <v>4385</v>
      </c>
      <c r="I13769" s="273" t="s">
        <v>120</v>
      </c>
      <c r="J13769" s="269">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3" t="s">
        <v>2228</v>
      </c>
      <c r="C13770" s="264" t="s">
        <v>138</v>
      </c>
      <c r="D13770" s="74" t="str">
        <f t="shared" si="431"/>
        <v>jun/2019</v>
      </c>
      <c r="E13770" s="267">
        <v>43619</v>
      </c>
      <c r="F13770" s="263" t="s">
        <v>1070</v>
      </c>
      <c r="G13770" s="263" t="s">
        <v>2229</v>
      </c>
      <c r="H13770" s="268" t="s">
        <v>1071</v>
      </c>
      <c r="I13770" s="268" t="s">
        <v>2237</v>
      </c>
      <c r="J13770" s="269">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3" t="s">
        <v>2228</v>
      </c>
      <c r="C13771" s="264" t="s">
        <v>138</v>
      </c>
      <c r="D13771" s="74" t="str">
        <f t="shared" si="431"/>
        <v>jun/2019</v>
      </c>
      <c r="E13771" s="267">
        <v>43619</v>
      </c>
      <c r="F13771" s="263" t="s">
        <v>4517</v>
      </c>
      <c r="G13771" s="263" t="s">
        <v>2229</v>
      </c>
      <c r="H13771" s="268" t="s">
        <v>4562</v>
      </c>
      <c r="I13771" s="268" t="s">
        <v>2209</v>
      </c>
      <c r="J13771" s="268">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3" t="s">
        <v>2228</v>
      </c>
      <c r="C13772" s="264" t="s">
        <v>138</v>
      </c>
      <c r="D13772" s="74" t="str">
        <f t="shared" si="431"/>
        <v>jun/2019</v>
      </c>
      <c r="E13772" s="267">
        <v>43619</v>
      </c>
      <c r="F13772" s="263" t="s">
        <v>4517</v>
      </c>
      <c r="G13772" s="263" t="s">
        <v>2229</v>
      </c>
      <c r="H13772" s="268" t="s">
        <v>4562</v>
      </c>
      <c r="I13772" s="268" t="s">
        <v>2209</v>
      </c>
      <c r="J13772" s="268">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3" t="s">
        <v>2228</v>
      </c>
      <c r="C13773" s="264" t="s">
        <v>138</v>
      </c>
      <c r="D13773" s="74" t="str">
        <f t="shared" si="431"/>
        <v>jun/2019</v>
      </c>
      <c r="E13773" s="267">
        <v>43619</v>
      </c>
      <c r="F13773" s="263" t="s">
        <v>4517</v>
      </c>
      <c r="G13773" s="263" t="s">
        <v>2229</v>
      </c>
      <c r="H13773" s="268" t="s">
        <v>4562</v>
      </c>
      <c r="I13773" s="268" t="s">
        <v>2209</v>
      </c>
      <c r="J13773" s="268">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3" t="s">
        <v>2228</v>
      </c>
      <c r="C13774" s="264" t="s">
        <v>138</v>
      </c>
      <c r="D13774" s="74" t="str">
        <f t="shared" si="431"/>
        <v>jun/2019</v>
      </c>
      <c r="E13774" s="267">
        <v>43619</v>
      </c>
      <c r="F13774" s="263" t="s">
        <v>1261</v>
      </c>
      <c r="G13774" s="263" t="s">
        <v>2229</v>
      </c>
      <c r="H13774" s="268" t="s">
        <v>4381</v>
      </c>
      <c r="I13774" s="268" t="s">
        <v>135</v>
      </c>
      <c r="J13774" s="268">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3" t="s">
        <v>2228</v>
      </c>
      <c r="C13775" s="264" t="s">
        <v>138</v>
      </c>
      <c r="D13775" s="74" t="str">
        <f t="shared" si="431"/>
        <v>jun/2019</v>
      </c>
      <c r="E13775" s="267">
        <v>43619</v>
      </c>
      <c r="F13775" s="263" t="s">
        <v>1261</v>
      </c>
      <c r="G13775" s="263" t="s">
        <v>2229</v>
      </c>
      <c r="H13775" s="268" t="s">
        <v>2250</v>
      </c>
      <c r="I13775" s="268" t="s">
        <v>135</v>
      </c>
      <c r="J13775" s="268">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3" t="s">
        <v>2228</v>
      </c>
      <c r="C13776" s="264" t="s">
        <v>138</v>
      </c>
      <c r="D13776" s="74" t="str">
        <f t="shared" si="431"/>
        <v>jun/2019</v>
      </c>
      <c r="E13776" s="267">
        <v>43619</v>
      </c>
      <c r="F13776" s="263" t="s">
        <v>1261</v>
      </c>
      <c r="G13776" s="263" t="s">
        <v>2229</v>
      </c>
      <c r="H13776" s="268" t="s">
        <v>2250</v>
      </c>
      <c r="I13776" s="268" t="s">
        <v>135</v>
      </c>
      <c r="J13776" s="268">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3" t="s">
        <v>2228</v>
      </c>
      <c r="C13777" s="264" t="s">
        <v>138</v>
      </c>
      <c r="D13777" s="74" t="str">
        <f t="shared" si="431"/>
        <v>jun/2019</v>
      </c>
      <c r="E13777" s="267">
        <v>43619</v>
      </c>
      <c r="F13777" s="263" t="s">
        <v>1261</v>
      </c>
      <c r="G13777" s="263" t="s">
        <v>2229</v>
      </c>
      <c r="H13777" s="268" t="s">
        <v>2250</v>
      </c>
      <c r="I13777" s="268" t="s">
        <v>135</v>
      </c>
      <c r="J13777" s="268">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3" t="s">
        <v>2228</v>
      </c>
      <c r="C13778" s="264" t="s">
        <v>138</v>
      </c>
      <c r="D13778" s="74" t="str">
        <f t="shared" si="431"/>
        <v>jun/2019</v>
      </c>
      <c r="E13778" s="267">
        <v>43619</v>
      </c>
      <c r="F13778" s="263" t="s">
        <v>1261</v>
      </c>
      <c r="G13778" s="263" t="s">
        <v>2229</v>
      </c>
      <c r="H13778" s="268" t="s">
        <v>2250</v>
      </c>
      <c r="I13778" s="268" t="s">
        <v>135</v>
      </c>
      <c r="J13778" s="268">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3" t="s">
        <v>2228</v>
      </c>
      <c r="C13779" s="264" t="s">
        <v>138</v>
      </c>
      <c r="D13779" s="74" t="str">
        <f t="shared" si="431"/>
        <v>jun/2019</v>
      </c>
      <c r="E13779" s="267">
        <v>43619</v>
      </c>
      <c r="F13779" s="263" t="s">
        <v>1261</v>
      </c>
      <c r="G13779" s="263" t="s">
        <v>2229</v>
      </c>
      <c r="H13779" s="268" t="s">
        <v>2250</v>
      </c>
      <c r="I13779" s="268" t="s">
        <v>135</v>
      </c>
      <c r="J13779" s="268">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3" t="s">
        <v>2228</v>
      </c>
      <c r="C13780" s="264" t="s">
        <v>138</v>
      </c>
      <c r="D13780" s="74" t="str">
        <f t="shared" si="431"/>
        <v>jun/2019</v>
      </c>
      <c r="E13780" s="267">
        <v>43619</v>
      </c>
      <c r="F13780" s="263" t="s">
        <v>1261</v>
      </c>
      <c r="G13780" s="263" t="s">
        <v>2229</v>
      </c>
      <c r="H13780" s="268" t="s">
        <v>2250</v>
      </c>
      <c r="I13780" s="268" t="s">
        <v>135</v>
      </c>
      <c r="J13780" s="268">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3" t="s">
        <v>2228</v>
      </c>
      <c r="C13781" s="264" t="s">
        <v>138</v>
      </c>
      <c r="D13781" s="74" t="str">
        <f t="shared" si="431"/>
        <v>jun/2019</v>
      </c>
      <c r="E13781" s="267">
        <v>43619</v>
      </c>
      <c r="F13781" s="263" t="s">
        <v>1261</v>
      </c>
      <c r="G13781" s="263" t="s">
        <v>2229</v>
      </c>
      <c r="H13781" s="268" t="s">
        <v>2250</v>
      </c>
      <c r="I13781" s="268" t="s">
        <v>135</v>
      </c>
      <c r="J13781" s="268">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3" t="s">
        <v>2228</v>
      </c>
      <c r="C13782" s="264" t="s">
        <v>138</v>
      </c>
      <c r="D13782" s="74" t="str">
        <f t="shared" si="431"/>
        <v>jun/2019</v>
      </c>
      <c r="E13782" s="267">
        <v>43619</v>
      </c>
      <c r="F13782" s="263" t="s">
        <v>1261</v>
      </c>
      <c r="G13782" s="263" t="s">
        <v>2229</v>
      </c>
      <c r="H13782" s="268" t="s">
        <v>2250</v>
      </c>
      <c r="I13782" s="268" t="s">
        <v>135</v>
      </c>
      <c r="J13782" s="268">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3" t="s">
        <v>2228</v>
      </c>
      <c r="C13783" s="264" t="s">
        <v>138</v>
      </c>
      <c r="D13783" s="74" t="str">
        <f t="shared" si="431"/>
        <v>jun/2019</v>
      </c>
      <c r="E13783" s="267">
        <v>43619</v>
      </c>
      <c r="F13783" s="263" t="s">
        <v>1261</v>
      </c>
      <c r="G13783" s="263" t="s">
        <v>2229</v>
      </c>
      <c r="H13783" s="268" t="s">
        <v>2250</v>
      </c>
      <c r="I13783" s="268" t="s">
        <v>135</v>
      </c>
      <c r="J13783" s="268">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3" t="s">
        <v>2228</v>
      </c>
      <c r="C13784" s="264" t="s">
        <v>138</v>
      </c>
      <c r="D13784" s="74" t="str">
        <f t="shared" si="431"/>
        <v>jun/2019</v>
      </c>
      <c r="E13784" s="267">
        <v>43619</v>
      </c>
      <c r="F13784" s="263" t="s">
        <v>1261</v>
      </c>
      <c r="G13784" s="263" t="s">
        <v>2229</v>
      </c>
      <c r="H13784" s="268" t="s">
        <v>2250</v>
      </c>
      <c r="I13784" s="268" t="s">
        <v>135</v>
      </c>
      <c r="J13784" s="268">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3" t="s">
        <v>2228</v>
      </c>
      <c r="C13785" s="264" t="s">
        <v>138</v>
      </c>
      <c r="D13785" s="74" t="str">
        <f t="shared" si="431"/>
        <v>jun/2019</v>
      </c>
      <c r="E13785" s="267">
        <v>43619</v>
      </c>
      <c r="F13785" s="263" t="s">
        <v>1261</v>
      </c>
      <c r="G13785" s="263" t="s">
        <v>2229</v>
      </c>
      <c r="H13785" s="268" t="s">
        <v>2250</v>
      </c>
      <c r="I13785" s="268" t="s">
        <v>135</v>
      </c>
      <c r="J13785" s="268">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3" t="s">
        <v>2228</v>
      </c>
      <c r="C13786" s="264" t="s">
        <v>138</v>
      </c>
      <c r="D13786" s="74" t="str">
        <f t="shared" si="431"/>
        <v>jun/2019</v>
      </c>
      <c r="E13786" s="267">
        <v>43619</v>
      </c>
      <c r="F13786" s="263" t="s">
        <v>1261</v>
      </c>
      <c r="G13786" s="263" t="s">
        <v>2229</v>
      </c>
      <c r="H13786" s="268" t="s">
        <v>2250</v>
      </c>
      <c r="I13786" s="268" t="s">
        <v>135</v>
      </c>
      <c r="J13786" s="268">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3" t="s">
        <v>2228</v>
      </c>
      <c r="C13787" s="264" t="s">
        <v>138</v>
      </c>
      <c r="D13787" s="74" t="str">
        <f t="shared" si="431"/>
        <v>jun/2019</v>
      </c>
      <c r="E13787" s="267">
        <v>43619</v>
      </c>
      <c r="F13787" s="263" t="s">
        <v>1261</v>
      </c>
      <c r="G13787" s="263" t="s">
        <v>2229</v>
      </c>
      <c r="H13787" s="268" t="s">
        <v>2250</v>
      </c>
      <c r="I13787" s="268" t="s">
        <v>135</v>
      </c>
      <c r="J13787" s="268">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3" t="s">
        <v>2228</v>
      </c>
      <c r="C13788" s="264" t="s">
        <v>138</v>
      </c>
      <c r="D13788" s="74" t="str">
        <f t="shared" si="431"/>
        <v>jun/2019</v>
      </c>
      <c r="E13788" s="267">
        <v>43619</v>
      </c>
      <c r="F13788" s="263" t="s">
        <v>1261</v>
      </c>
      <c r="G13788" s="263" t="s">
        <v>2229</v>
      </c>
      <c r="H13788" s="268" t="s">
        <v>2250</v>
      </c>
      <c r="I13788" s="268" t="s">
        <v>135</v>
      </c>
      <c r="J13788" s="268">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3" t="s">
        <v>2228</v>
      </c>
      <c r="C13789" s="264" t="s">
        <v>138</v>
      </c>
      <c r="D13789" s="74" t="str">
        <f t="shared" si="431"/>
        <v>jun/2019</v>
      </c>
      <c r="E13789" s="267">
        <v>43619</v>
      </c>
      <c r="F13789" s="263">
        <v>1965</v>
      </c>
      <c r="G13789" s="263" t="s">
        <v>2229</v>
      </c>
      <c r="H13789" s="268" t="s">
        <v>4464</v>
      </c>
      <c r="I13789" s="268" t="s">
        <v>118</v>
      </c>
      <c r="J13789" s="269">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3" t="s">
        <v>2228</v>
      </c>
      <c r="C13790" s="264" t="s">
        <v>138</v>
      </c>
      <c r="D13790" s="74" t="str">
        <f t="shared" si="431"/>
        <v>jun/2019</v>
      </c>
      <c r="E13790" s="267">
        <v>43619</v>
      </c>
      <c r="F13790" s="263">
        <v>5591</v>
      </c>
      <c r="G13790" s="263" t="s">
        <v>2229</v>
      </c>
      <c r="H13790" s="268" t="s">
        <v>2349</v>
      </c>
      <c r="I13790" s="268" t="s">
        <v>181</v>
      </c>
      <c r="J13790" s="269">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3" t="s">
        <v>2228</v>
      </c>
      <c r="C13791" s="264" t="s">
        <v>138</v>
      </c>
      <c r="D13791" s="74" t="str">
        <f t="shared" si="431"/>
        <v>jun/2019</v>
      </c>
      <c r="E13791" s="267">
        <v>43619</v>
      </c>
      <c r="F13791" s="263">
        <v>5592</v>
      </c>
      <c r="G13791" s="263" t="s">
        <v>2229</v>
      </c>
      <c r="H13791" s="268" t="s">
        <v>2349</v>
      </c>
      <c r="I13791" s="268" t="s">
        <v>181</v>
      </c>
      <c r="J13791" s="269">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3" t="s">
        <v>2228</v>
      </c>
      <c r="C13792" s="264" t="s">
        <v>138</v>
      </c>
      <c r="D13792" s="74" t="str">
        <f t="shared" si="431"/>
        <v>jun/2019</v>
      </c>
      <c r="E13792" s="267">
        <v>43619</v>
      </c>
      <c r="F13792" s="263" t="s">
        <v>1061</v>
      </c>
      <c r="G13792" s="263" t="s">
        <v>2229</v>
      </c>
      <c r="H13792" s="268" t="s">
        <v>4370</v>
      </c>
      <c r="I13792" s="268" t="s">
        <v>126</v>
      </c>
      <c r="J13792" s="269">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3" t="s">
        <v>2228</v>
      </c>
      <c r="C13793" s="264" t="s">
        <v>138</v>
      </c>
      <c r="D13793" s="74" t="str">
        <f t="shared" si="431"/>
        <v>jun/2019</v>
      </c>
      <c r="E13793" s="267">
        <v>43619</v>
      </c>
      <c r="F13793" s="263" t="s">
        <v>1061</v>
      </c>
      <c r="G13793" s="263" t="s">
        <v>2229</v>
      </c>
      <c r="H13793" s="268" t="s">
        <v>4370</v>
      </c>
      <c r="I13793" s="268" t="s">
        <v>126</v>
      </c>
      <c r="J13793" s="269">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3" t="s">
        <v>2228</v>
      </c>
      <c r="C13794" s="264" t="s">
        <v>138</v>
      </c>
      <c r="D13794" s="74" t="str">
        <f t="shared" si="431"/>
        <v>jun/2019</v>
      </c>
      <c r="E13794" s="267">
        <v>43620</v>
      </c>
      <c r="F13794" s="263">
        <v>25771</v>
      </c>
      <c r="G13794" s="263" t="s">
        <v>2229</v>
      </c>
      <c r="H13794" s="268" t="s">
        <v>2456</v>
      </c>
      <c r="I13794" s="268" t="s">
        <v>2182</v>
      </c>
      <c r="J13794" s="269">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3" t="s">
        <v>2228</v>
      </c>
      <c r="C13795" s="264" t="s">
        <v>138</v>
      </c>
      <c r="D13795" s="74" t="str">
        <f t="shared" si="431"/>
        <v>jun/2019</v>
      </c>
      <c r="E13795" s="267">
        <v>43620</v>
      </c>
      <c r="F13795" s="263">
        <v>15247</v>
      </c>
      <c r="G13795" s="263" t="s">
        <v>2229</v>
      </c>
      <c r="H13795" s="268" t="s">
        <v>4384</v>
      </c>
      <c r="I13795" s="268" t="s">
        <v>200</v>
      </c>
      <c r="J13795" s="269">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3" t="s">
        <v>2228</v>
      </c>
      <c r="C13796" s="264" t="s">
        <v>138</v>
      </c>
      <c r="D13796" s="74" t="str">
        <f t="shared" si="431"/>
        <v>jun/2019</v>
      </c>
      <c r="E13796" s="267">
        <v>43620</v>
      </c>
      <c r="F13796" s="263">
        <v>85745</v>
      </c>
      <c r="G13796" s="265" t="s">
        <v>2229</v>
      </c>
      <c r="H13796" s="268" t="s">
        <v>528</v>
      </c>
      <c r="I13796" s="268" t="s">
        <v>2181</v>
      </c>
      <c r="J13796" s="268">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3" t="s">
        <v>2228</v>
      </c>
      <c r="C13797" s="264" t="s">
        <v>138</v>
      </c>
      <c r="D13797" s="74" t="str">
        <f t="shared" si="431"/>
        <v>jun/2019</v>
      </c>
      <c r="E13797" s="267">
        <v>43620</v>
      </c>
      <c r="F13797" s="263">
        <v>86487</v>
      </c>
      <c r="G13797" s="265" t="s">
        <v>2229</v>
      </c>
      <c r="H13797" s="268" t="s">
        <v>528</v>
      </c>
      <c r="I13797" s="268" t="s">
        <v>2182</v>
      </c>
      <c r="J13797" s="268">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3" t="s">
        <v>2228</v>
      </c>
      <c r="C13798" s="264" t="s">
        <v>138</v>
      </c>
      <c r="D13798" s="74" t="str">
        <f t="shared" si="431"/>
        <v>jun/2019</v>
      </c>
      <c r="E13798" s="267">
        <v>43620</v>
      </c>
      <c r="F13798" s="263">
        <v>86523</v>
      </c>
      <c r="G13798" s="265" t="s">
        <v>2229</v>
      </c>
      <c r="H13798" s="268" t="s">
        <v>528</v>
      </c>
      <c r="I13798" s="268" t="s">
        <v>2182</v>
      </c>
      <c r="J13798" s="269">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3" t="s">
        <v>2228</v>
      </c>
      <c r="C13799" s="264" t="s">
        <v>138</v>
      </c>
      <c r="D13799" s="74" t="str">
        <f t="shared" si="431"/>
        <v>jun/2019</v>
      </c>
      <c r="E13799" s="267">
        <v>43620</v>
      </c>
      <c r="F13799" s="263">
        <v>87618</v>
      </c>
      <c r="G13799" s="263" t="s">
        <v>2229</v>
      </c>
      <c r="H13799" s="272" t="s">
        <v>528</v>
      </c>
      <c r="I13799" s="268" t="s">
        <v>2182</v>
      </c>
      <c r="J13799" s="269">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3" t="s">
        <v>2228</v>
      </c>
      <c r="C13800" s="264" t="s">
        <v>138</v>
      </c>
      <c r="D13800" s="74" t="str">
        <f t="shared" si="431"/>
        <v>jun/2019</v>
      </c>
      <c r="E13800" s="267">
        <v>43620</v>
      </c>
      <c r="F13800" s="263">
        <v>1071641</v>
      </c>
      <c r="G13800" s="263" t="s">
        <v>2284</v>
      </c>
      <c r="H13800" s="268" t="s">
        <v>2605</v>
      </c>
      <c r="I13800" s="268" t="s">
        <v>2182</v>
      </c>
      <c r="J13800" s="269">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3" t="s">
        <v>2228</v>
      </c>
      <c r="C13801" s="264" t="s">
        <v>138</v>
      </c>
      <c r="D13801" s="74" t="str">
        <f t="shared" si="431"/>
        <v>jun/2019</v>
      </c>
      <c r="E13801" s="267">
        <v>43620</v>
      </c>
      <c r="F13801" s="263">
        <v>1077852</v>
      </c>
      <c r="G13801" s="265" t="s">
        <v>2229</v>
      </c>
      <c r="H13801" s="268" t="s">
        <v>2605</v>
      </c>
      <c r="I13801" s="268" t="s">
        <v>2182</v>
      </c>
      <c r="J13801" s="269">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3" t="s">
        <v>2228</v>
      </c>
      <c r="C13802" s="264" t="s">
        <v>138</v>
      </c>
      <c r="D13802" s="74" t="str">
        <f t="shared" si="431"/>
        <v>jun/2019</v>
      </c>
      <c r="E13802" s="267">
        <v>43620</v>
      </c>
      <c r="F13802" s="263">
        <v>1142405</v>
      </c>
      <c r="G13802" s="263" t="s">
        <v>2229</v>
      </c>
      <c r="H13802" s="268" t="s">
        <v>4400</v>
      </c>
      <c r="I13802" s="268" t="s">
        <v>2181</v>
      </c>
      <c r="J13802" s="269">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3" t="s">
        <v>2228</v>
      </c>
      <c r="C13803" s="264" t="s">
        <v>138</v>
      </c>
      <c r="D13803" s="74" t="str">
        <f t="shared" si="431"/>
        <v>jun/2019</v>
      </c>
      <c r="E13803" s="267">
        <v>43620</v>
      </c>
      <c r="F13803" s="263">
        <v>2612967</v>
      </c>
      <c r="G13803" s="263" t="s">
        <v>2229</v>
      </c>
      <c r="H13803" s="268" t="s">
        <v>2784</v>
      </c>
      <c r="I13803" s="268" t="s">
        <v>164</v>
      </c>
      <c r="J13803" s="268">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3" t="s">
        <v>2228</v>
      </c>
      <c r="C13804" s="264" t="s">
        <v>138</v>
      </c>
      <c r="D13804" s="74" t="str">
        <f t="shared" si="431"/>
        <v>jun/2019</v>
      </c>
      <c r="E13804" s="267">
        <v>43620</v>
      </c>
      <c r="F13804" s="263">
        <v>2612967</v>
      </c>
      <c r="G13804" s="263" t="s">
        <v>2229</v>
      </c>
      <c r="H13804" s="268" t="s">
        <v>2784</v>
      </c>
      <c r="I13804" s="268" t="s">
        <v>562</v>
      </c>
      <c r="J13804" s="268">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3" t="s">
        <v>2228</v>
      </c>
      <c r="C13805" s="264" t="s">
        <v>138</v>
      </c>
      <c r="D13805" s="74" t="str">
        <f t="shared" si="431"/>
        <v>jun/2019</v>
      </c>
      <c r="E13805" s="267">
        <v>43620</v>
      </c>
      <c r="F13805" s="263">
        <v>198</v>
      </c>
      <c r="G13805" s="265" t="s">
        <v>2229</v>
      </c>
      <c r="H13805" s="268" t="s">
        <v>212</v>
      </c>
      <c r="I13805" s="268" t="s">
        <v>213</v>
      </c>
      <c r="J13805" s="269">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3" t="s">
        <v>2228</v>
      </c>
      <c r="C13806" s="264" t="s">
        <v>138</v>
      </c>
      <c r="D13806" s="74" t="str">
        <f t="shared" si="431"/>
        <v>jun/2019</v>
      </c>
      <c r="E13806" s="267">
        <v>43620</v>
      </c>
      <c r="F13806" s="263" t="s">
        <v>1431</v>
      </c>
      <c r="G13806" s="263" t="s">
        <v>2229</v>
      </c>
      <c r="H13806" s="268" t="s">
        <v>4563</v>
      </c>
      <c r="I13806" s="268" t="s">
        <v>141</v>
      </c>
      <c r="J13806" s="269">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3" t="s">
        <v>2228</v>
      </c>
      <c r="C13807" s="264" t="s">
        <v>138</v>
      </c>
      <c r="D13807" s="74" t="str">
        <f t="shared" si="431"/>
        <v>jun/2019</v>
      </c>
      <c r="E13807" s="267">
        <v>43620</v>
      </c>
      <c r="F13807" s="263" t="s">
        <v>1267</v>
      </c>
      <c r="G13807" s="263" t="s">
        <v>2229</v>
      </c>
      <c r="H13807" s="268" t="s">
        <v>4564</v>
      </c>
      <c r="I13807" s="268" t="s">
        <v>160</v>
      </c>
      <c r="J13807" s="269">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3" t="s">
        <v>2228</v>
      </c>
      <c r="C13808" s="264" t="s">
        <v>138</v>
      </c>
      <c r="D13808" s="74" t="str">
        <f t="shared" si="431"/>
        <v>jun/2019</v>
      </c>
      <c r="E13808" s="267">
        <v>43620</v>
      </c>
      <c r="F13808" s="263" t="s">
        <v>4517</v>
      </c>
      <c r="G13808" s="263" t="s">
        <v>2229</v>
      </c>
      <c r="H13808" s="268" t="s">
        <v>1785</v>
      </c>
      <c r="I13808" s="268" t="s">
        <v>2209</v>
      </c>
      <c r="J13808" s="268">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3" t="s">
        <v>2228</v>
      </c>
      <c r="C13809" s="264" t="s">
        <v>138</v>
      </c>
      <c r="D13809" s="74" t="str">
        <f t="shared" si="431"/>
        <v>jun/2019</v>
      </c>
      <c r="E13809" s="267">
        <v>43620</v>
      </c>
      <c r="F13809" s="263">
        <v>8661</v>
      </c>
      <c r="G13809" s="263" t="s">
        <v>2229</v>
      </c>
      <c r="H13809" s="268" t="s">
        <v>4443</v>
      </c>
      <c r="I13809" s="268" t="s">
        <v>2182</v>
      </c>
      <c r="J13809" s="268">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3" t="s">
        <v>2228</v>
      </c>
      <c r="C13810" s="264" t="s">
        <v>138</v>
      </c>
      <c r="D13810" s="74" t="str">
        <f t="shared" si="431"/>
        <v>jun/2019</v>
      </c>
      <c r="E13810" s="267">
        <v>43620</v>
      </c>
      <c r="F13810" s="263">
        <v>8661</v>
      </c>
      <c r="G13810" s="263" t="s">
        <v>2229</v>
      </c>
      <c r="H13810" s="268" t="s">
        <v>4443</v>
      </c>
      <c r="I13810" s="268" t="s">
        <v>562</v>
      </c>
      <c r="J13810" s="268">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3" t="s">
        <v>2228</v>
      </c>
      <c r="C13811" s="264" t="s">
        <v>138</v>
      </c>
      <c r="D13811" s="74" t="str">
        <f t="shared" si="431"/>
        <v>jun/2019</v>
      </c>
      <c r="E13811" s="267">
        <v>43620</v>
      </c>
      <c r="F13811" s="263" t="s">
        <v>4565</v>
      </c>
      <c r="G13811" s="263" t="s">
        <v>2229</v>
      </c>
      <c r="H13811" s="268" t="s">
        <v>4566</v>
      </c>
      <c r="I13811" s="268" t="s">
        <v>194</v>
      </c>
      <c r="J13811" s="269">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3" t="s">
        <v>2228</v>
      </c>
      <c r="C13812" s="264" t="s">
        <v>138</v>
      </c>
      <c r="D13812" s="74" t="str">
        <f t="shared" si="431"/>
        <v>jun/2019</v>
      </c>
      <c r="E13812" s="267">
        <v>43620</v>
      </c>
      <c r="F13812" s="263" t="s">
        <v>4565</v>
      </c>
      <c r="G13812" s="263" t="s">
        <v>2229</v>
      </c>
      <c r="H13812" s="268" t="s">
        <v>4566</v>
      </c>
      <c r="I13812" s="268" t="s">
        <v>562</v>
      </c>
      <c r="J13812" s="269">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3" t="s">
        <v>2228</v>
      </c>
      <c r="C13813" s="264" t="s">
        <v>138</v>
      </c>
      <c r="D13813" s="74" t="str">
        <f t="shared" si="431"/>
        <v>jun/2019</v>
      </c>
      <c r="E13813" s="267">
        <v>43620</v>
      </c>
      <c r="F13813" s="263">
        <v>231</v>
      </c>
      <c r="G13813" s="263" t="s">
        <v>2229</v>
      </c>
      <c r="H13813" s="268" t="s">
        <v>4393</v>
      </c>
      <c r="I13813" s="268" t="s">
        <v>116</v>
      </c>
      <c r="J13813" s="269">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3" t="s">
        <v>2228</v>
      </c>
      <c r="C13814" s="264" t="s">
        <v>138</v>
      </c>
      <c r="D13814" s="74" t="str">
        <f t="shared" si="431"/>
        <v>jun/2019</v>
      </c>
      <c r="E13814" s="267">
        <v>43620</v>
      </c>
      <c r="F13814" s="263">
        <v>232</v>
      </c>
      <c r="G13814" s="263" t="s">
        <v>2229</v>
      </c>
      <c r="H13814" s="268" t="s">
        <v>4393</v>
      </c>
      <c r="I13814" s="268" t="s">
        <v>116</v>
      </c>
      <c r="J13814" s="268">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3" t="s">
        <v>2228</v>
      </c>
      <c r="C13815" s="264" t="s">
        <v>138</v>
      </c>
      <c r="D13815" s="74" t="str">
        <f t="shared" si="431"/>
        <v>jun/2019</v>
      </c>
      <c r="E13815" s="267">
        <v>43620</v>
      </c>
      <c r="F13815" s="263" t="s">
        <v>4517</v>
      </c>
      <c r="G13815" s="263" t="s">
        <v>2229</v>
      </c>
      <c r="H13815" s="268" t="s">
        <v>4567</v>
      </c>
      <c r="I13815" s="268" t="s">
        <v>2209</v>
      </c>
      <c r="J13815" s="268">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3" t="s">
        <v>2228</v>
      </c>
      <c r="C13816" s="264" t="s">
        <v>138</v>
      </c>
      <c r="D13816" s="74" t="str">
        <f t="shared" si="431"/>
        <v>jun/2019</v>
      </c>
      <c r="E13816" s="267">
        <v>43620</v>
      </c>
      <c r="F13816" s="263" t="s">
        <v>4517</v>
      </c>
      <c r="G13816" s="263" t="s">
        <v>2229</v>
      </c>
      <c r="H13816" s="268" t="s">
        <v>4568</v>
      </c>
      <c r="I13816" s="268" t="s">
        <v>2209</v>
      </c>
      <c r="J13816" s="268">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3" t="s">
        <v>2228</v>
      </c>
      <c r="C13817" s="264" t="s">
        <v>138</v>
      </c>
      <c r="D13817" s="74" t="str">
        <f t="shared" si="431"/>
        <v>jun/2019</v>
      </c>
      <c r="E13817" s="267">
        <v>43620</v>
      </c>
      <c r="F13817" s="263" t="s">
        <v>4517</v>
      </c>
      <c r="G13817" s="263" t="s">
        <v>2229</v>
      </c>
      <c r="H13817" s="268" t="s">
        <v>4568</v>
      </c>
      <c r="I13817" s="268" t="s">
        <v>2209</v>
      </c>
      <c r="J13817" s="268">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3" t="s">
        <v>2228</v>
      </c>
      <c r="C13818" s="264" t="s">
        <v>138</v>
      </c>
      <c r="D13818" s="74" t="str">
        <f t="shared" si="431"/>
        <v>jun/2019</v>
      </c>
      <c r="E13818" s="267">
        <v>43620</v>
      </c>
      <c r="F13818" s="263" t="s">
        <v>4517</v>
      </c>
      <c r="G13818" s="263" t="s">
        <v>2229</v>
      </c>
      <c r="H13818" s="268" t="s">
        <v>4568</v>
      </c>
      <c r="I13818" s="268" t="s">
        <v>2209</v>
      </c>
      <c r="J13818" s="268">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3" t="s">
        <v>2228</v>
      </c>
      <c r="C13819" s="264" t="s">
        <v>138</v>
      </c>
      <c r="D13819" s="74" t="str">
        <f t="shared" si="431"/>
        <v>jun/2019</v>
      </c>
      <c r="E13819" s="267">
        <v>43620</v>
      </c>
      <c r="F13819" s="263">
        <v>25</v>
      </c>
      <c r="G13819" s="263" t="s">
        <v>2229</v>
      </c>
      <c r="H13819" s="268" t="s">
        <v>3533</v>
      </c>
      <c r="I13819" s="268" t="s">
        <v>119</v>
      </c>
      <c r="J13819" s="269">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3" t="s">
        <v>2228</v>
      </c>
      <c r="C13820" s="264" t="s">
        <v>138</v>
      </c>
      <c r="D13820" s="74" t="str">
        <f t="shared" si="431"/>
        <v>jun/2019</v>
      </c>
      <c r="E13820" s="267">
        <v>43620</v>
      </c>
      <c r="F13820" s="263">
        <v>18027</v>
      </c>
      <c r="G13820" s="263" t="s">
        <v>2232</v>
      </c>
      <c r="H13820" s="268" t="s">
        <v>4515</v>
      </c>
      <c r="I13820" s="268" t="s">
        <v>2181</v>
      </c>
      <c r="J13820" s="269">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3" t="s">
        <v>2228</v>
      </c>
      <c r="C13821" s="264" t="s">
        <v>138</v>
      </c>
      <c r="D13821" s="74" t="str">
        <f t="shared" si="431"/>
        <v>jun/2019</v>
      </c>
      <c r="E13821" s="267">
        <v>43620</v>
      </c>
      <c r="F13821" s="263" t="s">
        <v>4517</v>
      </c>
      <c r="G13821" s="263" t="s">
        <v>2229</v>
      </c>
      <c r="H13821" s="268" t="s">
        <v>4569</v>
      </c>
      <c r="I13821" s="268" t="s">
        <v>2209</v>
      </c>
      <c r="J13821" s="268">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3" t="s">
        <v>2228</v>
      </c>
      <c r="C13822" s="264" t="s">
        <v>138</v>
      </c>
      <c r="D13822" s="74" t="str">
        <f t="shared" si="431"/>
        <v>jun/2019</v>
      </c>
      <c r="E13822" s="267">
        <v>43620</v>
      </c>
      <c r="F13822" s="263" t="s">
        <v>4517</v>
      </c>
      <c r="G13822" s="263" t="s">
        <v>2229</v>
      </c>
      <c r="H13822" s="268" t="s">
        <v>4385</v>
      </c>
      <c r="I13822" s="268" t="s">
        <v>2209</v>
      </c>
      <c r="J13822" s="268">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3" t="s">
        <v>2228</v>
      </c>
      <c r="C13823" s="264" t="s">
        <v>138</v>
      </c>
      <c r="D13823" s="74" t="str">
        <f t="shared" si="431"/>
        <v>jun/2019</v>
      </c>
      <c r="E13823" s="267">
        <v>43620</v>
      </c>
      <c r="F13823" s="263" t="s">
        <v>1070</v>
      </c>
      <c r="G13823" s="263" t="s">
        <v>2229</v>
      </c>
      <c r="H13823" s="268" t="s">
        <v>1071</v>
      </c>
      <c r="I13823" s="268" t="s">
        <v>2237</v>
      </c>
      <c r="J13823" s="269">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3" t="s">
        <v>2228</v>
      </c>
      <c r="C13824" s="264" t="s">
        <v>138</v>
      </c>
      <c r="D13824" s="74" t="str">
        <f t="shared" si="431"/>
        <v>jun/2019</v>
      </c>
      <c r="E13824" s="267">
        <v>43620</v>
      </c>
      <c r="F13824" s="263">
        <v>280895</v>
      </c>
      <c r="G13824" s="263" t="s">
        <v>2229</v>
      </c>
      <c r="H13824" s="272" t="s">
        <v>4471</v>
      </c>
      <c r="I13824" s="268" t="s">
        <v>2182</v>
      </c>
      <c r="J13824" s="268">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3" t="s">
        <v>2228</v>
      </c>
      <c r="C13825" s="264" t="s">
        <v>138</v>
      </c>
      <c r="D13825" s="74" t="str">
        <f t="shared" si="431"/>
        <v>jun/2019</v>
      </c>
      <c r="E13825" s="267">
        <v>43620</v>
      </c>
      <c r="F13825" s="263">
        <v>280895</v>
      </c>
      <c r="G13825" s="263" t="s">
        <v>2229</v>
      </c>
      <c r="H13825" s="272" t="s">
        <v>4471</v>
      </c>
      <c r="I13825" s="268" t="s">
        <v>562</v>
      </c>
      <c r="J13825" s="268">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3" t="s">
        <v>2228</v>
      </c>
      <c r="C13826" s="264" t="s">
        <v>138</v>
      </c>
      <c r="D13826" s="74" t="str">
        <f t="shared" si="431"/>
        <v>jun/2019</v>
      </c>
      <c r="E13826" s="267">
        <v>43620</v>
      </c>
      <c r="F13826" s="263">
        <v>280555</v>
      </c>
      <c r="G13826" s="263" t="s">
        <v>2229</v>
      </c>
      <c r="H13826" s="272" t="s">
        <v>4471</v>
      </c>
      <c r="I13826" s="268" t="s">
        <v>2181</v>
      </c>
      <c r="J13826" s="268">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3" t="s">
        <v>2228</v>
      </c>
      <c r="C13827" s="264" t="s">
        <v>138</v>
      </c>
      <c r="D13827" s="74" t="str">
        <f t="shared" si="431"/>
        <v>jun/2019</v>
      </c>
      <c r="E13827" s="267">
        <v>43620</v>
      </c>
      <c r="F13827" s="263">
        <v>280555</v>
      </c>
      <c r="G13827" s="263" t="s">
        <v>2229</v>
      </c>
      <c r="H13827" s="272" t="s">
        <v>4471</v>
      </c>
      <c r="I13827" s="268" t="s">
        <v>562</v>
      </c>
      <c r="J13827" s="268">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3" t="s">
        <v>2228</v>
      </c>
      <c r="C13828" s="264" t="s">
        <v>138</v>
      </c>
      <c r="D13828" s="74" t="str">
        <f t="shared" ref="D13828:D13891" si="433">TEXT(E13828,"mmm/aaaa")</f>
        <v>jun/2019</v>
      </c>
      <c r="E13828" s="267">
        <v>43620</v>
      </c>
      <c r="F13828" s="263">
        <v>280554</v>
      </c>
      <c r="G13828" s="263" t="s">
        <v>2229</v>
      </c>
      <c r="H13828" s="272" t="s">
        <v>4471</v>
      </c>
      <c r="I13828" s="268" t="s">
        <v>2181</v>
      </c>
      <c r="J13828" s="268">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3" t="s">
        <v>2228</v>
      </c>
      <c r="C13829" s="264" t="s">
        <v>138</v>
      </c>
      <c r="D13829" s="74" t="str">
        <f t="shared" si="433"/>
        <v>jun/2019</v>
      </c>
      <c r="E13829" s="267">
        <v>43620</v>
      </c>
      <c r="F13829" s="263">
        <v>280554</v>
      </c>
      <c r="G13829" s="263" t="s">
        <v>2229</v>
      </c>
      <c r="H13829" s="272" t="s">
        <v>4471</v>
      </c>
      <c r="I13829" s="268" t="s">
        <v>562</v>
      </c>
      <c r="J13829" s="268">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3" t="s">
        <v>2228</v>
      </c>
      <c r="C13830" s="264" t="s">
        <v>138</v>
      </c>
      <c r="D13830" s="74" t="str">
        <f t="shared" si="433"/>
        <v>jun/2019</v>
      </c>
      <c r="E13830" s="267">
        <v>43620</v>
      </c>
      <c r="F13830" s="263">
        <v>279714</v>
      </c>
      <c r="G13830" s="263" t="s">
        <v>2324</v>
      </c>
      <c r="H13830" s="272" t="s">
        <v>4471</v>
      </c>
      <c r="I13830" s="268" t="s">
        <v>2181</v>
      </c>
      <c r="J13830" s="269">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3" t="s">
        <v>2228</v>
      </c>
      <c r="C13831" s="264" t="s">
        <v>138</v>
      </c>
      <c r="D13831" s="74" t="str">
        <f t="shared" si="433"/>
        <v>jun/2019</v>
      </c>
      <c r="E13831" s="267">
        <v>43620</v>
      </c>
      <c r="F13831" s="263">
        <v>279714</v>
      </c>
      <c r="G13831" s="263" t="s">
        <v>2324</v>
      </c>
      <c r="H13831" s="272" t="s">
        <v>4471</v>
      </c>
      <c r="I13831" s="268" t="s">
        <v>562</v>
      </c>
      <c r="J13831" s="268">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3" t="s">
        <v>2228</v>
      </c>
      <c r="C13832" s="264" t="s">
        <v>138</v>
      </c>
      <c r="D13832" s="74" t="str">
        <f t="shared" si="433"/>
        <v>jun/2019</v>
      </c>
      <c r="E13832" s="267">
        <v>43620</v>
      </c>
      <c r="F13832" s="263">
        <v>279717</v>
      </c>
      <c r="G13832" s="263" t="s">
        <v>2324</v>
      </c>
      <c r="H13832" s="272" t="s">
        <v>4471</v>
      </c>
      <c r="I13832" s="268" t="s">
        <v>2182</v>
      </c>
      <c r="J13832" s="269">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3" t="s">
        <v>2228</v>
      </c>
      <c r="C13833" s="264" t="s">
        <v>138</v>
      </c>
      <c r="D13833" s="74" t="str">
        <f t="shared" si="433"/>
        <v>jun/2019</v>
      </c>
      <c r="E13833" s="267">
        <v>43620</v>
      </c>
      <c r="F13833" s="263">
        <v>279717</v>
      </c>
      <c r="G13833" s="263" t="s">
        <v>2324</v>
      </c>
      <c r="H13833" s="272" t="s">
        <v>4471</v>
      </c>
      <c r="I13833" s="268" t="s">
        <v>562</v>
      </c>
      <c r="J13833" s="268">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3" t="s">
        <v>2228</v>
      </c>
      <c r="C13834" s="264" t="s">
        <v>138</v>
      </c>
      <c r="D13834" s="74" t="str">
        <f t="shared" si="433"/>
        <v>jun/2019</v>
      </c>
      <c r="E13834" s="267">
        <v>43620</v>
      </c>
      <c r="F13834" s="263">
        <v>279715</v>
      </c>
      <c r="G13834" s="263" t="s">
        <v>2324</v>
      </c>
      <c r="H13834" s="272" t="s">
        <v>4471</v>
      </c>
      <c r="I13834" s="268" t="s">
        <v>2181</v>
      </c>
      <c r="J13834" s="269">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3" t="s">
        <v>2228</v>
      </c>
      <c r="C13835" s="264" t="s">
        <v>138</v>
      </c>
      <c r="D13835" s="74" t="str">
        <f t="shared" si="433"/>
        <v>jun/2019</v>
      </c>
      <c r="E13835" s="267">
        <v>43620</v>
      </c>
      <c r="F13835" s="263">
        <v>279715</v>
      </c>
      <c r="G13835" s="263" t="s">
        <v>2324</v>
      </c>
      <c r="H13835" s="272" t="s">
        <v>4471</v>
      </c>
      <c r="I13835" s="268" t="s">
        <v>562</v>
      </c>
      <c r="J13835" s="268">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3" t="s">
        <v>2228</v>
      </c>
      <c r="C13836" s="264" t="s">
        <v>138</v>
      </c>
      <c r="D13836" s="74" t="str">
        <f t="shared" si="433"/>
        <v>jun/2019</v>
      </c>
      <c r="E13836" s="267">
        <v>43620</v>
      </c>
      <c r="F13836" s="263">
        <v>279716</v>
      </c>
      <c r="G13836" s="263" t="s">
        <v>2229</v>
      </c>
      <c r="H13836" s="272" t="s">
        <v>4471</v>
      </c>
      <c r="I13836" s="268" t="s">
        <v>2182</v>
      </c>
      <c r="J13836" s="268">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3" t="s">
        <v>2228</v>
      </c>
      <c r="C13837" s="264" t="s">
        <v>138</v>
      </c>
      <c r="D13837" s="74" t="str">
        <f t="shared" si="433"/>
        <v>jun/2019</v>
      </c>
      <c r="E13837" s="267">
        <v>43620</v>
      </c>
      <c r="F13837" s="263">
        <v>279716</v>
      </c>
      <c r="G13837" s="263" t="s">
        <v>2229</v>
      </c>
      <c r="H13837" s="272" t="s">
        <v>4471</v>
      </c>
      <c r="I13837" s="268" t="s">
        <v>562</v>
      </c>
      <c r="J13837" s="268">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3" t="s">
        <v>2228</v>
      </c>
      <c r="C13838" s="264" t="s">
        <v>138</v>
      </c>
      <c r="D13838" s="74" t="str">
        <f t="shared" si="433"/>
        <v>jun/2019</v>
      </c>
      <c r="E13838" s="267">
        <v>43620</v>
      </c>
      <c r="F13838" s="263">
        <v>280256</v>
      </c>
      <c r="G13838" s="263" t="s">
        <v>2330</v>
      </c>
      <c r="H13838" s="272" t="s">
        <v>4471</v>
      </c>
      <c r="I13838" s="268" t="s">
        <v>2181</v>
      </c>
      <c r="J13838" s="268">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3" t="s">
        <v>2228</v>
      </c>
      <c r="C13839" s="264" t="s">
        <v>138</v>
      </c>
      <c r="D13839" s="74" t="str">
        <f t="shared" si="433"/>
        <v>jun/2019</v>
      </c>
      <c r="E13839" s="267">
        <v>43620</v>
      </c>
      <c r="F13839" s="263">
        <v>280256</v>
      </c>
      <c r="G13839" s="263" t="s">
        <v>2330</v>
      </c>
      <c r="H13839" s="272" t="s">
        <v>4471</v>
      </c>
      <c r="I13839" s="268" t="s">
        <v>562</v>
      </c>
      <c r="J13839" s="268">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3" t="s">
        <v>2228</v>
      </c>
      <c r="C13840" s="264" t="s">
        <v>138</v>
      </c>
      <c r="D13840" s="74" t="str">
        <f t="shared" si="433"/>
        <v>jun/2019</v>
      </c>
      <c r="E13840" s="267">
        <v>43620</v>
      </c>
      <c r="F13840" s="263">
        <v>280256</v>
      </c>
      <c r="G13840" s="263" t="s">
        <v>2324</v>
      </c>
      <c r="H13840" s="272" t="s">
        <v>4471</v>
      </c>
      <c r="I13840" s="268" t="s">
        <v>2181</v>
      </c>
      <c r="J13840" s="268">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3" t="s">
        <v>2228</v>
      </c>
      <c r="C13841" s="264" t="s">
        <v>138</v>
      </c>
      <c r="D13841" s="74" t="str">
        <f t="shared" si="433"/>
        <v>jun/2019</v>
      </c>
      <c r="E13841" s="267">
        <v>43620</v>
      </c>
      <c r="F13841" s="263">
        <v>280256</v>
      </c>
      <c r="G13841" s="263" t="s">
        <v>2324</v>
      </c>
      <c r="H13841" s="272" t="s">
        <v>4471</v>
      </c>
      <c r="I13841" s="268" t="s">
        <v>562</v>
      </c>
      <c r="J13841" s="268">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3" t="s">
        <v>2228</v>
      </c>
      <c r="C13842" s="264" t="s">
        <v>138</v>
      </c>
      <c r="D13842" s="74" t="str">
        <f t="shared" si="433"/>
        <v>jun/2019</v>
      </c>
      <c r="E13842" s="267">
        <v>43620</v>
      </c>
      <c r="F13842" s="263" t="s">
        <v>4517</v>
      </c>
      <c r="G13842" s="263" t="s">
        <v>2229</v>
      </c>
      <c r="H13842" s="268" t="s">
        <v>4570</v>
      </c>
      <c r="I13842" s="268" t="s">
        <v>2209</v>
      </c>
      <c r="J13842" s="273">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3" t="s">
        <v>2228</v>
      </c>
      <c r="C13843" s="264" t="s">
        <v>138</v>
      </c>
      <c r="D13843" s="74" t="str">
        <f t="shared" si="433"/>
        <v>jun/2019</v>
      </c>
      <c r="E13843" s="267">
        <v>43620</v>
      </c>
      <c r="F13843" s="263" t="s">
        <v>4517</v>
      </c>
      <c r="G13843" s="263" t="s">
        <v>2229</v>
      </c>
      <c r="H13843" s="268" t="s">
        <v>4570</v>
      </c>
      <c r="I13843" s="268" t="s">
        <v>2209</v>
      </c>
      <c r="J13843" s="273">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3" t="s">
        <v>2228</v>
      </c>
      <c r="C13844" s="264" t="s">
        <v>138</v>
      </c>
      <c r="D13844" s="74" t="str">
        <f t="shared" si="433"/>
        <v>jun/2019</v>
      </c>
      <c r="E13844" s="267">
        <v>43620</v>
      </c>
      <c r="F13844" s="263" t="s">
        <v>1261</v>
      </c>
      <c r="G13844" s="263" t="s">
        <v>2229</v>
      </c>
      <c r="H13844" s="268" t="s">
        <v>2250</v>
      </c>
      <c r="I13844" s="268" t="s">
        <v>135</v>
      </c>
      <c r="J13844" s="268">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3" t="s">
        <v>2228</v>
      </c>
      <c r="C13845" s="264" t="s">
        <v>138</v>
      </c>
      <c r="D13845" s="74" t="str">
        <f t="shared" si="433"/>
        <v>jun/2019</v>
      </c>
      <c r="E13845" s="267">
        <v>43620</v>
      </c>
      <c r="F13845" s="263" t="s">
        <v>1261</v>
      </c>
      <c r="G13845" s="263" t="s">
        <v>2229</v>
      </c>
      <c r="H13845" s="268" t="s">
        <v>2250</v>
      </c>
      <c r="I13845" s="268" t="s">
        <v>135</v>
      </c>
      <c r="J13845" s="268">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3" t="s">
        <v>2228</v>
      </c>
      <c r="C13846" s="264" t="s">
        <v>138</v>
      </c>
      <c r="D13846" s="74" t="str">
        <f t="shared" si="433"/>
        <v>jun/2019</v>
      </c>
      <c r="E13846" s="267">
        <v>43620</v>
      </c>
      <c r="F13846" s="263" t="s">
        <v>1261</v>
      </c>
      <c r="G13846" s="263" t="s">
        <v>2229</v>
      </c>
      <c r="H13846" s="268" t="s">
        <v>2250</v>
      </c>
      <c r="I13846" s="268" t="s">
        <v>135</v>
      </c>
      <c r="J13846" s="268">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3" t="s">
        <v>2228</v>
      </c>
      <c r="C13847" s="264" t="s">
        <v>138</v>
      </c>
      <c r="D13847" s="74" t="str">
        <f t="shared" si="433"/>
        <v>jun/2019</v>
      </c>
      <c r="E13847" s="267">
        <v>43620</v>
      </c>
      <c r="F13847" s="263" t="s">
        <v>1261</v>
      </c>
      <c r="G13847" s="263" t="s">
        <v>2229</v>
      </c>
      <c r="H13847" s="268" t="s">
        <v>2250</v>
      </c>
      <c r="I13847" s="268" t="s">
        <v>135</v>
      </c>
      <c r="J13847" s="268">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3" t="s">
        <v>2228</v>
      </c>
      <c r="C13848" s="264" t="s">
        <v>138</v>
      </c>
      <c r="D13848" s="74" t="str">
        <f t="shared" si="433"/>
        <v>jun/2019</v>
      </c>
      <c r="E13848" s="267">
        <v>43620</v>
      </c>
      <c r="F13848" s="263" t="s">
        <v>1261</v>
      </c>
      <c r="G13848" s="263" t="s">
        <v>2229</v>
      </c>
      <c r="H13848" s="268" t="s">
        <v>2250</v>
      </c>
      <c r="I13848" s="268" t="s">
        <v>135</v>
      </c>
      <c r="J13848" s="268">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3" t="s">
        <v>2228</v>
      </c>
      <c r="C13849" s="264" t="s">
        <v>138</v>
      </c>
      <c r="D13849" s="74" t="str">
        <f t="shared" si="433"/>
        <v>jun/2019</v>
      </c>
      <c r="E13849" s="267">
        <v>43620</v>
      </c>
      <c r="F13849" s="263" t="s">
        <v>1261</v>
      </c>
      <c r="G13849" s="263" t="s">
        <v>2229</v>
      </c>
      <c r="H13849" s="268" t="s">
        <v>2250</v>
      </c>
      <c r="I13849" s="268" t="s">
        <v>135</v>
      </c>
      <c r="J13849" s="268">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3" t="s">
        <v>2228</v>
      </c>
      <c r="C13850" s="264" t="s">
        <v>138</v>
      </c>
      <c r="D13850" s="74" t="str">
        <f t="shared" si="433"/>
        <v>jun/2019</v>
      </c>
      <c r="E13850" s="267">
        <v>43620</v>
      </c>
      <c r="F13850" s="263" t="s">
        <v>1261</v>
      </c>
      <c r="G13850" s="263" t="s">
        <v>2229</v>
      </c>
      <c r="H13850" s="268" t="s">
        <v>2250</v>
      </c>
      <c r="I13850" s="268" t="s">
        <v>135</v>
      </c>
      <c r="J13850" s="268">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3" t="s">
        <v>2228</v>
      </c>
      <c r="C13851" s="264" t="s">
        <v>138</v>
      </c>
      <c r="D13851" s="74" t="str">
        <f t="shared" si="433"/>
        <v>jun/2019</v>
      </c>
      <c r="E13851" s="267">
        <v>43620</v>
      </c>
      <c r="F13851" s="263" t="s">
        <v>1261</v>
      </c>
      <c r="G13851" s="263" t="s">
        <v>2229</v>
      </c>
      <c r="H13851" s="268" t="s">
        <v>2250</v>
      </c>
      <c r="I13851" s="268" t="s">
        <v>135</v>
      </c>
      <c r="J13851" s="268">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3" t="s">
        <v>2228</v>
      </c>
      <c r="C13852" s="264" t="s">
        <v>138</v>
      </c>
      <c r="D13852" s="74" t="str">
        <f t="shared" si="433"/>
        <v>jun/2019</v>
      </c>
      <c r="E13852" s="267">
        <v>43620</v>
      </c>
      <c r="F13852" s="263" t="s">
        <v>1261</v>
      </c>
      <c r="G13852" s="263" t="s">
        <v>2229</v>
      </c>
      <c r="H13852" s="268" t="s">
        <v>2250</v>
      </c>
      <c r="I13852" s="268" t="s">
        <v>135</v>
      </c>
      <c r="J13852" s="268">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3" t="s">
        <v>2228</v>
      </c>
      <c r="C13853" s="264" t="s">
        <v>138</v>
      </c>
      <c r="D13853" s="74" t="str">
        <f t="shared" si="433"/>
        <v>jun/2019</v>
      </c>
      <c r="E13853" s="267">
        <v>43620</v>
      </c>
      <c r="F13853" s="263" t="s">
        <v>1261</v>
      </c>
      <c r="G13853" s="263" t="s">
        <v>2229</v>
      </c>
      <c r="H13853" s="268" t="s">
        <v>2250</v>
      </c>
      <c r="I13853" s="268" t="s">
        <v>135</v>
      </c>
      <c r="J13853" s="268">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3" t="s">
        <v>2228</v>
      </c>
      <c r="C13854" s="264" t="s">
        <v>138</v>
      </c>
      <c r="D13854" s="74" t="str">
        <f t="shared" si="433"/>
        <v>jun/2019</v>
      </c>
      <c r="E13854" s="267">
        <v>43620</v>
      </c>
      <c r="F13854" s="263" t="s">
        <v>1261</v>
      </c>
      <c r="G13854" s="263" t="s">
        <v>2229</v>
      </c>
      <c r="H13854" s="268" t="s">
        <v>2250</v>
      </c>
      <c r="I13854" s="268" t="s">
        <v>135</v>
      </c>
      <c r="J13854" s="268">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3" t="s">
        <v>2228</v>
      </c>
      <c r="C13855" s="264" t="s">
        <v>138</v>
      </c>
      <c r="D13855" s="74" t="str">
        <f t="shared" si="433"/>
        <v>jun/2019</v>
      </c>
      <c r="E13855" s="267">
        <v>43620</v>
      </c>
      <c r="F13855" s="263" t="s">
        <v>1261</v>
      </c>
      <c r="G13855" s="263" t="s">
        <v>2229</v>
      </c>
      <c r="H13855" s="268" t="s">
        <v>2250</v>
      </c>
      <c r="I13855" s="268" t="s">
        <v>135</v>
      </c>
      <c r="J13855" s="268">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3" t="s">
        <v>2228</v>
      </c>
      <c r="C13856" s="264" t="s">
        <v>138</v>
      </c>
      <c r="D13856" s="74" t="str">
        <f t="shared" si="433"/>
        <v>jun/2019</v>
      </c>
      <c r="E13856" s="267">
        <v>43620</v>
      </c>
      <c r="F13856" s="263" t="s">
        <v>1261</v>
      </c>
      <c r="G13856" s="263" t="s">
        <v>2229</v>
      </c>
      <c r="H13856" s="268" t="s">
        <v>2250</v>
      </c>
      <c r="I13856" s="268" t="s">
        <v>135</v>
      </c>
      <c r="J13856" s="268">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3" t="s">
        <v>2228</v>
      </c>
      <c r="C13857" s="264" t="s">
        <v>138</v>
      </c>
      <c r="D13857" s="74" t="str">
        <f t="shared" si="433"/>
        <v>jun/2019</v>
      </c>
      <c r="E13857" s="267">
        <v>43620</v>
      </c>
      <c r="F13857" s="263" t="s">
        <v>1261</v>
      </c>
      <c r="G13857" s="263" t="s">
        <v>2229</v>
      </c>
      <c r="H13857" s="268" t="s">
        <v>2250</v>
      </c>
      <c r="I13857" s="268" t="s">
        <v>135</v>
      </c>
      <c r="J13857" s="268">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3" t="s">
        <v>2228</v>
      </c>
      <c r="C13858" s="264" t="s">
        <v>138</v>
      </c>
      <c r="D13858" s="74" t="str">
        <f t="shared" si="433"/>
        <v>jun/2019</v>
      </c>
      <c r="E13858" s="267">
        <v>43620</v>
      </c>
      <c r="F13858" s="263" t="s">
        <v>1261</v>
      </c>
      <c r="G13858" s="263" t="s">
        <v>2229</v>
      </c>
      <c r="H13858" s="268" t="s">
        <v>2250</v>
      </c>
      <c r="I13858" s="268" t="s">
        <v>135</v>
      </c>
      <c r="J13858" s="268">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3" t="s">
        <v>2228</v>
      </c>
      <c r="C13859" s="264" t="s">
        <v>138</v>
      </c>
      <c r="D13859" s="74" t="str">
        <f t="shared" si="433"/>
        <v>jun/2019</v>
      </c>
      <c r="E13859" s="267">
        <v>43620</v>
      </c>
      <c r="F13859" s="263" t="s">
        <v>1261</v>
      </c>
      <c r="G13859" s="263" t="s">
        <v>2229</v>
      </c>
      <c r="H13859" s="268" t="s">
        <v>2250</v>
      </c>
      <c r="I13859" s="268" t="s">
        <v>135</v>
      </c>
      <c r="J13859" s="268">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3" t="s">
        <v>2228</v>
      </c>
      <c r="C13860" s="264" t="s">
        <v>138</v>
      </c>
      <c r="D13860" s="74" t="str">
        <f t="shared" si="433"/>
        <v>jun/2019</v>
      </c>
      <c r="E13860" s="267">
        <v>43620</v>
      </c>
      <c r="F13860" s="263" t="s">
        <v>1261</v>
      </c>
      <c r="G13860" s="263" t="s">
        <v>2229</v>
      </c>
      <c r="H13860" s="268" t="s">
        <v>2250</v>
      </c>
      <c r="I13860" s="268" t="s">
        <v>135</v>
      </c>
      <c r="J13860" s="268">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3" t="s">
        <v>2228</v>
      </c>
      <c r="C13861" s="264" t="s">
        <v>138</v>
      </c>
      <c r="D13861" s="74" t="str">
        <f t="shared" si="433"/>
        <v>jun/2019</v>
      </c>
      <c r="E13861" s="267">
        <v>43620</v>
      </c>
      <c r="F13861" s="263">
        <v>49</v>
      </c>
      <c r="G13861" s="263" t="s">
        <v>2229</v>
      </c>
      <c r="H13861" s="268" t="s">
        <v>2351</v>
      </c>
      <c r="I13861" s="273" t="s">
        <v>145</v>
      </c>
      <c r="J13861" s="269">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3" t="s">
        <v>2228</v>
      </c>
      <c r="C13862" s="264" t="s">
        <v>138</v>
      </c>
      <c r="D13862" s="74" t="str">
        <f t="shared" si="433"/>
        <v>jun/2019</v>
      </c>
      <c r="E13862" s="267">
        <v>43620</v>
      </c>
      <c r="F13862" s="263">
        <v>68755</v>
      </c>
      <c r="G13862" s="263" t="s">
        <v>2324</v>
      </c>
      <c r="H13862" s="268" t="s">
        <v>4383</v>
      </c>
      <c r="I13862" s="268" t="s">
        <v>2183</v>
      </c>
      <c r="J13862" s="268">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3" t="s">
        <v>2228</v>
      </c>
      <c r="C13863" s="264" t="s">
        <v>138</v>
      </c>
      <c r="D13863" s="74" t="str">
        <f t="shared" si="433"/>
        <v>jun/2019</v>
      </c>
      <c r="E13863" s="267">
        <v>43620</v>
      </c>
      <c r="F13863" s="263">
        <v>68597</v>
      </c>
      <c r="G13863" s="263" t="s">
        <v>2324</v>
      </c>
      <c r="H13863" s="268" t="s">
        <v>4383</v>
      </c>
      <c r="I13863" s="268" t="s">
        <v>2183</v>
      </c>
      <c r="J13863" s="268">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3" t="s">
        <v>2228</v>
      </c>
      <c r="C13864" s="264" t="s">
        <v>138</v>
      </c>
      <c r="D13864" s="74" t="str">
        <f t="shared" si="433"/>
        <v>jun/2019</v>
      </c>
      <c r="E13864" s="267">
        <v>43620</v>
      </c>
      <c r="F13864" s="263" t="s">
        <v>4517</v>
      </c>
      <c r="G13864" s="263" t="s">
        <v>2229</v>
      </c>
      <c r="H13864" s="268" t="s">
        <v>4571</v>
      </c>
      <c r="I13864" s="268" t="s">
        <v>2209</v>
      </c>
      <c r="J13864" s="268">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3" t="s">
        <v>2228</v>
      </c>
      <c r="C13865" s="264" t="s">
        <v>138</v>
      </c>
      <c r="D13865" s="74" t="str">
        <f t="shared" si="433"/>
        <v>jun/2019</v>
      </c>
      <c r="E13865" s="267">
        <v>43620</v>
      </c>
      <c r="F13865" s="263" t="s">
        <v>4517</v>
      </c>
      <c r="G13865" s="263" t="s">
        <v>2229</v>
      </c>
      <c r="H13865" s="268" t="s">
        <v>4571</v>
      </c>
      <c r="I13865" s="268" t="s">
        <v>2209</v>
      </c>
      <c r="J13865" s="269">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3" t="s">
        <v>2228</v>
      </c>
      <c r="C13866" s="264" t="s">
        <v>138</v>
      </c>
      <c r="D13866" s="74" t="str">
        <f t="shared" si="433"/>
        <v>jun/2019</v>
      </c>
      <c r="E13866" s="267">
        <v>43621</v>
      </c>
      <c r="F13866" s="263" t="s">
        <v>4405</v>
      </c>
      <c r="G13866" s="263" t="s">
        <v>2229</v>
      </c>
      <c r="H13866" s="268" t="s">
        <v>4406</v>
      </c>
      <c r="I13866" s="268" t="s">
        <v>846</v>
      </c>
      <c r="J13866" s="268">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3" t="s">
        <v>2228</v>
      </c>
      <c r="C13867" s="264" t="s">
        <v>138</v>
      </c>
      <c r="D13867" s="74" t="str">
        <f t="shared" si="433"/>
        <v>jun/2019</v>
      </c>
      <c r="E13867" s="267">
        <v>43621</v>
      </c>
      <c r="F13867" s="263" t="s">
        <v>1261</v>
      </c>
      <c r="G13867" s="263" t="s">
        <v>2229</v>
      </c>
      <c r="H13867" s="268" t="s">
        <v>262</v>
      </c>
      <c r="I13867" s="268" t="s">
        <v>135</v>
      </c>
      <c r="J13867" s="268">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3" t="s">
        <v>2228</v>
      </c>
      <c r="C13868" s="264" t="s">
        <v>138</v>
      </c>
      <c r="D13868" s="74" t="str">
        <f t="shared" si="433"/>
        <v>jun/2019</v>
      </c>
      <c r="E13868" s="267">
        <v>43621</v>
      </c>
      <c r="F13868" s="263">
        <v>397</v>
      </c>
      <c r="G13868" s="263" t="s">
        <v>2229</v>
      </c>
      <c r="H13868" s="272" t="s">
        <v>4391</v>
      </c>
      <c r="I13868" s="268" t="s">
        <v>2202</v>
      </c>
      <c r="J13868" s="269">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3" t="s">
        <v>2228</v>
      </c>
      <c r="C13869" s="264" t="s">
        <v>138</v>
      </c>
      <c r="D13869" s="74" t="str">
        <f t="shared" si="433"/>
        <v>jun/2019</v>
      </c>
      <c r="E13869" s="267">
        <v>43621</v>
      </c>
      <c r="F13869" s="263">
        <v>134</v>
      </c>
      <c r="G13869" s="263" t="s">
        <v>2229</v>
      </c>
      <c r="H13869" s="268" t="s">
        <v>3305</v>
      </c>
      <c r="I13869" s="268" t="s">
        <v>2198</v>
      </c>
      <c r="J13869" s="269">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3" t="s">
        <v>2228</v>
      </c>
      <c r="C13870" s="264" t="s">
        <v>138</v>
      </c>
      <c r="D13870" s="74" t="str">
        <f t="shared" si="433"/>
        <v>jun/2019</v>
      </c>
      <c r="E13870" s="267">
        <v>43621</v>
      </c>
      <c r="F13870" s="263" t="s">
        <v>1070</v>
      </c>
      <c r="G13870" s="263" t="s">
        <v>2229</v>
      </c>
      <c r="H13870" s="268" t="s">
        <v>1071</v>
      </c>
      <c r="I13870" s="268" t="s">
        <v>2237</v>
      </c>
      <c r="J13870" s="269">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3" t="s">
        <v>2228</v>
      </c>
      <c r="C13871" s="264" t="s">
        <v>138</v>
      </c>
      <c r="D13871" s="74" t="str">
        <f t="shared" si="433"/>
        <v>jun/2019</v>
      </c>
      <c r="E13871" s="267">
        <v>43621</v>
      </c>
      <c r="F13871" s="263" t="s">
        <v>4517</v>
      </c>
      <c r="G13871" s="263" t="s">
        <v>2229</v>
      </c>
      <c r="H13871" s="268" t="s">
        <v>4570</v>
      </c>
      <c r="I13871" s="268" t="s">
        <v>2209</v>
      </c>
      <c r="J13871" s="268">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3" t="s">
        <v>2228</v>
      </c>
      <c r="C13872" s="264" t="s">
        <v>138</v>
      </c>
      <c r="D13872" s="74" t="str">
        <f t="shared" si="433"/>
        <v>jun/2019</v>
      </c>
      <c r="E13872" s="267">
        <v>43621</v>
      </c>
      <c r="F13872" s="263" t="s">
        <v>4517</v>
      </c>
      <c r="G13872" s="263" t="s">
        <v>2229</v>
      </c>
      <c r="H13872" s="268" t="s">
        <v>4570</v>
      </c>
      <c r="I13872" s="268" t="s">
        <v>2209</v>
      </c>
      <c r="J13872" s="268">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3" t="s">
        <v>2228</v>
      </c>
      <c r="C13873" s="264" t="s">
        <v>138</v>
      </c>
      <c r="D13873" s="74" t="str">
        <f t="shared" si="433"/>
        <v>jun/2019</v>
      </c>
      <c r="E13873" s="267">
        <v>43621</v>
      </c>
      <c r="F13873" s="263" t="s">
        <v>1261</v>
      </c>
      <c r="G13873" s="263" t="s">
        <v>2229</v>
      </c>
      <c r="H13873" s="268" t="s">
        <v>2250</v>
      </c>
      <c r="I13873" s="268" t="s">
        <v>135</v>
      </c>
      <c r="J13873" s="268">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3" t="s">
        <v>2228</v>
      </c>
      <c r="C13874" s="264" t="s">
        <v>138</v>
      </c>
      <c r="D13874" s="74" t="str">
        <f t="shared" si="433"/>
        <v>jun/2019</v>
      </c>
      <c r="E13874" s="267">
        <v>43621</v>
      </c>
      <c r="F13874" s="263" t="s">
        <v>1261</v>
      </c>
      <c r="G13874" s="263" t="s">
        <v>2229</v>
      </c>
      <c r="H13874" s="268" t="s">
        <v>2250</v>
      </c>
      <c r="I13874" s="268" t="s">
        <v>135</v>
      </c>
      <c r="J13874" s="268">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3" t="s">
        <v>2228</v>
      </c>
      <c r="C13875" s="264" t="s">
        <v>138</v>
      </c>
      <c r="D13875" s="74" t="str">
        <f t="shared" si="433"/>
        <v>jun/2019</v>
      </c>
      <c r="E13875" s="267">
        <v>43622</v>
      </c>
      <c r="F13875" s="263" t="s">
        <v>131</v>
      </c>
      <c r="G13875" s="263" t="s">
        <v>2229</v>
      </c>
      <c r="H13875" s="268" t="s">
        <v>4525</v>
      </c>
      <c r="I13875" s="268" t="s">
        <v>133</v>
      </c>
      <c r="J13875" s="269">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3" t="s">
        <v>2228</v>
      </c>
      <c r="C13876" s="264" t="s">
        <v>138</v>
      </c>
      <c r="D13876" s="74" t="str">
        <f t="shared" si="433"/>
        <v>jun/2019</v>
      </c>
      <c r="E13876" s="267">
        <v>43622</v>
      </c>
      <c r="F13876" s="263" t="s">
        <v>131</v>
      </c>
      <c r="G13876" s="263" t="s">
        <v>2229</v>
      </c>
      <c r="H13876" s="268" t="s">
        <v>2255</v>
      </c>
      <c r="I13876" s="268" t="s">
        <v>133</v>
      </c>
      <c r="J13876" s="269">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3" t="s">
        <v>2228</v>
      </c>
      <c r="C13877" s="264" t="s">
        <v>138</v>
      </c>
      <c r="D13877" s="74" t="str">
        <f t="shared" si="433"/>
        <v>jun/2019</v>
      </c>
      <c r="E13877" s="267">
        <v>43622</v>
      </c>
      <c r="F13877" s="263" t="s">
        <v>1261</v>
      </c>
      <c r="G13877" s="263" t="s">
        <v>2229</v>
      </c>
      <c r="H13877" s="268" t="s">
        <v>879</v>
      </c>
      <c r="I13877" s="268" t="s">
        <v>135</v>
      </c>
      <c r="J13877" s="268">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3" t="s">
        <v>2228</v>
      </c>
      <c r="C13878" s="264" t="s">
        <v>138</v>
      </c>
      <c r="D13878" s="74" t="str">
        <f t="shared" si="433"/>
        <v>jun/2019</v>
      </c>
      <c r="E13878" s="267">
        <v>43622</v>
      </c>
      <c r="F13878" s="263" t="s">
        <v>4517</v>
      </c>
      <c r="G13878" s="263" t="s">
        <v>2229</v>
      </c>
      <c r="H13878" s="268" t="s">
        <v>4558</v>
      </c>
      <c r="I13878" s="268" t="s">
        <v>2209</v>
      </c>
      <c r="J13878" s="268">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3" t="s">
        <v>2228</v>
      </c>
      <c r="C13879" s="264" t="s">
        <v>138</v>
      </c>
      <c r="D13879" s="74" t="str">
        <f t="shared" si="433"/>
        <v>jun/2019</v>
      </c>
      <c r="E13879" s="267">
        <v>43622</v>
      </c>
      <c r="F13879" s="263">
        <v>156</v>
      </c>
      <c r="G13879" s="263" t="s">
        <v>2229</v>
      </c>
      <c r="H13879" s="268" t="s">
        <v>4572</v>
      </c>
      <c r="I13879" s="268" t="s">
        <v>2188</v>
      </c>
      <c r="J13879" s="268">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3" t="s">
        <v>2228</v>
      </c>
      <c r="C13880" s="264" t="s">
        <v>138</v>
      </c>
      <c r="D13880" s="74" t="str">
        <f t="shared" si="433"/>
        <v>jun/2019</v>
      </c>
      <c r="E13880" s="267">
        <v>43622</v>
      </c>
      <c r="F13880" s="263">
        <v>156</v>
      </c>
      <c r="G13880" s="263" t="s">
        <v>2229</v>
      </c>
      <c r="H13880" s="268" t="s">
        <v>4572</v>
      </c>
      <c r="I13880" s="268" t="s">
        <v>562</v>
      </c>
      <c r="J13880" s="268">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3" t="s">
        <v>2228</v>
      </c>
      <c r="C13881" s="264" t="s">
        <v>138</v>
      </c>
      <c r="D13881" s="74" t="str">
        <f t="shared" si="433"/>
        <v>jun/2019</v>
      </c>
      <c r="E13881" s="267">
        <v>43622</v>
      </c>
      <c r="F13881" s="263">
        <v>1031</v>
      </c>
      <c r="G13881" s="263" t="s">
        <v>2229</v>
      </c>
      <c r="H13881" s="268" t="s">
        <v>4513</v>
      </c>
      <c r="I13881" s="268" t="s">
        <v>2193</v>
      </c>
      <c r="J13881" s="268">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3" t="s">
        <v>2228</v>
      </c>
      <c r="C13882" s="264" t="s">
        <v>138</v>
      </c>
      <c r="D13882" s="74" t="str">
        <f t="shared" si="433"/>
        <v>jun/2019</v>
      </c>
      <c r="E13882" s="267">
        <v>43622</v>
      </c>
      <c r="F13882" s="263" t="s">
        <v>4517</v>
      </c>
      <c r="G13882" s="263" t="s">
        <v>2229</v>
      </c>
      <c r="H13882" s="268" t="s">
        <v>4561</v>
      </c>
      <c r="I13882" s="268" t="s">
        <v>2209</v>
      </c>
      <c r="J13882" s="268">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3" t="s">
        <v>2228</v>
      </c>
      <c r="C13883" s="264" t="s">
        <v>138</v>
      </c>
      <c r="D13883" s="74" t="str">
        <f t="shared" si="433"/>
        <v>jun/2019</v>
      </c>
      <c r="E13883" s="267">
        <v>43622</v>
      </c>
      <c r="F13883" s="263" t="s">
        <v>1070</v>
      </c>
      <c r="G13883" s="263" t="s">
        <v>2229</v>
      </c>
      <c r="H13883" s="268" t="s">
        <v>1071</v>
      </c>
      <c r="I13883" s="268" t="s">
        <v>2237</v>
      </c>
      <c r="J13883" s="269">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3" t="s">
        <v>2228</v>
      </c>
      <c r="C13884" s="264" t="s">
        <v>138</v>
      </c>
      <c r="D13884" s="74" t="str">
        <f t="shared" si="433"/>
        <v>jun/2019</v>
      </c>
      <c r="E13884" s="267">
        <v>43622</v>
      </c>
      <c r="F13884" s="263" t="s">
        <v>4517</v>
      </c>
      <c r="G13884" s="263" t="s">
        <v>2229</v>
      </c>
      <c r="H13884" s="268" t="s">
        <v>4570</v>
      </c>
      <c r="I13884" s="268" t="s">
        <v>2209</v>
      </c>
      <c r="J13884" s="268">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3" t="s">
        <v>2228</v>
      </c>
      <c r="C13885" s="264" t="s">
        <v>138</v>
      </c>
      <c r="D13885" s="74" t="str">
        <f t="shared" si="433"/>
        <v>jun/2019</v>
      </c>
      <c r="E13885" s="267">
        <v>43623</v>
      </c>
      <c r="F13885" s="263" t="s">
        <v>1261</v>
      </c>
      <c r="G13885" s="263" t="s">
        <v>2229</v>
      </c>
      <c r="H13885" s="268" t="s">
        <v>879</v>
      </c>
      <c r="I13885" s="268" t="s">
        <v>135</v>
      </c>
      <c r="J13885" s="268">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3" t="s">
        <v>2228</v>
      </c>
      <c r="C13886" s="264" t="s">
        <v>138</v>
      </c>
      <c r="D13886" s="74" t="str">
        <f t="shared" si="433"/>
        <v>jun/2019</v>
      </c>
      <c r="E13886" s="267">
        <v>43623</v>
      </c>
      <c r="F13886" s="263" t="s">
        <v>4412</v>
      </c>
      <c r="G13886" s="263" t="s">
        <v>2229</v>
      </c>
      <c r="H13886" s="268" t="s">
        <v>4458</v>
      </c>
      <c r="I13886" s="268" t="s">
        <v>130</v>
      </c>
      <c r="J13886" s="269">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3" t="s">
        <v>2228</v>
      </c>
      <c r="C13887" s="264" t="s">
        <v>138</v>
      </c>
      <c r="D13887" s="74" t="str">
        <f t="shared" si="433"/>
        <v>jun/2019</v>
      </c>
      <c r="E13887" s="267">
        <v>43623</v>
      </c>
      <c r="F13887" s="266" t="s">
        <v>3376</v>
      </c>
      <c r="G13887" s="263" t="s">
        <v>2229</v>
      </c>
      <c r="H13887" s="268" t="s">
        <v>4458</v>
      </c>
      <c r="I13887" s="268" t="s">
        <v>130</v>
      </c>
      <c r="J13887" s="269">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3" t="s">
        <v>2228</v>
      </c>
      <c r="C13888" s="264" t="s">
        <v>138</v>
      </c>
      <c r="D13888" s="74" t="str">
        <f t="shared" si="433"/>
        <v>jun/2019</v>
      </c>
      <c r="E13888" s="267">
        <v>43623</v>
      </c>
      <c r="F13888" s="263" t="s">
        <v>1070</v>
      </c>
      <c r="G13888" s="263" t="s">
        <v>2229</v>
      </c>
      <c r="H13888" s="268" t="s">
        <v>1071</v>
      </c>
      <c r="I13888" s="268" t="s">
        <v>2237</v>
      </c>
      <c r="J13888" s="269">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3" t="s">
        <v>2228</v>
      </c>
      <c r="C13889" s="264" t="s">
        <v>138</v>
      </c>
      <c r="D13889" s="74" t="str">
        <f t="shared" si="433"/>
        <v>jun/2019</v>
      </c>
      <c r="E13889" s="267">
        <v>43623</v>
      </c>
      <c r="F13889" s="263" t="s">
        <v>1061</v>
      </c>
      <c r="G13889" s="263" t="s">
        <v>2229</v>
      </c>
      <c r="H13889" s="268" t="s">
        <v>4370</v>
      </c>
      <c r="I13889" s="268" t="s">
        <v>2170</v>
      </c>
      <c r="J13889" s="269">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3" t="s">
        <v>2228</v>
      </c>
      <c r="C13890" s="264" t="s">
        <v>138</v>
      </c>
      <c r="D13890" s="74" t="str">
        <f t="shared" si="433"/>
        <v>jun/2019</v>
      </c>
      <c r="E13890" s="267">
        <v>43626</v>
      </c>
      <c r="F13890" s="263">
        <v>36993</v>
      </c>
      <c r="G13890" s="263" t="s">
        <v>2229</v>
      </c>
      <c r="H13890" s="270" t="s">
        <v>4380</v>
      </c>
      <c r="I13890" s="270" t="s">
        <v>120</v>
      </c>
      <c r="J13890" s="269">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3" t="s">
        <v>2228</v>
      </c>
      <c r="C13891" s="264" t="s">
        <v>138</v>
      </c>
      <c r="D13891" s="74" t="str">
        <f t="shared" si="433"/>
        <v>jun/2019</v>
      </c>
      <c r="E13891" s="267">
        <v>43626</v>
      </c>
      <c r="F13891" s="263" t="s">
        <v>1070</v>
      </c>
      <c r="G13891" s="263" t="s">
        <v>2229</v>
      </c>
      <c r="H13891" s="268" t="s">
        <v>1071</v>
      </c>
      <c r="I13891" s="268" t="s">
        <v>2237</v>
      </c>
      <c r="J13891" s="269">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3" t="s">
        <v>2228</v>
      </c>
      <c r="C13892" s="264" t="s">
        <v>138</v>
      </c>
      <c r="D13892" s="74" t="str">
        <f t="shared" ref="D13892:D13955" si="435">TEXT(E13892,"mmm/aaaa")</f>
        <v>jun/2019</v>
      </c>
      <c r="E13892" s="267">
        <v>43626</v>
      </c>
      <c r="F13892" s="263" t="s">
        <v>1261</v>
      </c>
      <c r="G13892" s="263" t="s">
        <v>2229</v>
      </c>
      <c r="H13892" s="268" t="s">
        <v>2250</v>
      </c>
      <c r="I13892" s="268" t="s">
        <v>135</v>
      </c>
      <c r="J13892" s="268">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3" t="s">
        <v>2228</v>
      </c>
      <c r="C13893" s="264" t="s">
        <v>138</v>
      </c>
      <c r="D13893" s="74" t="str">
        <f t="shared" si="435"/>
        <v>jun/2019</v>
      </c>
      <c r="E13893" s="267">
        <v>43628</v>
      </c>
      <c r="F13893" s="263" t="s">
        <v>1070</v>
      </c>
      <c r="G13893" s="263" t="s">
        <v>2229</v>
      </c>
      <c r="H13893" s="268" t="s">
        <v>1071</v>
      </c>
      <c r="I13893" s="268" t="s">
        <v>2237</v>
      </c>
      <c r="J13893" s="269">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3" t="s">
        <v>2228</v>
      </c>
      <c r="C13894" s="264" t="s">
        <v>138</v>
      </c>
      <c r="D13894" s="74" t="str">
        <f t="shared" si="435"/>
        <v>jun/2019</v>
      </c>
      <c r="E13894" s="267">
        <v>43628</v>
      </c>
      <c r="F13894" s="266" t="s">
        <v>4412</v>
      </c>
      <c r="G13894" s="266" t="s">
        <v>2229</v>
      </c>
      <c r="H13894" s="270" t="s">
        <v>4573</v>
      </c>
      <c r="I13894" s="270" t="s">
        <v>130</v>
      </c>
      <c r="J13894" s="269">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3" t="s">
        <v>2228</v>
      </c>
      <c r="C13895" s="264" t="s">
        <v>138</v>
      </c>
      <c r="D13895" s="74" t="str">
        <f t="shared" si="435"/>
        <v>jun/2019</v>
      </c>
      <c r="E13895" s="267">
        <v>43628</v>
      </c>
      <c r="F13895" s="266" t="s">
        <v>3376</v>
      </c>
      <c r="G13895" s="266" t="s">
        <v>2229</v>
      </c>
      <c r="H13895" s="270" t="s">
        <v>4573</v>
      </c>
      <c r="I13895" s="270" t="s">
        <v>130</v>
      </c>
      <c r="J13895" s="269">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3" t="s">
        <v>2240</v>
      </c>
      <c r="C13896" s="264" t="s">
        <v>138</v>
      </c>
      <c r="D13896" s="74" t="str">
        <f t="shared" si="435"/>
        <v>jun/2019</v>
      </c>
      <c r="E13896" s="267">
        <v>43629</v>
      </c>
      <c r="F13896" s="263" t="s">
        <v>161</v>
      </c>
      <c r="G13896" s="263" t="s">
        <v>2229</v>
      </c>
      <c r="H13896" s="268" t="s">
        <v>161</v>
      </c>
      <c r="I13896" s="268" t="s">
        <v>2168</v>
      </c>
      <c r="J13896" s="269">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3" t="s">
        <v>2240</v>
      </c>
      <c r="C13897" s="264" t="s">
        <v>138</v>
      </c>
      <c r="D13897" s="74" t="str">
        <f t="shared" si="435"/>
        <v>jun/2019</v>
      </c>
      <c r="E13897" s="267">
        <v>43629</v>
      </c>
      <c r="F13897" s="263" t="s">
        <v>1261</v>
      </c>
      <c r="G13897" s="263" t="s">
        <v>2229</v>
      </c>
      <c r="H13897" s="268" t="s">
        <v>4532</v>
      </c>
      <c r="I13897" s="268" t="s">
        <v>135</v>
      </c>
      <c r="J13897" s="268">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3" t="s">
        <v>2240</v>
      </c>
      <c r="C13898" s="264" t="s">
        <v>138</v>
      </c>
      <c r="D13898" s="74" t="str">
        <f t="shared" si="435"/>
        <v>jun/2019</v>
      </c>
      <c r="E13898" s="267">
        <v>43629</v>
      </c>
      <c r="F13898" s="263" t="s">
        <v>1061</v>
      </c>
      <c r="G13898" s="263" t="s">
        <v>2229</v>
      </c>
      <c r="H13898" s="268" t="s">
        <v>4370</v>
      </c>
      <c r="I13898" s="268" t="s">
        <v>126</v>
      </c>
      <c r="J13898" s="269">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3" t="s">
        <v>2228</v>
      </c>
      <c r="C13899" s="264" t="s">
        <v>138</v>
      </c>
      <c r="D13899" s="74" t="str">
        <f t="shared" si="435"/>
        <v>jun/2019</v>
      </c>
      <c r="E13899" s="267">
        <v>43629</v>
      </c>
      <c r="F13899" s="263" t="s">
        <v>1431</v>
      </c>
      <c r="G13899" s="263" t="s">
        <v>2229</v>
      </c>
      <c r="H13899" s="268" t="s">
        <v>4525</v>
      </c>
      <c r="I13899" s="268" t="s">
        <v>141</v>
      </c>
      <c r="J13899" s="269">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3" t="s">
        <v>2228</v>
      </c>
      <c r="C13900" s="264" t="s">
        <v>138</v>
      </c>
      <c r="D13900" s="74" t="str">
        <f t="shared" si="435"/>
        <v>jun/2019</v>
      </c>
      <c r="E13900" s="267">
        <v>43629</v>
      </c>
      <c r="F13900" s="263" t="s">
        <v>4574</v>
      </c>
      <c r="G13900" s="263" t="s">
        <v>2229</v>
      </c>
      <c r="H13900" s="268" t="s">
        <v>4575</v>
      </c>
      <c r="I13900" s="268" t="s">
        <v>2214</v>
      </c>
      <c r="J13900" s="269">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3" t="s">
        <v>2228</v>
      </c>
      <c r="C13901" s="264" t="s">
        <v>138</v>
      </c>
      <c r="D13901" s="74" t="str">
        <f t="shared" si="435"/>
        <v>jun/2019</v>
      </c>
      <c r="E13901" s="267">
        <v>43629</v>
      </c>
      <c r="F13901" s="263" t="s">
        <v>4574</v>
      </c>
      <c r="G13901" s="263" t="s">
        <v>2229</v>
      </c>
      <c r="H13901" s="268" t="s">
        <v>4575</v>
      </c>
      <c r="I13901" s="268" t="s">
        <v>562</v>
      </c>
      <c r="J13901" s="269">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3" t="s">
        <v>2228</v>
      </c>
      <c r="C13902" s="264" t="s">
        <v>138</v>
      </c>
      <c r="D13902" s="74" t="str">
        <f t="shared" si="435"/>
        <v>jun/2019</v>
      </c>
      <c r="E13902" s="267">
        <v>43629</v>
      </c>
      <c r="F13902" s="263" t="s">
        <v>4377</v>
      </c>
      <c r="G13902" s="263" t="s">
        <v>2229</v>
      </c>
      <c r="H13902" s="268" t="s">
        <v>4576</v>
      </c>
      <c r="I13902" s="268" t="s">
        <v>128</v>
      </c>
      <c r="J13902" s="269">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3" t="s">
        <v>2228</v>
      </c>
      <c r="C13903" s="264" t="s">
        <v>138</v>
      </c>
      <c r="D13903" s="74" t="str">
        <f t="shared" si="435"/>
        <v>jun/2019</v>
      </c>
      <c r="E13903" s="267">
        <v>43629</v>
      </c>
      <c r="F13903" s="263" t="s">
        <v>4377</v>
      </c>
      <c r="G13903" s="263" t="s">
        <v>2229</v>
      </c>
      <c r="H13903" s="268" t="s">
        <v>4576</v>
      </c>
      <c r="I13903" s="268" t="s">
        <v>562</v>
      </c>
      <c r="J13903" s="269">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3" t="s">
        <v>2228</v>
      </c>
      <c r="C13904" s="264" t="s">
        <v>138</v>
      </c>
      <c r="D13904" s="74" t="str">
        <f t="shared" si="435"/>
        <v>jun/2019</v>
      </c>
      <c r="E13904" s="267">
        <v>43629</v>
      </c>
      <c r="F13904" s="263" t="s">
        <v>1431</v>
      </c>
      <c r="G13904" s="263" t="s">
        <v>2229</v>
      </c>
      <c r="H13904" s="268" t="s">
        <v>4577</v>
      </c>
      <c r="I13904" s="268" t="s">
        <v>141</v>
      </c>
      <c r="J13904" s="269">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3" t="s">
        <v>2228</v>
      </c>
      <c r="C13905" s="264" t="s">
        <v>138</v>
      </c>
      <c r="D13905" s="74" t="str">
        <f t="shared" si="435"/>
        <v>jun/2019</v>
      </c>
      <c r="E13905" s="267">
        <v>43629</v>
      </c>
      <c r="F13905" s="263">
        <v>39294</v>
      </c>
      <c r="G13905" s="263" t="s">
        <v>2229</v>
      </c>
      <c r="H13905" s="268" t="s">
        <v>4541</v>
      </c>
      <c r="I13905" s="268" t="s">
        <v>2182</v>
      </c>
      <c r="J13905" s="268">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3" t="s">
        <v>2228</v>
      </c>
      <c r="C13906" s="264" t="s">
        <v>138</v>
      </c>
      <c r="D13906" s="74" t="str">
        <f t="shared" si="435"/>
        <v>jun/2019</v>
      </c>
      <c r="E13906" s="267">
        <v>43629</v>
      </c>
      <c r="F13906" s="263">
        <v>39294</v>
      </c>
      <c r="G13906" s="263" t="s">
        <v>2229</v>
      </c>
      <c r="H13906" s="268" t="s">
        <v>4541</v>
      </c>
      <c r="I13906" s="268" t="s">
        <v>562</v>
      </c>
      <c r="J13906" s="268">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3" t="s">
        <v>2228</v>
      </c>
      <c r="C13907" s="264" t="s">
        <v>138</v>
      </c>
      <c r="D13907" s="74" t="str">
        <f t="shared" si="435"/>
        <v>jun/2019</v>
      </c>
      <c r="E13907" s="267">
        <v>43629</v>
      </c>
      <c r="F13907" s="266" t="s">
        <v>3376</v>
      </c>
      <c r="G13907" s="263" t="s">
        <v>2229</v>
      </c>
      <c r="H13907" s="270" t="s">
        <v>4578</v>
      </c>
      <c r="I13907" s="270" t="s">
        <v>130</v>
      </c>
      <c r="J13907" s="269">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3" t="s">
        <v>2228</v>
      </c>
      <c r="C13908" s="264" t="s">
        <v>138</v>
      </c>
      <c r="D13908" s="74" t="str">
        <f t="shared" si="435"/>
        <v>jun/2019</v>
      </c>
      <c r="E13908" s="267">
        <v>43629</v>
      </c>
      <c r="F13908" s="263" t="s">
        <v>1261</v>
      </c>
      <c r="G13908" s="263" t="s">
        <v>2229</v>
      </c>
      <c r="H13908" s="268" t="s">
        <v>2250</v>
      </c>
      <c r="I13908" s="268" t="s">
        <v>135</v>
      </c>
      <c r="J13908" s="268">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3" t="s">
        <v>2228</v>
      </c>
      <c r="C13909" s="264" t="s">
        <v>138</v>
      </c>
      <c r="D13909" s="74" t="str">
        <f t="shared" si="435"/>
        <v>jun/2019</v>
      </c>
      <c r="E13909" s="267">
        <v>43629</v>
      </c>
      <c r="F13909" s="263" t="s">
        <v>1061</v>
      </c>
      <c r="G13909" s="263" t="s">
        <v>2229</v>
      </c>
      <c r="H13909" s="268" t="s">
        <v>4370</v>
      </c>
      <c r="I13909" s="268" t="s">
        <v>126</v>
      </c>
      <c r="J13909" s="269">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3" t="s">
        <v>2240</v>
      </c>
      <c r="C13910" s="264" t="s">
        <v>138</v>
      </c>
      <c r="D13910" s="74" t="str">
        <f t="shared" si="435"/>
        <v>jun/2019</v>
      </c>
      <c r="E13910" s="267">
        <v>43630</v>
      </c>
      <c r="F13910" s="263" t="s">
        <v>1061</v>
      </c>
      <c r="G13910" s="263" t="s">
        <v>2229</v>
      </c>
      <c r="H13910" s="268" t="s">
        <v>4370</v>
      </c>
      <c r="I13910" s="268" t="s">
        <v>126</v>
      </c>
      <c r="J13910" s="269">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3" t="s">
        <v>2240</v>
      </c>
      <c r="C13911" s="264" t="s">
        <v>138</v>
      </c>
      <c r="D13911" s="74" t="str">
        <f t="shared" si="435"/>
        <v>jun/2019</v>
      </c>
      <c r="E13911" s="267">
        <v>43630</v>
      </c>
      <c r="F13911" s="263" t="s">
        <v>1061</v>
      </c>
      <c r="G13911" s="263" t="s">
        <v>2229</v>
      </c>
      <c r="H13911" s="268" t="s">
        <v>4370</v>
      </c>
      <c r="I13911" s="268" t="s">
        <v>126</v>
      </c>
      <c r="J13911" s="269">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3" t="s">
        <v>2240</v>
      </c>
      <c r="C13912" s="264" t="s">
        <v>138</v>
      </c>
      <c r="D13912" s="74" t="str">
        <f t="shared" si="435"/>
        <v>jun/2019</v>
      </c>
      <c r="E13912" s="267">
        <v>43630</v>
      </c>
      <c r="F13912" s="263" t="s">
        <v>1061</v>
      </c>
      <c r="G13912" s="263" t="s">
        <v>2229</v>
      </c>
      <c r="H13912" s="268" t="s">
        <v>4370</v>
      </c>
      <c r="I13912" s="268" t="s">
        <v>126</v>
      </c>
      <c r="J13912" s="269">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3" t="s">
        <v>2240</v>
      </c>
      <c r="C13913" s="264" t="s">
        <v>138</v>
      </c>
      <c r="D13913" s="74" t="str">
        <f t="shared" si="435"/>
        <v>jun/2019</v>
      </c>
      <c r="E13913" s="267">
        <v>43630</v>
      </c>
      <c r="F13913" s="263" t="s">
        <v>1061</v>
      </c>
      <c r="G13913" s="263" t="s">
        <v>2229</v>
      </c>
      <c r="H13913" s="268" t="s">
        <v>4370</v>
      </c>
      <c r="I13913" s="268" t="s">
        <v>126</v>
      </c>
      <c r="J13913" s="269">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3" t="s">
        <v>2228</v>
      </c>
      <c r="C13914" s="264" t="s">
        <v>138</v>
      </c>
      <c r="D13914" s="74" t="str">
        <f t="shared" si="435"/>
        <v>jun/2019</v>
      </c>
      <c r="E13914" s="267">
        <v>43630</v>
      </c>
      <c r="F13914" s="263" t="s">
        <v>4374</v>
      </c>
      <c r="G13914" s="263" t="s">
        <v>2229</v>
      </c>
      <c r="H13914" s="268" t="s">
        <v>72</v>
      </c>
      <c r="I13914" s="268" t="s">
        <v>1064</v>
      </c>
      <c r="J13914" s="269">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3" t="s">
        <v>2228</v>
      </c>
      <c r="C13915" s="264" t="s">
        <v>138</v>
      </c>
      <c r="D13915" s="74" t="str">
        <f t="shared" si="435"/>
        <v>jun/2019</v>
      </c>
      <c r="E13915" s="267">
        <v>43630</v>
      </c>
      <c r="F13915" s="263">
        <v>15368</v>
      </c>
      <c r="G13915" s="263" t="s">
        <v>2229</v>
      </c>
      <c r="H13915" s="268" t="s">
        <v>4384</v>
      </c>
      <c r="I13915" s="268" t="s">
        <v>200</v>
      </c>
      <c r="J13915" s="269">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3" t="s">
        <v>2228</v>
      </c>
      <c r="C13916" s="264" t="s">
        <v>138</v>
      </c>
      <c r="D13916" s="74" t="str">
        <f t="shared" si="435"/>
        <v>jun/2019</v>
      </c>
      <c r="E13916" s="267">
        <v>43630</v>
      </c>
      <c r="F13916" s="266">
        <v>160</v>
      </c>
      <c r="G13916" s="263" t="s">
        <v>2229</v>
      </c>
      <c r="H13916" s="270" t="s">
        <v>2389</v>
      </c>
      <c r="I13916" s="270" t="s">
        <v>2197</v>
      </c>
      <c r="J13916" s="269">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3" t="s">
        <v>2228</v>
      </c>
      <c r="C13917" s="264" t="s">
        <v>138</v>
      </c>
      <c r="D13917" s="74" t="str">
        <f t="shared" si="435"/>
        <v>jun/2019</v>
      </c>
      <c r="E13917" s="267">
        <v>43630</v>
      </c>
      <c r="F13917" s="263">
        <v>162</v>
      </c>
      <c r="G13917" s="263" t="s">
        <v>2229</v>
      </c>
      <c r="H13917" s="268" t="s">
        <v>2389</v>
      </c>
      <c r="I13917" s="268" t="s">
        <v>2197</v>
      </c>
      <c r="J13917" s="269">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3" t="s">
        <v>2228</v>
      </c>
      <c r="C13918" s="264" t="s">
        <v>138</v>
      </c>
      <c r="D13918" s="74" t="str">
        <f t="shared" si="435"/>
        <v>jun/2019</v>
      </c>
      <c r="E13918" s="267">
        <v>43630</v>
      </c>
      <c r="F13918" s="263">
        <v>1024</v>
      </c>
      <c r="G13918" s="263" t="s">
        <v>2229</v>
      </c>
      <c r="H13918" s="268" t="s">
        <v>4390</v>
      </c>
      <c r="I13918" s="268" t="s">
        <v>120</v>
      </c>
      <c r="J13918" s="268">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3" t="s">
        <v>2228</v>
      </c>
      <c r="C13919" s="264" t="s">
        <v>138</v>
      </c>
      <c r="D13919" s="74" t="str">
        <f t="shared" si="435"/>
        <v>jun/2019</v>
      </c>
      <c r="E13919" s="267">
        <v>43630</v>
      </c>
      <c r="F13919" s="266">
        <v>1065</v>
      </c>
      <c r="G13919" s="263" t="s">
        <v>2229</v>
      </c>
      <c r="H13919" s="268" t="s">
        <v>4390</v>
      </c>
      <c r="I13919" s="270" t="s">
        <v>120</v>
      </c>
      <c r="J13919" s="268">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3" t="s">
        <v>2228</v>
      </c>
      <c r="C13920" s="264" t="s">
        <v>138</v>
      </c>
      <c r="D13920" s="74" t="str">
        <f t="shared" si="435"/>
        <v>jun/2019</v>
      </c>
      <c r="E13920" s="267">
        <v>43630</v>
      </c>
      <c r="F13920" s="263">
        <v>1646</v>
      </c>
      <c r="G13920" s="263" t="s">
        <v>2229</v>
      </c>
      <c r="H13920" s="268" t="s">
        <v>2328</v>
      </c>
      <c r="I13920" s="268" t="s">
        <v>145</v>
      </c>
      <c r="J13920" s="269">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3" t="s">
        <v>2228</v>
      </c>
      <c r="C13921" s="264" t="s">
        <v>138</v>
      </c>
      <c r="D13921" s="74" t="str">
        <f t="shared" si="435"/>
        <v>jun/2019</v>
      </c>
      <c r="E13921" s="267">
        <v>43630</v>
      </c>
      <c r="F13921" s="263">
        <v>97244</v>
      </c>
      <c r="G13921" s="263" t="s">
        <v>2229</v>
      </c>
      <c r="H13921" s="268" t="s">
        <v>2336</v>
      </c>
      <c r="I13921" s="268" t="s">
        <v>2192</v>
      </c>
      <c r="J13921" s="269">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3" t="s">
        <v>2228</v>
      </c>
      <c r="C13922" s="264" t="s">
        <v>138</v>
      </c>
      <c r="D13922" s="74" t="str">
        <f t="shared" si="435"/>
        <v>jun/2019</v>
      </c>
      <c r="E13922" s="267">
        <v>43630</v>
      </c>
      <c r="F13922" s="263">
        <v>413</v>
      </c>
      <c r="G13922" s="263" t="s">
        <v>2229</v>
      </c>
      <c r="H13922" s="272" t="s">
        <v>4391</v>
      </c>
      <c r="I13922" s="268" t="s">
        <v>2202</v>
      </c>
      <c r="J13922" s="269">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3" t="s">
        <v>2228</v>
      </c>
      <c r="C13923" s="264" t="s">
        <v>138</v>
      </c>
      <c r="D13923" s="74" t="str">
        <f t="shared" si="435"/>
        <v>jun/2019</v>
      </c>
      <c r="E13923" s="267">
        <v>43630</v>
      </c>
      <c r="F13923" s="263">
        <v>404</v>
      </c>
      <c r="G13923" s="263" t="s">
        <v>2229</v>
      </c>
      <c r="H13923" s="272" t="s">
        <v>4391</v>
      </c>
      <c r="I13923" s="270" t="s">
        <v>2202</v>
      </c>
      <c r="J13923" s="269">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3" t="s">
        <v>2228</v>
      </c>
      <c r="C13924" s="264" t="s">
        <v>138</v>
      </c>
      <c r="D13924" s="74" t="str">
        <f t="shared" si="435"/>
        <v>jun/2019</v>
      </c>
      <c r="E13924" s="267">
        <v>43630</v>
      </c>
      <c r="F13924" s="263">
        <v>1155155</v>
      </c>
      <c r="G13924" s="263" t="s">
        <v>4022</v>
      </c>
      <c r="H13924" s="268" t="s">
        <v>4400</v>
      </c>
      <c r="I13924" s="268" t="s">
        <v>2181</v>
      </c>
      <c r="J13924" s="269">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3" t="s">
        <v>2228</v>
      </c>
      <c r="C13925" s="264" t="s">
        <v>138</v>
      </c>
      <c r="D13925" s="74" t="str">
        <f t="shared" si="435"/>
        <v>jun/2019</v>
      </c>
      <c r="E13925" s="267">
        <v>43630</v>
      </c>
      <c r="F13925" s="263">
        <v>430</v>
      </c>
      <c r="G13925" s="263" t="s">
        <v>2229</v>
      </c>
      <c r="H13925" s="268" t="s">
        <v>4579</v>
      </c>
      <c r="I13925" s="268" t="s">
        <v>2217</v>
      </c>
      <c r="J13925" s="269">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3" t="s">
        <v>2228</v>
      </c>
      <c r="C13926" s="264" t="s">
        <v>138</v>
      </c>
      <c r="D13926" s="74" t="str">
        <f t="shared" si="435"/>
        <v>jun/2019</v>
      </c>
      <c r="E13926" s="267">
        <v>43630</v>
      </c>
      <c r="F13926" s="263" t="s">
        <v>2471</v>
      </c>
      <c r="G13926" s="263" t="s">
        <v>2229</v>
      </c>
      <c r="H13926" s="268" t="s">
        <v>2362</v>
      </c>
      <c r="I13926" s="268" t="s">
        <v>439</v>
      </c>
      <c r="J13926" s="268">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3" t="s">
        <v>2228</v>
      </c>
      <c r="C13927" s="264" t="s">
        <v>138</v>
      </c>
      <c r="D13927" s="74" t="str">
        <f t="shared" si="435"/>
        <v>jun/2019</v>
      </c>
      <c r="E13927" s="267">
        <v>43630</v>
      </c>
      <c r="F13927" s="263">
        <v>143</v>
      </c>
      <c r="G13927" s="263" t="s">
        <v>2229</v>
      </c>
      <c r="H13927" s="273" t="s">
        <v>3305</v>
      </c>
      <c r="I13927" s="273" t="s">
        <v>2198</v>
      </c>
      <c r="J13927" s="269">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3" t="s">
        <v>2228</v>
      </c>
      <c r="C13928" s="264" t="s">
        <v>138</v>
      </c>
      <c r="D13928" s="74" t="str">
        <f t="shared" si="435"/>
        <v>jun/2019</v>
      </c>
      <c r="E13928" s="267">
        <v>43630</v>
      </c>
      <c r="F13928" s="263">
        <v>138</v>
      </c>
      <c r="G13928" s="263" t="s">
        <v>2229</v>
      </c>
      <c r="H13928" s="273" t="s">
        <v>3305</v>
      </c>
      <c r="I13928" s="273" t="s">
        <v>2198</v>
      </c>
      <c r="J13928" s="269">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3" t="s">
        <v>2228</v>
      </c>
      <c r="C13929" s="264" t="s">
        <v>138</v>
      </c>
      <c r="D13929" s="74" t="str">
        <f t="shared" si="435"/>
        <v>jun/2019</v>
      </c>
      <c r="E13929" s="267">
        <v>43630</v>
      </c>
      <c r="F13929" s="263">
        <v>7</v>
      </c>
      <c r="G13929" s="263" t="s">
        <v>2229</v>
      </c>
      <c r="H13929" s="268" t="s">
        <v>4379</v>
      </c>
      <c r="I13929" s="268" t="s">
        <v>2177</v>
      </c>
      <c r="J13929" s="269">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3" t="s">
        <v>2228</v>
      </c>
      <c r="C13930" s="264" t="s">
        <v>138</v>
      </c>
      <c r="D13930" s="74" t="str">
        <f t="shared" si="435"/>
        <v>jun/2019</v>
      </c>
      <c r="E13930" s="267">
        <v>43630</v>
      </c>
      <c r="F13930" s="263">
        <v>237</v>
      </c>
      <c r="G13930" s="263" t="s">
        <v>2229</v>
      </c>
      <c r="H13930" s="273" t="s">
        <v>4393</v>
      </c>
      <c r="I13930" s="273" t="s">
        <v>116</v>
      </c>
      <c r="J13930" s="269">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3" t="s">
        <v>2228</v>
      </c>
      <c r="C13931" s="264" t="s">
        <v>138</v>
      </c>
      <c r="D13931" s="74" t="str">
        <f t="shared" si="435"/>
        <v>jun/2019</v>
      </c>
      <c r="E13931" s="267">
        <v>43630</v>
      </c>
      <c r="F13931" s="263">
        <v>239</v>
      </c>
      <c r="G13931" s="263" t="s">
        <v>2229</v>
      </c>
      <c r="H13931" s="268" t="s">
        <v>4393</v>
      </c>
      <c r="I13931" s="268" t="s">
        <v>116</v>
      </c>
      <c r="J13931" s="268">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3" t="s">
        <v>2228</v>
      </c>
      <c r="C13932" s="264" t="s">
        <v>138</v>
      </c>
      <c r="D13932" s="74" t="str">
        <f t="shared" si="435"/>
        <v>jun/2019</v>
      </c>
      <c r="E13932" s="267">
        <v>43630</v>
      </c>
      <c r="F13932" s="263">
        <v>22</v>
      </c>
      <c r="G13932" s="263" t="s">
        <v>2229</v>
      </c>
      <c r="H13932" s="268" t="s">
        <v>2396</v>
      </c>
      <c r="I13932" s="268" t="s">
        <v>241</v>
      </c>
      <c r="J13932" s="268">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3" t="s">
        <v>2228</v>
      </c>
      <c r="C13933" s="264" t="s">
        <v>138</v>
      </c>
      <c r="D13933" s="74" t="str">
        <f t="shared" si="435"/>
        <v>jun/2019</v>
      </c>
      <c r="E13933" s="267">
        <v>43630</v>
      </c>
      <c r="F13933" s="263">
        <v>21</v>
      </c>
      <c r="G13933" s="263" t="s">
        <v>2229</v>
      </c>
      <c r="H13933" s="268" t="s">
        <v>2396</v>
      </c>
      <c r="I13933" s="268" t="s">
        <v>241</v>
      </c>
      <c r="J13933" s="268">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3" t="s">
        <v>2228</v>
      </c>
      <c r="C13934" s="264" t="s">
        <v>138</v>
      </c>
      <c r="D13934" s="74" t="str">
        <f t="shared" si="435"/>
        <v>jun/2019</v>
      </c>
      <c r="E13934" s="267">
        <v>43630</v>
      </c>
      <c r="F13934" s="263" t="s">
        <v>1431</v>
      </c>
      <c r="G13934" s="263" t="s">
        <v>2229</v>
      </c>
      <c r="H13934" s="268" t="s">
        <v>4580</v>
      </c>
      <c r="I13934" s="268" t="s">
        <v>141</v>
      </c>
      <c r="J13934" s="269">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3" t="s">
        <v>2228</v>
      </c>
      <c r="C13935" s="264" t="s">
        <v>138</v>
      </c>
      <c r="D13935" s="74" t="str">
        <f t="shared" si="435"/>
        <v>jun/2019</v>
      </c>
      <c r="E13935" s="267">
        <v>43630</v>
      </c>
      <c r="F13935" s="263">
        <v>2827</v>
      </c>
      <c r="G13935" s="263" t="s">
        <v>2232</v>
      </c>
      <c r="H13935" s="268" t="s">
        <v>4451</v>
      </c>
      <c r="I13935" s="268" t="s">
        <v>2217</v>
      </c>
      <c r="J13935" s="269">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3" t="s">
        <v>2228</v>
      </c>
      <c r="C13936" s="264" t="s">
        <v>138</v>
      </c>
      <c r="D13936" s="74" t="str">
        <f t="shared" si="435"/>
        <v>jun/2019</v>
      </c>
      <c r="E13936" s="267">
        <v>43630</v>
      </c>
      <c r="F13936" s="263">
        <v>2928</v>
      </c>
      <c r="G13936" s="263" t="s">
        <v>4022</v>
      </c>
      <c r="H13936" s="268" t="s">
        <v>4451</v>
      </c>
      <c r="I13936" s="268" t="s">
        <v>2217</v>
      </c>
      <c r="J13936" s="269">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3" t="s">
        <v>2228</v>
      </c>
      <c r="C13937" s="264" t="s">
        <v>138</v>
      </c>
      <c r="D13937" s="74" t="str">
        <f t="shared" si="435"/>
        <v>jun/2019</v>
      </c>
      <c r="E13937" s="267">
        <v>43630</v>
      </c>
      <c r="F13937" s="263" t="s">
        <v>1431</v>
      </c>
      <c r="G13937" s="263" t="s">
        <v>2229</v>
      </c>
      <c r="H13937" s="268" t="s">
        <v>3280</v>
      </c>
      <c r="I13937" s="268" t="s">
        <v>141</v>
      </c>
      <c r="J13937" s="269">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3" t="s">
        <v>2228</v>
      </c>
      <c r="C13938" s="264" t="s">
        <v>138</v>
      </c>
      <c r="D13938" s="74" t="str">
        <f t="shared" si="435"/>
        <v>jun/2019</v>
      </c>
      <c r="E13938" s="267">
        <v>43630</v>
      </c>
      <c r="F13938" s="263">
        <v>6572</v>
      </c>
      <c r="G13938" s="263" t="s">
        <v>2229</v>
      </c>
      <c r="H13938" s="268" t="s">
        <v>2974</v>
      </c>
      <c r="I13938" s="268" t="s">
        <v>151</v>
      </c>
      <c r="J13938" s="268">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3" t="s">
        <v>2228</v>
      </c>
      <c r="C13939" s="264" t="s">
        <v>138</v>
      </c>
      <c r="D13939" s="74" t="str">
        <f t="shared" si="435"/>
        <v>jun/2019</v>
      </c>
      <c r="E13939" s="267">
        <v>43630</v>
      </c>
      <c r="F13939" s="266" t="s">
        <v>4412</v>
      </c>
      <c r="G13939" s="266" t="s">
        <v>2229</v>
      </c>
      <c r="H13939" s="270" t="s">
        <v>4578</v>
      </c>
      <c r="I13939" s="270" t="s">
        <v>130</v>
      </c>
      <c r="J13939" s="269">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3" t="s">
        <v>2228</v>
      </c>
      <c r="C13940" s="264" t="s">
        <v>138</v>
      </c>
      <c r="D13940" s="74" t="str">
        <f t="shared" si="435"/>
        <v>jun/2019</v>
      </c>
      <c r="E13940" s="267">
        <v>43630</v>
      </c>
      <c r="F13940" s="266" t="s">
        <v>4412</v>
      </c>
      <c r="G13940" s="266" t="s">
        <v>2229</v>
      </c>
      <c r="H13940" s="270" t="s">
        <v>4578</v>
      </c>
      <c r="I13940" s="270" t="s">
        <v>562</v>
      </c>
      <c r="J13940" s="268">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3" t="s">
        <v>2228</v>
      </c>
      <c r="C13941" s="264" t="s">
        <v>138</v>
      </c>
      <c r="D13941" s="74" t="str">
        <f t="shared" si="435"/>
        <v>jun/2019</v>
      </c>
      <c r="E13941" s="267">
        <v>43630</v>
      </c>
      <c r="F13941" s="263">
        <v>1895</v>
      </c>
      <c r="G13941" s="263" t="s">
        <v>2229</v>
      </c>
      <c r="H13941" s="268" t="s">
        <v>2394</v>
      </c>
      <c r="I13941" s="268" t="s">
        <v>2192</v>
      </c>
      <c r="J13941" s="268">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3" t="s">
        <v>2228</v>
      </c>
      <c r="C13942" s="264" t="s">
        <v>138</v>
      </c>
      <c r="D13942" s="74" t="str">
        <f t="shared" si="435"/>
        <v>jun/2019</v>
      </c>
      <c r="E13942" s="267">
        <v>43630</v>
      </c>
      <c r="F13942" s="263">
        <v>20163</v>
      </c>
      <c r="G13942" s="263" t="s">
        <v>2229</v>
      </c>
      <c r="H13942" s="268" t="s">
        <v>2370</v>
      </c>
      <c r="I13942" s="268" t="s">
        <v>145</v>
      </c>
      <c r="J13942" s="269">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3" t="s">
        <v>2228</v>
      </c>
      <c r="C13943" s="264" t="s">
        <v>138</v>
      </c>
      <c r="D13943" s="74" t="str">
        <f t="shared" si="435"/>
        <v>jun/2019</v>
      </c>
      <c r="E13943" s="267">
        <v>43630</v>
      </c>
      <c r="F13943" s="263">
        <v>9460</v>
      </c>
      <c r="G13943" s="263" t="s">
        <v>2229</v>
      </c>
      <c r="H13943" s="268" t="s">
        <v>3254</v>
      </c>
      <c r="I13943" s="268" t="s">
        <v>2204</v>
      </c>
      <c r="J13943" s="269">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3" t="s">
        <v>2228</v>
      </c>
      <c r="C13944" s="264" t="s">
        <v>138</v>
      </c>
      <c r="D13944" s="74" t="str">
        <f t="shared" si="435"/>
        <v>jun/2019</v>
      </c>
      <c r="E13944" s="267">
        <v>43630</v>
      </c>
      <c r="F13944" s="263">
        <v>9240</v>
      </c>
      <c r="G13944" s="263" t="s">
        <v>2229</v>
      </c>
      <c r="H13944" s="268" t="s">
        <v>3254</v>
      </c>
      <c r="I13944" s="268" t="s">
        <v>2204</v>
      </c>
      <c r="J13944" s="269">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3" t="s">
        <v>2228</v>
      </c>
      <c r="C13945" s="264" t="s">
        <v>138</v>
      </c>
      <c r="D13945" s="74" t="str">
        <f t="shared" si="435"/>
        <v>jun/2019</v>
      </c>
      <c r="E13945" s="267">
        <v>43630</v>
      </c>
      <c r="F13945" s="263">
        <v>9208</v>
      </c>
      <c r="G13945" s="263" t="s">
        <v>2229</v>
      </c>
      <c r="H13945" s="268" t="s">
        <v>3254</v>
      </c>
      <c r="I13945" s="268" t="s">
        <v>2204</v>
      </c>
      <c r="J13945" s="269">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3" t="s">
        <v>2228</v>
      </c>
      <c r="C13946" s="264" t="s">
        <v>138</v>
      </c>
      <c r="D13946" s="74" t="str">
        <f t="shared" si="435"/>
        <v>jun/2019</v>
      </c>
      <c r="E13946" s="267">
        <v>43630</v>
      </c>
      <c r="F13946" s="263">
        <v>8742</v>
      </c>
      <c r="G13946" s="263" t="s">
        <v>2229</v>
      </c>
      <c r="H13946" s="268" t="s">
        <v>3254</v>
      </c>
      <c r="I13946" s="268" t="s">
        <v>2204</v>
      </c>
      <c r="J13946" s="269">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3" t="s">
        <v>2228</v>
      </c>
      <c r="C13947" s="264" t="s">
        <v>138</v>
      </c>
      <c r="D13947" s="74" t="str">
        <f t="shared" si="435"/>
        <v>jun/2019</v>
      </c>
      <c r="E13947" s="267">
        <v>43630</v>
      </c>
      <c r="F13947" s="263">
        <v>2895956370</v>
      </c>
      <c r="G13947" s="265" t="s">
        <v>2229</v>
      </c>
      <c r="H13947" s="268" t="s">
        <v>3631</v>
      </c>
      <c r="I13947" s="268" t="s">
        <v>155</v>
      </c>
      <c r="J13947" s="269">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3" t="s">
        <v>2228</v>
      </c>
      <c r="C13948" s="264" t="s">
        <v>138</v>
      </c>
      <c r="D13948" s="74" t="str">
        <f t="shared" si="435"/>
        <v>jun/2019</v>
      </c>
      <c r="E13948" s="267">
        <v>43630</v>
      </c>
      <c r="F13948" s="263">
        <v>2895956370</v>
      </c>
      <c r="G13948" s="265" t="s">
        <v>2229</v>
      </c>
      <c r="H13948" s="268" t="s">
        <v>3631</v>
      </c>
      <c r="I13948" s="268" t="s">
        <v>562</v>
      </c>
      <c r="J13948" s="268">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3" t="s">
        <v>2228</v>
      </c>
      <c r="C13949" s="264" t="s">
        <v>138</v>
      </c>
      <c r="D13949" s="74" t="str">
        <f t="shared" si="435"/>
        <v>jun/2019</v>
      </c>
      <c r="E13949" s="267">
        <v>43630</v>
      </c>
      <c r="F13949" s="263">
        <v>123</v>
      </c>
      <c r="G13949" s="263" t="s">
        <v>2229</v>
      </c>
      <c r="H13949" s="268" t="s">
        <v>3270</v>
      </c>
      <c r="I13949" s="268" t="s">
        <v>2177</v>
      </c>
      <c r="J13949" s="269">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3" t="s">
        <v>2228</v>
      </c>
      <c r="C13950" s="264" t="s">
        <v>138</v>
      </c>
      <c r="D13950" s="74" t="str">
        <f t="shared" si="435"/>
        <v>jun/2019</v>
      </c>
      <c r="E13950" s="267">
        <v>43630</v>
      </c>
      <c r="F13950" s="263" t="s">
        <v>1261</v>
      </c>
      <c r="G13950" s="263" t="s">
        <v>2229</v>
      </c>
      <c r="H13950" s="268" t="s">
        <v>2250</v>
      </c>
      <c r="I13950" s="268" t="s">
        <v>135</v>
      </c>
      <c r="J13950" s="268">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3" t="s">
        <v>2228</v>
      </c>
      <c r="C13951" s="264" t="s">
        <v>138</v>
      </c>
      <c r="D13951" s="74" t="str">
        <f t="shared" si="435"/>
        <v>jun/2019</v>
      </c>
      <c r="E13951" s="267">
        <v>43630</v>
      </c>
      <c r="F13951" s="263" t="s">
        <v>1261</v>
      </c>
      <c r="G13951" s="263" t="s">
        <v>2229</v>
      </c>
      <c r="H13951" s="268" t="s">
        <v>2250</v>
      </c>
      <c r="I13951" s="268" t="s">
        <v>135</v>
      </c>
      <c r="J13951" s="268">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3" t="s">
        <v>2228</v>
      </c>
      <c r="C13952" s="264" t="s">
        <v>138</v>
      </c>
      <c r="D13952" s="74" t="str">
        <f t="shared" si="435"/>
        <v>jun/2019</v>
      </c>
      <c r="E13952" s="267">
        <v>43630</v>
      </c>
      <c r="F13952" s="263" t="s">
        <v>1261</v>
      </c>
      <c r="G13952" s="263" t="s">
        <v>2229</v>
      </c>
      <c r="H13952" s="268" t="s">
        <v>2250</v>
      </c>
      <c r="I13952" s="268" t="s">
        <v>135</v>
      </c>
      <c r="J13952" s="268">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3" t="s">
        <v>2228</v>
      </c>
      <c r="C13953" s="264" t="s">
        <v>138</v>
      </c>
      <c r="D13953" s="74" t="str">
        <f t="shared" si="435"/>
        <v>jun/2019</v>
      </c>
      <c r="E13953" s="267">
        <v>43630</v>
      </c>
      <c r="F13953" s="263" t="s">
        <v>1261</v>
      </c>
      <c r="G13953" s="263" t="s">
        <v>2229</v>
      </c>
      <c r="H13953" s="268" t="s">
        <v>2250</v>
      </c>
      <c r="I13953" s="268" t="s">
        <v>135</v>
      </c>
      <c r="J13953" s="268">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3" t="s">
        <v>2228</v>
      </c>
      <c r="C13954" s="264" t="s">
        <v>138</v>
      </c>
      <c r="D13954" s="74" t="str">
        <f t="shared" si="435"/>
        <v>jun/2019</v>
      </c>
      <c r="E13954" s="267">
        <v>43630</v>
      </c>
      <c r="F13954" s="263" t="s">
        <v>1261</v>
      </c>
      <c r="G13954" s="263" t="s">
        <v>2229</v>
      </c>
      <c r="H13954" s="268" t="s">
        <v>2250</v>
      </c>
      <c r="I13954" s="268" t="s">
        <v>135</v>
      </c>
      <c r="J13954" s="268">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3" t="s">
        <v>2228</v>
      </c>
      <c r="C13955" s="264" t="s">
        <v>138</v>
      </c>
      <c r="D13955" s="74" t="str">
        <f t="shared" si="435"/>
        <v>jun/2019</v>
      </c>
      <c r="E13955" s="267">
        <v>43630</v>
      </c>
      <c r="F13955" s="263" t="s">
        <v>1261</v>
      </c>
      <c r="G13955" s="263" t="s">
        <v>2229</v>
      </c>
      <c r="H13955" s="268" t="s">
        <v>2250</v>
      </c>
      <c r="I13955" s="268" t="s">
        <v>135</v>
      </c>
      <c r="J13955" s="268">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3" t="s">
        <v>2228</v>
      </c>
      <c r="C13956" s="264" t="s">
        <v>138</v>
      </c>
      <c r="D13956" s="74" t="str">
        <f t="shared" ref="D13956:D14019" si="437">TEXT(E13956,"mmm/aaaa")</f>
        <v>jun/2019</v>
      </c>
      <c r="E13956" s="267">
        <v>43630</v>
      </c>
      <c r="F13956" s="263" t="s">
        <v>1261</v>
      </c>
      <c r="G13956" s="263" t="s">
        <v>2229</v>
      </c>
      <c r="H13956" s="268" t="s">
        <v>2250</v>
      </c>
      <c r="I13956" s="268" t="s">
        <v>135</v>
      </c>
      <c r="J13956" s="268">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3" t="s">
        <v>2228</v>
      </c>
      <c r="C13957" s="264" t="s">
        <v>138</v>
      </c>
      <c r="D13957" s="74" t="str">
        <f t="shared" si="437"/>
        <v>jun/2019</v>
      </c>
      <c r="E13957" s="267">
        <v>43630</v>
      </c>
      <c r="F13957" s="263" t="s">
        <v>1261</v>
      </c>
      <c r="G13957" s="263" t="s">
        <v>2229</v>
      </c>
      <c r="H13957" s="268" t="s">
        <v>2250</v>
      </c>
      <c r="I13957" s="268" t="s">
        <v>135</v>
      </c>
      <c r="J13957" s="268">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3" t="s">
        <v>2228</v>
      </c>
      <c r="C13958" s="264" t="s">
        <v>138</v>
      </c>
      <c r="D13958" s="74" t="str">
        <f t="shared" si="437"/>
        <v>jun/2019</v>
      </c>
      <c r="E13958" s="267">
        <v>43630</v>
      </c>
      <c r="F13958" s="263" t="s">
        <v>1261</v>
      </c>
      <c r="G13958" s="263" t="s">
        <v>2229</v>
      </c>
      <c r="H13958" s="268" t="s">
        <v>2250</v>
      </c>
      <c r="I13958" s="268" t="s">
        <v>135</v>
      </c>
      <c r="J13958" s="268">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3" t="s">
        <v>2228</v>
      </c>
      <c r="C13959" s="264" t="s">
        <v>138</v>
      </c>
      <c r="D13959" s="74" t="str">
        <f t="shared" si="437"/>
        <v>jun/2019</v>
      </c>
      <c r="E13959" s="267">
        <v>43630</v>
      </c>
      <c r="F13959" s="263" t="s">
        <v>1261</v>
      </c>
      <c r="G13959" s="263" t="s">
        <v>2229</v>
      </c>
      <c r="H13959" s="268" t="s">
        <v>2250</v>
      </c>
      <c r="I13959" s="268" t="s">
        <v>135</v>
      </c>
      <c r="J13959" s="268">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3" t="s">
        <v>2228</v>
      </c>
      <c r="C13960" s="264" t="s">
        <v>138</v>
      </c>
      <c r="D13960" s="74" t="str">
        <f t="shared" si="437"/>
        <v>jun/2019</v>
      </c>
      <c r="E13960" s="267">
        <v>43630</v>
      </c>
      <c r="F13960" s="263" t="s">
        <v>1261</v>
      </c>
      <c r="G13960" s="263" t="s">
        <v>2229</v>
      </c>
      <c r="H13960" s="268" t="s">
        <v>2250</v>
      </c>
      <c r="I13960" s="268" t="s">
        <v>135</v>
      </c>
      <c r="J13960" s="268">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3" t="s">
        <v>2228</v>
      </c>
      <c r="C13961" s="264" t="s">
        <v>138</v>
      </c>
      <c r="D13961" s="74" t="str">
        <f t="shared" si="437"/>
        <v>jun/2019</v>
      </c>
      <c r="E13961" s="267">
        <v>43630</v>
      </c>
      <c r="F13961" s="263" t="s">
        <v>1261</v>
      </c>
      <c r="G13961" s="263" t="s">
        <v>2229</v>
      </c>
      <c r="H13961" s="268" t="s">
        <v>2250</v>
      </c>
      <c r="I13961" s="268" t="s">
        <v>135</v>
      </c>
      <c r="J13961" s="268">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3" t="s">
        <v>2228</v>
      </c>
      <c r="C13962" s="264" t="s">
        <v>138</v>
      </c>
      <c r="D13962" s="74" t="str">
        <f t="shared" si="437"/>
        <v>jun/2019</v>
      </c>
      <c r="E13962" s="267">
        <v>43630</v>
      </c>
      <c r="F13962" s="263" t="s">
        <v>1261</v>
      </c>
      <c r="G13962" s="263" t="s">
        <v>2229</v>
      </c>
      <c r="H13962" s="268" t="s">
        <v>2250</v>
      </c>
      <c r="I13962" s="268" t="s">
        <v>135</v>
      </c>
      <c r="J13962" s="268">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3" t="s">
        <v>2228</v>
      </c>
      <c r="C13963" s="264" t="s">
        <v>138</v>
      </c>
      <c r="D13963" s="74" t="str">
        <f t="shared" si="437"/>
        <v>jun/2019</v>
      </c>
      <c r="E13963" s="267">
        <v>43630</v>
      </c>
      <c r="F13963" s="263" t="s">
        <v>1261</v>
      </c>
      <c r="G13963" s="263" t="s">
        <v>2229</v>
      </c>
      <c r="H13963" s="268" t="s">
        <v>2250</v>
      </c>
      <c r="I13963" s="268" t="s">
        <v>135</v>
      </c>
      <c r="J13963" s="268">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3" t="s">
        <v>2228</v>
      </c>
      <c r="C13964" s="264" t="s">
        <v>138</v>
      </c>
      <c r="D13964" s="74" t="str">
        <f t="shared" si="437"/>
        <v>jun/2019</v>
      </c>
      <c r="E13964" s="267">
        <v>43630</v>
      </c>
      <c r="F13964" s="263" t="s">
        <v>1261</v>
      </c>
      <c r="G13964" s="263" t="s">
        <v>2229</v>
      </c>
      <c r="H13964" s="268" t="s">
        <v>2250</v>
      </c>
      <c r="I13964" s="268" t="s">
        <v>135</v>
      </c>
      <c r="J13964" s="268">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3" t="s">
        <v>2228</v>
      </c>
      <c r="C13965" s="264" t="s">
        <v>138</v>
      </c>
      <c r="D13965" s="74" t="str">
        <f t="shared" si="437"/>
        <v>jun/2019</v>
      </c>
      <c r="E13965" s="267">
        <v>43630</v>
      </c>
      <c r="F13965" s="263" t="s">
        <v>1261</v>
      </c>
      <c r="G13965" s="263" t="s">
        <v>2229</v>
      </c>
      <c r="H13965" s="268" t="s">
        <v>2250</v>
      </c>
      <c r="I13965" s="268" t="s">
        <v>135</v>
      </c>
      <c r="J13965" s="268">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3" t="s">
        <v>2228</v>
      </c>
      <c r="C13966" s="264" t="s">
        <v>138</v>
      </c>
      <c r="D13966" s="74" t="str">
        <f t="shared" si="437"/>
        <v>jun/2019</v>
      </c>
      <c r="E13966" s="267">
        <v>43630</v>
      </c>
      <c r="F13966" s="263" t="s">
        <v>1261</v>
      </c>
      <c r="G13966" s="263" t="s">
        <v>2229</v>
      </c>
      <c r="H13966" s="268" t="s">
        <v>2250</v>
      </c>
      <c r="I13966" s="268" t="s">
        <v>135</v>
      </c>
      <c r="J13966" s="268">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3" t="s">
        <v>2228</v>
      </c>
      <c r="C13967" s="264" t="s">
        <v>138</v>
      </c>
      <c r="D13967" s="74" t="str">
        <f t="shared" si="437"/>
        <v>jun/2019</v>
      </c>
      <c r="E13967" s="267">
        <v>43630</v>
      </c>
      <c r="F13967" s="263" t="s">
        <v>1261</v>
      </c>
      <c r="G13967" s="263" t="s">
        <v>2229</v>
      </c>
      <c r="H13967" s="268" t="s">
        <v>2250</v>
      </c>
      <c r="I13967" s="268" t="s">
        <v>135</v>
      </c>
      <c r="J13967" s="268">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3" t="s">
        <v>2228</v>
      </c>
      <c r="C13968" s="264" t="s">
        <v>138</v>
      </c>
      <c r="D13968" s="74" t="str">
        <f t="shared" si="437"/>
        <v>jun/2019</v>
      </c>
      <c r="E13968" s="267">
        <v>43630</v>
      </c>
      <c r="F13968" s="263" t="s">
        <v>1061</v>
      </c>
      <c r="G13968" s="263" t="s">
        <v>2229</v>
      </c>
      <c r="H13968" s="268" t="s">
        <v>4370</v>
      </c>
      <c r="I13968" s="268" t="s">
        <v>126</v>
      </c>
      <c r="J13968" s="269">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3" t="s">
        <v>2228</v>
      </c>
      <c r="C13969" s="264" t="s">
        <v>138</v>
      </c>
      <c r="D13969" s="74" t="str">
        <f t="shared" si="437"/>
        <v>jun/2019</v>
      </c>
      <c r="E13969" s="267">
        <v>43630</v>
      </c>
      <c r="F13969" s="263" t="s">
        <v>1061</v>
      </c>
      <c r="G13969" s="263" t="s">
        <v>2229</v>
      </c>
      <c r="H13969" s="268" t="s">
        <v>4370</v>
      </c>
      <c r="I13969" s="268" t="s">
        <v>126</v>
      </c>
      <c r="J13969" s="269">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3" t="s">
        <v>2228</v>
      </c>
      <c r="C13970" s="264" t="s">
        <v>138</v>
      </c>
      <c r="D13970" s="74" t="str">
        <f t="shared" si="437"/>
        <v>jun/2019</v>
      </c>
      <c r="E13970" s="267">
        <v>43630</v>
      </c>
      <c r="F13970" s="263" t="s">
        <v>1061</v>
      </c>
      <c r="G13970" s="263" t="s">
        <v>2229</v>
      </c>
      <c r="H13970" s="268" t="s">
        <v>4370</v>
      </c>
      <c r="I13970" s="268" t="s">
        <v>126</v>
      </c>
      <c r="J13970" s="269">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3" t="s">
        <v>2228</v>
      </c>
      <c r="C13971" s="264" t="s">
        <v>138</v>
      </c>
      <c r="D13971" s="74" t="str">
        <f t="shared" si="437"/>
        <v>jun/2019</v>
      </c>
      <c r="E13971" s="267">
        <v>43630</v>
      </c>
      <c r="F13971" s="263" t="s">
        <v>1061</v>
      </c>
      <c r="G13971" s="263" t="s">
        <v>2229</v>
      </c>
      <c r="H13971" s="268" t="s">
        <v>4370</v>
      </c>
      <c r="I13971" s="268" t="s">
        <v>126</v>
      </c>
      <c r="J13971" s="269">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3" t="s">
        <v>2228</v>
      </c>
      <c r="C13972" s="264" t="s">
        <v>138</v>
      </c>
      <c r="D13972" s="74" t="str">
        <f t="shared" si="437"/>
        <v>jun/2019</v>
      </c>
      <c r="E13972" s="267">
        <v>43630</v>
      </c>
      <c r="F13972" s="263">
        <v>510</v>
      </c>
      <c r="G13972" s="263" t="s">
        <v>2229</v>
      </c>
      <c r="H13972" s="268" t="s">
        <v>2382</v>
      </c>
      <c r="I13972" s="268" t="s">
        <v>200</v>
      </c>
      <c r="J13972" s="269">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3" t="s">
        <v>2228</v>
      </c>
      <c r="C13973" s="264" t="s">
        <v>138</v>
      </c>
      <c r="D13973" s="74" t="str">
        <f t="shared" si="437"/>
        <v>jun/2019</v>
      </c>
      <c r="E13973" s="267">
        <v>43633</v>
      </c>
      <c r="F13973" s="263">
        <v>82227</v>
      </c>
      <c r="G13973" s="263" t="s">
        <v>2238</v>
      </c>
      <c r="H13973" s="268" t="s">
        <v>4457</v>
      </c>
      <c r="I13973" s="268" t="s">
        <v>2181</v>
      </c>
      <c r="J13973" s="269">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3" t="s">
        <v>2228</v>
      </c>
      <c r="C13974" s="264" t="s">
        <v>138</v>
      </c>
      <c r="D13974" s="74" t="str">
        <f t="shared" si="437"/>
        <v>jun/2019</v>
      </c>
      <c r="E13974" s="267">
        <v>43633</v>
      </c>
      <c r="F13974" s="263">
        <v>82227</v>
      </c>
      <c r="G13974" s="263" t="s">
        <v>2238</v>
      </c>
      <c r="H13974" s="268" t="s">
        <v>4457</v>
      </c>
      <c r="I13974" s="268" t="s">
        <v>562</v>
      </c>
      <c r="J13974" s="268">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3" t="s">
        <v>2228</v>
      </c>
      <c r="C13975" s="264" t="s">
        <v>138</v>
      </c>
      <c r="D13975" s="74" t="str">
        <f t="shared" si="437"/>
        <v>jun/2019</v>
      </c>
      <c r="E13975" s="267">
        <v>43633</v>
      </c>
      <c r="F13975" s="263">
        <v>13138</v>
      </c>
      <c r="G13975" s="263" t="s">
        <v>2229</v>
      </c>
      <c r="H13975" s="268" t="s">
        <v>4533</v>
      </c>
      <c r="I13975" s="268" t="s">
        <v>2190</v>
      </c>
      <c r="J13975" s="269">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3" t="s">
        <v>2228</v>
      </c>
      <c r="C13976" s="264" t="s">
        <v>138</v>
      </c>
      <c r="D13976" s="74" t="str">
        <f t="shared" si="437"/>
        <v>jun/2019</v>
      </c>
      <c r="E13976" s="267">
        <v>43633</v>
      </c>
      <c r="F13976" s="263">
        <v>13138</v>
      </c>
      <c r="G13976" s="263" t="s">
        <v>2229</v>
      </c>
      <c r="H13976" s="268" t="s">
        <v>4533</v>
      </c>
      <c r="I13976" s="268" t="s">
        <v>562</v>
      </c>
      <c r="J13976" s="268">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3" t="s">
        <v>2228</v>
      </c>
      <c r="C13977" s="264" t="s">
        <v>138</v>
      </c>
      <c r="D13977" s="74" t="str">
        <f t="shared" si="437"/>
        <v>jun/2019</v>
      </c>
      <c r="E13977" s="267">
        <v>43633</v>
      </c>
      <c r="F13977" s="263">
        <v>151499</v>
      </c>
      <c r="G13977" s="263" t="s">
        <v>2229</v>
      </c>
      <c r="H13977" s="268" t="s">
        <v>1337</v>
      </c>
      <c r="I13977" s="268" t="s">
        <v>145</v>
      </c>
      <c r="J13977" s="268">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3" t="s">
        <v>2228</v>
      </c>
      <c r="C13978" s="264" t="s">
        <v>138</v>
      </c>
      <c r="D13978" s="74" t="str">
        <f t="shared" si="437"/>
        <v>jun/2019</v>
      </c>
      <c r="E13978" s="267">
        <v>43633</v>
      </c>
      <c r="F13978" s="263">
        <v>153517</v>
      </c>
      <c r="G13978" s="263" t="s">
        <v>2229</v>
      </c>
      <c r="H13978" s="268" t="s">
        <v>1337</v>
      </c>
      <c r="I13978" s="268" t="s">
        <v>145</v>
      </c>
      <c r="J13978" s="268">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3" t="s">
        <v>2228</v>
      </c>
      <c r="C13979" s="264" t="s">
        <v>138</v>
      </c>
      <c r="D13979" s="74" t="str">
        <f t="shared" si="437"/>
        <v>jun/2019</v>
      </c>
      <c r="E13979" s="267">
        <v>43633</v>
      </c>
      <c r="F13979" s="263" t="s">
        <v>1261</v>
      </c>
      <c r="G13979" s="263" t="s">
        <v>2229</v>
      </c>
      <c r="H13979" s="268" t="s">
        <v>262</v>
      </c>
      <c r="I13979" s="268" t="s">
        <v>135</v>
      </c>
      <c r="J13979" s="268">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3" t="s">
        <v>2228</v>
      </c>
      <c r="C13980" s="264" t="s">
        <v>138</v>
      </c>
      <c r="D13980" s="74" t="str">
        <f t="shared" si="437"/>
        <v>jun/2019</v>
      </c>
      <c r="E13980" s="267">
        <v>43633</v>
      </c>
      <c r="F13980" s="263">
        <v>1071641</v>
      </c>
      <c r="G13980" s="263" t="s">
        <v>2232</v>
      </c>
      <c r="H13980" s="268" t="s">
        <v>2605</v>
      </c>
      <c r="I13980" s="268" t="s">
        <v>2182</v>
      </c>
      <c r="J13980" s="269">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3" t="s">
        <v>2228</v>
      </c>
      <c r="C13981" s="264" t="s">
        <v>138</v>
      </c>
      <c r="D13981" s="74" t="str">
        <f t="shared" si="437"/>
        <v>jun/2019</v>
      </c>
      <c r="E13981" s="267">
        <v>43633</v>
      </c>
      <c r="F13981" s="263" t="s">
        <v>1261</v>
      </c>
      <c r="G13981" s="263" t="s">
        <v>2229</v>
      </c>
      <c r="H13981" s="268" t="s">
        <v>2338</v>
      </c>
      <c r="I13981" s="268" t="s">
        <v>135</v>
      </c>
      <c r="J13981" s="268">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3" t="s">
        <v>2228</v>
      </c>
      <c r="C13982" s="264" t="s">
        <v>138</v>
      </c>
      <c r="D13982" s="74" t="str">
        <f t="shared" si="437"/>
        <v>jun/2019</v>
      </c>
      <c r="E13982" s="267">
        <v>43633</v>
      </c>
      <c r="F13982" s="263">
        <v>17154</v>
      </c>
      <c r="G13982" s="263" t="s">
        <v>2229</v>
      </c>
      <c r="H13982" s="268" t="s">
        <v>2340</v>
      </c>
      <c r="I13982" s="268" t="s">
        <v>618</v>
      </c>
      <c r="J13982" s="269">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3" t="s">
        <v>2228</v>
      </c>
      <c r="C13983" s="264" t="s">
        <v>138</v>
      </c>
      <c r="D13983" s="74" t="str">
        <f t="shared" si="437"/>
        <v>jun/2019</v>
      </c>
      <c r="E13983" s="267">
        <v>43633</v>
      </c>
      <c r="F13983" s="263">
        <v>100946</v>
      </c>
      <c r="G13983" s="265" t="s">
        <v>2229</v>
      </c>
      <c r="H13983" s="268" t="s">
        <v>2602</v>
      </c>
      <c r="I13983" s="268" t="s">
        <v>2181</v>
      </c>
      <c r="J13983" s="269">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3" t="s">
        <v>2228</v>
      </c>
      <c r="C13984" s="264" t="s">
        <v>138</v>
      </c>
      <c r="D13984" s="74" t="str">
        <f t="shared" si="437"/>
        <v>jun/2019</v>
      </c>
      <c r="E13984" s="267">
        <v>43633</v>
      </c>
      <c r="F13984" s="263">
        <v>100945</v>
      </c>
      <c r="G13984" s="265" t="s">
        <v>2229</v>
      </c>
      <c r="H13984" s="268" t="s">
        <v>2602</v>
      </c>
      <c r="I13984" s="268" t="s">
        <v>2181</v>
      </c>
      <c r="J13984" s="268">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3" t="s">
        <v>2228</v>
      </c>
      <c r="C13985" s="264" t="s">
        <v>138</v>
      </c>
      <c r="D13985" s="74" t="str">
        <f t="shared" si="437"/>
        <v>jun/2019</v>
      </c>
      <c r="E13985" s="267">
        <v>43633</v>
      </c>
      <c r="F13985" s="263">
        <v>96</v>
      </c>
      <c r="G13985" s="263" t="s">
        <v>2229</v>
      </c>
      <c r="H13985" s="268" t="s">
        <v>2353</v>
      </c>
      <c r="I13985" s="268" t="s">
        <v>188</v>
      </c>
      <c r="J13985" s="269">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3" t="s">
        <v>2228</v>
      </c>
      <c r="C13986" s="264" t="s">
        <v>138</v>
      </c>
      <c r="D13986" s="74" t="str">
        <f t="shared" si="437"/>
        <v>jun/2019</v>
      </c>
      <c r="E13986" s="267">
        <v>43633</v>
      </c>
      <c r="F13986" s="263">
        <v>95</v>
      </c>
      <c r="G13986" s="263" t="s">
        <v>2229</v>
      </c>
      <c r="H13986" s="268" t="s">
        <v>2353</v>
      </c>
      <c r="I13986" s="268" t="s">
        <v>188</v>
      </c>
      <c r="J13986" s="269">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3" t="s">
        <v>2228</v>
      </c>
      <c r="C13987" s="264" t="s">
        <v>138</v>
      </c>
      <c r="D13987" s="74" t="str">
        <f t="shared" si="437"/>
        <v>jun/2019</v>
      </c>
      <c r="E13987" s="267">
        <v>43633</v>
      </c>
      <c r="F13987" s="263">
        <v>97</v>
      </c>
      <c r="G13987" s="263" t="s">
        <v>2229</v>
      </c>
      <c r="H13987" s="268" t="s">
        <v>2353</v>
      </c>
      <c r="I13987" s="268" t="s">
        <v>179</v>
      </c>
      <c r="J13987" s="269">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3" t="s">
        <v>2228</v>
      </c>
      <c r="C13988" s="264" t="s">
        <v>138</v>
      </c>
      <c r="D13988" s="74" t="str">
        <f t="shared" si="437"/>
        <v>jun/2019</v>
      </c>
      <c r="E13988" s="267">
        <v>43633</v>
      </c>
      <c r="F13988" s="263">
        <v>99</v>
      </c>
      <c r="G13988" s="263" t="s">
        <v>2229</v>
      </c>
      <c r="H13988" s="268" t="s">
        <v>2353</v>
      </c>
      <c r="I13988" s="268" t="s">
        <v>179</v>
      </c>
      <c r="J13988" s="269">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3" t="s">
        <v>2228</v>
      </c>
      <c r="C13989" s="264" t="s">
        <v>138</v>
      </c>
      <c r="D13989" s="74" t="str">
        <f t="shared" si="437"/>
        <v>jun/2019</v>
      </c>
      <c r="E13989" s="267">
        <v>43633</v>
      </c>
      <c r="F13989" s="263">
        <v>37537</v>
      </c>
      <c r="G13989" s="263" t="s">
        <v>2229</v>
      </c>
      <c r="H13989" s="268" t="s">
        <v>4581</v>
      </c>
      <c r="I13989" s="268" t="s">
        <v>198</v>
      </c>
      <c r="J13989" s="268">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3" t="s">
        <v>2228</v>
      </c>
      <c r="C13990" s="264" t="s">
        <v>138</v>
      </c>
      <c r="D13990" s="74" t="str">
        <f t="shared" si="437"/>
        <v>jun/2019</v>
      </c>
      <c r="E13990" s="267">
        <v>43633</v>
      </c>
      <c r="F13990" s="263">
        <v>11516</v>
      </c>
      <c r="G13990" s="263" t="s">
        <v>2229</v>
      </c>
      <c r="H13990" s="268" t="s">
        <v>4468</v>
      </c>
      <c r="I13990" s="268" t="s">
        <v>2183</v>
      </c>
      <c r="J13990" s="268">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3" t="s">
        <v>2228</v>
      </c>
      <c r="C13991" s="264" t="s">
        <v>138</v>
      </c>
      <c r="D13991" s="74" t="str">
        <f t="shared" si="437"/>
        <v>jun/2019</v>
      </c>
      <c r="E13991" s="267">
        <v>43633</v>
      </c>
      <c r="F13991" s="263">
        <v>7562</v>
      </c>
      <c r="G13991" s="263" t="s">
        <v>2232</v>
      </c>
      <c r="H13991" s="268" t="s">
        <v>2399</v>
      </c>
      <c r="I13991" s="268" t="s">
        <v>232</v>
      </c>
      <c r="J13991" s="268">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3" t="s">
        <v>2228</v>
      </c>
      <c r="C13992" s="264" t="s">
        <v>138</v>
      </c>
      <c r="D13992" s="74" t="str">
        <f t="shared" si="437"/>
        <v>jun/2019</v>
      </c>
      <c r="E13992" s="267">
        <v>43633</v>
      </c>
      <c r="F13992" s="263">
        <v>7642</v>
      </c>
      <c r="G13992" s="263" t="s">
        <v>2284</v>
      </c>
      <c r="H13992" s="268" t="s">
        <v>2399</v>
      </c>
      <c r="I13992" s="268" t="s">
        <v>232</v>
      </c>
      <c r="J13992" s="268">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3" t="s">
        <v>2228</v>
      </c>
      <c r="C13993" s="264" t="s">
        <v>138</v>
      </c>
      <c r="D13993" s="74" t="str">
        <f t="shared" si="437"/>
        <v>jun/2019</v>
      </c>
      <c r="E13993" s="267">
        <v>43633</v>
      </c>
      <c r="F13993" s="263">
        <v>18583</v>
      </c>
      <c r="G13993" s="263" t="s">
        <v>2229</v>
      </c>
      <c r="H13993" s="268" t="s">
        <v>2687</v>
      </c>
      <c r="I13993" s="268" t="s">
        <v>2182</v>
      </c>
      <c r="J13993" s="268">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3" t="s">
        <v>2228</v>
      </c>
      <c r="C13994" s="264" t="s">
        <v>138</v>
      </c>
      <c r="D13994" s="74" t="str">
        <f t="shared" si="437"/>
        <v>jun/2019</v>
      </c>
      <c r="E13994" s="267">
        <v>43633</v>
      </c>
      <c r="F13994" s="263">
        <v>3205</v>
      </c>
      <c r="G13994" s="263" t="s">
        <v>2229</v>
      </c>
      <c r="H13994" s="268" t="s">
        <v>4535</v>
      </c>
      <c r="I13994" s="268" t="s">
        <v>2182</v>
      </c>
      <c r="J13994" s="268">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3" t="s">
        <v>2228</v>
      </c>
      <c r="C13995" s="264" t="s">
        <v>138</v>
      </c>
      <c r="D13995" s="74" t="str">
        <f t="shared" si="437"/>
        <v>jun/2019</v>
      </c>
      <c r="E13995" s="267">
        <v>43633</v>
      </c>
      <c r="F13995" s="263">
        <v>3206</v>
      </c>
      <c r="G13995" s="263" t="s">
        <v>2229</v>
      </c>
      <c r="H13995" s="268" t="s">
        <v>4535</v>
      </c>
      <c r="I13995" s="268" t="s">
        <v>2182</v>
      </c>
      <c r="J13995" s="269">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3" t="s">
        <v>2228</v>
      </c>
      <c r="C13996" s="264" t="s">
        <v>138</v>
      </c>
      <c r="D13996" s="74" t="str">
        <f t="shared" si="437"/>
        <v>jun/2019</v>
      </c>
      <c r="E13996" s="267">
        <v>43633</v>
      </c>
      <c r="F13996" s="263">
        <v>330486</v>
      </c>
      <c r="G13996" s="263" t="s">
        <v>2229</v>
      </c>
      <c r="H13996" s="268" t="s">
        <v>4386</v>
      </c>
      <c r="I13996" s="268" t="s">
        <v>2181</v>
      </c>
      <c r="J13996" s="268">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3" t="s">
        <v>2228</v>
      </c>
      <c r="C13997" s="264" t="s">
        <v>138</v>
      </c>
      <c r="D13997" s="74" t="str">
        <f t="shared" si="437"/>
        <v>jun/2019</v>
      </c>
      <c r="E13997" s="267">
        <v>43633</v>
      </c>
      <c r="F13997" s="263">
        <v>330486</v>
      </c>
      <c r="G13997" s="263" t="s">
        <v>2229</v>
      </c>
      <c r="H13997" s="268" t="s">
        <v>4386</v>
      </c>
      <c r="I13997" s="268" t="s">
        <v>562</v>
      </c>
      <c r="J13997" s="268">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3" t="s">
        <v>2228</v>
      </c>
      <c r="C13998" s="264" t="s">
        <v>138</v>
      </c>
      <c r="D13998" s="74" t="str">
        <f t="shared" si="437"/>
        <v>jun/2019</v>
      </c>
      <c r="E13998" s="267">
        <v>43633</v>
      </c>
      <c r="F13998" s="263">
        <v>330123</v>
      </c>
      <c r="G13998" s="263" t="s">
        <v>2229</v>
      </c>
      <c r="H13998" s="268" t="s">
        <v>4386</v>
      </c>
      <c r="I13998" s="268" t="s">
        <v>2182</v>
      </c>
      <c r="J13998" s="278">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3" t="s">
        <v>2228</v>
      </c>
      <c r="C13999" s="264" t="s">
        <v>138</v>
      </c>
      <c r="D13999" s="74" t="str">
        <f t="shared" si="437"/>
        <v>jun/2019</v>
      </c>
      <c r="E13999" s="267">
        <v>43633</v>
      </c>
      <c r="F13999" s="263">
        <v>330123</v>
      </c>
      <c r="G13999" s="263" t="s">
        <v>2229</v>
      </c>
      <c r="H13999" s="268" t="s">
        <v>4386</v>
      </c>
      <c r="I13999" s="268" t="s">
        <v>562</v>
      </c>
      <c r="J13999" s="273">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3" t="s">
        <v>2228</v>
      </c>
      <c r="C14000" s="264" t="s">
        <v>138</v>
      </c>
      <c r="D14000" s="74" t="str">
        <f t="shared" si="437"/>
        <v>jun/2019</v>
      </c>
      <c r="E14000" s="267">
        <v>43633</v>
      </c>
      <c r="F14000" s="263">
        <v>330242</v>
      </c>
      <c r="G14000" s="265" t="s">
        <v>2229</v>
      </c>
      <c r="H14000" s="268" t="s">
        <v>4386</v>
      </c>
      <c r="I14000" s="268" t="s">
        <v>2181</v>
      </c>
      <c r="J14000" s="273">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3" t="s">
        <v>2228</v>
      </c>
      <c r="C14001" s="264" t="s">
        <v>138</v>
      </c>
      <c r="D14001" s="74" t="str">
        <f t="shared" si="437"/>
        <v>jun/2019</v>
      </c>
      <c r="E14001" s="267">
        <v>43633</v>
      </c>
      <c r="F14001" s="263">
        <v>330242</v>
      </c>
      <c r="G14001" s="265" t="s">
        <v>2229</v>
      </c>
      <c r="H14001" s="268" t="s">
        <v>4386</v>
      </c>
      <c r="I14001" s="268" t="s">
        <v>562</v>
      </c>
      <c r="J14001" s="273">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3" t="s">
        <v>2228</v>
      </c>
      <c r="C14002" s="264" t="s">
        <v>138</v>
      </c>
      <c r="D14002" s="74" t="str">
        <f t="shared" si="437"/>
        <v>jun/2019</v>
      </c>
      <c r="E14002" s="267">
        <v>43633</v>
      </c>
      <c r="F14002" s="263">
        <v>330201</v>
      </c>
      <c r="G14002" s="265" t="s">
        <v>2229</v>
      </c>
      <c r="H14002" s="268" t="s">
        <v>4386</v>
      </c>
      <c r="I14002" s="268" t="s">
        <v>2181</v>
      </c>
      <c r="J14002" s="278">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3" t="s">
        <v>2228</v>
      </c>
      <c r="C14003" s="264" t="s">
        <v>138</v>
      </c>
      <c r="D14003" s="74" t="str">
        <f t="shared" si="437"/>
        <v>jun/2019</v>
      </c>
      <c r="E14003" s="267">
        <v>43633</v>
      </c>
      <c r="F14003" s="263">
        <v>330201</v>
      </c>
      <c r="G14003" s="265" t="s">
        <v>2229</v>
      </c>
      <c r="H14003" s="268" t="s">
        <v>4386</v>
      </c>
      <c r="I14003" s="268" t="s">
        <v>562</v>
      </c>
      <c r="J14003" s="268">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3" t="s">
        <v>2228</v>
      </c>
      <c r="C14004" s="264" t="s">
        <v>138</v>
      </c>
      <c r="D14004" s="74" t="str">
        <f t="shared" si="437"/>
        <v>jun/2019</v>
      </c>
      <c r="E14004" s="267">
        <v>43633</v>
      </c>
      <c r="F14004" s="263">
        <v>52</v>
      </c>
      <c r="G14004" s="263" t="s">
        <v>2229</v>
      </c>
      <c r="H14004" s="268" t="s">
        <v>3189</v>
      </c>
      <c r="I14004" s="268" t="s">
        <v>2176</v>
      </c>
      <c r="J14004" s="269">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3" t="s">
        <v>2228</v>
      </c>
      <c r="C14005" s="264" t="s">
        <v>138</v>
      </c>
      <c r="D14005" s="74" t="str">
        <f t="shared" si="437"/>
        <v>jun/2019</v>
      </c>
      <c r="E14005" s="267">
        <v>43633</v>
      </c>
      <c r="F14005" s="263">
        <v>53</v>
      </c>
      <c r="G14005" s="263" t="s">
        <v>2229</v>
      </c>
      <c r="H14005" s="268" t="s">
        <v>3189</v>
      </c>
      <c r="I14005" s="268" t="s">
        <v>2176</v>
      </c>
      <c r="J14005" s="269">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3" t="s">
        <v>2228</v>
      </c>
      <c r="C14006" s="264" t="s">
        <v>138</v>
      </c>
      <c r="D14006" s="74" t="str">
        <f t="shared" si="437"/>
        <v>jun/2019</v>
      </c>
      <c r="E14006" s="267">
        <v>43633</v>
      </c>
      <c r="F14006" s="263">
        <v>54</v>
      </c>
      <c r="G14006" s="263" t="s">
        <v>2229</v>
      </c>
      <c r="H14006" s="268" t="s">
        <v>3189</v>
      </c>
      <c r="I14006" s="268" t="s">
        <v>2176</v>
      </c>
      <c r="J14006" s="269">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3" t="s">
        <v>2228</v>
      </c>
      <c r="C14007" s="264" t="s">
        <v>138</v>
      </c>
      <c r="D14007" s="74" t="str">
        <f t="shared" si="437"/>
        <v>jun/2019</v>
      </c>
      <c r="E14007" s="267">
        <v>43633</v>
      </c>
      <c r="F14007" s="263">
        <v>55</v>
      </c>
      <c r="G14007" s="263" t="s">
        <v>2229</v>
      </c>
      <c r="H14007" s="268" t="s">
        <v>3189</v>
      </c>
      <c r="I14007" s="268" t="s">
        <v>2176</v>
      </c>
      <c r="J14007" s="269">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3" t="s">
        <v>2228</v>
      </c>
      <c r="C14008" s="264" t="s">
        <v>138</v>
      </c>
      <c r="D14008" s="74" t="str">
        <f t="shared" si="437"/>
        <v>jun/2019</v>
      </c>
      <c r="E14008" s="267">
        <v>43633</v>
      </c>
      <c r="F14008" s="263">
        <v>49</v>
      </c>
      <c r="G14008" s="263" t="s">
        <v>2229</v>
      </c>
      <c r="H14008" s="268" t="s">
        <v>3189</v>
      </c>
      <c r="I14008" s="268" t="s">
        <v>2176</v>
      </c>
      <c r="J14008" s="269">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3" t="s">
        <v>2228</v>
      </c>
      <c r="C14009" s="264" t="s">
        <v>138</v>
      </c>
      <c r="D14009" s="74" t="str">
        <f t="shared" si="437"/>
        <v>jun/2019</v>
      </c>
      <c r="E14009" s="267">
        <v>43633</v>
      </c>
      <c r="F14009" s="263">
        <v>694995</v>
      </c>
      <c r="G14009" s="263" t="s">
        <v>2229</v>
      </c>
      <c r="H14009" s="268" t="s">
        <v>4582</v>
      </c>
      <c r="I14009" s="268" t="s">
        <v>2182</v>
      </c>
      <c r="J14009" s="269">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3" t="s">
        <v>2228</v>
      </c>
      <c r="C14010" s="264" t="s">
        <v>138</v>
      </c>
      <c r="D14010" s="74" t="str">
        <f t="shared" si="437"/>
        <v>jun/2019</v>
      </c>
      <c r="E14010" s="267">
        <v>43633</v>
      </c>
      <c r="F14010" s="263">
        <v>695214</v>
      </c>
      <c r="G14010" s="263" t="s">
        <v>2229</v>
      </c>
      <c r="H14010" s="268" t="s">
        <v>4582</v>
      </c>
      <c r="I14010" s="268" t="s">
        <v>2181</v>
      </c>
      <c r="J14010" s="268">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3" t="s">
        <v>2228</v>
      </c>
      <c r="C14011" s="264" t="s">
        <v>138</v>
      </c>
      <c r="D14011" s="74" t="str">
        <f t="shared" si="437"/>
        <v>jun/2019</v>
      </c>
      <c r="E14011" s="267">
        <v>43633</v>
      </c>
      <c r="F14011" s="263">
        <v>694987</v>
      </c>
      <c r="G14011" s="263" t="s">
        <v>2229</v>
      </c>
      <c r="H14011" s="268" t="s">
        <v>4582</v>
      </c>
      <c r="I14011" s="268" t="s">
        <v>2181</v>
      </c>
      <c r="J14011" s="268">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3" t="s">
        <v>2228</v>
      </c>
      <c r="C14012" s="264" t="s">
        <v>138</v>
      </c>
      <c r="D14012" s="74" t="str">
        <f t="shared" si="437"/>
        <v>jun/2019</v>
      </c>
      <c r="E14012" s="267">
        <v>43633</v>
      </c>
      <c r="F14012" s="263">
        <v>6846</v>
      </c>
      <c r="G14012" s="263" t="s">
        <v>2229</v>
      </c>
      <c r="H14012" s="268" t="s">
        <v>4446</v>
      </c>
      <c r="I14012" s="268" t="s">
        <v>2182</v>
      </c>
      <c r="J14012" s="268">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3" t="s">
        <v>2228</v>
      </c>
      <c r="C14013" s="264" t="s">
        <v>138</v>
      </c>
      <c r="D14013" s="74" t="str">
        <f t="shared" si="437"/>
        <v>jun/2019</v>
      </c>
      <c r="E14013" s="267">
        <v>43633</v>
      </c>
      <c r="F14013" s="263">
        <v>6846</v>
      </c>
      <c r="G14013" s="263" t="s">
        <v>2229</v>
      </c>
      <c r="H14013" s="268" t="s">
        <v>4446</v>
      </c>
      <c r="I14013" s="268" t="s">
        <v>562</v>
      </c>
      <c r="J14013" s="268">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3" t="s">
        <v>2228</v>
      </c>
      <c r="C14014" s="264" t="s">
        <v>138</v>
      </c>
      <c r="D14014" s="74" t="str">
        <f t="shared" si="437"/>
        <v>jun/2019</v>
      </c>
      <c r="E14014" s="267">
        <v>43633</v>
      </c>
      <c r="F14014" s="263">
        <v>190</v>
      </c>
      <c r="G14014" s="263" t="s">
        <v>2229</v>
      </c>
      <c r="H14014" s="268" t="s">
        <v>2344</v>
      </c>
      <c r="I14014" s="268" t="s">
        <v>2210</v>
      </c>
      <c r="J14014" s="269">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3" t="s">
        <v>2228</v>
      </c>
      <c r="C14015" s="264" t="s">
        <v>138</v>
      </c>
      <c r="D14015" s="74" t="str">
        <f t="shared" si="437"/>
        <v>jun/2019</v>
      </c>
      <c r="E14015" s="267">
        <v>43633</v>
      </c>
      <c r="F14015" s="263">
        <v>259</v>
      </c>
      <c r="G14015" s="263" t="s">
        <v>2229</v>
      </c>
      <c r="H14015" s="268" t="s">
        <v>2357</v>
      </c>
      <c r="I14015" s="268" t="s">
        <v>164</v>
      </c>
      <c r="J14015" s="269">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3" t="s">
        <v>2228</v>
      </c>
      <c r="C14016" s="264" t="s">
        <v>138</v>
      </c>
      <c r="D14016" s="74" t="str">
        <f t="shared" si="437"/>
        <v>jun/2019</v>
      </c>
      <c r="E14016" s="267">
        <v>43633</v>
      </c>
      <c r="F14016" s="263">
        <v>18351</v>
      </c>
      <c r="G14016" s="265" t="s">
        <v>2229</v>
      </c>
      <c r="H14016" s="268" t="s">
        <v>4515</v>
      </c>
      <c r="I14016" s="268" t="s">
        <v>2181</v>
      </c>
      <c r="J14016" s="269">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3" t="s">
        <v>2228</v>
      </c>
      <c r="C14017" s="264" t="s">
        <v>138</v>
      </c>
      <c r="D14017" s="74" t="str">
        <f t="shared" si="437"/>
        <v>jun/2019</v>
      </c>
      <c r="E14017" s="267">
        <v>43633</v>
      </c>
      <c r="F14017" s="263">
        <v>18352</v>
      </c>
      <c r="G14017" s="263" t="s">
        <v>2229</v>
      </c>
      <c r="H14017" s="268" t="s">
        <v>4515</v>
      </c>
      <c r="I14017" s="268" t="s">
        <v>2181</v>
      </c>
      <c r="J14017" s="269">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3" t="s">
        <v>2228</v>
      </c>
      <c r="C14018" s="264" t="s">
        <v>138</v>
      </c>
      <c r="D14018" s="74" t="str">
        <f t="shared" si="437"/>
        <v>jun/2019</v>
      </c>
      <c r="E14018" s="267">
        <v>43633</v>
      </c>
      <c r="F14018" s="263">
        <v>320051</v>
      </c>
      <c r="G14018" s="263" t="s">
        <v>2229</v>
      </c>
      <c r="H14018" s="268" t="s">
        <v>174</v>
      </c>
      <c r="I14018" s="268" t="s">
        <v>2188</v>
      </c>
      <c r="J14018" s="269">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3" t="s">
        <v>2228</v>
      </c>
      <c r="C14019" s="264" t="s">
        <v>138</v>
      </c>
      <c r="D14019" s="74" t="str">
        <f t="shared" si="437"/>
        <v>jun/2019</v>
      </c>
      <c r="E14019" s="267">
        <v>43633</v>
      </c>
      <c r="F14019" s="263" t="s">
        <v>1070</v>
      </c>
      <c r="G14019" s="263" t="s">
        <v>2229</v>
      </c>
      <c r="H14019" s="268" t="s">
        <v>1071</v>
      </c>
      <c r="I14019" s="268" t="s">
        <v>2237</v>
      </c>
      <c r="J14019" s="269">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3" t="s">
        <v>2228</v>
      </c>
      <c r="C14020" s="264" t="s">
        <v>138</v>
      </c>
      <c r="D14020" s="74" t="str">
        <f t="shared" ref="D14020:D14083" si="439">TEXT(E14020,"mmm/aaaa")</f>
        <v>jun/2019</v>
      </c>
      <c r="E14020" s="267">
        <v>43633</v>
      </c>
      <c r="F14020" s="263">
        <v>279715</v>
      </c>
      <c r="G14020" s="263" t="s">
        <v>2238</v>
      </c>
      <c r="H14020" s="268" t="s">
        <v>4471</v>
      </c>
      <c r="I14020" s="268" t="s">
        <v>2181</v>
      </c>
      <c r="J14020" s="269">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3" t="s">
        <v>2228</v>
      </c>
      <c r="C14021" s="264" t="s">
        <v>138</v>
      </c>
      <c r="D14021" s="74" t="str">
        <f t="shared" si="439"/>
        <v>jun/2019</v>
      </c>
      <c r="E14021" s="267">
        <v>43633</v>
      </c>
      <c r="F14021" s="263">
        <v>279715</v>
      </c>
      <c r="G14021" s="263" t="s">
        <v>2238</v>
      </c>
      <c r="H14021" s="268" t="s">
        <v>4471</v>
      </c>
      <c r="I14021" s="268" t="s">
        <v>562</v>
      </c>
      <c r="J14021" s="268">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3" t="s">
        <v>2228</v>
      </c>
      <c r="C14022" s="264" t="s">
        <v>138</v>
      </c>
      <c r="D14022" s="74" t="str">
        <f t="shared" si="439"/>
        <v>jun/2019</v>
      </c>
      <c r="E14022" s="267">
        <v>43633</v>
      </c>
      <c r="F14022" s="263">
        <v>279714</v>
      </c>
      <c r="G14022" s="263" t="s">
        <v>2238</v>
      </c>
      <c r="H14022" s="268" t="s">
        <v>4471</v>
      </c>
      <c r="I14022" s="268" t="s">
        <v>2181</v>
      </c>
      <c r="J14022" s="269">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3" t="s">
        <v>2228</v>
      </c>
      <c r="C14023" s="264" t="s">
        <v>138</v>
      </c>
      <c r="D14023" s="74" t="str">
        <f t="shared" si="439"/>
        <v>jun/2019</v>
      </c>
      <c r="E14023" s="267">
        <v>43633</v>
      </c>
      <c r="F14023" s="263">
        <v>279714</v>
      </c>
      <c r="G14023" s="263" t="s">
        <v>2238</v>
      </c>
      <c r="H14023" s="268" t="s">
        <v>4471</v>
      </c>
      <c r="I14023" s="268" t="s">
        <v>562</v>
      </c>
      <c r="J14023" s="268">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3" t="s">
        <v>2228</v>
      </c>
      <c r="C14024" s="264" t="s">
        <v>138</v>
      </c>
      <c r="D14024" s="74" t="str">
        <f t="shared" si="439"/>
        <v>jun/2019</v>
      </c>
      <c r="E14024" s="267">
        <v>43633</v>
      </c>
      <c r="F14024" s="263">
        <v>279717</v>
      </c>
      <c r="G14024" s="263" t="s">
        <v>2238</v>
      </c>
      <c r="H14024" s="268" t="s">
        <v>4471</v>
      </c>
      <c r="I14024" s="268" t="s">
        <v>2182</v>
      </c>
      <c r="J14024" s="269">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3" t="s">
        <v>2228</v>
      </c>
      <c r="C14025" s="264" t="s">
        <v>138</v>
      </c>
      <c r="D14025" s="74" t="str">
        <f t="shared" si="439"/>
        <v>jun/2019</v>
      </c>
      <c r="E14025" s="267">
        <v>43633</v>
      </c>
      <c r="F14025" s="263">
        <v>279717</v>
      </c>
      <c r="G14025" s="263" t="s">
        <v>2238</v>
      </c>
      <c r="H14025" s="268" t="s">
        <v>4471</v>
      </c>
      <c r="I14025" s="268" t="s">
        <v>562</v>
      </c>
      <c r="J14025" s="268">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3" t="s">
        <v>2228</v>
      </c>
      <c r="C14026" s="264" t="s">
        <v>138</v>
      </c>
      <c r="D14026" s="74" t="str">
        <f t="shared" si="439"/>
        <v>jun/2019</v>
      </c>
      <c r="E14026" s="267">
        <v>43633</v>
      </c>
      <c r="F14026" s="263">
        <v>280555</v>
      </c>
      <c r="G14026" s="263" t="s">
        <v>2324</v>
      </c>
      <c r="H14026" s="268" t="s">
        <v>4471</v>
      </c>
      <c r="I14026" s="268" t="s">
        <v>2181</v>
      </c>
      <c r="J14026" s="268">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3" t="s">
        <v>2228</v>
      </c>
      <c r="C14027" s="264" t="s">
        <v>138</v>
      </c>
      <c r="D14027" s="74" t="str">
        <f t="shared" si="439"/>
        <v>jun/2019</v>
      </c>
      <c r="E14027" s="267">
        <v>43633</v>
      </c>
      <c r="F14027" s="263">
        <v>280555</v>
      </c>
      <c r="G14027" s="263" t="s">
        <v>2324</v>
      </c>
      <c r="H14027" s="268" t="s">
        <v>4471</v>
      </c>
      <c r="I14027" s="268" t="s">
        <v>562</v>
      </c>
      <c r="J14027" s="268">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3" t="s">
        <v>2228</v>
      </c>
      <c r="C14028" s="264" t="s">
        <v>138</v>
      </c>
      <c r="D14028" s="74" t="str">
        <f t="shared" si="439"/>
        <v>jun/2019</v>
      </c>
      <c r="E14028" s="267">
        <v>43633</v>
      </c>
      <c r="F14028" s="263">
        <v>2598</v>
      </c>
      <c r="G14028" s="263" t="s">
        <v>2229</v>
      </c>
      <c r="H14028" s="268" t="s">
        <v>2322</v>
      </c>
      <c r="I14028" s="268" t="s">
        <v>120</v>
      </c>
      <c r="J14028" s="269">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3" t="s">
        <v>2228</v>
      </c>
      <c r="C14029" s="264" t="s">
        <v>138</v>
      </c>
      <c r="D14029" s="74" t="str">
        <f t="shared" si="439"/>
        <v>jun/2019</v>
      </c>
      <c r="E14029" s="267">
        <v>43633</v>
      </c>
      <c r="F14029" s="263">
        <v>2998</v>
      </c>
      <c r="G14029" s="265" t="s">
        <v>2229</v>
      </c>
      <c r="H14029" s="268" t="s">
        <v>4442</v>
      </c>
      <c r="I14029" s="268" t="s">
        <v>241</v>
      </c>
      <c r="J14029" s="268">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3" t="s">
        <v>2228</v>
      </c>
      <c r="C14030" s="264" t="s">
        <v>138</v>
      </c>
      <c r="D14030" s="74" t="str">
        <f t="shared" si="439"/>
        <v>jun/2019</v>
      </c>
      <c r="E14030" s="267">
        <v>43633</v>
      </c>
      <c r="F14030" s="263">
        <v>374</v>
      </c>
      <c r="G14030" s="263" t="s">
        <v>2229</v>
      </c>
      <c r="H14030" s="268" t="s">
        <v>2395</v>
      </c>
      <c r="I14030" s="268" t="s">
        <v>215</v>
      </c>
      <c r="J14030" s="269">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3" t="s">
        <v>2228</v>
      </c>
      <c r="C14031" s="264" t="s">
        <v>138</v>
      </c>
      <c r="D14031" s="74" t="str">
        <f t="shared" si="439"/>
        <v>jun/2019</v>
      </c>
      <c r="E14031" s="267">
        <v>43633</v>
      </c>
      <c r="F14031" s="263">
        <v>18765</v>
      </c>
      <c r="G14031" s="263" t="s">
        <v>2229</v>
      </c>
      <c r="H14031" s="268" t="s">
        <v>4583</v>
      </c>
      <c r="I14031" s="268" t="s">
        <v>2194</v>
      </c>
      <c r="J14031" s="268">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3" t="s">
        <v>2228</v>
      </c>
      <c r="C14032" s="264" t="s">
        <v>138</v>
      </c>
      <c r="D14032" s="74" t="str">
        <f t="shared" si="439"/>
        <v>jun/2019</v>
      </c>
      <c r="E14032" s="267">
        <v>43633</v>
      </c>
      <c r="F14032" s="263">
        <v>9364</v>
      </c>
      <c r="G14032" s="263" t="s">
        <v>2229</v>
      </c>
      <c r="H14032" s="268" t="s">
        <v>2683</v>
      </c>
      <c r="I14032" s="268" t="s">
        <v>2188</v>
      </c>
      <c r="J14032" s="268">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3" t="s">
        <v>2228</v>
      </c>
      <c r="C14033" s="264" t="s">
        <v>138</v>
      </c>
      <c r="D14033" s="74" t="str">
        <f t="shared" si="439"/>
        <v>jun/2019</v>
      </c>
      <c r="E14033" s="267">
        <v>43633</v>
      </c>
      <c r="F14033" s="263" t="s">
        <v>1261</v>
      </c>
      <c r="G14033" s="263" t="s">
        <v>2229</v>
      </c>
      <c r="H14033" s="268" t="s">
        <v>2250</v>
      </c>
      <c r="I14033" s="268" t="s">
        <v>135</v>
      </c>
      <c r="J14033" s="268">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3" t="s">
        <v>2228</v>
      </c>
      <c r="C14034" s="264" t="s">
        <v>138</v>
      </c>
      <c r="D14034" s="74" t="str">
        <f t="shared" si="439"/>
        <v>jun/2019</v>
      </c>
      <c r="E14034" s="267">
        <v>43633</v>
      </c>
      <c r="F14034" s="263" t="s">
        <v>1261</v>
      </c>
      <c r="G14034" s="263" t="s">
        <v>2229</v>
      </c>
      <c r="H14034" s="268" t="s">
        <v>2250</v>
      </c>
      <c r="I14034" s="268" t="s">
        <v>135</v>
      </c>
      <c r="J14034" s="268">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3" t="s">
        <v>2228</v>
      </c>
      <c r="C14035" s="264" t="s">
        <v>138</v>
      </c>
      <c r="D14035" s="74" t="str">
        <f t="shared" si="439"/>
        <v>jun/2019</v>
      </c>
      <c r="E14035" s="267">
        <v>43633</v>
      </c>
      <c r="F14035" s="263" t="s">
        <v>1261</v>
      </c>
      <c r="G14035" s="263" t="s">
        <v>2229</v>
      </c>
      <c r="H14035" s="268" t="s">
        <v>2250</v>
      </c>
      <c r="I14035" s="268" t="s">
        <v>135</v>
      </c>
      <c r="J14035" s="268">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3" t="s">
        <v>2228</v>
      </c>
      <c r="C14036" s="264" t="s">
        <v>138</v>
      </c>
      <c r="D14036" s="74" t="str">
        <f t="shared" si="439"/>
        <v>jun/2019</v>
      </c>
      <c r="E14036" s="267">
        <v>43633</v>
      </c>
      <c r="F14036" s="263" t="s">
        <v>1261</v>
      </c>
      <c r="G14036" s="263" t="s">
        <v>2229</v>
      </c>
      <c r="H14036" s="268" t="s">
        <v>2250</v>
      </c>
      <c r="I14036" s="268" t="s">
        <v>135</v>
      </c>
      <c r="J14036" s="268">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3" t="s">
        <v>2228</v>
      </c>
      <c r="C14037" s="264" t="s">
        <v>138</v>
      </c>
      <c r="D14037" s="74" t="str">
        <f t="shared" si="439"/>
        <v>jun/2019</v>
      </c>
      <c r="E14037" s="267">
        <v>43633</v>
      </c>
      <c r="F14037" s="263" t="s">
        <v>1261</v>
      </c>
      <c r="G14037" s="263" t="s">
        <v>2229</v>
      </c>
      <c r="H14037" s="268" t="s">
        <v>2250</v>
      </c>
      <c r="I14037" s="268" t="s">
        <v>135</v>
      </c>
      <c r="J14037" s="268">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3" t="s">
        <v>2228</v>
      </c>
      <c r="C14038" s="264" t="s">
        <v>138</v>
      </c>
      <c r="D14038" s="74" t="str">
        <f t="shared" si="439"/>
        <v>jun/2019</v>
      </c>
      <c r="E14038" s="267">
        <v>43633</v>
      </c>
      <c r="F14038" s="263" t="s">
        <v>1261</v>
      </c>
      <c r="G14038" s="263" t="s">
        <v>2229</v>
      </c>
      <c r="H14038" s="268" t="s">
        <v>2250</v>
      </c>
      <c r="I14038" s="268" t="s">
        <v>135</v>
      </c>
      <c r="J14038" s="268">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3" t="s">
        <v>2228</v>
      </c>
      <c r="C14039" s="264" t="s">
        <v>138</v>
      </c>
      <c r="D14039" s="74" t="str">
        <f t="shared" si="439"/>
        <v>jun/2019</v>
      </c>
      <c r="E14039" s="267">
        <v>43633</v>
      </c>
      <c r="F14039" s="263" t="s">
        <v>1261</v>
      </c>
      <c r="G14039" s="263" t="s">
        <v>2229</v>
      </c>
      <c r="H14039" s="268" t="s">
        <v>2250</v>
      </c>
      <c r="I14039" s="268" t="s">
        <v>135</v>
      </c>
      <c r="J14039" s="268">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3" t="s">
        <v>2228</v>
      </c>
      <c r="C14040" s="264" t="s">
        <v>138</v>
      </c>
      <c r="D14040" s="74" t="str">
        <f t="shared" si="439"/>
        <v>jun/2019</v>
      </c>
      <c r="E14040" s="267">
        <v>43633</v>
      </c>
      <c r="F14040" s="263" t="s">
        <v>1261</v>
      </c>
      <c r="G14040" s="263" t="s">
        <v>2229</v>
      </c>
      <c r="H14040" s="268" t="s">
        <v>2250</v>
      </c>
      <c r="I14040" s="268" t="s">
        <v>135</v>
      </c>
      <c r="J14040" s="268">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3" t="s">
        <v>2228</v>
      </c>
      <c r="C14041" s="264" t="s">
        <v>138</v>
      </c>
      <c r="D14041" s="74" t="str">
        <f t="shared" si="439"/>
        <v>jun/2019</v>
      </c>
      <c r="E14041" s="267">
        <v>43633</v>
      </c>
      <c r="F14041" s="263" t="s">
        <v>1261</v>
      </c>
      <c r="G14041" s="263" t="s">
        <v>2229</v>
      </c>
      <c r="H14041" s="268" t="s">
        <v>2250</v>
      </c>
      <c r="I14041" s="268" t="s">
        <v>135</v>
      </c>
      <c r="J14041" s="268">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3" t="s">
        <v>2228</v>
      </c>
      <c r="C14042" s="264" t="s">
        <v>138</v>
      </c>
      <c r="D14042" s="74" t="str">
        <f t="shared" si="439"/>
        <v>jun/2019</v>
      </c>
      <c r="E14042" s="267">
        <v>43633</v>
      </c>
      <c r="F14042" s="263" t="s">
        <v>1261</v>
      </c>
      <c r="G14042" s="263" t="s">
        <v>2229</v>
      </c>
      <c r="H14042" s="268" t="s">
        <v>2250</v>
      </c>
      <c r="I14042" s="268" t="s">
        <v>135</v>
      </c>
      <c r="J14042" s="268">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3" t="s">
        <v>2228</v>
      </c>
      <c r="C14043" s="264" t="s">
        <v>138</v>
      </c>
      <c r="D14043" s="74" t="str">
        <f t="shared" si="439"/>
        <v>jun/2019</v>
      </c>
      <c r="E14043" s="267">
        <v>43633</v>
      </c>
      <c r="F14043" s="263" t="s">
        <v>1261</v>
      </c>
      <c r="G14043" s="263" t="s">
        <v>2229</v>
      </c>
      <c r="H14043" s="268" t="s">
        <v>2250</v>
      </c>
      <c r="I14043" s="268" t="s">
        <v>135</v>
      </c>
      <c r="J14043" s="268">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3" t="s">
        <v>2228</v>
      </c>
      <c r="C14044" s="264" t="s">
        <v>138</v>
      </c>
      <c r="D14044" s="74" t="str">
        <f t="shared" si="439"/>
        <v>jun/2019</v>
      </c>
      <c r="E14044" s="267">
        <v>43633</v>
      </c>
      <c r="F14044" s="263" t="s">
        <v>1261</v>
      </c>
      <c r="G14044" s="263" t="s">
        <v>2229</v>
      </c>
      <c r="H14044" s="268" t="s">
        <v>2250</v>
      </c>
      <c r="I14044" s="268" t="s">
        <v>135</v>
      </c>
      <c r="J14044" s="268">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3" t="s">
        <v>2228</v>
      </c>
      <c r="C14045" s="264" t="s">
        <v>138</v>
      </c>
      <c r="D14045" s="74" t="str">
        <f t="shared" si="439"/>
        <v>jun/2019</v>
      </c>
      <c r="E14045" s="267">
        <v>43633</v>
      </c>
      <c r="F14045" s="263" t="s">
        <v>1261</v>
      </c>
      <c r="G14045" s="263" t="s">
        <v>2229</v>
      </c>
      <c r="H14045" s="268" t="s">
        <v>2250</v>
      </c>
      <c r="I14045" s="268" t="s">
        <v>135</v>
      </c>
      <c r="J14045" s="268">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3" t="s">
        <v>2228</v>
      </c>
      <c r="C14046" s="264" t="s">
        <v>138</v>
      </c>
      <c r="D14046" s="74" t="str">
        <f t="shared" si="439"/>
        <v>jun/2019</v>
      </c>
      <c r="E14046" s="267">
        <v>43633</v>
      </c>
      <c r="F14046" s="263" t="s">
        <v>1261</v>
      </c>
      <c r="G14046" s="263" t="s">
        <v>2229</v>
      </c>
      <c r="H14046" s="268" t="s">
        <v>2250</v>
      </c>
      <c r="I14046" s="268" t="s">
        <v>135</v>
      </c>
      <c r="J14046" s="268">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3" t="s">
        <v>2228</v>
      </c>
      <c r="C14047" s="264" t="s">
        <v>138</v>
      </c>
      <c r="D14047" s="74" t="str">
        <f t="shared" si="439"/>
        <v>jun/2019</v>
      </c>
      <c r="E14047" s="267">
        <v>43633</v>
      </c>
      <c r="F14047" s="263" t="s">
        <v>1261</v>
      </c>
      <c r="G14047" s="263" t="s">
        <v>2229</v>
      </c>
      <c r="H14047" s="268" t="s">
        <v>2250</v>
      </c>
      <c r="I14047" s="268" t="s">
        <v>135</v>
      </c>
      <c r="J14047" s="268">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3" t="s">
        <v>2228</v>
      </c>
      <c r="C14048" s="264" t="s">
        <v>138</v>
      </c>
      <c r="D14048" s="74" t="str">
        <f t="shared" si="439"/>
        <v>jun/2019</v>
      </c>
      <c r="E14048" s="267">
        <v>43633</v>
      </c>
      <c r="F14048" s="263" t="s">
        <v>1261</v>
      </c>
      <c r="G14048" s="263" t="s">
        <v>2229</v>
      </c>
      <c r="H14048" s="268" t="s">
        <v>2250</v>
      </c>
      <c r="I14048" s="268" t="s">
        <v>135</v>
      </c>
      <c r="J14048" s="268">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3" t="s">
        <v>2228</v>
      </c>
      <c r="C14049" s="264" t="s">
        <v>138</v>
      </c>
      <c r="D14049" s="74" t="str">
        <f t="shared" si="439"/>
        <v>jun/2019</v>
      </c>
      <c r="E14049" s="267">
        <v>43633</v>
      </c>
      <c r="F14049" s="263" t="s">
        <v>1261</v>
      </c>
      <c r="G14049" s="263" t="s">
        <v>2229</v>
      </c>
      <c r="H14049" s="268" t="s">
        <v>2250</v>
      </c>
      <c r="I14049" s="268" t="s">
        <v>135</v>
      </c>
      <c r="J14049" s="268">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3" t="s">
        <v>2228</v>
      </c>
      <c r="C14050" s="264" t="s">
        <v>138</v>
      </c>
      <c r="D14050" s="74" t="str">
        <f t="shared" si="439"/>
        <v>jun/2019</v>
      </c>
      <c r="E14050" s="267">
        <v>43633</v>
      </c>
      <c r="F14050" s="263" t="s">
        <v>1261</v>
      </c>
      <c r="G14050" s="263" t="s">
        <v>2229</v>
      </c>
      <c r="H14050" s="268" t="s">
        <v>2250</v>
      </c>
      <c r="I14050" s="268" t="s">
        <v>135</v>
      </c>
      <c r="J14050" s="268">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3" t="s">
        <v>2228</v>
      </c>
      <c r="C14051" s="264" t="s">
        <v>138</v>
      </c>
      <c r="D14051" s="74" t="str">
        <f t="shared" si="439"/>
        <v>jun/2019</v>
      </c>
      <c r="E14051" s="267">
        <v>43633</v>
      </c>
      <c r="F14051" s="263" t="s">
        <v>1261</v>
      </c>
      <c r="G14051" s="263" t="s">
        <v>2229</v>
      </c>
      <c r="H14051" s="268" t="s">
        <v>2250</v>
      </c>
      <c r="I14051" s="268" t="s">
        <v>135</v>
      </c>
      <c r="J14051" s="268">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3" t="s">
        <v>2228</v>
      </c>
      <c r="C14052" s="264" t="s">
        <v>138</v>
      </c>
      <c r="D14052" s="74" t="str">
        <f t="shared" si="439"/>
        <v>jun/2019</v>
      </c>
      <c r="E14052" s="267">
        <v>43633</v>
      </c>
      <c r="F14052" s="263" t="s">
        <v>1261</v>
      </c>
      <c r="G14052" s="263" t="s">
        <v>2229</v>
      </c>
      <c r="H14052" s="268" t="s">
        <v>2250</v>
      </c>
      <c r="I14052" s="268" t="s">
        <v>135</v>
      </c>
      <c r="J14052" s="268">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3" t="s">
        <v>2228</v>
      </c>
      <c r="C14053" s="264" t="s">
        <v>138</v>
      </c>
      <c r="D14053" s="74" t="str">
        <f t="shared" si="439"/>
        <v>jun/2019</v>
      </c>
      <c r="E14053" s="267">
        <v>43633</v>
      </c>
      <c r="F14053" s="263" t="s">
        <v>1261</v>
      </c>
      <c r="G14053" s="263" t="s">
        <v>2229</v>
      </c>
      <c r="H14053" s="268" t="s">
        <v>2250</v>
      </c>
      <c r="I14053" s="268" t="s">
        <v>135</v>
      </c>
      <c r="J14053" s="268">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3" t="s">
        <v>2228</v>
      </c>
      <c r="C14054" s="264" t="s">
        <v>138</v>
      </c>
      <c r="D14054" s="74" t="str">
        <f t="shared" si="439"/>
        <v>jun/2019</v>
      </c>
      <c r="E14054" s="267">
        <v>43633</v>
      </c>
      <c r="F14054" s="263" t="s">
        <v>1261</v>
      </c>
      <c r="G14054" s="263" t="s">
        <v>2229</v>
      </c>
      <c r="H14054" s="268" t="s">
        <v>2250</v>
      </c>
      <c r="I14054" s="268" t="s">
        <v>135</v>
      </c>
      <c r="J14054" s="268">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3" t="s">
        <v>2228</v>
      </c>
      <c r="C14055" s="264" t="s">
        <v>138</v>
      </c>
      <c r="D14055" s="74" t="str">
        <f t="shared" si="439"/>
        <v>jun/2019</v>
      </c>
      <c r="E14055" s="267">
        <v>43633</v>
      </c>
      <c r="F14055" s="263" t="s">
        <v>1261</v>
      </c>
      <c r="G14055" s="263" t="s">
        <v>2229</v>
      </c>
      <c r="H14055" s="268" t="s">
        <v>2250</v>
      </c>
      <c r="I14055" s="268" t="s">
        <v>135</v>
      </c>
      <c r="J14055" s="268">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3" t="s">
        <v>2228</v>
      </c>
      <c r="C14056" s="264" t="s">
        <v>138</v>
      </c>
      <c r="D14056" s="74" t="str">
        <f t="shared" si="439"/>
        <v>jun/2019</v>
      </c>
      <c r="E14056" s="267">
        <v>43633</v>
      </c>
      <c r="F14056" s="263" t="s">
        <v>1261</v>
      </c>
      <c r="G14056" s="263" t="s">
        <v>2229</v>
      </c>
      <c r="H14056" s="268" t="s">
        <v>2250</v>
      </c>
      <c r="I14056" s="268" t="s">
        <v>135</v>
      </c>
      <c r="J14056" s="268">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3" t="s">
        <v>2228</v>
      </c>
      <c r="C14057" s="264" t="s">
        <v>138</v>
      </c>
      <c r="D14057" s="74" t="str">
        <f t="shared" si="439"/>
        <v>jun/2019</v>
      </c>
      <c r="E14057" s="267">
        <v>43633</v>
      </c>
      <c r="F14057" s="263" t="s">
        <v>1261</v>
      </c>
      <c r="G14057" s="263" t="s">
        <v>2229</v>
      </c>
      <c r="H14057" s="268" t="s">
        <v>2250</v>
      </c>
      <c r="I14057" s="268" t="s">
        <v>135</v>
      </c>
      <c r="J14057" s="268">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3" t="s">
        <v>2228</v>
      </c>
      <c r="C14058" s="264" t="s">
        <v>138</v>
      </c>
      <c r="D14058" s="74" t="str">
        <f t="shared" si="439"/>
        <v>jun/2019</v>
      </c>
      <c r="E14058" s="267">
        <v>43633</v>
      </c>
      <c r="F14058" s="263" t="s">
        <v>1261</v>
      </c>
      <c r="G14058" s="263" t="s">
        <v>2229</v>
      </c>
      <c r="H14058" s="268" t="s">
        <v>2250</v>
      </c>
      <c r="I14058" s="268" t="s">
        <v>135</v>
      </c>
      <c r="J14058" s="268">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3" t="s">
        <v>2228</v>
      </c>
      <c r="C14059" s="264" t="s">
        <v>138</v>
      </c>
      <c r="D14059" s="74" t="str">
        <f t="shared" si="439"/>
        <v>jun/2019</v>
      </c>
      <c r="E14059" s="267">
        <v>43633</v>
      </c>
      <c r="F14059" s="263" t="s">
        <v>1261</v>
      </c>
      <c r="G14059" s="263" t="s">
        <v>2229</v>
      </c>
      <c r="H14059" s="268" t="s">
        <v>2250</v>
      </c>
      <c r="I14059" s="268" t="s">
        <v>135</v>
      </c>
      <c r="J14059" s="268">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3" t="s">
        <v>2228</v>
      </c>
      <c r="C14060" s="264" t="s">
        <v>138</v>
      </c>
      <c r="D14060" s="74" t="str">
        <f t="shared" si="439"/>
        <v>jun/2019</v>
      </c>
      <c r="E14060" s="267">
        <v>43633</v>
      </c>
      <c r="F14060" s="263" t="s">
        <v>1261</v>
      </c>
      <c r="G14060" s="263" t="s">
        <v>2229</v>
      </c>
      <c r="H14060" s="268" t="s">
        <v>2250</v>
      </c>
      <c r="I14060" s="268" t="s">
        <v>135</v>
      </c>
      <c r="J14060" s="268">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3" t="s">
        <v>2228</v>
      </c>
      <c r="C14061" s="264" t="s">
        <v>138</v>
      </c>
      <c r="D14061" s="74" t="str">
        <f t="shared" si="439"/>
        <v>jun/2019</v>
      </c>
      <c r="E14061" s="267">
        <v>43633</v>
      </c>
      <c r="F14061" s="263">
        <v>39899</v>
      </c>
      <c r="G14061" s="263" t="s">
        <v>2229</v>
      </c>
      <c r="H14061" s="268" t="s">
        <v>4409</v>
      </c>
      <c r="I14061" s="268" t="s">
        <v>2182</v>
      </c>
      <c r="J14061" s="269">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3" t="s">
        <v>2228</v>
      </c>
      <c r="C14062" s="264" t="s">
        <v>138</v>
      </c>
      <c r="D14062" s="74" t="str">
        <f t="shared" si="439"/>
        <v>jun/2019</v>
      </c>
      <c r="E14062" s="267">
        <v>43633</v>
      </c>
      <c r="F14062" s="263">
        <v>1973</v>
      </c>
      <c r="G14062" s="263" t="s">
        <v>2229</v>
      </c>
      <c r="H14062" s="268" t="s">
        <v>4464</v>
      </c>
      <c r="I14062" s="268" t="s">
        <v>118</v>
      </c>
      <c r="J14062" s="269">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3" t="s">
        <v>2228</v>
      </c>
      <c r="C14063" s="264" t="s">
        <v>138</v>
      </c>
      <c r="D14063" s="74" t="str">
        <f t="shared" si="439"/>
        <v>jun/2019</v>
      </c>
      <c r="E14063" s="267">
        <v>43633</v>
      </c>
      <c r="F14063" s="263">
        <v>5691</v>
      </c>
      <c r="G14063" s="263" t="s">
        <v>2229</v>
      </c>
      <c r="H14063" s="268" t="s">
        <v>2349</v>
      </c>
      <c r="I14063" s="268" t="s">
        <v>181</v>
      </c>
      <c r="J14063" s="269">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3" t="s">
        <v>2228</v>
      </c>
      <c r="C14064" s="264" t="s">
        <v>138</v>
      </c>
      <c r="D14064" s="74" t="str">
        <f t="shared" si="439"/>
        <v>jun/2019</v>
      </c>
      <c r="E14064" s="267">
        <v>43633</v>
      </c>
      <c r="F14064" s="263">
        <v>5690</v>
      </c>
      <c r="G14064" s="263" t="s">
        <v>2229</v>
      </c>
      <c r="H14064" s="268" t="s">
        <v>2349</v>
      </c>
      <c r="I14064" s="268" t="s">
        <v>181</v>
      </c>
      <c r="J14064" s="269">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3" t="s">
        <v>2228</v>
      </c>
      <c r="C14065" s="264" t="s">
        <v>138</v>
      </c>
      <c r="D14065" s="74" t="str">
        <f t="shared" si="439"/>
        <v>jun/2019</v>
      </c>
      <c r="E14065" s="267">
        <v>43633</v>
      </c>
      <c r="F14065" s="263">
        <v>2359104</v>
      </c>
      <c r="G14065" s="263" t="s">
        <v>4584</v>
      </c>
      <c r="H14065" s="268" t="s">
        <v>2392</v>
      </c>
      <c r="I14065" s="268" t="s">
        <v>145</v>
      </c>
      <c r="J14065" s="269">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3" t="s">
        <v>2228</v>
      </c>
      <c r="C14066" s="264" t="s">
        <v>138</v>
      </c>
      <c r="D14066" s="74" t="str">
        <f t="shared" si="439"/>
        <v>jun/2019</v>
      </c>
      <c r="E14066" s="267">
        <v>43633</v>
      </c>
      <c r="F14066" s="263">
        <v>2359104</v>
      </c>
      <c r="G14066" s="263" t="s">
        <v>4585</v>
      </c>
      <c r="H14066" s="268" t="s">
        <v>2392</v>
      </c>
      <c r="I14066" s="268" t="s">
        <v>145</v>
      </c>
      <c r="J14066" s="269">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3" t="s">
        <v>2228</v>
      </c>
      <c r="C14067" s="264" t="s">
        <v>138</v>
      </c>
      <c r="D14067" s="74" t="str">
        <f t="shared" si="439"/>
        <v>jun/2019</v>
      </c>
      <c r="E14067" s="267">
        <v>43633</v>
      </c>
      <c r="F14067" s="263">
        <v>47</v>
      </c>
      <c r="G14067" s="263" t="s">
        <v>4586</v>
      </c>
      <c r="H14067" s="268" t="s">
        <v>2351</v>
      </c>
      <c r="I14067" s="273" t="s">
        <v>145</v>
      </c>
      <c r="J14067" s="269">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3" t="s">
        <v>2228</v>
      </c>
      <c r="C14068" s="264" t="s">
        <v>138</v>
      </c>
      <c r="D14068" s="74" t="str">
        <f t="shared" si="439"/>
        <v>jun/2019</v>
      </c>
      <c r="E14068" s="267">
        <v>43634</v>
      </c>
      <c r="F14068" s="263">
        <v>4011</v>
      </c>
      <c r="G14068" s="265" t="s">
        <v>2229</v>
      </c>
      <c r="H14068" s="268" t="s">
        <v>2231</v>
      </c>
      <c r="I14068" s="268" t="s">
        <v>2185</v>
      </c>
      <c r="J14068" s="269">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3" t="s">
        <v>2228</v>
      </c>
      <c r="C14069" s="264" t="s">
        <v>138</v>
      </c>
      <c r="D14069" s="74" t="str">
        <f t="shared" si="439"/>
        <v>jun/2019</v>
      </c>
      <c r="E14069" s="267">
        <v>43634</v>
      </c>
      <c r="F14069" s="263">
        <v>3213</v>
      </c>
      <c r="G14069" s="265" t="s">
        <v>2229</v>
      </c>
      <c r="H14069" s="268" t="s">
        <v>2231</v>
      </c>
      <c r="I14069" s="268" t="s">
        <v>2185</v>
      </c>
      <c r="J14069" s="269">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3" t="s">
        <v>2228</v>
      </c>
      <c r="C14070" s="264" t="s">
        <v>138</v>
      </c>
      <c r="D14070" s="74" t="str">
        <f t="shared" si="439"/>
        <v>jun/2019</v>
      </c>
      <c r="E14070" s="267">
        <v>43634</v>
      </c>
      <c r="F14070" s="263">
        <v>4028</v>
      </c>
      <c r="G14070" s="265" t="s">
        <v>2229</v>
      </c>
      <c r="H14070" s="268" t="s">
        <v>2231</v>
      </c>
      <c r="I14070" s="268" t="s">
        <v>2185</v>
      </c>
      <c r="J14070" s="269">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3" t="s">
        <v>2228</v>
      </c>
      <c r="C14071" s="264" t="s">
        <v>138</v>
      </c>
      <c r="D14071" s="74" t="str">
        <f t="shared" si="439"/>
        <v>jun/2019</v>
      </c>
      <c r="E14071" s="267">
        <v>43634</v>
      </c>
      <c r="F14071" s="263">
        <v>39338</v>
      </c>
      <c r="G14071" s="265" t="s">
        <v>2229</v>
      </c>
      <c r="H14071" s="268" t="s">
        <v>2231</v>
      </c>
      <c r="I14071" s="268" t="s">
        <v>2185</v>
      </c>
      <c r="J14071" s="268">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3" t="s">
        <v>2228</v>
      </c>
      <c r="C14072" s="264" t="s">
        <v>138</v>
      </c>
      <c r="D14072" s="74" t="str">
        <f t="shared" si="439"/>
        <v>jun/2019</v>
      </c>
      <c r="E14072" s="267">
        <v>43634</v>
      </c>
      <c r="F14072" s="263">
        <v>2288824</v>
      </c>
      <c r="G14072" s="263" t="s">
        <v>2229</v>
      </c>
      <c r="H14072" s="268" t="s">
        <v>2684</v>
      </c>
      <c r="I14072" s="268" t="s">
        <v>145</v>
      </c>
      <c r="J14072" s="269">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3" t="s">
        <v>2228</v>
      </c>
      <c r="C14073" s="264" t="s">
        <v>138</v>
      </c>
      <c r="D14073" s="74" t="str">
        <f t="shared" si="439"/>
        <v>jun/2019</v>
      </c>
      <c r="E14073" s="267">
        <v>43634</v>
      </c>
      <c r="F14073" s="263">
        <v>2288824</v>
      </c>
      <c r="G14073" s="263" t="s">
        <v>2229</v>
      </c>
      <c r="H14073" s="268" t="s">
        <v>2684</v>
      </c>
      <c r="I14073" s="268" t="s">
        <v>145</v>
      </c>
      <c r="J14073" s="268">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3" t="s">
        <v>2228</v>
      </c>
      <c r="C14074" s="264" t="s">
        <v>138</v>
      </c>
      <c r="D14074" s="74" t="str">
        <f t="shared" si="439"/>
        <v>jun/2019</v>
      </c>
      <c r="E14074" s="267">
        <v>43634</v>
      </c>
      <c r="F14074" s="263">
        <v>961</v>
      </c>
      <c r="G14074" s="263" t="s">
        <v>2229</v>
      </c>
      <c r="H14074" s="268" t="s">
        <v>1106</v>
      </c>
      <c r="I14074" s="268" t="s">
        <v>526</v>
      </c>
      <c r="J14074" s="269">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3" t="s">
        <v>2228</v>
      </c>
      <c r="C14075" s="264" t="s">
        <v>138</v>
      </c>
      <c r="D14075" s="74" t="str">
        <f t="shared" si="439"/>
        <v>jun/2019</v>
      </c>
      <c r="E14075" s="267">
        <v>43634</v>
      </c>
      <c r="F14075" s="263" t="s">
        <v>4587</v>
      </c>
      <c r="G14075" s="263" t="s">
        <v>2229</v>
      </c>
      <c r="H14075" s="268" t="s">
        <v>4588</v>
      </c>
      <c r="I14075" s="268" t="s">
        <v>2214</v>
      </c>
      <c r="J14075" s="269">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3" t="s">
        <v>2228</v>
      </c>
      <c r="C14076" s="264" t="s">
        <v>138</v>
      </c>
      <c r="D14076" s="74" t="str">
        <f t="shared" si="439"/>
        <v>jun/2019</v>
      </c>
      <c r="E14076" s="267">
        <v>43634</v>
      </c>
      <c r="F14076" s="263">
        <v>22090</v>
      </c>
      <c r="G14076" s="263" t="s">
        <v>2229</v>
      </c>
      <c r="H14076" s="271" t="s">
        <v>4402</v>
      </c>
      <c r="I14076" s="268" t="s">
        <v>2183</v>
      </c>
      <c r="J14076" s="268">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3" t="s">
        <v>2228</v>
      </c>
      <c r="C14077" s="264" t="s">
        <v>138</v>
      </c>
      <c r="D14077" s="74" t="str">
        <f t="shared" si="439"/>
        <v>jun/2019</v>
      </c>
      <c r="E14077" s="267">
        <v>43634</v>
      </c>
      <c r="F14077" s="263">
        <v>22090</v>
      </c>
      <c r="G14077" s="263" t="s">
        <v>2229</v>
      </c>
      <c r="H14077" s="268" t="s">
        <v>4402</v>
      </c>
      <c r="I14077" s="268" t="s">
        <v>562</v>
      </c>
      <c r="J14077" s="268">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3" t="s">
        <v>2228</v>
      </c>
      <c r="C14078" s="264" t="s">
        <v>138</v>
      </c>
      <c r="D14078" s="74" t="str">
        <f t="shared" si="439"/>
        <v>jun/2019</v>
      </c>
      <c r="E14078" s="267">
        <v>43634</v>
      </c>
      <c r="F14078" s="263">
        <v>643</v>
      </c>
      <c r="G14078" s="263" t="s">
        <v>2229</v>
      </c>
      <c r="H14078" s="268" t="s">
        <v>4589</v>
      </c>
      <c r="I14078" s="268" t="s">
        <v>2209</v>
      </c>
      <c r="J14078" s="269">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3" t="s">
        <v>2228</v>
      </c>
      <c r="C14079" s="264" t="s">
        <v>138</v>
      </c>
      <c r="D14079" s="74" t="str">
        <f t="shared" si="439"/>
        <v>jun/2019</v>
      </c>
      <c r="E14079" s="267">
        <v>43634</v>
      </c>
      <c r="F14079" s="263" t="s">
        <v>4423</v>
      </c>
      <c r="G14079" s="263" t="s">
        <v>2229</v>
      </c>
      <c r="H14079" s="268" t="s">
        <v>3357</v>
      </c>
      <c r="I14079" s="268" t="s">
        <v>540</v>
      </c>
      <c r="J14079" s="268">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3" t="s">
        <v>2228</v>
      </c>
      <c r="C14080" s="264" t="s">
        <v>138</v>
      </c>
      <c r="D14080" s="74" t="str">
        <f t="shared" si="439"/>
        <v>jun/2019</v>
      </c>
      <c r="E14080" s="267">
        <v>43634</v>
      </c>
      <c r="F14080" s="263" t="s">
        <v>4412</v>
      </c>
      <c r="G14080" s="263" t="s">
        <v>2229</v>
      </c>
      <c r="H14080" s="268" t="s">
        <v>3121</v>
      </c>
      <c r="I14080" s="268" t="s">
        <v>130</v>
      </c>
      <c r="J14080" s="269">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3" t="s">
        <v>2228</v>
      </c>
      <c r="C14081" s="264" t="s">
        <v>138</v>
      </c>
      <c r="D14081" s="74" t="str">
        <f t="shared" si="439"/>
        <v>jun/2019</v>
      </c>
      <c r="E14081" s="267">
        <v>43634</v>
      </c>
      <c r="F14081" s="263" t="s">
        <v>3376</v>
      </c>
      <c r="G14081" s="263" t="s">
        <v>2229</v>
      </c>
      <c r="H14081" s="268" t="s">
        <v>3121</v>
      </c>
      <c r="I14081" s="268" t="s">
        <v>130</v>
      </c>
      <c r="J14081" s="269">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3" t="s">
        <v>2228</v>
      </c>
      <c r="C14082" s="264" t="s">
        <v>138</v>
      </c>
      <c r="D14082" s="74" t="str">
        <f t="shared" si="439"/>
        <v>jun/2019</v>
      </c>
      <c r="E14082" s="267">
        <v>43634</v>
      </c>
      <c r="F14082" s="263" t="s">
        <v>1621</v>
      </c>
      <c r="G14082" s="263" t="s">
        <v>2229</v>
      </c>
      <c r="H14082" s="268" t="s">
        <v>4590</v>
      </c>
      <c r="I14082" s="268" t="s">
        <v>195</v>
      </c>
      <c r="J14082" s="269">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3" t="s">
        <v>2228</v>
      </c>
      <c r="C14083" s="264" t="s">
        <v>138</v>
      </c>
      <c r="D14083" s="74" t="str">
        <f t="shared" si="439"/>
        <v>jun/2019</v>
      </c>
      <c r="E14083" s="267">
        <v>43634</v>
      </c>
      <c r="F14083" s="263">
        <v>14227</v>
      </c>
      <c r="G14083" s="263" t="s">
        <v>2229</v>
      </c>
      <c r="H14083" s="268" t="s">
        <v>4591</v>
      </c>
      <c r="I14083" s="268" t="s">
        <v>151</v>
      </c>
      <c r="J14083" s="268">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3" t="s">
        <v>2228</v>
      </c>
      <c r="C14084" s="264" t="s">
        <v>138</v>
      </c>
      <c r="D14084" s="74" t="str">
        <f t="shared" ref="D14084:D14147" si="441">TEXT(E14084,"mmm/aaaa")</f>
        <v>jun/2019</v>
      </c>
      <c r="E14084" s="267">
        <v>43634</v>
      </c>
      <c r="F14084" s="263">
        <v>14227</v>
      </c>
      <c r="G14084" s="263" t="s">
        <v>2229</v>
      </c>
      <c r="H14084" s="268" t="s">
        <v>4591</v>
      </c>
      <c r="I14084" s="268" t="s">
        <v>562</v>
      </c>
      <c r="J14084" s="268">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3" t="s">
        <v>2228</v>
      </c>
      <c r="C14085" s="264" t="s">
        <v>138</v>
      </c>
      <c r="D14085" s="74" t="str">
        <f t="shared" si="441"/>
        <v>jun/2019</v>
      </c>
      <c r="E14085" s="267">
        <v>43634</v>
      </c>
      <c r="F14085" s="263" t="s">
        <v>4412</v>
      </c>
      <c r="G14085" s="263" t="s">
        <v>2229</v>
      </c>
      <c r="H14085" s="268" t="s">
        <v>4592</v>
      </c>
      <c r="I14085" s="268" t="s">
        <v>130</v>
      </c>
      <c r="J14085" s="269">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3" t="s">
        <v>2228</v>
      </c>
      <c r="C14086" s="264" t="s">
        <v>138</v>
      </c>
      <c r="D14086" s="74" t="str">
        <f t="shared" si="441"/>
        <v>jun/2019</v>
      </c>
      <c r="E14086" s="267">
        <v>43634</v>
      </c>
      <c r="F14086" s="263" t="s">
        <v>3376</v>
      </c>
      <c r="G14086" s="263" t="s">
        <v>2229</v>
      </c>
      <c r="H14086" s="268" t="s">
        <v>4592</v>
      </c>
      <c r="I14086" s="268" t="s">
        <v>130</v>
      </c>
      <c r="J14086" s="269">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3" t="s">
        <v>2228</v>
      </c>
      <c r="C14087" s="264" t="s">
        <v>138</v>
      </c>
      <c r="D14087" s="74" t="str">
        <f t="shared" si="441"/>
        <v>jun/2019</v>
      </c>
      <c r="E14087" s="267">
        <v>43634</v>
      </c>
      <c r="F14087" s="263" t="s">
        <v>1070</v>
      </c>
      <c r="G14087" s="263" t="s">
        <v>2229</v>
      </c>
      <c r="H14087" s="268" t="s">
        <v>1071</v>
      </c>
      <c r="I14087" s="268" t="s">
        <v>2237</v>
      </c>
      <c r="J14087" s="269">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3" t="s">
        <v>2228</v>
      </c>
      <c r="C14088" s="264" t="s">
        <v>138</v>
      </c>
      <c r="D14088" s="74" t="str">
        <f t="shared" si="441"/>
        <v>jun/2019</v>
      </c>
      <c r="E14088" s="267">
        <v>43634</v>
      </c>
      <c r="F14088" s="263" t="s">
        <v>1261</v>
      </c>
      <c r="G14088" s="263" t="s">
        <v>2229</v>
      </c>
      <c r="H14088" s="268" t="s">
        <v>2250</v>
      </c>
      <c r="I14088" s="268" t="s">
        <v>135</v>
      </c>
      <c r="J14088" s="268">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3" t="s">
        <v>2228</v>
      </c>
      <c r="C14089" s="264" t="s">
        <v>138</v>
      </c>
      <c r="D14089" s="74" t="str">
        <f t="shared" si="441"/>
        <v>jun/2019</v>
      </c>
      <c r="E14089" s="267">
        <v>43634</v>
      </c>
      <c r="F14089" s="263" t="s">
        <v>1261</v>
      </c>
      <c r="G14089" s="263" t="s">
        <v>2229</v>
      </c>
      <c r="H14089" s="268" t="s">
        <v>2250</v>
      </c>
      <c r="I14089" s="268" t="s">
        <v>135</v>
      </c>
      <c r="J14089" s="268">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3" t="s">
        <v>2228</v>
      </c>
      <c r="C14090" s="264" t="s">
        <v>138</v>
      </c>
      <c r="D14090" s="74" t="str">
        <f t="shared" si="441"/>
        <v>jun/2019</v>
      </c>
      <c r="E14090" s="267">
        <v>43634</v>
      </c>
      <c r="F14090" s="263" t="s">
        <v>1261</v>
      </c>
      <c r="G14090" s="263" t="s">
        <v>2229</v>
      </c>
      <c r="H14090" s="268" t="s">
        <v>2250</v>
      </c>
      <c r="I14090" s="268" t="s">
        <v>135</v>
      </c>
      <c r="J14090" s="268">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3" t="s">
        <v>2228</v>
      </c>
      <c r="C14091" s="264" t="s">
        <v>138</v>
      </c>
      <c r="D14091" s="74" t="str">
        <f t="shared" si="441"/>
        <v>jun/2019</v>
      </c>
      <c r="E14091" s="267">
        <v>43634</v>
      </c>
      <c r="F14091" s="263" t="s">
        <v>1261</v>
      </c>
      <c r="G14091" s="263" t="s">
        <v>2229</v>
      </c>
      <c r="H14091" s="268" t="s">
        <v>2250</v>
      </c>
      <c r="I14091" s="268" t="s">
        <v>135</v>
      </c>
      <c r="J14091" s="268">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3" t="s">
        <v>2228</v>
      </c>
      <c r="C14092" s="264" t="s">
        <v>138</v>
      </c>
      <c r="D14092" s="74" t="str">
        <f t="shared" si="441"/>
        <v>jun/2019</v>
      </c>
      <c r="E14092" s="267">
        <v>43634</v>
      </c>
      <c r="F14092" s="263" t="s">
        <v>1261</v>
      </c>
      <c r="G14092" s="263" t="s">
        <v>2229</v>
      </c>
      <c r="H14092" s="268" t="s">
        <v>2250</v>
      </c>
      <c r="I14092" s="268" t="s">
        <v>135</v>
      </c>
      <c r="J14092" s="268">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3" t="s">
        <v>2228</v>
      </c>
      <c r="C14093" s="264" t="s">
        <v>138</v>
      </c>
      <c r="D14093" s="74" t="str">
        <f t="shared" si="441"/>
        <v>jun/2019</v>
      </c>
      <c r="E14093" s="267">
        <v>43635</v>
      </c>
      <c r="F14093" s="263" t="s">
        <v>4412</v>
      </c>
      <c r="G14093" s="263" t="s">
        <v>2229</v>
      </c>
      <c r="H14093" s="268" t="s">
        <v>4480</v>
      </c>
      <c r="I14093" s="268" t="s">
        <v>130</v>
      </c>
      <c r="J14093" s="269">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3" t="s">
        <v>2228</v>
      </c>
      <c r="C14094" s="264" t="s">
        <v>138</v>
      </c>
      <c r="D14094" s="74" t="str">
        <f t="shared" si="441"/>
        <v>jun/2019</v>
      </c>
      <c r="E14094" s="267">
        <v>43635</v>
      </c>
      <c r="F14094" s="263" t="s">
        <v>3376</v>
      </c>
      <c r="G14094" s="263" t="s">
        <v>2229</v>
      </c>
      <c r="H14094" s="268" t="s">
        <v>4480</v>
      </c>
      <c r="I14094" s="268" t="s">
        <v>130</v>
      </c>
      <c r="J14094" s="269">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3" t="s">
        <v>2228</v>
      </c>
      <c r="C14095" s="264" t="s">
        <v>138</v>
      </c>
      <c r="D14095" s="74" t="str">
        <f t="shared" si="441"/>
        <v>jun/2019</v>
      </c>
      <c r="E14095" s="267">
        <v>43635</v>
      </c>
      <c r="F14095" s="263" t="s">
        <v>1261</v>
      </c>
      <c r="G14095" s="263" t="s">
        <v>2229</v>
      </c>
      <c r="H14095" s="268" t="s">
        <v>879</v>
      </c>
      <c r="I14095" s="268" t="s">
        <v>135</v>
      </c>
      <c r="J14095" s="268">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3" t="s">
        <v>2228</v>
      </c>
      <c r="C14096" s="264" t="s">
        <v>138</v>
      </c>
      <c r="D14096" s="74" t="str">
        <f t="shared" si="441"/>
        <v>jun/2019</v>
      </c>
      <c r="E14096" s="267">
        <v>43635</v>
      </c>
      <c r="F14096" s="263" t="s">
        <v>1261</v>
      </c>
      <c r="G14096" s="263" t="s">
        <v>2229</v>
      </c>
      <c r="H14096" s="268" t="s">
        <v>879</v>
      </c>
      <c r="I14096" s="268" t="s">
        <v>135</v>
      </c>
      <c r="J14096" s="268">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3" t="s">
        <v>2228</v>
      </c>
      <c r="C14097" s="264" t="s">
        <v>138</v>
      </c>
      <c r="D14097" s="74" t="str">
        <f t="shared" si="441"/>
        <v>jun/2019</v>
      </c>
      <c r="E14097" s="267">
        <v>43635</v>
      </c>
      <c r="F14097" s="263" t="s">
        <v>294</v>
      </c>
      <c r="G14097" s="263" t="s">
        <v>2229</v>
      </c>
      <c r="H14097" s="268" t="s">
        <v>4593</v>
      </c>
      <c r="I14097" s="268" t="s">
        <v>194</v>
      </c>
      <c r="J14097" s="269">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3" t="s">
        <v>2228</v>
      </c>
      <c r="C14098" s="264" t="s">
        <v>138</v>
      </c>
      <c r="D14098" s="74" t="str">
        <f t="shared" si="441"/>
        <v>jun/2019</v>
      </c>
      <c r="E14098" s="267">
        <v>43635</v>
      </c>
      <c r="F14098" s="263">
        <v>24363</v>
      </c>
      <c r="G14098" s="263" t="s">
        <v>2229</v>
      </c>
      <c r="H14098" s="268" t="s">
        <v>3580</v>
      </c>
      <c r="I14098" s="268" t="s">
        <v>2193</v>
      </c>
      <c r="J14098" s="269">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3" t="s">
        <v>2228</v>
      </c>
      <c r="C14099" s="264" t="s">
        <v>138</v>
      </c>
      <c r="D14099" s="74" t="str">
        <f t="shared" si="441"/>
        <v>jun/2019</v>
      </c>
      <c r="E14099" s="267">
        <v>43635</v>
      </c>
      <c r="F14099" s="263">
        <v>4633431</v>
      </c>
      <c r="G14099" s="265" t="s">
        <v>2229</v>
      </c>
      <c r="H14099" s="268" t="s">
        <v>1638</v>
      </c>
      <c r="I14099" s="268" t="s">
        <v>151</v>
      </c>
      <c r="J14099" s="269">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3" t="s">
        <v>2228</v>
      </c>
      <c r="C14100" s="264" t="s">
        <v>138</v>
      </c>
      <c r="D14100" s="74" t="str">
        <f t="shared" si="441"/>
        <v>jun/2019</v>
      </c>
      <c r="E14100" s="267">
        <v>43635</v>
      </c>
      <c r="F14100" s="263">
        <v>4633432</v>
      </c>
      <c r="G14100" s="265" t="s">
        <v>2229</v>
      </c>
      <c r="H14100" s="268" t="s">
        <v>1638</v>
      </c>
      <c r="I14100" s="268" t="s">
        <v>151</v>
      </c>
      <c r="J14100" s="269">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3" t="s">
        <v>2228</v>
      </c>
      <c r="C14101" s="264" t="s">
        <v>138</v>
      </c>
      <c r="D14101" s="74" t="str">
        <f t="shared" si="441"/>
        <v>jun/2019</v>
      </c>
      <c r="E14101" s="267">
        <v>43635</v>
      </c>
      <c r="F14101" s="263" t="s">
        <v>4594</v>
      </c>
      <c r="G14101" s="263" t="s">
        <v>2229</v>
      </c>
      <c r="H14101" s="268" t="s">
        <v>4595</v>
      </c>
      <c r="I14101" s="268" t="s">
        <v>194</v>
      </c>
      <c r="J14101" s="269">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3" t="s">
        <v>2228</v>
      </c>
      <c r="C14102" s="264" t="s">
        <v>138</v>
      </c>
      <c r="D14102" s="74" t="str">
        <f t="shared" si="441"/>
        <v>jun/2019</v>
      </c>
      <c r="E14102" s="267">
        <v>43635</v>
      </c>
      <c r="F14102" s="263" t="s">
        <v>1070</v>
      </c>
      <c r="G14102" s="263" t="s">
        <v>2229</v>
      </c>
      <c r="H14102" s="268" t="s">
        <v>1071</v>
      </c>
      <c r="I14102" s="268" t="s">
        <v>2237</v>
      </c>
      <c r="J14102" s="269">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3" t="s">
        <v>2228</v>
      </c>
      <c r="C14103" s="264" t="s">
        <v>138</v>
      </c>
      <c r="D14103" s="74" t="str">
        <f t="shared" si="441"/>
        <v>jun/2019</v>
      </c>
      <c r="E14103" s="267">
        <v>43635</v>
      </c>
      <c r="F14103" s="263">
        <v>39260</v>
      </c>
      <c r="G14103" s="263" t="s">
        <v>2229</v>
      </c>
      <c r="H14103" s="268" t="s">
        <v>4409</v>
      </c>
      <c r="I14103" s="268" t="s">
        <v>2193</v>
      </c>
      <c r="J14103" s="268">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3" t="s">
        <v>2228</v>
      </c>
      <c r="C14104" s="264" t="s">
        <v>138</v>
      </c>
      <c r="D14104" s="74" t="str">
        <f t="shared" si="441"/>
        <v>jun/2019</v>
      </c>
      <c r="E14104" s="267">
        <v>43635</v>
      </c>
      <c r="F14104" s="263">
        <v>460683</v>
      </c>
      <c r="G14104" s="263" t="s">
        <v>2229</v>
      </c>
      <c r="H14104" s="268" t="s">
        <v>2377</v>
      </c>
      <c r="I14104" s="268" t="s">
        <v>846</v>
      </c>
      <c r="J14104" s="269">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3" t="s">
        <v>2228</v>
      </c>
      <c r="C14105" s="264" t="s">
        <v>138</v>
      </c>
      <c r="D14105" s="74" t="str">
        <f t="shared" si="441"/>
        <v>jun/2019</v>
      </c>
      <c r="E14105" s="267">
        <v>43640</v>
      </c>
      <c r="F14105" s="263">
        <v>26</v>
      </c>
      <c r="G14105" s="263" t="s">
        <v>2229</v>
      </c>
      <c r="H14105" s="268" t="s">
        <v>3533</v>
      </c>
      <c r="I14105" s="268" t="s">
        <v>119</v>
      </c>
      <c r="J14105" s="269">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3" t="s">
        <v>2228</v>
      </c>
      <c r="C14106" s="264" t="s">
        <v>138</v>
      </c>
      <c r="D14106" s="74" t="str">
        <f t="shared" si="441"/>
        <v>jun/2019</v>
      </c>
      <c r="E14106" s="267">
        <v>43640</v>
      </c>
      <c r="F14106" s="263" t="s">
        <v>1070</v>
      </c>
      <c r="G14106" s="263" t="s">
        <v>2229</v>
      </c>
      <c r="H14106" s="268" t="s">
        <v>1071</v>
      </c>
      <c r="I14106" s="268" t="s">
        <v>2237</v>
      </c>
      <c r="J14106" s="269">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3" t="s">
        <v>2228</v>
      </c>
      <c r="C14107" s="264" t="s">
        <v>138</v>
      </c>
      <c r="D14107" s="74" t="str">
        <f t="shared" si="441"/>
        <v>jun/2019</v>
      </c>
      <c r="E14107" s="267">
        <v>43640</v>
      </c>
      <c r="F14107" s="263" t="s">
        <v>1261</v>
      </c>
      <c r="G14107" s="263" t="s">
        <v>2229</v>
      </c>
      <c r="H14107" s="268" t="s">
        <v>2250</v>
      </c>
      <c r="I14107" s="268" t="s">
        <v>135</v>
      </c>
      <c r="J14107" s="268">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3" t="s">
        <v>2228</v>
      </c>
      <c r="C14108" s="264" t="s">
        <v>138</v>
      </c>
      <c r="D14108" s="74" t="str">
        <f t="shared" si="441"/>
        <v>jun/2019</v>
      </c>
      <c r="E14108" s="267">
        <v>43642</v>
      </c>
      <c r="F14108" s="263">
        <v>463</v>
      </c>
      <c r="G14108" s="263" t="s">
        <v>2229</v>
      </c>
      <c r="H14108" s="270" t="s">
        <v>4385</v>
      </c>
      <c r="I14108" s="270" t="s">
        <v>120</v>
      </c>
      <c r="J14108" s="269">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3" t="s">
        <v>2228</v>
      </c>
      <c r="C14109" s="264" t="s">
        <v>138</v>
      </c>
      <c r="D14109" s="74" t="str">
        <f t="shared" si="441"/>
        <v>jun/2019</v>
      </c>
      <c r="E14109" s="267">
        <v>43642</v>
      </c>
      <c r="F14109" s="263" t="s">
        <v>1070</v>
      </c>
      <c r="G14109" s="263" t="s">
        <v>2229</v>
      </c>
      <c r="H14109" s="268" t="s">
        <v>1071</v>
      </c>
      <c r="I14109" s="268" t="s">
        <v>2237</v>
      </c>
      <c r="J14109" s="269">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3" t="s">
        <v>2228</v>
      </c>
      <c r="C14110" s="264" t="s">
        <v>138</v>
      </c>
      <c r="D14110" s="74" t="str">
        <f t="shared" si="441"/>
        <v>jun/2019</v>
      </c>
      <c r="E14110" s="267">
        <v>43642</v>
      </c>
      <c r="F14110" s="263" t="s">
        <v>1261</v>
      </c>
      <c r="G14110" s="263" t="s">
        <v>2229</v>
      </c>
      <c r="H14110" s="268" t="s">
        <v>2250</v>
      </c>
      <c r="I14110" s="268" t="s">
        <v>135</v>
      </c>
      <c r="J14110" s="268">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3" t="s">
        <v>2228</v>
      </c>
      <c r="C14111" s="264" t="s">
        <v>138</v>
      </c>
      <c r="D14111" s="74" t="str">
        <f t="shared" si="441"/>
        <v>jun/2019</v>
      </c>
      <c r="E14111" s="267">
        <v>43643</v>
      </c>
      <c r="F14111" s="263">
        <v>1.26025419177034E+16</v>
      </c>
      <c r="G14111" s="263" t="s">
        <v>2229</v>
      </c>
      <c r="H14111" s="273" t="s">
        <v>2586</v>
      </c>
      <c r="I14111" s="273" t="s">
        <v>540</v>
      </c>
      <c r="J14111" s="268">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3" t="s">
        <v>2228</v>
      </c>
      <c r="C14112" s="264" t="s">
        <v>138</v>
      </c>
      <c r="D14112" s="74" t="str">
        <f t="shared" si="441"/>
        <v>jun/2019</v>
      </c>
      <c r="E14112" s="267">
        <v>43643</v>
      </c>
      <c r="F14112" s="263">
        <v>15664</v>
      </c>
      <c r="G14112" s="263" t="s">
        <v>2229</v>
      </c>
      <c r="H14112" s="268" t="s">
        <v>4384</v>
      </c>
      <c r="I14112" s="268" t="s">
        <v>200</v>
      </c>
      <c r="J14112" s="269">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3" t="s">
        <v>2228</v>
      </c>
      <c r="C14113" s="264" t="s">
        <v>138</v>
      </c>
      <c r="D14113" s="74" t="str">
        <f t="shared" si="441"/>
        <v>jun/2019</v>
      </c>
      <c r="E14113" s="267">
        <v>43643</v>
      </c>
      <c r="F14113" s="263">
        <v>15481</v>
      </c>
      <c r="G14113" s="263" t="s">
        <v>2229</v>
      </c>
      <c r="H14113" s="268" t="s">
        <v>4384</v>
      </c>
      <c r="I14113" s="268" t="s">
        <v>200</v>
      </c>
      <c r="J14113" s="269">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3" t="s">
        <v>2228</v>
      </c>
      <c r="C14114" s="264" t="s">
        <v>138</v>
      </c>
      <c r="D14114" s="74" t="str">
        <f t="shared" si="441"/>
        <v>jun/2019</v>
      </c>
      <c r="E14114" s="267">
        <v>43643</v>
      </c>
      <c r="F14114" s="263" t="s">
        <v>131</v>
      </c>
      <c r="G14114" s="263" t="s">
        <v>2229</v>
      </c>
      <c r="H14114" s="268" t="s">
        <v>2866</v>
      </c>
      <c r="I14114" s="268" t="s">
        <v>133</v>
      </c>
      <c r="J14114" s="269">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3" t="s">
        <v>2228</v>
      </c>
      <c r="C14115" s="264" t="s">
        <v>138</v>
      </c>
      <c r="D14115" s="74" t="str">
        <f t="shared" si="441"/>
        <v>jun/2019</v>
      </c>
      <c r="E14115" s="267">
        <v>43643</v>
      </c>
      <c r="F14115" s="263" t="s">
        <v>131</v>
      </c>
      <c r="G14115" s="263" t="s">
        <v>2229</v>
      </c>
      <c r="H14115" s="268" t="s">
        <v>4596</v>
      </c>
      <c r="I14115" s="268" t="s">
        <v>133</v>
      </c>
      <c r="J14115" s="269">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3" t="s">
        <v>2228</v>
      </c>
      <c r="C14116" s="264" t="s">
        <v>138</v>
      </c>
      <c r="D14116" s="74" t="str">
        <f t="shared" si="441"/>
        <v>jun/2019</v>
      </c>
      <c r="E14116" s="267">
        <v>43643</v>
      </c>
      <c r="F14116" s="263" t="s">
        <v>131</v>
      </c>
      <c r="G14116" s="263" t="s">
        <v>2229</v>
      </c>
      <c r="H14116" s="268" t="s">
        <v>4558</v>
      </c>
      <c r="I14116" s="268" t="s">
        <v>133</v>
      </c>
      <c r="J14116" s="269">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3" t="s">
        <v>2228</v>
      </c>
      <c r="C14117" s="264" t="s">
        <v>138</v>
      </c>
      <c r="D14117" s="74" t="str">
        <f t="shared" si="441"/>
        <v>jun/2019</v>
      </c>
      <c r="E14117" s="267">
        <v>43643</v>
      </c>
      <c r="F14117" s="263" t="s">
        <v>131</v>
      </c>
      <c r="G14117" s="263" t="s">
        <v>2229</v>
      </c>
      <c r="H14117" s="268" t="s">
        <v>4559</v>
      </c>
      <c r="I14117" s="268" t="s">
        <v>133</v>
      </c>
      <c r="J14117" s="269">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3" t="s">
        <v>2228</v>
      </c>
      <c r="C14118" s="264" t="s">
        <v>138</v>
      </c>
      <c r="D14118" s="74" t="str">
        <f t="shared" si="441"/>
        <v>jun/2019</v>
      </c>
      <c r="E14118" s="267">
        <v>43643</v>
      </c>
      <c r="F14118" s="263" t="s">
        <v>131</v>
      </c>
      <c r="G14118" s="263" t="s">
        <v>2229</v>
      </c>
      <c r="H14118" s="268" t="s">
        <v>697</v>
      </c>
      <c r="I14118" s="268" t="s">
        <v>133</v>
      </c>
      <c r="J14118" s="269">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3" t="s">
        <v>2228</v>
      </c>
      <c r="C14119" s="264" t="s">
        <v>138</v>
      </c>
      <c r="D14119" s="74" t="str">
        <f t="shared" si="441"/>
        <v>jun/2019</v>
      </c>
      <c r="E14119" s="267">
        <v>43643</v>
      </c>
      <c r="F14119" s="263" t="s">
        <v>131</v>
      </c>
      <c r="G14119" s="263" t="s">
        <v>2229</v>
      </c>
      <c r="H14119" s="268" t="s">
        <v>4597</v>
      </c>
      <c r="I14119" s="268" t="s">
        <v>133</v>
      </c>
      <c r="J14119" s="269">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3" t="s">
        <v>2228</v>
      </c>
      <c r="C14120" s="264" t="s">
        <v>138</v>
      </c>
      <c r="D14120" s="74" t="str">
        <f t="shared" si="441"/>
        <v>jun/2019</v>
      </c>
      <c r="E14120" s="267">
        <v>43643</v>
      </c>
      <c r="F14120" s="263" t="s">
        <v>131</v>
      </c>
      <c r="G14120" s="263" t="s">
        <v>2229</v>
      </c>
      <c r="H14120" s="268" t="s">
        <v>4598</v>
      </c>
      <c r="I14120" s="268" t="s">
        <v>133</v>
      </c>
      <c r="J14120" s="269">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3" t="s">
        <v>2228</v>
      </c>
      <c r="C14121" s="264" t="s">
        <v>138</v>
      </c>
      <c r="D14121" s="74" t="str">
        <f t="shared" si="441"/>
        <v>jun/2019</v>
      </c>
      <c r="E14121" s="267">
        <v>43643</v>
      </c>
      <c r="F14121" s="263">
        <v>58</v>
      </c>
      <c r="G14121" s="265" t="s">
        <v>2229</v>
      </c>
      <c r="H14121" s="268" t="s">
        <v>3189</v>
      </c>
      <c r="I14121" s="268" t="s">
        <v>2176</v>
      </c>
      <c r="J14121" s="269">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3" t="s">
        <v>2228</v>
      </c>
      <c r="C14122" s="264" t="s">
        <v>138</v>
      </c>
      <c r="D14122" s="74" t="str">
        <f t="shared" si="441"/>
        <v>jun/2019</v>
      </c>
      <c r="E14122" s="267">
        <v>43643</v>
      </c>
      <c r="F14122" s="263">
        <v>59</v>
      </c>
      <c r="G14122" s="265" t="s">
        <v>2229</v>
      </c>
      <c r="H14122" s="268" t="s">
        <v>3189</v>
      </c>
      <c r="I14122" s="268" t="s">
        <v>2176</v>
      </c>
      <c r="J14122" s="269">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3" t="s">
        <v>2228</v>
      </c>
      <c r="C14123" s="264" t="s">
        <v>138</v>
      </c>
      <c r="D14123" s="74" t="str">
        <f t="shared" si="441"/>
        <v>jun/2019</v>
      </c>
      <c r="E14123" s="267">
        <v>43643</v>
      </c>
      <c r="F14123" s="263">
        <v>60</v>
      </c>
      <c r="G14123" s="265" t="s">
        <v>2229</v>
      </c>
      <c r="H14123" s="268" t="s">
        <v>3189</v>
      </c>
      <c r="I14123" s="268" t="s">
        <v>2176</v>
      </c>
      <c r="J14123" s="269">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3" t="s">
        <v>2228</v>
      </c>
      <c r="C14124" s="264" t="s">
        <v>138</v>
      </c>
      <c r="D14124" s="74" t="str">
        <f t="shared" si="441"/>
        <v>jun/2019</v>
      </c>
      <c r="E14124" s="267">
        <v>43643</v>
      </c>
      <c r="F14124" s="263" t="s">
        <v>131</v>
      </c>
      <c r="G14124" s="263" t="s">
        <v>2229</v>
      </c>
      <c r="H14124" s="268" t="s">
        <v>3363</v>
      </c>
      <c r="I14124" s="268" t="s">
        <v>133</v>
      </c>
      <c r="J14124" s="269">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3" t="s">
        <v>2228</v>
      </c>
      <c r="C14125" s="264" t="s">
        <v>138</v>
      </c>
      <c r="D14125" s="74" t="str">
        <f t="shared" si="441"/>
        <v>jun/2019</v>
      </c>
      <c r="E14125" s="267">
        <v>43643</v>
      </c>
      <c r="F14125" s="263">
        <v>88</v>
      </c>
      <c r="G14125" s="263" t="s">
        <v>2229</v>
      </c>
      <c r="H14125" s="268" t="s">
        <v>3242</v>
      </c>
      <c r="I14125" s="268" t="s">
        <v>2212</v>
      </c>
      <c r="J14125" s="269">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3" t="s">
        <v>2228</v>
      </c>
      <c r="C14126" s="264" t="s">
        <v>138</v>
      </c>
      <c r="D14126" s="74" t="str">
        <f t="shared" si="441"/>
        <v>jun/2019</v>
      </c>
      <c r="E14126" s="267">
        <v>43643</v>
      </c>
      <c r="F14126" s="263" t="s">
        <v>131</v>
      </c>
      <c r="G14126" s="263" t="s">
        <v>2229</v>
      </c>
      <c r="H14126" s="268" t="s">
        <v>4203</v>
      </c>
      <c r="I14126" s="268" t="s">
        <v>133</v>
      </c>
      <c r="J14126" s="269">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3" t="s">
        <v>2228</v>
      </c>
      <c r="C14127" s="264" t="s">
        <v>138</v>
      </c>
      <c r="D14127" s="74" t="str">
        <f t="shared" si="441"/>
        <v>jun/2019</v>
      </c>
      <c r="E14127" s="267">
        <v>43643</v>
      </c>
      <c r="F14127" s="263" t="s">
        <v>1070</v>
      </c>
      <c r="G14127" s="263" t="s">
        <v>2229</v>
      </c>
      <c r="H14127" s="268" t="s">
        <v>1071</v>
      </c>
      <c r="I14127" s="268" t="s">
        <v>2237</v>
      </c>
      <c r="J14127" s="269">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3" t="s">
        <v>2228</v>
      </c>
      <c r="C14128" s="264" t="s">
        <v>138</v>
      </c>
      <c r="D14128" s="74" t="str">
        <f t="shared" si="441"/>
        <v>jun/2019</v>
      </c>
      <c r="E14128" s="267">
        <v>43643</v>
      </c>
      <c r="F14128" s="266" t="s">
        <v>4412</v>
      </c>
      <c r="G14128" s="266" t="s">
        <v>2229</v>
      </c>
      <c r="H14128" s="270" t="s">
        <v>4599</v>
      </c>
      <c r="I14128" s="270" t="s">
        <v>130</v>
      </c>
      <c r="J14128" s="269">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3" t="s">
        <v>2228</v>
      </c>
      <c r="C14129" s="264" t="s">
        <v>138</v>
      </c>
      <c r="D14129" s="74" t="str">
        <f t="shared" si="441"/>
        <v>jun/2019</v>
      </c>
      <c r="E14129" s="267">
        <v>43643</v>
      </c>
      <c r="F14129" s="266" t="s">
        <v>3376</v>
      </c>
      <c r="G14129" s="266" t="s">
        <v>2229</v>
      </c>
      <c r="H14129" s="270" t="s">
        <v>4599</v>
      </c>
      <c r="I14129" s="270" t="s">
        <v>130</v>
      </c>
      <c r="J14129" s="269">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3" t="s">
        <v>2228</v>
      </c>
      <c r="C14130" s="264" t="s">
        <v>138</v>
      </c>
      <c r="D14130" s="74" t="str">
        <f t="shared" si="441"/>
        <v>jun/2019</v>
      </c>
      <c r="E14130" s="267">
        <v>43643</v>
      </c>
      <c r="F14130" s="263" t="s">
        <v>131</v>
      </c>
      <c r="G14130" s="263" t="s">
        <v>2229</v>
      </c>
      <c r="H14130" s="268" t="s">
        <v>4600</v>
      </c>
      <c r="I14130" s="268" t="s">
        <v>133</v>
      </c>
      <c r="J14130" s="269">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3" t="s">
        <v>2228</v>
      </c>
      <c r="C14131" s="264" t="s">
        <v>138</v>
      </c>
      <c r="D14131" s="74" t="str">
        <f t="shared" si="441"/>
        <v>jun/2019</v>
      </c>
      <c r="E14131" s="267">
        <v>43643</v>
      </c>
      <c r="F14131" s="263" t="s">
        <v>131</v>
      </c>
      <c r="G14131" s="263" t="s">
        <v>2229</v>
      </c>
      <c r="H14131" s="268" t="s">
        <v>4601</v>
      </c>
      <c r="I14131" s="268" t="s">
        <v>133</v>
      </c>
      <c r="J14131" s="269">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3" t="s">
        <v>2228</v>
      </c>
      <c r="C14132" s="264" t="s">
        <v>138</v>
      </c>
      <c r="D14132" s="74" t="str">
        <f t="shared" si="441"/>
        <v>jun/2019</v>
      </c>
      <c r="E14132" s="267">
        <v>43643</v>
      </c>
      <c r="F14132" s="263" t="s">
        <v>1261</v>
      </c>
      <c r="G14132" s="263" t="s">
        <v>2229</v>
      </c>
      <c r="H14132" s="268" t="s">
        <v>2250</v>
      </c>
      <c r="I14132" s="268" t="s">
        <v>135</v>
      </c>
      <c r="J14132" s="268">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3" t="s">
        <v>2228</v>
      </c>
      <c r="C14133" s="264" t="s">
        <v>138</v>
      </c>
      <c r="D14133" s="74" t="str">
        <f t="shared" si="441"/>
        <v>jun/2019</v>
      </c>
      <c r="E14133" s="267">
        <v>43643</v>
      </c>
      <c r="F14133" s="263" t="s">
        <v>1261</v>
      </c>
      <c r="G14133" s="263" t="s">
        <v>2229</v>
      </c>
      <c r="H14133" s="268" t="s">
        <v>2250</v>
      </c>
      <c r="I14133" s="268" t="s">
        <v>135</v>
      </c>
      <c r="J14133" s="268">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3" t="s">
        <v>2228</v>
      </c>
      <c r="C14134" s="264" t="s">
        <v>138</v>
      </c>
      <c r="D14134" s="74" t="str">
        <f t="shared" si="441"/>
        <v>jun/2019</v>
      </c>
      <c r="E14134" s="267">
        <v>43643</v>
      </c>
      <c r="F14134" s="263" t="s">
        <v>1261</v>
      </c>
      <c r="G14134" s="263" t="s">
        <v>2229</v>
      </c>
      <c r="H14134" s="268" t="s">
        <v>2250</v>
      </c>
      <c r="I14134" s="268" t="s">
        <v>135</v>
      </c>
      <c r="J14134" s="268">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3" t="s">
        <v>2228</v>
      </c>
      <c r="C14135" s="264" t="s">
        <v>138</v>
      </c>
      <c r="D14135" s="74" t="str">
        <f t="shared" si="441"/>
        <v>jun/2019</v>
      </c>
      <c r="E14135" s="267">
        <v>43643</v>
      </c>
      <c r="F14135" s="263" t="s">
        <v>1261</v>
      </c>
      <c r="G14135" s="263" t="s">
        <v>2229</v>
      </c>
      <c r="H14135" s="268" t="s">
        <v>2250</v>
      </c>
      <c r="I14135" s="268" t="s">
        <v>135</v>
      </c>
      <c r="J14135" s="268">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3" t="s">
        <v>2228</v>
      </c>
      <c r="C14136" s="264" t="s">
        <v>138</v>
      </c>
      <c r="D14136" s="74" t="str">
        <f t="shared" si="441"/>
        <v>jun/2019</v>
      </c>
      <c r="E14136" s="267">
        <v>43643</v>
      </c>
      <c r="F14136" s="263" t="s">
        <v>1261</v>
      </c>
      <c r="G14136" s="263" t="s">
        <v>2229</v>
      </c>
      <c r="H14136" s="268" t="s">
        <v>2250</v>
      </c>
      <c r="I14136" s="268" t="s">
        <v>135</v>
      </c>
      <c r="J14136" s="268">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3" t="s">
        <v>2228</v>
      </c>
      <c r="C14137" s="264" t="s">
        <v>138</v>
      </c>
      <c r="D14137" s="74" t="str">
        <f t="shared" si="441"/>
        <v>jun/2019</v>
      </c>
      <c r="E14137" s="267">
        <v>43643</v>
      </c>
      <c r="F14137" s="263" t="s">
        <v>1261</v>
      </c>
      <c r="G14137" s="263" t="s">
        <v>2229</v>
      </c>
      <c r="H14137" s="268" t="s">
        <v>2250</v>
      </c>
      <c r="I14137" s="268" t="s">
        <v>135</v>
      </c>
      <c r="J14137" s="268">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3" t="s">
        <v>2240</v>
      </c>
      <c r="C14138" s="264" t="s">
        <v>138</v>
      </c>
      <c r="D14138" s="74" t="str">
        <f t="shared" si="441"/>
        <v>jun/2019</v>
      </c>
      <c r="E14138" s="267">
        <v>43644</v>
      </c>
      <c r="F14138" s="263" t="s">
        <v>4374</v>
      </c>
      <c r="G14138" s="263" t="s">
        <v>2229</v>
      </c>
      <c r="H14138" s="268" t="s">
        <v>72</v>
      </c>
      <c r="I14138" s="268" t="s">
        <v>1064</v>
      </c>
      <c r="J14138" s="269">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3" t="s">
        <v>2240</v>
      </c>
      <c r="C14139" s="264" t="s">
        <v>138</v>
      </c>
      <c r="D14139" s="74" t="str">
        <f t="shared" si="441"/>
        <v>jun/2019</v>
      </c>
      <c r="E14139" s="267">
        <v>43644</v>
      </c>
      <c r="F14139" s="263" t="s">
        <v>161</v>
      </c>
      <c r="G14139" s="263" t="s">
        <v>2229</v>
      </c>
      <c r="H14139" s="268" t="s">
        <v>161</v>
      </c>
      <c r="I14139" s="268" t="s">
        <v>2168</v>
      </c>
      <c r="J14139" s="269">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3" t="s">
        <v>2228</v>
      </c>
      <c r="C14140" s="264" t="s">
        <v>138</v>
      </c>
      <c r="D14140" s="74" t="str">
        <f t="shared" si="441"/>
        <v>jun/2019</v>
      </c>
      <c r="E14140" s="267">
        <v>43644</v>
      </c>
      <c r="F14140" s="263" t="s">
        <v>1267</v>
      </c>
      <c r="G14140" s="263" t="s">
        <v>2229</v>
      </c>
      <c r="H14140" s="268" t="s">
        <v>4602</v>
      </c>
      <c r="I14140" s="268" t="s">
        <v>160</v>
      </c>
      <c r="J14140" s="268">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3" t="s">
        <v>2228</v>
      </c>
      <c r="C14141" s="264" t="s">
        <v>138</v>
      </c>
      <c r="D14141" s="74" t="str">
        <f t="shared" si="441"/>
        <v>jun/2019</v>
      </c>
      <c r="E14141" s="267">
        <v>43644</v>
      </c>
      <c r="F14141" s="263">
        <v>1304300</v>
      </c>
      <c r="G14141" s="263" t="s">
        <v>2229</v>
      </c>
      <c r="H14141" s="270" t="s">
        <v>4603</v>
      </c>
      <c r="I14141" s="270" t="s">
        <v>540</v>
      </c>
      <c r="J14141" s="268">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3" t="s">
        <v>2228</v>
      </c>
      <c r="C14142" s="264" t="s">
        <v>138</v>
      </c>
      <c r="D14142" s="74" t="str">
        <f t="shared" si="441"/>
        <v>jun/2019</v>
      </c>
      <c r="E14142" s="267">
        <v>43644</v>
      </c>
      <c r="F14142" s="263" t="s">
        <v>250</v>
      </c>
      <c r="G14142" s="263" t="s">
        <v>2229</v>
      </c>
      <c r="H14142" s="268" t="s">
        <v>4551</v>
      </c>
      <c r="I14142" s="268" t="s">
        <v>2171</v>
      </c>
      <c r="J14142" s="268">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3" t="s">
        <v>2228</v>
      </c>
      <c r="C14143" s="264" t="s">
        <v>138</v>
      </c>
      <c r="D14143" s="74" t="str">
        <f t="shared" si="441"/>
        <v>jun/2019</v>
      </c>
      <c r="E14143" s="267">
        <v>43644</v>
      </c>
      <c r="F14143" s="263" t="s">
        <v>1261</v>
      </c>
      <c r="G14143" s="263" t="s">
        <v>2229</v>
      </c>
      <c r="H14143" s="268" t="s">
        <v>2250</v>
      </c>
      <c r="I14143" s="268" t="s">
        <v>135</v>
      </c>
      <c r="J14143" s="268">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3" t="s">
        <v>2240</v>
      </c>
      <c r="C14144" s="264" t="s">
        <v>138</v>
      </c>
      <c r="D14144" s="74" t="str">
        <f t="shared" si="441"/>
        <v>jul/2019</v>
      </c>
      <c r="E14144" s="267">
        <v>43647</v>
      </c>
      <c r="F14144" s="263" t="s">
        <v>1070</v>
      </c>
      <c r="G14144" s="263" t="s">
        <v>2229</v>
      </c>
      <c r="H14144" s="268" t="s">
        <v>1071</v>
      </c>
      <c r="I14144" s="268" t="s">
        <v>2237</v>
      </c>
      <c r="J14144" s="269">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3" t="s">
        <v>2240</v>
      </c>
      <c r="C14145" s="264" t="s">
        <v>138</v>
      </c>
      <c r="D14145" s="74" t="str">
        <f t="shared" si="441"/>
        <v>jul/2019</v>
      </c>
      <c r="E14145" s="267">
        <v>43647</v>
      </c>
      <c r="F14145" s="263" t="s">
        <v>1061</v>
      </c>
      <c r="G14145" s="263" t="s">
        <v>2229</v>
      </c>
      <c r="H14145" s="268" t="s">
        <v>4370</v>
      </c>
      <c r="I14145" s="268" t="s">
        <v>126</v>
      </c>
      <c r="J14145" s="269">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3" t="s">
        <v>2240</v>
      </c>
      <c r="C14146" s="264" t="s">
        <v>138</v>
      </c>
      <c r="D14146" s="74" t="str">
        <f t="shared" si="441"/>
        <v>jul/2019</v>
      </c>
      <c r="E14146" s="267">
        <v>43647</v>
      </c>
      <c r="F14146" s="263" t="s">
        <v>1061</v>
      </c>
      <c r="G14146" s="263" t="s">
        <v>2229</v>
      </c>
      <c r="H14146" s="268" t="s">
        <v>4370</v>
      </c>
      <c r="I14146" s="268" t="s">
        <v>126</v>
      </c>
      <c r="J14146" s="269">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3" t="s">
        <v>2228</v>
      </c>
      <c r="C14147" s="264" t="s">
        <v>138</v>
      </c>
      <c r="D14147" s="74" t="str">
        <f t="shared" si="441"/>
        <v>jul/2019</v>
      </c>
      <c r="E14147" s="267">
        <v>43647</v>
      </c>
      <c r="F14147" s="263" t="s">
        <v>4374</v>
      </c>
      <c r="G14147" s="263" t="s">
        <v>2229</v>
      </c>
      <c r="H14147" s="268" t="s">
        <v>72</v>
      </c>
      <c r="I14147" s="268" t="s">
        <v>1064</v>
      </c>
      <c r="J14147" s="269">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3" t="s">
        <v>2228</v>
      </c>
      <c r="C14148" s="264" t="s">
        <v>138</v>
      </c>
      <c r="D14148" s="74" t="str">
        <f t="shared" ref="D14148:D14211" si="443">TEXT(E14148,"mmm/aaaa")</f>
        <v>jul/2019</v>
      </c>
      <c r="E14148" s="267">
        <v>43647</v>
      </c>
      <c r="F14148" s="263" t="s">
        <v>1261</v>
      </c>
      <c r="G14148" s="263" t="s">
        <v>2229</v>
      </c>
      <c r="H14148" s="268" t="s">
        <v>262</v>
      </c>
      <c r="I14148" s="268" t="s">
        <v>135</v>
      </c>
      <c r="J14148" s="268">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3" t="s">
        <v>2228</v>
      </c>
      <c r="C14149" s="264" t="s">
        <v>138</v>
      </c>
      <c r="D14149" s="74" t="str">
        <f t="shared" si="443"/>
        <v>jul/2019</v>
      </c>
      <c r="E14149" s="267">
        <v>43647</v>
      </c>
      <c r="F14149" s="263" t="s">
        <v>1061</v>
      </c>
      <c r="G14149" s="263" t="s">
        <v>2229</v>
      </c>
      <c r="H14149" s="268" t="s">
        <v>4370</v>
      </c>
      <c r="I14149" s="268" t="s">
        <v>126</v>
      </c>
      <c r="J14149" s="269">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3" t="s">
        <v>2228</v>
      </c>
      <c r="C14150" s="264" t="s">
        <v>138</v>
      </c>
      <c r="D14150" s="74" t="str">
        <f t="shared" si="443"/>
        <v>jul/2019</v>
      </c>
      <c r="E14150" s="267">
        <v>43647</v>
      </c>
      <c r="F14150" s="263" t="s">
        <v>1061</v>
      </c>
      <c r="G14150" s="263" t="s">
        <v>2229</v>
      </c>
      <c r="H14150" s="268" t="s">
        <v>4370</v>
      </c>
      <c r="I14150" s="268" t="s">
        <v>126</v>
      </c>
      <c r="J14150" s="269">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3" t="s">
        <v>2240</v>
      </c>
      <c r="C14151" s="264" t="s">
        <v>138</v>
      </c>
      <c r="D14151" s="74" t="str">
        <f t="shared" si="443"/>
        <v>jul/2019</v>
      </c>
      <c r="E14151" s="267">
        <v>43648</v>
      </c>
      <c r="F14151" s="263" t="s">
        <v>1261</v>
      </c>
      <c r="G14151" s="263" t="s">
        <v>2229</v>
      </c>
      <c r="H14151" s="268" t="s">
        <v>2338</v>
      </c>
      <c r="I14151" s="268" t="s">
        <v>135</v>
      </c>
      <c r="J14151" s="268">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3" t="s">
        <v>2240</v>
      </c>
      <c r="C14152" s="264" t="s">
        <v>138</v>
      </c>
      <c r="D14152" s="74" t="str">
        <f t="shared" si="443"/>
        <v>jul/2019</v>
      </c>
      <c r="E14152" s="267">
        <v>43648</v>
      </c>
      <c r="F14152" s="263" t="s">
        <v>1070</v>
      </c>
      <c r="G14152" s="263" t="s">
        <v>2229</v>
      </c>
      <c r="H14152" s="268" t="s">
        <v>1071</v>
      </c>
      <c r="I14152" s="268" t="s">
        <v>2237</v>
      </c>
      <c r="J14152" s="268">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3" t="s">
        <v>2228</v>
      </c>
      <c r="C14153" s="264" t="s">
        <v>138</v>
      </c>
      <c r="D14153" s="74" t="str">
        <f t="shared" si="443"/>
        <v>jul/2019</v>
      </c>
      <c r="E14153" s="267">
        <v>43648</v>
      </c>
      <c r="F14153" s="263">
        <v>164</v>
      </c>
      <c r="G14153" s="263" t="s">
        <v>2229</v>
      </c>
      <c r="H14153" s="268" t="s">
        <v>2389</v>
      </c>
      <c r="I14153" s="268" t="s">
        <v>2197</v>
      </c>
      <c r="J14153" s="269">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3" t="s">
        <v>2228</v>
      </c>
      <c r="C14154" s="264" t="s">
        <v>138</v>
      </c>
      <c r="D14154" s="74" t="str">
        <f t="shared" si="443"/>
        <v>jul/2019</v>
      </c>
      <c r="E14154" s="267">
        <v>43648</v>
      </c>
      <c r="F14154" s="263">
        <v>421</v>
      </c>
      <c r="G14154" s="263" t="s">
        <v>2229</v>
      </c>
      <c r="H14154" s="272" t="s">
        <v>4391</v>
      </c>
      <c r="I14154" s="268" t="s">
        <v>2202</v>
      </c>
      <c r="J14154" s="269">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3" t="s">
        <v>2228</v>
      </c>
      <c r="C14155" s="264" t="s">
        <v>138</v>
      </c>
      <c r="D14155" s="74" t="str">
        <f t="shared" si="443"/>
        <v>jul/2019</v>
      </c>
      <c r="E14155" s="267">
        <v>43648</v>
      </c>
      <c r="F14155" s="263" t="s">
        <v>2471</v>
      </c>
      <c r="G14155" s="263" t="s">
        <v>2229</v>
      </c>
      <c r="H14155" s="268" t="s">
        <v>2362</v>
      </c>
      <c r="I14155" s="268" t="s">
        <v>439</v>
      </c>
      <c r="J14155" s="268">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3" t="s">
        <v>2228</v>
      </c>
      <c r="C14156" s="264" t="s">
        <v>138</v>
      </c>
      <c r="D14156" s="74" t="str">
        <f t="shared" si="443"/>
        <v>jul/2019</v>
      </c>
      <c r="E14156" s="267">
        <v>43648</v>
      </c>
      <c r="F14156" s="263">
        <v>201</v>
      </c>
      <c r="G14156" s="265" t="s">
        <v>2229</v>
      </c>
      <c r="H14156" s="268" t="s">
        <v>212</v>
      </c>
      <c r="I14156" s="268" t="s">
        <v>213</v>
      </c>
      <c r="J14156" s="269">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3" t="s">
        <v>2228</v>
      </c>
      <c r="C14157" s="264" t="s">
        <v>138</v>
      </c>
      <c r="D14157" s="74" t="str">
        <f t="shared" si="443"/>
        <v>jul/2019</v>
      </c>
      <c r="E14157" s="267">
        <v>43648</v>
      </c>
      <c r="F14157" s="263" t="s">
        <v>139</v>
      </c>
      <c r="G14157" s="263" t="s">
        <v>2229</v>
      </c>
      <c r="H14157" s="268" t="s">
        <v>4604</v>
      </c>
      <c r="I14157" s="268" t="s">
        <v>141</v>
      </c>
      <c r="J14157" s="269">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3" t="s">
        <v>2228</v>
      </c>
      <c r="C14158" s="264" t="s">
        <v>138</v>
      </c>
      <c r="D14158" s="74" t="str">
        <f t="shared" si="443"/>
        <v>jul/2019</v>
      </c>
      <c r="E14158" s="267">
        <v>43648</v>
      </c>
      <c r="F14158" s="263" t="s">
        <v>159</v>
      </c>
      <c r="G14158" s="263" t="s">
        <v>2229</v>
      </c>
      <c r="H14158" s="268" t="s">
        <v>4605</v>
      </c>
      <c r="I14158" s="268" t="s">
        <v>160</v>
      </c>
      <c r="J14158" s="269">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3" t="s">
        <v>2228</v>
      </c>
      <c r="C14159" s="264" t="s">
        <v>138</v>
      </c>
      <c r="D14159" s="74" t="str">
        <f t="shared" si="443"/>
        <v>jul/2019</v>
      </c>
      <c r="E14159" s="267">
        <v>43648</v>
      </c>
      <c r="F14159" s="265">
        <v>274</v>
      </c>
      <c r="G14159" s="265" t="s">
        <v>2229</v>
      </c>
      <c r="H14159" s="273" t="s">
        <v>4393</v>
      </c>
      <c r="I14159" s="273" t="s">
        <v>116</v>
      </c>
      <c r="J14159" s="273">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3" t="s">
        <v>2228</v>
      </c>
      <c r="C14160" s="264" t="s">
        <v>138</v>
      </c>
      <c r="D14160" s="74" t="str">
        <f t="shared" si="443"/>
        <v>jul/2019</v>
      </c>
      <c r="E14160" s="267">
        <v>43648</v>
      </c>
      <c r="F14160" s="265">
        <v>273</v>
      </c>
      <c r="G14160" s="265" t="s">
        <v>2229</v>
      </c>
      <c r="H14160" s="273" t="s">
        <v>4393</v>
      </c>
      <c r="I14160" s="273" t="s">
        <v>116</v>
      </c>
      <c r="J14160" s="278">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3" t="s">
        <v>2228</v>
      </c>
      <c r="C14161" s="264" t="s">
        <v>138</v>
      </c>
      <c r="D14161" s="74" t="str">
        <f t="shared" si="443"/>
        <v>jul/2019</v>
      </c>
      <c r="E14161" s="267">
        <v>43648</v>
      </c>
      <c r="F14161" s="263">
        <v>58</v>
      </c>
      <c r="G14161" s="265" t="s">
        <v>2229</v>
      </c>
      <c r="H14161" s="268" t="s">
        <v>3189</v>
      </c>
      <c r="I14161" s="268" t="s">
        <v>2176</v>
      </c>
      <c r="J14161" s="269">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3" t="s">
        <v>2228</v>
      </c>
      <c r="C14162" s="264" t="s">
        <v>138</v>
      </c>
      <c r="D14162" s="74" t="str">
        <f t="shared" si="443"/>
        <v>jul/2019</v>
      </c>
      <c r="E14162" s="267">
        <v>43648</v>
      </c>
      <c r="F14162" s="263">
        <v>57</v>
      </c>
      <c r="G14162" s="265" t="s">
        <v>2229</v>
      </c>
      <c r="H14162" s="268" t="s">
        <v>3189</v>
      </c>
      <c r="I14162" s="268" t="s">
        <v>2176</v>
      </c>
      <c r="J14162" s="269">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3" t="s">
        <v>2228</v>
      </c>
      <c r="C14163" s="264" t="s">
        <v>138</v>
      </c>
      <c r="D14163" s="74" t="str">
        <f t="shared" si="443"/>
        <v>jul/2019</v>
      </c>
      <c r="E14163" s="267">
        <v>43648</v>
      </c>
      <c r="F14163" s="263">
        <v>56</v>
      </c>
      <c r="G14163" s="265" t="s">
        <v>2229</v>
      </c>
      <c r="H14163" s="268" t="s">
        <v>3189</v>
      </c>
      <c r="I14163" s="268" t="s">
        <v>2176</v>
      </c>
      <c r="J14163" s="269">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3" t="s">
        <v>2228</v>
      </c>
      <c r="C14164" s="264" t="s">
        <v>138</v>
      </c>
      <c r="D14164" s="74" t="str">
        <f t="shared" si="443"/>
        <v>jul/2019</v>
      </c>
      <c r="E14164" s="267">
        <v>43648</v>
      </c>
      <c r="F14164" s="263">
        <v>94</v>
      </c>
      <c r="G14164" s="263" t="s">
        <v>2229</v>
      </c>
      <c r="H14164" s="268" t="s">
        <v>3242</v>
      </c>
      <c r="I14164" s="268" t="s">
        <v>2212</v>
      </c>
      <c r="J14164" s="269">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3" t="s">
        <v>2228</v>
      </c>
      <c r="C14165" s="264" t="s">
        <v>138</v>
      </c>
      <c r="D14165" s="74" t="str">
        <f t="shared" si="443"/>
        <v>jul/2019</v>
      </c>
      <c r="E14165" s="267">
        <v>43648</v>
      </c>
      <c r="F14165" s="263" t="s">
        <v>1070</v>
      </c>
      <c r="G14165" s="263" t="s">
        <v>2229</v>
      </c>
      <c r="H14165" s="268" t="s">
        <v>1071</v>
      </c>
      <c r="I14165" s="268" t="s">
        <v>2237</v>
      </c>
      <c r="J14165" s="269">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3" t="s">
        <v>2228</v>
      </c>
      <c r="C14166" s="264" t="s">
        <v>138</v>
      </c>
      <c r="D14166" s="74" t="str">
        <f t="shared" si="443"/>
        <v>jul/2019</v>
      </c>
      <c r="E14166" s="267">
        <v>43648</v>
      </c>
      <c r="F14166" s="263">
        <v>382</v>
      </c>
      <c r="G14166" s="263" t="s">
        <v>2229</v>
      </c>
      <c r="H14166" s="268" t="s">
        <v>2395</v>
      </c>
      <c r="I14166" s="268" t="s">
        <v>215</v>
      </c>
      <c r="J14166" s="269">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3" t="s">
        <v>2228</v>
      </c>
      <c r="C14167" s="264" t="s">
        <v>138</v>
      </c>
      <c r="D14167" s="74" t="str">
        <f t="shared" si="443"/>
        <v>jul/2019</v>
      </c>
      <c r="E14167" s="267">
        <v>43648</v>
      </c>
      <c r="F14167" s="263" t="s">
        <v>1261</v>
      </c>
      <c r="G14167" s="263" t="s">
        <v>2229</v>
      </c>
      <c r="H14167" s="268" t="s">
        <v>2250</v>
      </c>
      <c r="I14167" s="268" t="s">
        <v>135</v>
      </c>
      <c r="J14167" s="268">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3" t="s">
        <v>2228</v>
      </c>
      <c r="C14168" s="264" t="s">
        <v>138</v>
      </c>
      <c r="D14168" s="74" t="str">
        <f t="shared" si="443"/>
        <v>jul/2019</v>
      </c>
      <c r="E14168" s="267">
        <v>43648</v>
      </c>
      <c r="F14168" s="263" t="s">
        <v>1261</v>
      </c>
      <c r="G14168" s="263" t="s">
        <v>2229</v>
      </c>
      <c r="H14168" s="268" t="s">
        <v>2250</v>
      </c>
      <c r="I14168" s="268" t="s">
        <v>135</v>
      </c>
      <c r="J14168" s="268">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3" t="s">
        <v>2228</v>
      </c>
      <c r="C14169" s="264" t="s">
        <v>138</v>
      </c>
      <c r="D14169" s="74" t="str">
        <f t="shared" si="443"/>
        <v>jul/2019</v>
      </c>
      <c r="E14169" s="267">
        <v>43648</v>
      </c>
      <c r="F14169" s="263" t="s">
        <v>1261</v>
      </c>
      <c r="G14169" s="263" t="s">
        <v>2229</v>
      </c>
      <c r="H14169" s="268" t="s">
        <v>2250</v>
      </c>
      <c r="I14169" s="268" t="s">
        <v>135</v>
      </c>
      <c r="J14169" s="268">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3" t="s">
        <v>2228</v>
      </c>
      <c r="C14170" s="264" t="s">
        <v>138</v>
      </c>
      <c r="D14170" s="74" t="str">
        <f t="shared" si="443"/>
        <v>jul/2019</v>
      </c>
      <c r="E14170" s="267">
        <v>43648</v>
      </c>
      <c r="F14170" s="263" t="s">
        <v>1261</v>
      </c>
      <c r="G14170" s="263" t="s">
        <v>2229</v>
      </c>
      <c r="H14170" s="268" t="s">
        <v>2250</v>
      </c>
      <c r="I14170" s="268" t="s">
        <v>135</v>
      </c>
      <c r="J14170" s="268">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3" t="s">
        <v>2228</v>
      </c>
      <c r="C14171" s="264" t="s">
        <v>138</v>
      </c>
      <c r="D14171" s="74" t="str">
        <f t="shared" si="443"/>
        <v>jul/2019</v>
      </c>
      <c r="E14171" s="267">
        <v>43648</v>
      </c>
      <c r="F14171" s="263" t="s">
        <v>1261</v>
      </c>
      <c r="G14171" s="263" t="s">
        <v>2229</v>
      </c>
      <c r="H14171" s="268" t="s">
        <v>2250</v>
      </c>
      <c r="I14171" s="268" t="s">
        <v>135</v>
      </c>
      <c r="J14171" s="268">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3" t="s">
        <v>2228</v>
      </c>
      <c r="C14172" s="264" t="s">
        <v>138</v>
      </c>
      <c r="D14172" s="74" t="str">
        <f t="shared" si="443"/>
        <v>jul/2019</v>
      </c>
      <c r="E14172" s="267">
        <v>43648</v>
      </c>
      <c r="F14172" s="263" t="s">
        <v>1261</v>
      </c>
      <c r="G14172" s="263" t="s">
        <v>2229</v>
      </c>
      <c r="H14172" s="268" t="s">
        <v>2250</v>
      </c>
      <c r="I14172" s="268" t="s">
        <v>135</v>
      </c>
      <c r="J14172" s="268">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3" t="s">
        <v>2228</v>
      </c>
      <c r="C14173" s="264" t="s">
        <v>138</v>
      </c>
      <c r="D14173" s="74" t="str">
        <f t="shared" si="443"/>
        <v>jul/2019</v>
      </c>
      <c r="E14173" s="267">
        <v>43648</v>
      </c>
      <c r="F14173" s="263">
        <v>7237848</v>
      </c>
      <c r="G14173" s="263" t="s">
        <v>2229</v>
      </c>
      <c r="H14173" s="268" t="s">
        <v>2470</v>
      </c>
      <c r="I14173" s="268" t="s">
        <v>190</v>
      </c>
      <c r="J14173" s="268">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3" t="s">
        <v>2228</v>
      </c>
      <c r="C14174" s="264" t="s">
        <v>138</v>
      </c>
      <c r="D14174" s="74" t="str">
        <f t="shared" si="443"/>
        <v>jul/2019</v>
      </c>
      <c r="E14174" s="267">
        <v>43648</v>
      </c>
      <c r="F14174" s="263">
        <v>7237850</v>
      </c>
      <c r="G14174" s="263" t="s">
        <v>2229</v>
      </c>
      <c r="H14174" s="268" t="s">
        <v>2470</v>
      </c>
      <c r="I14174" s="268" t="s">
        <v>190</v>
      </c>
      <c r="J14174" s="268">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3" t="s">
        <v>2228</v>
      </c>
      <c r="C14175" s="264" t="s">
        <v>138</v>
      </c>
      <c r="D14175" s="74" t="str">
        <f t="shared" si="443"/>
        <v>jul/2019</v>
      </c>
      <c r="E14175" s="267">
        <v>43648</v>
      </c>
      <c r="F14175" s="263">
        <v>7229039</v>
      </c>
      <c r="G14175" s="263" t="s">
        <v>2229</v>
      </c>
      <c r="H14175" s="268" t="s">
        <v>2470</v>
      </c>
      <c r="I14175" s="268" t="s">
        <v>190</v>
      </c>
      <c r="J14175" s="269">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3" t="s">
        <v>2240</v>
      </c>
      <c r="C14176" s="264" t="s">
        <v>138</v>
      </c>
      <c r="D14176" s="74" t="str">
        <f t="shared" si="443"/>
        <v>jul/2019</v>
      </c>
      <c r="E14176" s="267">
        <v>43649</v>
      </c>
      <c r="F14176" s="263" t="s">
        <v>161</v>
      </c>
      <c r="G14176" s="263" t="s">
        <v>3230</v>
      </c>
      <c r="H14176" s="268" t="s">
        <v>161</v>
      </c>
      <c r="I14176" s="268" t="s">
        <v>2168</v>
      </c>
      <c r="J14176" s="269">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3" t="s">
        <v>2240</v>
      </c>
      <c r="C14177" s="264" t="s">
        <v>138</v>
      </c>
      <c r="D14177" s="74" t="str">
        <f t="shared" si="443"/>
        <v>jul/2019</v>
      </c>
      <c r="E14177" s="267">
        <v>43649</v>
      </c>
      <c r="F14177" s="263" t="s">
        <v>1261</v>
      </c>
      <c r="G14177" s="263" t="s">
        <v>2229</v>
      </c>
      <c r="H14177" s="268" t="s">
        <v>2338</v>
      </c>
      <c r="I14177" s="268" t="s">
        <v>135</v>
      </c>
      <c r="J14177" s="268">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3" t="s">
        <v>2240</v>
      </c>
      <c r="C14178" s="264" t="s">
        <v>138</v>
      </c>
      <c r="D14178" s="74" t="str">
        <f t="shared" si="443"/>
        <v>jul/2019</v>
      </c>
      <c r="E14178" s="267">
        <v>43649</v>
      </c>
      <c r="F14178" s="263" t="s">
        <v>1261</v>
      </c>
      <c r="G14178" s="263" t="s">
        <v>2229</v>
      </c>
      <c r="H14178" s="268" t="s">
        <v>4532</v>
      </c>
      <c r="I14178" s="268" t="s">
        <v>135</v>
      </c>
      <c r="J14178" s="268">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3" t="s">
        <v>2240</v>
      </c>
      <c r="C14179" s="264" t="s">
        <v>138</v>
      </c>
      <c r="D14179" s="74" t="str">
        <f t="shared" si="443"/>
        <v>jul/2019</v>
      </c>
      <c r="E14179" s="267">
        <v>43649</v>
      </c>
      <c r="F14179" s="263" t="s">
        <v>1261</v>
      </c>
      <c r="G14179" s="263" t="s">
        <v>2229</v>
      </c>
      <c r="H14179" s="268" t="s">
        <v>4532</v>
      </c>
      <c r="I14179" s="268" t="s">
        <v>135</v>
      </c>
      <c r="J14179" s="268">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3" t="s">
        <v>2240</v>
      </c>
      <c r="C14180" s="264" t="s">
        <v>138</v>
      </c>
      <c r="D14180" s="74" t="str">
        <f t="shared" si="443"/>
        <v>jul/2019</v>
      </c>
      <c r="E14180" s="267">
        <v>43649</v>
      </c>
      <c r="F14180" s="263" t="s">
        <v>1261</v>
      </c>
      <c r="G14180" s="263" t="s">
        <v>2229</v>
      </c>
      <c r="H14180" s="268" t="s">
        <v>4532</v>
      </c>
      <c r="I14180" s="268" t="s">
        <v>135</v>
      </c>
      <c r="J14180" s="268">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3" t="s">
        <v>2240</v>
      </c>
      <c r="C14181" s="264" t="s">
        <v>138</v>
      </c>
      <c r="D14181" s="74" t="str">
        <f t="shared" si="443"/>
        <v>jul/2019</v>
      </c>
      <c r="E14181" s="267">
        <v>43649</v>
      </c>
      <c r="F14181" s="263" t="s">
        <v>1261</v>
      </c>
      <c r="G14181" s="263" t="s">
        <v>2229</v>
      </c>
      <c r="H14181" s="268" t="s">
        <v>4532</v>
      </c>
      <c r="I14181" s="268" t="s">
        <v>135</v>
      </c>
      <c r="J14181" s="268">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3" t="s">
        <v>2228</v>
      </c>
      <c r="C14182" s="264" t="s">
        <v>138</v>
      </c>
      <c r="D14182" s="74" t="str">
        <f t="shared" si="443"/>
        <v>jul/2019</v>
      </c>
      <c r="E14182" s="267">
        <v>43649</v>
      </c>
      <c r="F14182" s="263">
        <v>38480</v>
      </c>
      <c r="G14182" s="263" t="s">
        <v>2229</v>
      </c>
      <c r="H14182" s="268" t="s">
        <v>2231</v>
      </c>
      <c r="I14182" s="268" t="s">
        <v>2185</v>
      </c>
      <c r="J14182" s="269">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3" t="s">
        <v>2228</v>
      </c>
      <c r="C14183" s="264" t="s">
        <v>138</v>
      </c>
      <c r="D14183" s="74" t="str">
        <f t="shared" si="443"/>
        <v>jul/2019</v>
      </c>
      <c r="E14183" s="267">
        <v>43649</v>
      </c>
      <c r="F14183" s="263">
        <v>3245</v>
      </c>
      <c r="G14183" s="265" t="s">
        <v>2229</v>
      </c>
      <c r="H14183" s="268" t="s">
        <v>2231</v>
      </c>
      <c r="I14183" s="268" t="s">
        <v>2185</v>
      </c>
      <c r="J14183" s="269">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3" t="s">
        <v>2228</v>
      </c>
      <c r="C14184" s="264" t="s">
        <v>138</v>
      </c>
      <c r="D14184" s="74" t="str">
        <f t="shared" si="443"/>
        <v>jul/2019</v>
      </c>
      <c r="E14184" s="267">
        <v>43649</v>
      </c>
      <c r="F14184" s="263">
        <v>4045</v>
      </c>
      <c r="G14184" s="265" t="s">
        <v>2229</v>
      </c>
      <c r="H14184" s="268" t="s">
        <v>2231</v>
      </c>
      <c r="I14184" s="268" t="s">
        <v>2185</v>
      </c>
      <c r="J14184" s="269">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3" t="s">
        <v>2228</v>
      </c>
      <c r="C14185" s="264" t="s">
        <v>138</v>
      </c>
      <c r="D14185" s="74" t="str">
        <f t="shared" si="443"/>
        <v>jul/2019</v>
      </c>
      <c r="E14185" s="267">
        <v>43649</v>
      </c>
      <c r="F14185" s="263">
        <v>11546</v>
      </c>
      <c r="G14185" s="263" t="s">
        <v>2229</v>
      </c>
      <c r="H14185" s="268" t="s">
        <v>4215</v>
      </c>
      <c r="I14185" s="268" t="s">
        <v>2181</v>
      </c>
      <c r="J14185" s="269">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3" t="s">
        <v>2228</v>
      </c>
      <c r="C14186" s="264" t="s">
        <v>138</v>
      </c>
      <c r="D14186" s="74" t="str">
        <f t="shared" si="443"/>
        <v>jul/2019</v>
      </c>
      <c r="E14186" s="267">
        <v>43649</v>
      </c>
      <c r="F14186" s="263">
        <v>11546</v>
      </c>
      <c r="G14186" s="263" t="s">
        <v>2229</v>
      </c>
      <c r="H14186" s="268" t="s">
        <v>4215</v>
      </c>
      <c r="I14186" s="268" t="s">
        <v>562</v>
      </c>
      <c r="J14186" s="268">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3" t="s">
        <v>2228</v>
      </c>
      <c r="C14187" s="264" t="s">
        <v>138</v>
      </c>
      <c r="D14187" s="74" t="str">
        <f t="shared" si="443"/>
        <v>jul/2019</v>
      </c>
      <c r="E14187" s="267">
        <v>43649</v>
      </c>
      <c r="F14187" s="263">
        <v>11694</v>
      </c>
      <c r="G14187" s="263" t="s">
        <v>2330</v>
      </c>
      <c r="H14187" s="268" t="s">
        <v>4215</v>
      </c>
      <c r="I14187" s="268" t="s">
        <v>2181</v>
      </c>
      <c r="J14187" s="269">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3" t="s">
        <v>2228</v>
      </c>
      <c r="C14188" s="264" t="s">
        <v>138</v>
      </c>
      <c r="D14188" s="74" t="str">
        <f t="shared" si="443"/>
        <v>jul/2019</v>
      </c>
      <c r="E14188" s="267">
        <v>43649</v>
      </c>
      <c r="F14188" s="263">
        <v>11694</v>
      </c>
      <c r="G14188" s="263" t="s">
        <v>2330</v>
      </c>
      <c r="H14188" s="268" t="s">
        <v>4215</v>
      </c>
      <c r="I14188" s="268" t="s">
        <v>562</v>
      </c>
      <c r="J14188" s="268">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3" t="s">
        <v>2228</v>
      </c>
      <c r="C14189" s="264" t="s">
        <v>138</v>
      </c>
      <c r="D14189" s="74" t="str">
        <f t="shared" si="443"/>
        <v>jul/2019</v>
      </c>
      <c r="E14189" s="267">
        <v>43649</v>
      </c>
      <c r="F14189" s="263">
        <v>1084300</v>
      </c>
      <c r="G14189" s="263" t="s">
        <v>2284</v>
      </c>
      <c r="H14189" s="268" t="s">
        <v>2605</v>
      </c>
      <c r="I14189" s="268" t="s">
        <v>2182</v>
      </c>
      <c r="J14189" s="269">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3" t="s">
        <v>2228</v>
      </c>
      <c r="C14190" s="264" t="s">
        <v>138</v>
      </c>
      <c r="D14190" s="74" t="str">
        <f t="shared" si="443"/>
        <v>jul/2019</v>
      </c>
      <c r="E14190" s="267">
        <v>43649</v>
      </c>
      <c r="F14190" s="263" t="s">
        <v>4517</v>
      </c>
      <c r="G14190" s="263" t="s">
        <v>2229</v>
      </c>
      <c r="H14190" s="268" t="s">
        <v>2958</v>
      </c>
      <c r="I14190" s="268" t="s">
        <v>2209</v>
      </c>
      <c r="J14190" s="268">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3" t="s">
        <v>2228</v>
      </c>
      <c r="C14191" s="264" t="s">
        <v>138</v>
      </c>
      <c r="D14191" s="74" t="str">
        <f t="shared" si="443"/>
        <v>jul/2019</v>
      </c>
      <c r="E14191" s="267">
        <v>43649</v>
      </c>
      <c r="F14191" s="263">
        <v>1155574</v>
      </c>
      <c r="G14191" s="263" t="s">
        <v>2229</v>
      </c>
      <c r="H14191" s="268" t="s">
        <v>4400</v>
      </c>
      <c r="I14191" s="268" t="s">
        <v>2181</v>
      </c>
      <c r="J14191" s="268">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3" t="s">
        <v>2228</v>
      </c>
      <c r="C14192" s="264" t="s">
        <v>138</v>
      </c>
      <c r="D14192" s="74" t="str">
        <f t="shared" si="443"/>
        <v>jul/2019</v>
      </c>
      <c r="E14192" s="267">
        <v>43649</v>
      </c>
      <c r="F14192" s="263">
        <v>17304</v>
      </c>
      <c r="G14192" s="263" t="s">
        <v>2229</v>
      </c>
      <c r="H14192" s="268" t="s">
        <v>2340</v>
      </c>
      <c r="I14192" s="268" t="s">
        <v>618</v>
      </c>
      <c r="J14192" s="269">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3" t="s">
        <v>2228</v>
      </c>
      <c r="C14193" s="264" t="s">
        <v>138</v>
      </c>
      <c r="D14193" s="74" t="str">
        <f t="shared" si="443"/>
        <v>jul/2019</v>
      </c>
      <c r="E14193" s="267">
        <v>43649</v>
      </c>
      <c r="F14193" s="263">
        <v>17474</v>
      </c>
      <c r="G14193" s="263" t="s">
        <v>2229</v>
      </c>
      <c r="H14193" s="268" t="s">
        <v>2340</v>
      </c>
      <c r="I14193" s="268" t="s">
        <v>618</v>
      </c>
      <c r="J14193" s="269">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3" t="s">
        <v>2228</v>
      </c>
      <c r="C14194" s="264" t="s">
        <v>138</v>
      </c>
      <c r="D14194" s="74" t="str">
        <f t="shared" si="443"/>
        <v>jul/2019</v>
      </c>
      <c r="E14194" s="267">
        <v>43649</v>
      </c>
      <c r="F14194" s="263">
        <v>7930</v>
      </c>
      <c r="G14194" s="263" t="s">
        <v>2229</v>
      </c>
      <c r="H14194" s="268" t="s">
        <v>2341</v>
      </c>
      <c r="I14194" s="268" t="s">
        <v>232</v>
      </c>
      <c r="J14194" s="268">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3" t="s">
        <v>2228</v>
      </c>
      <c r="C14195" s="264" t="s">
        <v>138</v>
      </c>
      <c r="D14195" s="74" t="str">
        <f t="shared" si="443"/>
        <v>jul/2019</v>
      </c>
      <c r="E14195" s="267">
        <v>43649</v>
      </c>
      <c r="F14195" s="263">
        <v>2896473</v>
      </c>
      <c r="G14195" s="263" t="s">
        <v>2229</v>
      </c>
      <c r="H14195" s="268" t="s">
        <v>2362</v>
      </c>
      <c r="I14195" s="268" t="s">
        <v>164</v>
      </c>
      <c r="J14195" s="268">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3" t="s">
        <v>2228</v>
      </c>
      <c r="C14196" s="264" t="s">
        <v>138</v>
      </c>
      <c r="D14196" s="74" t="str">
        <f t="shared" si="443"/>
        <v>jul/2019</v>
      </c>
      <c r="E14196" s="267">
        <v>43649</v>
      </c>
      <c r="F14196" s="263">
        <v>149</v>
      </c>
      <c r="G14196" s="263" t="s">
        <v>2229</v>
      </c>
      <c r="H14196" s="273" t="s">
        <v>3305</v>
      </c>
      <c r="I14196" s="273" t="s">
        <v>2198</v>
      </c>
      <c r="J14196" s="269">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3" t="s">
        <v>2228</v>
      </c>
      <c r="C14197" s="264" t="s">
        <v>138</v>
      </c>
      <c r="D14197" s="74" t="str">
        <f t="shared" si="443"/>
        <v>jul/2019</v>
      </c>
      <c r="E14197" s="267">
        <v>43649</v>
      </c>
      <c r="F14197" s="263" t="s">
        <v>4517</v>
      </c>
      <c r="G14197" s="263" t="s">
        <v>2229</v>
      </c>
      <c r="H14197" s="268" t="s">
        <v>4558</v>
      </c>
      <c r="I14197" s="268" t="s">
        <v>2209</v>
      </c>
      <c r="J14197" s="268">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3" t="s">
        <v>2228</v>
      </c>
      <c r="C14198" s="264" t="s">
        <v>138</v>
      </c>
      <c r="D14198" s="74" t="str">
        <f t="shared" si="443"/>
        <v>jul/2019</v>
      </c>
      <c r="E14198" s="267">
        <v>43649</v>
      </c>
      <c r="F14198" s="263" t="s">
        <v>139</v>
      </c>
      <c r="G14198" s="263" t="s">
        <v>2229</v>
      </c>
      <c r="H14198" s="268" t="s">
        <v>4606</v>
      </c>
      <c r="I14198" s="268" t="s">
        <v>141</v>
      </c>
      <c r="J14198" s="269">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3" t="s">
        <v>2228</v>
      </c>
      <c r="C14199" s="264" t="s">
        <v>138</v>
      </c>
      <c r="D14199" s="74" t="str">
        <f t="shared" si="443"/>
        <v>jul/2019</v>
      </c>
      <c r="E14199" s="267">
        <v>43649</v>
      </c>
      <c r="F14199" s="263" t="s">
        <v>208</v>
      </c>
      <c r="G14199" s="263" t="s">
        <v>2229</v>
      </c>
      <c r="H14199" s="268" t="s">
        <v>4606</v>
      </c>
      <c r="I14199" s="268" t="s">
        <v>160</v>
      </c>
      <c r="J14199" s="268">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3" t="s">
        <v>2228</v>
      </c>
      <c r="C14200" s="264" t="s">
        <v>138</v>
      </c>
      <c r="D14200" s="74" t="str">
        <f t="shared" si="443"/>
        <v>jul/2019</v>
      </c>
      <c r="E14200" s="267">
        <v>43649</v>
      </c>
      <c r="F14200" s="263" t="s">
        <v>4517</v>
      </c>
      <c r="G14200" s="263" t="s">
        <v>2229</v>
      </c>
      <c r="H14200" s="268" t="s">
        <v>3263</v>
      </c>
      <c r="I14200" s="268" t="s">
        <v>2209</v>
      </c>
      <c r="J14200" s="268">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3" t="s">
        <v>2228</v>
      </c>
      <c r="C14201" s="264" t="s">
        <v>138</v>
      </c>
      <c r="D14201" s="74" t="str">
        <f t="shared" si="443"/>
        <v>jul/2019</v>
      </c>
      <c r="E14201" s="267">
        <v>43649</v>
      </c>
      <c r="F14201" s="263" t="s">
        <v>4517</v>
      </c>
      <c r="G14201" s="263" t="s">
        <v>2229</v>
      </c>
      <c r="H14201" s="268" t="s">
        <v>1119</v>
      </c>
      <c r="I14201" s="268" t="s">
        <v>2209</v>
      </c>
      <c r="J14201" s="268">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3" t="s">
        <v>2228</v>
      </c>
      <c r="C14202" s="264" t="s">
        <v>138</v>
      </c>
      <c r="D14202" s="74" t="str">
        <f t="shared" si="443"/>
        <v>jul/2019</v>
      </c>
      <c r="E14202" s="267">
        <v>43649</v>
      </c>
      <c r="F14202" s="263" t="s">
        <v>208</v>
      </c>
      <c r="G14202" s="263" t="s">
        <v>2229</v>
      </c>
      <c r="H14202" s="268" t="s">
        <v>1119</v>
      </c>
      <c r="I14202" s="268" t="s">
        <v>160</v>
      </c>
      <c r="J14202" s="268">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3" t="s">
        <v>2228</v>
      </c>
      <c r="C14203" s="264" t="s">
        <v>138</v>
      </c>
      <c r="D14203" s="74" t="str">
        <f t="shared" si="443"/>
        <v>jul/2019</v>
      </c>
      <c r="E14203" s="267">
        <v>43649</v>
      </c>
      <c r="F14203" s="263" t="s">
        <v>4517</v>
      </c>
      <c r="G14203" s="263" t="s">
        <v>2229</v>
      </c>
      <c r="H14203" s="268" t="s">
        <v>1119</v>
      </c>
      <c r="I14203" s="268" t="s">
        <v>2209</v>
      </c>
      <c r="J14203" s="268">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3" t="s">
        <v>2228</v>
      </c>
      <c r="C14204" s="264" t="s">
        <v>138</v>
      </c>
      <c r="D14204" s="74" t="str">
        <f t="shared" si="443"/>
        <v>jul/2019</v>
      </c>
      <c r="E14204" s="267">
        <v>43649</v>
      </c>
      <c r="F14204" s="263" t="s">
        <v>4517</v>
      </c>
      <c r="G14204" s="263" t="s">
        <v>2229</v>
      </c>
      <c r="H14204" s="268" t="s">
        <v>1119</v>
      </c>
      <c r="I14204" s="268" t="s">
        <v>2209</v>
      </c>
      <c r="J14204" s="268">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3" t="s">
        <v>2228</v>
      </c>
      <c r="C14205" s="264" t="s">
        <v>138</v>
      </c>
      <c r="D14205" s="74" t="str">
        <f t="shared" si="443"/>
        <v>jul/2019</v>
      </c>
      <c r="E14205" s="267">
        <v>43649</v>
      </c>
      <c r="F14205" s="263">
        <v>37234</v>
      </c>
      <c r="G14205" s="263" t="s">
        <v>2229</v>
      </c>
      <c r="H14205" s="268" t="s">
        <v>4380</v>
      </c>
      <c r="I14205" s="268" t="s">
        <v>120</v>
      </c>
      <c r="J14205" s="269">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3" t="s">
        <v>2228</v>
      </c>
      <c r="C14206" s="264" t="s">
        <v>138</v>
      </c>
      <c r="D14206" s="74" t="str">
        <f t="shared" si="443"/>
        <v>jul/2019</v>
      </c>
      <c r="E14206" s="267">
        <v>43649</v>
      </c>
      <c r="F14206" s="263" t="s">
        <v>4517</v>
      </c>
      <c r="G14206" s="263" t="s">
        <v>2229</v>
      </c>
      <c r="H14206" s="268" t="s">
        <v>4598</v>
      </c>
      <c r="I14206" s="268" t="s">
        <v>2209</v>
      </c>
      <c r="J14206" s="268">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3" t="s">
        <v>2228</v>
      </c>
      <c r="C14207" s="264" t="s">
        <v>138</v>
      </c>
      <c r="D14207" s="74" t="str">
        <f t="shared" si="443"/>
        <v>jul/2019</v>
      </c>
      <c r="E14207" s="267">
        <v>43649</v>
      </c>
      <c r="F14207" s="263">
        <v>283</v>
      </c>
      <c r="G14207" s="263" t="s">
        <v>2229</v>
      </c>
      <c r="H14207" s="268" t="s">
        <v>4607</v>
      </c>
      <c r="I14207" s="268" t="s">
        <v>2190</v>
      </c>
      <c r="J14207" s="268">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3" t="s">
        <v>2228</v>
      </c>
      <c r="C14208" s="264" t="s">
        <v>138</v>
      </c>
      <c r="D14208" s="74" t="str">
        <f t="shared" si="443"/>
        <v>jul/2019</v>
      </c>
      <c r="E14208" s="267">
        <v>43649</v>
      </c>
      <c r="F14208" s="263">
        <v>4034</v>
      </c>
      <c r="G14208" s="263" t="s">
        <v>2232</v>
      </c>
      <c r="H14208" s="268" t="s">
        <v>4490</v>
      </c>
      <c r="I14208" s="268" t="s">
        <v>2194</v>
      </c>
      <c r="J14208" s="269">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3" t="s">
        <v>2228</v>
      </c>
      <c r="C14209" s="264" t="s">
        <v>138</v>
      </c>
      <c r="D14209" s="74" t="str">
        <f t="shared" si="443"/>
        <v>jul/2019</v>
      </c>
      <c r="E14209" s="267">
        <v>43649</v>
      </c>
      <c r="F14209" s="263" t="s">
        <v>4517</v>
      </c>
      <c r="G14209" s="263" t="s">
        <v>2229</v>
      </c>
      <c r="H14209" s="268" t="s">
        <v>4385</v>
      </c>
      <c r="I14209" s="268" t="s">
        <v>2209</v>
      </c>
      <c r="J14209" s="268">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3" t="s">
        <v>2228</v>
      </c>
      <c r="C14210" s="264" t="s">
        <v>138</v>
      </c>
      <c r="D14210" s="74" t="str">
        <f t="shared" si="443"/>
        <v>jul/2019</v>
      </c>
      <c r="E14210" s="267">
        <v>43649</v>
      </c>
      <c r="F14210" s="263">
        <v>243</v>
      </c>
      <c r="G14210" s="263" t="s">
        <v>2229</v>
      </c>
      <c r="H14210" s="268" t="s">
        <v>4608</v>
      </c>
      <c r="I14210" s="268" t="s">
        <v>120</v>
      </c>
      <c r="J14210" s="269">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3" t="s">
        <v>2228</v>
      </c>
      <c r="C14211" s="264" t="s">
        <v>138</v>
      </c>
      <c r="D14211" s="74" t="str">
        <f t="shared" si="443"/>
        <v>jul/2019</v>
      </c>
      <c r="E14211" s="267">
        <v>43649</v>
      </c>
      <c r="F14211" s="263">
        <v>1783</v>
      </c>
      <c r="G14211" s="263" t="s">
        <v>2284</v>
      </c>
      <c r="H14211" s="268" t="s">
        <v>4609</v>
      </c>
      <c r="I14211" s="268" t="s">
        <v>2217</v>
      </c>
      <c r="J14211" s="269">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3" t="s">
        <v>2228</v>
      </c>
      <c r="C14212" s="264" t="s">
        <v>138</v>
      </c>
      <c r="D14212" s="74" t="str">
        <f t="shared" ref="D14212:D14275" si="445">TEXT(E14212,"mmm/aaaa")</f>
        <v>jul/2019</v>
      </c>
      <c r="E14212" s="267">
        <v>43649</v>
      </c>
      <c r="F14212" s="263" t="s">
        <v>4517</v>
      </c>
      <c r="G14212" s="263" t="s">
        <v>2229</v>
      </c>
      <c r="H14212" s="268" t="s">
        <v>4610</v>
      </c>
      <c r="I14212" s="268" t="s">
        <v>2209</v>
      </c>
      <c r="J14212" s="268">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3" t="s">
        <v>2228</v>
      </c>
      <c r="C14213" s="264" t="s">
        <v>138</v>
      </c>
      <c r="D14213" s="74" t="str">
        <f t="shared" si="445"/>
        <v>jul/2019</v>
      </c>
      <c r="E14213" s="267">
        <v>43649</v>
      </c>
      <c r="F14213" s="263">
        <v>20635</v>
      </c>
      <c r="G14213" s="263" t="s">
        <v>2229</v>
      </c>
      <c r="H14213" s="268" t="s">
        <v>4522</v>
      </c>
      <c r="I14213" s="268" t="s">
        <v>2182</v>
      </c>
      <c r="J14213" s="268">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3" t="s">
        <v>2228</v>
      </c>
      <c r="C14214" s="264" t="s">
        <v>138</v>
      </c>
      <c r="D14214" s="74" t="str">
        <f t="shared" si="445"/>
        <v>jul/2019</v>
      </c>
      <c r="E14214" s="267">
        <v>43649</v>
      </c>
      <c r="F14214" s="263">
        <v>11004</v>
      </c>
      <c r="G14214" s="263" t="s">
        <v>2229</v>
      </c>
      <c r="H14214" s="268" t="s">
        <v>4369</v>
      </c>
      <c r="I14214" s="268" t="s">
        <v>2181</v>
      </c>
      <c r="J14214" s="269">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3" t="s">
        <v>2228</v>
      </c>
      <c r="C14215" s="264" t="s">
        <v>138</v>
      </c>
      <c r="D14215" s="74" t="str">
        <f t="shared" si="445"/>
        <v>jul/2019</v>
      </c>
      <c r="E14215" s="267">
        <v>43649</v>
      </c>
      <c r="F14215" s="263">
        <v>18424</v>
      </c>
      <c r="G14215" s="263" t="s">
        <v>2232</v>
      </c>
      <c r="H14215" s="268" t="s">
        <v>4515</v>
      </c>
      <c r="I14215" s="268" t="s">
        <v>2181</v>
      </c>
      <c r="J14215" s="269">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3" t="s">
        <v>2228</v>
      </c>
      <c r="C14216" s="264" t="s">
        <v>138</v>
      </c>
      <c r="D14216" s="74" t="str">
        <f t="shared" si="445"/>
        <v>jul/2019</v>
      </c>
      <c r="E14216" s="267">
        <v>43649</v>
      </c>
      <c r="F14216" s="263">
        <v>18425</v>
      </c>
      <c r="G14216" s="263" t="s">
        <v>2229</v>
      </c>
      <c r="H14216" s="268" t="s">
        <v>4515</v>
      </c>
      <c r="I14216" s="268" t="s">
        <v>2181</v>
      </c>
      <c r="J14216" s="269">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3" t="s">
        <v>2228</v>
      </c>
      <c r="C14217" s="264" t="s">
        <v>138</v>
      </c>
      <c r="D14217" s="74" t="str">
        <f t="shared" si="445"/>
        <v>jul/2019</v>
      </c>
      <c r="E14217" s="267">
        <v>43649</v>
      </c>
      <c r="F14217" s="263">
        <v>3850</v>
      </c>
      <c r="G14217" s="263" t="s">
        <v>2229</v>
      </c>
      <c r="H14217" s="268" t="s">
        <v>4441</v>
      </c>
      <c r="I14217" s="268" t="s">
        <v>2182</v>
      </c>
      <c r="J14217" s="269">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3" t="s">
        <v>2228</v>
      </c>
      <c r="C14218" s="264" t="s">
        <v>138</v>
      </c>
      <c r="D14218" s="74" t="str">
        <f t="shared" si="445"/>
        <v>jul/2019</v>
      </c>
      <c r="E14218" s="267">
        <v>43649</v>
      </c>
      <c r="F14218" s="263" t="s">
        <v>4517</v>
      </c>
      <c r="G14218" s="263" t="s">
        <v>2229</v>
      </c>
      <c r="H14218" s="268" t="s">
        <v>4385</v>
      </c>
      <c r="I14218" s="268" t="s">
        <v>2209</v>
      </c>
      <c r="J14218" s="268">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3" t="s">
        <v>2228</v>
      </c>
      <c r="C14219" s="264" t="s">
        <v>138</v>
      </c>
      <c r="D14219" s="74" t="str">
        <f t="shared" si="445"/>
        <v>jul/2019</v>
      </c>
      <c r="E14219" s="267">
        <v>43649</v>
      </c>
      <c r="F14219" s="263" t="s">
        <v>4517</v>
      </c>
      <c r="G14219" s="263" t="s">
        <v>2229</v>
      </c>
      <c r="H14219" s="268" t="s">
        <v>4385</v>
      </c>
      <c r="I14219" s="268" t="s">
        <v>2209</v>
      </c>
      <c r="J14219" s="268">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3" t="s">
        <v>2228</v>
      </c>
      <c r="C14220" s="264" t="s">
        <v>138</v>
      </c>
      <c r="D14220" s="74" t="str">
        <f t="shared" si="445"/>
        <v>jul/2019</v>
      </c>
      <c r="E14220" s="267">
        <v>43649</v>
      </c>
      <c r="F14220" s="263" t="s">
        <v>4517</v>
      </c>
      <c r="G14220" s="263" t="s">
        <v>2229</v>
      </c>
      <c r="H14220" s="268" t="s">
        <v>4385</v>
      </c>
      <c r="I14220" s="268" t="s">
        <v>2209</v>
      </c>
      <c r="J14220" s="268">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3" t="s">
        <v>2228</v>
      </c>
      <c r="C14221" s="264" t="s">
        <v>138</v>
      </c>
      <c r="D14221" s="74" t="str">
        <f t="shared" si="445"/>
        <v>jul/2019</v>
      </c>
      <c r="E14221" s="267">
        <v>43649</v>
      </c>
      <c r="F14221" s="263" t="s">
        <v>4517</v>
      </c>
      <c r="G14221" s="263" t="s">
        <v>2229</v>
      </c>
      <c r="H14221" s="268" t="s">
        <v>4385</v>
      </c>
      <c r="I14221" s="268" t="s">
        <v>2209</v>
      </c>
      <c r="J14221" s="268">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3" t="s">
        <v>2228</v>
      </c>
      <c r="C14222" s="264" t="s">
        <v>138</v>
      </c>
      <c r="D14222" s="74" t="str">
        <f t="shared" si="445"/>
        <v>jul/2019</v>
      </c>
      <c r="E14222" s="267">
        <v>43649</v>
      </c>
      <c r="F14222" s="263" t="s">
        <v>4517</v>
      </c>
      <c r="G14222" s="263" t="s">
        <v>2229</v>
      </c>
      <c r="H14222" s="268" t="s">
        <v>4385</v>
      </c>
      <c r="I14222" s="268" t="s">
        <v>2209</v>
      </c>
      <c r="J14222" s="268">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3" t="s">
        <v>2228</v>
      </c>
      <c r="C14223" s="264" t="s">
        <v>138</v>
      </c>
      <c r="D14223" s="74" t="str">
        <f t="shared" si="445"/>
        <v>jul/2019</v>
      </c>
      <c r="E14223" s="267">
        <v>43649</v>
      </c>
      <c r="F14223" s="263" t="s">
        <v>208</v>
      </c>
      <c r="G14223" s="263" t="s">
        <v>2229</v>
      </c>
      <c r="H14223" s="268" t="s">
        <v>4470</v>
      </c>
      <c r="I14223" s="268" t="s">
        <v>160</v>
      </c>
      <c r="J14223" s="268">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3" t="s">
        <v>2228</v>
      </c>
      <c r="C14224" s="264" t="s">
        <v>138</v>
      </c>
      <c r="D14224" s="74" t="str">
        <f t="shared" si="445"/>
        <v>jul/2019</v>
      </c>
      <c r="E14224" s="267">
        <v>43649</v>
      </c>
      <c r="F14224" s="263" t="s">
        <v>1070</v>
      </c>
      <c r="G14224" s="263" t="s">
        <v>2229</v>
      </c>
      <c r="H14224" s="268" t="s">
        <v>1071</v>
      </c>
      <c r="I14224" s="268" t="s">
        <v>2237</v>
      </c>
      <c r="J14224" s="269">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3" t="s">
        <v>2228</v>
      </c>
      <c r="C14225" s="264" t="s">
        <v>138</v>
      </c>
      <c r="D14225" s="74" t="str">
        <f t="shared" si="445"/>
        <v>jul/2019</v>
      </c>
      <c r="E14225" s="267">
        <v>43649</v>
      </c>
      <c r="F14225" s="263">
        <v>2628</v>
      </c>
      <c r="G14225" s="263" t="s">
        <v>2229</v>
      </c>
      <c r="H14225" s="268" t="s">
        <v>2322</v>
      </c>
      <c r="I14225" s="268" t="s">
        <v>120</v>
      </c>
      <c r="J14225" s="269">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3" t="s">
        <v>2228</v>
      </c>
      <c r="C14226" s="264" t="s">
        <v>138</v>
      </c>
      <c r="D14226" s="74" t="str">
        <f t="shared" si="445"/>
        <v>jul/2019</v>
      </c>
      <c r="E14226" s="267">
        <v>43649</v>
      </c>
      <c r="F14226" s="263">
        <v>7688</v>
      </c>
      <c r="G14226" s="263" t="s">
        <v>2229</v>
      </c>
      <c r="H14226" s="268" t="s">
        <v>4611</v>
      </c>
      <c r="I14226" s="268" t="s">
        <v>2190</v>
      </c>
      <c r="J14226" s="268">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3" t="s">
        <v>2228</v>
      </c>
      <c r="C14227" s="264" t="s">
        <v>138</v>
      </c>
      <c r="D14227" s="74" t="str">
        <f t="shared" si="445"/>
        <v>jul/2019</v>
      </c>
      <c r="E14227" s="267">
        <v>43649</v>
      </c>
      <c r="F14227" s="263" t="s">
        <v>4517</v>
      </c>
      <c r="G14227" s="263" t="s">
        <v>2229</v>
      </c>
      <c r="H14227" s="268" t="s">
        <v>4562</v>
      </c>
      <c r="I14227" s="268" t="s">
        <v>2209</v>
      </c>
      <c r="J14227" s="268">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3" t="s">
        <v>2228</v>
      </c>
      <c r="C14228" s="264" t="s">
        <v>138</v>
      </c>
      <c r="D14228" s="74" t="str">
        <f t="shared" si="445"/>
        <v>jul/2019</v>
      </c>
      <c r="E14228" s="267">
        <v>43649</v>
      </c>
      <c r="F14228" s="263" t="s">
        <v>1261</v>
      </c>
      <c r="G14228" s="263" t="s">
        <v>2229</v>
      </c>
      <c r="H14228" s="268" t="s">
        <v>2250</v>
      </c>
      <c r="I14228" s="268" t="s">
        <v>135</v>
      </c>
      <c r="J14228" s="268">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3" t="s">
        <v>2228</v>
      </c>
      <c r="C14229" s="264" t="s">
        <v>138</v>
      </c>
      <c r="D14229" s="74" t="str">
        <f t="shared" si="445"/>
        <v>jul/2019</v>
      </c>
      <c r="E14229" s="267">
        <v>43649</v>
      </c>
      <c r="F14229" s="263" t="s">
        <v>1261</v>
      </c>
      <c r="G14229" s="263" t="s">
        <v>2229</v>
      </c>
      <c r="H14229" s="268" t="s">
        <v>2250</v>
      </c>
      <c r="I14229" s="268" t="s">
        <v>135</v>
      </c>
      <c r="J14229" s="268">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3" t="s">
        <v>2228</v>
      </c>
      <c r="C14230" s="264" t="s">
        <v>138</v>
      </c>
      <c r="D14230" s="74" t="str">
        <f t="shared" si="445"/>
        <v>jul/2019</v>
      </c>
      <c r="E14230" s="267">
        <v>43649</v>
      </c>
      <c r="F14230" s="263" t="s">
        <v>1261</v>
      </c>
      <c r="G14230" s="263" t="s">
        <v>2229</v>
      </c>
      <c r="H14230" s="268" t="s">
        <v>2250</v>
      </c>
      <c r="I14230" s="268" t="s">
        <v>135</v>
      </c>
      <c r="J14230" s="268">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3" t="s">
        <v>2228</v>
      </c>
      <c r="C14231" s="264" t="s">
        <v>138</v>
      </c>
      <c r="D14231" s="74" t="str">
        <f t="shared" si="445"/>
        <v>jul/2019</v>
      </c>
      <c r="E14231" s="267">
        <v>43649</v>
      </c>
      <c r="F14231" s="263" t="s">
        <v>1261</v>
      </c>
      <c r="G14231" s="263" t="s">
        <v>2229</v>
      </c>
      <c r="H14231" s="268" t="s">
        <v>2250</v>
      </c>
      <c r="I14231" s="268" t="s">
        <v>135</v>
      </c>
      <c r="J14231" s="268">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3" t="s">
        <v>2228</v>
      </c>
      <c r="C14232" s="264" t="s">
        <v>138</v>
      </c>
      <c r="D14232" s="74" t="str">
        <f t="shared" si="445"/>
        <v>jul/2019</v>
      </c>
      <c r="E14232" s="267">
        <v>43649</v>
      </c>
      <c r="F14232" s="263" t="s">
        <v>1261</v>
      </c>
      <c r="G14232" s="263" t="s">
        <v>2229</v>
      </c>
      <c r="H14232" s="268" t="s">
        <v>2250</v>
      </c>
      <c r="I14232" s="268" t="s">
        <v>135</v>
      </c>
      <c r="J14232" s="268">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3" t="s">
        <v>2228</v>
      </c>
      <c r="C14233" s="264" t="s">
        <v>138</v>
      </c>
      <c r="D14233" s="74" t="str">
        <f t="shared" si="445"/>
        <v>jul/2019</v>
      </c>
      <c r="E14233" s="267">
        <v>43649</v>
      </c>
      <c r="F14233" s="263" t="s">
        <v>1261</v>
      </c>
      <c r="G14233" s="263" t="s">
        <v>2229</v>
      </c>
      <c r="H14233" s="268" t="s">
        <v>2250</v>
      </c>
      <c r="I14233" s="268" t="s">
        <v>135</v>
      </c>
      <c r="J14233" s="268">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3" t="s">
        <v>2228</v>
      </c>
      <c r="C14234" s="264" t="s">
        <v>138</v>
      </c>
      <c r="D14234" s="74" t="str">
        <f t="shared" si="445"/>
        <v>jul/2019</v>
      </c>
      <c r="E14234" s="267">
        <v>43649</v>
      </c>
      <c r="F14234" s="263" t="s">
        <v>1261</v>
      </c>
      <c r="G14234" s="263" t="s">
        <v>2229</v>
      </c>
      <c r="H14234" s="268" t="s">
        <v>2250</v>
      </c>
      <c r="I14234" s="268" t="s">
        <v>135</v>
      </c>
      <c r="J14234" s="268">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3" t="s">
        <v>2228</v>
      </c>
      <c r="C14235" s="264" t="s">
        <v>138</v>
      </c>
      <c r="D14235" s="74" t="str">
        <f t="shared" si="445"/>
        <v>jul/2019</v>
      </c>
      <c r="E14235" s="267">
        <v>43649</v>
      </c>
      <c r="F14235" s="263" t="s">
        <v>1261</v>
      </c>
      <c r="G14235" s="263" t="s">
        <v>2229</v>
      </c>
      <c r="H14235" s="268" t="s">
        <v>2250</v>
      </c>
      <c r="I14235" s="268" t="s">
        <v>135</v>
      </c>
      <c r="J14235" s="268">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3" t="s">
        <v>2228</v>
      </c>
      <c r="C14236" s="264" t="s">
        <v>138</v>
      </c>
      <c r="D14236" s="74" t="str">
        <f t="shared" si="445"/>
        <v>jul/2019</v>
      </c>
      <c r="E14236" s="267">
        <v>43649</v>
      </c>
      <c r="F14236" s="263" t="s">
        <v>1261</v>
      </c>
      <c r="G14236" s="263" t="s">
        <v>2229</v>
      </c>
      <c r="H14236" s="268" t="s">
        <v>2250</v>
      </c>
      <c r="I14236" s="268" t="s">
        <v>135</v>
      </c>
      <c r="J14236" s="268">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3" t="s">
        <v>2228</v>
      </c>
      <c r="C14237" s="264" t="s">
        <v>138</v>
      </c>
      <c r="D14237" s="74" t="str">
        <f t="shared" si="445"/>
        <v>jul/2019</v>
      </c>
      <c r="E14237" s="267">
        <v>43649</v>
      </c>
      <c r="F14237" s="263" t="s">
        <v>1261</v>
      </c>
      <c r="G14237" s="263" t="s">
        <v>2229</v>
      </c>
      <c r="H14237" s="268" t="s">
        <v>2250</v>
      </c>
      <c r="I14237" s="268" t="s">
        <v>135</v>
      </c>
      <c r="J14237" s="268">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3" t="s">
        <v>2228</v>
      </c>
      <c r="C14238" s="264" t="s">
        <v>138</v>
      </c>
      <c r="D14238" s="74" t="str">
        <f t="shared" si="445"/>
        <v>jul/2019</v>
      </c>
      <c r="E14238" s="267">
        <v>43649</v>
      </c>
      <c r="F14238" s="263" t="s">
        <v>1261</v>
      </c>
      <c r="G14238" s="263" t="s">
        <v>2229</v>
      </c>
      <c r="H14238" s="268" t="s">
        <v>2250</v>
      </c>
      <c r="I14238" s="268" t="s">
        <v>135</v>
      </c>
      <c r="J14238" s="268">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3" t="s">
        <v>2228</v>
      </c>
      <c r="C14239" s="264" t="s">
        <v>138</v>
      </c>
      <c r="D14239" s="74" t="str">
        <f t="shared" si="445"/>
        <v>jul/2019</v>
      </c>
      <c r="E14239" s="267">
        <v>43649</v>
      </c>
      <c r="F14239" s="263" t="s">
        <v>1261</v>
      </c>
      <c r="G14239" s="263" t="s">
        <v>2229</v>
      </c>
      <c r="H14239" s="268" t="s">
        <v>2250</v>
      </c>
      <c r="I14239" s="268" t="s">
        <v>135</v>
      </c>
      <c r="J14239" s="268">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3" t="s">
        <v>2228</v>
      </c>
      <c r="C14240" s="264" t="s">
        <v>138</v>
      </c>
      <c r="D14240" s="74" t="str">
        <f t="shared" si="445"/>
        <v>jul/2019</v>
      </c>
      <c r="E14240" s="267">
        <v>43649</v>
      </c>
      <c r="F14240" s="263" t="s">
        <v>1261</v>
      </c>
      <c r="G14240" s="263" t="s">
        <v>2229</v>
      </c>
      <c r="H14240" s="268" t="s">
        <v>2250</v>
      </c>
      <c r="I14240" s="268" t="s">
        <v>135</v>
      </c>
      <c r="J14240" s="268">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3" t="s">
        <v>2228</v>
      </c>
      <c r="C14241" s="264" t="s">
        <v>138</v>
      </c>
      <c r="D14241" s="74" t="str">
        <f t="shared" si="445"/>
        <v>jul/2019</v>
      </c>
      <c r="E14241" s="267">
        <v>43649</v>
      </c>
      <c r="F14241" s="263" t="s">
        <v>1261</v>
      </c>
      <c r="G14241" s="263" t="s">
        <v>2229</v>
      </c>
      <c r="H14241" s="268" t="s">
        <v>2250</v>
      </c>
      <c r="I14241" s="268" t="s">
        <v>135</v>
      </c>
      <c r="J14241" s="268">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3" t="s">
        <v>2228</v>
      </c>
      <c r="C14242" s="264" t="s">
        <v>138</v>
      </c>
      <c r="D14242" s="74" t="str">
        <f t="shared" si="445"/>
        <v>jul/2019</v>
      </c>
      <c r="E14242" s="267">
        <v>43649</v>
      </c>
      <c r="F14242" s="263" t="s">
        <v>1261</v>
      </c>
      <c r="G14242" s="263" t="s">
        <v>2229</v>
      </c>
      <c r="H14242" s="268" t="s">
        <v>2250</v>
      </c>
      <c r="I14242" s="268" t="s">
        <v>135</v>
      </c>
      <c r="J14242" s="268">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3" t="s">
        <v>2228</v>
      </c>
      <c r="C14243" s="264" t="s">
        <v>138</v>
      </c>
      <c r="D14243" s="74" t="str">
        <f t="shared" si="445"/>
        <v>jul/2019</v>
      </c>
      <c r="E14243" s="267">
        <v>43649</v>
      </c>
      <c r="F14243" s="263" t="s">
        <v>1261</v>
      </c>
      <c r="G14243" s="263" t="s">
        <v>2229</v>
      </c>
      <c r="H14243" s="268" t="s">
        <v>2250</v>
      </c>
      <c r="I14243" s="268" t="s">
        <v>135</v>
      </c>
      <c r="J14243" s="268">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3" t="s">
        <v>2228</v>
      </c>
      <c r="C14244" s="264" t="s">
        <v>138</v>
      </c>
      <c r="D14244" s="74" t="str">
        <f t="shared" si="445"/>
        <v>jul/2019</v>
      </c>
      <c r="E14244" s="267">
        <v>43649</v>
      </c>
      <c r="F14244" s="263" t="s">
        <v>1261</v>
      </c>
      <c r="G14244" s="263" t="s">
        <v>2229</v>
      </c>
      <c r="H14244" s="268" t="s">
        <v>2250</v>
      </c>
      <c r="I14244" s="268" t="s">
        <v>135</v>
      </c>
      <c r="J14244" s="268">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3" t="s">
        <v>2228</v>
      </c>
      <c r="C14245" s="264" t="s">
        <v>138</v>
      </c>
      <c r="D14245" s="74" t="str">
        <f t="shared" si="445"/>
        <v>jul/2019</v>
      </c>
      <c r="E14245" s="267">
        <v>43649</v>
      </c>
      <c r="F14245" s="263" t="s">
        <v>1261</v>
      </c>
      <c r="G14245" s="263" t="s">
        <v>2229</v>
      </c>
      <c r="H14245" s="268" t="s">
        <v>2250</v>
      </c>
      <c r="I14245" s="268" t="s">
        <v>135</v>
      </c>
      <c r="J14245" s="268">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3" t="s">
        <v>2228</v>
      </c>
      <c r="C14246" s="264" t="s">
        <v>138</v>
      </c>
      <c r="D14246" s="74" t="str">
        <f t="shared" si="445"/>
        <v>jul/2019</v>
      </c>
      <c r="E14246" s="267">
        <v>43649</v>
      </c>
      <c r="F14246" s="263" t="s">
        <v>1261</v>
      </c>
      <c r="G14246" s="263" t="s">
        <v>2229</v>
      </c>
      <c r="H14246" s="268" t="s">
        <v>2250</v>
      </c>
      <c r="I14246" s="268" t="s">
        <v>135</v>
      </c>
      <c r="J14246" s="268">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3" t="s">
        <v>2228</v>
      </c>
      <c r="C14247" s="264" t="s">
        <v>138</v>
      </c>
      <c r="D14247" s="74" t="str">
        <f t="shared" si="445"/>
        <v>jul/2019</v>
      </c>
      <c r="E14247" s="267">
        <v>43649</v>
      </c>
      <c r="F14247" s="263" t="s">
        <v>1261</v>
      </c>
      <c r="G14247" s="263" t="s">
        <v>2229</v>
      </c>
      <c r="H14247" s="268" t="s">
        <v>2250</v>
      </c>
      <c r="I14247" s="268" t="s">
        <v>135</v>
      </c>
      <c r="J14247" s="268">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3" t="s">
        <v>2228</v>
      </c>
      <c r="C14248" s="264" t="s">
        <v>138</v>
      </c>
      <c r="D14248" s="74" t="str">
        <f t="shared" si="445"/>
        <v>jul/2019</v>
      </c>
      <c r="E14248" s="267">
        <v>43649</v>
      </c>
      <c r="F14248" s="263" t="s">
        <v>1261</v>
      </c>
      <c r="G14248" s="263" t="s">
        <v>2229</v>
      </c>
      <c r="H14248" s="268" t="s">
        <v>2250</v>
      </c>
      <c r="I14248" s="268" t="s">
        <v>135</v>
      </c>
      <c r="J14248" s="268">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3" t="s">
        <v>2228</v>
      </c>
      <c r="C14249" s="264" t="s">
        <v>138</v>
      </c>
      <c r="D14249" s="74" t="str">
        <f t="shared" si="445"/>
        <v>jul/2019</v>
      </c>
      <c r="E14249" s="267">
        <v>43649</v>
      </c>
      <c r="F14249" s="263" t="s">
        <v>1261</v>
      </c>
      <c r="G14249" s="263" t="s">
        <v>2229</v>
      </c>
      <c r="H14249" s="268" t="s">
        <v>2250</v>
      </c>
      <c r="I14249" s="268" t="s">
        <v>135</v>
      </c>
      <c r="J14249" s="268">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3" t="s">
        <v>2228</v>
      </c>
      <c r="C14250" s="264" t="s">
        <v>138</v>
      </c>
      <c r="D14250" s="74" t="str">
        <f t="shared" si="445"/>
        <v>jul/2019</v>
      </c>
      <c r="E14250" s="267">
        <v>43649</v>
      </c>
      <c r="F14250" s="263" t="s">
        <v>1261</v>
      </c>
      <c r="G14250" s="263" t="s">
        <v>2229</v>
      </c>
      <c r="H14250" s="268" t="s">
        <v>2250</v>
      </c>
      <c r="I14250" s="268" t="s">
        <v>135</v>
      </c>
      <c r="J14250" s="268">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3" t="s">
        <v>2228</v>
      </c>
      <c r="C14251" s="264" t="s">
        <v>138</v>
      </c>
      <c r="D14251" s="74" t="str">
        <f t="shared" si="445"/>
        <v>jul/2019</v>
      </c>
      <c r="E14251" s="267">
        <v>43649</v>
      </c>
      <c r="F14251" s="263" t="s">
        <v>1261</v>
      </c>
      <c r="G14251" s="263" t="s">
        <v>2229</v>
      </c>
      <c r="H14251" s="268" t="s">
        <v>2250</v>
      </c>
      <c r="I14251" s="268" t="s">
        <v>135</v>
      </c>
      <c r="J14251" s="268">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3" t="s">
        <v>2228</v>
      </c>
      <c r="C14252" s="264" t="s">
        <v>138</v>
      </c>
      <c r="D14252" s="74" t="str">
        <f t="shared" si="445"/>
        <v>jul/2019</v>
      </c>
      <c r="E14252" s="267">
        <v>43649</v>
      </c>
      <c r="F14252" s="263" t="s">
        <v>1261</v>
      </c>
      <c r="G14252" s="263" t="s">
        <v>2229</v>
      </c>
      <c r="H14252" s="268" t="s">
        <v>2250</v>
      </c>
      <c r="I14252" s="268" t="s">
        <v>135</v>
      </c>
      <c r="J14252" s="268">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3" t="s">
        <v>2228</v>
      </c>
      <c r="C14253" s="264" t="s">
        <v>138</v>
      </c>
      <c r="D14253" s="74" t="str">
        <f t="shared" si="445"/>
        <v>jul/2019</v>
      </c>
      <c r="E14253" s="267">
        <v>43649</v>
      </c>
      <c r="F14253" s="263" t="s">
        <v>1261</v>
      </c>
      <c r="G14253" s="263" t="s">
        <v>2229</v>
      </c>
      <c r="H14253" s="268" t="s">
        <v>2250</v>
      </c>
      <c r="I14253" s="268" t="s">
        <v>135</v>
      </c>
      <c r="J14253" s="268">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3" t="s">
        <v>2228</v>
      </c>
      <c r="C14254" s="264" t="s">
        <v>138</v>
      </c>
      <c r="D14254" s="74" t="str">
        <f t="shared" si="445"/>
        <v>jul/2019</v>
      </c>
      <c r="E14254" s="267">
        <v>43649</v>
      </c>
      <c r="F14254" s="263">
        <v>7930</v>
      </c>
      <c r="G14254" s="263" t="s">
        <v>2229</v>
      </c>
      <c r="H14254" s="268" t="s">
        <v>4464</v>
      </c>
      <c r="I14254" s="268" t="s">
        <v>118</v>
      </c>
      <c r="J14254" s="269">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3" t="s">
        <v>2228</v>
      </c>
      <c r="C14255" s="264" t="s">
        <v>138</v>
      </c>
      <c r="D14255" s="74" t="str">
        <f t="shared" si="445"/>
        <v>jul/2019</v>
      </c>
      <c r="E14255" s="267">
        <v>43649</v>
      </c>
      <c r="F14255" s="263">
        <v>5845</v>
      </c>
      <c r="G14255" s="263" t="s">
        <v>2229</v>
      </c>
      <c r="H14255" s="268" t="s">
        <v>2349</v>
      </c>
      <c r="I14255" s="268" t="s">
        <v>181</v>
      </c>
      <c r="J14255" s="269">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3" t="s">
        <v>2228</v>
      </c>
      <c r="C14256" s="264" t="s">
        <v>138</v>
      </c>
      <c r="D14256" s="74" t="str">
        <f t="shared" si="445"/>
        <v>jul/2019</v>
      </c>
      <c r="E14256" s="267">
        <v>43649</v>
      </c>
      <c r="F14256" s="263">
        <v>5844</v>
      </c>
      <c r="G14256" s="263" t="s">
        <v>2229</v>
      </c>
      <c r="H14256" s="268" t="s">
        <v>2349</v>
      </c>
      <c r="I14256" s="268" t="s">
        <v>181</v>
      </c>
      <c r="J14256" s="269">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3" t="s">
        <v>2228</v>
      </c>
      <c r="C14257" s="264" t="s">
        <v>138</v>
      </c>
      <c r="D14257" s="74" t="str">
        <f t="shared" si="445"/>
        <v>jul/2019</v>
      </c>
      <c r="E14257" s="267">
        <v>43649</v>
      </c>
      <c r="F14257" s="263">
        <v>55</v>
      </c>
      <c r="G14257" s="263" t="s">
        <v>2229</v>
      </c>
      <c r="H14257" s="268" t="s">
        <v>2351</v>
      </c>
      <c r="I14257" s="268" t="s">
        <v>145</v>
      </c>
      <c r="J14257" s="269">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3" t="s">
        <v>2228</v>
      </c>
      <c r="C14258" s="264" t="s">
        <v>138</v>
      </c>
      <c r="D14258" s="74" t="str">
        <f t="shared" si="445"/>
        <v>jul/2019</v>
      </c>
      <c r="E14258" s="267">
        <v>43649</v>
      </c>
      <c r="F14258" s="263">
        <v>66</v>
      </c>
      <c r="G14258" s="263" t="s">
        <v>2229</v>
      </c>
      <c r="H14258" s="268" t="s">
        <v>2351</v>
      </c>
      <c r="I14258" s="268" t="s">
        <v>145</v>
      </c>
      <c r="J14258" s="269">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3" t="s">
        <v>2228</v>
      </c>
      <c r="C14259" s="264" t="s">
        <v>138</v>
      </c>
      <c r="D14259" s="74" t="str">
        <f t="shared" si="445"/>
        <v>jul/2019</v>
      </c>
      <c r="E14259" s="267">
        <v>43649</v>
      </c>
      <c r="F14259" s="263">
        <v>528</v>
      </c>
      <c r="G14259" s="263" t="s">
        <v>4612</v>
      </c>
      <c r="H14259" s="268" t="s">
        <v>2382</v>
      </c>
      <c r="I14259" s="268" t="s">
        <v>200</v>
      </c>
      <c r="J14259" s="269">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3" t="s">
        <v>2228</v>
      </c>
      <c r="C14260" s="264" t="s">
        <v>138</v>
      </c>
      <c r="D14260" s="74" t="str">
        <f t="shared" si="445"/>
        <v>jul/2019</v>
      </c>
      <c r="E14260" s="267">
        <v>43649</v>
      </c>
      <c r="F14260" s="263">
        <v>547</v>
      </c>
      <c r="G14260" s="263" t="s">
        <v>4613</v>
      </c>
      <c r="H14260" s="268" t="s">
        <v>2382</v>
      </c>
      <c r="I14260" s="268" t="s">
        <v>200</v>
      </c>
      <c r="J14260" s="269">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3" t="s">
        <v>2240</v>
      </c>
      <c r="C14261" s="264" t="s">
        <v>138</v>
      </c>
      <c r="D14261" s="74" t="str">
        <f t="shared" si="445"/>
        <v>jul/2019</v>
      </c>
      <c r="E14261" s="267">
        <v>43650</v>
      </c>
      <c r="F14261" s="263" t="s">
        <v>1070</v>
      </c>
      <c r="G14261" s="263" t="s">
        <v>2229</v>
      </c>
      <c r="H14261" s="268" t="s">
        <v>1071</v>
      </c>
      <c r="I14261" s="268" t="s">
        <v>2237</v>
      </c>
      <c r="J14261" s="268">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3" t="s">
        <v>2240</v>
      </c>
      <c r="C14262" s="264" t="s">
        <v>138</v>
      </c>
      <c r="D14262" s="74" t="str">
        <f t="shared" si="445"/>
        <v>jul/2019</v>
      </c>
      <c r="E14262" s="267">
        <v>43650</v>
      </c>
      <c r="F14262" s="263" t="s">
        <v>1061</v>
      </c>
      <c r="G14262" s="263" t="s">
        <v>2229</v>
      </c>
      <c r="H14262" s="268" t="s">
        <v>4370</v>
      </c>
      <c r="I14262" s="268" t="s">
        <v>126</v>
      </c>
      <c r="J14262" s="269">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3" t="s">
        <v>2228</v>
      </c>
      <c r="C14263" s="264" t="s">
        <v>138</v>
      </c>
      <c r="D14263" s="74" t="str">
        <f t="shared" si="445"/>
        <v>jul/2019</v>
      </c>
      <c r="E14263" s="267">
        <v>43650</v>
      </c>
      <c r="F14263" s="263" t="s">
        <v>4374</v>
      </c>
      <c r="G14263" s="263" t="s">
        <v>2229</v>
      </c>
      <c r="H14263" s="268" t="s">
        <v>72</v>
      </c>
      <c r="I14263" s="268" t="s">
        <v>1064</v>
      </c>
      <c r="J14263" s="269">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5" t="s">
        <v>2228</v>
      </c>
      <c r="C14264" s="264" t="s">
        <v>138</v>
      </c>
      <c r="D14264" s="74" t="str">
        <f t="shared" si="445"/>
        <v>jul/2019</v>
      </c>
      <c r="E14264" s="277">
        <v>43650</v>
      </c>
      <c r="F14264" s="265" t="s">
        <v>139</v>
      </c>
      <c r="G14264" s="265" t="s">
        <v>2229</v>
      </c>
      <c r="H14264" s="273" t="s">
        <v>4614</v>
      </c>
      <c r="I14264" s="273" t="s">
        <v>141</v>
      </c>
      <c r="J14264" s="278">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5" t="s">
        <v>2228</v>
      </c>
      <c r="C14265" s="264" t="s">
        <v>138</v>
      </c>
      <c r="D14265" s="74" t="str">
        <f t="shared" si="445"/>
        <v>jul/2019</v>
      </c>
      <c r="E14265" s="277">
        <v>43650</v>
      </c>
      <c r="F14265" s="265" t="s">
        <v>139</v>
      </c>
      <c r="G14265" s="265" t="s">
        <v>2229</v>
      </c>
      <c r="H14265" s="273" t="s">
        <v>4615</v>
      </c>
      <c r="I14265" s="273" t="s">
        <v>141</v>
      </c>
      <c r="J14265" s="278">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3" t="s">
        <v>2228</v>
      </c>
      <c r="C14266" s="264" t="s">
        <v>138</v>
      </c>
      <c r="D14266" s="74" t="str">
        <f t="shared" si="445"/>
        <v>jul/2019</v>
      </c>
      <c r="E14266" s="267">
        <v>43650</v>
      </c>
      <c r="F14266" s="263" t="s">
        <v>4616</v>
      </c>
      <c r="G14266" s="263" t="s">
        <v>2229</v>
      </c>
      <c r="H14266" s="268" t="s">
        <v>3357</v>
      </c>
      <c r="I14266" s="268" t="s">
        <v>540</v>
      </c>
      <c r="J14266" s="268">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3" t="s">
        <v>2228</v>
      </c>
      <c r="C14267" s="264" t="s">
        <v>138</v>
      </c>
      <c r="D14267" s="74" t="str">
        <f t="shared" si="445"/>
        <v>jul/2019</v>
      </c>
      <c r="E14267" s="267">
        <v>43650</v>
      </c>
      <c r="F14267" s="263" t="s">
        <v>139</v>
      </c>
      <c r="G14267" s="263" t="s">
        <v>2229</v>
      </c>
      <c r="H14267" s="268" t="s">
        <v>4604</v>
      </c>
      <c r="I14267" s="268" t="s">
        <v>141</v>
      </c>
      <c r="J14267" s="269">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5" t="s">
        <v>2228</v>
      </c>
      <c r="C14268" s="264" t="s">
        <v>138</v>
      </c>
      <c r="D14268" s="74" t="str">
        <f t="shared" si="445"/>
        <v>jul/2019</v>
      </c>
      <c r="E14268" s="277">
        <v>43650</v>
      </c>
      <c r="F14268" s="265" t="s">
        <v>139</v>
      </c>
      <c r="G14268" s="265" t="s">
        <v>2229</v>
      </c>
      <c r="H14268" s="273" t="s">
        <v>4617</v>
      </c>
      <c r="I14268" s="273" t="s">
        <v>141</v>
      </c>
      <c r="J14268" s="273">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3" t="s">
        <v>2228</v>
      </c>
      <c r="C14269" s="264" t="s">
        <v>138</v>
      </c>
      <c r="D14269" s="74" t="str">
        <f t="shared" si="445"/>
        <v>jul/2019</v>
      </c>
      <c r="E14269" s="267">
        <v>43650</v>
      </c>
      <c r="F14269" s="263">
        <v>1975846</v>
      </c>
      <c r="G14269" s="263" t="s">
        <v>2229</v>
      </c>
      <c r="H14269" s="268" t="s">
        <v>3364</v>
      </c>
      <c r="I14269" s="268" t="s">
        <v>846</v>
      </c>
      <c r="J14269" s="268">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3" t="s">
        <v>2228</v>
      </c>
      <c r="C14270" s="264" t="s">
        <v>138</v>
      </c>
      <c r="D14270" s="74" t="str">
        <f t="shared" si="445"/>
        <v>jul/2019</v>
      </c>
      <c r="E14270" s="267">
        <v>43650</v>
      </c>
      <c r="F14270" s="263" t="s">
        <v>1070</v>
      </c>
      <c r="G14270" s="263" t="s">
        <v>2229</v>
      </c>
      <c r="H14270" s="268" t="s">
        <v>1071</v>
      </c>
      <c r="I14270" s="268" t="s">
        <v>2237</v>
      </c>
      <c r="J14270" s="269">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3" t="s">
        <v>2228</v>
      </c>
      <c r="C14271" s="264" t="s">
        <v>138</v>
      </c>
      <c r="D14271" s="74" t="str">
        <f t="shared" si="445"/>
        <v>jul/2019</v>
      </c>
      <c r="E14271" s="267">
        <v>43650</v>
      </c>
      <c r="F14271" s="263" t="s">
        <v>1261</v>
      </c>
      <c r="G14271" s="263" t="s">
        <v>2229</v>
      </c>
      <c r="H14271" s="268" t="s">
        <v>2250</v>
      </c>
      <c r="I14271" s="268" t="s">
        <v>135</v>
      </c>
      <c r="J14271" s="268">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3" t="s">
        <v>2228</v>
      </c>
      <c r="C14272" s="264" t="s">
        <v>138</v>
      </c>
      <c r="D14272" s="74" t="str">
        <f t="shared" si="445"/>
        <v>jul/2019</v>
      </c>
      <c r="E14272" s="267">
        <v>43650</v>
      </c>
      <c r="F14272" s="263" t="s">
        <v>1261</v>
      </c>
      <c r="G14272" s="263" t="s">
        <v>2229</v>
      </c>
      <c r="H14272" s="268" t="s">
        <v>2250</v>
      </c>
      <c r="I14272" s="268" t="s">
        <v>135</v>
      </c>
      <c r="J14272" s="268">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3" t="s">
        <v>2228</v>
      </c>
      <c r="C14273" s="264" t="s">
        <v>138</v>
      </c>
      <c r="D14273" s="74" t="str">
        <f t="shared" si="445"/>
        <v>jul/2019</v>
      </c>
      <c r="E14273" s="267">
        <v>43650</v>
      </c>
      <c r="F14273" s="263" t="s">
        <v>1061</v>
      </c>
      <c r="G14273" s="263" t="s">
        <v>2229</v>
      </c>
      <c r="H14273" s="268" t="s">
        <v>4370</v>
      </c>
      <c r="I14273" s="268" t="s">
        <v>126</v>
      </c>
      <c r="J14273" s="269">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3" t="s">
        <v>2228</v>
      </c>
      <c r="C14274" s="264" t="s">
        <v>138</v>
      </c>
      <c r="D14274" s="74" t="str">
        <f t="shared" si="445"/>
        <v>jul/2019</v>
      </c>
      <c r="E14274" s="267">
        <v>43651</v>
      </c>
      <c r="F14274" s="263" t="s">
        <v>4618</v>
      </c>
      <c r="G14274" s="263" t="s">
        <v>2229</v>
      </c>
      <c r="H14274" s="268" t="s">
        <v>4525</v>
      </c>
      <c r="I14274" s="268" t="s">
        <v>141</v>
      </c>
      <c r="J14274" s="269">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3" t="s">
        <v>2228</v>
      </c>
      <c r="C14275" s="264" t="s">
        <v>138</v>
      </c>
      <c r="D14275" s="74" t="str">
        <f t="shared" si="445"/>
        <v>jul/2019</v>
      </c>
      <c r="E14275" s="267">
        <v>43651</v>
      </c>
      <c r="F14275" s="263" t="s">
        <v>4405</v>
      </c>
      <c r="G14275" s="263" t="s">
        <v>2229</v>
      </c>
      <c r="H14275" s="268" t="s">
        <v>4406</v>
      </c>
      <c r="I14275" s="268" t="s">
        <v>846</v>
      </c>
      <c r="J14275" s="268">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3" t="s">
        <v>2228</v>
      </c>
      <c r="C14276" s="264" t="s">
        <v>138</v>
      </c>
      <c r="D14276" s="74" t="str">
        <f t="shared" ref="D14276:D14339" si="447">TEXT(E14276,"mmm/aaaa")</f>
        <v>jul/2019</v>
      </c>
      <c r="E14276" s="267">
        <v>43651</v>
      </c>
      <c r="F14276" s="263" t="s">
        <v>4517</v>
      </c>
      <c r="G14276" s="263" t="s">
        <v>2229</v>
      </c>
      <c r="H14276" s="268" t="s">
        <v>2958</v>
      </c>
      <c r="I14276" s="268" t="s">
        <v>2209</v>
      </c>
      <c r="J14276" s="268">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3" t="s">
        <v>2228</v>
      </c>
      <c r="C14277" s="264" t="s">
        <v>138</v>
      </c>
      <c r="D14277" s="74" t="str">
        <f t="shared" si="447"/>
        <v>jul/2019</v>
      </c>
      <c r="E14277" s="267">
        <v>43651</v>
      </c>
      <c r="F14277" s="263" t="s">
        <v>4619</v>
      </c>
      <c r="G14277" s="263" t="s">
        <v>2229</v>
      </c>
      <c r="H14277" s="268" t="s">
        <v>4371</v>
      </c>
      <c r="I14277" s="268" t="s">
        <v>2170</v>
      </c>
      <c r="J14277" s="269">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3" t="s">
        <v>2228</v>
      </c>
      <c r="C14278" s="264" t="s">
        <v>138</v>
      </c>
      <c r="D14278" s="74" t="str">
        <f t="shared" si="447"/>
        <v>jul/2019</v>
      </c>
      <c r="E14278" s="267">
        <v>43651</v>
      </c>
      <c r="F14278" s="263">
        <v>17674</v>
      </c>
      <c r="G14278" s="263" t="s">
        <v>2229</v>
      </c>
      <c r="H14278" s="268" t="s">
        <v>2340</v>
      </c>
      <c r="I14278" s="268" t="s">
        <v>618</v>
      </c>
      <c r="J14278" s="269">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3" t="s">
        <v>2228</v>
      </c>
      <c r="C14279" s="264" t="s">
        <v>138</v>
      </c>
      <c r="D14279" s="74" t="str">
        <f t="shared" si="447"/>
        <v>jul/2019</v>
      </c>
      <c r="E14279" s="267">
        <v>43651</v>
      </c>
      <c r="F14279" s="263" t="s">
        <v>4620</v>
      </c>
      <c r="G14279" s="263" t="s">
        <v>2229</v>
      </c>
      <c r="H14279" s="268" t="s">
        <v>4621</v>
      </c>
      <c r="I14279" s="268" t="s">
        <v>128</v>
      </c>
      <c r="J14279" s="269">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3" t="s">
        <v>2228</v>
      </c>
      <c r="C14280" s="264" t="s">
        <v>138</v>
      </c>
      <c r="D14280" s="74" t="str">
        <f t="shared" si="447"/>
        <v>jul/2019</v>
      </c>
      <c r="E14280" s="267">
        <v>43651</v>
      </c>
      <c r="F14280" s="263">
        <v>8</v>
      </c>
      <c r="G14280" s="263" t="s">
        <v>2229</v>
      </c>
      <c r="H14280" s="268" t="s">
        <v>4379</v>
      </c>
      <c r="I14280" s="268" t="s">
        <v>2177</v>
      </c>
      <c r="J14280" s="269">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3" t="s">
        <v>2228</v>
      </c>
      <c r="C14281" s="264" t="s">
        <v>138</v>
      </c>
      <c r="D14281" s="74" t="str">
        <f t="shared" si="447"/>
        <v>jul/2019</v>
      </c>
      <c r="E14281" s="267">
        <v>43651</v>
      </c>
      <c r="F14281" s="263" t="s">
        <v>4622</v>
      </c>
      <c r="G14281" s="263" t="s">
        <v>2229</v>
      </c>
      <c r="H14281" s="268" t="s">
        <v>4623</v>
      </c>
      <c r="I14281" s="268" t="s">
        <v>194</v>
      </c>
      <c r="J14281" s="269">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3" t="s">
        <v>2228</v>
      </c>
      <c r="C14282" s="264" t="s">
        <v>138</v>
      </c>
      <c r="D14282" s="74" t="str">
        <f t="shared" si="447"/>
        <v>jul/2019</v>
      </c>
      <c r="E14282" s="267">
        <v>43651</v>
      </c>
      <c r="F14282" s="263" t="s">
        <v>4622</v>
      </c>
      <c r="G14282" s="263" t="s">
        <v>2229</v>
      </c>
      <c r="H14282" s="268" t="s">
        <v>4623</v>
      </c>
      <c r="I14282" s="268" t="s">
        <v>562</v>
      </c>
      <c r="J14282" s="268">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3" t="s">
        <v>2228</v>
      </c>
      <c r="C14283" s="264" t="s">
        <v>138</v>
      </c>
      <c r="D14283" s="74" t="str">
        <f t="shared" si="447"/>
        <v>jul/2019</v>
      </c>
      <c r="E14283" s="267">
        <v>43651</v>
      </c>
      <c r="F14283" s="263">
        <v>8825</v>
      </c>
      <c r="G14283" s="263" t="s">
        <v>2229</v>
      </c>
      <c r="H14283" s="268" t="s">
        <v>4432</v>
      </c>
      <c r="I14283" s="268" t="s">
        <v>2182</v>
      </c>
      <c r="J14283" s="269">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3" t="s">
        <v>2228</v>
      </c>
      <c r="C14284" s="264" t="s">
        <v>138</v>
      </c>
      <c r="D14284" s="74" t="str">
        <f t="shared" si="447"/>
        <v>jul/2019</v>
      </c>
      <c r="E14284" s="267">
        <v>43651</v>
      </c>
      <c r="F14284" s="263">
        <v>8825</v>
      </c>
      <c r="G14284" s="263" t="s">
        <v>2229</v>
      </c>
      <c r="H14284" s="268" t="s">
        <v>4432</v>
      </c>
      <c r="I14284" s="268" t="s">
        <v>562</v>
      </c>
      <c r="J14284" s="268">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3" t="s">
        <v>2228</v>
      </c>
      <c r="C14285" s="264" t="s">
        <v>138</v>
      </c>
      <c r="D14285" s="74" t="str">
        <f t="shared" si="447"/>
        <v>jul/2019</v>
      </c>
      <c r="E14285" s="267">
        <v>43651</v>
      </c>
      <c r="F14285" s="263">
        <v>65</v>
      </c>
      <c r="G14285" s="263" t="s">
        <v>2229</v>
      </c>
      <c r="H14285" s="268" t="s">
        <v>4624</v>
      </c>
      <c r="I14285" s="268" t="s">
        <v>2176</v>
      </c>
      <c r="J14285" s="269">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3" t="s">
        <v>2228</v>
      </c>
      <c r="C14286" s="264" t="s">
        <v>138</v>
      </c>
      <c r="D14286" s="74" t="str">
        <f t="shared" si="447"/>
        <v>jul/2019</v>
      </c>
      <c r="E14286" s="267">
        <v>43651</v>
      </c>
      <c r="F14286" s="263">
        <v>64</v>
      </c>
      <c r="G14286" s="263" t="s">
        <v>2229</v>
      </c>
      <c r="H14286" s="268" t="s">
        <v>4624</v>
      </c>
      <c r="I14286" s="268" t="s">
        <v>2176</v>
      </c>
      <c r="J14286" s="280">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3" t="s">
        <v>2228</v>
      </c>
      <c r="C14287" s="264" t="s">
        <v>138</v>
      </c>
      <c r="D14287" s="74" t="str">
        <f t="shared" si="447"/>
        <v>jul/2019</v>
      </c>
      <c r="E14287" s="267">
        <v>43651</v>
      </c>
      <c r="F14287" s="263">
        <v>62</v>
      </c>
      <c r="G14287" s="263" t="s">
        <v>2229</v>
      </c>
      <c r="H14287" s="268" t="s">
        <v>4624</v>
      </c>
      <c r="I14287" s="268" t="s">
        <v>2176</v>
      </c>
      <c r="J14287" s="269">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3" t="s">
        <v>2228</v>
      </c>
      <c r="C14288" s="264" t="s">
        <v>138</v>
      </c>
      <c r="D14288" s="74" t="str">
        <f t="shared" si="447"/>
        <v>jul/2019</v>
      </c>
      <c r="E14288" s="267">
        <v>43651</v>
      </c>
      <c r="F14288" s="263">
        <v>63</v>
      </c>
      <c r="G14288" s="263" t="s">
        <v>2229</v>
      </c>
      <c r="H14288" s="268" t="s">
        <v>3189</v>
      </c>
      <c r="I14288" s="268" t="s">
        <v>2176</v>
      </c>
      <c r="J14288" s="269">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3" t="s">
        <v>2228</v>
      </c>
      <c r="C14289" s="264" t="s">
        <v>138</v>
      </c>
      <c r="D14289" s="74" t="str">
        <f t="shared" si="447"/>
        <v>jul/2019</v>
      </c>
      <c r="E14289" s="267">
        <v>43651</v>
      </c>
      <c r="F14289" s="263" t="s">
        <v>4618</v>
      </c>
      <c r="G14289" s="263" t="s">
        <v>2229</v>
      </c>
      <c r="H14289" s="268" t="s">
        <v>3280</v>
      </c>
      <c r="I14289" s="268" t="s">
        <v>141</v>
      </c>
      <c r="J14289" s="269">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3" t="s">
        <v>2228</v>
      </c>
      <c r="C14290" s="264" t="s">
        <v>138</v>
      </c>
      <c r="D14290" s="74" t="str">
        <f t="shared" si="447"/>
        <v>jul/2019</v>
      </c>
      <c r="E14290" s="267">
        <v>43651</v>
      </c>
      <c r="F14290" s="263" t="s">
        <v>1070</v>
      </c>
      <c r="G14290" s="263" t="s">
        <v>2229</v>
      </c>
      <c r="H14290" s="268" t="s">
        <v>1071</v>
      </c>
      <c r="I14290" s="268" t="s">
        <v>2237</v>
      </c>
      <c r="J14290" s="269">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3" t="s">
        <v>2228</v>
      </c>
      <c r="C14291" s="264" t="s">
        <v>138</v>
      </c>
      <c r="D14291" s="74" t="str">
        <f t="shared" si="447"/>
        <v>jul/2019</v>
      </c>
      <c r="E14291" s="267">
        <v>43651</v>
      </c>
      <c r="F14291" s="263" t="s">
        <v>1261</v>
      </c>
      <c r="G14291" s="263" t="s">
        <v>2229</v>
      </c>
      <c r="H14291" s="268" t="s">
        <v>2250</v>
      </c>
      <c r="I14291" s="268" t="s">
        <v>135</v>
      </c>
      <c r="J14291" s="268">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3" t="s">
        <v>2228</v>
      </c>
      <c r="C14292" s="264" t="s">
        <v>138</v>
      </c>
      <c r="D14292" s="74" t="str">
        <f t="shared" si="447"/>
        <v>jul/2019</v>
      </c>
      <c r="E14292" s="267">
        <v>43651</v>
      </c>
      <c r="F14292" s="263" t="s">
        <v>1261</v>
      </c>
      <c r="G14292" s="263" t="s">
        <v>2229</v>
      </c>
      <c r="H14292" s="268" t="s">
        <v>2250</v>
      </c>
      <c r="I14292" s="268" t="s">
        <v>135</v>
      </c>
      <c r="J14292" s="268">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3" t="s">
        <v>2228</v>
      </c>
      <c r="C14293" s="264" t="s">
        <v>138</v>
      </c>
      <c r="D14293" s="74" t="str">
        <f t="shared" si="447"/>
        <v>jul/2019</v>
      </c>
      <c r="E14293" s="267">
        <v>43651</v>
      </c>
      <c r="F14293" s="263" t="s">
        <v>1261</v>
      </c>
      <c r="G14293" s="263" t="s">
        <v>2229</v>
      </c>
      <c r="H14293" s="268" t="s">
        <v>2250</v>
      </c>
      <c r="I14293" s="268" t="s">
        <v>135</v>
      </c>
      <c r="J14293" s="268">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3" t="s">
        <v>2228</v>
      </c>
      <c r="C14294" s="264" t="s">
        <v>138</v>
      </c>
      <c r="D14294" s="74" t="str">
        <f t="shared" si="447"/>
        <v>jul/2019</v>
      </c>
      <c r="E14294" s="267">
        <v>43651</v>
      </c>
      <c r="F14294" s="263" t="s">
        <v>1261</v>
      </c>
      <c r="G14294" s="263" t="s">
        <v>2229</v>
      </c>
      <c r="H14294" s="268" t="s">
        <v>2250</v>
      </c>
      <c r="I14294" s="268" t="s">
        <v>135</v>
      </c>
      <c r="J14294" s="268">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3" t="s">
        <v>2228</v>
      </c>
      <c r="C14295" s="264" t="s">
        <v>138</v>
      </c>
      <c r="D14295" s="74" t="str">
        <f t="shared" si="447"/>
        <v>jul/2019</v>
      </c>
      <c r="E14295" s="267">
        <v>43651</v>
      </c>
      <c r="F14295" s="263" t="s">
        <v>1261</v>
      </c>
      <c r="G14295" s="263" t="s">
        <v>2229</v>
      </c>
      <c r="H14295" s="268" t="s">
        <v>2250</v>
      </c>
      <c r="I14295" s="268" t="s">
        <v>135</v>
      </c>
      <c r="J14295" s="268">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3" t="s">
        <v>2228</v>
      </c>
      <c r="C14296" s="264" t="s">
        <v>138</v>
      </c>
      <c r="D14296" s="74" t="str">
        <f t="shared" si="447"/>
        <v>jul/2019</v>
      </c>
      <c r="E14296" s="267">
        <v>43651</v>
      </c>
      <c r="F14296" s="263" t="s">
        <v>1261</v>
      </c>
      <c r="G14296" s="263" t="s">
        <v>2229</v>
      </c>
      <c r="H14296" s="268" t="s">
        <v>2250</v>
      </c>
      <c r="I14296" s="268" t="s">
        <v>135</v>
      </c>
      <c r="J14296" s="268">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3" t="s">
        <v>2228</v>
      </c>
      <c r="C14297" s="264" t="s">
        <v>138</v>
      </c>
      <c r="D14297" s="74" t="str">
        <f t="shared" si="447"/>
        <v>jul/2019</v>
      </c>
      <c r="E14297" s="267">
        <v>43651</v>
      </c>
      <c r="F14297" s="263" t="s">
        <v>1261</v>
      </c>
      <c r="G14297" s="263" t="s">
        <v>2229</v>
      </c>
      <c r="H14297" s="268" t="s">
        <v>2250</v>
      </c>
      <c r="I14297" s="268" t="s">
        <v>135</v>
      </c>
      <c r="J14297" s="268">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3" t="s">
        <v>2228</v>
      </c>
      <c r="C14298" s="264" t="s">
        <v>138</v>
      </c>
      <c r="D14298" s="74" t="str">
        <f t="shared" si="447"/>
        <v>jul/2019</v>
      </c>
      <c r="E14298" s="267">
        <v>43651</v>
      </c>
      <c r="F14298" s="263" t="s">
        <v>1261</v>
      </c>
      <c r="G14298" s="263" t="s">
        <v>2229</v>
      </c>
      <c r="H14298" s="268" t="s">
        <v>2250</v>
      </c>
      <c r="I14298" s="268" t="s">
        <v>135</v>
      </c>
      <c r="J14298" s="268">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3" t="s">
        <v>2228</v>
      </c>
      <c r="C14299" s="264" t="s">
        <v>138</v>
      </c>
      <c r="D14299" s="74" t="str">
        <f t="shared" si="447"/>
        <v>jul/2019</v>
      </c>
      <c r="E14299" s="267">
        <v>43651</v>
      </c>
      <c r="F14299" s="263" t="s">
        <v>1261</v>
      </c>
      <c r="G14299" s="263" t="s">
        <v>2229</v>
      </c>
      <c r="H14299" s="268" t="s">
        <v>2250</v>
      </c>
      <c r="I14299" s="268" t="s">
        <v>135</v>
      </c>
      <c r="J14299" s="268">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3" t="s">
        <v>2228</v>
      </c>
      <c r="C14300" s="264" t="s">
        <v>138</v>
      </c>
      <c r="D14300" s="74" t="str">
        <f t="shared" si="447"/>
        <v>jul/2019</v>
      </c>
      <c r="E14300" s="267">
        <v>43651</v>
      </c>
      <c r="F14300" s="263">
        <v>2359104</v>
      </c>
      <c r="G14300" s="263" t="s">
        <v>2229</v>
      </c>
      <c r="H14300" s="268" t="s">
        <v>2392</v>
      </c>
      <c r="I14300" s="268" t="s">
        <v>145</v>
      </c>
      <c r="J14300" s="269">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3" t="s">
        <v>2228</v>
      </c>
      <c r="C14301" s="264" t="s">
        <v>138</v>
      </c>
      <c r="D14301" s="74" t="str">
        <f t="shared" si="447"/>
        <v>jul/2019</v>
      </c>
      <c r="E14301" s="267">
        <v>43654</v>
      </c>
      <c r="F14301" s="263" t="s">
        <v>1261</v>
      </c>
      <c r="G14301" s="263" t="s">
        <v>2229</v>
      </c>
      <c r="H14301" s="268" t="s">
        <v>262</v>
      </c>
      <c r="I14301" s="268" t="s">
        <v>135</v>
      </c>
      <c r="J14301" s="268">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3" t="s">
        <v>2228</v>
      </c>
      <c r="C14302" s="264" t="s">
        <v>138</v>
      </c>
      <c r="D14302" s="74" t="str">
        <f t="shared" si="447"/>
        <v>jul/2019</v>
      </c>
      <c r="E14302" s="267">
        <v>43654</v>
      </c>
      <c r="F14302" s="263">
        <v>42800</v>
      </c>
      <c r="G14302" s="263" t="s">
        <v>2229</v>
      </c>
      <c r="H14302" s="268" t="s">
        <v>3287</v>
      </c>
      <c r="I14302" s="268" t="s">
        <v>2182</v>
      </c>
      <c r="J14302" s="268">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3" t="s">
        <v>2228</v>
      </c>
      <c r="C14303" s="264" t="s">
        <v>138</v>
      </c>
      <c r="D14303" s="74" t="str">
        <f t="shared" si="447"/>
        <v>jul/2019</v>
      </c>
      <c r="E14303" s="267">
        <v>43654</v>
      </c>
      <c r="F14303" s="263">
        <v>3224</v>
      </c>
      <c r="G14303" s="263" t="s">
        <v>2229</v>
      </c>
      <c r="H14303" s="268" t="s">
        <v>4535</v>
      </c>
      <c r="I14303" s="268" t="s">
        <v>2182</v>
      </c>
      <c r="J14303" s="269">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3" t="s">
        <v>2228</v>
      </c>
      <c r="C14304" s="264" t="s">
        <v>138</v>
      </c>
      <c r="D14304" s="74" t="str">
        <f t="shared" si="447"/>
        <v>jul/2019</v>
      </c>
      <c r="E14304" s="267">
        <v>43654</v>
      </c>
      <c r="F14304" s="263">
        <v>3935</v>
      </c>
      <c r="G14304" s="263" t="s">
        <v>2229</v>
      </c>
      <c r="H14304" s="268" t="s">
        <v>4441</v>
      </c>
      <c r="I14304" s="268" t="s">
        <v>2182</v>
      </c>
      <c r="J14304" s="268">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3" t="s">
        <v>2228</v>
      </c>
      <c r="C14305" s="264" t="s">
        <v>138</v>
      </c>
      <c r="D14305" s="74" t="str">
        <f t="shared" si="447"/>
        <v>jul/2019</v>
      </c>
      <c r="E14305" s="267">
        <v>43654</v>
      </c>
      <c r="F14305" s="263" t="s">
        <v>1070</v>
      </c>
      <c r="G14305" s="263" t="s">
        <v>2229</v>
      </c>
      <c r="H14305" s="268" t="s">
        <v>1071</v>
      </c>
      <c r="I14305" s="268" t="s">
        <v>2237</v>
      </c>
      <c r="J14305" s="269">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3" t="s">
        <v>2228</v>
      </c>
      <c r="C14306" s="264" t="s">
        <v>138</v>
      </c>
      <c r="D14306" s="74" t="str">
        <f t="shared" si="447"/>
        <v>jul/2019</v>
      </c>
      <c r="E14306" s="267">
        <v>43654</v>
      </c>
      <c r="F14306" s="263">
        <v>124</v>
      </c>
      <c r="G14306" s="263" t="s">
        <v>2229</v>
      </c>
      <c r="H14306" s="268" t="s">
        <v>3270</v>
      </c>
      <c r="I14306" s="268" t="s">
        <v>2177</v>
      </c>
      <c r="J14306" s="269">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3" t="s">
        <v>2228</v>
      </c>
      <c r="C14307" s="264" t="s">
        <v>138</v>
      </c>
      <c r="D14307" s="74" t="str">
        <f t="shared" si="447"/>
        <v>jul/2019</v>
      </c>
      <c r="E14307" s="267">
        <v>43654</v>
      </c>
      <c r="F14307" s="263" t="s">
        <v>1261</v>
      </c>
      <c r="G14307" s="263" t="s">
        <v>2229</v>
      </c>
      <c r="H14307" s="268" t="s">
        <v>2250</v>
      </c>
      <c r="I14307" s="268" t="s">
        <v>135</v>
      </c>
      <c r="J14307" s="268">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3" t="s">
        <v>2228</v>
      </c>
      <c r="C14308" s="264" t="s">
        <v>138</v>
      </c>
      <c r="D14308" s="74" t="str">
        <f t="shared" si="447"/>
        <v>jul/2019</v>
      </c>
      <c r="E14308" s="267">
        <v>43654</v>
      </c>
      <c r="F14308" s="263" t="s">
        <v>1261</v>
      </c>
      <c r="G14308" s="263" t="s">
        <v>2229</v>
      </c>
      <c r="H14308" s="268" t="s">
        <v>2250</v>
      </c>
      <c r="I14308" s="268" t="s">
        <v>135</v>
      </c>
      <c r="J14308" s="268">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3" t="s">
        <v>2228</v>
      </c>
      <c r="C14309" s="264" t="s">
        <v>138</v>
      </c>
      <c r="D14309" s="74" t="str">
        <f t="shared" si="447"/>
        <v>jul/2019</v>
      </c>
      <c r="E14309" s="267">
        <v>43654</v>
      </c>
      <c r="F14309" s="263" t="s">
        <v>1261</v>
      </c>
      <c r="G14309" s="263" t="s">
        <v>2229</v>
      </c>
      <c r="H14309" s="268" t="s">
        <v>2250</v>
      </c>
      <c r="I14309" s="268" t="s">
        <v>135</v>
      </c>
      <c r="J14309" s="268">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3" t="s">
        <v>2228</v>
      </c>
      <c r="C14310" s="264" t="s">
        <v>138</v>
      </c>
      <c r="D14310" s="74" t="str">
        <f t="shared" si="447"/>
        <v>jul/2019</v>
      </c>
      <c r="E14310" s="267">
        <v>43654</v>
      </c>
      <c r="F14310" s="263" t="s">
        <v>1261</v>
      </c>
      <c r="G14310" s="263" t="s">
        <v>2229</v>
      </c>
      <c r="H14310" s="268" t="s">
        <v>2250</v>
      </c>
      <c r="I14310" s="268" t="s">
        <v>135</v>
      </c>
      <c r="J14310" s="268">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3" t="s">
        <v>2228</v>
      </c>
      <c r="C14311" s="264" t="s">
        <v>138</v>
      </c>
      <c r="D14311" s="74" t="str">
        <f t="shared" si="447"/>
        <v>jul/2019</v>
      </c>
      <c r="E14311" s="267">
        <v>43655</v>
      </c>
      <c r="F14311" s="263">
        <v>860</v>
      </c>
      <c r="G14311" s="263" t="s">
        <v>2229</v>
      </c>
      <c r="H14311" s="268" t="s">
        <v>4625</v>
      </c>
      <c r="I14311" s="268" t="s">
        <v>2194</v>
      </c>
      <c r="J14311" s="268">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3" t="s">
        <v>2228</v>
      </c>
      <c r="C14312" s="264" t="s">
        <v>138</v>
      </c>
      <c r="D14312" s="74" t="str">
        <f t="shared" si="447"/>
        <v>jul/2019</v>
      </c>
      <c r="E14312" s="267">
        <v>43655</v>
      </c>
      <c r="F14312" s="263">
        <v>2721</v>
      </c>
      <c r="G14312" s="263" t="s">
        <v>2229</v>
      </c>
      <c r="H14312" s="268" t="s">
        <v>4626</v>
      </c>
      <c r="I14312" s="268" t="s">
        <v>2182</v>
      </c>
      <c r="J14312" s="268">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3" t="s">
        <v>2228</v>
      </c>
      <c r="C14313" s="264" t="s">
        <v>138</v>
      </c>
      <c r="D14313" s="74" t="str">
        <f t="shared" si="447"/>
        <v>jul/2019</v>
      </c>
      <c r="E14313" s="267">
        <v>43655</v>
      </c>
      <c r="F14313" s="263">
        <v>599</v>
      </c>
      <c r="G14313" s="263" t="s">
        <v>2229</v>
      </c>
      <c r="H14313" s="268" t="s">
        <v>4627</v>
      </c>
      <c r="I14313" s="268" t="s">
        <v>2182</v>
      </c>
      <c r="J14313" s="268">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3" t="s">
        <v>2228</v>
      </c>
      <c r="C14314" s="264" t="s">
        <v>138</v>
      </c>
      <c r="D14314" s="74" t="str">
        <f t="shared" si="447"/>
        <v>jul/2019</v>
      </c>
      <c r="E14314" s="267">
        <v>43655</v>
      </c>
      <c r="F14314" s="263">
        <v>2346</v>
      </c>
      <c r="G14314" s="263" t="s">
        <v>2229</v>
      </c>
      <c r="H14314" s="268" t="s">
        <v>4628</v>
      </c>
      <c r="I14314" s="268" t="s">
        <v>2182</v>
      </c>
      <c r="J14314" s="269">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3" t="s">
        <v>2228</v>
      </c>
      <c r="C14315" s="264" t="s">
        <v>138</v>
      </c>
      <c r="D14315" s="74" t="str">
        <f t="shared" si="447"/>
        <v>jul/2019</v>
      </c>
      <c r="E14315" s="267">
        <v>43655</v>
      </c>
      <c r="F14315" s="263">
        <v>2427</v>
      </c>
      <c r="G14315" s="263" t="s">
        <v>2229</v>
      </c>
      <c r="H14315" s="268" t="s">
        <v>4629</v>
      </c>
      <c r="I14315" s="268" t="s">
        <v>2194</v>
      </c>
      <c r="J14315" s="268">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3" t="s">
        <v>2228</v>
      </c>
      <c r="C14316" s="264" t="s">
        <v>138</v>
      </c>
      <c r="D14316" s="74" t="str">
        <f t="shared" si="447"/>
        <v>jul/2019</v>
      </c>
      <c r="E14316" s="267">
        <v>43655</v>
      </c>
      <c r="F14316" s="263" t="s">
        <v>1070</v>
      </c>
      <c r="G14316" s="263" t="s">
        <v>2229</v>
      </c>
      <c r="H14316" s="268" t="s">
        <v>1071</v>
      </c>
      <c r="I14316" s="268" t="s">
        <v>2237</v>
      </c>
      <c r="J14316" s="269">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3" t="s">
        <v>2228</v>
      </c>
      <c r="C14317" s="264" t="s">
        <v>138</v>
      </c>
      <c r="D14317" s="74" t="str">
        <f t="shared" si="447"/>
        <v>jul/2019</v>
      </c>
      <c r="E14317" s="267">
        <v>43655</v>
      </c>
      <c r="F14317" s="263" t="s">
        <v>1261</v>
      </c>
      <c r="G14317" s="263" t="s">
        <v>2229</v>
      </c>
      <c r="H14317" s="268" t="s">
        <v>2250</v>
      </c>
      <c r="I14317" s="268" t="s">
        <v>135</v>
      </c>
      <c r="J14317" s="268">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3" t="s">
        <v>2228</v>
      </c>
      <c r="C14318" s="264" t="s">
        <v>138</v>
      </c>
      <c r="D14318" s="74" t="str">
        <f t="shared" si="447"/>
        <v>jul/2019</v>
      </c>
      <c r="E14318" s="267">
        <v>43655</v>
      </c>
      <c r="F14318" s="263" t="s">
        <v>1261</v>
      </c>
      <c r="G14318" s="263" t="s">
        <v>2229</v>
      </c>
      <c r="H14318" s="268" t="s">
        <v>2250</v>
      </c>
      <c r="I14318" s="268" t="s">
        <v>135</v>
      </c>
      <c r="J14318" s="268">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3" t="s">
        <v>2228</v>
      </c>
      <c r="C14319" s="264" t="s">
        <v>138</v>
      </c>
      <c r="D14319" s="74" t="str">
        <f t="shared" si="447"/>
        <v>jul/2019</v>
      </c>
      <c r="E14319" s="267">
        <v>43655</v>
      </c>
      <c r="F14319" s="263" t="s">
        <v>1261</v>
      </c>
      <c r="G14319" s="263" t="s">
        <v>2229</v>
      </c>
      <c r="H14319" s="268" t="s">
        <v>2250</v>
      </c>
      <c r="I14319" s="268" t="s">
        <v>135</v>
      </c>
      <c r="J14319" s="268">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3" t="s">
        <v>2228</v>
      </c>
      <c r="C14320" s="264" t="s">
        <v>138</v>
      </c>
      <c r="D14320" s="74" t="str">
        <f t="shared" si="447"/>
        <v>jul/2019</v>
      </c>
      <c r="E14320" s="267">
        <v>43655</v>
      </c>
      <c r="F14320" s="263" t="s">
        <v>1261</v>
      </c>
      <c r="G14320" s="263" t="s">
        <v>2229</v>
      </c>
      <c r="H14320" s="268" t="s">
        <v>2250</v>
      </c>
      <c r="I14320" s="268" t="s">
        <v>135</v>
      </c>
      <c r="J14320" s="268">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3" t="s">
        <v>2228</v>
      </c>
      <c r="C14321" s="264" t="s">
        <v>138</v>
      </c>
      <c r="D14321" s="74" t="str">
        <f t="shared" si="447"/>
        <v>jul/2019</v>
      </c>
      <c r="E14321" s="267">
        <v>43656</v>
      </c>
      <c r="F14321" s="263" t="s">
        <v>4412</v>
      </c>
      <c r="G14321" s="263" t="s">
        <v>2229</v>
      </c>
      <c r="H14321" s="268" t="s">
        <v>549</v>
      </c>
      <c r="I14321" s="268" t="s">
        <v>130</v>
      </c>
      <c r="J14321" s="269">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3" t="s">
        <v>2228</v>
      </c>
      <c r="C14322" s="264" t="s">
        <v>138</v>
      </c>
      <c r="D14322" s="74" t="str">
        <f t="shared" si="447"/>
        <v>jul/2019</v>
      </c>
      <c r="E14322" s="267">
        <v>43656</v>
      </c>
      <c r="F14322" s="263" t="s">
        <v>3376</v>
      </c>
      <c r="G14322" s="263" t="s">
        <v>2229</v>
      </c>
      <c r="H14322" s="268" t="s">
        <v>549</v>
      </c>
      <c r="I14322" s="268" t="s">
        <v>130</v>
      </c>
      <c r="J14322" s="269">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3" t="s">
        <v>2228</v>
      </c>
      <c r="C14323" s="264" t="s">
        <v>138</v>
      </c>
      <c r="D14323" s="74" t="str">
        <f t="shared" si="447"/>
        <v>jul/2019</v>
      </c>
      <c r="E14323" s="267">
        <v>43656</v>
      </c>
      <c r="F14323" s="263">
        <v>141698</v>
      </c>
      <c r="G14323" s="263" t="s">
        <v>2229</v>
      </c>
      <c r="H14323" s="268" t="s">
        <v>4630</v>
      </c>
      <c r="I14323" s="268" t="s">
        <v>2182</v>
      </c>
      <c r="J14323" s="269">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3" t="s">
        <v>2228</v>
      </c>
      <c r="C14324" s="264" t="s">
        <v>138</v>
      </c>
      <c r="D14324" s="74" t="str">
        <f t="shared" si="447"/>
        <v>jul/2019</v>
      </c>
      <c r="E14324" s="267">
        <v>43656</v>
      </c>
      <c r="F14324" s="263" t="s">
        <v>4412</v>
      </c>
      <c r="G14324" s="263" t="s">
        <v>2229</v>
      </c>
      <c r="H14324" s="268" t="s">
        <v>2855</v>
      </c>
      <c r="I14324" s="268" t="s">
        <v>130</v>
      </c>
      <c r="J14324" s="269">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3" t="s">
        <v>2228</v>
      </c>
      <c r="C14325" s="264" t="s">
        <v>138</v>
      </c>
      <c r="D14325" s="74" t="str">
        <f t="shared" si="447"/>
        <v>jul/2019</v>
      </c>
      <c r="E14325" s="267">
        <v>43656</v>
      </c>
      <c r="F14325" s="263" t="s">
        <v>3376</v>
      </c>
      <c r="G14325" s="263" t="s">
        <v>2229</v>
      </c>
      <c r="H14325" s="268" t="s">
        <v>2855</v>
      </c>
      <c r="I14325" s="268" t="s">
        <v>130</v>
      </c>
      <c r="J14325" s="269">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3" t="s">
        <v>2228</v>
      </c>
      <c r="C14326" s="264" t="s">
        <v>138</v>
      </c>
      <c r="D14326" s="74" t="str">
        <f t="shared" si="447"/>
        <v>jul/2019</v>
      </c>
      <c r="E14326" s="267">
        <v>43656</v>
      </c>
      <c r="F14326" s="263" t="s">
        <v>131</v>
      </c>
      <c r="G14326" s="263" t="s">
        <v>2229</v>
      </c>
      <c r="H14326" s="268" t="s">
        <v>2418</v>
      </c>
      <c r="I14326" s="268" t="s">
        <v>133</v>
      </c>
      <c r="J14326" s="269">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3" t="s">
        <v>2228</v>
      </c>
      <c r="C14327" s="264" t="s">
        <v>138</v>
      </c>
      <c r="D14327" s="74" t="str">
        <f t="shared" si="447"/>
        <v>jul/2019</v>
      </c>
      <c r="E14327" s="267">
        <v>43656</v>
      </c>
      <c r="F14327" s="263" t="s">
        <v>131</v>
      </c>
      <c r="G14327" s="263" t="s">
        <v>2229</v>
      </c>
      <c r="H14327" s="268" t="s">
        <v>4285</v>
      </c>
      <c r="I14327" s="268" t="s">
        <v>133</v>
      </c>
      <c r="J14327" s="269">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3" t="s">
        <v>2228</v>
      </c>
      <c r="C14328" s="264" t="s">
        <v>138</v>
      </c>
      <c r="D14328" s="74" t="str">
        <f t="shared" si="447"/>
        <v>jul/2019</v>
      </c>
      <c r="E14328" s="267">
        <v>43656</v>
      </c>
      <c r="F14328" s="263" t="s">
        <v>1070</v>
      </c>
      <c r="G14328" s="263" t="s">
        <v>2229</v>
      </c>
      <c r="H14328" s="268" t="s">
        <v>1071</v>
      </c>
      <c r="I14328" s="268" t="s">
        <v>2237</v>
      </c>
      <c r="J14328" s="269">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3" t="s">
        <v>2228</v>
      </c>
      <c r="C14329" s="264" t="s">
        <v>138</v>
      </c>
      <c r="D14329" s="74" t="str">
        <f t="shared" si="447"/>
        <v>jul/2019</v>
      </c>
      <c r="E14329" s="267">
        <v>43656</v>
      </c>
      <c r="F14329" s="263" t="s">
        <v>1261</v>
      </c>
      <c r="G14329" s="263" t="s">
        <v>2229</v>
      </c>
      <c r="H14329" s="268" t="s">
        <v>2250</v>
      </c>
      <c r="I14329" s="268" t="s">
        <v>135</v>
      </c>
      <c r="J14329" s="268">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3" t="s">
        <v>2228</v>
      </c>
      <c r="C14330" s="264" t="s">
        <v>138</v>
      </c>
      <c r="D14330" s="74" t="str">
        <f t="shared" si="447"/>
        <v>jul/2019</v>
      </c>
      <c r="E14330" s="267">
        <v>43656</v>
      </c>
      <c r="F14330" s="263" t="s">
        <v>1261</v>
      </c>
      <c r="G14330" s="263" t="s">
        <v>2229</v>
      </c>
      <c r="H14330" s="268" t="s">
        <v>2250</v>
      </c>
      <c r="I14330" s="268" t="s">
        <v>135</v>
      </c>
      <c r="J14330" s="268">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3" t="s">
        <v>2228</v>
      </c>
      <c r="C14331" s="264" t="s">
        <v>138</v>
      </c>
      <c r="D14331" s="74" t="str">
        <f t="shared" si="447"/>
        <v>jul/2019</v>
      </c>
      <c r="E14331" s="267">
        <v>43656</v>
      </c>
      <c r="F14331" s="263" t="s">
        <v>1261</v>
      </c>
      <c r="G14331" s="263" t="s">
        <v>2229</v>
      </c>
      <c r="H14331" s="268" t="s">
        <v>2250</v>
      </c>
      <c r="I14331" s="268" t="s">
        <v>135</v>
      </c>
      <c r="J14331" s="268">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3" t="s">
        <v>2228</v>
      </c>
      <c r="C14332" s="264" t="s">
        <v>138</v>
      </c>
      <c r="D14332" s="74" t="str">
        <f t="shared" si="447"/>
        <v>jul/2019</v>
      </c>
      <c r="E14332" s="267">
        <v>43656</v>
      </c>
      <c r="F14332" s="263" t="s">
        <v>1261</v>
      </c>
      <c r="G14332" s="263" t="s">
        <v>2229</v>
      </c>
      <c r="H14332" s="268" t="s">
        <v>2250</v>
      </c>
      <c r="I14332" s="268" t="s">
        <v>135</v>
      </c>
      <c r="J14332" s="268">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3" t="s">
        <v>2228</v>
      </c>
      <c r="C14333" s="264" t="s">
        <v>138</v>
      </c>
      <c r="D14333" s="74" t="str">
        <f t="shared" si="447"/>
        <v>jul/2019</v>
      </c>
      <c r="E14333" s="267">
        <v>43657</v>
      </c>
      <c r="F14333" s="263" t="s">
        <v>4517</v>
      </c>
      <c r="G14333" s="263" t="s">
        <v>2229</v>
      </c>
      <c r="H14333" s="268" t="s">
        <v>4394</v>
      </c>
      <c r="I14333" s="268" t="s">
        <v>2209</v>
      </c>
      <c r="J14333" s="268">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3" t="s">
        <v>2228</v>
      </c>
      <c r="C14334" s="264" t="s">
        <v>138</v>
      </c>
      <c r="D14334" s="74" t="str">
        <f t="shared" si="447"/>
        <v>jul/2019</v>
      </c>
      <c r="E14334" s="267">
        <v>43657</v>
      </c>
      <c r="F14334" s="263" t="s">
        <v>1070</v>
      </c>
      <c r="G14334" s="263" t="s">
        <v>2229</v>
      </c>
      <c r="H14334" s="268" t="s">
        <v>1071</v>
      </c>
      <c r="I14334" s="268" t="s">
        <v>2237</v>
      </c>
      <c r="J14334" s="269">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3" t="s">
        <v>2228</v>
      </c>
      <c r="C14335" s="264" t="s">
        <v>138</v>
      </c>
      <c r="D14335" s="74" t="str">
        <f t="shared" si="447"/>
        <v>jul/2019</v>
      </c>
      <c r="E14335" s="267">
        <v>43657</v>
      </c>
      <c r="F14335" s="263" t="s">
        <v>4517</v>
      </c>
      <c r="G14335" s="263" t="s">
        <v>2229</v>
      </c>
      <c r="H14335" s="268" t="s">
        <v>883</v>
      </c>
      <c r="I14335" s="268" t="s">
        <v>2209</v>
      </c>
      <c r="J14335" s="268">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3" t="s">
        <v>2228</v>
      </c>
      <c r="C14336" s="264" t="s">
        <v>138</v>
      </c>
      <c r="D14336" s="74" t="str">
        <f t="shared" si="447"/>
        <v>jul/2019</v>
      </c>
      <c r="E14336" s="267">
        <v>43657</v>
      </c>
      <c r="F14336" s="263" t="s">
        <v>1261</v>
      </c>
      <c r="G14336" s="263" t="s">
        <v>2229</v>
      </c>
      <c r="H14336" s="268" t="s">
        <v>2250</v>
      </c>
      <c r="I14336" s="268" t="s">
        <v>135</v>
      </c>
      <c r="J14336" s="268">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3" t="s">
        <v>2228</v>
      </c>
      <c r="C14337" s="264" t="s">
        <v>138</v>
      </c>
      <c r="D14337" s="74" t="str">
        <f t="shared" si="447"/>
        <v>jul/2019</v>
      </c>
      <c r="E14337" s="267">
        <v>43657</v>
      </c>
      <c r="F14337" s="263" t="s">
        <v>1261</v>
      </c>
      <c r="G14337" s="263" t="s">
        <v>2229</v>
      </c>
      <c r="H14337" s="268" t="s">
        <v>2250</v>
      </c>
      <c r="I14337" s="268" t="s">
        <v>135</v>
      </c>
      <c r="J14337" s="268">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3" t="s">
        <v>2228</v>
      </c>
      <c r="C14338" s="264" t="s">
        <v>138</v>
      </c>
      <c r="D14338" s="74" t="str">
        <f t="shared" si="447"/>
        <v>jul/2019</v>
      </c>
      <c r="E14338" s="267">
        <v>43658</v>
      </c>
      <c r="F14338" s="263" t="s">
        <v>1070</v>
      </c>
      <c r="G14338" s="263" t="s">
        <v>2229</v>
      </c>
      <c r="H14338" s="268" t="s">
        <v>1071</v>
      </c>
      <c r="I14338" s="268" t="s">
        <v>2237</v>
      </c>
      <c r="J14338" s="269">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3" t="s">
        <v>2228</v>
      </c>
      <c r="C14339" s="264" t="s">
        <v>138</v>
      </c>
      <c r="D14339" s="74" t="str">
        <f t="shared" si="447"/>
        <v>jul/2019</v>
      </c>
      <c r="E14339" s="267">
        <v>43658</v>
      </c>
      <c r="F14339" s="263">
        <v>9819</v>
      </c>
      <c r="G14339" s="263" t="s">
        <v>2229</v>
      </c>
      <c r="H14339" s="268" t="s">
        <v>3254</v>
      </c>
      <c r="I14339" s="268" t="s">
        <v>2204</v>
      </c>
      <c r="J14339" s="269">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3" t="s">
        <v>2228</v>
      </c>
      <c r="C14340" s="264" t="s">
        <v>138</v>
      </c>
      <c r="D14340" s="74" t="str">
        <f t="shared" ref="D14340:D14403" si="449">TEXT(E14340,"mmm/aaaa")</f>
        <v>jul/2019</v>
      </c>
      <c r="E14340" s="267">
        <v>43658</v>
      </c>
      <c r="F14340" s="263" t="s">
        <v>1261</v>
      </c>
      <c r="G14340" s="263" t="s">
        <v>2229</v>
      </c>
      <c r="H14340" s="268" t="s">
        <v>2250</v>
      </c>
      <c r="I14340" s="268" t="s">
        <v>135</v>
      </c>
      <c r="J14340" s="268">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3" t="s">
        <v>2228</v>
      </c>
      <c r="C14341" s="264" t="s">
        <v>138</v>
      </c>
      <c r="D14341" s="74" t="str">
        <f t="shared" si="449"/>
        <v>jul/2019</v>
      </c>
      <c r="E14341" s="267">
        <v>43661</v>
      </c>
      <c r="F14341" s="263" t="s">
        <v>4423</v>
      </c>
      <c r="G14341" s="263" t="s">
        <v>2229</v>
      </c>
      <c r="H14341" s="268" t="s">
        <v>2586</v>
      </c>
      <c r="I14341" s="268" t="s">
        <v>540</v>
      </c>
      <c r="J14341" s="268">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3" t="s">
        <v>2228</v>
      </c>
      <c r="C14342" s="264" t="s">
        <v>138</v>
      </c>
      <c r="D14342" s="74" t="str">
        <f t="shared" si="449"/>
        <v>jul/2019</v>
      </c>
      <c r="E14342" s="267">
        <v>43661</v>
      </c>
      <c r="F14342" s="263" t="s">
        <v>1261</v>
      </c>
      <c r="G14342" s="263" t="s">
        <v>2229</v>
      </c>
      <c r="H14342" s="268" t="s">
        <v>2338</v>
      </c>
      <c r="I14342" s="268" t="s">
        <v>135</v>
      </c>
      <c r="J14342" s="268">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3" t="s">
        <v>2228</v>
      </c>
      <c r="C14343" s="264" t="s">
        <v>138</v>
      </c>
      <c r="D14343" s="74" t="str">
        <f t="shared" si="449"/>
        <v>jul/2019</v>
      </c>
      <c r="E14343" s="267">
        <v>43661</v>
      </c>
      <c r="F14343" s="263">
        <v>8629</v>
      </c>
      <c r="G14343" s="263" t="s">
        <v>2229</v>
      </c>
      <c r="H14343" s="268" t="s">
        <v>4432</v>
      </c>
      <c r="I14343" s="268" t="s">
        <v>2182</v>
      </c>
      <c r="J14343" s="268">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3" t="s">
        <v>2228</v>
      </c>
      <c r="C14344" s="264" t="s">
        <v>138</v>
      </c>
      <c r="D14344" s="74" t="str">
        <f t="shared" si="449"/>
        <v>jul/2019</v>
      </c>
      <c r="E14344" s="267">
        <v>43661</v>
      </c>
      <c r="F14344" s="263">
        <v>8629</v>
      </c>
      <c r="G14344" s="263" t="s">
        <v>2229</v>
      </c>
      <c r="H14344" s="268" t="s">
        <v>4432</v>
      </c>
      <c r="I14344" s="268" t="s">
        <v>562</v>
      </c>
      <c r="J14344" s="268">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3" t="s">
        <v>2228</v>
      </c>
      <c r="C14345" s="264" t="s">
        <v>138</v>
      </c>
      <c r="D14345" s="74" t="str">
        <f t="shared" si="449"/>
        <v>jul/2019</v>
      </c>
      <c r="E14345" s="267">
        <v>43663</v>
      </c>
      <c r="F14345" s="263" t="s">
        <v>208</v>
      </c>
      <c r="G14345" s="263" t="s">
        <v>2229</v>
      </c>
      <c r="H14345" s="268" t="s">
        <v>2855</v>
      </c>
      <c r="I14345" s="268" t="s">
        <v>160</v>
      </c>
      <c r="J14345" s="268">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3" t="s">
        <v>2228</v>
      </c>
      <c r="C14346" s="264" t="s">
        <v>138</v>
      </c>
      <c r="D14346" s="74" t="str">
        <f t="shared" si="449"/>
        <v>jul/2019</v>
      </c>
      <c r="E14346" s="267">
        <v>43663</v>
      </c>
      <c r="F14346" s="263" t="s">
        <v>208</v>
      </c>
      <c r="G14346" s="263" t="s">
        <v>2229</v>
      </c>
      <c r="H14346" s="268" t="s">
        <v>4631</v>
      </c>
      <c r="I14346" s="268" t="s">
        <v>160</v>
      </c>
      <c r="J14346" s="268">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3" t="s">
        <v>2228</v>
      </c>
      <c r="C14347" s="264" t="s">
        <v>138</v>
      </c>
      <c r="D14347" s="74" t="str">
        <f t="shared" si="449"/>
        <v>jul/2019</v>
      </c>
      <c r="E14347" s="267">
        <v>43663</v>
      </c>
      <c r="F14347" s="263" t="s">
        <v>1261</v>
      </c>
      <c r="G14347" s="263" t="s">
        <v>2229</v>
      </c>
      <c r="H14347" s="268" t="s">
        <v>2250</v>
      </c>
      <c r="I14347" s="268" t="s">
        <v>135</v>
      </c>
      <c r="J14347" s="268">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3" t="s">
        <v>2228</v>
      </c>
      <c r="C14348" s="264" t="s">
        <v>138</v>
      </c>
      <c r="D14348" s="74" t="str">
        <f t="shared" si="449"/>
        <v>jul/2019</v>
      </c>
      <c r="E14348" s="267">
        <v>43663</v>
      </c>
      <c r="F14348" s="263" t="s">
        <v>1261</v>
      </c>
      <c r="G14348" s="263" t="s">
        <v>2229</v>
      </c>
      <c r="H14348" s="268" t="s">
        <v>2250</v>
      </c>
      <c r="I14348" s="268" t="s">
        <v>135</v>
      </c>
      <c r="J14348" s="268">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3" t="s">
        <v>2228</v>
      </c>
      <c r="C14349" s="264" t="s">
        <v>138</v>
      </c>
      <c r="D14349" s="74" t="str">
        <f t="shared" si="449"/>
        <v>jul/2019</v>
      </c>
      <c r="E14349" s="267">
        <v>43663</v>
      </c>
      <c r="F14349" s="263" t="s">
        <v>1261</v>
      </c>
      <c r="G14349" s="263" t="s">
        <v>2229</v>
      </c>
      <c r="H14349" s="268" t="s">
        <v>2250</v>
      </c>
      <c r="I14349" s="268" t="s">
        <v>135</v>
      </c>
      <c r="J14349" s="268">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3" t="s">
        <v>2228</v>
      </c>
      <c r="C14350" s="264" t="s">
        <v>138</v>
      </c>
      <c r="D14350" s="74" t="str">
        <f t="shared" si="449"/>
        <v>jul/2019</v>
      </c>
      <c r="E14350" s="267">
        <v>43663</v>
      </c>
      <c r="F14350" s="263">
        <v>40262</v>
      </c>
      <c r="G14350" s="263" t="s">
        <v>2229</v>
      </c>
      <c r="H14350" s="268" t="s">
        <v>4409</v>
      </c>
      <c r="I14350" s="268" t="s">
        <v>2193</v>
      </c>
      <c r="J14350" s="268">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3" t="s">
        <v>2228</v>
      </c>
      <c r="C14351" s="264" t="s">
        <v>138</v>
      </c>
      <c r="D14351" s="74" t="str">
        <f t="shared" si="449"/>
        <v>jul/2019</v>
      </c>
      <c r="E14351" s="267">
        <v>43669</v>
      </c>
      <c r="F14351" s="263" t="s">
        <v>4517</v>
      </c>
      <c r="G14351" s="263" t="s">
        <v>2229</v>
      </c>
      <c r="H14351" s="268" t="s">
        <v>4394</v>
      </c>
      <c r="I14351" s="268" t="s">
        <v>2209</v>
      </c>
      <c r="J14351" s="268">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3" t="s">
        <v>2240</v>
      </c>
      <c r="C14352" s="264" t="s">
        <v>138</v>
      </c>
      <c r="D14352" s="74" t="str">
        <f t="shared" si="449"/>
        <v>jul/2019</v>
      </c>
      <c r="E14352" s="267">
        <v>43671</v>
      </c>
      <c r="F14352" s="263" t="s">
        <v>161</v>
      </c>
      <c r="G14352" s="263" t="s">
        <v>2229</v>
      </c>
      <c r="H14352" s="268" t="s">
        <v>161</v>
      </c>
      <c r="I14352" s="268" t="s">
        <v>2168</v>
      </c>
      <c r="J14352" s="269">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3" t="s">
        <v>2240</v>
      </c>
      <c r="C14353" s="264" t="s">
        <v>138</v>
      </c>
      <c r="D14353" s="74" t="str">
        <f t="shared" si="449"/>
        <v>jul/2019</v>
      </c>
      <c r="E14353" s="267">
        <v>43671</v>
      </c>
      <c r="F14353" s="263" t="s">
        <v>161</v>
      </c>
      <c r="G14353" s="263" t="s">
        <v>2229</v>
      </c>
      <c r="H14353" s="268" t="s">
        <v>161</v>
      </c>
      <c r="I14353" s="268" t="s">
        <v>2168</v>
      </c>
      <c r="J14353" s="269">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3" t="s">
        <v>2240</v>
      </c>
      <c r="C14354" s="264" t="s">
        <v>138</v>
      </c>
      <c r="D14354" s="74" t="str">
        <f t="shared" si="449"/>
        <v>jul/2019</v>
      </c>
      <c r="E14354" s="267">
        <v>43671</v>
      </c>
      <c r="F14354" s="263" t="s">
        <v>161</v>
      </c>
      <c r="G14354" s="263" t="s">
        <v>2229</v>
      </c>
      <c r="H14354" s="268" t="s">
        <v>161</v>
      </c>
      <c r="I14354" s="268" t="s">
        <v>2168</v>
      </c>
      <c r="J14354" s="269">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3" t="s">
        <v>2240</v>
      </c>
      <c r="C14355" s="264" t="s">
        <v>138</v>
      </c>
      <c r="D14355" s="74" t="str">
        <f t="shared" si="449"/>
        <v>jul/2019</v>
      </c>
      <c r="E14355" s="267">
        <v>43671</v>
      </c>
      <c r="F14355" s="263" t="s">
        <v>1061</v>
      </c>
      <c r="G14355" s="263" t="s">
        <v>2229</v>
      </c>
      <c r="H14355" s="268" t="s">
        <v>4370</v>
      </c>
      <c r="I14355" s="268" t="s">
        <v>126</v>
      </c>
      <c r="J14355" s="269">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3" t="s">
        <v>2228</v>
      </c>
      <c r="C14356" s="264" t="s">
        <v>138</v>
      </c>
      <c r="D14356" s="74" t="str">
        <f t="shared" si="449"/>
        <v>jul/2019</v>
      </c>
      <c r="E14356" s="267">
        <v>43671</v>
      </c>
      <c r="F14356" s="263" t="s">
        <v>4374</v>
      </c>
      <c r="G14356" s="263" t="s">
        <v>2229</v>
      </c>
      <c r="H14356" s="268" t="s">
        <v>72</v>
      </c>
      <c r="I14356" s="268" t="s">
        <v>1064</v>
      </c>
      <c r="J14356" s="269">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3" t="s">
        <v>2228</v>
      </c>
      <c r="C14357" s="264" t="s">
        <v>138</v>
      </c>
      <c r="D14357" s="74" t="str">
        <f t="shared" si="449"/>
        <v>jul/2019</v>
      </c>
      <c r="E14357" s="267">
        <v>43671</v>
      </c>
      <c r="F14357" s="263" t="s">
        <v>4412</v>
      </c>
      <c r="G14357" s="263" t="s">
        <v>2229</v>
      </c>
      <c r="H14357" s="268" t="s">
        <v>4632</v>
      </c>
      <c r="I14357" s="268" t="s">
        <v>130</v>
      </c>
      <c r="J14357" s="269">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3" t="s">
        <v>2228</v>
      </c>
      <c r="C14358" s="264" t="s">
        <v>138</v>
      </c>
      <c r="D14358" s="74" t="str">
        <f t="shared" si="449"/>
        <v>jul/2019</v>
      </c>
      <c r="E14358" s="267">
        <v>43671</v>
      </c>
      <c r="F14358" s="263" t="s">
        <v>3376</v>
      </c>
      <c r="G14358" s="263" t="s">
        <v>2229</v>
      </c>
      <c r="H14358" s="268" t="s">
        <v>4632</v>
      </c>
      <c r="I14358" s="268" t="s">
        <v>130</v>
      </c>
      <c r="J14358" s="269">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3" t="s">
        <v>2228</v>
      </c>
      <c r="C14359" s="264" t="s">
        <v>138</v>
      </c>
      <c r="D14359" s="74" t="str">
        <f t="shared" si="449"/>
        <v>jul/2019</v>
      </c>
      <c r="E14359" s="267">
        <v>43671</v>
      </c>
      <c r="F14359" s="263" t="s">
        <v>1061</v>
      </c>
      <c r="G14359" s="263" t="s">
        <v>2229</v>
      </c>
      <c r="H14359" s="268" t="s">
        <v>4370</v>
      </c>
      <c r="I14359" s="268" t="s">
        <v>126</v>
      </c>
      <c r="J14359" s="269">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3" t="s">
        <v>2228</v>
      </c>
      <c r="C14360" s="264" t="s">
        <v>138</v>
      </c>
      <c r="D14360" s="74" t="str">
        <f t="shared" si="449"/>
        <v>jul/2019</v>
      </c>
      <c r="E14360" s="267">
        <v>43672</v>
      </c>
      <c r="F14360" s="263">
        <v>99149</v>
      </c>
      <c r="G14360" s="263" t="s">
        <v>2229</v>
      </c>
      <c r="H14360" s="268" t="s">
        <v>2336</v>
      </c>
      <c r="I14360" s="268" t="s">
        <v>2192</v>
      </c>
      <c r="J14360" s="269">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3" t="s">
        <v>2228</v>
      </c>
      <c r="C14361" s="264" t="s">
        <v>138</v>
      </c>
      <c r="D14361" s="74" t="str">
        <f t="shared" si="449"/>
        <v>jul/2019</v>
      </c>
      <c r="E14361" s="267">
        <v>43672</v>
      </c>
      <c r="F14361" s="263">
        <v>15214</v>
      </c>
      <c r="G14361" s="263" t="s">
        <v>2229</v>
      </c>
      <c r="H14361" s="268" t="s">
        <v>4591</v>
      </c>
      <c r="I14361" s="268" t="s">
        <v>151</v>
      </c>
      <c r="J14361" s="268">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3" t="s">
        <v>2228</v>
      </c>
      <c r="C14362" s="264" t="s">
        <v>138</v>
      </c>
      <c r="D14362" s="74" t="str">
        <f t="shared" si="449"/>
        <v>jul/2019</v>
      </c>
      <c r="E14362" s="267">
        <v>43672</v>
      </c>
      <c r="F14362" s="263">
        <v>6615</v>
      </c>
      <c r="G14362" s="263" t="s">
        <v>2229</v>
      </c>
      <c r="H14362" s="268" t="s">
        <v>2974</v>
      </c>
      <c r="I14362" s="268" t="s">
        <v>151</v>
      </c>
      <c r="J14362" s="268">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3" t="s">
        <v>2228</v>
      </c>
      <c r="C14363" s="264" t="s">
        <v>138</v>
      </c>
      <c r="D14363" s="74" t="str">
        <f t="shared" si="449"/>
        <v>jul/2019</v>
      </c>
      <c r="E14363" s="267">
        <v>43672</v>
      </c>
      <c r="F14363" s="263">
        <v>10743</v>
      </c>
      <c r="G14363" s="263" t="s">
        <v>2229</v>
      </c>
      <c r="H14363" s="268" t="s">
        <v>4369</v>
      </c>
      <c r="I14363" s="268" t="s">
        <v>2183</v>
      </c>
      <c r="J14363" s="273">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3" t="s">
        <v>2228</v>
      </c>
      <c r="C14364" s="264" t="s">
        <v>138</v>
      </c>
      <c r="D14364" s="74" t="str">
        <f t="shared" si="449"/>
        <v>jul/2019</v>
      </c>
      <c r="E14364" s="267">
        <v>43672</v>
      </c>
      <c r="F14364" s="263">
        <v>5048576</v>
      </c>
      <c r="G14364" s="263" t="s">
        <v>2229</v>
      </c>
      <c r="H14364" s="268" t="s">
        <v>1638</v>
      </c>
      <c r="I14364" s="268" t="s">
        <v>151</v>
      </c>
      <c r="J14364" s="269">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3" t="s">
        <v>2228</v>
      </c>
      <c r="C14365" s="264" t="s">
        <v>138</v>
      </c>
      <c r="D14365" s="74" t="str">
        <f t="shared" si="449"/>
        <v>jul/2019</v>
      </c>
      <c r="E14365" s="267">
        <v>43672</v>
      </c>
      <c r="F14365" s="263">
        <v>5048575</v>
      </c>
      <c r="G14365" s="263" t="s">
        <v>2229</v>
      </c>
      <c r="H14365" s="268" t="s">
        <v>1638</v>
      </c>
      <c r="I14365" s="268" t="s">
        <v>151</v>
      </c>
      <c r="J14365" s="269">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3" t="s">
        <v>2228</v>
      </c>
      <c r="C14366" s="264" t="s">
        <v>138</v>
      </c>
      <c r="D14366" s="74" t="str">
        <f t="shared" si="449"/>
        <v>jul/2019</v>
      </c>
      <c r="E14366" s="267">
        <v>43672</v>
      </c>
      <c r="F14366" s="263" t="s">
        <v>1070</v>
      </c>
      <c r="G14366" s="263" t="s">
        <v>2229</v>
      </c>
      <c r="H14366" s="268" t="s">
        <v>1071</v>
      </c>
      <c r="I14366" s="268" t="s">
        <v>2237</v>
      </c>
      <c r="J14366" s="269">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3" t="s">
        <v>2228</v>
      </c>
      <c r="C14367" s="264" t="s">
        <v>138</v>
      </c>
      <c r="D14367" s="74" t="str">
        <f t="shared" si="449"/>
        <v>jul/2019</v>
      </c>
      <c r="E14367" s="267">
        <v>43672</v>
      </c>
      <c r="F14367" s="263">
        <v>2916383250</v>
      </c>
      <c r="G14367" s="263" t="s">
        <v>2229</v>
      </c>
      <c r="H14367" s="268" t="s">
        <v>2306</v>
      </c>
      <c r="I14367" s="268" t="s">
        <v>155</v>
      </c>
      <c r="J14367" s="269">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3" t="s">
        <v>2228</v>
      </c>
      <c r="C14368" s="264" t="s">
        <v>138</v>
      </c>
      <c r="D14368" s="74" t="str">
        <f t="shared" si="449"/>
        <v>jul/2019</v>
      </c>
      <c r="E14368" s="267">
        <v>43672</v>
      </c>
      <c r="F14368" s="263" t="s">
        <v>1261</v>
      </c>
      <c r="G14368" s="263" t="s">
        <v>2229</v>
      </c>
      <c r="H14368" s="268" t="s">
        <v>2250</v>
      </c>
      <c r="I14368" s="268" t="s">
        <v>135</v>
      </c>
      <c r="J14368" s="268">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3" t="s">
        <v>2228</v>
      </c>
      <c r="C14369" s="264" t="s">
        <v>138</v>
      </c>
      <c r="D14369" s="74" t="str">
        <f t="shared" si="449"/>
        <v>jul/2019</v>
      </c>
      <c r="E14369" s="267">
        <v>43672</v>
      </c>
      <c r="F14369" s="263">
        <v>468413</v>
      </c>
      <c r="G14369" s="263" t="s">
        <v>2229</v>
      </c>
      <c r="H14369" s="268" t="s">
        <v>2377</v>
      </c>
      <c r="I14369" s="268" t="s">
        <v>846</v>
      </c>
      <c r="J14369" s="269">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3" t="s">
        <v>2228</v>
      </c>
      <c r="C14370" s="264" t="s">
        <v>138</v>
      </c>
      <c r="D14370" s="74" t="str">
        <f t="shared" si="449"/>
        <v>jul/2019</v>
      </c>
      <c r="E14370" s="267">
        <v>43675</v>
      </c>
      <c r="F14370" s="263">
        <v>2301973</v>
      </c>
      <c r="G14370" s="263" t="s">
        <v>2229</v>
      </c>
      <c r="H14370" s="268" t="s">
        <v>2684</v>
      </c>
      <c r="I14370" s="268" t="s">
        <v>145</v>
      </c>
      <c r="J14370" s="269">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3" t="s">
        <v>2228</v>
      </c>
      <c r="C14371" s="264" t="s">
        <v>138</v>
      </c>
      <c r="D14371" s="74" t="str">
        <f t="shared" si="449"/>
        <v>jul/2019</v>
      </c>
      <c r="E14371" s="267">
        <v>43675</v>
      </c>
      <c r="F14371" s="263">
        <v>1680</v>
      </c>
      <c r="G14371" s="263" t="s">
        <v>2229</v>
      </c>
      <c r="H14371" s="268" t="s">
        <v>2328</v>
      </c>
      <c r="I14371" s="268" t="s">
        <v>145</v>
      </c>
      <c r="J14371" s="269">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3" t="s">
        <v>2228</v>
      </c>
      <c r="C14372" s="264" t="s">
        <v>138</v>
      </c>
      <c r="D14372" s="74" t="str">
        <f t="shared" si="449"/>
        <v>jul/2019</v>
      </c>
      <c r="E14372" s="267">
        <v>43675</v>
      </c>
      <c r="F14372" s="263" t="s">
        <v>131</v>
      </c>
      <c r="G14372" s="263" t="s">
        <v>2229</v>
      </c>
      <c r="H14372" s="268" t="s">
        <v>4618</v>
      </c>
      <c r="I14372" s="268" t="s">
        <v>133</v>
      </c>
      <c r="J14372" s="269">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3" t="s">
        <v>2228</v>
      </c>
      <c r="C14373" s="264" t="s">
        <v>138</v>
      </c>
      <c r="D14373" s="74" t="str">
        <f t="shared" si="449"/>
        <v>jul/2019</v>
      </c>
      <c r="E14373" s="267">
        <v>43675</v>
      </c>
      <c r="F14373" s="263" t="s">
        <v>4539</v>
      </c>
      <c r="G14373" s="263" t="s">
        <v>2229</v>
      </c>
      <c r="H14373" s="268" t="s">
        <v>4633</v>
      </c>
      <c r="I14373" s="268" t="s">
        <v>195</v>
      </c>
      <c r="J14373" s="269">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3" t="s">
        <v>2228</v>
      </c>
      <c r="C14374" s="264" t="s">
        <v>138</v>
      </c>
      <c r="D14374" s="74" t="str">
        <f t="shared" si="449"/>
        <v>jul/2019</v>
      </c>
      <c r="E14374" s="267">
        <v>43675</v>
      </c>
      <c r="F14374" s="263">
        <v>7566</v>
      </c>
      <c r="G14374" s="263" t="s">
        <v>2229</v>
      </c>
      <c r="H14374" s="272" t="s">
        <v>4634</v>
      </c>
      <c r="I14374" s="268" t="s">
        <v>198</v>
      </c>
      <c r="J14374" s="268">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3" t="s">
        <v>2228</v>
      </c>
      <c r="C14375" s="264" t="s">
        <v>138</v>
      </c>
      <c r="D14375" s="74" t="str">
        <f t="shared" si="449"/>
        <v>jul/2019</v>
      </c>
      <c r="E14375" s="267">
        <v>43675</v>
      </c>
      <c r="F14375" s="263">
        <v>269</v>
      </c>
      <c r="G14375" s="263" t="s">
        <v>2229</v>
      </c>
      <c r="H14375" s="268" t="s">
        <v>2357</v>
      </c>
      <c r="I14375" s="268" t="s">
        <v>164</v>
      </c>
      <c r="J14375" s="269">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3" t="s">
        <v>2228</v>
      </c>
      <c r="C14376" s="264" t="s">
        <v>138</v>
      </c>
      <c r="D14376" s="74" t="str">
        <f t="shared" si="449"/>
        <v>jul/2019</v>
      </c>
      <c r="E14376" s="267">
        <v>43675</v>
      </c>
      <c r="F14376" s="279">
        <v>1991463</v>
      </c>
      <c r="G14376" s="263" t="s">
        <v>2229</v>
      </c>
      <c r="H14376" s="270" t="s">
        <v>3364</v>
      </c>
      <c r="I14376" s="270" t="s">
        <v>846</v>
      </c>
      <c r="J14376" s="268">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3" t="s">
        <v>2228</v>
      </c>
      <c r="C14377" s="264" t="s">
        <v>138</v>
      </c>
      <c r="D14377" s="74" t="str">
        <f t="shared" si="449"/>
        <v>jul/2019</v>
      </c>
      <c r="E14377" s="267">
        <v>43675</v>
      </c>
      <c r="F14377" s="263" t="s">
        <v>1070</v>
      </c>
      <c r="G14377" s="263" t="s">
        <v>2229</v>
      </c>
      <c r="H14377" s="268" t="s">
        <v>1071</v>
      </c>
      <c r="I14377" s="268" t="s">
        <v>2237</v>
      </c>
      <c r="J14377" s="269">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3" t="s">
        <v>2228</v>
      </c>
      <c r="C14378" s="264" t="s">
        <v>138</v>
      </c>
      <c r="D14378" s="74" t="str">
        <f t="shared" si="449"/>
        <v>jul/2019</v>
      </c>
      <c r="E14378" s="267">
        <v>43675</v>
      </c>
      <c r="F14378" s="263" t="s">
        <v>1261</v>
      </c>
      <c r="G14378" s="263" t="s">
        <v>2229</v>
      </c>
      <c r="H14378" s="268" t="s">
        <v>2250</v>
      </c>
      <c r="I14378" s="268" t="s">
        <v>135</v>
      </c>
      <c r="J14378" s="268">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3" t="s">
        <v>2228</v>
      </c>
      <c r="C14379" s="264" t="s">
        <v>138</v>
      </c>
      <c r="D14379" s="74" t="str">
        <f t="shared" si="449"/>
        <v>jul/2019</v>
      </c>
      <c r="E14379" s="267">
        <v>43675</v>
      </c>
      <c r="F14379" s="263" t="s">
        <v>1261</v>
      </c>
      <c r="G14379" s="263" t="s">
        <v>2229</v>
      </c>
      <c r="H14379" s="268" t="s">
        <v>2250</v>
      </c>
      <c r="I14379" s="268" t="s">
        <v>135</v>
      </c>
      <c r="J14379" s="268">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3" t="s">
        <v>2228</v>
      </c>
      <c r="C14380" s="264" t="s">
        <v>138</v>
      </c>
      <c r="D14380" s="74" t="str">
        <f t="shared" si="449"/>
        <v>jul/2019</v>
      </c>
      <c r="E14380" s="267">
        <v>43675</v>
      </c>
      <c r="F14380" s="263" t="s">
        <v>1261</v>
      </c>
      <c r="G14380" s="263" t="s">
        <v>2229</v>
      </c>
      <c r="H14380" s="268" t="s">
        <v>2250</v>
      </c>
      <c r="I14380" s="268" t="s">
        <v>135</v>
      </c>
      <c r="J14380" s="268">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3" t="s">
        <v>2228</v>
      </c>
      <c r="C14381" s="264" t="s">
        <v>138</v>
      </c>
      <c r="D14381" s="74" t="str">
        <f t="shared" si="449"/>
        <v>jul/2019</v>
      </c>
      <c r="E14381" s="267">
        <v>43675</v>
      </c>
      <c r="F14381" s="263">
        <v>7806481</v>
      </c>
      <c r="G14381" s="263" t="s">
        <v>2229</v>
      </c>
      <c r="H14381" s="268" t="s">
        <v>2470</v>
      </c>
      <c r="I14381" s="268" t="s">
        <v>190</v>
      </c>
      <c r="J14381" s="268">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3" t="s">
        <v>2228</v>
      </c>
      <c r="C14382" s="264" t="s">
        <v>138</v>
      </c>
      <c r="D14382" s="74" t="str">
        <f t="shared" si="449"/>
        <v>jul/2019</v>
      </c>
      <c r="E14382" s="267">
        <v>43675</v>
      </c>
      <c r="F14382" s="263">
        <v>7848560</v>
      </c>
      <c r="G14382" s="263" t="s">
        <v>2229</v>
      </c>
      <c r="H14382" s="268" t="s">
        <v>2470</v>
      </c>
      <c r="I14382" s="268" t="s">
        <v>190</v>
      </c>
      <c r="J14382" s="269">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3" t="s">
        <v>2228</v>
      </c>
      <c r="C14383" s="264" t="s">
        <v>138</v>
      </c>
      <c r="D14383" s="74" t="str">
        <f t="shared" si="449"/>
        <v>jul/2019</v>
      </c>
      <c r="E14383" s="267">
        <v>43675</v>
      </c>
      <c r="F14383" s="263">
        <v>7831154</v>
      </c>
      <c r="G14383" s="263" t="s">
        <v>2229</v>
      </c>
      <c r="H14383" s="268" t="s">
        <v>2470</v>
      </c>
      <c r="I14383" s="268" t="s">
        <v>190</v>
      </c>
      <c r="J14383" s="268">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3" t="s">
        <v>2240</v>
      </c>
      <c r="C14384" s="264" t="s">
        <v>138</v>
      </c>
      <c r="D14384" s="74" t="str">
        <f t="shared" si="449"/>
        <v>jul/2019</v>
      </c>
      <c r="E14384" s="267">
        <v>43676</v>
      </c>
      <c r="F14384" s="263" t="s">
        <v>4374</v>
      </c>
      <c r="G14384" s="263" t="s">
        <v>2229</v>
      </c>
      <c r="H14384" s="268" t="s">
        <v>72</v>
      </c>
      <c r="I14384" s="268" t="s">
        <v>1064</v>
      </c>
      <c r="J14384" s="269">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3" t="s">
        <v>2240</v>
      </c>
      <c r="C14385" s="264" t="s">
        <v>138</v>
      </c>
      <c r="D14385" s="74" t="str">
        <f t="shared" si="449"/>
        <v>jul/2019</v>
      </c>
      <c r="E14385" s="267">
        <v>43676</v>
      </c>
      <c r="F14385" s="263" t="s">
        <v>161</v>
      </c>
      <c r="G14385" s="263" t="s">
        <v>2229</v>
      </c>
      <c r="H14385" s="268" t="s">
        <v>161</v>
      </c>
      <c r="I14385" s="268" t="s">
        <v>2168</v>
      </c>
      <c r="J14385" s="269">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3" t="s">
        <v>2240</v>
      </c>
      <c r="C14386" s="264" t="s">
        <v>138</v>
      </c>
      <c r="D14386" s="74" t="str">
        <f t="shared" si="449"/>
        <v>jul/2019</v>
      </c>
      <c r="E14386" s="267">
        <v>43676</v>
      </c>
      <c r="F14386" s="263" t="s">
        <v>161</v>
      </c>
      <c r="G14386" s="263" t="s">
        <v>2229</v>
      </c>
      <c r="H14386" s="268" t="s">
        <v>161</v>
      </c>
      <c r="I14386" s="268" t="s">
        <v>2168</v>
      </c>
      <c r="J14386" s="269">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3" t="s">
        <v>2240</v>
      </c>
      <c r="C14387" s="264" t="s">
        <v>138</v>
      </c>
      <c r="D14387" s="74" t="str">
        <f t="shared" si="449"/>
        <v>jul/2019</v>
      </c>
      <c r="E14387" s="267">
        <v>43676</v>
      </c>
      <c r="F14387" s="263" t="s">
        <v>1061</v>
      </c>
      <c r="G14387" s="263" t="s">
        <v>2229</v>
      </c>
      <c r="H14387" s="268" t="s">
        <v>4370</v>
      </c>
      <c r="I14387" s="268" t="s">
        <v>126</v>
      </c>
      <c r="J14387" s="269">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3" t="s">
        <v>2228</v>
      </c>
      <c r="C14388" s="264" t="s">
        <v>138</v>
      </c>
      <c r="D14388" s="74" t="str">
        <f t="shared" si="449"/>
        <v>jul/2019</v>
      </c>
      <c r="E14388" s="267">
        <v>43676</v>
      </c>
      <c r="F14388" s="263">
        <v>3312</v>
      </c>
      <c r="G14388" s="263" t="s">
        <v>2229</v>
      </c>
      <c r="H14388" s="268" t="s">
        <v>2231</v>
      </c>
      <c r="I14388" s="268" t="s">
        <v>2185</v>
      </c>
      <c r="J14388" s="269">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3" t="s">
        <v>2228</v>
      </c>
      <c r="C14389" s="264" t="s">
        <v>138</v>
      </c>
      <c r="D14389" s="74" t="str">
        <f t="shared" si="449"/>
        <v>jul/2019</v>
      </c>
      <c r="E14389" s="267">
        <v>43676</v>
      </c>
      <c r="F14389" s="263">
        <v>78803</v>
      </c>
      <c r="G14389" s="263" t="s">
        <v>2229</v>
      </c>
      <c r="H14389" s="268" t="s">
        <v>2231</v>
      </c>
      <c r="I14389" s="268" t="s">
        <v>2185</v>
      </c>
      <c r="J14389" s="269">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3" t="s">
        <v>2228</v>
      </c>
      <c r="C14390" s="264" t="s">
        <v>138</v>
      </c>
      <c r="D14390" s="74" t="str">
        <f t="shared" si="449"/>
        <v>jul/2019</v>
      </c>
      <c r="E14390" s="267">
        <v>43676</v>
      </c>
      <c r="F14390" s="263">
        <v>3281</v>
      </c>
      <c r="G14390" s="263" t="s">
        <v>2229</v>
      </c>
      <c r="H14390" s="268" t="s">
        <v>2231</v>
      </c>
      <c r="I14390" s="268" t="s">
        <v>2185</v>
      </c>
      <c r="J14390" s="269">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3" t="s">
        <v>2228</v>
      </c>
      <c r="C14391" s="264" t="s">
        <v>138</v>
      </c>
      <c r="D14391" s="74" t="str">
        <f t="shared" si="449"/>
        <v>jul/2019</v>
      </c>
      <c r="E14391" s="267">
        <v>43676</v>
      </c>
      <c r="F14391" s="263">
        <v>4066</v>
      </c>
      <c r="G14391" s="263" t="s">
        <v>2229</v>
      </c>
      <c r="H14391" s="268" t="s">
        <v>2231</v>
      </c>
      <c r="I14391" s="268" t="s">
        <v>2185</v>
      </c>
      <c r="J14391" s="269">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3" t="s">
        <v>2228</v>
      </c>
      <c r="C14392" s="264" t="s">
        <v>138</v>
      </c>
      <c r="D14392" s="74" t="str">
        <f t="shared" si="449"/>
        <v>jul/2019</v>
      </c>
      <c r="E14392" s="267">
        <v>43676</v>
      </c>
      <c r="F14392" s="263">
        <v>38330</v>
      </c>
      <c r="G14392" s="263" t="s">
        <v>2229</v>
      </c>
      <c r="H14392" s="268" t="s">
        <v>2231</v>
      </c>
      <c r="I14392" s="268" t="s">
        <v>2185</v>
      </c>
      <c r="J14392" s="269">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3" t="s">
        <v>2228</v>
      </c>
      <c r="C14393" s="264" t="s">
        <v>138</v>
      </c>
      <c r="D14393" s="74" t="str">
        <f t="shared" si="449"/>
        <v>jul/2019</v>
      </c>
      <c r="E14393" s="267">
        <v>43676</v>
      </c>
      <c r="F14393" s="266">
        <v>38931</v>
      </c>
      <c r="G14393" s="266" t="s">
        <v>2229</v>
      </c>
      <c r="H14393" s="270" t="s">
        <v>2231</v>
      </c>
      <c r="I14393" s="270" t="s">
        <v>2185</v>
      </c>
      <c r="J14393" s="268">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3" t="s">
        <v>2228</v>
      </c>
      <c r="C14394" s="264" t="s">
        <v>138</v>
      </c>
      <c r="D14394" s="74" t="str">
        <f t="shared" si="449"/>
        <v>jul/2019</v>
      </c>
      <c r="E14394" s="267">
        <v>43676</v>
      </c>
      <c r="F14394" s="263" t="s">
        <v>4374</v>
      </c>
      <c r="G14394" s="263" t="s">
        <v>2229</v>
      </c>
      <c r="H14394" s="268" t="s">
        <v>72</v>
      </c>
      <c r="I14394" s="268" t="s">
        <v>1064</v>
      </c>
      <c r="J14394" s="269">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3" t="s">
        <v>2228</v>
      </c>
      <c r="C14395" s="264" t="s">
        <v>138</v>
      </c>
      <c r="D14395" s="74" t="str">
        <f t="shared" si="449"/>
        <v>jul/2019</v>
      </c>
      <c r="E14395" s="267">
        <v>43676</v>
      </c>
      <c r="F14395" s="263">
        <v>970</v>
      </c>
      <c r="G14395" s="263" t="s">
        <v>2229</v>
      </c>
      <c r="H14395" s="268" t="s">
        <v>1106</v>
      </c>
      <c r="I14395" s="268" t="s">
        <v>526</v>
      </c>
      <c r="J14395" s="278">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3" t="s">
        <v>2228</v>
      </c>
      <c r="C14396" s="264" t="s">
        <v>138</v>
      </c>
      <c r="D14396" s="74" t="str">
        <f t="shared" si="449"/>
        <v>jul/2019</v>
      </c>
      <c r="E14396" s="267">
        <v>43676</v>
      </c>
      <c r="F14396" s="263" t="s">
        <v>4412</v>
      </c>
      <c r="G14396" s="263" t="s">
        <v>2229</v>
      </c>
      <c r="H14396" s="268" t="s">
        <v>4635</v>
      </c>
      <c r="I14396" s="268" t="s">
        <v>130</v>
      </c>
      <c r="J14396" s="268">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3" t="s">
        <v>2228</v>
      </c>
      <c r="C14397" s="264" t="s">
        <v>138</v>
      </c>
      <c r="D14397" s="74" t="str">
        <f t="shared" si="449"/>
        <v>jul/2019</v>
      </c>
      <c r="E14397" s="267">
        <v>43676</v>
      </c>
      <c r="F14397" s="263" t="s">
        <v>3376</v>
      </c>
      <c r="G14397" s="263" t="s">
        <v>2229</v>
      </c>
      <c r="H14397" s="268" t="s">
        <v>4635</v>
      </c>
      <c r="I14397" s="268" t="s">
        <v>130</v>
      </c>
      <c r="J14397" s="269">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3" t="s">
        <v>2228</v>
      </c>
      <c r="C14398" s="264" t="s">
        <v>138</v>
      </c>
      <c r="D14398" s="74" t="str">
        <f t="shared" si="449"/>
        <v>jul/2019</v>
      </c>
      <c r="E14398" s="267">
        <v>43676</v>
      </c>
      <c r="F14398" s="263" t="s">
        <v>4594</v>
      </c>
      <c r="G14398" s="263" t="s">
        <v>2229</v>
      </c>
      <c r="H14398" s="268" t="s">
        <v>4636</v>
      </c>
      <c r="I14398" s="268" t="s">
        <v>194</v>
      </c>
      <c r="J14398" s="269">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3" t="s">
        <v>2228</v>
      </c>
      <c r="C14399" s="264" t="s">
        <v>138</v>
      </c>
      <c r="D14399" s="74" t="str">
        <f t="shared" si="449"/>
        <v>jul/2019</v>
      </c>
      <c r="E14399" s="267">
        <v>43676</v>
      </c>
      <c r="F14399" s="263" t="s">
        <v>4594</v>
      </c>
      <c r="G14399" s="263" t="s">
        <v>2229</v>
      </c>
      <c r="H14399" s="268" t="s">
        <v>4636</v>
      </c>
      <c r="I14399" s="268" t="s">
        <v>194</v>
      </c>
      <c r="J14399" s="268">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3" t="s">
        <v>2228</v>
      </c>
      <c r="C14400" s="264" t="s">
        <v>138</v>
      </c>
      <c r="D14400" s="74" t="str">
        <f t="shared" si="449"/>
        <v>jul/2019</v>
      </c>
      <c r="E14400" s="267">
        <v>43676</v>
      </c>
      <c r="F14400" s="263">
        <v>461673</v>
      </c>
      <c r="G14400" s="263" t="s">
        <v>2229</v>
      </c>
      <c r="H14400" s="268" t="s">
        <v>257</v>
      </c>
      <c r="I14400" s="268" t="s">
        <v>145</v>
      </c>
      <c r="J14400" s="268">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3" t="s">
        <v>2228</v>
      </c>
      <c r="C14401" s="264" t="s">
        <v>138</v>
      </c>
      <c r="D14401" s="74" t="str">
        <f t="shared" si="449"/>
        <v>jul/2019</v>
      </c>
      <c r="E14401" s="267">
        <v>43676</v>
      </c>
      <c r="F14401" s="263">
        <v>461673</v>
      </c>
      <c r="G14401" s="263" t="s">
        <v>2229</v>
      </c>
      <c r="H14401" s="268" t="s">
        <v>257</v>
      </c>
      <c r="I14401" s="268" t="s">
        <v>562</v>
      </c>
      <c r="J14401" s="268">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3" t="s">
        <v>2228</v>
      </c>
      <c r="C14402" s="264" t="s">
        <v>138</v>
      </c>
      <c r="D14402" s="74" t="str">
        <f t="shared" si="449"/>
        <v>jul/2019</v>
      </c>
      <c r="E14402" s="267">
        <v>43676</v>
      </c>
      <c r="F14402" s="263">
        <v>457003</v>
      </c>
      <c r="G14402" s="263" t="s">
        <v>2229</v>
      </c>
      <c r="H14402" s="268" t="s">
        <v>257</v>
      </c>
      <c r="I14402" s="268" t="s">
        <v>145</v>
      </c>
      <c r="J14402" s="268">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3" t="s">
        <v>2228</v>
      </c>
      <c r="C14403" s="264" t="s">
        <v>138</v>
      </c>
      <c r="D14403" s="74" t="str">
        <f t="shared" si="449"/>
        <v>jul/2019</v>
      </c>
      <c r="E14403" s="267">
        <v>43676</v>
      </c>
      <c r="F14403" s="263">
        <v>457003</v>
      </c>
      <c r="G14403" s="263" t="s">
        <v>2229</v>
      </c>
      <c r="H14403" s="268" t="s">
        <v>257</v>
      </c>
      <c r="I14403" s="268" t="s">
        <v>562</v>
      </c>
      <c r="J14403" s="268">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3" t="s">
        <v>2228</v>
      </c>
      <c r="C14404" s="264" t="s">
        <v>138</v>
      </c>
      <c r="D14404" s="74" t="str">
        <f t="shared" ref="D14404:D14467" si="451">TEXT(E14404,"mmm/aaaa")</f>
        <v>jul/2019</v>
      </c>
      <c r="E14404" s="267">
        <v>43676</v>
      </c>
      <c r="F14404" s="263">
        <v>452424</v>
      </c>
      <c r="G14404" s="263" t="s">
        <v>2229</v>
      </c>
      <c r="H14404" s="268" t="s">
        <v>257</v>
      </c>
      <c r="I14404" s="268" t="s">
        <v>145</v>
      </c>
      <c r="J14404" s="268">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3" t="s">
        <v>2228</v>
      </c>
      <c r="C14405" s="264" t="s">
        <v>138</v>
      </c>
      <c r="D14405" s="74" t="str">
        <f t="shared" si="451"/>
        <v>jul/2019</v>
      </c>
      <c r="E14405" s="267">
        <v>43676</v>
      </c>
      <c r="F14405" s="263">
        <v>452424</v>
      </c>
      <c r="G14405" s="263" t="s">
        <v>2229</v>
      </c>
      <c r="H14405" s="268" t="s">
        <v>257</v>
      </c>
      <c r="I14405" s="268" t="s">
        <v>562</v>
      </c>
      <c r="J14405" s="268">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3" t="s">
        <v>2228</v>
      </c>
      <c r="C14406" s="264" t="s">
        <v>138</v>
      </c>
      <c r="D14406" s="74" t="str">
        <f t="shared" si="451"/>
        <v>jul/2019</v>
      </c>
      <c r="E14406" s="267">
        <v>43676</v>
      </c>
      <c r="F14406" s="263">
        <v>3120</v>
      </c>
      <c r="G14406" s="263" t="s">
        <v>2229</v>
      </c>
      <c r="H14406" s="268" t="s">
        <v>4442</v>
      </c>
      <c r="I14406" s="268" t="s">
        <v>241</v>
      </c>
      <c r="J14406" s="268">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3" t="s">
        <v>2228</v>
      </c>
      <c r="C14407" s="264" t="s">
        <v>138</v>
      </c>
      <c r="D14407" s="74" t="str">
        <f t="shared" si="451"/>
        <v>jul/2019</v>
      </c>
      <c r="E14407" s="267">
        <v>43676</v>
      </c>
      <c r="F14407" s="263">
        <v>3120</v>
      </c>
      <c r="G14407" s="263" t="s">
        <v>2229</v>
      </c>
      <c r="H14407" s="268" t="s">
        <v>4442</v>
      </c>
      <c r="I14407" s="268" t="s">
        <v>562</v>
      </c>
      <c r="J14407" s="268">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3" t="s">
        <v>2228</v>
      </c>
      <c r="C14408" s="264" t="s">
        <v>138</v>
      </c>
      <c r="D14408" s="74" t="str">
        <f t="shared" si="451"/>
        <v>jul/2019</v>
      </c>
      <c r="E14408" s="267">
        <v>43676</v>
      </c>
      <c r="F14408" s="263" t="s">
        <v>1261</v>
      </c>
      <c r="G14408" s="263" t="s">
        <v>2229</v>
      </c>
      <c r="H14408" s="268" t="s">
        <v>2250</v>
      </c>
      <c r="I14408" s="268" t="s">
        <v>135</v>
      </c>
      <c r="J14408" s="268">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3" t="s">
        <v>2228</v>
      </c>
      <c r="C14409" s="264" t="s">
        <v>138</v>
      </c>
      <c r="D14409" s="74" t="str">
        <f t="shared" si="451"/>
        <v>jul/2019</v>
      </c>
      <c r="E14409" s="267">
        <v>43676</v>
      </c>
      <c r="F14409" s="263" t="s">
        <v>1261</v>
      </c>
      <c r="G14409" s="263" t="s">
        <v>2229</v>
      </c>
      <c r="H14409" s="268" t="s">
        <v>2250</v>
      </c>
      <c r="I14409" s="268" t="s">
        <v>135</v>
      </c>
      <c r="J14409" s="268">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3" t="s">
        <v>2228</v>
      </c>
      <c r="C14410" s="264" t="s">
        <v>138</v>
      </c>
      <c r="D14410" s="74" t="str">
        <f t="shared" si="451"/>
        <v>jul/2019</v>
      </c>
      <c r="E14410" s="267">
        <v>43676</v>
      </c>
      <c r="F14410" s="263" t="s">
        <v>1061</v>
      </c>
      <c r="G14410" s="263" t="s">
        <v>2229</v>
      </c>
      <c r="H14410" s="268" t="s">
        <v>4370</v>
      </c>
      <c r="I14410" s="268" t="s">
        <v>126</v>
      </c>
      <c r="J14410" s="269">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3" t="s">
        <v>2240</v>
      </c>
      <c r="C14411" s="264" t="s">
        <v>138</v>
      </c>
      <c r="D14411" s="74" t="str">
        <f t="shared" si="451"/>
        <v>jul/2019</v>
      </c>
      <c r="E14411" s="267">
        <v>43677</v>
      </c>
      <c r="F14411" s="263" t="s">
        <v>250</v>
      </c>
      <c r="G14411" s="263" t="s">
        <v>2229</v>
      </c>
      <c r="H14411" s="268" t="s">
        <v>4637</v>
      </c>
      <c r="I14411" s="268" t="s">
        <v>2171</v>
      </c>
      <c r="J14411" s="268">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3" t="s">
        <v>2240</v>
      </c>
      <c r="C14412" s="264" t="s">
        <v>138</v>
      </c>
      <c r="D14412" s="74" t="str">
        <f t="shared" si="451"/>
        <v>jul/2019</v>
      </c>
      <c r="E14412" s="267">
        <v>43677</v>
      </c>
      <c r="F14412" s="263" t="s">
        <v>1070</v>
      </c>
      <c r="G14412" s="263" t="s">
        <v>2229</v>
      </c>
      <c r="H14412" s="268" t="s">
        <v>1071</v>
      </c>
      <c r="I14412" s="268" t="s">
        <v>2237</v>
      </c>
      <c r="J14412" s="269">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3" t="s">
        <v>2240</v>
      </c>
      <c r="C14413" s="264" t="s">
        <v>138</v>
      </c>
      <c r="D14413" s="74" t="str">
        <f t="shared" si="451"/>
        <v>jul/2019</v>
      </c>
      <c r="E14413" s="267">
        <v>43677</v>
      </c>
      <c r="F14413" s="263" t="s">
        <v>1061</v>
      </c>
      <c r="G14413" s="263" t="s">
        <v>2229</v>
      </c>
      <c r="H14413" s="268" t="s">
        <v>4370</v>
      </c>
      <c r="I14413" s="268" t="s">
        <v>126</v>
      </c>
      <c r="J14413" s="269">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3" t="s">
        <v>2240</v>
      </c>
      <c r="C14414" s="264" t="s">
        <v>138</v>
      </c>
      <c r="D14414" s="74" t="str">
        <f t="shared" si="451"/>
        <v>jul/2019</v>
      </c>
      <c r="E14414" s="267">
        <v>43677</v>
      </c>
      <c r="F14414" s="263" t="s">
        <v>1061</v>
      </c>
      <c r="G14414" s="263" t="s">
        <v>2229</v>
      </c>
      <c r="H14414" s="268" t="s">
        <v>4370</v>
      </c>
      <c r="I14414" s="268" t="s">
        <v>126</v>
      </c>
      <c r="J14414" s="269">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3" t="s">
        <v>2228</v>
      </c>
      <c r="C14415" s="264" t="s">
        <v>138</v>
      </c>
      <c r="D14415" s="74" t="str">
        <f t="shared" si="451"/>
        <v>jul/2019</v>
      </c>
      <c r="E14415" s="267">
        <v>43677</v>
      </c>
      <c r="F14415" s="263" t="s">
        <v>1267</v>
      </c>
      <c r="G14415" s="263" t="s">
        <v>2229</v>
      </c>
      <c r="H14415" s="268" t="s">
        <v>4638</v>
      </c>
      <c r="I14415" s="268" t="s">
        <v>160</v>
      </c>
      <c r="J14415" s="268">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3" t="s">
        <v>2228</v>
      </c>
      <c r="C14416" s="264" t="s">
        <v>138</v>
      </c>
      <c r="D14416" s="74" t="str">
        <f t="shared" si="451"/>
        <v>jul/2019</v>
      </c>
      <c r="E14416" s="267">
        <v>43677</v>
      </c>
      <c r="F14416" s="263">
        <v>38656</v>
      </c>
      <c r="G14416" s="263" t="s">
        <v>2229</v>
      </c>
      <c r="H14416" s="268" t="s">
        <v>2231</v>
      </c>
      <c r="I14416" s="268" t="s">
        <v>2185</v>
      </c>
      <c r="J14416" s="268">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3" t="s">
        <v>2228</v>
      </c>
      <c r="C14417" s="264" t="s">
        <v>138</v>
      </c>
      <c r="D14417" s="74" t="str">
        <f t="shared" si="451"/>
        <v>jul/2019</v>
      </c>
      <c r="E14417" s="267">
        <v>43677</v>
      </c>
      <c r="F14417" s="263">
        <v>38580</v>
      </c>
      <c r="G14417" s="263" t="s">
        <v>2229</v>
      </c>
      <c r="H14417" s="268" t="s">
        <v>2231</v>
      </c>
      <c r="I14417" s="268" t="s">
        <v>2185</v>
      </c>
      <c r="J14417" s="268">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3" t="s">
        <v>2228</v>
      </c>
      <c r="C14418" s="264" t="s">
        <v>138</v>
      </c>
      <c r="D14418" s="74" t="str">
        <f t="shared" si="451"/>
        <v>jul/2019</v>
      </c>
      <c r="E14418" s="267">
        <v>43677</v>
      </c>
      <c r="F14418" s="263">
        <v>38791</v>
      </c>
      <c r="G14418" s="263" t="s">
        <v>2229</v>
      </c>
      <c r="H14418" s="268" t="s">
        <v>2231</v>
      </c>
      <c r="I14418" s="268" t="s">
        <v>2185</v>
      </c>
      <c r="J14418" s="269">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3" t="s">
        <v>2228</v>
      </c>
      <c r="C14419" s="264" t="s">
        <v>138</v>
      </c>
      <c r="D14419" s="74" t="str">
        <f t="shared" si="451"/>
        <v>jul/2019</v>
      </c>
      <c r="E14419" s="267">
        <v>43677</v>
      </c>
      <c r="F14419" s="263" t="s">
        <v>4517</v>
      </c>
      <c r="G14419" s="263" t="s">
        <v>2229</v>
      </c>
      <c r="H14419" s="268" t="s">
        <v>4545</v>
      </c>
      <c r="I14419" s="268" t="s">
        <v>2209</v>
      </c>
      <c r="J14419" s="268">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3" t="s">
        <v>2228</v>
      </c>
      <c r="C14420" s="264" t="s">
        <v>138</v>
      </c>
      <c r="D14420" s="74" t="str">
        <f t="shared" si="451"/>
        <v>jul/2019</v>
      </c>
      <c r="E14420" s="267">
        <v>43677</v>
      </c>
      <c r="F14420" s="263" t="s">
        <v>4374</v>
      </c>
      <c r="G14420" s="263" t="s">
        <v>2229</v>
      </c>
      <c r="H14420" s="268" t="s">
        <v>72</v>
      </c>
      <c r="I14420" s="268" t="s">
        <v>1064</v>
      </c>
      <c r="J14420" s="269">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3" t="s">
        <v>2228</v>
      </c>
      <c r="C14421" s="264" t="s">
        <v>138</v>
      </c>
      <c r="D14421" s="74" t="str">
        <f t="shared" si="451"/>
        <v>jul/2019</v>
      </c>
      <c r="E14421" s="267">
        <v>43677</v>
      </c>
      <c r="F14421" s="263" t="s">
        <v>4517</v>
      </c>
      <c r="G14421" s="263" t="s">
        <v>2229</v>
      </c>
      <c r="H14421" s="268" t="s">
        <v>1508</v>
      </c>
      <c r="I14421" s="268" t="s">
        <v>2209</v>
      </c>
      <c r="J14421" s="268">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3" t="s">
        <v>2228</v>
      </c>
      <c r="C14422" s="264" t="s">
        <v>138</v>
      </c>
      <c r="D14422" s="74" t="str">
        <f t="shared" si="451"/>
        <v>jul/2019</v>
      </c>
      <c r="E14422" s="267">
        <v>43677</v>
      </c>
      <c r="F14422" s="263" t="s">
        <v>4517</v>
      </c>
      <c r="G14422" s="263" t="s">
        <v>2229</v>
      </c>
      <c r="H14422" s="268" t="s">
        <v>1508</v>
      </c>
      <c r="I14422" s="268" t="s">
        <v>2209</v>
      </c>
      <c r="J14422" s="268">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3" t="s">
        <v>2228</v>
      </c>
      <c r="C14423" s="264" t="s">
        <v>138</v>
      </c>
      <c r="D14423" s="74" t="str">
        <f t="shared" si="451"/>
        <v>jul/2019</v>
      </c>
      <c r="E14423" s="267">
        <v>43677</v>
      </c>
      <c r="F14423" s="263" t="s">
        <v>1261</v>
      </c>
      <c r="G14423" s="263" t="s">
        <v>2229</v>
      </c>
      <c r="H14423" s="268" t="s">
        <v>262</v>
      </c>
      <c r="I14423" s="268" t="s">
        <v>135</v>
      </c>
      <c r="J14423" s="268">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3" t="s">
        <v>2228</v>
      </c>
      <c r="C14424" s="264" t="s">
        <v>138</v>
      </c>
      <c r="D14424" s="74" t="str">
        <f t="shared" si="451"/>
        <v>jul/2019</v>
      </c>
      <c r="E14424" s="267">
        <v>43677</v>
      </c>
      <c r="F14424" s="263" t="s">
        <v>4517</v>
      </c>
      <c r="G14424" s="263" t="s">
        <v>2229</v>
      </c>
      <c r="H14424" s="268" t="s">
        <v>2958</v>
      </c>
      <c r="I14424" s="268" t="s">
        <v>2209</v>
      </c>
      <c r="J14424" s="268">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3" t="s">
        <v>2228</v>
      </c>
      <c r="C14425" s="264" t="s">
        <v>138</v>
      </c>
      <c r="D14425" s="74" t="str">
        <f t="shared" si="451"/>
        <v>jul/2019</v>
      </c>
      <c r="E14425" s="267">
        <v>43677</v>
      </c>
      <c r="F14425" s="263" t="s">
        <v>1261</v>
      </c>
      <c r="G14425" s="263" t="s">
        <v>2229</v>
      </c>
      <c r="H14425" s="268" t="s">
        <v>879</v>
      </c>
      <c r="I14425" s="268" t="s">
        <v>135</v>
      </c>
      <c r="J14425" s="268">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3" t="s">
        <v>2228</v>
      </c>
      <c r="C14426" s="264" t="s">
        <v>138</v>
      </c>
      <c r="D14426" s="74" t="str">
        <f t="shared" si="451"/>
        <v>jul/2019</v>
      </c>
      <c r="E14426" s="267">
        <v>43677</v>
      </c>
      <c r="F14426" s="263" t="s">
        <v>1261</v>
      </c>
      <c r="G14426" s="263" t="s">
        <v>2229</v>
      </c>
      <c r="H14426" s="268" t="s">
        <v>879</v>
      </c>
      <c r="I14426" s="268" t="s">
        <v>135</v>
      </c>
      <c r="J14426" s="268">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3" t="s">
        <v>2228</v>
      </c>
      <c r="C14427" s="264" t="s">
        <v>138</v>
      </c>
      <c r="D14427" s="74" t="str">
        <f t="shared" si="451"/>
        <v>jul/2019</v>
      </c>
      <c r="E14427" s="267">
        <v>43677</v>
      </c>
      <c r="F14427" s="263" t="s">
        <v>1261</v>
      </c>
      <c r="G14427" s="263" t="s">
        <v>2229</v>
      </c>
      <c r="H14427" s="268" t="s">
        <v>879</v>
      </c>
      <c r="I14427" s="268" t="s">
        <v>135</v>
      </c>
      <c r="J14427" s="268">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3" t="s">
        <v>2228</v>
      </c>
      <c r="C14428" s="264" t="s">
        <v>138</v>
      </c>
      <c r="D14428" s="74" t="str">
        <f t="shared" si="451"/>
        <v>jul/2019</v>
      </c>
      <c r="E14428" s="267">
        <v>43677</v>
      </c>
      <c r="F14428" s="263" t="s">
        <v>1261</v>
      </c>
      <c r="G14428" s="263" t="s">
        <v>2229</v>
      </c>
      <c r="H14428" s="268" t="s">
        <v>879</v>
      </c>
      <c r="I14428" s="268" t="s">
        <v>4639</v>
      </c>
      <c r="J14428" s="268">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3" t="s">
        <v>2228</v>
      </c>
      <c r="C14429" s="264" t="s">
        <v>138</v>
      </c>
      <c r="D14429" s="74" t="str">
        <f t="shared" si="451"/>
        <v>jul/2019</v>
      </c>
      <c r="E14429" s="267">
        <v>43677</v>
      </c>
      <c r="F14429" s="263" t="s">
        <v>1261</v>
      </c>
      <c r="G14429" s="263" t="s">
        <v>2229</v>
      </c>
      <c r="H14429" s="268" t="s">
        <v>879</v>
      </c>
      <c r="I14429" s="268" t="s">
        <v>135</v>
      </c>
      <c r="J14429" s="268">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3" t="s">
        <v>2228</v>
      </c>
      <c r="C14430" s="264" t="s">
        <v>138</v>
      </c>
      <c r="D14430" s="74" t="str">
        <f t="shared" si="451"/>
        <v>jul/2019</v>
      </c>
      <c r="E14430" s="267">
        <v>43677</v>
      </c>
      <c r="F14430" s="263" t="s">
        <v>1261</v>
      </c>
      <c r="G14430" s="263" t="s">
        <v>2229</v>
      </c>
      <c r="H14430" s="268" t="s">
        <v>879</v>
      </c>
      <c r="I14430" s="268" t="s">
        <v>135</v>
      </c>
      <c r="J14430" s="268">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3" t="s">
        <v>2228</v>
      </c>
      <c r="C14431" s="264" t="s">
        <v>138</v>
      </c>
      <c r="D14431" s="74" t="str">
        <f t="shared" si="451"/>
        <v>jul/2019</v>
      </c>
      <c r="E14431" s="267">
        <v>43677</v>
      </c>
      <c r="F14431" s="263" t="s">
        <v>1261</v>
      </c>
      <c r="G14431" s="263" t="s">
        <v>2229</v>
      </c>
      <c r="H14431" s="268" t="s">
        <v>879</v>
      </c>
      <c r="I14431" s="268" t="s">
        <v>135</v>
      </c>
      <c r="J14431" s="268">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3" t="s">
        <v>2228</v>
      </c>
      <c r="C14432" s="264" t="s">
        <v>138</v>
      </c>
      <c r="D14432" s="74" t="str">
        <f t="shared" si="451"/>
        <v>jul/2019</v>
      </c>
      <c r="E14432" s="267">
        <v>43677</v>
      </c>
      <c r="F14432" s="263" t="s">
        <v>4517</v>
      </c>
      <c r="G14432" s="263" t="s">
        <v>2229</v>
      </c>
      <c r="H14432" s="268" t="s">
        <v>1119</v>
      </c>
      <c r="I14432" s="268" t="s">
        <v>2209</v>
      </c>
      <c r="J14432" s="268">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3" t="s">
        <v>2228</v>
      </c>
      <c r="C14433" s="264" t="s">
        <v>138</v>
      </c>
      <c r="D14433" s="74" t="str">
        <f t="shared" si="451"/>
        <v>jul/2019</v>
      </c>
      <c r="E14433" s="267">
        <v>43677</v>
      </c>
      <c r="F14433" s="263" t="s">
        <v>4517</v>
      </c>
      <c r="G14433" s="263" t="s">
        <v>2229</v>
      </c>
      <c r="H14433" s="268" t="s">
        <v>1119</v>
      </c>
      <c r="I14433" s="268" t="s">
        <v>2209</v>
      </c>
      <c r="J14433" s="268">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3" t="s">
        <v>2228</v>
      </c>
      <c r="C14434" s="264" t="s">
        <v>138</v>
      </c>
      <c r="D14434" s="74" t="str">
        <f t="shared" si="451"/>
        <v>jul/2019</v>
      </c>
      <c r="E14434" s="267">
        <v>43677</v>
      </c>
      <c r="F14434" s="263" t="s">
        <v>4565</v>
      </c>
      <c r="G14434" s="263" t="s">
        <v>2229</v>
      </c>
      <c r="H14434" s="268" t="s">
        <v>4640</v>
      </c>
      <c r="I14434" s="268" t="s">
        <v>194</v>
      </c>
      <c r="J14434" s="269">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3" t="s">
        <v>2228</v>
      </c>
      <c r="C14435" s="264" t="s">
        <v>138</v>
      </c>
      <c r="D14435" s="74" t="str">
        <f t="shared" si="451"/>
        <v>jul/2019</v>
      </c>
      <c r="E14435" s="267">
        <v>43677</v>
      </c>
      <c r="F14435" s="263" t="s">
        <v>4565</v>
      </c>
      <c r="G14435" s="263" t="s">
        <v>2229</v>
      </c>
      <c r="H14435" s="268" t="s">
        <v>4640</v>
      </c>
      <c r="I14435" s="268" t="s">
        <v>562</v>
      </c>
      <c r="J14435" s="268">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3" t="s">
        <v>2228</v>
      </c>
      <c r="C14436" s="264" t="s">
        <v>138</v>
      </c>
      <c r="D14436" s="74" t="str">
        <f t="shared" si="451"/>
        <v>jul/2019</v>
      </c>
      <c r="E14436" s="267">
        <v>43677</v>
      </c>
      <c r="F14436" s="263" t="s">
        <v>4517</v>
      </c>
      <c r="G14436" s="263" t="s">
        <v>2229</v>
      </c>
      <c r="H14436" s="268" t="s">
        <v>4560</v>
      </c>
      <c r="I14436" s="268" t="s">
        <v>2209</v>
      </c>
      <c r="J14436" s="268">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3" t="s">
        <v>2228</v>
      </c>
      <c r="C14437" s="264" t="s">
        <v>138</v>
      </c>
      <c r="D14437" s="74" t="str">
        <f t="shared" si="451"/>
        <v>jul/2019</v>
      </c>
      <c r="E14437" s="267">
        <v>43677</v>
      </c>
      <c r="F14437" s="263" t="s">
        <v>4517</v>
      </c>
      <c r="G14437" s="263" t="s">
        <v>2229</v>
      </c>
      <c r="H14437" s="268" t="s">
        <v>4641</v>
      </c>
      <c r="I14437" s="268" t="s">
        <v>2209</v>
      </c>
      <c r="J14437" s="268">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3" t="s">
        <v>2228</v>
      </c>
      <c r="C14438" s="264" t="s">
        <v>138</v>
      </c>
      <c r="D14438" s="74" t="str">
        <f t="shared" si="451"/>
        <v>jul/2019</v>
      </c>
      <c r="E14438" s="267">
        <v>43677</v>
      </c>
      <c r="F14438" s="263">
        <v>63</v>
      </c>
      <c r="G14438" s="263" t="s">
        <v>2229</v>
      </c>
      <c r="H14438" s="268" t="s">
        <v>3189</v>
      </c>
      <c r="I14438" s="268" t="s">
        <v>2176</v>
      </c>
      <c r="J14438" s="269">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3" t="s">
        <v>2228</v>
      </c>
      <c r="C14439" s="264" t="s">
        <v>138</v>
      </c>
      <c r="D14439" s="74" t="str">
        <f t="shared" si="451"/>
        <v>jul/2019</v>
      </c>
      <c r="E14439" s="267">
        <v>43677</v>
      </c>
      <c r="F14439" s="263">
        <v>75</v>
      </c>
      <c r="G14439" s="263" t="s">
        <v>2229</v>
      </c>
      <c r="H14439" s="268" t="s">
        <v>3189</v>
      </c>
      <c r="I14439" s="268" t="s">
        <v>2176</v>
      </c>
      <c r="J14439" s="269">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3" t="s">
        <v>2228</v>
      </c>
      <c r="C14440" s="264" t="s">
        <v>138</v>
      </c>
      <c r="D14440" s="74" t="str">
        <f t="shared" si="451"/>
        <v>jul/2019</v>
      </c>
      <c r="E14440" s="267">
        <v>43677</v>
      </c>
      <c r="F14440" s="263">
        <v>74</v>
      </c>
      <c r="G14440" s="263" t="s">
        <v>2229</v>
      </c>
      <c r="H14440" s="268" t="s">
        <v>3189</v>
      </c>
      <c r="I14440" s="268" t="s">
        <v>2176</v>
      </c>
      <c r="J14440" s="269">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3" t="s">
        <v>2228</v>
      </c>
      <c r="C14441" s="264" t="s">
        <v>138</v>
      </c>
      <c r="D14441" s="74" t="str">
        <f t="shared" si="451"/>
        <v>jul/2019</v>
      </c>
      <c r="E14441" s="267">
        <v>43677</v>
      </c>
      <c r="F14441" s="263">
        <v>73</v>
      </c>
      <c r="G14441" s="263" t="s">
        <v>2229</v>
      </c>
      <c r="H14441" s="268" t="s">
        <v>3189</v>
      </c>
      <c r="I14441" s="268" t="s">
        <v>2176</v>
      </c>
      <c r="J14441" s="269">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505" si="452">IF(K14442="NÃO ENCONTRADO",0,RIGHT(D14442,4))</f>
        <v>2019</v>
      </c>
      <c r="B14442" s="263" t="s">
        <v>2228</v>
      </c>
      <c r="C14442" s="264" t="s">
        <v>138</v>
      </c>
      <c r="D14442" s="74" t="str">
        <f t="shared" si="451"/>
        <v>jul/2019</v>
      </c>
      <c r="E14442" s="267">
        <v>43677</v>
      </c>
      <c r="F14442" s="263">
        <v>89</v>
      </c>
      <c r="G14442" s="263" t="s">
        <v>2238</v>
      </c>
      <c r="H14442" s="268" t="s">
        <v>4642</v>
      </c>
      <c r="I14442" s="268" t="s">
        <v>177</v>
      </c>
      <c r="J14442" s="269">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3" t="s">
        <v>2228</v>
      </c>
      <c r="C14443" s="264" t="s">
        <v>138</v>
      </c>
      <c r="D14443" s="74" t="str">
        <f t="shared" si="451"/>
        <v>jul/2019</v>
      </c>
      <c r="E14443" s="267">
        <v>43677</v>
      </c>
      <c r="F14443" s="263">
        <v>10743</v>
      </c>
      <c r="G14443" s="263" t="s">
        <v>2229</v>
      </c>
      <c r="H14443" s="268" t="s">
        <v>4369</v>
      </c>
      <c r="I14443" s="268" t="s">
        <v>2183</v>
      </c>
      <c r="J14443" s="268">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3" t="s">
        <v>2228</v>
      </c>
      <c r="C14444" s="264" t="s">
        <v>138</v>
      </c>
      <c r="D14444" s="74" t="str">
        <f t="shared" si="451"/>
        <v>jul/2019</v>
      </c>
      <c r="E14444" s="267">
        <v>43677</v>
      </c>
      <c r="F14444" s="263">
        <v>10743</v>
      </c>
      <c r="G14444" s="263" t="s">
        <v>2229</v>
      </c>
      <c r="H14444" s="268" t="s">
        <v>4369</v>
      </c>
      <c r="I14444" s="268" t="s">
        <v>562</v>
      </c>
      <c r="J14444" s="268">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3" t="s">
        <v>2228</v>
      </c>
      <c r="C14445" s="264" t="s">
        <v>138</v>
      </c>
      <c r="D14445" s="74" t="str">
        <f t="shared" si="451"/>
        <v>jul/2019</v>
      </c>
      <c r="E14445" s="267">
        <v>43677</v>
      </c>
      <c r="F14445" s="263" t="s">
        <v>250</v>
      </c>
      <c r="G14445" s="263" t="s">
        <v>2229</v>
      </c>
      <c r="H14445" s="268" t="s">
        <v>4637</v>
      </c>
      <c r="I14445" s="268" t="s">
        <v>2171</v>
      </c>
      <c r="J14445" s="268">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3" t="s">
        <v>2228</v>
      </c>
      <c r="C14446" s="264" t="s">
        <v>138</v>
      </c>
      <c r="D14446" s="74" t="str">
        <f t="shared" si="451"/>
        <v>jul/2019</v>
      </c>
      <c r="E14446" s="267">
        <v>43677</v>
      </c>
      <c r="F14446" s="263" t="s">
        <v>1070</v>
      </c>
      <c r="G14446" s="263" t="s">
        <v>2229</v>
      </c>
      <c r="H14446" s="268" t="s">
        <v>1071</v>
      </c>
      <c r="I14446" s="268" t="s">
        <v>2237</v>
      </c>
      <c r="J14446" s="269">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3" t="s">
        <v>2228</v>
      </c>
      <c r="C14447" s="264" t="s">
        <v>138</v>
      </c>
      <c r="D14447" s="74" t="str">
        <f t="shared" si="451"/>
        <v>jul/2019</v>
      </c>
      <c r="E14447" s="267">
        <v>43677</v>
      </c>
      <c r="F14447" s="266" t="s">
        <v>4517</v>
      </c>
      <c r="G14447" s="266" t="s">
        <v>2229</v>
      </c>
      <c r="H14447" s="270" t="s">
        <v>4562</v>
      </c>
      <c r="I14447" s="270" t="s">
        <v>2209</v>
      </c>
      <c r="J14447" s="268">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3" t="s">
        <v>2228</v>
      </c>
      <c r="C14448" s="264" t="s">
        <v>138</v>
      </c>
      <c r="D14448" s="74" t="str">
        <f t="shared" si="451"/>
        <v>jul/2019</v>
      </c>
      <c r="E14448" s="267">
        <v>43677</v>
      </c>
      <c r="F14448" s="263" t="s">
        <v>4517</v>
      </c>
      <c r="G14448" s="263" t="s">
        <v>2229</v>
      </c>
      <c r="H14448" s="268" t="s">
        <v>4562</v>
      </c>
      <c r="I14448" s="268" t="s">
        <v>2209</v>
      </c>
      <c r="J14448" s="268">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3" t="s">
        <v>2228</v>
      </c>
      <c r="C14449" s="264" t="s">
        <v>138</v>
      </c>
      <c r="D14449" s="74" t="str">
        <f t="shared" si="451"/>
        <v>jul/2019</v>
      </c>
      <c r="E14449" s="267">
        <v>43677</v>
      </c>
      <c r="F14449" s="263" t="s">
        <v>1261</v>
      </c>
      <c r="G14449" s="263" t="s">
        <v>2229</v>
      </c>
      <c r="H14449" s="268" t="s">
        <v>4381</v>
      </c>
      <c r="I14449" s="268" t="s">
        <v>135</v>
      </c>
      <c r="J14449" s="268">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3" t="s">
        <v>2228</v>
      </c>
      <c r="C14450" s="264" t="s">
        <v>138</v>
      </c>
      <c r="D14450" s="74" t="str">
        <f t="shared" si="451"/>
        <v>jul/2019</v>
      </c>
      <c r="E14450" s="267">
        <v>43677</v>
      </c>
      <c r="F14450" s="263" t="s">
        <v>1061</v>
      </c>
      <c r="G14450" s="263" t="s">
        <v>2229</v>
      </c>
      <c r="H14450" s="268" t="s">
        <v>4370</v>
      </c>
      <c r="I14450" s="268" t="s">
        <v>126</v>
      </c>
      <c r="J14450" s="269">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3" t="s">
        <v>2228</v>
      </c>
      <c r="C14451" s="264" t="s">
        <v>138</v>
      </c>
      <c r="D14451" s="74" t="str">
        <f t="shared" si="451"/>
        <v>jul/2019</v>
      </c>
      <c r="E14451" s="267">
        <v>43677</v>
      </c>
      <c r="F14451" s="263" t="s">
        <v>1061</v>
      </c>
      <c r="G14451" s="263" t="s">
        <v>2229</v>
      </c>
      <c r="H14451" s="268" t="s">
        <v>4370</v>
      </c>
      <c r="I14451" s="268" t="s">
        <v>126</v>
      </c>
      <c r="J14451" s="269">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row r="14452" spans="1:12" x14ac:dyDescent="0.3">
      <c r="A14452" s="82" t="str">
        <f t="shared" si="452"/>
        <v>2019</v>
      </c>
      <c r="B14452" s="263" t="s">
        <v>2240</v>
      </c>
      <c r="C14452" s="264" t="s">
        <v>138</v>
      </c>
      <c r="D14452" s="74" t="str">
        <f t="shared" si="451"/>
        <v>ago/2019</v>
      </c>
      <c r="E14452" s="267">
        <v>43678</v>
      </c>
      <c r="F14452" s="263" t="s">
        <v>1261</v>
      </c>
      <c r="G14452" s="263" t="s">
        <v>2229</v>
      </c>
      <c r="H14452" s="268" t="s">
        <v>2338</v>
      </c>
      <c r="I14452" s="268" t="s">
        <v>135</v>
      </c>
      <c r="J14452" s="268">
        <v>-12.77</v>
      </c>
      <c r="K14452" s="83" t="str">
        <f>IFERROR(IFERROR(VLOOKUP(I14452,'DE-PARA'!B:D,3,0),VLOOKUP(I14452,'DE-PARA'!C:D,2,0)),"NÃO ENCONTRADO")</f>
        <v>Outras Saídas</v>
      </c>
      <c r="L14452" s="50" t="str">
        <f>VLOOKUP(K14452,'Base -Receita-Despesa'!$B:$AS,1,FALSE)</f>
        <v>Outras Saídas</v>
      </c>
    </row>
    <row r="14453" spans="1:12" x14ac:dyDescent="0.3">
      <c r="A14453" s="82" t="str">
        <f t="shared" si="452"/>
        <v>2019</v>
      </c>
      <c r="B14453" s="263" t="s">
        <v>2240</v>
      </c>
      <c r="C14453" s="264" t="s">
        <v>138</v>
      </c>
      <c r="D14453" s="74" t="str">
        <f t="shared" si="451"/>
        <v>ago/2019</v>
      </c>
      <c r="E14453" s="267">
        <v>43678</v>
      </c>
      <c r="F14453" s="263" t="s">
        <v>1070</v>
      </c>
      <c r="G14453" s="263" t="s">
        <v>2229</v>
      </c>
      <c r="H14453" s="268" t="s">
        <v>1071</v>
      </c>
      <c r="I14453" s="268" t="s">
        <v>2237</v>
      </c>
      <c r="J14453" s="268">
        <v>12.77</v>
      </c>
      <c r="K14453" s="83" t="str">
        <f>IFERROR(IFERROR(VLOOKUP(I14453,'DE-PARA'!B:D,3,0),VLOOKUP(I14453,'DE-PARA'!C:D,2,0)),"NÃO ENCONTRADO")</f>
        <v>Entrada Conta Aplicação (+)</v>
      </c>
      <c r="L14453" s="50" t="str">
        <f>VLOOKUP(K14453,'Base -Receita-Despesa'!$B:$AS,1,FALSE)</f>
        <v>ENTRADA CONTA APLICAÇÃO (+)</v>
      </c>
    </row>
    <row r="14454" spans="1:12" x14ac:dyDescent="0.3">
      <c r="A14454" s="82" t="str">
        <f t="shared" si="452"/>
        <v>2019</v>
      </c>
      <c r="B14454" s="263" t="s">
        <v>2228</v>
      </c>
      <c r="C14454" s="264" t="s">
        <v>138</v>
      </c>
      <c r="D14454" s="74" t="str">
        <f t="shared" si="451"/>
        <v>ago/2019</v>
      </c>
      <c r="E14454" s="267">
        <v>43678</v>
      </c>
      <c r="F14454" s="263" t="s">
        <v>1431</v>
      </c>
      <c r="G14454" s="263" t="s">
        <v>2229</v>
      </c>
      <c r="H14454" s="268" t="s">
        <v>4614</v>
      </c>
      <c r="I14454" s="268" t="s">
        <v>141</v>
      </c>
      <c r="J14454" s="269">
        <v>-1629.81</v>
      </c>
      <c r="K14454" s="83" t="str">
        <f>IFERROR(IFERROR(VLOOKUP(I14454,'DE-PARA'!B:D,3,0),VLOOKUP(I14454,'DE-PARA'!C:D,2,0)),"NÃO ENCONTRADO")</f>
        <v>Pessoal</v>
      </c>
      <c r="L14454" s="50" t="str">
        <f>VLOOKUP(K14454,'Base -Receita-Despesa'!$B:$AS,1,FALSE)</f>
        <v>Pessoal</v>
      </c>
    </row>
    <row r="14455" spans="1:12" x14ac:dyDescent="0.3">
      <c r="A14455" s="82" t="str">
        <f t="shared" si="452"/>
        <v>2019</v>
      </c>
      <c r="B14455" s="263" t="s">
        <v>2228</v>
      </c>
      <c r="C14455" s="264" t="s">
        <v>138</v>
      </c>
      <c r="D14455" s="74" t="str">
        <f t="shared" si="451"/>
        <v>ago/2019</v>
      </c>
      <c r="E14455" s="267">
        <v>43678</v>
      </c>
      <c r="F14455" s="263">
        <v>17874</v>
      </c>
      <c r="G14455" s="263" t="s">
        <v>2229</v>
      </c>
      <c r="H14455" s="268" t="s">
        <v>2340</v>
      </c>
      <c r="I14455" s="268" t="s">
        <v>618</v>
      </c>
      <c r="J14455" s="269">
        <v>-22635.63</v>
      </c>
      <c r="K14455" s="83" t="str">
        <f>IFERROR(IFERROR(VLOOKUP(I14455,'DE-PARA'!B:D,3,0),VLOOKUP(I14455,'DE-PARA'!C:D,2,0)),"NÃO ENCONTRADO")</f>
        <v>Serviços</v>
      </c>
      <c r="L14455" s="50" t="str">
        <f>VLOOKUP(K14455,'Base -Receita-Despesa'!$B:$AS,1,FALSE)</f>
        <v>Serviços</v>
      </c>
    </row>
    <row r="14456" spans="1:12" x14ac:dyDescent="0.3">
      <c r="A14456" s="82" t="str">
        <f t="shared" si="452"/>
        <v>2019</v>
      </c>
      <c r="B14456" s="263" t="s">
        <v>2228</v>
      </c>
      <c r="C14456" s="264" t="s">
        <v>138</v>
      </c>
      <c r="D14456" s="74" t="str">
        <f t="shared" si="451"/>
        <v>ago/2019</v>
      </c>
      <c r="E14456" s="267">
        <v>43678</v>
      </c>
      <c r="F14456" s="263">
        <v>152</v>
      </c>
      <c r="G14456" s="263" t="s">
        <v>2229</v>
      </c>
      <c r="H14456" s="273" t="s">
        <v>3305</v>
      </c>
      <c r="I14456" s="273" t="s">
        <v>2198</v>
      </c>
      <c r="J14456" s="269">
        <v>-2402.56</v>
      </c>
      <c r="K14456" s="83" t="str">
        <f>IFERROR(IFERROR(VLOOKUP(I14456,'DE-PARA'!B:D,3,0),VLOOKUP(I14456,'DE-PARA'!C:D,2,0)),"NÃO ENCONTRADO")</f>
        <v>Serviços</v>
      </c>
      <c r="L14456" s="50" t="str">
        <f>VLOOKUP(K14456,'Base -Receita-Despesa'!$B:$AS,1,FALSE)</f>
        <v>Serviços</v>
      </c>
    </row>
    <row r="14457" spans="1:12" x14ac:dyDescent="0.3">
      <c r="A14457" s="82" t="str">
        <f t="shared" si="452"/>
        <v>2019</v>
      </c>
      <c r="B14457" s="263" t="s">
        <v>2228</v>
      </c>
      <c r="C14457" s="264" t="s">
        <v>138</v>
      </c>
      <c r="D14457" s="74" t="str">
        <f t="shared" si="451"/>
        <v>ago/2019</v>
      </c>
      <c r="E14457" s="267">
        <v>43678</v>
      </c>
      <c r="F14457" s="263">
        <v>115</v>
      </c>
      <c r="G14457" s="263" t="s">
        <v>2229</v>
      </c>
      <c r="H14457" s="268" t="s">
        <v>2353</v>
      </c>
      <c r="I14457" s="268" t="s">
        <v>179</v>
      </c>
      <c r="J14457" s="269">
        <v>-4629.87</v>
      </c>
      <c r="K14457" s="83" t="str">
        <f>IFERROR(IFERROR(VLOOKUP(I14457,'DE-PARA'!B:D,3,0),VLOOKUP(I14457,'DE-PARA'!C:D,2,0)),"NÃO ENCONTRADO")</f>
        <v>Serviços</v>
      </c>
      <c r="L14457" s="50" t="str">
        <f>VLOOKUP(K14457,'Base -Receita-Despesa'!$B:$AS,1,FALSE)</f>
        <v>Serviços</v>
      </c>
    </row>
    <row r="14458" spans="1:12" x14ac:dyDescent="0.3">
      <c r="A14458" s="82" t="str">
        <f t="shared" si="452"/>
        <v>2019</v>
      </c>
      <c r="B14458" s="263" t="s">
        <v>2228</v>
      </c>
      <c r="C14458" s="264" t="s">
        <v>138</v>
      </c>
      <c r="D14458" s="74" t="str">
        <f t="shared" si="451"/>
        <v>ago/2019</v>
      </c>
      <c r="E14458" s="267">
        <v>43678</v>
      </c>
      <c r="F14458" s="263">
        <v>109</v>
      </c>
      <c r="G14458" s="263" t="s">
        <v>2229</v>
      </c>
      <c r="H14458" s="268" t="s">
        <v>2353</v>
      </c>
      <c r="I14458" s="268" t="s">
        <v>179</v>
      </c>
      <c r="J14458" s="269">
        <v>-43871.79</v>
      </c>
      <c r="K14458" s="83" t="str">
        <f>IFERROR(IFERROR(VLOOKUP(I14458,'DE-PARA'!B:D,3,0),VLOOKUP(I14458,'DE-PARA'!C:D,2,0)),"NÃO ENCONTRADO")</f>
        <v>Serviços</v>
      </c>
      <c r="L14458" s="50" t="str">
        <f>VLOOKUP(K14458,'Base -Receita-Despesa'!$B:$AS,1,FALSE)</f>
        <v>Serviços</v>
      </c>
    </row>
    <row r="14459" spans="1:12" x14ac:dyDescent="0.3">
      <c r="A14459" s="82" t="str">
        <f t="shared" si="452"/>
        <v>2019</v>
      </c>
      <c r="B14459" s="263" t="s">
        <v>2228</v>
      </c>
      <c r="C14459" s="264" t="s">
        <v>138</v>
      </c>
      <c r="D14459" s="74" t="str">
        <f t="shared" si="451"/>
        <v>ago/2019</v>
      </c>
      <c r="E14459" s="267">
        <v>43678</v>
      </c>
      <c r="F14459" s="263">
        <v>110</v>
      </c>
      <c r="G14459" s="263" t="s">
        <v>2229</v>
      </c>
      <c r="H14459" s="268" t="s">
        <v>2353</v>
      </c>
      <c r="I14459" s="268" t="s">
        <v>188</v>
      </c>
      <c r="J14459" s="269">
        <v>-32526.75</v>
      </c>
      <c r="K14459" s="83" t="str">
        <f>IFERROR(IFERROR(VLOOKUP(I14459,'DE-PARA'!B:D,3,0),VLOOKUP(I14459,'DE-PARA'!C:D,2,0)),"NÃO ENCONTRADO")</f>
        <v>Serviços</v>
      </c>
      <c r="L14459" s="50" t="str">
        <f>VLOOKUP(K14459,'Base -Receita-Despesa'!$B:$AS,1,FALSE)</f>
        <v>Serviços</v>
      </c>
    </row>
    <row r="14460" spans="1:12" x14ac:dyDescent="0.3">
      <c r="A14460" s="82" t="str">
        <f t="shared" si="452"/>
        <v>2019</v>
      </c>
      <c r="B14460" s="263" t="s">
        <v>2228</v>
      </c>
      <c r="C14460" s="264" t="s">
        <v>138</v>
      </c>
      <c r="D14460" s="74" t="str">
        <f t="shared" si="451"/>
        <v>ago/2019</v>
      </c>
      <c r="E14460" s="267">
        <v>43678</v>
      </c>
      <c r="F14460" s="263">
        <v>117</v>
      </c>
      <c r="G14460" s="263" t="s">
        <v>2229</v>
      </c>
      <c r="H14460" s="268" t="s">
        <v>2353</v>
      </c>
      <c r="I14460" s="268" t="s">
        <v>179</v>
      </c>
      <c r="J14460" s="269">
        <v>-3043.37</v>
      </c>
      <c r="K14460" s="83" t="str">
        <f>IFERROR(IFERROR(VLOOKUP(I14460,'DE-PARA'!B:D,3,0),VLOOKUP(I14460,'DE-PARA'!C:D,2,0)),"NÃO ENCONTRADO")</f>
        <v>Serviços</v>
      </c>
      <c r="L14460" s="50" t="str">
        <f>VLOOKUP(K14460,'Base -Receita-Despesa'!$B:$AS,1,FALSE)</f>
        <v>Serviços</v>
      </c>
    </row>
    <row r="14461" spans="1:12" x14ac:dyDescent="0.3">
      <c r="A14461" s="82" t="str">
        <f t="shared" si="452"/>
        <v>2019</v>
      </c>
      <c r="B14461" s="263" t="s">
        <v>2228</v>
      </c>
      <c r="C14461" s="264" t="s">
        <v>138</v>
      </c>
      <c r="D14461" s="74" t="str">
        <f t="shared" si="451"/>
        <v>ago/2019</v>
      </c>
      <c r="E14461" s="267">
        <v>43678</v>
      </c>
      <c r="F14461" s="263" t="s">
        <v>208</v>
      </c>
      <c r="G14461" s="263" t="s">
        <v>2229</v>
      </c>
      <c r="H14461" s="268" t="s">
        <v>2353</v>
      </c>
      <c r="I14461" s="268" t="s">
        <v>179</v>
      </c>
      <c r="J14461" s="268">
        <v>-740</v>
      </c>
      <c r="K14461" s="83" t="str">
        <f>IFERROR(IFERROR(VLOOKUP(I14461,'DE-PARA'!B:D,3,0),VLOOKUP(I14461,'DE-PARA'!C:D,2,0)),"NÃO ENCONTRADO")</f>
        <v>Serviços</v>
      </c>
      <c r="L14461" s="50" t="str">
        <f>VLOOKUP(K14461,'Base -Receita-Despesa'!$B:$AS,1,FALSE)</f>
        <v>Serviços</v>
      </c>
    </row>
    <row r="14462" spans="1:12" x14ac:dyDescent="0.3">
      <c r="A14462" s="82" t="str">
        <f t="shared" si="452"/>
        <v>2019</v>
      </c>
      <c r="B14462" s="263" t="s">
        <v>2228</v>
      </c>
      <c r="C14462" s="264" t="s">
        <v>138</v>
      </c>
      <c r="D14462" s="74" t="str">
        <f t="shared" si="451"/>
        <v>ago/2019</v>
      </c>
      <c r="E14462" s="267">
        <v>43678</v>
      </c>
      <c r="F14462" s="263" t="s">
        <v>1431</v>
      </c>
      <c r="G14462" s="263" t="s">
        <v>2229</v>
      </c>
      <c r="H14462" s="268" t="s">
        <v>4643</v>
      </c>
      <c r="I14462" s="268" t="s">
        <v>141</v>
      </c>
      <c r="J14462" s="269">
        <v>-275017.03000000003</v>
      </c>
      <c r="K14462" s="83" t="str">
        <f>IFERROR(IFERROR(VLOOKUP(I14462,'DE-PARA'!B:D,3,0),VLOOKUP(I14462,'DE-PARA'!C:D,2,0)),"NÃO ENCONTRADO")</f>
        <v>Pessoal</v>
      </c>
      <c r="L14462" s="50" t="str">
        <f>VLOOKUP(K14462,'Base -Receita-Despesa'!$B:$AS,1,FALSE)</f>
        <v>Pessoal</v>
      </c>
    </row>
    <row r="14463" spans="1:12" x14ac:dyDescent="0.3">
      <c r="A14463" s="82" t="str">
        <f t="shared" si="452"/>
        <v>2019</v>
      </c>
      <c r="B14463" s="263" t="s">
        <v>2228</v>
      </c>
      <c r="C14463" s="264" t="s">
        <v>138</v>
      </c>
      <c r="D14463" s="74" t="str">
        <f t="shared" si="451"/>
        <v>ago/2019</v>
      </c>
      <c r="E14463" s="267">
        <v>43678</v>
      </c>
      <c r="F14463" s="263" t="s">
        <v>4517</v>
      </c>
      <c r="G14463" s="263" t="s">
        <v>2229</v>
      </c>
      <c r="H14463" s="268" t="s">
        <v>4644</v>
      </c>
      <c r="I14463" s="268" t="s">
        <v>2209</v>
      </c>
      <c r="J14463" s="268">
        <v>-313.16000000000003</v>
      </c>
      <c r="K14463" s="83" t="str">
        <f>IFERROR(IFERROR(VLOOKUP(I14463,'DE-PARA'!B:D,3,0),VLOOKUP(I14463,'DE-PARA'!C:D,2,0)),"NÃO ENCONTRADO")</f>
        <v>Despesas com Viagens</v>
      </c>
      <c r="L14463" s="50" t="str">
        <f>VLOOKUP(K14463,'Base -Receita-Despesa'!$B:$AS,1,FALSE)</f>
        <v>Despesas com Viagens</v>
      </c>
    </row>
    <row r="14464" spans="1:12" x14ac:dyDescent="0.3">
      <c r="A14464" s="82" t="str">
        <f t="shared" si="452"/>
        <v>2019</v>
      </c>
      <c r="B14464" s="263" t="s">
        <v>2228</v>
      </c>
      <c r="C14464" s="264" t="s">
        <v>138</v>
      </c>
      <c r="D14464" s="74" t="str">
        <f t="shared" si="451"/>
        <v>ago/2019</v>
      </c>
      <c r="E14464" s="267">
        <v>43678</v>
      </c>
      <c r="F14464" s="263">
        <v>8833</v>
      </c>
      <c r="G14464" s="263" t="s">
        <v>2229</v>
      </c>
      <c r="H14464" s="268" t="s">
        <v>4443</v>
      </c>
      <c r="I14464" s="268" t="s">
        <v>2217</v>
      </c>
      <c r="J14464" s="269">
        <v>-1167</v>
      </c>
      <c r="K14464" s="83" t="str">
        <f>IFERROR(IFERROR(VLOOKUP(I14464,'DE-PARA'!B:D,3,0),VLOOKUP(I14464,'DE-PARA'!C:D,2,0)),"NÃO ENCONTRADO")</f>
        <v>Investimentos</v>
      </c>
      <c r="L14464" s="50" t="str">
        <f>VLOOKUP(K14464,'Base -Receita-Despesa'!$B:$AS,1,FALSE)</f>
        <v>Investimentos</v>
      </c>
    </row>
    <row r="14465" spans="1:12" x14ac:dyDescent="0.3">
      <c r="A14465" s="82" t="str">
        <f t="shared" si="452"/>
        <v>2019</v>
      </c>
      <c r="B14465" s="263" t="s">
        <v>2228</v>
      </c>
      <c r="C14465" s="264" t="s">
        <v>138</v>
      </c>
      <c r="D14465" s="74" t="str">
        <f t="shared" si="451"/>
        <v>ago/2019</v>
      </c>
      <c r="E14465" s="267">
        <v>43678</v>
      </c>
      <c r="F14465" s="263">
        <v>8833</v>
      </c>
      <c r="G14465" s="263" t="s">
        <v>2229</v>
      </c>
      <c r="H14465" s="268" t="s">
        <v>4443</v>
      </c>
      <c r="I14465" s="268" t="s">
        <v>562</v>
      </c>
      <c r="J14465" s="268">
        <v>-218.79</v>
      </c>
      <c r="K14465" s="83" t="str">
        <f>IFERROR(IFERROR(VLOOKUP(I14465,'DE-PARA'!B:D,3,0),VLOOKUP(I14465,'DE-PARA'!C:D,2,0)),"NÃO ENCONTRADO")</f>
        <v>Outras Saídas</v>
      </c>
      <c r="L14465" s="50" t="str">
        <f>VLOOKUP(K14465,'Base -Receita-Despesa'!$B:$AS,1,FALSE)</f>
        <v>Outras Saídas</v>
      </c>
    </row>
    <row r="14466" spans="1:12" x14ac:dyDescent="0.3">
      <c r="A14466" s="82" t="str">
        <f t="shared" si="452"/>
        <v>2019</v>
      </c>
      <c r="B14466" s="263" t="s">
        <v>2228</v>
      </c>
      <c r="C14466" s="264" t="s">
        <v>138</v>
      </c>
      <c r="D14466" s="74" t="str">
        <f t="shared" si="451"/>
        <v>ago/2019</v>
      </c>
      <c r="E14466" s="267">
        <v>43678</v>
      </c>
      <c r="F14466" s="263">
        <v>8779</v>
      </c>
      <c r="G14466" s="263" t="s">
        <v>2229</v>
      </c>
      <c r="H14466" s="268" t="s">
        <v>4443</v>
      </c>
      <c r="I14466" s="268" t="s">
        <v>2182</v>
      </c>
      <c r="J14466" s="268">
        <v>-587.6</v>
      </c>
      <c r="K14466" s="83" t="str">
        <f>IFERROR(IFERROR(VLOOKUP(I14466,'DE-PARA'!B:D,3,0),VLOOKUP(I14466,'DE-PARA'!C:D,2,0)),"NÃO ENCONTRADO")</f>
        <v>Materiais</v>
      </c>
      <c r="L14466" s="50" t="str">
        <f>VLOOKUP(K14466,'Base -Receita-Despesa'!$B:$AS,1,FALSE)</f>
        <v>Materiais</v>
      </c>
    </row>
    <row r="14467" spans="1:12" x14ac:dyDescent="0.3">
      <c r="A14467" s="82" t="str">
        <f t="shared" si="452"/>
        <v>2019</v>
      </c>
      <c r="B14467" s="263" t="s">
        <v>2228</v>
      </c>
      <c r="C14467" s="264" t="s">
        <v>138</v>
      </c>
      <c r="D14467" s="74" t="str">
        <f t="shared" si="451"/>
        <v>ago/2019</v>
      </c>
      <c r="E14467" s="267">
        <v>43678</v>
      </c>
      <c r="F14467" s="263">
        <v>8779</v>
      </c>
      <c r="G14467" s="263" t="s">
        <v>2229</v>
      </c>
      <c r="H14467" s="268" t="s">
        <v>4443</v>
      </c>
      <c r="I14467" s="268" t="s">
        <v>562</v>
      </c>
      <c r="J14467" s="268">
        <v>-169.21</v>
      </c>
      <c r="K14467" s="83" t="str">
        <f>IFERROR(IFERROR(VLOOKUP(I14467,'DE-PARA'!B:D,3,0),VLOOKUP(I14467,'DE-PARA'!C:D,2,0)),"NÃO ENCONTRADO")</f>
        <v>Outras Saídas</v>
      </c>
      <c r="L14467" s="50" t="str">
        <f>VLOOKUP(K14467,'Base -Receita-Despesa'!$B:$AS,1,FALSE)</f>
        <v>Outras Saídas</v>
      </c>
    </row>
    <row r="14468" spans="1:12" x14ac:dyDescent="0.3">
      <c r="A14468" s="82" t="str">
        <f t="shared" si="452"/>
        <v>2019</v>
      </c>
      <c r="B14468" s="263" t="s">
        <v>2228</v>
      </c>
      <c r="C14468" s="264" t="s">
        <v>138</v>
      </c>
      <c r="D14468" s="74" t="str">
        <f t="shared" ref="D14468:D14531" si="453">TEXT(E14468,"mmm/aaaa")</f>
        <v>ago/2019</v>
      </c>
      <c r="E14468" s="267">
        <v>43678</v>
      </c>
      <c r="F14468" s="263">
        <v>328</v>
      </c>
      <c r="G14468" s="263" t="s">
        <v>2229</v>
      </c>
      <c r="H14468" s="273" t="s">
        <v>4393</v>
      </c>
      <c r="I14468" s="273" t="s">
        <v>116</v>
      </c>
      <c r="J14468" s="269">
        <v>-9826.76</v>
      </c>
      <c r="K14468" s="83" t="str">
        <f>IFERROR(IFERROR(VLOOKUP(I14468,'DE-PARA'!B:D,3,0),VLOOKUP(I14468,'DE-PARA'!C:D,2,0)),"NÃO ENCONTRADO")</f>
        <v>Serviços</v>
      </c>
      <c r="L14468" s="50" t="str">
        <f>VLOOKUP(K14468,'Base -Receita-Despesa'!$B:$AS,1,FALSE)</f>
        <v>Serviços</v>
      </c>
    </row>
    <row r="14469" spans="1:12" x14ac:dyDescent="0.3">
      <c r="A14469" s="82" t="str">
        <f t="shared" si="452"/>
        <v>2019</v>
      </c>
      <c r="B14469" s="263" t="s">
        <v>2228</v>
      </c>
      <c r="C14469" s="264" t="s">
        <v>138</v>
      </c>
      <c r="D14469" s="74" t="str">
        <f t="shared" si="453"/>
        <v>ago/2019</v>
      </c>
      <c r="E14469" s="267">
        <v>43678</v>
      </c>
      <c r="F14469" s="263">
        <v>327</v>
      </c>
      <c r="G14469" s="263" t="s">
        <v>2229</v>
      </c>
      <c r="H14469" s="273" t="s">
        <v>4393</v>
      </c>
      <c r="I14469" s="273" t="s">
        <v>116</v>
      </c>
      <c r="J14469" s="269">
        <v>-17561.62</v>
      </c>
      <c r="K14469" s="83" t="str">
        <f>IFERROR(IFERROR(VLOOKUP(I14469,'DE-PARA'!B:D,3,0),VLOOKUP(I14469,'DE-PARA'!C:D,2,0)),"NÃO ENCONTRADO")</f>
        <v>Serviços</v>
      </c>
      <c r="L14469" s="50" t="str">
        <f>VLOOKUP(K14469,'Base -Receita-Despesa'!$B:$AS,1,FALSE)</f>
        <v>Serviços</v>
      </c>
    </row>
    <row r="14470" spans="1:12" x14ac:dyDescent="0.3">
      <c r="A14470" s="82" t="str">
        <f t="shared" si="452"/>
        <v>2019</v>
      </c>
      <c r="B14470" s="263" t="s">
        <v>2228</v>
      </c>
      <c r="C14470" s="264" t="s">
        <v>138</v>
      </c>
      <c r="D14470" s="74" t="str">
        <f t="shared" si="453"/>
        <v>ago/2019</v>
      </c>
      <c r="E14470" s="267">
        <v>43678</v>
      </c>
      <c r="F14470" s="263" t="s">
        <v>1431</v>
      </c>
      <c r="G14470" s="263" t="s">
        <v>2229</v>
      </c>
      <c r="H14470" s="268" t="s">
        <v>4645</v>
      </c>
      <c r="I14470" s="268" t="s">
        <v>141</v>
      </c>
      <c r="J14470" s="268">
        <v>-725</v>
      </c>
      <c r="K14470" s="83" t="str">
        <f>IFERROR(IFERROR(VLOOKUP(I14470,'DE-PARA'!B:D,3,0),VLOOKUP(I14470,'DE-PARA'!C:D,2,0)),"NÃO ENCONTRADO")</f>
        <v>Pessoal</v>
      </c>
      <c r="L14470" s="50" t="str">
        <f>VLOOKUP(K14470,'Base -Receita-Despesa'!$B:$AS,1,FALSE)</f>
        <v>Pessoal</v>
      </c>
    </row>
    <row r="14471" spans="1:12" x14ac:dyDescent="0.3">
      <c r="A14471" s="82" t="str">
        <f t="shared" si="452"/>
        <v>2019</v>
      </c>
      <c r="B14471" s="263" t="s">
        <v>2228</v>
      </c>
      <c r="C14471" s="264" t="s">
        <v>138</v>
      </c>
      <c r="D14471" s="74" t="str">
        <f t="shared" si="453"/>
        <v>ago/2019</v>
      </c>
      <c r="E14471" s="267">
        <v>43678</v>
      </c>
      <c r="F14471" s="263">
        <v>61</v>
      </c>
      <c r="G14471" s="263" t="s">
        <v>2229</v>
      </c>
      <c r="H14471" s="268" t="s">
        <v>3189</v>
      </c>
      <c r="I14471" s="268" t="s">
        <v>2176</v>
      </c>
      <c r="J14471" s="269">
        <v>-366728.23</v>
      </c>
      <c r="K14471" s="83" t="str">
        <f>IFERROR(IFERROR(VLOOKUP(I14471,'DE-PARA'!B:D,3,0),VLOOKUP(I14471,'DE-PARA'!C:D,2,0)),"NÃO ENCONTRADO")</f>
        <v>Pessoal</v>
      </c>
      <c r="L14471" s="50" t="str">
        <f>VLOOKUP(K14471,'Base -Receita-Despesa'!$B:$AS,1,FALSE)</f>
        <v>Pessoal</v>
      </c>
    </row>
    <row r="14472" spans="1:12" x14ac:dyDescent="0.3">
      <c r="A14472" s="82" t="str">
        <f t="shared" si="452"/>
        <v>2019</v>
      </c>
      <c r="B14472" s="263" t="s">
        <v>2228</v>
      </c>
      <c r="C14472" s="264" t="s">
        <v>138</v>
      </c>
      <c r="D14472" s="74" t="str">
        <f t="shared" si="453"/>
        <v>ago/2019</v>
      </c>
      <c r="E14472" s="267">
        <v>43678</v>
      </c>
      <c r="F14472" s="263">
        <v>71</v>
      </c>
      <c r="G14472" s="263" t="s">
        <v>2229</v>
      </c>
      <c r="H14472" s="268" t="s">
        <v>3189</v>
      </c>
      <c r="I14472" s="268" t="s">
        <v>2176</v>
      </c>
      <c r="J14472" s="269">
        <v>-368131.25</v>
      </c>
      <c r="K14472" s="83" t="str">
        <f>IFERROR(IFERROR(VLOOKUP(I14472,'DE-PARA'!B:D,3,0),VLOOKUP(I14472,'DE-PARA'!C:D,2,0)),"NÃO ENCONTRADO")</f>
        <v>Pessoal</v>
      </c>
      <c r="L14472" s="50" t="str">
        <f>VLOOKUP(K14472,'Base -Receita-Despesa'!$B:$AS,1,FALSE)</f>
        <v>Pessoal</v>
      </c>
    </row>
    <row r="14473" spans="1:12" x14ac:dyDescent="0.3">
      <c r="A14473" s="82" t="str">
        <f t="shared" si="452"/>
        <v>2019</v>
      </c>
      <c r="B14473" s="263" t="s">
        <v>2228</v>
      </c>
      <c r="C14473" s="264" t="s">
        <v>138</v>
      </c>
      <c r="D14473" s="74" t="str">
        <f t="shared" si="453"/>
        <v>ago/2019</v>
      </c>
      <c r="E14473" s="267">
        <v>43678</v>
      </c>
      <c r="F14473" s="263" t="s">
        <v>1431</v>
      </c>
      <c r="G14473" s="263" t="s">
        <v>2229</v>
      </c>
      <c r="H14473" s="268" t="s">
        <v>4646</v>
      </c>
      <c r="I14473" s="268" t="s">
        <v>141</v>
      </c>
      <c r="J14473" s="269">
        <v>-1249.9000000000001</v>
      </c>
      <c r="K14473" s="83" t="str">
        <f>IFERROR(IFERROR(VLOOKUP(I14473,'DE-PARA'!B:D,3,0),VLOOKUP(I14473,'DE-PARA'!C:D,2,0)),"NÃO ENCONTRADO")</f>
        <v>Pessoal</v>
      </c>
      <c r="L14473" s="50" t="str">
        <f>VLOOKUP(K14473,'Base -Receita-Despesa'!$B:$AS,1,FALSE)</f>
        <v>Pessoal</v>
      </c>
    </row>
    <row r="14474" spans="1:12" x14ac:dyDescent="0.3">
      <c r="A14474" s="82" t="str">
        <f t="shared" si="452"/>
        <v>2019</v>
      </c>
      <c r="B14474" s="263" t="s">
        <v>2228</v>
      </c>
      <c r="C14474" s="264" t="s">
        <v>138</v>
      </c>
      <c r="D14474" s="74" t="str">
        <f t="shared" si="453"/>
        <v>ago/2019</v>
      </c>
      <c r="E14474" s="267">
        <v>43678</v>
      </c>
      <c r="F14474" s="263" t="s">
        <v>1070</v>
      </c>
      <c r="G14474" s="263" t="s">
        <v>2229</v>
      </c>
      <c r="H14474" s="268" t="s">
        <v>1071</v>
      </c>
      <c r="I14474" s="268" t="s">
        <v>2237</v>
      </c>
      <c r="J14474" s="269">
        <v>1171644.32</v>
      </c>
      <c r="K14474" s="83" t="str">
        <f>IFERROR(IFERROR(VLOOKUP(I14474,'DE-PARA'!B:D,3,0),VLOOKUP(I14474,'DE-PARA'!C:D,2,0)),"NÃO ENCONTRADO")</f>
        <v>Entrada Conta Aplicação (+)</v>
      </c>
      <c r="L14474" s="50" t="str">
        <f>VLOOKUP(K14474,'Base -Receita-Despesa'!$B:$AS,1,FALSE)</f>
        <v>ENTRADA CONTA APLICAÇÃO (+)</v>
      </c>
    </row>
    <row r="14475" spans="1:12" x14ac:dyDescent="0.3">
      <c r="A14475" s="82" t="str">
        <f t="shared" si="452"/>
        <v>2019</v>
      </c>
      <c r="B14475" s="263" t="s">
        <v>2228</v>
      </c>
      <c r="C14475" s="264" t="s">
        <v>138</v>
      </c>
      <c r="D14475" s="74" t="str">
        <f t="shared" si="453"/>
        <v>ago/2019</v>
      </c>
      <c r="E14475" s="267">
        <v>43678</v>
      </c>
      <c r="F14475" s="263">
        <v>10118</v>
      </c>
      <c r="G14475" s="263" t="s">
        <v>2229</v>
      </c>
      <c r="H14475" s="268" t="s">
        <v>3254</v>
      </c>
      <c r="I14475" s="268" t="s">
        <v>2204</v>
      </c>
      <c r="J14475" s="269">
        <v>-2661.56</v>
      </c>
      <c r="K14475" s="83" t="str">
        <f>IFERROR(IFERROR(VLOOKUP(I14475,'DE-PARA'!B:D,3,0),VLOOKUP(I14475,'DE-PARA'!C:D,2,0)),"NÃO ENCONTRADO")</f>
        <v>Serviços</v>
      </c>
      <c r="L14475" s="50" t="str">
        <f>VLOOKUP(K14475,'Base -Receita-Despesa'!$B:$AS,1,FALSE)</f>
        <v>Serviços</v>
      </c>
    </row>
    <row r="14476" spans="1:12" x14ac:dyDescent="0.3">
      <c r="A14476" s="82" t="str">
        <f t="shared" si="452"/>
        <v>2019</v>
      </c>
      <c r="B14476" s="263" t="s">
        <v>2228</v>
      </c>
      <c r="C14476" s="264" t="s">
        <v>138</v>
      </c>
      <c r="D14476" s="74" t="str">
        <f t="shared" si="453"/>
        <v>ago/2019</v>
      </c>
      <c r="E14476" s="267">
        <v>43678</v>
      </c>
      <c r="F14476" s="263">
        <v>392</v>
      </c>
      <c r="G14476" s="263" t="s">
        <v>2229</v>
      </c>
      <c r="H14476" s="268" t="s">
        <v>2395</v>
      </c>
      <c r="I14476" s="268" t="s">
        <v>215</v>
      </c>
      <c r="J14476" s="269">
        <v>-12500</v>
      </c>
      <c r="K14476" s="83" t="str">
        <f>IFERROR(IFERROR(VLOOKUP(I14476,'DE-PARA'!B:D,3,0),VLOOKUP(I14476,'DE-PARA'!C:D,2,0)),"NÃO ENCONTRADO")</f>
        <v>Serviços</v>
      </c>
      <c r="L14476" s="50" t="str">
        <f>VLOOKUP(K14476,'Base -Receita-Despesa'!$B:$AS,1,FALSE)</f>
        <v>Serviços</v>
      </c>
    </row>
    <row r="14477" spans="1:12" x14ac:dyDescent="0.3">
      <c r="A14477" s="82" t="str">
        <f t="shared" si="452"/>
        <v>2019</v>
      </c>
      <c r="B14477" s="263" t="s">
        <v>2228</v>
      </c>
      <c r="C14477" s="264" t="s">
        <v>138</v>
      </c>
      <c r="D14477" s="74" t="str">
        <f t="shared" si="453"/>
        <v>ago/2019</v>
      </c>
      <c r="E14477" s="267">
        <v>43678</v>
      </c>
      <c r="F14477" s="263">
        <v>19273</v>
      </c>
      <c r="G14477" s="263" t="s">
        <v>2229</v>
      </c>
      <c r="H14477" s="268" t="s">
        <v>4647</v>
      </c>
      <c r="I14477" s="268" t="s">
        <v>2194</v>
      </c>
      <c r="J14477" s="268">
        <v>-261.2</v>
      </c>
      <c r="K14477" s="83" t="str">
        <f>IFERROR(IFERROR(VLOOKUP(I14477,'DE-PARA'!B:D,3,0),VLOOKUP(I14477,'DE-PARA'!C:D,2,0)),"NÃO ENCONTRADO")</f>
        <v>Materiais</v>
      </c>
      <c r="L14477" s="50" t="str">
        <f>VLOOKUP(K14477,'Base -Receita-Despesa'!$B:$AS,1,FALSE)</f>
        <v>Materiais</v>
      </c>
    </row>
    <row r="14478" spans="1:12" x14ac:dyDescent="0.3">
      <c r="A14478" s="82" t="str">
        <f t="shared" si="452"/>
        <v>2019</v>
      </c>
      <c r="B14478" s="263" t="s">
        <v>2228</v>
      </c>
      <c r="C14478" s="264" t="s">
        <v>138</v>
      </c>
      <c r="D14478" s="74" t="str">
        <f t="shared" si="453"/>
        <v>ago/2019</v>
      </c>
      <c r="E14478" s="267">
        <v>43678</v>
      </c>
      <c r="F14478" s="263">
        <v>19273</v>
      </c>
      <c r="G14478" s="263" t="s">
        <v>2229</v>
      </c>
      <c r="H14478" s="268" t="s">
        <v>4647</v>
      </c>
      <c r="I14478" s="268" t="s">
        <v>562</v>
      </c>
      <c r="J14478" s="268">
        <v>-85.51</v>
      </c>
      <c r="K14478" s="83" t="str">
        <f>IFERROR(IFERROR(VLOOKUP(I14478,'DE-PARA'!B:D,3,0),VLOOKUP(I14478,'DE-PARA'!C:D,2,0)),"NÃO ENCONTRADO")</f>
        <v>Outras Saídas</v>
      </c>
      <c r="L14478" s="50" t="str">
        <f>VLOOKUP(K14478,'Base -Receita-Despesa'!$B:$AS,1,FALSE)</f>
        <v>Outras Saídas</v>
      </c>
    </row>
    <row r="14479" spans="1:12" x14ac:dyDescent="0.3">
      <c r="A14479" s="82" t="str">
        <f t="shared" si="452"/>
        <v>2019</v>
      </c>
      <c r="B14479" s="263" t="s">
        <v>2228</v>
      </c>
      <c r="C14479" s="264" t="s">
        <v>138</v>
      </c>
      <c r="D14479" s="74" t="str">
        <f t="shared" si="453"/>
        <v>ago/2019</v>
      </c>
      <c r="E14479" s="267">
        <v>43678</v>
      </c>
      <c r="F14479" s="263">
        <v>19181</v>
      </c>
      <c r="G14479" s="263" t="s">
        <v>2229</v>
      </c>
      <c r="H14479" s="268" t="s">
        <v>4647</v>
      </c>
      <c r="I14479" s="268" t="s">
        <v>2182</v>
      </c>
      <c r="J14479" s="268">
        <v>-246</v>
      </c>
      <c r="K14479" s="83" t="str">
        <f>IFERROR(IFERROR(VLOOKUP(I14479,'DE-PARA'!B:D,3,0),VLOOKUP(I14479,'DE-PARA'!C:D,2,0)),"NÃO ENCONTRADO")</f>
        <v>Materiais</v>
      </c>
      <c r="L14479" s="50" t="str">
        <f>VLOOKUP(K14479,'Base -Receita-Despesa'!$B:$AS,1,FALSE)</f>
        <v>Materiais</v>
      </c>
    </row>
    <row r="14480" spans="1:12" x14ac:dyDescent="0.3">
      <c r="A14480" s="82" t="str">
        <f t="shared" si="452"/>
        <v>2019</v>
      </c>
      <c r="B14480" s="263" t="s">
        <v>2228</v>
      </c>
      <c r="C14480" s="264" t="s">
        <v>138</v>
      </c>
      <c r="D14480" s="74" t="str">
        <f t="shared" si="453"/>
        <v>ago/2019</v>
      </c>
      <c r="E14480" s="267">
        <v>43678</v>
      </c>
      <c r="F14480" s="263">
        <v>19181</v>
      </c>
      <c r="G14480" s="263" t="s">
        <v>2229</v>
      </c>
      <c r="H14480" s="268" t="s">
        <v>4647</v>
      </c>
      <c r="I14480" s="268" t="s">
        <v>562</v>
      </c>
      <c r="J14480" s="268">
        <v>-85.51</v>
      </c>
      <c r="K14480" s="83" t="str">
        <f>IFERROR(IFERROR(VLOOKUP(I14480,'DE-PARA'!B:D,3,0),VLOOKUP(I14480,'DE-PARA'!C:D,2,0)),"NÃO ENCONTRADO")</f>
        <v>Outras Saídas</v>
      </c>
      <c r="L14480" s="50" t="str">
        <f>VLOOKUP(K14480,'Base -Receita-Despesa'!$B:$AS,1,FALSE)</f>
        <v>Outras Saídas</v>
      </c>
    </row>
    <row r="14481" spans="1:12" x14ac:dyDescent="0.3">
      <c r="A14481" s="82" t="str">
        <f t="shared" si="452"/>
        <v>2019</v>
      </c>
      <c r="B14481" s="263" t="s">
        <v>2228</v>
      </c>
      <c r="C14481" s="264" t="s">
        <v>138</v>
      </c>
      <c r="D14481" s="74" t="str">
        <f t="shared" si="453"/>
        <v>ago/2019</v>
      </c>
      <c r="E14481" s="267">
        <v>43678</v>
      </c>
      <c r="F14481" s="263" t="s">
        <v>1261</v>
      </c>
      <c r="G14481" s="263" t="s">
        <v>2229</v>
      </c>
      <c r="H14481" s="268" t="s">
        <v>2250</v>
      </c>
      <c r="I14481" s="268" t="s">
        <v>135</v>
      </c>
      <c r="J14481" s="268">
        <v>-9.5</v>
      </c>
      <c r="K14481" s="83" t="str">
        <f>IFERROR(IFERROR(VLOOKUP(I14481,'DE-PARA'!B:D,3,0),VLOOKUP(I14481,'DE-PARA'!C:D,2,0)),"NÃO ENCONTRADO")</f>
        <v>Outras Saídas</v>
      </c>
      <c r="L14481" s="50" t="str">
        <f>VLOOKUP(K14481,'Base -Receita-Despesa'!$B:$AS,1,FALSE)</f>
        <v>Outras Saídas</v>
      </c>
    </row>
    <row r="14482" spans="1:12" x14ac:dyDescent="0.3">
      <c r="A14482" s="82" t="str">
        <f t="shared" si="452"/>
        <v>2019</v>
      </c>
      <c r="B14482" s="263" t="s">
        <v>2228</v>
      </c>
      <c r="C14482" s="264" t="s">
        <v>138</v>
      </c>
      <c r="D14482" s="74" t="str">
        <f t="shared" si="453"/>
        <v>ago/2019</v>
      </c>
      <c r="E14482" s="267">
        <v>43678</v>
      </c>
      <c r="F14482" s="263" t="s">
        <v>1261</v>
      </c>
      <c r="G14482" s="263" t="s">
        <v>2229</v>
      </c>
      <c r="H14482" s="268" t="s">
        <v>2250</v>
      </c>
      <c r="I14482" s="268" t="s">
        <v>135</v>
      </c>
      <c r="J14482" s="268">
        <v>-9.5</v>
      </c>
      <c r="K14482" s="83" t="str">
        <f>IFERROR(IFERROR(VLOOKUP(I14482,'DE-PARA'!B:D,3,0),VLOOKUP(I14482,'DE-PARA'!C:D,2,0)),"NÃO ENCONTRADO")</f>
        <v>Outras Saídas</v>
      </c>
      <c r="L14482" s="50" t="str">
        <f>VLOOKUP(K14482,'Base -Receita-Despesa'!$B:$AS,1,FALSE)</f>
        <v>Outras Saídas</v>
      </c>
    </row>
    <row r="14483" spans="1:12" x14ac:dyDescent="0.3">
      <c r="A14483" s="82" t="str">
        <f t="shared" si="452"/>
        <v>2019</v>
      </c>
      <c r="B14483" s="263" t="s">
        <v>2228</v>
      </c>
      <c r="C14483" s="264" t="s">
        <v>138</v>
      </c>
      <c r="D14483" s="74" t="str">
        <f t="shared" si="453"/>
        <v>ago/2019</v>
      </c>
      <c r="E14483" s="267">
        <v>43678</v>
      </c>
      <c r="F14483" s="263" t="s">
        <v>1261</v>
      </c>
      <c r="G14483" s="263" t="s">
        <v>2229</v>
      </c>
      <c r="H14483" s="268" t="s">
        <v>2250</v>
      </c>
      <c r="I14483" s="268" t="s">
        <v>135</v>
      </c>
      <c r="J14483" s="268">
        <v>-9.5</v>
      </c>
      <c r="K14483" s="83" t="str">
        <f>IFERROR(IFERROR(VLOOKUP(I14483,'DE-PARA'!B:D,3,0),VLOOKUP(I14483,'DE-PARA'!C:D,2,0)),"NÃO ENCONTRADO")</f>
        <v>Outras Saídas</v>
      </c>
      <c r="L14483" s="50" t="str">
        <f>VLOOKUP(K14483,'Base -Receita-Despesa'!$B:$AS,1,FALSE)</f>
        <v>Outras Saídas</v>
      </c>
    </row>
    <row r="14484" spans="1:12" x14ac:dyDescent="0.3">
      <c r="A14484" s="82" t="str">
        <f t="shared" si="452"/>
        <v>2019</v>
      </c>
      <c r="B14484" s="263" t="s">
        <v>2228</v>
      </c>
      <c r="C14484" s="264" t="s">
        <v>138</v>
      </c>
      <c r="D14484" s="74" t="str">
        <f t="shared" si="453"/>
        <v>ago/2019</v>
      </c>
      <c r="E14484" s="267">
        <v>43678</v>
      </c>
      <c r="F14484" s="263" t="s">
        <v>1261</v>
      </c>
      <c r="G14484" s="263" t="s">
        <v>2229</v>
      </c>
      <c r="H14484" s="268" t="s">
        <v>2250</v>
      </c>
      <c r="I14484" s="268" t="s">
        <v>135</v>
      </c>
      <c r="J14484" s="268">
        <v>-9.5</v>
      </c>
      <c r="K14484" s="83" t="str">
        <f>IFERROR(IFERROR(VLOOKUP(I14484,'DE-PARA'!B:D,3,0),VLOOKUP(I14484,'DE-PARA'!C:D,2,0)),"NÃO ENCONTRADO")</f>
        <v>Outras Saídas</v>
      </c>
      <c r="L14484" s="50" t="str">
        <f>VLOOKUP(K14484,'Base -Receita-Despesa'!$B:$AS,1,FALSE)</f>
        <v>Outras Saídas</v>
      </c>
    </row>
    <row r="14485" spans="1:12" x14ac:dyDescent="0.3">
      <c r="A14485" s="82" t="str">
        <f t="shared" si="452"/>
        <v>2019</v>
      </c>
      <c r="B14485" s="263" t="s">
        <v>2228</v>
      </c>
      <c r="C14485" s="264" t="s">
        <v>138</v>
      </c>
      <c r="D14485" s="74" t="str">
        <f t="shared" si="453"/>
        <v>ago/2019</v>
      </c>
      <c r="E14485" s="267">
        <v>43678</v>
      </c>
      <c r="F14485" s="263" t="s">
        <v>1261</v>
      </c>
      <c r="G14485" s="263" t="s">
        <v>2229</v>
      </c>
      <c r="H14485" s="268" t="s">
        <v>2250</v>
      </c>
      <c r="I14485" s="268" t="s">
        <v>135</v>
      </c>
      <c r="J14485" s="281">
        <v>-9.5</v>
      </c>
      <c r="K14485" s="83" t="str">
        <f>IFERROR(IFERROR(VLOOKUP(I14485,'DE-PARA'!B:D,3,0),VLOOKUP(I14485,'DE-PARA'!C:D,2,0)),"NÃO ENCONTRADO")</f>
        <v>Outras Saídas</v>
      </c>
      <c r="L14485" s="50" t="str">
        <f>VLOOKUP(K14485,'Base -Receita-Despesa'!$B:$AS,1,FALSE)</f>
        <v>Outras Saídas</v>
      </c>
    </row>
    <row r="14486" spans="1:12" x14ac:dyDescent="0.3">
      <c r="A14486" s="82" t="str">
        <f t="shared" si="452"/>
        <v>2019</v>
      </c>
      <c r="B14486" s="263" t="s">
        <v>2228</v>
      </c>
      <c r="C14486" s="264" t="s">
        <v>138</v>
      </c>
      <c r="D14486" s="74" t="str">
        <f t="shared" si="453"/>
        <v>ago/2019</v>
      </c>
      <c r="E14486" s="267">
        <v>43678</v>
      </c>
      <c r="F14486" s="263" t="s">
        <v>1261</v>
      </c>
      <c r="G14486" s="263" t="s">
        <v>2229</v>
      </c>
      <c r="H14486" s="268" t="s">
        <v>2250</v>
      </c>
      <c r="I14486" s="268" t="s">
        <v>135</v>
      </c>
      <c r="J14486" s="268">
        <v>-9.5</v>
      </c>
      <c r="K14486" s="83" t="str">
        <f>IFERROR(IFERROR(VLOOKUP(I14486,'DE-PARA'!B:D,3,0),VLOOKUP(I14486,'DE-PARA'!C:D,2,0)),"NÃO ENCONTRADO")</f>
        <v>Outras Saídas</v>
      </c>
      <c r="L14486" s="50" t="str">
        <f>VLOOKUP(K14486,'Base -Receita-Despesa'!$B:$AS,1,FALSE)</f>
        <v>Outras Saídas</v>
      </c>
    </row>
    <row r="14487" spans="1:12" x14ac:dyDescent="0.3">
      <c r="A14487" s="82" t="str">
        <f t="shared" si="452"/>
        <v>2019</v>
      </c>
      <c r="B14487" s="263" t="s">
        <v>2228</v>
      </c>
      <c r="C14487" s="264" t="s">
        <v>138</v>
      </c>
      <c r="D14487" s="74" t="str">
        <f t="shared" si="453"/>
        <v>ago/2019</v>
      </c>
      <c r="E14487" s="267">
        <v>43678</v>
      </c>
      <c r="F14487" s="263" t="s">
        <v>1261</v>
      </c>
      <c r="G14487" s="263" t="s">
        <v>2229</v>
      </c>
      <c r="H14487" s="268" t="s">
        <v>2250</v>
      </c>
      <c r="I14487" s="268" t="s">
        <v>135</v>
      </c>
      <c r="J14487" s="268">
        <v>-9.5</v>
      </c>
      <c r="K14487" s="83" t="str">
        <f>IFERROR(IFERROR(VLOOKUP(I14487,'DE-PARA'!B:D,3,0),VLOOKUP(I14487,'DE-PARA'!C:D,2,0)),"NÃO ENCONTRADO")</f>
        <v>Outras Saídas</v>
      </c>
      <c r="L14487" s="50" t="str">
        <f>VLOOKUP(K14487,'Base -Receita-Despesa'!$B:$AS,1,FALSE)</f>
        <v>Outras Saídas</v>
      </c>
    </row>
    <row r="14488" spans="1:12" x14ac:dyDescent="0.3">
      <c r="A14488" s="82" t="str">
        <f t="shared" si="452"/>
        <v>2019</v>
      </c>
      <c r="B14488" s="263" t="s">
        <v>2228</v>
      </c>
      <c r="C14488" s="264" t="s">
        <v>138</v>
      </c>
      <c r="D14488" s="74" t="str">
        <f t="shared" si="453"/>
        <v>ago/2019</v>
      </c>
      <c r="E14488" s="267">
        <v>43678</v>
      </c>
      <c r="F14488" s="263" t="s">
        <v>1261</v>
      </c>
      <c r="G14488" s="263" t="s">
        <v>2229</v>
      </c>
      <c r="H14488" s="268" t="s">
        <v>2250</v>
      </c>
      <c r="I14488" s="268" t="s">
        <v>135</v>
      </c>
      <c r="J14488" s="268">
        <v>-9.5</v>
      </c>
      <c r="K14488" s="83" t="str">
        <f>IFERROR(IFERROR(VLOOKUP(I14488,'DE-PARA'!B:D,3,0),VLOOKUP(I14488,'DE-PARA'!C:D,2,0)),"NÃO ENCONTRADO")</f>
        <v>Outras Saídas</v>
      </c>
      <c r="L14488" s="50" t="str">
        <f>VLOOKUP(K14488,'Base -Receita-Despesa'!$B:$AS,1,FALSE)</f>
        <v>Outras Saídas</v>
      </c>
    </row>
    <row r="14489" spans="1:12" x14ac:dyDescent="0.3">
      <c r="A14489" s="82" t="str">
        <f t="shared" si="452"/>
        <v>2019</v>
      </c>
      <c r="B14489" s="263" t="s">
        <v>2228</v>
      </c>
      <c r="C14489" s="264" t="s">
        <v>138</v>
      </c>
      <c r="D14489" s="74" t="str">
        <f t="shared" si="453"/>
        <v>ago/2019</v>
      </c>
      <c r="E14489" s="267">
        <v>43678</v>
      </c>
      <c r="F14489" s="263" t="s">
        <v>1261</v>
      </c>
      <c r="G14489" s="263" t="s">
        <v>2229</v>
      </c>
      <c r="H14489" s="268" t="s">
        <v>2250</v>
      </c>
      <c r="I14489" s="268" t="s">
        <v>135</v>
      </c>
      <c r="J14489" s="268">
        <v>-9.5</v>
      </c>
      <c r="K14489" s="83" t="str">
        <f>IFERROR(IFERROR(VLOOKUP(I14489,'DE-PARA'!B:D,3,0),VLOOKUP(I14489,'DE-PARA'!C:D,2,0)),"NÃO ENCONTRADO")</f>
        <v>Outras Saídas</v>
      </c>
      <c r="L14489" s="50" t="str">
        <f>VLOOKUP(K14489,'Base -Receita-Despesa'!$B:$AS,1,FALSE)</f>
        <v>Outras Saídas</v>
      </c>
    </row>
    <row r="14490" spans="1:12" x14ac:dyDescent="0.3">
      <c r="A14490" s="82" t="str">
        <f t="shared" si="452"/>
        <v>2019</v>
      </c>
      <c r="B14490" s="263" t="s">
        <v>2228</v>
      </c>
      <c r="C14490" s="264" t="s">
        <v>138</v>
      </c>
      <c r="D14490" s="74" t="str">
        <f t="shared" si="453"/>
        <v>ago/2019</v>
      </c>
      <c r="E14490" s="267">
        <v>43678</v>
      </c>
      <c r="F14490" s="263" t="s">
        <v>1261</v>
      </c>
      <c r="G14490" s="263" t="s">
        <v>2229</v>
      </c>
      <c r="H14490" s="268" t="s">
        <v>2250</v>
      </c>
      <c r="I14490" s="268" t="s">
        <v>135</v>
      </c>
      <c r="J14490" s="268">
        <v>-9.5</v>
      </c>
      <c r="K14490" s="83" t="str">
        <f>IFERROR(IFERROR(VLOOKUP(I14490,'DE-PARA'!B:D,3,0),VLOOKUP(I14490,'DE-PARA'!C:D,2,0)),"NÃO ENCONTRADO")</f>
        <v>Outras Saídas</v>
      </c>
      <c r="L14490" s="50" t="str">
        <f>VLOOKUP(K14490,'Base -Receita-Despesa'!$B:$AS,1,FALSE)</f>
        <v>Outras Saídas</v>
      </c>
    </row>
    <row r="14491" spans="1:12" x14ac:dyDescent="0.3">
      <c r="A14491" s="82" t="str">
        <f t="shared" si="452"/>
        <v>2019</v>
      </c>
      <c r="B14491" s="263" t="s">
        <v>2228</v>
      </c>
      <c r="C14491" s="264" t="s">
        <v>138</v>
      </c>
      <c r="D14491" s="74" t="str">
        <f t="shared" si="453"/>
        <v>ago/2019</v>
      </c>
      <c r="E14491" s="267">
        <v>43678</v>
      </c>
      <c r="F14491" s="263" t="s">
        <v>1431</v>
      </c>
      <c r="G14491" s="263" t="s">
        <v>2229</v>
      </c>
      <c r="H14491" s="268" t="s">
        <v>1258</v>
      </c>
      <c r="I14491" s="268" t="s">
        <v>141</v>
      </c>
      <c r="J14491" s="269">
        <v>-2534.21</v>
      </c>
      <c r="K14491" s="83" t="str">
        <f>IFERROR(IFERROR(VLOOKUP(I14491,'DE-PARA'!B:D,3,0),VLOOKUP(I14491,'DE-PARA'!C:D,2,0)),"NÃO ENCONTRADO")</f>
        <v>Pessoal</v>
      </c>
      <c r="L14491" s="50" t="str">
        <f>VLOOKUP(K14491,'Base -Receita-Despesa'!$B:$AS,1,FALSE)</f>
        <v>Pessoal</v>
      </c>
    </row>
    <row r="14492" spans="1:12" x14ac:dyDescent="0.3">
      <c r="A14492" s="82" t="str">
        <f t="shared" si="452"/>
        <v>2019</v>
      </c>
      <c r="B14492" s="263" t="s">
        <v>2228</v>
      </c>
      <c r="C14492" s="264" t="s">
        <v>138</v>
      </c>
      <c r="D14492" s="74" t="str">
        <f t="shared" si="453"/>
        <v>ago/2019</v>
      </c>
      <c r="E14492" s="267">
        <v>43679</v>
      </c>
      <c r="F14492" s="263">
        <v>4079</v>
      </c>
      <c r="G14492" s="263" t="s">
        <v>2229</v>
      </c>
      <c r="H14492" s="268" t="s">
        <v>2231</v>
      </c>
      <c r="I14492" s="268" t="s">
        <v>2185</v>
      </c>
      <c r="J14492" s="269">
        <v>-3337.19</v>
      </c>
      <c r="K14492" s="83" t="str">
        <f>IFERROR(IFERROR(VLOOKUP(I14492,'DE-PARA'!B:D,3,0),VLOOKUP(I14492,'DE-PARA'!C:D,2,0)),"NÃO ENCONTRADO")</f>
        <v>Materiais</v>
      </c>
      <c r="L14492" s="50" t="str">
        <f>VLOOKUP(K14492,'Base -Receita-Despesa'!$B:$AS,1,FALSE)</f>
        <v>Materiais</v>
      </c>
    </row>
    <row r="14493" spans="1:12" x14ac:dyDescent="0.3">
      <c r="A14493" s="82" t="str">
        <f t="shared" si="452"/>
        <v>2019</v>
      </c>
      <c r="B14493" s="263" t="s">
        <v>2228</v>
      </c>
      <c r="C14493" s="264" t="s">
        <v>138</v>
      </c>
      <c r="D14493" s="74" t="str">
        <f t="shared" si="453"/>
        <v>ago/2019</v>
      </c>
      <c r="E14493" s="267">
        <v>43679</v>
      </c>
      <c r="F14493" s="263">
        <v>39482</v>
      </c>
      <c r="G14493" s="263" t="s">
        <v>2229</v>
      </c>
      <c r="H14493" s="268" t="s">
        <v>2231</v>
      </c>
      <c r="I14493" s="268" t="s">
        <v>2185</v>
      </c>
      <c r="J14493" s="268">
        <v>-950</v>
      </c>
      <c r="K14493" s="83" t="str">
        <f>IFERROR(IFERROR(VLOOKUP(I14493,'DE-PARA'!B:D,3,0),VLOOKUP(I14493,'DE-PARA'!C:D,2,0)),"NÃO ENCONTRADO")</f>
        <v>Materiais</v>
      </c>
      <c r="L14493" s="50" t="str">
        <f>VLOOKUP(K14493,'Base -Receita-Despesa'!$B:$AS,1,FALSE)</f>
        <v>Materiais</v>
      </c>
    </row>
    <row r="14494" spans="1:12" x14ac:dyDescent="0.3">
      <c r="A14494" s="82" t="str">
        <f t="shared" si="452"/>
        <v>2019</v>
      </c>
      <c r="B14494" s="263" t="s">
        <v>2228</v>
      </c>
      <c r="C14494" s="264" t="s">
        <v>138</v>
      </c>
      <c r="D14494" s="74" t="str">
        <f t="shared" si="453"/>
        <v>ago/2019</v>
      </c>
      <c r="E14494" s="267">
        <v>43679</v>
      </c>
      <c r="F14494" s="263">
        <v>39699</v>
      </c>
      <c r="G14494" s="263" t="s">
        <v>2229</v>
      </c>
      <c r="H14494" s="268" t="s">
        <v>2231</v>
      </c>
      <c r="I14494" s="268" t="s">
        <v>2185</v>
      </c>
      <c r="J14494" s="268">
        <v>-950</v>
      </c>
      <c r="K14494" s="83" t="str">
        <f>IFERROR(IFERROR(VLOOKUP(I14494,'DE-PARA'!B:D,3,0),VLOOKUP(I14494,'DE-PARA'!C:D,2,0)),"NÃO ENCONTRADO")</f>
        <v>Materiais</v>
      </c>
      <c r="L14494" s="50" t="str">
        <f>VLOOKUP(K14494,'Base -Receita-Despesa'!$B:$AS,1,FALSE)</f>
        <v>Materiais</v>
      </c>
    </row>
    <row r="14495" spans="1:12" x14ac:dyDescent="0.3">
      <c r="A14495" s="82" t="str">
        <f t="shared" si="452"/>
        <v>2019</v>
      </c>
      <c r="B14495" s="263" t="s">
        <v>2228</v>
      </c>
      <c r="C14495" s="264" t="s">
        <v>138</v>
      </c>
      <c r="D14495" s="74" t="str">
        <f t="shared" si="453"/>
        <v>ago/2019</v>
      </c>
      <c r="E14495" s="267">
        <v>43679</v>
      </c>
      <c r="F14495" s="263">
        <v>4095</v>
      </c>
      <c r="G14495" s="263" t="s">
        <v>2229</v>
      </c>
      <c r="H14495" s="268" t="s">
        <v>2231</v>
      </c>
      <c r="I14495" s="268" t="s">
        <v>2185</v>
      </c>
      <c r="J14495" s="269">
        <v>-2178.36</v>
      </c>
      <c r="K14495" s="83" t="str">
        <f>IFERROR(IFERROR(VLOOKUP(I14495,'DE-PARA'!B:D,3,0),VLOOKUP(I14495,'DE-PARA'!C:D,2,0)),"NÃO ENCONTRADO")</f>
        <v>Materiais</v>
      </c>
      <c r="L14495" s="50" t="str">
        <f>VLOOKUP(K14495,'Base -Receita-Despesa'!$B:$AS,1,FALSE)</f>
        <v>Materiais</v>
      </c>
    </row>
    <row r="14496" spans="1:12" x14ac:dyDescent="0.3">
      <c r="A14496" s="82" t="str">
        <f t="shared" si="452"/>
        <v>2019</v>
      </c>
      <c r="B14496" s="263" t="s">
        <v>2228</v>
      </c>
      <c r="C14496" s="264" t="s">
        <v>138</v>
      </c>
      <c r="D14496" s="74" t="str">
        <f t="shared" si="453"/>
        <v>ago/2019</v>
      </c>
      <c r="E14496" s="267">
        <v>43679</v>
      </c>
      <c r="F14496" s="263">
        <v>4096</v>
      </c>
      <c r="G14496" s="263" t="s">
        <v>2229</v>
      </c>
      <c r="H14496" s="268" t="s">
        <v>2231</v>
      </c>
      <c r="I14496" s="268" t="s">
        <v>2185</v>
      </c>
      <c r="J14496" s="268">
        <v>-940.9</v>
      </c>
      <c r="K14496" s="83" t="str">
        <f>IFERROR(IFERROR(VLOOKUP(I14496,'DE-PARA'!B:D,3,0),VLOOKUP(I14496,'DE-PARA'!C:D,2,0)),"NÃO ENCONTRADO")</f>
        <v>Materiais</v>
      </c>
      <c r="L14496" s="50" t="str">
        <f>VLOOKUP(K14496,'Base -Receita-Despesa'!$B:$AS,1,FALSE)</f>
        <v>Materiais</v>
      </c>
    </row>
    <row r="14497" spans="1:12" x14ac:dyDescent="0.3">
      <c r="A14497" s="82" t="str">
        <f t="shared" si="452"/>
        <v>2019</v>
      </c>
      <c r="B14497" s="263" t="s">
        <v>2228</v>
      </c>
      <c r="C14497" s="264" t="s">
        <v>138</v>
      </c>
      <c r="D14497" s="74" t="str">
        <f t="shared" si="453"/>
        <v>ago/2019</v>
      </c>
      <c r="E14497" s="267">
        <v>43679</v>
      </c>
      <c r="F14497" s="265">
        <v>2918</v>
      </c>
      <c r="G14497" s="263" t="s">
        <v>2229</v>
      </c>
      <c r="H14497" s="268" t="s">
        <v>2231</v>
      </c>
      <c r="I14497" s="268" t="s">
        <v>2185</v>
      </c>
      <c r="J14497" s="278">
        <v>-1241.72</v>
      </c>
      <c r="K14497" s="83" t="str">
        <f>IFERROR(IFERROR(VLOOKUP(I14497,'DE-PARA'!B:D,3,0),VLOOKUP(I14497,'DE-PARA'!C:D,2,0)),"NÃO ENCONTRADO")</f>
        <v>Materiais</v>
      </c>
      <c r="L14497" s="50" t="str">
        <f>VLOOKUP(K14497,'Base -Receita-Despesa'!$B:$AS,1,FALSE)</f>
        <v>Materiais</v>
      </c>
    </row>
    <row r="14498" spans="1:12" x14ac:dyDescent="0.3">
      <c r="A14498" s="82" t="str">
        <f t="shared" si="452"/>
        <v>2019</v>
      </c>
      <c r="B14498" s="263" t="s">
        <v>2228</v>
      </c>
      <c r="C14498" s="264" t="s">
        <v>138</v>
      </c>
      <c r="D14498" s="74" t="str">
        <f t="shared" si="453"/>
        <v>ago/2019</v>
      </c>
      <c r="E14498" s="267">
        <v>43679</v>
      </c>
      <c r="F14498" s="265">
        <v>2919</v>
      </c>
      <c r="G14498" s="263" t="s">
        <v>2229</v>
      </c>
      <c r="H14498" s="268" t="s">
        <v>2231</v>
      </c>
      <c r="I14498" s="268" t="s">
        <v>2185</v>
      </c>
      <c r="J14498" s="273">
        <v>-327.48</v>
      </c>
      <c r="K14498" s="83" t="str">
        <f>IFERROR(IFERROR(VLOOKUP(I14498,'DE-PARA'!B:D,3,0),VLOOKUP(I14498,'DE-PARA'!C:D,2,0)),"NÃO ENCONTRADO")</f>
        <v>Materiais</v>
      </c>
      <c r="L14498" s="50" t="str">
        <f>VLOOKUP(K14498,'Base -Receita-Despesa'!$B:$AS,1,FALSE)</f>
        <v>Materiais</v>
      </c>
    </row>
    <row r="14499" spans="1:12" x14ac:dyDescent="0.3">
      <c r="A14499" s="82" t="str">
        <f t="shared" si="452"/>
        <v>2019</v>
      </c>
      <c r="B14499" s="263" t="s">
        <v>2228</v>
      </c>
      <c r="C14499" s="264" t="s">
        <v>138</v>
      </c>
      <c r="D14499" s="74" t="str">
        <f t="shared" si="453"/>
        <v>ago/2019</v>
      </c>
      <c r="E14499" s="267">
        <v>43679</v>
      </c>
      <c r="F14499" s="265">
        <v>4005</v>
      </c>
      <c r="G14499" s="263" t="s">
        <v>2229</v>
      </c>
      <c r="H14499" s="268" t="s">
        <v>2231</v>
      </c>
      <c r="I14499" s="268" t="s">
        <v>2185</v>
      </c>
      <c r="J14499" s="278">
        <v>-2261.44</v>
      </c>
      <c r="K14499" s="83" t="str">
        <f>IFERROR(IFERROR(VLOOKUP(I14499,'DE-PARA'!B:D,3,0),VLOOKUP(I14499,'DE-PARA'!C:D,2,0)),"NÃO ENCONTRADO")</f>
        <v>Materiais</v>
      </c>
      <c r="L14499" s="50" t="str">
        <f>VLOOKUP(K14499,'Base -Receita-Despesa'!$B:$AS,1,FALSE)</f>
        <v>Materiais</v>
      </c>
    </row>
    <row r="14500" spans="1:12" x14ac:dyDescent="0.3">
      <c r="A14500" s="82" t="str">
        <f t="shared" si="452"/>
        <v>2019</v>
      </c>
      <c r="B14500" s="263" t="s">
        <v>2228</v>
      </c>
      <c r="C14500" s="264" t="s">
        <v>138</v>
      </c>
      <c r="D14500" s="74" t="str">
        <f t="shared" si="453"/>
        <v>ago/2019</v>
      </c>
      <c r="E14500" s="267">
        <v>43679</v>
      </c>
      <c r="F14500" s="263" t="s">
        <v>1431</v>
      </c>
      <c r="G14500" s="263" t="s">
        <v>2229</v>
      </c>
      <c r="H14500" s="268" t="s">
        <v>4525</v>
      </c>
      <c r="I14500" s="268" t="s">
        <v>141</v>
      </c>
      <c r="J14500" s="269">
        <v>-6522.83</v>
      </c>
      <c r="K14500" s="83" t="str">
        <f>IFERROR(IFERROR(VLOOKUP(I14500,'DE-PARA'!B:D,3,0),VLOOKUP(I14500,'DE-PARA'!C:D,2,0)),"NÃO ENCONTRADO")</f>
        <v>Pessoal</v>
      </c>
      <c r="L14500" s="50" t="str">
        <f>VLOOKUP(K14500,'Base -Receita-Despesa'!$B:$AS,1,FALSE)</f>
        <v>Pessoal</v>
      </c>
    </row>
    <row r="14501" spans="1:12" x14ac:dyDescent="0.3">
      <c r="A14501" s="82" t="str">
        <f t="shared" si="452"/>
        <v>2019</v>
      </c>
      <c r="B14501" s="263" t="s">
        <v>2228</v>
      </c>
      <c r="C14501" s="264" t="s">
        <v>138</v>
      </c>
      <c r="D14501" s="74" t="str">
        <f t="shared" si="453"/>
        <v>ago/2019</v>
      </c>
      <c r="E14501" s="267">
        <v>43679</v>
      </c>
      <c r="F14501" s="263">
        <v>26694</v>
      </c>
      <c r="G14501" s="263" t="s">
        <v>2229</v>
      </c>
      <c r="H14501" s="268" t="s">
        <v>2456</v>
      </c>
      <c r="I14501" s="268" t="s">
        <v>2182</v>
      </c>
      <c r="J14501" s="268">
        <v>-551.04</v>
      </c>
      <c r="K14501" s="83" t="str">
        <f>IFERROR(IFERROR(VLOOKUP(I14501,'DE-PARA'!B:D,3,0),VLOOKUP(I14501,'DE-PARA'!C:D,2,0)),"NÃO ENCONTRADO")</f>
        <v>Materiais</v>
      </c>
      <c r="L14501" s="50" t="str">
        <f>VLOOKUP(K14501,'Base -Receita-Despesa'!$B:$AS,1,FALSE)</f>
        <v>Materiais</v>
      </c>
    </row>
    <row r="14502" spans="1:12" x14ac:dyDescent="0.3">
      <c r="A14502" s="82" t="str">
        <f t="shared" si="452"/>
        <v>2019</v>
      </c>
      <c r="B14502" s="263" t="s">
        <v>2228</v>
      </c>
      <c r="C14502" s="264" t="s">
        <v>138</v>
      </c>
      <c r="D14502" s="74" t="str">
        <f t="shared" si="453"/>
        <v>ago/2019</v>
      </c>
      <c r="E14502" s="267">
        <v>43679</v>
      </c>
      <c r="F14502" s="263">
        <v>26917</v>
      </c>
      <c r="G14502" s="263" t="s">
        <v>2229</v>
      </c>
      <c r="H14502" s="268" t="s">
        <v>2456</v>
      </c>
      <c r="I14502" s="268" t="s">
        <v>2182</v>
      </c>
      <c r="J14502" s="269">
        <v>-1015.3</v>
      </c>
      <c r="K14502" s="83" t="str">
        <f>IFERROR(IFERROR(VLOOKUP(I14502,'DE-PARA'!B:D,3,0),VLOOKUP(I14502,'DE-PARA'!C:D,2,0)),"NÃO ENCONTRADO")</f>
        <v>Materiais</v>
      </c>
      <c r="L14502" s="50" t="str">
        <f>VLOOKUP(K14502,'Base -Receita-Despesa'!$B:$AS,1,FALSE)</f>
        <v>Materiais</v>
      </c>
    </row>
    <row r="14503" spans="1:12" x14ac:dyDescent="0.3">
      <c r="A14503" s="82" t="str">
        <f t="shared" si="452"/>
        <v>2019</v>
      </c>
      <c r="B14503" s="263" t="s">
        <v>2228</v>
      </c>
      <c r="C14503" s="264" t="s">
        <v>138</v>
      </c>
      <c r="D14503" s="74" t="str">
        <f t="shared" si="453"/>
        <v>ago/2019</v>
      </c>
      <c r="E14503" s="267">
        <v>43679</v>
      </c>
      <c r="F14503" s="263">
        <v>26918</v>
      </c>
      <c r="G14503" s="263" t="s">
        <v>2229</v>
      </c>
      <c r="H14503" s="268" t="s">
        <v>2456</v>
      </c>
      <c r="I14503" s="268" t="s">
        <v>2181</v>
      </c>
      <c r="J14503" s="268">
        <v>-993.47</v>
      </c>
      <c r="K14503" s="83" t="str">
        <f>IFERROR(IFERROR(VLOOKUP(I14503,'DE-PARA'!B:D,3,0),VLOOKUP(I14503,'DE-PARA'!C:D,2,0)),"NÃO ENCONTRADO")</f>
        <v>Materiais</v>
      </c>
      <c r="L14503" s="50" t="str">
        <f>VLOOKUP(K14503,'Base -Receita-Despesa'!$B:$AS,1,FALSE)</f>
        <v>Materiais</v>
      </c>
    </row>
    <row r="14504" spans="1:12" x14ac:dyDescent="0.3">
      <c r="A14504" s="82" t="str">
        <f t="shared" si="452"/>
        <v>2019</v>
      </c>
      <c r="B14504" s="263" t="s">
        <v>2228</v>
      </c>
      <c r="C14504" s="264" t="s">
        <v>138</v>
      </c>
      <c r="D14504" s="74" t="str">
        <f t="shared" si="453"/>
        <v>ago/2019</v>
      </c>
      <c r="E14504" s="267">
        <v>43679</v>
      </c>
      <c r="F14504" s="263">
        <v>26918</v>
      </c>
      <c r="G14504" s="263" t="s">
        <v>2229</v>
      </c>
      <c r="H14504" s="268" t="s">
        <v>2456</v>
      </c>
      <c r="I14504" s="268" t="s">
        <v>562</v>
      </c>
      <c r="J14504" s="268">
        <v>-40</v>
      </c>
      <c r="K14504" s="83" t="str">
        <f>IFERROR(IFERROR(VLOOKUP(I14504,'DE-PARA'!B:D,3,0),VLOOKUP(I14504,'DE-PARA'!C:D,2,0)),"NÃO ENCONTRADO")</f>
        <v>Outras Saídas</v>
      </c>
      <c r="L14504" s="50" t="str">
        <f>VLOOKUP(K14504,'Base -Receita-Despesa'!$B:$AS,1,FALSE)</f>
        <v>Outras Saídas</v>
      </c>
    </row>
    <row r="14505" spans="1:12" x14ac:dyDescent="0.3">
      <c r="A14505" s="82" t="str">
        <f t="shared" si="452"/>
        <v>2019</v>
      </c>
      <c r="B14505" s="263" t="s">
        <v>2228</v>
      </c>
      <c r="C14505" s="264" t="s">
        <v>138</v>
      </c>
      <c r="D14505" s="74" t="str">
        <f t="shared" si="453"/>
        <v>ago/2019</v>
      </c>
      <c r="E14505" s="267">
        <v>43679</v>
      </c>
      <c r="F14505" s="263">
        <v>89499</v>
      </c>
      <c r="G14505" s="263" t="s">
        <v>2229</v>
      </c>
      <c r="H14505" s="268" t="s">
        <v>528</v>
      </c>
      <c r="I14505" s="268" t="s">
        <v>2181</v>
      </c>
      <c r="J14505" s="269">
        <v>-2653.51</v>
      </c>
      <c r="K14505" s="83" t="str">
        <f>IFERROR(IFERROR(VLOOKUP(I14505,'DE-PARA'!B:D,3,0),VLOOKUP(I14505,'DE-PARA'!C:D,2,0)),"NÃO ENCONTRADO")</f>
        <v>Materiais</v>
      </c>
      <c r="L14505" s="50" t="str">
        <f>VLOOKUP(K14505,'Base -Receita-Despesa'!$B:$AS,1,FALSE)</f>
        <v>Materiais</v>
      </c>
    </row>
    <row r="14506" spans="1:12" x14ac:dyDescent="0.3">
      <c r="A14506" s="82" t="str">
        <f t="shared" ref="A14506:A14569" si="454">IF(K14506="NÃO ENCONTRADO",0,RIGHT(D14506,4))</f>
        <v>2019</v>
      </c>
      <c r="B14506" s="263" t="s">
        <v>2228</v>
      </c>
      <c r="C14506" s="264" t="s">
        <v>138</v>
      </c>
      <c r="D14506" s="74" t="str">
        <f t="shared" si="453"/>
        <v>ago/2019</v>
      </c>
      <c r="E14506" s="267">
        <v>43679</v>
      </c>
      <c r="F14506" s="263">
        <v>89519</v>
      </c>
      <c r="G14506" s="263" t="s">
        <v>2229</v>
      </c>
      <c r="H14506" s="268" t="s">
        <v>528</v>
      </c>
      <c r="I14506" s="268" t="s">
        <v>2182</v>
      </c>
      <c r="J14506" s="269">
        <v>-4178.57</v>
      </c>
      <c r="K14506" s="83" t="str">
        <f>IFERROR(IFERROR(VLOOKUP(I14506,'DE-PARA'!B:D,3,0),VLOOKUP(I14506,'DE-PARA'!C:D,2,0)),"NÃO ENCONTRADO")</f>
        <v>Materiais</v>
      </c>
      <c r="L14506" s="50" t="str">
        <f>VLOOKUP(K14506,'Base -Receita-Despesa'!$B:$AS,1,FALSE)</f>
        <v>Materiais</v>
      </c>
    </row>
    <row r="14507" spans="1:12" x14ac:dyDescent="0.3">
      <c r="A14507" s="82" t="str">
        <f t="shared" si="454"/>
        <v>2019</v>
      </c>
      <c r="B14507" s="263" t="s">
        <v>2228</v>
      </c>
      <c r="C14507" s="264" t="s">
        <v>138</v>
      </c>
      <c r="D14507" s="74" t="str">
        <f t="shared" si="453"/>
        <v>ago/2019</v>
      </c>
      <c r="E14507" s="267">
        <v>43679</v>
      </c>
      <c r="F14507" s="263">
        <v>90646</v>
      </c>
      <c r="G14507" s="263" t="s">
        <v>2229</v>
      </c>
      <c r="H14507" s="268" t="s">
        <v>528</v>
      </c>
      <c r="I14507" s="268" t="s">
        <v>2181</v>
      </c>
      <c r="J14507" s="268">
        <v>-457.91</v>
      </c>
      <c r="K14507" s="83" t="str">
        <f>IFERROR(IFERROR(VLOOKUP(I14507,'DE-PARA'!B:D,3,0),VLOOKUP(I14507,'DE-PARA'!C:D,2,0)),"NÃO ENCONTRADO")</f>
        <v>Materiais</v>
      </c>
      <c r="L14507" s="50" t="str">
        <f>VLOOKUP(K14507,'Base -Receita-Despesa'!$B:$AS,1,FALSE)</f>
        <v>Materiais</v>
      </c>
    </row>
    <row r="14508" spans="1:12" x14ac:dyDescent="0.3">
      <c r="A14508" s="82" t="str">
        <f t="shared" si="454"/>
        <v>2019</v>
      </c>
      <c r="B14508" s="263" t="s">
        <v>2228</v>
      </c>
      <c r="C14508" s="264" t="s">
        <v>138</v>
      </c>
      <c r="D14508" s="74" t="str">
        <f t="shared" si="453"/>
        <v>ago/2019</v>
      </c>
      <c r="E14508" s="267">
        <v>43679</v>
      </c>
      <c r="F14508" s="263">
        <v>90679</v>
      </c>
      <c r="G14508" s="263" t="s">
        <v>2229</v>
      </c>
      <c r="H14508" s="268" t="s">
        <v>528</v>
      </c>
      <c r="I14508" s="268" t="s">
        <v>2182</v>
      </c>
      <c r="J14508" s="268">
        <v>-624.75</v>
      </c>
      <c r="K14508" s="83" t="str">
        <f>IFERROR(IFERROR(VLOOKUP(I14508,'DE-PARA'!B:D,3,0),VLOOKUP(I14508,'DE-PARA'!C:D,2,0)),"NÃO ENCONTRADO")</f>
        <v>Materiais</v>
      </c>
      <c r="L14508" s="50" t="str">
        <f>VLOOKUP(K14508,'Base -Receita-Despesa'!$B:$AS,1,FALSE)</f>
        <v>Materiais</v>
      </c>
    </row>
    <row r="14509" spans="1:12" x14ac:dyDescent="0.3">
      <c r="A14509" s="82" t="str">
        <f t="shared" si="454"/>
        <v>2019</v>
      </c>
      <c r="B14509" s="263" t="s">
        <v>2228</v>
      </c>
      <c r="C14509" s="264" t="s">
        <v>138</v>
      </c>
      <c r="D14509" s="74" t="str">
        <f t="shared" si="453"/>
        <v>ago/2019</v>
      </c>
      <c r="E14509" s="267">
        <v>43679</v>
      </c>
      <c r="F14509" s="263">
        <v>91748</v>
      </c>
      <c r="G14509" s="263" t="s">
        <v>2229</v>
      </c>
      <c r="H14509" s="268" t="s">
        <v>528</v>
      </c>
      <c r="I14509" s="268" t="s">
        <v>2182</v>
      </c>
      <c r="J14509" s="269">
        <v>-1134</v>
      </c>
      <c r="K14509" s="83" t="str">
        <f>IFERROR(IFERROR(VLOOKUP(I14509,'DE-PARA'!B:D,3,0),VLOOKUP(I14509,'DE-PARA'!C:D,2,0)),"NÃO ENCONTRADO")</f>
        <v>Materiais</v>
      </c>
      <c r="L14509" s="50" t="str">
        <f>VLOOKUP(K14509,'Base -Receita-Despesa'!$B:$AS,1,FALSE)</f>
        <v>Materiais</v>
      </c>
    </row>
    <row r="14510" spans="1:12" x14ac:dyDescent="0.3">
      <c r="A14510" s="82" t="str">
        <f t="shared" si="454"/>
        <v>2019</v>
      </c>
      <c r="B14510" s="263" t="s">
        <v>2228</v>
      </c>
      <c r="C14510" s="264" t="s">
        <v>138</v>
      </c>
      <c r="D14510" s="74" t="str">
        <f t="shared" si="453"/>
        <v>ago/2019</v>
      </c>
      <c r="E14510" s="267">
        <v>43679</v>
      </c>
      <c r="F14510" s="263">
        <v>91034</v>
      </c>
      <c r="G14510" s="263" t="s">
        <v>2229</v>
      </c>
      <c r="H14510" s="268" t="s">
        <v>528</v>
      </c>
      <c r="I14510" s="268" t="s">
        <v>2182</v>
      </c>
      <c r="J14510" s="268">
        <v>-399.15</v>
      </c>
      <c r="K14510" s="83" t="str">
        <f>IFERROR(IFERROR(VLOOKUP(I14510,'DE-PARA'!B:D,3,0),VLOOKUP(I14510,'DE-PARA'!C:D,2,0)),"NÃO ENCONTRADO")</f>
        <v>Materiais</v>
      </c>
      <c r="L14510" s="50" t="str">
        <f>VLOOKUP(K14510,'Base -Receita-Despesa'!$B:$AS,1,FALSE)</f>
        <v>Materiais</v>
      </c>
    </row>
    <row r="14511" spans="1:12" x14ac:dyDescent="0.3">
      <c r="A14511" s="82" t="str">
        <f t="shared" si="454"/>
        <v>2019</v>
      </c>
      <c r="B14511" s="263" t="s">
        <v>2228</v>
      </c>
      <c r="C14511" s="264" t="s">
        <v>138</v>
      </c>
      <c r="D14511" s="74" t="str">
        <f t="shared" si="453"/>
        <v>ago/2019</v>
      </c>
      <c r="E14511" s="267">
        <v>43679</v>
      </c>
      <c r="F14511" s="263">
        <v>1084300</v>
      </c>
      <c r="G14511" s="263" t="s">
        <v>2232</v>
      </c>
      <c r="H14511" s="268" t="s">
        <v>2605</v>
      </c>
      <c r="I14511" s="268" t="s">
        <v>2182</v>
      </c>
      <c r="J14511" s="269">
        <v>-4656.3900000000003</v>
      </c>
      <c r="K14511" s="83" t="str">
        <f>IFERROR(IFERROR(VLOOKUP(I14511,'DE-PARA'!B:D,3,0),VLOOKUP(I14511,'DE-PARA'!C:D,2,0)),"NÃO ENCONTRADO")</f>
        <v>Materiais</v>
      </c>
      <c r="L14511" s="50" t="str">
        <f>VLOOKUP(K14511,'Base -Receita-Despesa'!$B:$AS,1,FALSE)</f>
        <v>Materiais</v>
      </c>
    </row>
    <row r="14512" spans="1:12" x14ac:dyDescent="0.3">
      <c r="A14512" s="82" t="str">
        <f t="shared" si="454"/>
        <v>2019</v>
      </c>
      <c r="B14512" s="263" t="s">
        <v>2228</v>
      </c>
      <c r="C14512" s="264" t="s">
        <v>138</v>
      </c>
      <c r="D14512" s="74" t="str">
        <f t="shared" si="453"/>
        <v>ago/2019</v>
      </c>
      <c r="E14512" s="267">
        <v>43679</v>
      </c>
      <c r="F14512" s="263">
        <v>1094384</v>
      </c>
      <c r="G14512" s="263" t="s">
        <v>2284</v>
      </c>
      <c r="H14512" s="268" t="s">
        <v>2605</v>
      </c>
      <c r="I14512" s="268" t="s">
        <v>2182</v>
      </c>
      <c r="J14512" s="269">
        <v>-4611.0200000000004</v>
      </c>
      <c r="K14512" s="83" t="str">
        <f>IFERROR(IFERROR(VLOOKUP(I14512,'DE-PARA'!B:D,3,0),VLOOKUP(I14512,'DE-PARA'!C:D,2,0)),"NÃO ENCONTRADO")</f>
        <v>Materiais</v>
      </c>
      <c r="L14512" s="50" t="str">
        <f>VLOOKUP(K14512,'Base -Receita-Despesa'!$B:$AS,1,FALSE)</f>
        <v>Materiais</v>
      </c>
    </row>
    <row r="14513" spans="1:12" x14ac:dyDescent="0.3">
      <c r="A14513" s="82" t="str">
        <f t="shared" si="454"/>
        <v>2019</v>
      </c>
      <c r="B14513" s="263" t="s">
        <v>2228</v>
      </c>
      <c r="C14513" s="264" t="s">
        <v>138</v>
      </c>
      <c r="D14513" s="74" t="str">
        <f t="shared" si="453"/>
        <v>ago/2019</v>
      </c>
      <c r="E14513" s="267">
        <v>43679</v>
      </c>
      <c r="F14513" s="263">
        <v>199</v>
      </c>
      <c r="G14513" s="263" t="s">
        <v>2229</v>
      </c>
      <c r="H14513" s="268" t="s">
        <v>2344</v>
      </c>
      <c r="I14513" s="268" t="s">
        <v>2210</v>
      </c>
      <c r="J14513" s="269">
        <v>-14750</v>
      </c>
      <c r="K14513" s="83" t="str">
        <f>IFERROR(IFERROR(VLOOKUP(I14513,'DE-PARA'!B:D,3,0),VLOOKUP(I14513,'DE-PARA'!C:D,2,0)),"NÃO ENCONTRADO")</f>
        <v>Serviços</v>
      </c>
      <c r="L14513" s="50" t="str">
        <f>VLOOKUP(K14513,'Base -Receita-Despesa'!$B:$AS,1,FALSE)</f>
        <v>Serviços</v>
      </c>
    </row>
    <row r="14514" spans="1:12" x14ac:dyDescent="0.3">
      <c r="A14514" s="82" t="str">
        <f t="shared" si="454"/>
        <v>2019</v>
      </c>
      <c r="B14514" s="263" t="s">
        <v>2228</v>
      </c>
      <c r="C14514" s="264" t="s">
        <v>138</v>
      </c>
      <c r="D14514" s="74" t="str">
        <f t="shared" si="453"/>
        <v>ago/2019</v>
      </c>
      <c r="E14514" s="267">
        <v>43679</v>
      </c>
      <c r="F14514" s="263" t="s">
        <v>1431</v>
      </c>
      <c r="G14514" s="263" t="s">
        <v>2229</v>
      </c>
      <c r="H14514" s="268" t="s">
        <v>3280</v>
      </c>
      <c r="I14514" s="268" t="s">
        <v>141</v>
      </c>
      <c r="J14514" s="269">
        <v>-1504.76</v>
      </c>
      <c r="K14514" s="83" t="str">
        <f>IFERROR(IFERROR(VLOOKUP(I14514,'DE-PARA'!B:D,3,0),VLOOKUP(I14514,'DE-PARA'!C:D,2,0)),"NÃO ENCONTRADO")</f>
        <v>Pessoal</v>
      </c>
      <c r="L14514" s="50" t="str">
        <f>VLOOKUP(K14514,'Base -Receita-Despesa'!$B:$AS,1,FALSE)</f>
        <v>Pessoal</v>
      </c>
    </row>
    <row r="14515" spans="1:12" x14ac:dyDescent="0.3">
      <c r="A14515" s="82" t="str">
        <f t="shared" si="454"/>
        <v>2019</v>
      </c>
      <c r="B14515" s="263" t="s">
        <v>2228</v>
      </c>
      <c r="C14515" s="264" t="s">
        <v>138</v>
      </c>
      <c r="D14515" s="74" t="str">
        <f t="shared" si="453"/>
        <v>ago/2019</v>
      </c>
      <c r="E14515" s="267">
        <v>43679</v>
      </c>
      <c r="F14515" s="263">
        <v>272</v>
      </c>
      <c r="G14515" s="263" t="s">
        <v>2229</v>
      </c>
      <c r="H14515" s="268" t="s">
        <v>2357</v>
      </c>
      <c r="I14515" s="268" t="s">
        <v>164</v>
      </c>
      <c r="J14515" s="269">
        <v>-7000</v>
      </c>
      <c r="K14515" s="83" t="str">
        <f>IFERROR(IFERROR(VLOOKUP(I14515,'DE-PARA'!B:D,3,0),VLOOKUP(I14515,'DE-PARA'!C:D,2,0)),"NÃO ENCONTRADO")</f>
        <v>Concessionárias (água, luz e telefone)</v>
      </c>
      <c r="L14515" s="50" t="str">
        <f>VLOOKUP(K14515,'Base -Receita-Despesa'!$B:$AS,1,FALSE)</f>
        <v>Concessionárias (água, luz e telefone)</v>
      </c>
    </row>
    <row r="14516" spans="1:12" x14ac:dyDescent="0.3">
      <c r="A14516" s="82" t="str">
        <f t="shared" si="454"/>
        <v>2019</v>
      </c>
      <c r="B14516" s="263" t="s">
        <v>2228</v>
      </c>
      <c r="C14516" s="264" t="s">
        <v>138</v>
      </c>
      <c r="D14516" s="74" t="str">
        <f t="shared" si="453"/>
        <v>ago/2019</v>
      </c>
      <c r="E14516" s="267">
        <v>43679</v>
      </c>
      <c r="F14516" s="263">
        <v>20236</v>
      </c>
      <c r="G14516" s="263" t="s">
        <v>2229</v>
      </c>
      <c r="H14516" s="268" t="s">
        <v>2370</v>
      </c>
      <c r="I14516" s="268" t="s">
        <v>145</v>
      </c>
      <c r="J14516" s="269">
        <v>-4996.57</v>
      </c>
      <c r="K14516" s="83" t="str">
        <f>IFERROR(IFERROR(VLOOKUP(I14516,'DE-PARA'!B:D,3,0),VLOOKUP(I14516,'DE-PARA'!C:D,2,0)),"NÃO ENCONTRADO")</f>
        <v>Serviços</v>
      </c>
      <c r="L14516" s="50" t="str">
        <f>VLOOKUP(K14516,'Base -Receita-Despesa'!$B:$AS,1,FALSE)</f>
        <v>Serviços</v>
      </c>
    </row>
    <row r="14517" spans="1:12" x14ac:dyDescent="0.3">
      <c r="A14517" s="82" t="str">
        <f t="shared" si="454"/>
        <v>2019</v>
      </c>
      <c r="B14517" s="263" t="s">
        <v>2228</v>
      </c>
      <c r="C14517" s="264" t="s">
        <v>138</v>
      </c>
      <c r="D14517" s="74" t="str">
        <f t="shared" si="453"/>
        <v>ago/2019</v>
      </c>
      <c r="E14517" s="267">
        <v>43679</v>
      </c>
      <c r="F14517" s="263">
        <v>248777</v>
      </c>
      <c r="G14517" s="263" t="s">
        <v>2330</v>
      </c>
      <c r="H14517" s="264" t="s">
        <v>4456</v>
      </c>
      <c r="I14517" s="268" t="s">
        <v>2182</v>
      </c>
      <c r="J14517" s="268">
        <v>-202.4</v>
      </c>
      <c r="K14517" s="83" t="str">
        <f>IFERROR(IFERROR(VLOOKUP(I14517,'DE-PARA'!B:D,3,0),VLOOKUP(I14517,'DE-PARA'!C:D,2,0)),"NÃO ENCONTRADO")</f>
        <v>Materiais</v>
      </c>
      <c r="L14517" s="50" t="str">
        <f>VLOOKUP(K14517,'Base -Receita-Despesa'!$B:$AS,1,FALSE)</f>
        <v>Materiais</v>
      </c>
    </row>
    <row r="14518" spans="1:12" x14ac:dyDescent="0.3">
      <c r="A14518" s="82" t="str">
        <f t="shared" si="454"/>
        <v>2019</v>
      </c>
      <c r="B14518" s="263" t="s">
        <v>2228</v>
      </c>
      <c r="C14518" s="264" t="s">
        <v>138</v>
      </c>
      <c r="D14518" s="74" t="str">
        <f t="shared" si="453"/>
        <v>ago/2019</v>
      </c>
      <c r="E14518" s="267">
        <v>43679</v>
      </c>
      <c r="F14518" s="263">
        <v>248777</v>
      </c>
      <c r="G14518" s="263" t="s">
        <v>2330</v>
      </c>
      <c r="H14518" s="264" t="s">
        <v>4456</v>
      </c>
      <c r="I14518" s="268" t="s">
        <v>562</v>
      </c>
      <c r="J14518" s="268">
        <v>-89.55</v>
      </c>
      <c r="K14518" s="83" t="str">
        <f>IFERROR(IFERROR(VLOOKUP(I14518,'DE-PARA'!B:D,3,0),VLOOKUP(I14518,'DE-PARA'!C:D,2,0)),"NÃO ENCONTRADO")</f>
        <v>Outras Saídas</v>
      </c>
      <c r="L14518" s="50" t="str">
        <f>VLOOKUP(K14518,'Base -Receita-Despesa'!$B:$AS,1,FALSE)</f>
        <v>Outras Saídas</v>
      </c>
    </row>
    <row r="14519" spans="1:12" x14ac:dyDescent="0.3">
      <c r="A14519" s="82" t="str">
        <f t="shared" si="454"/>
        <v>2019</v>
      </c>
      <c r="B14519" s="263" t="s">
        <v>2228</v>
      </c>
      <c r="C14519" s="264" t="s">
        <v>138</v>
      </c>
      <c r="D14519" s="74" t="str">
        <f t="shared" si="453"/>
        <v>ago/2019</v>
      </c>
      <c r="E14519" s="267">
        <v>43679</v>
      </c>
      <c r="F14519" s="263">
        <v>248777</v>
      </c>
      <c r="G14519" s="263" t="s">
        <v>2324</v>
      </c>
      <c r="H14519" s="264" t="s">
        <v>4456</v>
      </c>
      <c r="I14519" s="268" t="s">
        <v>2182</v>
      </c>
      <c r="J14519" s="268">
        <v>-202.4</v>
      </c>
      <c r="K14519" s="83" t="str">
        <f>IFERROR(IFERROR(VLOOKUP(I14519,'DE-PARA'!B:D,3,0),VLOOKUP(I14519,'DE-PARA'!C:D,2,0)),"NÃO ENCONTRADO")</f>
        <v>Materiais</v>
      </c>
      <c r="L14519" s="50" t="str">
        <f>VLOOKUP(K14519,'Base -Receita-Despesa'!$B:$AS,1,FALSE)</f>
        <v>Materiais</v>
      </c>
    </row>
    <row r="14520" spans="1:12" x14ac:dyDescent="0.3">
      <c r="A14520" s="82" t="str">
        <f t="shared" si="454"/>
        <v>2019</v>
      </c>
      <c r="B14520" s="263" t="s">
        <v>2228</v>
      </c>
      <c r="C14520" s="264" t="s">
        <v>138</v>
      </c>
      <c r="D14520" s="74" t="str">
        <f t="shared" si="453"/>
        <v>ago/2019</v>
      </c>
      <c r="E14520" s="267">
        <v>43679</v>
      </c>
      <c r="F14520" s="263">
        <v>248777</v>
      </c>
      <c r="G14520" s="263" t="s">
        <v>2324</v>
      </c>
      <c r="H14520" s="264" t="s">
        <v>4456</v>
      </c>
      <c r="I14520" s="268" t="s">
        <v>562</v>
      </c>
      <c r="J14520" s="268">
        <v>-89.55</v>
      </c>
      <c r="K14520" s="83" t="str">
        <f>IFERROR(IFERROR(VLOOKUP(I14520,'DE-PARA'!B:D,3,0),VLOOKUP(I14520,'DE-PARA'!C:D,2,0)),"NÃO ENCONTRADO")</f>
        <v>Outras Saídas</v>
      </c>
      <c r="L14520" s="50" t="str">
        <f>VLOOKUP(K14520,'Base -Receita-Despesa'!$B:$AS,1,FALSE)</f>
        <v>Outras Saídas</v>
      </c>
    </row>
    <row r="14521" spans="1:12" x14ac:dyDescent="0.3">
      <c r="A14521" s="82" t="str">
        <f t="shared" si="454"/>
        <v>2019</v>
      </c>
      <c r="B14521" s="263" t="s">
        <v>2228</v>
      </c>
      <c r="C14521" s="264" t="s">
        <v>138</v>
      </c>
      <c r="D14521" s="74" t="str">
        <f t="shared" si="453"/>
        <v>ago/2019</v>
      </c>
      <c r="E14521" s="267">
        <v>43679</v>
      </c>
      <c r="F14521" s="263">
        <v>248777</v>
      </c>
      <c r="G14521" s="263" t="s">
        <v>2238</v>
      </c>
      <c r="H14521" s="264" t="s">
        <v>4456</v>
      </c>
      <c r="I14521" s="268" t="s">
        <v>2182</v>
      </c>
      <c r="J14521" s="268">
        <v>-202.4</v>
      </c>
      <c r="K14521" s="83" t="str">
        <f>IFERROR(IFERROR(VLOOKUP(I14521,'DE-PARA'!B:D,3,0),VLOOKUP(I14521,'DE-PARA'!C:D,2,0)),"NÃO ENCONTRADO")</f>
        <v>Materiais</v>
      </c>
      <c r="L14521" s="50" t="str">
        <f>VLOOKUP(K14521,'Base -Receita-Despesa'!$B:$AS,1,FALSE)</f>
        <v>Materiais</v>
      </c>
    </row>
    <row r="14522" spans="1:12" x14ac:dyDescent="0.3">
      <c r="A14522" s="82" t="str">
        <f t="shared" si="454"/>
        <v>2019</v>
      </c>
      <c r="B14522" s="263" t="s">
        <v>2228</v>
      </c>
      <c r="C14522" s="264" t="s">
        <v>138</v>
      </c>
      <c r="D14522" s="74" t="str">
        <f t="shared" si="453"/>
        <v>ago/2019</v>
      </c>
      <c r="E14522" s="267">
        <v>43679</v>
      </c>
      <c r="F14522" s="263">
        <v>248778</v>
      </c>
      <c r="G14522" s="263" t="s">
        <v>2330</v>
      </c>
      <c r="H14522" s="264" t="s">
        <v>4456</v>
      </c>
      <c r="I14522" s="268" t="s">
        <v>2182</v>
      </c>
      <c r="J14522" s="268">
        <v>-305</v>
      </c>
      <c r="K14522" s="83" t="str">
        <f>IFERROR(IFERROR(VLOOKUP(I14522,'DE-PARA'!B:D,3,0),VLOOKUP(I14522,'DE-PARA'!C:D,2,0)),"NÃO ENCONTRADO")</f>
        <v>Materiais</v>
      </c>
      <c r="L14522" s="50" t="str">
        <f>VLOOKUP(K14522,'Base -Receita-Despesa'!$B:$AS,1,FALSE)</f>
        <v>Materiais</v>
      </c>
    </row>
    <row r="14523" spans="1:12" x14ac:dyDescent="0.3">
      <c r="A14523" s="82" t="str">
        <f t="shared" si="454"/>
        <v>2019</v>
      </c>
      <c r="B14523" s="263" t="s">
        <v>2228</v>
      </c>
      <c r="C14523" s="264" t="s">
        <v>138</v>
      </c>
      <c r="D14523" s="74" t="str">
        <f t="shared" si="453"/>
        <v>ago/2019</v>
      </c>
      <c r="E14523" s="267">
        <v>43679</v>
      </c>
      <c r="F14523" s="263">
        <v>248778</v>
      </c>
      <c r="G14523" s="263" t="s">
        <v>2330</v>
      </c>
      <c r="H14523" s="264" t="s">
        <v>4456</v>
      </c>
      <c r="I14523" s="268" t="s">
        <v>562</v>
      </c>
      <c r="J14523" s="268">
        <v>-123.43</v>
      </c>
      <c r="K14523" s="83" t="str">
        <f>IFERROR(IFERROR(VLOOKUP(I14523,'DE-PARA'!B:D,3,0),VLOOKUP(I14523,'DE-PARA'!C:D,2,0)),"NÃO ENCONTRADO")</f>
        <v>Outras Saídas</v>
      </c>
      <c r="L14523" s="50" t="str">
        <f>VLOOKUP(K14523,'Base -Receita-Despesa'!$B:$AS,1,FALSE)</f>
        <v>Outras Saídas</v>
      </c>
    </row>
    <row r="14524" spans="1:12" x14ac:dyDescent="0.3">
      <c r="A14524" s="82" t="str">
        <f t="shared" si="454"/>
        <v>2019</v>
      </c>
      <c r="B14524" s="263" t="s">
        <v>2228</v>
      </c>
      <c r="C14524" s="264" t="s">
        <v>138</v>
      </c>
      <c r="D14524" s="74" t="str">
        <f t="shared" si="453"/>
        <v>ago/2019</v>
      </c>
      <c r="E14524" s="267">
        <v>43679</v>
      </c>
      <c r="F14524" s="263">
        <v>248778</v>
      </c>
      <c r="G14524" s="263" t="s">
        <v>2324</v>
      </c>
      <c r="H14524" s="264" t="s">
        <v>4456</v>
      </c>
      <c r="I14524" s="268" t="s">
        <v>2182</v>
      </c>
      <c r="J14524" s="268">
        <v>-305</v>
      </c>
      <c r="K14524" s="83" t="str">
        <f>IFERROR(IFERROR(VLOOKUP(I14524,'DE-PARA'!B:D,3,0),VLOOKUP(I14524,'DE-PARA'!C:D,2,0)),"NÃO ENCONTRADO")</f>
        <v>Materiais</v>
      </c>
      <c r="L14524" s="50" t="str">
        <f>VLOOKUP(K14524,'Base -Receita-Despesa'!$B:$AS,1,FALSE)</f>
        <v>Materiais</v>
      </c>
    </row>
    <row r="14525" spans="1:12" x14ac:dyDescent="0.3">
      <c r="A14525" s="82" t="str">
        <f t="shared" si="454"/>
        <v>2019</v>
      </c>
      <c r="B14525" s="263" t="s">
        <v>2228</v>
      </c>
      <c r="C14525" s="264" t="s">
        <v>138</v>
      </c>
      <c r="D14525" s="74" t="str">
        <f t="shared" si="453"/>
        <v>ago/2019</v>
      </c>
      <c r="E14525" s="267">
        <v>43679</v>
      </c>
      <c r="F14525" s="263">
        <v>248778</v>
      </c>
      <c r="G14525" s="263" t="s">
        <v>2324</v>
      </c>
      <c r="H14525" s="264" t="s">
        <v>4456</v>
      </c>
      <c r="I14525" s="268" t="s">
        <v>562</v>
      </c>
      <c r="J14525" s="268">
        <v>-123.43</v>
      </c>
      <c r="K14525" s="83" t="str">
        <f>IFERROR(IFERROR(VLOOKUP(I14525,'DE-PARA'!B:D,3,0),VLOOKUP(I14525,'DE-PARA'!C:D,2,0)),"NÃO ENCONTRADO")</f>
        <v>Outras Saídas</v>
      </c>
      <c r="L14525" s="50" t="str">
        <f>VLOOKUP(K14525,'Base -Receita-Despesa'!$B:$AS,1,FALSE)</f>
        <v>Outras Saídas</v>
      </c>
    </row>
    <row r="14526" spans="1:12" x14ac:dyDescent="0.3">
      <c r="A14526" s="82" t="str">
        <f t="shared" si="454"/>
        <v>2019</v>
      </c>
      <c r="B14526" s="263" t="s">
        <v>2228</v>
      </c>
      <c r="C14526" s="264" t="s">
        <v>138</v>
      </c>
      <c r="D14526" s="74" t="str">
        <f t="shared" si="453"/>
        <v>ago/2019</v>
      </c>
      <c r="E14526" s="267">
        <v>43679</v>
      </c>
      <c r="F14526" s="263">
        <v>248778</v>
      </c>
      <c r="G14526" s="263" t="s">
        <v>2238</v>
      </c>
      <c r="H14526" s="264" t="s">
        <v>4456</v>
      </c>
      <c r="I14526" s="268" t="s">
        <v>2182</v>
      </c>
      <c r="J14526" s="268">
        <v>-305</v>
      </c>
      <c r="K14526" s="83" t="str">
        <f>IFERROR(IFERROR(VLOOKUP(I14526,'DE-PARA'!B:D,3,0),VLOOKUP(I14526,'DE-PARA'!C:D,2,0)),"NÃO ENCONTRADO")</f>
        <v>Materiais</v>
      </c>
      <c r="L14526" s="50" t="str">
        <f>VLOOKUP(K14526,'Base -Receita-Despesa'!$B:$AS,1,FALSE)</f>
        <v>Materiais</v>
      </c>
    </row>
    <row r="14527" spans="1:12" x14ac:dyDescent="0.3">
      <c r="A14527" s="82" t="str">
        <f t="shared" si="454"/>
        <v>2019</v>
      </c>
      <c r="B14527" s="263" t="s">
        <v>2228</v>
      </c>
      <c r="C14527" s="264" t="s">
        <v>138</v>
      </c>
      <c r="D14527" s="74" t="str">
        <f t="shared" si="453"/>
        <v>ago/2019</v>
      </c>
      <c r="E14527" s="267">
        <v>43679</v>
      </c>
      <c r="F14527" s="263">
        <v>248783</v>
      </c>
      <c r="G14527" s="263" t="s">
        <v>2330</v>
      </c>
      <c r="H14527" s="264" t="s">
        <v>4456</v>
      </c>
      <c r="I14527" s="268" t="s">
        <v>2182</v>
      </c>
      <c r="J14527" s="268">
        <v>-653.33000000000004</v>
      </c>
      <c r="K14527" s="83" t="str">
        <f>IFERROR(IFERROR(VLOOKUP(I14527,'DE-PARA'!B:D,3,0),VLOOKUP(I14527,'DE-PARA'!C:D,2,0)),"NÃO ENCONTRADO")</f>
        <v>Materiais</v>
      </c>
      <c r="L14527" s="50" t="str">
        <f>VLOOKUP(K14527,'Base -Receita-Despesa'!$B:$AS,1,FALSE)</f>
        <v>Materiais</v>
      </c>
    </row>
    <row r="14528" spans="1:12" x14ac:dyDescent="0.3">
      <c r="A14528" s="82" t="str">
        <f t="shared" si="454"/>
        <v>2019</v>
      </c>
      <c r="B14528" s="263" t="s">
        <v>2228</v>
      </c>
      <c r="C14528" s="264" t="s">
        <v>138</v>
      </c>
      <c r="D14528" s="74" t="str">
        <f t="shared" si="453"/>
        <v>ago/2019</v>
      </c>
      <c r="E14528" s="267">
        <v>43679</v>
      </c>
      <c r="F14528" s="263">
        <v>248783</v>
      </c>
      <c r="G14528" s="263" t="s">
        <v>2330</v>
      </c>
      <c r="H14528" s="264" t="s">
        <v>4456</v>
      </c>
      <c r="I14528" s="268" t="s">
        <v>562</v>
      </c>
      <c r="J14528" s="268">
        <v>-172.67</v>
      </c>
      <c r="K14528" s="83" t="str">
        <f>IFERROR(IFERROR(VLOOKUP(I14528,'DE-PARA'!B:D,3,0),VLOOKUP(I14528,'DE-PARA'!C:D,2,0)),"NÃO ENCONTRADO")</f>
        <v>Outras Saídas</v>
      </c>
      <c r="L14528" s="50" t="str">
        <f>VLOOKUP(K14528,'Base -Receita-Despesa'!$B:$AS,1,FALSE)</f>
        <v>Outras Saídas</v>
      </c>
    </row>
    <row r="14529" spans="1:12" x14ac:dyDescent="0.3">
      <c r="A14529" s="82" t="str">
        <f t="shared" si="454"/>
        <v>2019</v>
      </c>
      <c r="B14529" s="263" t="s">
        <v>2228</v>
      </c>
      <c r="C14529" s="264" t="s">
        <v>138</v>
      </c>
      <c r="D14529" s="74" t="str">
        <f t="shared" si="453"/>
        <v>ago/2019</v>
      </c>
      <c r="E14529" s="267">
        <v>43679</v>
      </c>
      <c r="F14529" s="263">
        <v>248783</v>
      </c>
      <c r="G14529" s="263" t="s">
        <v>2324</v>
      </c>
      <c r="H14529" s="264" t="s">
        <v>4456</v>
      </c>
      <c r="I14529" s="268" t="s">
        <v>2182</v>
      </c>
      <c r="J14529" s="268">
        <v>-653.30999999999995</v>
      </c>
      <c r="K14529" s="83" t="str">
        <f>IFERROR(IFERROR(VLOOKUP(I14529,'DE-PARA'!B:D,3,0),VLOOKUP(I14529,'DE-PARA'!C:D,2,0)),"NÃO ENCONTRADO")</f>
        <v>Materiais</v>
      </c>
      <c r="L14529" s="50" t="str">
        <f>VLOOKUP(K14529,'Base -Receita-Despesa'!$B:$AS,1,FALSE)</f>
        <v>Materiais</v>
      </c>
    </row>
    <row r="14530" spans="1:12" x14ac:dyDescent="0.3">
      <c r="A14530" s="82" t="str">
        <f t="shared" si="454"/>
        <v>2019</v>
      </c>
      <c r="B14530" s="263" t="s">
        <v>2228</v>
      </c>
      <c r="C14530" s="264" t="s">
        <v>138</v>
      </c>
      <c r="D14530" s="74" t="str">
        <f t="shared" si="453"/>
        <v>ago/2019</v>
      </c>
      <c r="E14530" s="267">
        <v>43679</v>
      </c>
      <c r="F14530" s="263">
        <v>248783</v>
      </c>
      <c r="G14530" s="263" t="s">
        <v>2324</v>
      </c>
      <c r="H14530" s="264" t="s">
        <v>4456</v>
      </c>
      <c r="I14530" s="268" t="s">
        <v>562</v>
      </c>
      <c r="J14530" s="268">
        <v>-172.67</v>
      </c>
      <c r="K14530" s="83" t="str">
        <f>IFERROR(IFERROR(VLOOKUP(I14530,'DE-PARA'!B:D,3,0),VLOOKUP(I14530,'DE-PARA'!C:D,2,0)),"NÃO ENCONTRADO")</f>
        <v>Outras Saídas</v>
      </c>
      <c r="L14530" s="50" t="str">
        <f>VLOOKUP(K14530,'Base -Receita-Despesa'!$B:$AS,1,FALSE)</f>
        <v>Outras Saídas</v>
      </c>
    </row>
    <row r="14531" spans="1:12" x14ac:dyDescent="0.3">
      <c r="A14531" s="82" t="str">
        <f t="shared" si="454"/>
        <v>2019</v>
      </c>
      <c r="B14531" s="263" t="s">
        <v>2228</v>
      </c>
      <c r="C14531" s="264" t="s">
        <v>138</v>
      </c>
      <c r="D14531" s="74" t="str">
        <f t="shared" si="453"/>
        <v>ago/2019</v>
      </c>
      <c r="E14531" s="267">
        <v>43679</v>
      </c>
      <c r="F14531" s="263">
        <v>248783</v>
      </c>
      <c r="G14531" s="263" t="s">
        <v>2238</v>
      </c>
      <c r="H14531" s="264" t="s">
        <v>4456</v>
      </c>
      <c r="I14531" s="268" t="s">
        <v>2182</v>
      </c>
      <c r="J14531" s="268">
        <v>-653.30999999999995</v>
      </c>
      <c r="K14531" s="83" t="str">
        <f>IFERROR(IFERROR(VLOOKUP(I14531,'DE-PARA'!B:D,3,0),VLOOKUP(I14531,'DE-PARA'!C:D,2,0)),"NÃO ENCONTRADO")</f>
        <v>Materiais</v>
      </c>
      <c r="L14531" s="50" t="str">
        <f>VLOOKUP(K14531,'Base -Receita-Despesa'!$B:$AS,1,FALSE)</f>
        <v>Materiais</v>
      </c>
    </row>
    <row r="14532" spans="1:12" x14ac:dyDescent="0.3">
      <c r="A14532" s="82" t="str">
        <f t="shared" si="454"/>
        <v>2019</v>
      </c>
      <c r="B14532" s="263" t="s">
        <v>2228</v>
      </c>
      <c r="C14532" s="264" t="s">
        <v>138</v>
      </c>
      <c r="D14532" s="74" t="str">
        <f t="shared" ref="D14532:D14595" si="455">TEXT(E14532,"mmm/aaaa")</f>
        <v>ago/2019</v>
      </c>
      <c r="E14532" s="267">
        <v>43679</v>
      </c>
      <c r="F14532" s="263" t="s">
        <v>1070</v>
      </c>
      <c r="G14532" s="263" t="s">
        <v>2229</v>
      </c>
      <c r="H14532" s="268" t="s">
        <v>1071</v>
      </c>
      <c r="I14532" s="268" t="s">
        <v>2237</v>
      </c>
      <c r="J14532" s="269">
        <v>95541.42</v>
      </c>
      <c r="K14532" s="83" t="str">
        <f>IFERROR(IFERROR(VLOOKUP(I14532,'DE-PARA'!B:D,3,0),VLOOKUP(I14532,'DE-PARA'!C:D,2,0)),"NÃO ENCONTRADO")</f>
        <v>Entrada Conta Aplicação (+)</v>
      </c>
      <c r="L14532" s="50" t="str">
        <f>VLOOKUP(K14532,'Base -Receita-Despesa'!$B:$AS,1,FALSE)</f>
        <v>ENTRADA CONTA APLICAÇÃO (+)</v>
      </c>
    </row>
    <row r="14533" spans="1:12" x14ac:dyDescent="0.3">
      <c r="A14533" s="82" t="str">
        <f t="shared" si="454"/>
        <v>2019</v>
      </c>
      <c r="B14533" s="263" t="s">
        <v>2228</v>
      </c>
      <c r="C14533" s="264" t="s">
        <v>138</v>
      </c>
      <c r="D14533" s="74" t="str">
        <f t="shared" si="455"/>
        <v>ago/2019</v>
      </c>
      <c r="E14533" s="267">
        <v>43679</v>
      </c>
      <c r="F14533" s="263">
        <v>125</v>
      </c>
      <c r="G14533" s="263" t="s">
        <v>2229</v>
      </c>
      <c r="H14533" s="268" t="s">
        <v>3270</v>
      </c>
      <c r="I14533" s="268" t="s">
        <v>2177</v>
      </c>
      <c r="J14533" s="269">
        <v>-10000</v>
      </c>
      <c r="K14533" s="83" t="str">
        <f>IFERROR(IFERROR(VLOOKUP(I14533,'DE-PARA'!B:D,3,0),VLOOKUP(I14533,'DE-PARA'!C:D,2,0)),"NÃO ENCONTRADO")</f>
        <v>Pessoal</v>
      </c>
      <c r="L14533" s="50" t="str">
        <f>VLOOKUP(K14533,'Base -Receita-Despesa'!$B:$AS,1,FALSE)</f>
        <v>Pessoal</v>
      </c>
    </row>
    <row r="14534" spans="1:12" x14ac:dyDescent="0.3">
      <c r="A14534" s="82" t="str">
        <f t="shared" si="454"/>
        <v>2019</v>
      </c>
      <c r="B14534" s="263" t="s">
        <v>2228</v>
      </c>
      <c r="C14534" s="264" t="s">
        <v>138</v>
      </c>
      <c r="D14534" s="74" t="str">
        <f t="shared" si="455"/>
        <v>ago/2019</v>
      </c>
      <c r="E14534" s="267">
        <v>43679</v>
      </c>
      <c r="F14534" s="263" t="s">
        <v>1261</v>
      </c>
      <c r="G14534" s="263" t="s">
        <v>2229</v>
      </c>
      <c r="H14534" s="268" t="s">
        <v>2250</v>
      </c>
      <c r="I14534" s="268" t="s">
        <v>135</v>
      </c>
      <c r="J14534" s="268">
        <v>-9.5</v>
      </c>
      <c r="K14534" s="83" t="str">
        <f>IFERROR(IFERROR(VLOOKUP(I14534,'DE-PARA'!B:D,3,0),VLOOKUP(I14534,'DE-PARA'!C:D,2,0)),"NÃO ENCONTRADO")</f>
        <v>Outras Saídas</v>
      </c>
      <c r="L14534" s="50" t="str">
        <f>VLOOKUP(K14534,'Base -Receita-Despesa'!$B:$AS,1,FALSE)</f>
        <v>Outras Saídas</v>
      </c>
    </row>
    <row r="14535" spans="1:12" x14ac:dyDescent="0.3">
      <c r="A14535" s="82" t="str">
        <f t="shared" si="454"/>
        <v>2019</v>
      </c>
      <c r="B14535" s="263" t="s">
        <v>2228</v>
      </c>
      <c r="C14535" s="264" t="s">
        <v>138</v>
      </c>
      <c r="D14535" s="74" t="str">
        <f t="shared" si="455"/>
        <v>ago/2019</v>
      </c>
      <c r="E14535" s="267">
        <v>43679</v>
      </c>
      <c r="F14535" s="263" t="s">
        <v>1261</v>
      </c>
      <c r="G14535" s="263" t="s">
        <v>2229</v>
      </c>
      <c r="H14535" s="268" t="s">
        <v>2250</v>
      </c>
      <c r="I14535" s="268" t="s">
        <v>135</v>
      </c>
      <c r="J14535" s="268">
        <v>-9.5</v>
      </c>
      <c r="K14535" s="83" t="str">
        <f>IFERROR(IFERROR(VLOOKUP(I14535,'DE-PARA'!B:D,3,0),VLOOKUP(I14535,'DE-PARA'!C:D,2,0)),"NÃO ENCONTRADO")</f>
        <v>Outras Saídas</v>
      </c>
      <c r="L14535" s="50" t="str">
        <f>VLOOKUP(K14535,'Base -Receita-Despesa'!$B:$AS,1,FALSE)</f>
        <v>Outras Saídas</v>
      </c>
    </row>
    <row r="14536" spans="1:12" x14ac:dyDescent="0.3">
      <c r="A14536" s="82" t="str">
        <f t="shared" si="454"/>
        <v>2019</v>
      </c>
      <c r="B14536" s="263" t="s">
        <v>2228</v>
      </c>
      <c r="C14536" s="264" t="s">
        <v>138</v>
      </c>
      <c r="D14536" s="74" t="str">
        <f t="shared" si="455"/>
        <v>ago/2019</v>
      </c>
      <c r="E14536" s="267">
        <v>43679</v>
      </c>
      <c r="F14536" s="263" t="s">
        <v>1261</v>
      </c>
      <c r="G14536" s="263" t="s">
        <v>2229</v>
      </c>
      <c r="H14536" s="268" t="s">
        <v>2250</v>
      </c>
      <c r="I14536" s="268" t="s">
        <v>135</v>
      </c>
      <c r="J14536" s="268">
        <v>-9.5</v>
      </c>
      <c r="K14536" s="83" t="str">
        <f>IFERROR(IFERROR(VLOOKUP(I14536,'DE-PARA'!B:D,3,0),VLOOKUP(I14536,'DE-PARA'!C:D,2,0)),"NÃO ENCONTRADO")</f>
        <v>Outras Saídas</v>
      </c>
      <c r="L14536" s="50" t="str">
        <f>VLOOKUP(K14536,'Base -Receita-Despesa'!$B:$AS,1,FALSE)</f>
        <v>Outras Saídas</v>
      </c>
    </row>
    <row r="14537" spans="1:12" x14ac:dyDescent="0.3">
      <c r="A14537" s="82" t="str">
        <f t="shared" si="454"/>
        <v>2019</v>
      </c>
      <c r="B14537" s="263" t="s">
        <v>2228</v>
      </c>
      <c r="C14537" s="264" t="s">
        <v>138</v>
      </c>
      <c r="D14537" s="74" t="str">
        <f t="shared" si="455"/>
        <v>ago/2019</v>
      </c>
      <c r="E14537" s="267">
        <v>43679</v>
      </c>
      <c r="F14537" s="263" t="s">
        <v>1261</v>
      </c>
      <c r="G14537" s="263" t="s">
        <v>2229</v>
      </c>
      <c r="H14537" s="268" t="s">
        <v>2250</v>
      </c>
      <c r="I14537" s="268" t="s">
        <v>135</v>
      </c>
      <c r="J14537" s="268">
        <v>-9.5</v>
      </c>
      <c r="K14537" s="83" t="str">
        <f>IFERROR(IFERROR(VLOOKUP(I14537,'DE-PARA'!B:D,3,0),VLOOKUP(I14537,'DE-PARA'!C:D,2,0)),"NÃO ENCONTRADO")</f>
        <v>Outras Saídas</v>
      </c>
      <c r="L14537" s="50" t="str">
        <f>VLOOKUP(K14537,'Base -Receita-Despesa'!$B:$AS,1,FALSE)</f>
        <v>Outras Saídas</v>
      </c>
    </row>
    <row r="14538" spans="1:12" x14ac:dyDescent="0.3">
      <c r="A14538" s="82" t="str">
        <f t="shared" si="454"/>
        <v>2019</v>
      </c>
      <c r="B14538" s="263" t="s">
        <v>2228</v>
      </c>
      <c r="C14538" s="264" t="s">
        <v>138</v>
      </c>
      <c r="D14538" s="74" t="str">
        <f t="shared" si="455"/>
        <v>ago/2019</v>
      </c>
      <c r="E14538" s="267">
        <v>43679</v>
      </c>
      <c r="F14538" s="263" t="s">
        <v>1261</v>
      </c>
      <c r="G14538" s="263" t="s">
        <v>2229</v>
      </c>
      <c r="H14538" s="268" t="s">
        <v>2250</v>
      </c>
      <c r="I14538" s="268" t="s">
        <v>135</v>
      </c>
      <c r="J14538" s="268">
        <v>-9.5</v>
      </c>
      <c r="K14538" s="83" t="str">
        <f>IFERROR(IFERROR(VLOOKUP(I14538,'DE-PARA'!B:D,3,0),VLOOKUP(I14538,'DE-PARA'!C:D,2,0)),"NÃO ENCONTRADO")</f>
        <v>Outras Saídas</v>
      </c>
      <c r="L14538" s="50" t="str">
        <f>VLOOKUP(K14538,'Base -Receita-Despesa'!$B:$AS,1,FALSE)</f>
        <v>Outras Saídas</v>
      </c>
    </row>
    <row r="14539" spans="1:12" x14ac:dyDescent="0.3">
      <c r="A14539" s="82" t="str">
        <f t="shared" si="454"/>
        <v>2019</v>
      </c>
      <c r="B14539" s="263" t="s">
        <v>2228</v>
      </c>
      <c r="C14539" s="264" t="s">
        <v>138</v>
      </c>
      <c r="D14539" s="74" t="str">
        <f t="shared" si="455"/>
        <v>ago/2019</v>
      </c>
      <c r="E14539" s="267">
        <v>43679</v>
      </c>
      <c r="F14539" s="263" t="s">
        <v>1261</v>
      </c>
      <c r="G14539" s="263" t="s">
        <v>2229</v>
      </c>
      <c r="H14539" s="268" t="s">
        <v>2250</v>
      </c>
      <c r="I14539" s="268" t="s">
        <v>135</v>
      </c>
      <c r="J14539" s="268">
        <v>-9.5</v>
      </c>
      <c r="K14539" s="83" t="str">
        <f>IFERROR(IFERROR(VLOOKUP(I14539,'DE-PARA'!B:D,3,0),VLOOKUP(I14539,'DE-PARA'!C:D,2,0)),"NÃO ENCONTRADO")</f>
        <v>Outras Saídas</v>
      </c>
      <c r="L14539" s="50" t="str">
        <f>VLOOKUP(K14539,'Base -Receita-Despesa'!$B:$AS,1,FALSE)</f>
        <v>Outras Saídas</v>
      </c>
    </row>
    <row r="14540" spans="1:12" x14ac:dyDescent="0.3">
      <c r="A14540" s="82" t="str">
        <f t="shared" si="454"/>
        <v>2019</v>
      </c>
      <c r="B14540" s="263" t="s">
        <v>2228</v>
      </c>
      <c r="C14540" s="264" t="s">
        <v>138</v>
      </c>
      <c r="D14540" s="74" t="str">
        <f t="shared" si="455"/>
        <v>ago/2019</v>
      </c>
      <c r="E14540" s="267">
        <v>43679</v>
      </c>
      <c r="F14540" s="263" t="s">
        <v>1261</v>
      </c>
      <c r="G14540" s="263" t="s">
        <v>2229</v>
      </c>
      <c r="H14540" s="268" t="s">
        <v>2250</v>
      </c>
      <c r="I14540" s="268" t="s">
        <v>135</v>
      </c>
      <c r="J14540" s="268">
        <v>-9.5</v>
      </c>
      <c r="K14540" s="83" t="str">
        <f>IFERROR(IFERROR(VLOOKUP(I14540,'DE-PARA'!B:D,3,0),VLOOKUP(I14540,'DE-PARA'!C:D,2,0)),"NÃO ENCONTRADO")</f>
        <v>Outras Saídas</v>
      </c>
      <c r="L14540" s="50" t="str">
        <f>VLOOKUP(K14540,'Base -Receita-Despesa'!$B:$AS,1,FALSE)</f>
        <v>Outras Saídas</v>
      </c>
    </row>
    <row r="14541" spans="1:12" x14ac:dyDescent="0.3">
      <c r="A14541" s="82" t="str">
        <f t="shared" si="454"/>
        <v>2019</v>
      </c>
      <c r="B14541" s="263" t="s">
        <v>2228</v>
      </c>
      <c r="C14541" s="264" t="s">
        <v>138</v>
      </c>
      <c r="D14541" s="74" t="str">
        <f t="shared" si="455"/>
        <v>ago/2019</v>
      </c>
      <c r="E14541" s="267">
        <v>43679</v>
      </c>
      <c r="F14541" s="263" t="s">
        <v>1261</v>
      </c>
      <c r="G14541" s="263" t="s">
        <v>2229</v>
      </c>
      <c r="H14541" s="268" t="s">
        <v>2250</v>
      </c>
      <c r="I14541" s="268" t="s">
        <v>135</v>
      </c>
      <c r="J14541" s="268">
        <v>-9.5</v>
      </c>
      <c r="K14541" s="83" t="str">
        <f>IFERROR(IFERROR(VLOOKUP(I14541,'DE-PARA'!B:D,3,0),VLOOKUP(I14541,'DE-PARA'!C:D,2,0)),"NÃO ENCONTRADO")</f>
        <v>Outras Saídas</v>
      </c>
      <c r="L14541" s="50" t="str">
        <f>VLOOKUP(K14541,'Base -Receita-Despesa'!$B:$AS,1,FALSE)</f>
        <v>Outras Saídas</v>
      </c>
    </row>
    <row r="14542" spans="1:12" x14ac:dyDescent="0.3">
      <c r="A14542" s="82" t="str">
        <f t="shared" si="454"/>
        <v>2019</v>
      </c>
      <c r="B14542" s="263" t="s">
        <v>2228</v>
      </c>
      <c r="C14542" s="264" t="s">
        <v>138</v>
      </c>
      <c r="D14542" s="74" t="str">
        <f t="shared" si="455"/>
        <v>ago/2019</v>
      </c>
      <c r="E14542" s="267">
        <v>43679</v>
      </c>
      <c r="F14542" s="263" t="s">
        <v>1261</v>
      </c>
      <c r="G14542" s="263" t="s">
        <v>2229</v>
      </c>
      <c r="H14542" s="268" t="s">
        <v>2250</v>
      </c>
      <c r="I14542" s="268" t="s">
        <v>135</v>
      </c>
      <c r="J14542" s="268">
        <v>-9.5</v>
      </c>
      <c r="K14542" s="83" t="str">
        <f>IFERROR(IFERROR(VLOOKUP(I14542,'DE-PARA'!B:D,3,0),VLOOKUP(I14542,'DE-PARA'!C:D,2,0)),"NÃO ENCONTRADO")</f>
        <v>Outras Saídas</v>
      </c>
      <c r="L14542" s="50" t="str">
        <f>VLOOKUP(K14542,'Base -Receita-Despesa'!$B:$AS,1,FALSE)</f>
        <v>Outras Saídas</v>
      </c>
    </row>
    <row r="14543" spans="1:12" x14ac:dyDescent="0.3">
      <c r="A14543" s="82" t="str">
        <f t="shared" si="454"/>
        <v>2019</v>
      </c>
      <c r="B14543" s="263" t="s">
        <v>2228</v>
      </c>
      <c r="C14543" s="264" t="s">
        <v>138</v>
      </c>
      <c r="D14543" s="74" t="str">
        <f t="shared" si="455"/>
        <v>ago/2019</v>
      </c>
      <c r="E14543" s="267">
        <v>43679</v>
      </c>
      <c r="F14543" s="263" t="s">
        <v>1261</v>
      </c>
      <c r="G14543" s="263" t="s">
        <v>2229</v>
      </c>
      <c r="H14543" s="268" t="s">
        <v>2250</v>
      </c>
      <c r="I14543" s="268" t="s">
        <v>135</v>
      </c>
      <c r="J14543" s="268">
        <v>-9.5</v>
      </c>
      <c r="K14543" s="83" t="str">
        <f>IFERROR(IFERROR(VLOOKUP(I14543,'DE-PARA'!B:D,3,0),VLOOKUP(I14543,'DE-PARA'!C:D,2,0)),"NÃO ENCONTRADO")</f>
        <v>Outras Saídas</v>
      </c>
      <c r="L14543" s="50" t="str">
        <f>VLOOKUP(K14543,'Base -Receita-Despesa'!$B:$AS,1,FALSE)</f>
        <v>Outras Saídas</v>
      </c>
    </row>
    <row r="14544" spans="1:12" x14ac:dyDescent="0.3">
      <c r="A14544" s="82" t="str">
        <f t="shared" si="454"/>
        <v>2019</v>
      </c>
      <c r="B14544" s="263" t="s">
        <v>2228</v>
      </c>
      <c r="C14544" s="264" t="s">
        <v>138</v>
      </c>
      <c r="D14544" s="74" t="str">
        <f t="shared" si="455"/>
        <v>ago/2019</v>
      </c>
      <c r="E14544" s="267">
        <v>43679</v>
      </c>
      <c r="F14544" s="263">
        <v>70013</v>
      </c>
      <c r="G14544" s="263" t="s">
        <v>2229</v>
      </c>
      <c r="H14544" s="268" t="s">
        <v>4383</v>
      </c>
      <c r="I14544" s="268" t="s">
        <v>2183</v>
      </c>
      <c r="J14544" s="269">
        <v>-1082.03</v>
      </c>
      <c r="K14544" s="83" t="str">
        <f>IFERROR(IFERROR(VLOOKUP(I14544,'DE-PARA'!B:D,3,0),VLOOKUP(I14544,'DE-PARA'!C:D,2,0)),"NÃO ENCONTRADO")</f>
        <v>Materiais</v>
      </c>
      <c r="L14544" s="50" t="str">
        <f>VLOOKUP(K14544,'Base -Receita-Despesa'!$B:$AS,1,FALSE)</f>
        <v>Materiais</v>
      </c>
    </row>
    <row r="14545" spans="1:12" x14ac:dyDescent="0.3">
      <c r="A14545" s="82" t="str">
        <f t="shared" si="454"/>
        <v>2019</v>
      </c>
      <c r="B14545" s="263" t="s">
        <v>2228</v>
      </c>
      <c r="C14545" s="264" t="s">
        <v>138</v>
      </c>
      <c r="D14545" s="74" t="str">
        <f t="shared" si="455"/>
        <v>ago/2019</v>
      </c>
      <c r="E14545" s="267">
        <v>43679</v>
      </c>
      <c r="F14545" s="263">
        <v>70013</v>
      </c>
      <c r="G14545" s="263" t="s">
        <v>2229</v>
      </c>
      <c r="H14545" s="268" t="s">
        <v>4383</v>
      </c>
      <c r="I14545" s="268" t="s">
        <v>562</v>
      </c>
      <c r="J14545" s="268">
        <v>-29.2</v>
      </c>
      <c r="K14545" s="83" t="str">
        <f>IFERROR(IFERROR(VLOOKUP(I14545,'DE-PARA'!B:D,3,0),VLOOKUP(I14545,'DE-PARA'!C:D,2,0)),"NÃO ENCONTRADO")</f>
        <v>Outras Saídas</v>
      </c>
      <c r="L14545" s="50" t="str">
        <f>VLOOKUP(K14545,'Base -Receita-Despesa'!$B:$AS,1,FALSE)</f>
        <v>Outras Saídas</v>
      </c>
    </row>
    <row r="14546" spans="1:12" x14ac:dyDescent="0.3">
      <c r="A14546" s="82" t="str">
        <f t="shared" si="454"/>
        <v>2019</v>
      </c>
      <c r="B14546" s="263" t="s">
        <v>2228</v>
      </c>
      <c r="C14546" s="264" t="s">
        <v>138</v>
      </c>
      <c r="D14546" s="74" t="str">
        <f t="shared" si="455"/>
        <v>ago/2019</v>
      </c>
      <c r="E14546" s="267">
        <v>43679</v>
      </c>
      <c r="F14546" s="263">
        <v>70014</v>
      </c>
      <c r="G14546" s="263" t="s">
        <v>2229</v>
      </c>
      <c r="H14546" s="268" t="s">
        <v>4383</v>
      </c>
      <c r="I14546" s="268" t="s">
        <v>2183</v>
      </c>
      <c r="J14546" s="269">
        <v>-5219.25</v>
      </c>
      <c r="K14546" s="83" t="str">
        <f>IFERROR(IFERROR(VLOOKUP(I14546,'DE-PARA'!B:D,3,0),VLOOKUP(I14546,'DE-PARA'!C:D,2,0)),"NÃO ENCONTRADO")</f>
        <v>Materiais</v>
      </c>
      <c r="L14546" s="50" t="str">
        <f>VLOOKUP(K14546,'Base -Receita-Despesa'!$B:$AS,1,FALSE)</f>
        <v>Materiais</v>
      </c>
    </row>
    <row r="14547" spans="1:12" x14ac:dyDescent="0.3">
      <c r="A14547" s="82" t="str">
        <f t="shared" si="454"/>
        <v>2019</v>
      </c>
      <c r="B14547" s="263" t="s">
        <v>2228</v>
      </c>
      <c r="C14547" s="264" t="s">
        <v>138</v>
      </c>
      <c r="D14547" s="74" t="str">
        <f t="shared" si="455"/>
        <v>ago/2019</v>
      </c>
      <c r="E14547" s="267">
        <v>43679</v>
      </c>
      <c r="F14547" s="263">
        <v>70014</v>
      </c>
      <c r="G14547" s="263" t="s">
        <v>2229</v>
      </c>
      <c r="H14547" s="268" t="s">
        <v>4383</v>
      </c>
      <c r="I14547" s="268" t="s">
        <v>562</v>
      </c>
      <c r="J14547" s="268">
        <v>-140.93</v>
      </c>
      <c r="K14547" s="83" t="str">
        <f>IFERROR(IFERROR(VLOOKUP(I14547,'DE-PARA'!B:D,3,0),VLOOKUP(I14547,'DE-PARA'!C:D,2,0)),"NÃO ENCONTRADO")</f>
        <v>Outras Saídas</v>
      </c>
      <c r="L14547" s="50" t="str">
        <f>VLOOKUP(K14547,'Base -Receita-Despesa'!$B:$AS,1,FALSE)</f>
        <v>Outras Saídas</v>
      </c>
    </row>
    <row r="14548" spans="1:12" x14ac:dyDescent="0.3">
      <c r="A14548" s="82" t="str">
        <f t="shared" si="454"/>
        <v>2019</v>
      </c>
      <c r="B14548" s="263" t="s">
        <v>2228</v>
      </c>
      <c r="C14548" s="264" t="s">
        <v>138</v>
      </c>
      <c r="D14548" s="74" t="str">
        <f t="shared" si="455"/>
        <v>ago/2019</v>
      </c>
      <c r="E14548" s="267">
        <v>43679</v>
      </c>
      <c r="F14548" s="263">
        <v>16986</v>
      </c>
      <c r="G14548" s="263" t="s">
        <v>2229</v>
      </c>
      <c r="H14548" s="268" t="s">
        <v>4383</v>
      </c>
      <c r="I14548" s="268" t="s">
        <v>2183</v>
      </c>
      <c r="J14548" s="268">
        <v>-158.55000000000001</v>
      </c>
      <c r="K14548" s="83" t="str">
        <f>IFERROR(IFERROR(VLOOKUP(I14548,'DE-PARA'!B:D,3,0),VLOOKUP(I14548,'DE-PARA'!C:D,2,0)),"NÃO ENCONTRADO")</f>
        <v>Materiais</v>
      </c>
      <c r="L14548" s="50" t="str">
        <f>VLOOKUP(K14548,'Base -Receita-Despesa'!$B:$AS,1,FALSE)</f>
        <v>Materiais</v>
      </c>
    </row>
    <row r="14549" spans="1:12" x14ac:dyDescent="0.3">
      <c r="A14549" s="82" t="str">
        <f t="shared" si="454"/>
        <v>2019</v>
      </c>
      <c r="B14549" s="263" t="s">
        <v>2228</v>
      </c>
      <c r="C14549" s="264" t="s">
        <v>138</v>
      </c>
      <c r="D14549" s="74" t="str">
        <f t="shared" si="455"/>
        <v>ago/2019</v>
      </c>
      <c r="E14549" s="267">
        <v>43679</v>
      </c>
      <c r="F14549" s="263">
        <v>16986</v>
      </c>
      <c r="G14549" s="263" t="s">
        <v>2229</v>
      </c>
      <c r="H14549" s="268" t="s">
        <v>4383</v>
      </c>
      <c r="I14549" s="268" t="s">
        <v>562</v>
      </c>
      <c r="J14549" s="268">
        <v>-4.22</v>
      </c>
      <c r="K14549" s="83" t="str">
        <f>IFERROR(IFERROR(VLOOKUP(I14549,'DE-PARA'!B:D,3,0),VLOOKUP(I14549,'DE-PARA'!C:D,2,0)),"NÃO ENCONTRADO")</f>
        <v>Outras Saídas</v>
      </c>
      <c r="L14549" s="50" t="str">
        <f>VLOOKUP(K14549,'Base -Receita-Despesa'!$B:$AS,1,FALSE)</f>
        <v>Outras Saídas</v>
      </c>
    </row>
    <row r="14550" spans="1:12" x14ac:dyDescent="0.3">
      <c r="A14550" s="82" t="str">
        <f t="shared" si="454"/>
        <v>2019</v>
      </c>
      <c r="B14550" s="263" t="s">
        <v>2228</v>
      </c>
      <c r="C14550" s="264" t="s">
        <v>138</v>
      </c>
      <c r="D14550" s="74" t="str">
        <f t="shared" si="455"/>
        <v>ago/2019</v>
      </c>
      <c r="E14550" s="267">
        <v>43679</v>
      </c>
      <c r="F14550" s="263">
        <v>68597</v>
      </c>
      <c r="G14550" s="263" t="s">
        <v>2238</v>
      </c>
      <c r="H14550" s="268" t="s">
        <v>4383</v>
      </c>
      <c r="I14550" s="268" t="s">
        <v>2183</v>
      </c>
      <c r="J14550" s="268">
        <v>-30.93</v>
      </c>
      <c r="K14550" s="83" t="str">
        <f>IFERROR(IFERROR(VLOOKUP(I14550,'DE-PARA'!B:D,3,0),VLOOKUP(I14550,'DE-PARA'!C:D,2,0)),"NÃO ENCONTRADO")</f>
        <v>Materiais</v>
      </c>
      <c r="L14550" s="50" t="str">
        <f>VLOOKUP(K14550,'Base -Receita-Despesa'!$B:$AS,1,FALSE)</f>
        <v>Materiais</v>
      </c>
    </row>
    <row r="14551" spans="1:12" x14ac:dyDescent="0.3">
      <c r="A14551" s="82" t="str">
        <f t="shared" si="454"/>
        <v>2019</v>
      </c>
      <c r="B14551" s="263" t="s">
        <v>2228</v>
      </c>
      <c r="C14551" s="264" t="s">
        <v>138</v>
      </c>
      <c r="D14551" s="74" t="str">
        <f t="shared" si="455"/>
        <v>ago/2019</v>
      </c>
      <c r="E14551" s="267">
        <v>43679</v>
      </c>
      <c r="F14551" s="263">
        <v>68597</v>
      </c>
      <c r="G14551" s="263" t="s">
        <v>2238</v>
      </c>
      <c r="H14551" s="268" t="s">
        <v>4383</v>
      </c>
      <c r="I14551" s="268" t="s">
        <v>562</v>
      </c>
      <c r="J14551" s="268">
        <v>-0.87</v>
      </c>
      <c r="K14551" s="83" t="str">
        <f>IFERROR(IFERROR(VLOOKUP(I14551,'DE-PARA'!B:D,3,0),VLOOKUP(I14551,'DE-PARA'!C:D,2,0)),"NÃO ENCONTRADO")</f>
        <v>Outras Saídas</v>
      </c>
      <c r="L14551" s="50" t="str">
        <f>VLOOKUP(K14551,'Base -Receita-Despesa'!$B:$AS,1,FALSE)</f>
        <v>Outras Saídas</v>
      </c>
    </row>
    <row r="14552" spans="1:12" x14ac:dyDescent="0.3">
      <c r="A14552" s="82" t="str">
        <f t="shared" si="454"/>
        <v>2019</v>
      </c>
      <c r="B14552" s="263" t="s">
        <v>2228</v>
      </c>
      <c r="C14552" s="264" t="s">
        <v>138</v>
      </c>
      <c r="D14552" s="74" t="str">
        <f t="shared" si="455"/>
        <v>ago/2019</v>
      </c>
      <c r="E14552" s="267">
        <v>43679</v>
      </c>
      <c r="F14552" s="263">
        <v>69758</v>
      </c>
      <c r="G14552" s="263" t="s">
        <v>2229</v>
      </c>
      <c r="H14552" s="268" t="s">
        <v>4383</v>
      </c>
      <c r="I14552" s="268" t="s">
        <v>2183</v>
      </c>
      <c r="J14552" s="268">
        <v>-954.46</v>
      </c>
      <c r="K14552" s="83" t="str">
        <f>IFERROR(IFERROR(VLOOKUP(I14552,'DE-PARA'!B:D,3,0),VLOOKUP(I14552,'DE-PARA'!C:D,2,0)),"NÃO ENCONTRADO")</f>
        <v>Materiais</v>
      </c>
      <c r="L14552" s="50" t="str">
        <f>VLOOKUP(K14552,'Base -Receita-Despesa'!$B:$AS,1,FALSE)</f>
        <v>Materiais</v>
      </c>
    </row>
    <row r="14553" spans="1:12" x14ac:dyDescent="0.3">
      <c r="A14553" s="82" t="str">
        <f t="shared" si="454"/>
        <v>2019</v>
      </c>
      <c r="B14553" s="263" t="s">
        <v>2228</v>
      </c>
      <c r="C14553" s="264" t="s">
        <v>138</v>
      </c>
      <c r="D14553" s="74" t="str">
        <f t="shared" si="455"/>
        <v>ago/2019</v>
      </c>
      <c r="E14553" s="267">
        <v>43679</v>
      </c>
      <c r="F14553" s="263">
        <v>69758</v>
      </c>
      <c r="G14553" s="263" t="s">
        <v>2229</v>
      </c>
      <c r="H14553" s="268" t="s">
        <v>4383</v>
      </c>
      <c r="I14553" s="268" t="s">
        <v>562</v>
      </c>
      <c r="J14553" s="268">
        <v>-29.33</v>
      </c>
      <c r="K14553" s="83" t="str">
        <f>IFERROR(IFERROR(VLOOKUP(I14553,'DE-PARA'!B:D,3,0),VLOOKUP(I14553,'DE-PARA'!C:D,2,0)),"NÃO ENCONTRADO")</f>
        <v>Outras Saídas</v>
      </c>
      <c r="L14553" s="50" t="str">
        <f>VLOOKUP(K14553,'Base -Receita-Despesa'!$B:$AS,1,FALSE)</f>
        <v>Outras Saídas</v>
      </c>
    </row>
    <row r="14554" spans="1:12" x14ac:dyDescent="0.3">
      <c r="A14554" s="82" t="str">
        <f t="shared" si="454"/>
        <v>2019</v>
      </c>
      <c r="B14554" s="263" t="s">
        <v>2228</v>
      </c>
      <c r="C14554" s="264" t="s">
        <v>138</v>
      </c>
      <c r="D14554" s="74" t="str">
        <f t="shared" si="455"/>
        <v>ago/2019</v>
      </c>
      <c r="E14554" s="267">
        <v>43679</v>
      </c>
      <c r="F14554" s="263">
        <v>68755</v>
      </c>
      <c r="G14554" s="263" t="s">
        <v>2229</v>
      </c>
      <c r="H14554" s="268" t="s">
        <v>4383</v>
      </c>
      <c r="I14554" s="268" t="s">
        <v>2183</v>
      </c>
      <c r="J14554" s="268">
        <v>-673.34</v>
      </c>
      <c r="K14554" s="83" t="str">
        <f>IFERROR(IFERROR(VLOOKUP(I14554,'DE-PARA'!B:D,3,0),VLOOKUP(I14554,'DE-PARA'!C:D,2,0)),"NÃO ENCONTRADO")</f>
        <v>Materiais</v>
      </c>
      <c r="L14554" s="50" t="str">
        <f>VLOOKUP(K14554,'Base -Receita-Despesa'!$B:$AS,1,FALSE)</f>
        <v>Materiais</v>
      </c>
    </row>
    <row r="14555" spans="1:12" x14ac:dyDescent="0.3">
      <c r="A14555" s="82" t="str">
        <f t="shared" si="454"/>
        <v>2019</v>
      </c>
      <c r="B14555" s="263" t="s">
        <v>2228</v>
      </c>
      <c r="C14555" s="264" t="s">
        <v>138</v>
      </c>
      <c r="D14555" s="74" t="str">
        <f t="shared" si="455"/>
        <v>ago/2019</v>
      </c>
      <c r="E14555" s="267">
        <v>43679</v>
      </c>
      <c r="F14555" s="263">
        <v>68755</v>
      </c>
      <c r="G14555" s="263" t="s">
        <v>2229</v>
      </c>
      <c r="H14555" s="268" t="s">
        <v>4383</v>
      </c>
      <c r="I14555" s="268" t="s">
        <v>562</v>
      </c>
      <c r="J14555" s="268">
        <v>-18.309999999999999</v>
      </c>
      <c r="K14555" s="83" t="str">
        <f>IFERROR(IFERROR(VLOOKUP(I14555,'DE-PARA'!B:D,3,0),VLOOKUP(I14555,'DE-PARA'!C:D,2,0)),"NÃO ENCONTRADO")</f>
        <v>Outras Saídas</v>
      </c>
      <c r="L14555" s="50" t="str">
        <f>VLOOKUP(K14555,'Base -Receita-Despesa'!$B:$AS,1,FALSE)</f>
        <v>Outras Saídas</v>
      </c>
    </row>
    <row r="14556" spans="1:12" x14ac:dyDescent="0.3">
      <c r="A14556" s="82" t="str">
        <f t="shared" si="454"/>
        <v>2019</v>
      </c>
      <c r="B14556" s="263" t="s">
        <v>2228</v>
      </c>
      <c r="C14556" s="264" t="s">
        <v>138</v>
      </c>
      <c r="D14556" s="74" t="str">
        <f t="shared" si="455"/>
        <v>ago/2019</v>
      </c>
      <c r="E14556" s="267">
        <v>43679</v>
      </c>
      <c r="F14556" s="263">
        <v>566</v>
      </c>
      <c r="G14556" s="263" t="s">
        <v>4648</v>
      </c>
      <c r="H14556" s="268" t="s">
        <v>2382</v>
      </c>
      <c r="I14556" s="268" t="s">
        <v>200</v>
      </c>
      <c r="J14556" s="269">
        <v>-4575.1899999999996</v>
      </c>
      <c r="K14556" s="83" t="str">
        <f>IFERROR(IFERROR(VLOOKUP(I14556,'DE-PARA'!B:D,3,0),VLOOKUP(I14556,'DE-PARA'!C:D,2,0)),"NÃO ENCONTRADO")</f>
        <v>Serviços</v>
      </c>
      <c r="L14556" s="50" t="str">
        <f>VLOOKUP(K14556,'Base -Receita-Despesa'!$B:$AS,1,FALSE)</f>
        <v>Serviços</v>
      </c>
    </row>
    <row r="14557" spans="1:12" x14ac:dyDescent="0.3">
      <c r="A14557" s="82" t="str">
        <f t="shared" si="454"/>
        <v>2019</v>
      </c>
      <c r="B14557" s="263" t="s">
        <v>2228</v>
      </c>
      <c r="C14557" s="264" t="s">
        <v>138</v>
      </c>
      <c r="D14557" s="74" t="str">
        <f t="shared" si="455"/>
        <v>ago/2019</v>
      </c>
      <c r="E14557" s="267">
        <v>43682</v>
      </c>
      <c r="F14557" s="263">
        <v>165</v>
      </c>
      <c r="G14557" s="263" t="s">
        <v>2229</v>
      </c>
      <c r="H14557" s="268" t="s">
        <v>2389</v>
      </c>
      <c r="I14557" s="268" t="s">
        <v>2197</v>
      </c>
      <c r="J14557" s="269">
        <v>-5000</v>
      </c>
      <c r="K14557" s="83" t="str">
        <f>IFERROR(IFERROR(VLOOKUP(I14557,'DE-PARA'!B:D,3,0),VLOOKUP(I14557,'DE-PARA'!C:D,2,0)),"NÃO ENCONTRADO")</f>
        <v>Serviços</v>
      </c>
      <c r="L14557" s="50" t="str">
        <f>VLOOKUP(K14557,'Base -Receita-Despesa'!$B:$AS,1,FALSE)</f>
        <v>Serviços</v>
      </c>
    </row>
    <row r="14558" spans="1:12" x14ac:dyDescent="0.3">
      <c r="A14558" s="82" t="str">
        <f t="shared" si="454"/>
        <v>2019</v>
      </c>
      <c r="B14558" s="263" t="s">
        <v>2228</v>
      </c>
      <c r="C14558" s="264" t="s">
        <v>138</v>
      </c>
      <c r="D14558" s="74" t="str">
        <f t="shared" si="455"/>
        <v>ago/2019</v>
      </c>
      <c r="E14558" s="267">
        <v>43682</v>
      </c>
      <c r="F14558" s="263">
        <v>417398</v>
      </c>
      <c r="G14558" s="263" t="s">
        <v>2229</v>
      </c>
      <c r="H14558" s="268" t="s">
        <v>4398</v>
      </c>
      <c r="I14558" s="268" t="s">
        <v>2182</v>
      </c>
      <c r="J14558" s="268">
        <v>-298</v>
      </c>
      <c r="K14558" s="83" t="str">
        <f>IFERROR(IFERROR(VLOOKUP(I14558,'DE-PARA'!B:D,3,0),VLOOKUP(I14558,'DE-PARA'!C:D,2,0)),"NÃO ENCONTRADO")</f>
        <v>Materiais</v>
      </c>
      <c r="L14558" s="50" t="str">
        <f>VLOOKUP(K14558,'Base -Receita-Despesa'!$B:$AS,1,FALSE)</f>
        <v>Materiais</v>
      </c>
    </row>
    <row r="14559" spans="1:12" x14ac:dyDescent="0.3">
      <c r="A14559" s="82" t="str">
        <f t="shared" si="454"/>
        <v>2019</v>
      </c>
      <c r="B14559" s="263" t="s">
        <v>2228</v>
      </c>
      <c r="C14559" s="264" t="s">
        <v>138</v>
      </c>
      <c r="D14559" s="74" t="str">
        <f t="shared" si="455"/>
        <v>ago/2019</v>
      </c>
      <c r="E14559" s="267">
        <v>43682</v>
      </c>
      <c r="F14559" s="263">
        <v>417400</v>
      </c>
      <c r="G14559" s="263" t="s">
        <v>2229</v>
      </c>
      <c r="H14559" s="268" t="s">
        <v>4398</v>
      </c>
      <c r="I14559" s="268" t="s">
        <v>2182</v>
      </c>
      <c r="J14559" s="269">
        <v>-1119</v>
      </c>
      <c r="K14559" s="83" t="str">
        <f>IFERROR(IFERROR(VLOOKUP(I14559,'DE-PARA'!B:D,3,0),VLOOKUP(I14559,'DE-PARA'!C:D,2,0)),"NÃO ENCONTRADO")</f>
        <v>Materiais</v>
      </c>
      <c r="L14559" s="50" t="str">
        <f>VLOOKUP(K14559,'Base -Receita-Despesa'!$B:$AS,1,FALSE)</f>
        <v>Materiais</v>
      </c>
    </row>
    <row r="14560" spans="1:12" x14ac:dyDescent="0.3">
      <c r="A14560" s="82" t="str">
        <f t="shared" si="454"/>
        <v>2019</v>
      </c>
      <c r="B14560" s="263" t="s">
        <v>2228</v>
      </c>
      <c r="C14560" s="264" t="s">
        <v>138</v>
      </c>
      <c r="D14560" s="74" t="str">
        <f t="shared" si="455"/>
        <v>ago/2019</v>
      </c>
      <c r="E14560" s="267">
        <v>43682</v>
      </c>
      <c r="F14560" s="263">
        <v>418760</v>
      </c>
      <c r="G14560" s="263" t="s">
        <v>2229</v>
      </c>
      <c r="H14560" s="268" t="s">
        <v>4398</v>
      </c>
      <c r="I14560" s="268" t="s">
        <v>2182</v>
      </c>
      <c r="J14560" s="269">
        <v>-1046</v>
      </c>
      <c r="K14560" s="83" t="str">
        <f>IFERROR(IFERROR(VLOOKUP(I14560,'DE-PARA'!B:D,3,0),VLOOKUP(I14560,'DE-PARA'!C:D,2,0)),"NÃO ENCONTRADO")</f>
        <v>Materiais</v>
      </c>
      <c r="L14560" s="50" t="str">
        <f>VLOOKUP(K14560,'Base -Receita-Despesa'!$B:$AS,1,FALSE)</f>
        <v>Materiais</v>
      </c>
    </row>
    <row r="14561" spans="1:12" x14ac:dyDescent="0.3">
      <c r="A14561" s="82" t="str">
        <f t="shared" si="454"/>
        <v>2019</v>
      </c>
      <c r="B14561" s="263" t="s">
        <v>2228</v>
      </c>
      <c r="C14561" s="264" t="s">
        <v>138</v>
      </c>
      <c r="D14561" s="74" t="str">
        <f t="shared" si="455"/>
        <v>ago/2019</v>
      </c>
      <c r="E14561" s="267">
        <v>43682</v>
      </c>
      <c r="F14561" s="263" t="s">
        <v>4405</v>
      </c>
      <c r="G14561" s="263" t="s">
        <v>2229</v>
      </c>
      <c r="H14561" s="268" t="s">
        <v>4406</v>
      </c>
      <c r="I14561" s="268" t="s">
        <v>846</v>
      </c>
      <c r="J14561" s="268">
        <v>-769.01</v>
      </c>
      <c r="K14561" s="83" t="str">
        <f>IFERROR(IFERROR(VLOOKUP(I14561,'DE-PARA'!B:D,3,0),VLOOKUP(I14561,'DE-PARA'!C:D,2,0)),"NÃO ENCONTRADO")</f>
        <v>Pessoal</v>
      </c>
      <c r="L14561" s="50" t="str">
        <f>VLOOKUP(K14561,'Base -Receita-Despesa'!$B:$AS,1,FALSE)</f>
        <v>Pessoal</v>
      </c>
    </row>
    <row r="14562" spans="1:12" x14ac:dyDescent="0.3">
      <c r="A14562" s="82" t="str">
        <f t="shared" si="454"/>
        <v>2019</v>
      </c>
      <c r="B14562" s="263" t="s">
        <v>2228</v>
      </c>
      <c r="C14562" s="264" t="s">
        <v>138</v>
      </c>
      <c r="D14562" s="74" t="str">
        <f t="shared" si="455"/>
        <v>ago/2019</v>
      </c>
      <c r="E14562" s="267">
        <v>43682</v>
      </c>
      <c r="F14562" s="263" t="s">
        <v>1261</v>
      </c>
      <c r="G14562" s="263" t="s">
        <v>2229</v>
      </c>
      <c r="H14562" s="268" t="s">
        <v>262</v>
      </c>
      <c r="I14562" s="268" t="s">
        <v>135</v>
      </c>
      <c r="J14562" s="268">
        <v>-131.61000000000001</v>
      </c>
      <c r="K14562" s="83" t="str">
        <f>IFERROR(IFERROR(VLOOKUP(I14562,'DE-PARA'!B:D,3,0),VLOOKUP(I14562,'DE-PARA'!C:D,2,0)),"NÃO ENCONTRADO")</f>
        <v>Outras Saídas</v>
      </c>
      <c r="L14562" s="50" t="str">
        <f>VLOOKUP(K14562,'Base -Receita-Despesa'!$B:$AS,1,FALSE)</f>
        <v>Outras Saídas</v>
      </c>
    </row>
    <row r="14563" spans="1:12" x14ac:dyDescent="0.3">
      <c r="A14563" s="82" t="str">
        <f t="shared" si="454"/>
        <v>2019</v>
      </c>
      <c r="B14563" s="263" t="s">
        <v>2228</v>
      </c>
      <c r="C14563" s="264" t="s">
        <v>138</v>
      </c>
      <c r="D14563" s="74" t="str">
        <f t="shared" si="455"/>
        <v>ago/2019</v>
      </c>
      <c r="E14563" s="267">
        <v>43682</v>
      </c>
      <c r="F14563" s="263">
        <v>11010</v>
      </c>
      <c r="G14563" s="263" t="s">
        <v>2229</v>
      </c>
      <c r="H14563" s="268" t="s">
        <v>4649</v>
      </c>
      <c r="I14563" s="268" t="s">
        <v>2182</v>
      </c>
      <c r="J14563" s="268">
        <v>-980.16</v>
      </c>
      <c r="K14563" s="83" t="str">
        <f>IFERROR(IFERROR(VLOOKUP(I14563,'DE-PARA'!B:D,3,0),VLOOKUP(I14563,'DE-PARA'!C:D,2,0)),"NÃO ENCONTRADO")</f>
        <v>Materiais</v>
      </c>
      <c r="L14563" s="50" t="str">
        <f>VLOOKUP(K14563,'Base -Receita-Despesa'!$B:$AS,1,FALSE)</f>
        <v>Materiais</v>
      </c>
    </row>
    <row r="14564" spans="1:12" x14ac:dyDescent="0.3">
      <c r="A14564" s="82" t="str">
        <f t="shared" si="454"/>
        <v>2019</v>
      </c>
      <c r="B14564" s="263" t="s">
        <v>2228</v>
      </c>
      <c r="C14564" s="264" t="s">
        <v>138</v>
      </c>
      <c r="D14564" s="74" t="str">
        <f t="shared" si="455"/>
        <v>ago/2019</v>
      </c>
      <c r="E14564" s="267">
        <v>43682</v>
      </c>
      <c r="F14564" s="263">
        <v>22719</v>
      </c>
      <c r="G14564" s="263" t="s">
        <v>2229</v>
      </c>
      <c r="H14564" s="268" t="s">
        <v>4402</v>
      </c>
      <c r="I14564" s="268" t="s">
        <v>2183</v>
      </c>
      <c r="J14564" s="268">
        <v>-446.9</v>
      </c>
      <c r="K14564" s="83" t="str">
        <f>IFERROR(IFERROR(VLOOKUP(I14564,'DE-PARA'!B:D,3,0),VLOOKUP(I14564,'DE-PARA'!C:D,2,0)),"NÃO ENCONTRADO")</f>
        <v>Materiais</v>
      </c>
      <c r="L14564" s="50" t="str">
        <f>VLOOKUP(K14564,'Base -Receita-Despesa'!$B:$AS,1,FALSE)</f>
        <v>Materiais</v>
      </c>
    </row>
    <row r="14565" spans="1:12" x14ac:dyDescent="0.3">
      <c r="A14565" s="82" t="str">
        <f t="shared" si="454"/>
        <v>2019</v>
      </c>
      <c r="B14565" s="263" t="s">
        <v>2228</v>
      </c>
      <c r="C14565" s="264" t="s">
        <v>138</v>
      </c>
      <c r="D14565" s="74" t="str">
        <f t="shared" si="455"/>
        <v>ago/2019</v>
      </c>
      <c r="E14565" s="267">
        <v>43682</v>
      </c>
      <c r="F14565" s="263">
        <v>22719</v>
      </c>
      <c r="G14565" s="263" t="s">
        <v>2229</v>
      </c>
      <c r="H14565" s="268" t="s">
        <v>4402</v>
      </c>
      <c r="I14565" s="268" t="s">
        <v>562</v>
      </c>
      <c r="J14565" s="268">
        <v>-23.82</v>
      </c>
      <c r="K14565" s="83" t="str">
        <f>IFERROR(IFERROR(VLOOKUP(I14565,'DE-PARA'!B:D,3,0),VLOOKUP(I14565,'DE-PARA'!C:D,2,0)),"NÃO ENCONTRADO")</f>
        <v>Outras Saídas</v>
      </c>
      <c r="L14565" s="50" t="str">
        <f>VLOOKUP(K14565,'Base -Receita-Despesa'!$B:$AS,1,FALSE)</f>
        <v>Outras Saídas</v>
      </c>
    </row>
    <row r="14566" spans="1:12" x14ac:dyDescent="0.3">
      <c r="A14566" s="82" t="str">
        <f t="shared" si="454"/>
        <v>2019</v>
      </c>
      <c r="B14566" s="263" t="s">
        <v>2228</v>
      </c>
      <c r="C14566" s="264" t="s">
        <v>138</v>
      </c>
      <c r="D14566" s="74" t="str">
        <f t="shared" si="455"/>
        <v>ago/2019</v>
      </c>
      <c r="E14566" s="267">
        <v>43682</v>
      </c>
      <c r="F14566" s="263">
        <v>22957</v>
      </c>
      <c r="G14566" s="263" t="s">
        <v>2229</v>
      </c>
      <c r="H14566" s="268" t="s">
        <v>4402</v>
      </c>
      <c r="I14566" s="268" t="s">
        <v>2183</v>
      </c>
      <c r="J14566" s="268">
        <v>-940.97</v>
      </c>
      <c r="K14566" s="83" t="str">
        <f>IFERROR(IFERROR(VLOOKUP(I14566,'DE-PARA'!B:D,3,0),VLOOKUP(I14566,'DE-PARA'!C:D,2,0)),"NÃO ENCONTRADO")</f>
        <v>Materiais</v>
      </c>
      <c r="L14566" s="50" t="str">
        <f>VLOOKUP(K14566,'Base -Receita-Despesa'!$B:$AS,1,FALSE)</f>
        <v>Materiais</v>
      </c>
    </row>
    <row r="14567" spans="1:12" x14ac:dyDescent="0.3">
      <c r="A14567" s="82" t="str">
        <f t="shared" si="454"/>
        <v>2019</v>
      </c>
      <c r="B14567" s="263" t="s">
        <v>2228</v>
      </c>
      <c r="C14567" s="264" t="s">
        <v>138</v>
      </c>
      <c r="D14567" s="74" t="str">
        <f t="shared" si="455"/>
        <v>ago/2019</v>
      </c>
      <c r="E14567" s="267">
        <v>43682</v>
      </c>
      <c r="F14567" s="263">
        <v>22957</v>
      </c>
      <c r="G14567" s="263" t="s">
        <v>2229</v>
      </c>
      <c r="H14567" s="268" t="s">
        <v>4402</v>
      </c>
      <c r="I14567" s="268" t="s">
        <v>562</v>
      </c>
      <c r="J14567" s="268">
        <v>-28.14</v>
      </c>
      <c r="K14567" s="83" t="str">
        <f>IFERROR(IFERROR(VLOOKUP(I14567,'DE-PARA'!B:D,3,0),VLOOKUP(I14567,'DE-PARA'!C:D,2,0)),"NÃO ENCONTRADO")</f>
        <v>Outras Saídas</v>
      </c>
      <c r="L14567" s="50" t="str">
        <f>VLOOKUP(K14567,'Base -Receita-Despesa'!$B:$AS,1,FALSE)</f>
        <v>Outras Saídas</v>
      </c>
    </row>
    <row r="14568" spans="1:12" x14ac:dyDescent="0.3">
      <c r="A14568" s="82" t="str">
        <f t="shared" si="454"/>
        <v>2019</v>
      </c>
      <c r="B14568" s="263" t="s">
        <v>2228</v>
      </c>
      <c r="C14568" s="264" t="s">
        <v>138</v>
      </c>
      <c r="D14568" s="74" t="str">
        <f t="shared" si="455"/>
        <v>ago/2019</v>
      </c>
      <c r="E14568" s="267">
        <v>43682</v>
      </c>
      <c r="F14568" s="263">
        <v>25712</v>
      </c>
      <c r="G14568" s="263" t="s">
        <v>2229</v>
      </c>
      <c r="H14568" s="268" t="s">
        <v>4407</v>
      </c>
      <c r="I14568" s="268" t="s">
        <v>2182</v>
      </c>
      <c r="J14568" s="268">
        <v>-549.94000000000005</v>
      </c>
      <c r="K14568" s="83" t="str">
        <f>IFERROR(IFERROR(VLOOKUP(I14568,'DE-PARA'!B:D,3,0),VLOOKUP(I14568,'DE-PARA'!C:D,2,0)),"NÃO ENCONTRADO")</f>
        <v>Materiais</v>
      </c>
      <c r="L14568" s="50" t="str">
        <f>VLOOKUP(K14568,'Base -Receita-Despesa'!$B:$AS,1,FALSE)</f>
        <v>Materiais</v>
      </c>
    </row>
    <row r="14569" spans="1:12" x14ac:dyDescent="0.3">
      <c r="A14569" s="82" t="str">
        <f t="shared" si="454"/>
        <v>2019</v>
      </c>
      <c r="B14569" s="263" t="s">
        <v>2228</v>
      </c>
      <c r="C14569" s="264" t="s">
        <v>138</v>
      </c>
      <c r="D14569" s="74" t="str">
        <f t="shared" si="455"/>
        <v>ago/2019</v>
      </c>
      <c r="E14569" s="267">
        <v>43682</v>
      </c>
      <c r="F14569" s="263">
        <v>25968</v>
      </c>
      <c r="G14569" s="263" t="s">
        <v>2229</v>
      </c>
      <c r="H14569" s="268" t="s">
        <v>4407</v>
      </c>
      <c r="I14569" s="268" t="s">
        <v>2182</v>
      </c>
      <c r="J14569" s="269">
        <v>-1247.68</v>
      </c>
      <c r="K14569" s="83" t="str">
        <f>IFERROR(IFERROR(VLOOKUP(I14569,'DE-PARA'!B:D,3,0),VLOOKUP(I14569,'DE-PARA'!C:D,2,0)),"NÃO ENCONTRADO")</f>
        <v>Materiais</v>
      </c>
      <c r="L14569" s="50" t="str">
        <f>VLOOKUP(K14569,'Base -Receita-Despesa'!$B:$AS,1,FALSE)</f>
        <v>Materiais</v>
      </c>
    </row>
    <row r="14570" spans="1:12" x14ac:dyDescent="0.3">
      <c r="A14570" s="82" t="str">
        <f t="shared" ref="A14570:A14633" si="456">IF(K14570="NÃO ENCONTRADO",0,RIGHT(D14570,4))</f>
        <v>2019</v>
      </c>
      <c r="B14570" s="263" t="s">
        <v>2228</v>
      </c>
      <c r="C14570" s="264" t="s">
        <v>138</v>
      </c>
      <c r="D14570" s="74" t="str">
        <f t="shared" si="455"/>
        <v>ago/2019</v>
      </c>
      <c r="E14570" s="267">
        <v>43682</v>
      </c>
      <c r="F14570" s="263">
        <v>15597</v>
      </c>
      <c r="G14570" s="263" t="s">
        <v>2229</v>
      </c>
      <c r="H14570" s="268" t="s">
        <v>2401</v>
      </c>
      <c r="I14570" s="268" t="s">
        <v>2182</v>
      </c>
      <c r="J14570" s="269">
        <v>-6256.98</v>
      </c>
      <c r="K14570" s="83" t="str">
        <f>IFERROR(IFERROR(VLOOKUP(I14570,'DE-PARA'!B:D,3,0),VLOOKUP(I14570,'DE-PARA'!C:D,2,0)),"NÃO ENCONTRADO")</f>
        <v>Materiais</v>
      </c>
      <c r="L14570" s="50" t="str">
        <f>VLOOKUP(K14570,'Base -Receita-Despesa'!$B:$AS,1,FALSE)</f>
        <v>Materiais</v>
      </c>
    </row>
    <row r="14571" spans="1:12" x14ac:dyDescent="0.3">
      <c r="A14571" s="82" t="str">
        <f t="shared" si="456"/>
        <v>2019</v>
      </c>
      <c r="B14571" s="263" t="s">
        <v>2228</v>
      </c>
      <c r="C14571" s="264" t="s">
        <v>138</v>
      </c>
      <c r="D14571" s="74" t="str">
        <f t="shared" si="455"/>
        <v>ago/2019</v>
      </c>
      <c r="E14571" s="267">
        <v>43682</v>
      </c>
      <c r="F14571" s="263">
        <v>15784</v>
      </c>
      <c r="G14571" s="263" t="s">
        <v>2229</v>
      </c>
      <c r="H14571" s="268" t="s">
        <v>2401</v>
      </c>
      <c r="I14571" s="268" t="s">
        <v>2181</v>
      </c>
      <c r="J14571" s="269">
        <v>-2676</v>
      </c>
      <c r="K14571" s="83" t="str">
        <f>IFERROR(IFERROR(VLOOKUP(I14571,'DE-PARA'!B:D,3,0),VLOOKUP(I14571,'DE-PARA'!C:D,2,0)),"NÃO ENCONTRADO")</f>
        <v>Materiais</v>
      </c>
      <c r="L14571" s="50" t="str">
        <f>VLOOKUP(K14571,'Base -Receita-Despesa'!$B:$AS,1,FALSE)</f>
        <v>Materiais</v>
      </c>
    </row>
    <row r="14572" spans="1:12" x14ac:dyDescent="0.3">
      <c r="A14572" s="82" t="str">
        <f t="shared" si="456"/>
        <v>2019</v>
      </c>
      <c r="B14572" s="263" t="s">
        <v>2228</v>
      </c>
      <c r="C14572" s="264" t="s">
        <v>138</v>
      </c>
      <c r="D14572" s="74" t="str">
        <f t="shared" si="455"/>
        <v>ago/2019</v>
      </c>
      <c r="E14572" s="267">
        <v>43682</v>
      </c>
      <c r="F14572" s="263">
        <v>15785</v>
      </c>
      <c r="G14572" s="263" t="s">
        <v>2229</v>
      </c>
      <c r="H14572" s="268" t="s">
        <v>2401</v>
      </c>
      <c r="I14572" s="268" t="s">
        <v>2182</v>
      </c>
      <c r="J14572" s="269">
        <v>-1469.6</v>
      </c>
      <c r="K14572" s="83" t="str">
        <f>IFERROR(IFERROR(VLOOKUP(I14572,'DE-PARA'!B:D,3,0),VLOOKUP(I14572,'DE-PARA'!C:D,2,0)),"NÃO ENCONTRADO")</f>
        <v>Materiais</v>
      </c>
      <c r="L14572" s="50" t="str">
        <f>VLOOKUP(K14572,'Base -Receita-Despesa'!$B:$AS,1,FALSE)</f>
        <v>Materiais</v>
      </c>
    </row>
    <row r="14573" spans="1:12" x14ac:dyDescent="0.3">
      <c r="A14573" s="82" t="str">
        <f t="shared" si="456"/>
        <v>2019</v>
      </c>
      <c r="B14573" s="263" t="s">
        <v>2228</v>
      </c>
      <c r="C14573" s="264" t="s">
        <v>138</v>
      </c>
      <c r="D14573" s="74" t="str">
        <f t="shared" si="455"/>
        <v>ago/2019</v>
      </c>
      <c r="E14573" s="267">
        <v>43682</v>
      </c>
      <c r="F14573" s="263">
        <v>15975</v>
      </c>
      <c r="G14573" s="263" t="s">
        <v>2284</v>
      </c>
      <c r="H14573" s="268" t="s">
        <v>2401</v>
      </c>
      <c r="I14573" s="268" t="s">
        <v>2182</v>
      </c>
      <c r="J14573" s="269">
        <v>-3309.78</v>
      </c>
      <c r="K14573" s="83" t="str">
        <f>IFERROR(IFERROR(VLOOKUP(I14573,'DE-PARA'!B:D,3,0),VLOOKUP(I14573,'DE-PARA'!C:D,2,0)),"NÃO ENCONTRADO")</f>
        <v>Materiais</v>
      </c>
      <c r="L14573" s="50" t="str">
        <f>VLOOKUP(K14573,'Base -Receita-Despesa'!$B:$AS,1,FALSE)</f>
        <v>Materiais</v>
      </c>
    </row>
    <row r="14574" spans="1:12" x14ac:dyDescent="0.3">
      <c r="A14574" s="82" t="str">
        <f t="shared" si="456"/>
        <v>2019</v>
      </c>
      <c r="B14574" s="263" t="s">
        <v>2228</v>
      </c>
      <c r="C14574" s="264" t="s">
        <v>138</v>
      </c>
      <c r="D14574" s="74" t="str">
        <f t="shared" si="455"/>
        <v>ago/2019</v>
      </c>
      <c r="E14574" s="267">
        <v>43682</v>
      </c>
      <c r="F14574" s="263">
        <v>15975</v>
      </c>
      <c r="G14574" s="263" t="s">
        <v>2232</v>
      </c>
      <c r="H14574" s="268" t="s">
        <v>2401</v>
      </c>
      <c r="I14574" s="268" t="s">
        <v>2182</v>
      </c>
      <c r="J14574" s="269">
        <v>-3309.77</v>
      </c>
      <c r="K14574" s="83" t="str">
        <f>IFERROR(IFERROR(VLOOKUP(I14574,'DE-PARA'!B:D,3,0),VLOOKUP(I14574,'DE-PARA'!C:D,2,0)),"NÃO ENCONTRADO")</f>
        <v>Materiais</v>
      </c>
      <c r="L14574" s="50" t="str">
        <f>VLOOKUP(K14574,'Base -Receita-Despesa'!$B:$AS,1,FALSE)</f>
        <v>Materiais</v>
      </c>
    </row>
    <row r="14575" spans="1:12" x14ac:dyDescent="0.3">
      <c r="A14575" s="82" t="str">
        <f t="shared" si="456"/>
        <v>2019</v>
      </c>
      <c r="B14575" s="263" t="s">
        <v>2228</v>
      </c>
      <c r="C14575" s="264" t="s">
        <v>138</v>
      </c>
      <c r="D14575" s="74" t="str">
        <f t="shared" si="455"/>
        <v>ago/2019</v>
      </c>
      <c r="E14575" s="267">
        <v>43682</v>
      </c>
      <c r="F14575" s="263">
        <v>15932</v>
      </c>
      <c r="G14575" s="263" t="s">
        <v>2284</v>
      </c>
      <c r="H14575" s="268" t="s">
        <v>2401</v>
      </c>
      <c r="I14575" s="268" t="s">
        <v>2181</v>
      </c>
      <c r="J14575" s="269">
        <v>-1719</v>
      </c>
      <c r="K14575" s="83" t="str">
        <f>IFERROR(IFERROR(VLOOKUP(I14575,'DE-PARA'!B:D,3,0),VLOOKUP(I14575,'DE-PARA'!C:D,2,0)),"NÃO ENCONTRADO")</f>
        <v>Materiais</v>
      </c>
      <c r="L14575" s="50" t="str">
        <f>VLOOKUP(K14575,'Base -Receita-Despesa'!$B:$AS,1,FALSE)</f>
        <v>Materiais</v>
      </c>
    </row>
    <row r="14576" spans="1:12" x14ac:dyDescent="0.3">
      <c r="A14576" s="82" t="str">
        <f t="shared" si="456"/>
        <v>2019</v>
      </c>
      <c r="B14576" s="263" t="s">
        <v>2228</v>
      </c>
      <c r="C14576" s="264" t="s">
        <v>138</v>
      </c>
      <c r="D14576" s="74" t="str">
        <f t="shared" si="455"/>
        <v>ago/2019</v>
      </c>
      <c r="E14576" s="267">
        <v>43682</v>
      </c>
      <c r="F14576" s="263">
        <v>15932</v>
      </c>
      <c r="G14576" s="263" t="s">
        <v>2232</v>
      </c>
      <c r="H14576" s="268" t="s">
        <v>2401</v>
      </c>
      <c r="I14576" s="268" t="s">
        <v>2181</v>
      </c>
      <c r="J14576" s="269">
        <v>-1719</v>
      </c>
      <c r="K14576" s="83" t="str">
        <f>IFERROR(IFERROR(VLOOKUP(I14576,'DE-PARA'!B:D,3,0),VLOOKUP(I14576,'DE-PARA'!C:D,2,0)),"NÃO ENCONTRADO")</f>
        <v>Materiais</v>
      </c>
      <c r="L14576" s="50" t="str">
        <f>VLOOKUP(K14576,'Base -Receita-Despesa'!$B:$AS,1,FALSE)</f>
        <v>Materiais</v>
      </c>
    </row>
    <row r="14577" spans="1:12" x14ac:dyDescent="0.3">
      <c r="A14577" s="82" t="str">
        <f t="shared" si="456"/>
        <v>2019</v>
      </c>
      <c r="B14577" s="263" t="s">
        <v>2228</v>
      </c>
      <c r="C14577" s="264" t="s">
        <v>138</v>
      </c>
      <c r="D14577" s="74" t="str">
        <f t="shared" si="455"/>
        <v>ago/2019</v>
      </c>
      <c r="E14577" s="267">
        <v>43682</v>
      </c>
      <c r="F14577" s="263">
        <v>2661514</v>
      </c>
      <c r="G14577" s="263" t="s">
        <v>2229</v>
      </c>
      <c r="H14577" s="268" t="s">
        <v>2784</v>
      </c>
      <c r="I14577" s="268" t="s">
        <v>164</v>
      </c>
      <c r="J14577" s="268">
        <v>-46.4</v>
      </c>
      <c r="K14577" s="83" t="str">
        <f>IFERROR(IFERROR(VLOOKUP(I14577,'DE-PARA'!B:D,3,0),VLOOKUP(I14577,'DE-PARA'!C:D,2,0)),"NÃO ENCONTRADO")</f>
        <v>Concessionárias (água, luz e telefone)</v>
      </c>
      <c r="L14577" s="50" t="str">
        <f>VLOOKUP(K14577,'Base -Receita-Despesa'!$B:$AS,1,FALSE)</f>
        <v>Concessionárias (água, luz e telefone)</v>
      </c>
    </row>
    <row r="14578" spans="1:12" x14ac:dyDescent="0.3">
      <c r="A14578" s="82" t="str">
        <f t="shared" si="456"/>
        <v>2019</v>
      </c>
      <c r="B14578" s="263" t="s">
        <v>2228</v>
      </c>
      <c r="C14578" s="264" t="s">
        <v>138</v>
      </c>
      <c r="D14578" s="74" t="str">
        <f t="shared" si="455"/>
        <v>ago/2019</v>
      </c>
      <c r="E14578" s="267">
        <v>43682</v>
      </c>
      <c r="F14578" s="263" t="s">
        <v>4377</v>
      </c>
      <c r="G14578" s="263" t="s">
        <v>2229</v>
      </c>
      <c r="H14578" s="268" t="s">
        <v>4650</v>
      </c>
      <c r="I14578" s="268" t="s">
        <v>128</v>
      </c>
      <c r="J14578" s="269">
        <v>-30493.77</v>
      </c>
      <c r="K14578" s="83" t="str">
        <f>IFERROR(IFERROR(VLOOKUP(I14578,'DE-PARA'!B:D,3,0),VLOOKUP(I14578,'DE-PARA'!C:D,2,0)),"NÃO ENCONTRADO")</f>
        <v>Encargos sobre Folha de Pagamento</v>
      </c>
      <c r="L14578" s="50" t="str">
        <f>VLOOKUP(K14578,'Base -Receita-Despesa'!$B:$AS,1,FALSE)</f>
        <v>Encargos sobre Folha de Pagamento</v>
      </c>
    </row>
    <row r="14579" spans="1:12" x14ac:dyDescent="0.3">
      <c r="A14579" s="82" t="str">
        <f t="shared" si="456"/>
        <v>2019</v>
      </c>
      <c r="B14579" s="263" t="s">
        <v>2228</v>
      </c>
      <c r="C14579" s="264" t="s">
        <v>138</v>
      </c>
      <c r="D14579" s="74" t="str">
        <f t="shared" si="455"/>
        <v>ago/2019</v>
      </c>
      <c r="E14579" s="267">
        <v>43682</v>
      </c>
      <c r="F14579" s="263">
        <v>209</v>
      </c>
      <c r="G14579" s="263" t="s">
        <v>2229</v>
      </c>
      <c r="H14579" s="268" t="s">
        <v>212</v>
      </c>
      <c r="I14579" s="268" t="s">
        <v>213</v>
      </c>
      <c r="J14579" s="269">
        <v>-4433.33</v>
      </c>
      <c r="K14579" s="83" t="str">
        <f>IFERROR(IFERROR(VLOOKUP(I14579,'DE-PARA'!B:D,3,0),VLOOKUP(I14579,'DE-PARA'!C:D,2,0)),"NÃO ENCONTRADO")</f>
        <v>Serviços</v>
      </c>
      <c r="L14579" s="50" t="str">
        <f>VLOOKUP(K14579,'Base -Receita-Despesa'!$B:$AS,1,FALSE)</f>
        <v>Serviços</v>
      </c>
    </row>
    <row r="14580" spans="1:12" x14ac:dyDescent="0.3">
      <c r="A14580" s="82" t="str">
        <f t="shared" si="456"/>
        <v>2019</v>
      </c>
      <c r="B14580" s="263" t="s">
        <v>2228</v>
      </c>
      <c r="C14580" s="264" t="s">
        <v>138</v>
      </c>
      <c r="D14580" s="74" t="str">
        <f t="shared" si="455"/>
        <v>ago/2019</v>
      </c>
      <c r="E14580" s="267">
        <v>43682</v>
      </c>
      <c r="F14580" s="263">
        <v>11730</v>
      </c>
      <c r="G14580" s="263" t="s">
        <v>2229</v>
      </c>
      <c r="H14580" s="268" t="s">
        <v>4468</v>
      </c>
      <c r="I14580" s="268" t="s">
        <v>2183</v>
      </c>
      <c r="J14580" s="268">
        <v>-783.4</v>
      </c>
      <c r="K14580" s="83" t="str">
        <f>IFERROR(IFERROR(VLOOKUP(I14580,'DE-PARA'!B:D,3,0),VLOOKUP(I14580,'DE-PARA'!C:D,2,0)),"NÃO ENCONTRADO")</f>
        <v>Materiais</v>
      </c>
      <c r="L14580" s="50" t="str">
        <f>VLOOKUP(K14580,'Base -Receita-Despesa'!$B:$AS,1,FALSE)</f>
        <v>Materiais</v>
      </c>
    </row>
    <row r="14581" spans="1:12" x14ac:dyDescent="0.3">
      <c r="A14581" s="82" t="str">
        <f t="shared" si="456"/>
        <v>2019</v>
      </c>
      <c r="B14581" s="263" t="s">
        <v>2228</v>
      </c>
      <c r="C14581" s="264" t="s">
        <v>138</v>
      </c>
      <c r="D14581" s="74" t="str">
        <f t="shared" si="455"/>
        <v>ago/2019</v>
      </c>
      <c r="E14581" s="267">
        <v>43682</v>
      </c>
      <c r="F14581" s="263">
        <v>42963</v>
      </c>
      <c r="G14581" s="263" t="s">
        <v>2229</v>
      </c>
      <c r="H14581" s="268" t="s">
        <v>3287</v>
      </c>
      <c r="I14581" s="268" t="s">
        <v>2182</v>
      </c>
      <c r="J14581" s="268">
        <v>-787.5</v>
      </c>
      <c r="K14581" s="83" t="str">
        <f>IFERROR(IFERROR(VLOOKUP(I14581,'DE-PARA'!B:D,3,0),VLOOKUP(I14581,'DE-PARA'!C:D,2,0)),"NÃO ENCONTRADO")</f>
        <v>Materiais</v>
      </c>
      <c r="L14581" s="50" t="str">
        <f>VLOOKUP(K14581,'Base -Receita-Despesa'!$B:$AS,1,FALSE)</f>
        <v>Materiais</v>
      </c>
    </row>
    <row r="14582" spans="1:12" x14ac:dyDescent="0.3">
      <c r="A14582" s="82" t="str">
        <f t="shared" si="456"/>
        <v>2019</v>
      </c>
      <c r="B14582" s="263" t="s">
        <v>2228</v>
      </c>
      <c r="C14582" s="264" t="s">
        <v>138</v>
      </c>
      <c r="D14582" s="74" t="str">
        <f t="shared" si="455"/>
        <v>ago/2019</v>
      </c>
      <c r="E14582" s="267">
        <v>43682</v>
      </c>
      <c r="F14582" s="263">
        <v>7642</v>
      </c>
      <c r="G14582" s="263" t="s">
        <v>2232</v>
      </c>
      <c r="H14582" s="268" t="s">
        <v>2399</v>
      </c>
      <c r="I14582" s="268" t="s">
        <v>232</v>
      </c>
      <c r="J14582" s="268">
        <v>-925</v>
      </c>
      <c r="K14582" s="83" t="str">
        <f>IFERROR(IFERROR(VLOOKUP(I14582,'DE-PARA'!B:D,3,0),VLOOKUP(I14582,'DE-PARA'!C:D,2,0)),"NÃO ENCONTRADO")</f>
        <v>Materiais</v>
      </c>
      <c r="L14582" s="50" t="str">
        <f>VLOOKUP(K14582,'Base -Receita-Despesa'!$B:$AS,1,FALSE)</f>
        <v>Materiais</v>
      </c>
    </row>
    <row r="14583" spans="1:12" x14ac:dyDescent="0.3">
      <c r="A14583" s="82" t="str">
        <f t="shared" si="456"/>
        <v>2019</v>
      </c>
      <c r="B14583" s="263" t="s">
        <v>2228</v>
      </c>
      <c r="C14583" s="264" t="s">
        <v>138</v>
      </c>
      <c r="D14583" s="74" t="str">
        <f t="shared" si="455"/>
        <v>ago/2019</v>
      </c>
      <c r="E14583" s="267">
        <v>43682</v>
      </c>
      <c r="F14583" s="263">
        <v>7702</v>
      </c>
      <c r="G14583" s="263" t="s">
        <v>2229</v>
      </c>
      <c r="H14583" s="268" t="s">
        <v>2399</v>
      </c>
      <c r="I14583" s="268" t="s">
        <v>232</v>
      </c>
      <c r="J14583" s="269">
        <v>-2585</v>
      </c>
      <c r="K14583" s="83" t="str">
        <f>IFERROR(IFERROR(VLOOKUP(I14583,'DE-PARA'!B:D,3,0),VLOOKUP(I14583,'DE-PARA'!C:D,2,0)),"NÃO ENCONTRADO")</f>
        <v>Materiais</v>
      </c>
      <c r="L14583" s="50" t="str">
        <f>VLOOKUP(K14583,'Base -Receita-Despesa'!$B:$AS,1,FALSE)</f>
        <v>Materiais</v>
      </c>
    </row>
    <row r="14584" spans="1:12" x14ac:dyDescent="0.3">
      <c r="A14584" s="82" t="str">
        <f t="shared" si="456"/>
        <v>2019</v>
      </c>
      <c r="B14584" s="263" t="s">
        <v>2228</v>
      </c>
      <c r="C14584" s="264" t="s">
        <v>138</v>
      </c>
      <c r="D14584" s="74" t="str">
        <f t="shared" si="455"/>
        <v>ago/2019</v>
      </c>
      <c r="E14584" s="267">
        <v>43682</v>
      </c>
      <c r="F14584" s="263">
        <v>7703</v>
      </c>
      <c r="G14584" s="263" t="s">
        <v>2229</v>
      </c>
      <c r="H14584" s="268" t="s">
        <v>2399</v>
      </c>
      <c r="I14584" s="268" t="s">
        <v>232</v>
      </c>
      <c r="J14584" s="268">
        <v>-140</v>
      </c>
      <c r="K14584" s="83" t="str">
        <f>IFERROR(IFERROR(VLOOKUP(I14584,'DE-PARA'!B:D,3,0),VLOOKUP(I14584,'DE-PARA'!C:D,2,0)),"NÃO ENCONTRADO")</f>
        <v>Materiais</v>
      </c>
      <c r="L14584" s="50" t="str">
        <f>VLOOKUP(K14584,'Base -Receita-Despesa'!$B:$AS,1,FALSE)</f>
        <v>Materiais</v>
      </c>
    </row>
    <row r="14585" spans="1:12" x14ac:dyDescent="0.3">
      <c r="A14585" s="82" t="str">
        <f t="shared" si="456"/>
        <v>2019</v>
      </c>
      <c r="B14585" s="263" t="s">
        <v>2228</v>
      </c>
      <c r="C14585" s="264" t="s">
        <v>138</v>
      </c>
      <c r="D14585" s="74" t="str">
        <f t="shared" si="455"/>
        <v>ago/2019</v>
      </c>
      <c r="E14585" s="267">
        <v>43682</v>
      </c>
      <c r="F14585" s="263">
        <v>7722</v>
      </c>
      <c r="G14585" s="263" t="s">
        <v>2229</v>
      </c>
      <c r="H14585" s="268" t="s">
        <v>2399</v>
      </c>
      <c r="I14585" s="268" t="s">
        <v>232</v>
      </c>
      <c r="J14585" s="268">
        <v>-525</v>
      </c>
      <c r="K14585" s="83" t="str">
        <f>IFERROR(IFERROR(VLOOKUP(I14585,'DE-PARA'!B:D,3,0),VLOOKUP(I14585,'DE-PARA'!C:D,2,0)),"NÃO ENCONTRADO")</f>
        <v>Materiais</v>
      </c>
      <c r="L14585" s="50" t="str">
        <f>VLOOKUP(K14585,'Base -Receita-Despesa'!$B:$AS,1,FALSE)</f>
        <v>Materiais</v>
      </c>
    </row>
    <row r="14586" spans="1:12" x14ac:dyDescent="0.3">
      <c r="A14586" s="82" t="str">
        <f t="shared" si="456"/>
        <v>2019</v>
      </c>
      <c r="B14586" s="263" t="s">
        <v>2228</v>
      </c>
      <c r="C14586" s="264" t="s">
        <v>138</v>
      </c>
      <c r="D14586" s="74" t="str">
        <f t="shared" si="455"/>
        <v>ago/2019</v>
      </c>
      <c r="E14586" s="267">
        <v>43682</v>
      </c>
      <c r="F14586" s="263">
        <v>2763</v>
      </c>
      <c r="G14586" s="263" t="s">
        <v>2229</v>
      </c>
      <c r="H14586" s="268" t="s">
        <v>4651</v>
      </c>
      <c r="I14586" s="268" t="s">
        <v>2189</v>
      </c>
      <c r="J14586" s="268">
        <v>-240</v>
      </c>
      <c r="K14586" s="83" t="str">
        <f>IFERROR(IFERROR(VLOOKUP(I14586,'DE-PARA'!B:D,3,0),VLOOKUP(I14586,'DE-PARA'!C:D,2,0)),"NÃO ENCONTRADO")</f>
        <v>Materiais</v>
      </c>
      <c r="L14586" s="50" t="str">
        <f>VLOOKUP(K14586,'Base -Receita-Despesa'!$B:$AS,1,FALSE)</f>
        <v>Materiais</v>
      </c>
    </row>
    <row r="14587" spans="1:12" x14ac:dyDescent="0.3">
      <c r="A14587" s="82" t="str">
        <f t="shared" si="456"/>
        <v>2019</v>
      </c>
      <c r="B14587" s="263" t="s">
        <v>2228</v>
      </c>
      <c r="C14587" s="264" t="s">
        <v>138</v>
      </c>
      <c r="D14587" s="74" t="str">
        <f t="shared" si="455"/>
        <v>ago/2019</v>
      </c>
      <c r="E14587" s="267">
        <v>43682</v>
      </c>
      <c r="F14587" s="263">
        <v>9</v>
      </c>
      <c r="G14587" s="263" t="s">
        <v>2229</v>
      </c>
      <c r="H14587" s="268" t="s">
        <v>4379</v>
      </c>
      <c r="I14587" s="268" t="s">
        <v>2177</v>
      </c>
      <c r="J14587" s="269">
        <v>-18000</v>
      </c>
      <c r="K14587" s="83" t="str">
        <f>IFERROR(IFERROR(VLOOKUP(I14587,'DE-PARA'!B:D,3,0),VLOOKUP(I14587,'DE-PARA'!C:D,2,0)),"NÃO ENCONTRADO")</f>
        <v>Pessoal</v>
      </c>
      <c r="L14587" s="50" t="str">
        <f>VLOOKUP(K14587,'Base -Receita-Despesa'!$B:$AS,1,FALSE)</f>
        <v>Pessoal</v>
      </c>
    </row>
    <row r="14588" spans="1:12" x14ac:dyDescent="0.3">
      <c r="A14588" s="82" t="str">
        <f t="shared" si="456"/>
        <v>2019</v>
      </c>
      <c r="B14588" s="263" t="s">
        <v>2228</v>
      </c>
      <c r="C14588" s="264" t="s">
        <v>138</v>
      </c>
      <c r="D14588" s="74" t="str">
        <f t="shared" si="455"/>
        <v>ago/2019</v>
      </c>
      <c r="E14588" s="267">
        <v>43682</v>
      </c>
      <c r="F14588" s="263">
        <v>27</v>
      </c>
      <c r="G14588" s="263" t="s">
        <v>2229</v>
      </c>
      <c r="H14588" s="268" t="s">
        <v>3533</v>
      </c>
      <c r="I14588" s="268" t="s">
        <v>119</v>
      </c>
      <c r="J14588" s="269">
        <v>-140679.89000000001</v>
      </c>
      <c r="K14588" s="83" t="str">
        <f>IFERROR(IFERROR(VLOOKUP(I14588,'DE-PARA'!B:D,3,0),VLOOKUP(I14588,'DE-PARA'!C:D,2,0)),"NÃO ENCONTRADO")</f>
        <v>Serviços</v>
      </c>
      <c r="L14588" s="50" t="str">
        <f>VLOOKUP(K14588,'Base -Receita-Despesa'!$B:$AS,1,FALSE)</f>
        <v>Serviços</v>
      </c>
    </row>
    <row r="14589" spans="1:12" x14ac:dyDescent="0.3">
      <c r="A14589" s="82" t="str">
        <f t="shared" si="456"/>
        <v>2019</v>
      </c>
      <c r="B14589" s="263" t="s">
        <v>2228</v>
      </c>
      <c r="C14589" s="264" t="s">
        <v>138</v>
      </c>
      <c r="D14589" s="74" t="str">
        <f t="shared" si="455"/>
        <v>ago/2019</v>
      </c>
      <c r="E14589" s="267">
        <v>43682</v>
      </c>
      <c r="F14589" s="263">
        <v>26021</v>
      </c>
      <c r="G14589" s="263" t="s">
        <v>2229</v>
      </c>
      <c r="H14589" s="268" t="s">
        <v>4652</v>
      </c>
      <c r="I14589" s="268" t="s">
        <v>2181</v>
      </c>
      <c r="J14589" s="269">
        <v>-3027</v>
      </c>
      <c r="K14589" s="83" t="str">
        <f>IFERROR(IFERROR(VLOOKUP(I14589,'DE-PARA'!B:D,3,0),VLOOKUP(I14589,'DE-PARA'!C:D,2,0)),"NÃO ENCONTRADO")</f>
        <v>Materiais</v>
      </c>
      <c r="L14589" s="50" t="str">
        <f>VLOOKUP(K14589,'Base -Receita-Despesa'!$B:$AS,1,FALSE)</f>
        <v>Materiais</v>
      </c>
    </row>
    <row r="14590" spans="1:12" x14ac:dyDescent="0.3">
      <c r="A14590" s="82" t="str">
        <f t="shared" si="456"/>
        <v>2019</v>
      </c>
      <c r="B14590" s="263" t="s">
        <v>2228</v>
      </c>
      <c r="C14590" s="264" t="s">
        <v>138</v>
      </c>
      <c r="D14590" s="74" t="str">
        <f t="shared" si="455"/>
        <v>ago/2019</v>
      </c>
      <c r="E14590" s="267">
        <v>43682</v>
      </c>
      <c r="F14590" s="263">
        <v>26021</v>
      </c>
      <c r="G14590" s="263" t="s">
        <v>2229</v>
      </c>
      <c r="H14590" s="268" t="s">
        <v>4652</v>
      </c>
      <c r="I14590" s="268" t="s">
        <v>562</v>
      </c>
      <c r="J14590" s="268">
        <v>-80.7</v>
      </c>
      <c r="K14590" s="83" t="str">
        <f>IFERROR(IFERROR(VLOOKUP(I14590,'DE-PARA'!B:D,3,0),VLOOKUP(I14590,'DE-PARA'!C:D,2,0)),"NÃO ENCONTRADO")</f>
        <v>Outras Saídas</v>
      </c>
      <c r="L14590" s="50" t="str">
        <f>VLOOKUP(K14590,'Base -Receita-Despesa'!$B:$AS,1,FALSE)</f>
        <v>Outras Saídas</v>
      </c>
    </row>
    <row r="14591" spans="1:12" x14ac:dyDescent="0.3">
      <c r="A14591" s="82" t="str">
        <f t="shared" si="456"/>
        <v>2019</v>
      </c>
      <c r="B14591" s="263" t="s">
        <v>2228</v>
      </c>
      <c r="C14591" s="264" t="s">
        <v>138</v>
      </c>
      <c r="D14591" s="74" t="str">
        <f t="shared" si="455"/>
        <v>ago/2019</v>
      </c>
      <c r="E14591" s="267">
        <v>43682</v>
      </c>
      <c r="F14591" s="263">
        <v>334361</v>
      </c>
      <c r="G14591" s="263" t="s">
        <v>2229</v>
      </c>
      <c r="H14591" s="268" t="s">
        <v>4386</v>
      </c>
      <c r="I14591" s="268" t="s">
        <v>2181</v>
      </c>
      <c r="J14591" s="268">
        <v>-195</v>
      </c>
      <c r="K14591" s="83" t="str">
        <f>IFERROR(IFERROR(VLOOKUP(I14591,'DE-PARA'!B:D,3,0),VLOOKUP(I14591,'DE-PARA'!C:D,2,0)),"NÃO ENCONTRADO")</f>
        <v>Materiais</v>
      </c>
      <c r="L14591" s="50" t="str">
        <f>VLOOKUP(K14591,'Base -Receita-Despesa'!$B:$AS,1,FALSE)</f>
        <v>Materiais</v>
      </c>
    </row>
    <row r="14592" spans="1:12" x14ac:dyDescent="0.3">
      <c r="A14592" s="82" t="str">
        <f t="shared" si="456"/>
        <v>2019</v>
      </c>
      <c r="B14592" s="263" t="s">
        <v>2228</v>
      </c>
      <c r="C14592" s="264" t="s">
        <v>138</v>
      </c>
      <c r="D14592" s="74" t="str">
        <f t="shared" si="455"/>
        <v>ago/2019</v>
      </c>
      <c r="E14592" s="267">
        <v>43682</v>
      </c>
      <c r="F14592" s="263">
        <v>334361</v>
      </c>
      <c r="G14592" s="263" t="s">
        <v>2229</v>
      </c>
      <c r="H14592" s="268" t="s">
        <v>4386</v>
      </c>
      <c r="I14592" s="268" t="s">
        <v>562</v>
      </c>
      <c r="J14592" s="268">
        <v>-5.0199999999999996</v>
      </c>
      <c r="K14592" s="83" t="str">
        <f>IFERROR(IFERROR(VLOOKUP(I14592,'DE-PARA'!B:D,3,0),VLOOKUP(I14592,'DE-PARA'!C:D,2,0)),"NÃO ENCONTRADO")</f>
        <v>Outras Saídas</v>
      </c>
      <c r="L14592" s="50" t="str">
        <f>VLOOKUP(K14592,'Base -Receita-Despesa'!$B:$AS,1,FALSE)</f>
        <v>Outras Saídas</v>
      </c>
    </row>
    <row r="14593" spans="1:12" x14ac:dyDescent="0.3">
      <c r="A14593" s="82" t="str">
        <f t="shared" si="456"/>
        <v>2019</v>
      </c>
      <c r="B14593" s="263" t="s">
        <v>2228</v>
      </c>
      <c r="C14593" s="264" t="s">
        <v>138</v>
      </c>
      <c r="D14593" s="74" t="str">
        <f t="shared" si="455"/>
        <v>ago/2019</v>
      </c>
      <c r="E14593" s="267">
        <v>43682</v>
      </c>
      <c r="F14593" s="263">
        <v>330675</v>
      </c>
      <c r="G14593" s="263" t="s">
        <v>2229</v>
      </c>
      <c r="H14593" s="268" t="s">
        <v>4386</v>
      </c>
      <c r="I14593" s="268" t="s">
        <v>2182</v>
      </c>
      <c r="J14593" s="269">
        <v>-1144</v>
      </c>
      <c r="K14593" s="83" t="str">
        <f>IFERROR(IFERROR(VLOOKUP(I14593,'DE-PARA'!B:D,3,0),VLOOKUP(I14593,'DE-PARA'!C:D,2,0)),"NÃO ENCONTRADO")</f>
        <v>Materiais</v>
      </c>
      <c r="L14593" s="50" t="str">
        <f>VLOOKUP(K14593,'Base -Receita-Despesa'!$B:$AS,1,FALSE)</f>
        <v>Materiais</v>
      </c>
    </row>
    <row r="14594" spans="1:12" x14ac:dyDescent="0.3">
      <c r="A14594" s="82" t="str">
        <f t="shared" si="456"/>
        <v>2019</v>
      </c>
      <c r="B14594" s="263" t="s">
        <v>2228</v>
      </c>
      <c r="C14594" s="264" t="s">
        <v>138</v>
      </c>
      <c r="D14594" s="74" t="str">
        <f t="shared" si="455"/>
        <v>ago/2019</v>
      </c>
      <c r="E14594" s="267">
        <v>43682</v>
      </c>
      <c r="F14594" s="263">
        <v>330675</v>
      </c>
      <c r="G14594" s="263" t="s">
        <v>2229</v>
      </c>
      <c r="H14594" s="268" t="s">
        <v>4386</v>
      </c>
      <c r="I14594" s="268" t="s">
        <v>562</v>
      </c>
      <c r="J14594" s="268">
        <v>-288.39</v>
      </c>
      <c r="K14594" s="83" t="str">
        <f>IFERROR(IFERROR(VLOOKUP(I14594,'DE-PARA'!B:D,3,0),VLOOKUP(I14594,'DE-PARA'!C:D,2,0)),"NÃO ENCONTRADO")</f>
        <v>Outras Saídas</v>
      </c>
      <c r="L14594" s="50" t="str">
        <f>VLOOKUP(K14594,'Base -Receita-Despesa'!$B:$AS,1,FALSE)</f>
        <v>Outras Saídas</v>
      </c>
    </row>
    <row r="14595" spans="1:12" x14ac:dyDescent="0.3">
      <c r="A14595" s="82" t="str">
        <f t="shared" si="456"/>
        <v>2019</v>
      </c>
      <c r="B14595" s="263" t="s">
        <v>2228</v>
      </c>
      <c r="C14595" s="264" t="s">
        <v>138</v>
      </c>
      <c r="D14595" s="74" t="str">
        <f t="shared" si="455"/>
        <v>ago/2019</v>
      </c>
      <c r="E14595" s="267">
        <v>43682</v>
      </c>
      <c r="F14595" s="263">
        <v>36453</v>
      </c>
      <c r="G14595" s="263" t="s">
        <v>2229</v>
      </c>
      <c r="H14595" s="268" t="s">
        <v>2869</v>
      </c>
      <c r="I14595" s="268" t="s">
        <v>2182</v>
      </c>
      <c r="J14595" s="268">
        <v>-726.33</v>
      </c>
      <c r="K14595" s="83" t="str">
        <f>IFERROR(IFERROR(VLOOKUP(I14595,'DE-PARA'!B:D,3,0),VLOOKUP(I14595,'DE-PARA'!C:D,2,0)),"NÃO ENCONTRADO")</f>
        <v>Materiais</v>
      </c>
      <c r="L14595" s="50" t="str">
        <f>VLOOKUP(K14595,'Base -Receita-Despesa'!$B:$AS,1,FALSE)</f>
        <v>Materiais</v>
      </c>
    </row>
    <row r="14596" spans="1:12" x14ac:dyDescent="0.3">
      <c r="A14596" s="82" t="str">
        <f t="shared" si="456"/>
        <v>2019</v>
      </c>
      <c r="B14596" s="263" t="s">
        <v>2228</v>
      </c>
      <c r="C14596" s="264" t="s">
        <v>138</v>
      </c>
      <c r="D14596" s="74" t="str">
        <f t="shared" ref="D14596:D14659" si="457">TEXT(E14596,"mmm/aaaa")</f>
        <v>ago/2019</v>
      </c>
      <c r="E14596" s="267">
        <v>43682</v>
      </c>
      <c r="F14596" s="263">
        <v>20877</v>
      </c>
      <c r="G14596" s="263" t="s">
        <v>2229</v>
      </c>
      <c r="H14596" s="268" t="s">
        <v>4522</v>
      </c>
      <c r="I14596" s="268" t="s">
        <v>2182</v>
      </c>
      <c r="J14596" s="268">
        <v>-327</v>
      </c>
      <c r="K14596" s="83" t="str">
        <f>IFERROR(IFERROR(VLOOKUP(I14596,'DE-PARA'!B:D,3,0),VLOOKUP(I14596,'DE-PARA'!C:D,2,0)),"NÃO ENCONTRADO")</f>
        <v>Materiais</v>
      </c>
      <c r="L14596" s="50" t="str">
        <f>VLOOKUP(K14596,'Base -Receita-Despesa'!$B:$AS,1,FALSE)</f>
        <v>Materiais</v>
      </c>
    </row>
    <row r="14597" spans="1:12" x14ac:dyDescent="0.3">
      <c r="A14597" s="82" t="str">
        <f t="shared" si="456"/>
        <v>2019</v>
      </c>
      <c r="B14597" s="263" t="s">
        <v>2228</v>
      </c>
      <c r="C14597" s="264" t="s">
        <v>138</v>
      </c>
      <c r="D14597" s="74" t="str">
        <f t="shared" si="457"/>
        <v>ago/2019</v>
      </c>
      <c r="E14597" s="267">
        <v>43682</v>
      </c>
      <c r="F14597" s="263">
        <v>20912</v>
      </c>
      <c r="G14597" s="263" t="s">
        <v>2229</v>
      </c>
      <c r="H14597" s="268" t="s">
        <v>4522</v>
      </c>
      <c r="I14597" s="268" t="s">
        <v>2182</v>
      </c>
      <c r="J14597" s="268">
        <v>-229</v>
      </c>
      <c r="K14597" s="83" t="str">
        <f>IFERROR(IFERROR(VLOOKUP(I14597,'DE-PARA'!B:D,3,0),VLOOKUP(I14597,'DE-PARA'!C:D,2,0)),"NÃO ENCONTRADO")</f>
        <v>Materiais</v>
      </c>
      <c r="L14597" s="50" t="str">
        <f>VLOOKUP(K14597,'Base -Receita-Despesa'!$B:$AS,1,FALSE)</f>
        <v>Materiais</v>
      </c>
    </row>
    <row r="14598" spans="1:12" x14ac:dyDescent="0.3">
      <c r="A14598" s="82" t="str">
        <f t="shared" si="456"/>
        <v>2019</v>
      </c>
      <c r="B14598" s="263" t="s">
        <v>2228</v>
      </c>
      <c r="C14598" s="264" t="s">
        <v>138</v>
      </c>
      <c r="D14598" s="74" t="str">
        <f t="shared" si="457"/>
        <v>ago/2019</v>
      </c>
      <c r="E14598" s="267">
        <v>43682</v>
      </c>
      <c r="F14598" s="263">
        <v>18424</v>
      </c>
      <c r="G14598" s="263" t="s">
        <v>2232</v>
      </c>
      <c r="H14598" s="268" t="s">
        <v>4515</v>
      </c>
      <c r="I14598" s="268" t="s">
        <v>2181</v>
      </c>
      <c r="J14598" s="269">
        <v>-1894.1</v>
      </c>
      <c r="K14598" s="83" t="str">
        <f>IFERROR(IFERROR(VLOOKUP(I14598,'DE-PARA'!B:D,3,0),VLOOKUP(I14598,'DE-PARA'!C:D,2,0)),"NÃO ENCONTRADO")</f>
        <v>Materiais</v>
      </c>
      <c r="L14598" s="50" t="str">
        <f>VLOOKUP(K14598,'Base -Receita-Despesa'!$B:$AS,1,FALSE)</f>
        <v>Materiais</v>
      </c>
    </row>
    <row r="14599" spans="1:12" x14ac:dyDescent="0.3">
      <c r="A14599" s="82" t="str">
        <f t="shared" si="456"/>
        <v>2019</v>
      </c>
      <c r="B14599" s="263" t="s">
        <v>2228</v>
      </c>
      <c r="C14599" s="264" t="s">
        <v>138</v>
      </c>
      <c r="D14599" s="74" t="str">
        <f t="shared" si="457"/>
        <v>ago/2019</v>
      </c>
      <c r="E14599" s="267">
        <v>43682</v>
      </c>
      <c r="F14599" s="263">
        <v>18554</v>
      </c>
      <c r="G14599" s="263" t="s">
        <v>2229</v>
      </c>
      <c r="H14599" s="268" t="s">
        <v>4515</v>
      </c>
      <c r="I14599" s="268" t="s">
        <v>2181</v>
      </c>
      <c r="J14599" s="269">
        <v>-2964</v>
      </c>
      <c r="K14599" s="83" t="str">
        <f>IFERROR(IFERROR(VLOOKUP(I14599,'DE-PARA'!B:D,3,0),VLOOKUP(I14599,'DE-PARA'!C:D,2,0)),"NÃO ENCONTRADO")</f>
        <v>Materiais</v>
      </c>
      <c r="L14599" s="50" t="str">
        <f>VLOOKUP(K14599,'Base -Receita-Despesa'!$B:$AS,1,FALSE)</f>
        <v>Materiais</v>
      </c>
    </row>
    <row r="14600" spans="1:12" x14ac:dyDescent="0.3">
      <c r="A14600" s="82" t="str">
        <f t="shared" si="456"/>
        <v>2019</v>
      </c>
      <c r="B14600" s="263" t="s">
        <v>2228</v>
      </c>
      <c r="C14600" s="264" t="s">
        <v>138</v>
      </c>
      <c r="D14600" s="74" t="str">
        <f t="shared" si="457"/>
        <v>ago/2019</v>
      </c>
      <c r="E14600" s="267">
        <v>43682</v>
      </c>
      <c r="F14600" s="263">
        <v>18620</v>
      </c>
      <c r="G14600" s="263" t="s">
        <v>2229</v>
      </c>
      <c r="H14600" s="268" t="s">
        <v>4515</v>
      </c>
      <c r="I14600" s="268" t="s">
        <v>2181</v>
      </c>
      <c r="J14600" s="269">
        <v>-1833.75</v>
      </c>
      <c r="K14600" s="83" t="str">
        <f>IFERROR(IFERROR(VLOOKUP(I14600,'DE-PARA'!B:D,3,0),VLOOKUP(I14600,'DE-PARA'!C:D,2,0)),"NÃO ENCONTRADO")</f>
        <v>Materiais</v>
      </c>
      <c r="L14600" s="50" t="str">
        <f>VLOOKUP(K14600,'Base -Receita-Despesa'!$B:$AS,1,FALSE)</f>
        <v>Materiais</v>
      </c>
    </row>
    <row r="14601" spans="1:12" x14ac:dyDescent="0.3">
      <c r="A14601" s="82" t="str">
        <f t="shared" si="456"/>
        <v>2019</v>
      </c>
      <c r="B14601" s="263" t="s">
        <v>2228</v>
      </c>
      <c r="C14601" s="264" t="s">
        <v>138</v>
      </c>
      <c r="D14601" s="74" t="str">
        <f t="shared" si="457"/>
        <v>ago/2019</v>
      </c>
      <c r="E14601" s="267">
        <v>43682</v>
      </c>
      <c r="F14601" s="263">
        <v>101</v>
      </c>
      <c r="G14601" s="263" t="s">
        <v>2229</v>
      </c>
      <c r="H14601" s="268" t="s">
        <v>3242</v>
      </c>
      <c r="I14601" s="268" t="s">
        <v>2212</v>
      </c>
      <c r="J14601" s="269">
        <v>-19452</v>
      </c>
      <c r="K14601" s="83" t="str">
        <f>IFERROR(IFERROR(VLOOKUP(I14601,'DE-PARA'!B:D,3,0),VLOOKUP(I14601,'DE-PARA'!C:D,2,0)),"NÃO ENCONTRADO")</f>
        <v>Serviços</v>
      </c>
      <c r="L14601" s="50" t="str">
        <f>VLOOKUP(K14601,'Base -Receita-Despesa'!$B:$AS,1,FALSE)</f>
        <v>Serviços</v>
      </c>
    </row>
    <row r="14602" spans="1:12" x14ac:dyDescent="0.3">
      <c r="A14602" s="82" t="str">
        <f t="shared" si="456"/>
        <v>2019</v>
      </c>
      <c r="B14602" s="263" t="s">
        <v>2228</v>
      </c>
      <c r="C14602" s="264" t="s">
        <v>138</v>
      </c>
      <c r="D14602" s="74" t="str">
        <f t="shared" si="457"/>
        <v>ago/2019</v>
      </c>
      <c r="E14602" s="267">
        <v>43682</v>
      </c>
      <c r="F14602" s="263">
        <v>473</v>
      </c>
      <c r="G14602" s="263" t="s">
        <v>2229</v>
      </c>
      <c r="H14602" s="268" t="s">
        <v>4385</v>
      </c>
      <c r="I14602" s="268" t="s">
        <v>120</v>
      </c>
      <c r="J14602" s="269">
        <v>-42620</v>
      </c>
      <c r="K14602" s="83" t="str">
        <f>IFERROR(IFERROR(VLOOKUP(I14602,'DE-PARA'!B:D,3,0),VLOOKUP(I14602,'DE-PARA'!C:D,2,0)),"NÃO ENCONTRADO")</f>
        <v>Serviços</v>
      </c>
      <c r="L14602" s="50" t="str">
        <f>VLOOKUP(K14602,'Base -Receita-Despesa'!$B:$AS,1,FALSE)</f>
        <v>Serviços</v>
      </c>
    </row>
    <row r="14603" spans="1:12" x14ac:dyDescent="0.3">
      <c r="A14603" s="82" t="str">
        <f t="shared" si="456"/>
        <v>2019</v>
      </c>
      <c r="B14603" s="263" t="s">
        <v>2228</v>
      </c>
      <c r="C14603" s="264" t="s">
        <v>138</v>
      </c>
      <c r="D14603" s="74" t="str">
        <f t="shared" si="457"/>
        <v>ago/2019</v>
      </c>
      <c r="E14603" s="267">
        <v>43682</v>
      </c>
      <c r="F14603" s="263" t="s">
        <v>1070</v>
      </c>
      <c r="G14603" s="263" t="s">
        <v>2229</v>
      </c>
      <c r="H14603" s="268" t="s">
        <v>1071</v>
      </c>
      <c r="I14603" s="268" t="s">
        <v>2237</v>
      </c>
      <c r="J14603" s="269">
        <v>335500.94</v>
      </c>
      <c r="K14603" s="83" t="str">
        <f>IFERROR(IFERROR(VLOOKUP(I14603,'DE-PARA'!B:D,3,0),VLOOKUP(I14603,'DE-PARA'!C:D,2,0)),"NÃO ENCONTRADO")</f>
        <v>Entrada Conta Aplicação (+)</v>
      </c>
      <c r="L14603" s="50" t="str">
        <f>VLOOKUP(K14603,'Base -Receita-Despesa'!$B:$AS,1,FALSE)</f>
        <v>ENTRADA CONTA APLICAÇÃO (+)</v>
      </c>
    </row>
    <row r="14604" spans="1:12" x14ac:dyDescent="0.3">
      <c r="A14604" s="82" t="str">
        <f t="shared" si="456"/>
        <v>2019</v>
      </c>
      <c r="B14604" s="263" t="s">
        <v>2228</v>
      </c>
      <c r="C14604" s="264" t="s">
        <v>138</v>
      </c>
      <c r="D14604" s="74" t="str">
        <f t="shared" si="457"/>
        <v>ago/2019</v>
      </c>
      <c r="E14604" s="267">
        <v>43682</v>
      </c>
      <c r="F14604" s="263">
        <v>75956</v>
      </c>
      <c r="G14604" s="263" t="s">
        <v>2229</v>
      </c>
      <c r="H14604" s="268" t="s">
        <v>4544</v>
      </c>
      <c r="I14604" s="268" t="s">
        <v>2182</v>
      </c>
      <c r="J14604" s="269">
        <v>-1100</v>
      </c>
      <c r="K14604" s="83" t="str">
        <f>IFERROR(IFERROR(VLOOKUP(I14604,'DE-PARA'!B:D,3,0),VLOOKUP(I14604,'DE-PARA'!C:D,2,0)),"NÃO ENCONTRADO")</f>
        <v>Materiais</v>
      </c>
      <c r="L14604" s="50" t="str">
        <f>VLOOKUP(K14604,'Base -Receita-Despesa'!$B:$AS,1,FALSE)</f>
        <v>Materiais</v>
      </c>
    </row>
    <row r="14605" spans="1:12" x14ac:dyDescent="0.3">
      <c r="A14605" s="82" t="str">
        <f t="shared" si="456"/>
        <v>2019</v>
      </c>
      <c r="B14605" s="263" t="s">
        <v>2228</v>
      </c>
      <c r="C14605" s="264" t="s">
        <v>138</v>
      </c>
      <c r="D14605" s="74" t="str">
        <f t="shared" si="457"/>
        <v>ago/2019</v>
      </c>
      <c r="E14605" s="267">
        <v>43682</v>
      </c>
      <c r="F14605" s="263">
        <v>76482</v>
      </c>
      <c r="G14605" s="263" t="s">
        <v>2229</v>
      </c>
      <c r="H14605" s="268" t="s">
        <v>4544</v>
      </c>
      <c r="I14605" s="268" t="s">
        <v>2182</v>
      </c>
      <c r="J14605" s="269">
        <v>-1400</v>
      </c>
      <c r="K14605" s="83" t="str">
        <f>IFERROR(IFERROR(VLOOKUP(I14605,'DE-PARA'!B:D,3,0),VLOOKUP(I14605,'DE-PARA'!C:D,2,0)),"NÃO ENCONTRADO")</f>
        <v>Materiais</v>
      </c>
      <c r="L14605" s="50" t="str">
        <f>VLOOKUP(K14605,'Base -Receita-Despesa'!$B:$AS,1,FALSE)</f>
        <v>Materiais</v>
      </c>
    </row>
    <row r="14606" spans="1:12" x14ac:dyDescent="0.3">
      <c r="A14606" s="82" t="str">
        <f t="shared" si="456"/>
        <v>2019</v>
      </c>
      <c r="B14606" s="263" t="s">
        <v>2228</v>
      </c>
      <c r="C14606" s="264" t="s">
        <v>138</v>
      </c>
      <c r="D14606" s="74" t="str">
        <f t="shared" si="457"/>
        <v>ago/2019</v>
      </c>
      <c r="E14606" s="267">
        <v>43682</v>
      </c>
      <c r="F14606" s="263" t="s">
        <v>1261</v>
      </c>
      <c r="G14606" s="263" t="s">
        <v>2229</v>
      </c>
      <c r="H14606" s="268" t="s">
        <v>2250</v>
      </c>
      <c r="I14606" s="268" t="s">
        <v>135</v>
      </c>
      <c r="J14606" s="268">
        <v>-9.5</v>
      </c>
      <c r="K14606" s="83" t="str">
        <f>IFERROR(IFERROR(VLOOKUP(I14606,'DE-PARA'!B:D,3,0),VLOOKUP(I14606,'DE-PARA'!C:D,2,0)),"NÃO ENCONTRADO")</f>
        <v>Outras Saídas</v>
      </c>
      <c r="L14606" s="50" t="str">
        <f>VLOOKUP(K14606,'Base -Receita-Despesa'!$B:$AS,1,FALSE)</f>
        <v>Outras Saídas</v>
      </c>
    </row>
    <row r="14607" spans="1:12" x14ac:dyDescent="0.3">
      <c r="A14607" s="82" t="str">
        <f t="shared" si="456"/>
        <v>2019</v>
      </c>
      <c r="B14607" s="263" t="s">
        <v>2228</v>
      </c>
      <c r="C14607" s="264" t="s">
        <v>138</v>
      </c>
      <c r="D14607" s="74" t="str">
        <f t="shared" si="457"/>
        <v>ago/2019</v>
      </c>
      <c r="E14607" s="267">
        <v>43682</v>
      </c>
      <c r="F14607" s="263" t="s">
        <v>1261</v>
      </c>
      <c r="G14607" s="263" t="s">
        <v>2229</v>
      </c>
      <c r="H14607" s="268" t="s">
        <v>2250</v>
      </c>
      <c r="I14607" s="268" t="s">
        <v>135</v>
      </c>
      <c r="J14607" s="268">
        <v>-9.5</v>
      </c>
      <c r="K14607" s="83" t="str">
        <f>IFERROR(IFERROR(VLOOKUP(I14607,'DE-PARA'!B:D,3,0),VLOOKUP(I14607,'DE-PARA'!C:D,2,0)),"NÃO ENCONTRADO")</f>
        <v>Outras Saídas</v>
      </c>
      <c r="L14607" s="50" t="str">
        <f>VLOOKUP(K14607,'Base -Receita-Despesa'!$B:$AS,1,FALSE)</f>
        <v>Outras Saídas</v>
      </c>
    </row>
    <row r="14608" spans="1:12" x14ac:dyDescent="0.3">
      <c r="A14608" s="82" t="str">
        <f t="shared" si="456"/>
        <v>2019</v>
      </c>
      <c r="B14608" s="263" t="s">
        <v>2228</v>
      </c>
      <c r="C14608" s="264" t="s">
        <v>138</v>
      </c>
      <c r="D14608" s="74" t="str">
        <f t="shared" si="457"/>
        <v>ago/2019</v>
      </c>
      <c r="E14608" s="267">
        <v>43682</v>
      </c>
      <c r="F14608" s="263" t="s">
        <v>1261</v>
      </c>
      <c r="G14608" s="263" t="s">
        <v>2229</v>
      </c>
      <c r="H14608" s="268" t="s">
        <v>2250</v>
      </c>
      <c r="I14608" s="268" t="s">
        <v>135</v>
      </c>
      <c r="J14608" s="268">
        <v>-9.5</v>
      </c>
      <c r="K14608" s="83" t="str">
        <f>IFERROR(IFERROR(VLOOKUP(I14608,'DE-PARA'!B:D,3,0),VLOOKUP(I14608,'DE-PARA'!C:D,2,0)),"NÃO ENCONTRADO")</f>
        <v>Outras Saídas</v>
      </c>
      <c r="L14608" s="50" t="str">
        <f>VLOOKUP(K14608,'Base -Receita-Despesa'!$B:$AS,1,FALSE)</f>
        <v>Outras Saídas</v>
      </c>
    </row>
    <row r="14609" spans="1:12" x14ac:dyDescent="0.3">
      <c r="A14609" s="82" t="str">
        <f t="shared" si="456"/>
        <v>2019</v>
      </c>
      <c r="B14609" s="263" t="s">
        <v>2228</v>
      </c>
      <c r="C14609" s="264" t="s">
        <v>138</v>
      </c>
      <c r="D14609" s="74" t="str">
        <f t="shared" si="457"/>
        <v>ago/2019</v>
      </c>
      <c r="E14609" s="267">
        <v>43682</v>
      </c>
      <c r="F14609" s="263" t="s">
        <v>1261</v>
      </c>
      <c r="G14609" s="263" t="s">
        <v>2229</v>
      </c>
      <c r="H14609" s="268" t="s">
        <v>2250</v>
      </c>
      <c r="I14609" s="268" t="s">
        <v>135</v>
      </c>
      <c r="J14609" s="268">
        <v>-9.5</v>
      </c>
      <c r="K14609" s="83" t="str">
        <f>IFERROR(IFERROR(VLOOKUP(I14609,'DE-PARA'!B:D,3,0),VLOOKUP(I14609,'DE-PARA'!C:D,2,0)),"NÃO ENCONTRADO")</f>
        <v>Outras Saídas</v>
      </c>
      <c r="L14609" s="50" t="str">
        <f>VLOOKUP(K14609,'Base -Receita-Despesa'!$B:$AS,1,FALSE)</f>
        <v>Outras Saídas</v>
      </c>
    </row>
    <row r="14610" spans="1:12" x14ac:dyDescent="0.3">
      <c r="A14610" s="82" t="str">
        <f t="shared" si="456"/>
        <v>2019</v>
      </c>
      <c r="B14610" s="263" t="s">
        <v>2228</v>
      </c>
      <c r="C14610" s="264" t="s">
        <v>138</v>
      </c>
      <c r="D14610" s="74" t="str">
        <f t="shared" si="457"/>
        <v>ago/2019</v>
      </c>
      <c r="E14610" s="267">
        <v>43682</v>
      </c>
      <c r="F14610" s="263" t="s">
        <v>1261</v>
      </c>
      <c r="G14610" s="263" t="s">
        <v>2229</v>
      </c>
      <c r="H14610" s="268" t="s">
        <v>2250</v>
      </c>
      <c r="I14610" s="268" t="s">
        <v>135</v>
      </c>
      <c r="J14610" s="268">
        <v>-9.5</v>
      </c>
      <c r="K14610" s="83" t="str">
        <f>IFERROR(IFERROR(VLOOKUP(I14610,'DE-PARA'!B:D,3,0),VLOOKUP(I14610,'DE-PARA'!C:D,2,0)),"NÃO ENCONTRADO")</f>
        <v>Outras Saídas</v>
      </c>
      <c r="L14610" s="50" t="str">
        <f>VLOOKUP(K14610,'Base -Receita-Despesa'!$B:$AS,1,FALSE)</f>
        <v>Outras Saídas</v>
      </c>
    </row>
    <row r="14611" spans="1:12" x14ac:dyDescent="0.3">
      <c r="A14611" s="82" t="str">
        <f t="shared" si="456"/>
        <v>2019</v>
      </c>
      <c r="B14611" s="263" t="s">
        <v>2228</v>
      </c>
      <c r="C14611" s="264" t="s">
        <v>138</v>
      </c>
      <c r="D14611" s="74" t="str">
        <f t="shared" si="457"/>
        <v>ago/2019</v>
      </c>
      <c r="E14611" s="267">
        <v>43682</v>
      </c>
      <c r="F14611" s="263" t="s">
        <v>1261</v>
      </c>
      <c r="G14611" s="263" t="s">
        <v>2229</v>
      </c>
      <c r="H14611" s="268" t="s">
        <v>2250</v>
      </c>
      <c r="I14611" s="268" t="s">
        <v>135</v>
      </c>
      <c r="J14611" s="268">
        <v>-9.5</v>
      </c>
      <c r="K14611" s="83" t="str">
        <f>IFERROR(IFERROR(VLOOKUP(I14611,'DE-PARA'!B:D,3,0),VLOOKUP(I14611,'DE-PARA'!C:D,2,0)),"NÃO ENCONTRADO")</f>
        <v>Outras Saídas</v>
      </c>
      <c r="L14611" s="50" t="str">
        <f>VLOOKUP(K14611,'Base -Receita-Despesa'!$B:$AS,1,FALSE)</f>
        <v>Outras Saídas</v>
      </c>
    </row>
    <row r="14612" spans="1:12" x14ac:dyDescent="0.3">
      <c r="A14612" s="82" t="str">
        <f t="shared" si="456"/>
        <v>2019</v>
      </c>
      <c r="B14612" s="263" t="s">
        <v>2228</v>
      </c>
      <c r="C14612" s="264" t="s">
        <v>138</v>
      </c>
      <c r="D14612" s="74" t="str">
        <f t="shared" si="457"/>
        <v>ago/2019</v>
      </c>
      <c r="E14612" s="267">
        <v>43682</v>
      </c>
      <c r="F14612" s="263" t="s">
        <v>1261</v>
      </c>
      <c r="G14612" s="263" t="s">
        <v>2229</v>
      </c>
      <c r="H14612" s="268" t="s">
        <v>2250</v>
      </c>
      <c r="I14612" s="268" t="s">
        <v>135</v>
      </c>
      <c r="J14612" s="268">
        <v>-9.5</v>
      </c>
      <c r="K14612" s="83" t="str">
        <f>IFERROR(IFERROR(VLOOKUP(I14612,'DE-PARA'!B:D,3,0),VLOOKUP(I14612,'DE-PARA'!C:D,2,0)),"NÃO ENCONTRADO")</f>
        <v>Outras Saídas</v>
      </c>
      <c r="L14612" s="50" t="str">
        <f>VLOOKUP(K14612,'Base -Receita-Despesa'!$B:$AS,1,FALSE)</f>
        <v>Outras Saídas</v>
      </c>
    </row>
    <row r="14613" spans="1:12" x14ac:dyDescent="0.3">
      <c r="A14613" s="82" t="str">
        <f t="shared" si="456"/>
        <v>2019</v>
      </c>
      <c r="B14613" s="263" t="s">
        <v>2228</v>
      </c>
      <c r="C14613" s="264" t="s">
        <v>138</v>
      </c>
      <c r="D14613" s="74" t="str">
        <f t="shared" si="457"/>
        <v>ago/2019</v>
      </c>
      <c r="E14613" s="267">
        <v>43682</v>
      </c>
      <c r="F14613" s="263" t="s">
        <v>1261</v>
      </c>
      <c r="G14613" s="263" t="s">
        <v>2229</v>
      </c>
      <c r="H14613" s="268" t="s">
        <v>2250</v>
      </c>
      <c r="I14613" s="268" t="s">
        <v>135</v>
      </c>
      <c r="J14613" s="268">
        <v>-9.5</v>
      </c>
      <c r="K14613" s="83" t="str">
        <f>IFERROR(IFERROR(VLOOKUP(I14613,'DE-PARA'!B:D,3,0),VLOOKUP(I14613,'DE-PARA'!C:D,2,0)),"NÃO ENCONTRADO")</f>
        <v>Outras Saídas</v>
      </c>
      <c r="L14613" s="50" t="str">
        <f>VLOOKUP(K14613,'Base -Receita-Despesa'!$B:$AS,1,FALSE)</f>
        <v>Outras Saídas</v>
      </c>
    </row>
    <row r="14614" spans="1:12" x14ac:dyDescent="0.3">
      <c r="A14614" s="82" t="str">
        <f t="shared" si="456"/>
        <v>2019</v>
      </c>
      <c r="B14614" s="263" t="s">
        <v>2228</v>
      </c>
      <c r="C14614" s="264" t="s">
        <v>138</v>
      </c>
      <c r="D14614" s="74" t="str">
        <f t="shared" si="457"/>
        <v>ago/2019</v>
      </c>
      <c r="E14614" s="267">
        <v>43682</v>
      </c>
      <c r="F14614" s="263" t="s">
        <v>1261</v>
      </c>
      <c r="G14614" s="263" t="s">
        <v>2229</v>
      </c>
      <c r="H14614" s="268" t="s">
        <v>2250</v>
      </c>
      <c r="I14614" s="268" t="s">
        <v>135</v>
      </c>
      <c r="J14614" s="268">
        <v>-9.5</v>
      </c>
      <c r="K14614" s="83" t="str">
        <f>IFERROR(IFERROR(VLOOKUP(I14614,'DE-PARA'!B:D,3,0),VLOOKUP(I14614,'DE-PARA'!C:D,2,0)),"NÃO ENCONTRADO")</f>
        <v>Outras Saídas</v>
      </c>
      <c r="L14614" s="50" t="str">
        <f>VLOOKUP(K14614,'Base -Receita-Despesa'!$B:$AS,1,FALSE)</f>
        <v>Outras Saídas</v>
      </c>
    </row>
    <row r="14615" spans="1:12" x14ac:dyDescent="0.3">
      <c r="A14615" s="82" t="str">
        <f t="shared" si="456"/>
        <v>2019</v>
      </c>
      <c r="B14615" s="263" t="s">
        <v>2228</v>
      </c>
      <c r="C14615" s="264" t="s">
        <v>138</v>
      </c>
      <c r="D14615" s="74" t="str">
        <f t="shared" si="457"/>
        <v>ago/2019</v>
      </c>
      <c r="E14615" s="267">
        <v>43682</v>
      </c>
      <c r="F14615" s="263" t="s">
        <v>1261</v>
      </c>
      <c r="G14615" s="263" t="s">
        <v>2229</v>
      </c>
      <c r="H14615" s="268" t="s">
        <v>2250</v>
      </c>
      <c r="I14615" s="268" t="s">
        <v>135</v>
      </c>
      <c r="J14615" s="268">
        <v>-9.5</v>
      </c>
      <c r="K14615" s="83" t="str">
        <f>IFERROR(IFERROR(VLOOKUP(I14615,'DE-PARA'!B:D,3,0),VLOOKUP(I14615,'DE-PARA'!C:D,2,0)),"NÃO ENCONTRADO")</f>
        <v>Outras Saídas</v>
      </c>
      <c r="L14615" s="50" t="str">
        <f>VLOOKUP(K14615,'Base -Receita-Despesa'!$B:$AS,1,FALSE)</f>
        <v>Outras Saídas</v>
      </c>
    </row>
    <row r="14616" spans="1:12" x14ac:dyDescent="0.3">
      <c r="A14616" s="82" t="str">
        <f t="shared" si="456"/>
        <v>2019</v>
      </c>
      <c r="B14616" s="263" t="s">
        <v>2228</v>
      </c>
      <c r="C14616" s="264" t="s">
        <v>138</v>
      </c>
      <c r="D14616" s="74" t="str">
        <f t="shared" si="457"/>
        <v>ago/2019</v>
      </c>
      <c r="E14616" s="267">
        <v>43682</v>
      </c>
      <c r="F14616" s="263" t="s">
        <v>1261</v>
      </c>
      <c r="G14616" s="263" t="s">
        <v>2229</v>
      </c>
      <c r="H14616" s="268" t="s">
        <v>2250</v>
      </c>
      <c r="I14616" s="268" t="s">
        <v>135</v>
      </c>
      <c r="J14616" s="268">
        <v>-9.5</v>
      </c>
      <c r="K14616" s="83" t="str">
        <f>IFERROR(IFERROR(VLOOKUP(I14616,'DE-PARA'!B:D,3,0),VLOOKUP(I14616,'DE-PARA'!C:D,2,0)),"NÃO ENCONTRADO")</f>
        <v>Outras Saídas</v>
      </c>
      <c r="L14616" s="50" t="str">
        <f>VLOOKUP(K14616,'Base -Receita-Despesa'!$B:$AS,1,FALSE)</f>
        <v>Outras Saídas</v>
      </c>
    </row>
    <row r="14617" spans="1:12" x14ac:dyDescent="0.3">
      <c r="A14617" s="82" t="str">
        <f t="shared" si="456"/>
        <v>2019</v>
      </c>
      <c r="B14617" s="263" t="s">
        <v>2228</v>
      </c>
      <c r="C14617" s="264" t="s">
        <v>138</v>
      </c>
      <c r="D14617" s="74" t="str">
        <f t="shared" si="457"/>
        <v>ago/2019</v>
      </c>
      <c r="E14617" s="267">
        <v>43682</v>
      </c>
      <c r="F14617" s="263" t="s">
        <v>1261</v>
      </c>
      <c r="G14617" s="263" t="s">
        <v>2229</v>
      </c>
      <c r="H14617" s="268" t="s">
        <v>2250</v>
      </c>
      <c r="I14617" s="268" t="s">
        <v>135</v>
      </c>
      <c r="J14617" s="268">
        <v>-9.5</v>
      </c>
      <c r="K14617" s="83" t="str">
        <f>IFERROR(IFERROR(VLOOKUP(I14617,'DE-PARA'!B:D,3,0),VLOOKUP(I14617,'DE-PARA'!C:D,2,0)),"NÃO ENCONTRADO")</f>
        <v>Outras Saídas</v>
      </c>
      <c r="L14617" s="50" t="str">
        <f>VLOOKUP(K14617,'Base -Receita-Despesa'!$B:$AS,1,FALSE)</f>
        <v>Outras Saídas</v>
      </c>
    </row>
    <row r="14618" spans="1:12" x14ac:dyDescent="0.3">
      <c r="A14618" s="82" t="str">
        <f t="shared" si="456"/>
        <v>2019</v>
      </c>
      <c r="B14618" s="263" t="s">
        <v>2228</v>
      </c>
      <c r="C14618" s="264" t="s">
        <v>138</v>
      </c>
      <c r="D14618" s="74" t="str">
        <f t="shared" si="457"/>
        <v>ago/2019</v>
      </c>
      <c r="E14618" s="267">
        <v>43682</v>
      </c>
      <c r="F14618" s="263" t="s">
        <v>1261</v>
      </c>
      <c r="G14618" s="263" t="s">
        <v>2229</v>
      </c>
      <c r="H14618" s="268" t="s">
        <v>2250</v>
      </c>
      <c r="I14618" s="268" t="s">
        <v>135</v>
      </c>
      <c r="J14618" s="268">
        <v>-9.5</v>
      </c>
      <c r="K14618" s="83" t="str">
        <f>IFERROR(IFERROR(VLOOKUP(I14618,'DE-PARA'!B:D,3,0),VLOOKUP(I14618,'DE-PARA'!C:D,2,0)),"NÃO ENCONTRADO")</f>
        <v>Outras Saídas</v>
      </c>
      <c r="L14618" s="50" t="str">
        <f>VLOOKUP(K14618,'Base -Receita-Despesa'!$B:$AS,1,FALSE)</f>
        <v>Outras Saídas</v>
      </c>
    </row>
    <row r="14619" spans="1:12" x14ac:dyDescent="0.3">
      <c r="A14619" s="82" t="str">
        <f t="shared" si="456"/>
        <v>2019</v>
      </c>
      <c r="B14619" s="263" t="s">
        <v>2228</v>
      </c>
      <c r="C14619" s="264" t="s">
        <v>138</v>
      </c>
      <c r="D14619" s="74" t="str">
        <f t="shared" si="457"/>
        <v>ago/2019</v>
      </c>
      <c r="E14619" s="267">
        <v>43682</v>
      </c>
      <c r="F14619" s="263" t="s">
        <v>1261</v>
      </c>
      <c r="G14619" s="263" t="s">
        <v>2229</v>
      </c>
      <c r="H14619" s="268" t="s">
        <v>2250</v>
      </c>
      <c r="I14619" s="268" t="s">
        <v>135</v>
      </c>
      <c r="J14619" s="268">
        <v>-9.5</v>
      </c>
      <c r="K14619" s="83" t="str">
        <f>IFERROR(IFERROR(VLOOKUP(I14619,'DE-PARA'!B:D,3,0),VLOOKUP(I14619,'DE-PARA'!C:D,2,0)),"NÃO ENCONTRADO")</f>
        <v>Outras Saídas</v>
      </c>
      <c r="L14619" s="50" t="str">
        <f>VLOOKUP(K14619,'Base -Receita-Despesa'!$B:$AS,1,FALSE)</f>
        <v>Outras Saídas</v>
      </c>
    </row>
    <row r="14620" spans="1:12" x14ac:dyDescent="0.3">
      <c r="A14620" s="82" t="str">
        <f t="shared" si="456"/>
        <v>2019</v>
      </c>
      <c r="B14620" s="263" t="s">
        <v>2228</v>
      </c>
      <c r="C14620" s="264" t="s">
        <v>138</v>
      </c>
      <c r="D14620" s="74" t="str">
        <f t="shared" si="457"/>
        <v>ago/2019</v>
      </c>
      <c r="E14620" s="267">
        <v>43682</v>
      </c>
      <c r="F14620" s="263" t="s">
        <v>1261</v>
      </c>
      <c r="G14620" s="263" t="s">
        <v>2229</v>
      </c>
      <c r="H14620" s="268" t="s">
        <v>2250</v>
      </c>
      <c r="I14620" s="268" t="s">
        <v>135</v>
      </c>
      <c r="J14620" s="268">
        <v>-9.5</v>
      </c>
      <c r="K14620" s="83" t="str">
        <f>IFERROR(IFERROR(VLOOKUP(I14620,'DE-PARA'!B:D,3,0),VLOOKUP(I14620,'DE-PARA'!C:D,2,0)),"NÃO ENCONTRADO")</f>
        <v>Outras Saídas</v>
      </c>
      <c r="L14620" s="50" t="str">
        <f>VLOOKUP(K14620,'Base -Receita-Despesa'!$B:$AS,1,FALSE)</f>
        <v>Outras Saídas</v>
      </c>
    </row>
    <row r="14621" spans="1:12" x14ac:dyDescent="0.3">
      <c r="A14621" s="82" t="str">
        <f t="shared" si="456"/>
        <v>2019</v>
      </c>
      <c r="B14621" s="263" t="s">
        <v>2228</v>
      </c>
      <c r="C14621" s="264" t="s">
        <v>138</v>
      </c>
      <c r="D14621" s="74" t="str">
        <f t="shared" si="457"/>
        <v>ago/2019</v>
      </c>
      <c r="E14621" s="267">
        <v>43682</v>
      </c>
      <c r="F14621" s="263" t="s">
        <v>1261</v>
      </c>
      <c r="G14621" s="263" t="s">
        <v>2229</v>
      </c>
      <c r="H14621" s="268" t="s">
        <v>2250</v>
      </c>
      <c r="I14621" s="268" t="s">
        <v>135</v>
      </c>
      <c r="J14621" s="268">
        <v>-9.5</v>
      </c>
      <c r="K14621" s="83" t="str">
        <f>IFERROR(IFERROR(VLOOKUP(I14621,'DE-PARA'!B:D,3,0),VLOOKUP(I14621,'DE-PARA'!C:D,2,0)),"NÃO ENCONTRADO")</f>
        <v>Outras Saídas</v>
      </c>
      <c r="L14621" s="50" t="str">
        <f>VLOOKUP(K14621,'Base -Receita-Despesa'!$B:$AS,1,FALSE)</f>
        <v>Outras Saídas</v>
      </c>
    </row>
    <row r="14622" spans="1:12" x14ac:dyDescent="0.3">
      <c r="A14622" s="82" t="str">
        <f t="shared" si="456"/>
        <v>2019</v>
      </c>
      <c r="B14622" s="263" t="s">
        <v>2228</v>
      </c>
      <c r="C14622" s="264" t="s">
        <v>138</v>
      </c>
      <c r="D14622" s="74" t="str">
        <f t="shared" si="457"/>
        <v>ago/2019</v>
      </c>
      <c r="E14622" s="267">
        <v>43682</v>
      </c>
      <c r="F14622" s="263" t="s">
        <v>1261</v>
      </c>
      <c r="G14622" s="263" t="s">
        <v>2229</v>
      </c>
      <c r="H14622" s="268" t="s">
        <v>2250</v>
      </c>
      <c r="I14622" s="268" t="s">
        <v>135</v>
      </c>
      <c r="J14622" s="268">
        <v>-9.5</v>
      </c>
      <c r="K14622" s="83" t="str">
        <f>IFERROR(IFERROR(VLOOKUP(I14622,'DE-PARA'!B:D,3,0),VLOOKUP(I14622,'DE-PARA'!C:D,2,0)),"NÃO ENCONTRADO")</f>
        <v>Outras Saídas</v>
      </c>
      <c r="L14622" s="50" t="str">
        <f>VLOOKUP(K14622,'Base -Receita-Despesa'!$B:$AS,1,FALSE)</f>
        <v>Outras Saídas</v>
      </c>
    </row>
    <row r="14623" spans="1:12" x14ac:dyDescent="0.3">
      <c r="A14623" s="82" t="str">
        <f t="shared" si="456"/>
        <v>2019</v>
      </c>
      <c r="B14623" s="263" t="s">
        <v>2228</v>
      </c>
      <c r="C14623" s="264" t="s">
        <v>138</v>
      </c>
      <c r="D14623" s="74" t="str">
        <f t="shared" si="457"/>
        <v>ago/2019</v>
      </c>
      <c r="E14623" s="267">
        <v>43682</v>
      </c>
      <c r="F14623" s="263" t="s">
        <v>1261</v>
      </c>
      <c r="G14623" s="263" t="s">
        <v>2229</v>
      </c>
      <c r="H14623" s="268" t="s">
        <v>2250</v>
      </c>
      <c r="I14623" s="268" t="s">
        <v>135</v>
      </c>
      <c r="J14623" s="268">
        <v>-9.5</v>
      </c>
      <c r="K14623" s="83" t="str">
        <f>IFERROR(IFERROR(VLOOKUP(I14623,'DE-PARA'!B:D,3,0),VLOOKUP(I14623,'DE-PARA'!C:D,2,0)),"NÃO ENCONTRADO")</f>
        <v>Outras Saídas</v>
      </c>
      <c r="L14623" s="50" t="str">
        <f>VLOOKUP(K14623,'Base -Receita-Despesa'!$B:$AS,1,FALSE)</f>
        <v>Outras Saídas</v>
      </c>
    </row>
    <row r="14624" spans="1:12" x14ac:dyDescent="0.3">
      <c r="A14624" s="82" t="str">
        <f t="shared" si="456"/>
        <v>2019</v>
      </c>
      <c r="B14624" s="263" t="s">
        <v>2228</v>
      </c>
      <c r="C14624" s="264" t="s">
        <v>138</v>
      </c>
      <c r="D14624" s="74" t="str">
        <f t="shared" si="457"/>
        <v>ago/2019</v>
      </c>
      <c r="E14624" s="267">
        <v>43682</v>
      </c>
      <c r="F14624" s="263" t="s">
        <v>1261</v>
      </c>
      <c r="G14624" s="263" t="s">
        <v>2229</v>
      </c>
      <c r="H14624" s="268" t="s">
        <v>2250</v>
      </c>
      <c r="I14624" s="268" t="s">
        <v>135</v>
      </c>
      <c r="J14624" s="268">
        <v>-9.5</v>
      </c>
      <c r="K14624" s="83" t="str">
        <f>IFERROR(IFERROR(VLOOKUP(I14624,'DE-PARA'!B:D,3,0),VLOOKUP(I14624,'DE-PARA'!C:D,2,0)),"NÃO ENCONTRADO")</f>
        <v>Outras Saídas</v>
      </c>
      <c r="L14624" s="50" t="str">
        <f>VLOOKUP(K14624,'Base -Receita-Despesa'!$B:$AS,1,FALSE)</f>
        <v>Outras Saídas</v>
      </c>
    </row>
    <row r="14625" spans="1:12" x14ac:dyDescent="0.3">
      <c r="A14625" s="82" t="str">
        <f t="shared" si="456"/>
        <v>2019</v>
      </c>
      <c r="B14625" s="263" t="s">
        <v>2228</v>
      </c>
      <c r="C14625" s="264" t="s">
        <v>138</v>
      </c>
      <c r="D14625" s="74" t="str">
        <f t="shared" si="457"/>
        <v>ago/2019</v>
      </c>
      <c r="E14625" s="267">
        <v>43682</v>
      </c>
      <c r="F14625" s="263" t="s">
        <v>1261</v>
      </c>
      <c r="G14625" s="263" t="s">
        <v>2229</v>
      </c>
      <c r="H14625" s="268" t="s">
        <v>2250</v>
      </c>
      <c r="I14625" s="268" t="s">
        <v>135</v>
      </c>
      <c r="J14625" s="268">
        <v>-9.5</v>
      </c>
      <c r="K14625" s="83" t="str">
        <f>IFERROR(IFERROR(VLOOKUP(I14625,'DE-PARA'!B:D,3,0),VLOOKUP(I14625,'DE-PARA'!C:D,2,0)),"NÃO ENCONTRADO")</f>
        <v>Outras Saídas</v>
      </c>
      <c r="L14625" s="50" t="str">
        <f>VLOOKUP(K14625,'Base -Receita-Despesa'!$B:$AS,1,FALSE)</f>
        <v>Outras Saídas</v>
      </c>
    </row>
    <row r="14626" spans="1:12" x14ac:dyDescent="0.3">
      <c r="A14626" s="82" t="str">
        <f t="shared" si="456"/>
        <v>2019</v>
      </c>
      <c r="B14626" s="263" t="s">
        <v>2228</v>
      </c>
      <c r="C14626" s="264" t="s">
        <v>138</v>
      </c>
      <c r="D14626" s="74" t="str">
        <f t="shared" si="457"/>
        <v>ago/2019</v>
      </c>
      <c r="E14626" s="267">
        <v>43682</v>
      </c>
      <c r="F14626" s="263" t="s">
        <v>1261</v>
      </c>
      <c r="G14626" s="263" t="s">
        <v>2229</v>
      </c>
      <c r="H14626" s="268" t="s">
        <v>2250</v>
      </c>
      <c r="I14626" s="268" t="s">
        <v>135</v>
      </c>
      <c r="J14626" s="268">
        <v>-9.5</v>
      </c>
      <c r="K14626" s="83" t="str">
        <f>IFERROR(IFERROR(VLOOKUP(I14626,'DE-PARA'!B:D,3,0),VLOOKUP(I14626,'DE-PARA'!C:D,2,0)),"NÃO ENCONTRADO")</f>
        <v>Outras Saídas</v>
      </c>
      <c r="L14626" s="50" t="str">
        <f>VLOOKUP(K14626,'Base -Receita-Despesa'!$B:$AS,1,FALSE)</f>
        <v>Outras Saídas</v>
      </c>
    </row>
    <row r="14627" spans="1:12" x14ac:dyDescent="0.3">
      <c r="A14627" s="82" t="str">
        <f t="shared" si="456"/>
        <v>2019</v>
      </c>
      <c r="B14627" s="263" t="s">
        <v>2228</v>
      </c>
      <c r="C14627" s="264" t="s">
        <v>138</v>
      </c>
      <c r="D14627" s="74" t="str">
        <f t="shared" si="457"/>
        <v>ago/2019</v>
      </c>
      <c r="E14627" s="267">
        <v>43682</v>
      </c>
      <c r="F14627" s="263">
        <v>71</v>
      </c>
      <c r="G14627" s="263" t="s">
        <v>2229</v>
      </c>
      <c r="H14627" s="268" t="s">
        <v>2351</v>
      </c>
      <c r="I14627" s="268" t="s">
        <v>145</v>
      </c>
      <c r="J14627" s="269">
        <v>-21980</v>
      </c>
      <c r="K14627" s="83" t="str">
        <f>IFERROR(IFERROR(VLOOKUP(I14627,'DE-PARA'!B:D,3,0),VLOOKUP(I14627,'DE-PARA'!C:D,2,0)),"NÃO ENCONTRADO")</f>
        <v>Serviços</v>
      </c>
      <c r="L14627" s="50" t="str">
        <f>VLOOKUP(K14627,'Base -Receita-Despesa'!$B:$AS,1,FALSE)</f>
        <v>Serviços</v>
      </c>
    </row>
    <row r="14628" spans="1:12" x14ac:dyDescent="0.3">
      <c r="A14628" s="82" t="str">
        <f t="shared" si="456"/>
        <v>2019</v>
      </c>
      <c r="B14628" s="263" t="s">
        <v>2228</v>
      </c>
      <c r="C14628" s="264" t="s">
        <v>138</v>
      </c>
      <c r="D14628" s="74" t="str">
        <f t="shared" si="457"/>
        <v>ago/2019</v>
      </c>
      <c r="E14628" s="267">
        <v>43682</v>
      </c>
      <c r="F14628" s="263">
        <v>69806</v>
      </c>
      <c r="G14628" s="263" t="s">
        <v>2229</v>
      </c>
      <c r="H14628" s="273" t="s">
        <v>4383</v>
      </c>
      <c r="I14628" s="268" t="s">
        <v>2183</v>
      </c>
      <c r="J14628" s="269">
        <v>-3251.67</v>
      </c>
      <c r="K14628" s="83" t="str">
        <f>IFERROR(IFERROR(VLOOKUP(I14628,'DE-PARA'!B:D,3,0),VLOOKUP(I14628,'DE-PARA'!C:D,2,0)),"NÃO ENCONTRADO")</f>
        <v>Materiais</v>
      </c>
      <c r="L14628" s="50" t="str">
        <f>VLOOKUP(K14628,'Base -Receita-Despesa'!$B:$AS,1,FALSE)</f>
        <v>Materiais</v>
      </c>
    </row>
    <row r="14629" spans="1:12" x14ac:dyDescent="0.3">
      <c r="A14629" s="82" t="str">
        <f t="shared" si="456"/>
        <v>2019</v>
      </c>
      <c r="B14629" s="263" t="s">
        <v>2228</v>
      </c>
      <c r="C14629" s="264" t="s">
        <v>138</v>
      </c>
      <c r="D14629" s="74" t="str">
        <f t="shared" si="457"/>
        <v>ago/2019</v>
      </c>
      <c r="E14629" s="267">
        <v>43682</v>
      </c>
      <c r="F14629" s="263">
        <v>69806</v>
      </c>
      <c r="G14629" s="263" t="s">
        <v>2229</v>
      </c>
      <c r="H14629" s="268" t="s">
        <v>4383</v>
      </c>
      <c r="I14629" s="268" t="s">
        <v>562</v>
      </c>
      <c r="J14629" s="268">
        <v>-102.83</v>
      </c>
      <c r="K14629" s="83" t="str">
        <f>IFERROR(IFERROR(VLOOKUP(I14629,'DE-PARA'!B:D,3,0),VLOOKUP(I14629,'DE-PARA'!C:D,2,0)),"NÃO ENCONTRADO")</f>
        <v>Outras Saídas</v>
      </c>
      <c r="L14629" s="50" t="str">
        <f>VLOOKUP(K14629,'Base -Receita-Despesa'!$B:$AS,1,FALSE)</f>
        <v>Outras Saídas</v>
      </c>
    </row>
    <row r="14630" spans="1:12" x14ac:dyDescent="0.3">
      <c r="A14630" s="82" t="str">
        <f t="shared" si="456"/>
        <v>2019</v>
      </c>
      <c r="B14630" s="263" t="s">
        <v>2228</v>
      </c>
      <c r="C14630" s="264" t="s">
        <v>138</v>
      </c>
      <c r="D14630" s="74" t="str">
        <f t="shared" si="457"/>
        <v>ago/2019</v>
      </c>
      <c r="E14630" s="267">
        <v>43683</v>
      </c>
      <c r="F14630" s="263" t="s">
        <v>4423</v>
      </c>
      <c r="G14630" s="263" t="s">
        <v>2229</v>
      </c>
      <c r="H14630" s="273" t="s">
        <v>2586</v>
      </c>
      <c r="I14630" s="268" t="s">
        <v>540</v>
      </c>
      <c r="J14630" s="268">
        <v>-247.63</v>
      </c>
      <c r="K14630" s="83" t="str">
        <f>IFERROR(IFERROR(VLOOKUP(I14630,'DE-PARA'!B:D,3,0),VLOOKUP(I14630,'DE-PARA'!C:D,2,0)),"NÃO ENCONTRADO")</f>
        <v>Tributos, Taxas e Contribuições</v>
      </c>
      <c r="L14630" s="50" t="str">
        <f>VLOOKUP(K14630,'Base -Receita-Despesa'!$B:$AS,1,FALSE)</f>
        <v>Tributos, Taxas e Contribuições</v>
      </c>
    </row>
    <row r="14631" spans="1:12" x14ac:dyDescent="0.3">
      <c r="A14631" s="82" t="str">
        <f t="shared" si="456"/>
        <v>2019</v>
      </c>
      <c r="B14631" s="263" t="s">
        <v>2228</v>
      </c>
      <c r="C14631" s="264" t="s">
        <v>138</v>
      </c>
      <c r="D14631" s="74" t="str">
        <f t="shared" si="457"/>
        <v>ago/2019</v>
      </c>
      <c r="E14631" s="267">
        <v>43683</v>
      </c>
      <c r="F14631" s="263" t="s">
        <v>4423</v>
      </c>
      <c r="G14631" s="263" t="s">
        <v>2229</v>
      </c>
      <c r="H14631" s="268" t="s">
        <v>2586</v>
      </c>
      <c r="I14631" s="268" t="s">
        <v>540</v>
      </c>
      <c r="J14631" s="268">
        <v>-216.56</v>
      </c>
      <c r="K14631" s="83" t="str">
        <f>IFERROR(IFERROR(VLOOKUP(I14631,'DE-PARA'!B:D,3,0),VLOOKUP(I14631,'DE-PARA'!C:D,2,0)),"NÃO ENCONTRADO")</f>
        <v>Tributos, Taxas e Contribuições</v>
      </c>
      <c r="L14631" s="50" t="str">
        <f>VLOOKUP(K14631,'Base -Receita-Despesa'!$B:$AS,1,FALSE)</f>
        <v>Tributos, Taxas e Contribuições</v>
      </c>
    </row>
    <row r="14632" spans="1:12" x14ac:dyDescent="0.3">
      <c r="A14632" s="82" t="str">
        <f t="shared" si="456"/>
        <v>2019</v>
      </c>
      <c r="B14632" s="263" t="s">
        <v>2228</v>
      </c>
      <c r="C14632" s="264" t="s">
        <v>138</v>
      </c>
      <c r="D14632" s="74" t="str">
        <f t="shared" si="457"/>
        <v>ago/2019</v>
      </c>
      <c r="E14632" s="267">
        <v>43683</v>
      </c>
      <c r="F14632" s="263">
        <v>11694</v>
      </c>
      <c r="G14632" s="263" t="s">
        <v>2324</v>
      </c>
      <c r="H14632" s="268" t="s">
        <v>4215</v>
      </c>
      <c r="I14632" s="268" t="s">
        <v>2181</v>
      </c>
      <c r="J14632" s="269">
        <v>-2805.7</v>
      </c>
      <c r="K14632" s="83" t="str">
        <f>IFERROR(IFERROR(VLOOKUP(I14632,'DE-PARA'!B:D,3,0),VLOOKUP(I14632,'DE-PARA'!C:D,2,0)),"NÃO ENCONTRADO")</f>
        <v>Materiais</v>
      </c>
      <c r="L14632" s="50" t="str">
        <f>VLOOKUP(K14632,'Base -Receita-Despesa'!$B:$AS,1,FALSE)</f>
        <v>Materiais</v>
      </c>
    </row>
    <row r="14633" spans="1:12" x14ac:dyDescent="0.3">
      <c r="A14633" s="82" t="str">
        <f t="shared" si="456"/>
        <v>2019</v>
      </c>
      <c r="B14633" s="263" t="s">
        <v>2228</v>
      </c>
      <c r="C14633" s="264" t="s">
        <v>138</v>
      </c>
      <c r="D14633" s="74" t="str">
        <f t="shared" si="457"/>
        <v>ago/2019</v>
      </c>
      <c r="E14633" s="267">
        <v>43683</v>
      </c>
      <c r="F14633" s="263">
        <v>11694</v>
      </c>
      <c r="G14633" s="263" t="s">
        <v>2324</v>
      </c>
      <c r="H14633" s="268" t="s">
        <v>4215</v>
      </c>
      <c r="I14633" s="268" t="s">
        <v>562</v>
      </c>
      <c r="J14633" s="268">
        <v>-145.88999999999999</v>
      </c>
      <c r="K14633" s="83" t="str">
        <f>IFERROR(IFERROR(VLOOKUP(I14633,'DE-PARA'!B:D,3,0),VLOOKUP(I14633,'DE-PARA'!C:D,2,0)),"NÃO ENCONTRADO")</f>
        <v>Outras Saídas</v>
      </c>
      <c r="L14633" s="50" t="str">
        <f>VLOOKUP(K14633,'Base -Receita-Despesa'!$B:$AS,1,FALSE)</f>
        <v>Outras Saídas</v>
      </c>
    </row>
    <row r="14634" spans="1:12" x14ac:dyDescent="0.3">
      <c r="A14634" s="82" t="str">
        <f t="shared" ref="A14634:A14697" si="458">IF(K14634="NÃO ENCONTRADO",0,RIGHT(D14634,4))</f>
        <v>2019</v>
      </c>
      <c r="B14634" s="263" t="s">
        <v>2228</v>
      </c>
      <c r="C14634" s="264" t="s">
        <v>138</v>
      </c>
      <c r="D14634" s="74" t="str">
        <f t="shared" si="457"/>
        <v>ago/2019</v>
      </c>
      <c r="E14634" s="267">
        <v>43683</v>
      </c>
      <c r="F14634" s="263">
        <v>11694</v>
      </c>
      <c r="G14634" s="263" t="s">
        <v>2238</v>
      </c>
      <c r="H14634" s="268" t="s">
        <v>4215</v>
      </c>
      <c r="I14634" s="268" t="s">
        <v>2181</v>
      </c>
      <c r="J14634" s="269">
        <v>-2805.7</v>
      </c>
      <c r="K14634" s="83" t="str">
        <f>IFERROR(IFERROR(VLOOKUP(I14634,'DE-PARA'!B:D,3,0),VLOOKUP(I14634,'DE-PARA'!C:D,2,0)),"NÃO ENCONTRADO")</f>
        <v>Materiais</v>
      </c>
      <c r="L14634" s="50" t="str">
        <f>VLOOKUP(K14634,'Base -Receita-Despesa'!$B:$AS,1,FALSE)</f>
        <v>Materiais</v>
      </c>
    </row>
    <row r="14635" spans="1:12" x14ac:dyDescent="0.3">
      <c r="A14635" s="82" t="str">
        <f t="shared" si="458"/>
        <v>2019</v>
      </c>
      <c r="B14635" s="263" t="s">
        <v>2228</v>
      </c>
      <c r="C14635" s="264" t="s">
        <v>138</v>
      </c>
      <c r="D14635" s="74" t="str">
        <f t="shared" si="457"/>
        <v>ago/2019</v>
      </c>
      <c r="E14635" s="267">
        <v>43683</v>
      </c>
      <c r="F14635" s="263">
        <v>11694</v>
      </c>
      <c r="G14635" s="263" t="s">
        <v>2238</v>
      </c>
      <c r="H14635" s="268" t="s">
        <v>4215</v>
      </c>
      <c r="I14635" s="268" t="s">
        <v>562</v>
      </c>
      <c r="J14635" s="268">
        <v>-139.35</v>
      </c>
      <c r="K14635" s="83" t="str">
        <f>IFERROR(IFERROR(VLOOKUP(I14635,'DE-PARA'!B:D,3,0),VLOOKUP(I14635,'DE-PARA'!C:D,2,0)),"NÃO ENCONTRADO")</f>
        <v>Outras Saídas</v>
      </c>
      <c r="L14635" s="50" t="str">
        <f>VLOOKUP(K14635,'Base -Receita-Despesa'!$B:$AS,1,FALSE)</f>
        <v>Outras Saídas</v>
      </c>
    </row>
    <row r="14636" spans="1:12" x14ac:dyDescent="0.3">
      <c r="A14636" s="82" t="str">
        <f t="shared" si="458"/>
        <v>2019</v>
      </c>
      <c r="B14636" s="263" t="s">
        <v>2228</v>
      </c>
      <c r="C14636" s="264" t="s">
        <v>138</v>
      </c>
      <c r="D14636" s="74" t="str">
        <f t="shared" si="457"/>
        <v>ago/2019</v>
      </c>
      <c r="E14636" s="267">
        <v>43683</v>
      </c>
      <c r="F14636" s="263">
        <v>1155155</v>
      </c>
      <c r="G14636" s="263" t="s">
        <v>2757</v>
      </c>
      <c r="H14636" s="268" t="s">
        <v>4400</v>
      </c>
      <c r="I14636" s="268" t="s">
        <v>2181</v>
      </c>
      <c r="J14636" s="269">
        <v>-3962.52</v>
      </c>
      <c r="K14636" s="83" t="str">
        <f>IFERROR(IFERROR(VLOOKUP(I14636,'DE-PARA'!B:D,3,0),VLOOKUP(I14636,'DE-PARA'!C:D,2,0)),"NÃO ENCONTRADO")</f>
        <v>Materiais</v>
      </c>
      <c r="L14636" s="50" t="str">
        <f>VLOOKUP(K14636,'Base -Receita-Despesa'!$B:$AS,1,FALSE)</f>
        <v>Materiais</v>
      </c>
    </row>
    <row r="14637" spans="1:12" x14ac:dyDescent="0.3">
      <c r="A14637" s="82" t="str">
        <f t="shared" si="458"/>
        <v>2019</v>
      </c>
      <c r="B14637" s="263" t="s">
        <v>2228</v>
      </c>
      <c r="C14637" s="264" t="s">
        <v>138</v>
      </c>
      <c r="D14637" s="74" t="str">
        <f t="shared" si="457"/>
        <v>ago/2019</v>
      </c>
      <c r="E14637" s="267">
        <v>43683</v>
      </c>
      <c r="F14637" s="263">
        <v>1155155</v>
      </c>
      <c r="G14637" s="263" t="s">
        <v>2243</v>
      </c>
      <c r="H14637" s="268" t="s">
        <v>4400</v>
      </c>
      <c r="I14637" s="268" t="s">
        <v>2181</v>
      </c>
      <c r="J14637" s="269">
        <v>-3962.52</v>
      </c>
      <c r="K14637" s="83" t="str">
        <f>IFERROR(IFERROR(VLOOKUP(I14637,'DE-PARA'!B:D,3,0),VLOOKUP(I14637,'DE-PARA'!C:D,2,0)),"NÃO ENCONTRADO")</f>
        <v>Materiais</v>
      </c>
      <c r="L14637" s="50" t="str">
        <f>VLOOKUP(K14637,'Base -Receita-Despesa'!$B:$AS,1,FALSE)</f>
        <v>Materiais</v>
      </c>
    </row>
    <row r="14638" spans="1:12" x14ac:dyDescent="0.3">
      <c r="A14638" s="82" t="str">
        <f t="shared" si="458"/>
        <v>2019</v>
      </c>
      <c r="B14638" s="263" t="s">
        <v>2228</v>
      </c>
      <c r="C14638" s="264" t="s">
        <v>138</v>
      </c>
      <c r="D14638" s="74" t="str">
        <f t="shared" si="457"/>
        <v>ago/2019</v>
      </c>
      <c r="E14638" s="267">
        <v>43683</v>
      </c>
      <c r="F14638" s="263">
        <v>1168344</v>
      </c>
      <c r="G14638" s="263" t="s">
        <v>2229</v>
      </c>
      <c r="H14638" s="268" t="s">
        <v>4400</v>
      </c>
      <c r="I14638" s="268" t="s">
        <v>2182</v>
      </c>
      <c r="J14638" s="269">
        <v>-1031.32</v>
      </c>
      <c r="K14638" s="83" t="str">
        <f>IFERROR(IFERROR(VLOOKUP(I14638,'DE-PARA'!B:D,3,0),VLOOKUP(I14638,'DE-PARA'!C:D,2,0)),"NÃO ENCONTRADO")</f>
        <v>Materiais</v>
      </c>
      <c r="L14638" s="50" t="str">
        <f>VLOOKUP(K14638,'Base -Receita-Despesa'!$B:$AS,1,FALSE)</f>
        <v>Materiais</v>
      </c>
    </row>
    <row r="14639" spans="1:12" x14ac:dyDescent="0.3">
      <c r="A14639" s="82" t="str">
        <f t="shared" si="458"/>
        <v>2019</v>
      </c>
      <c r="B14639" s="263" t="s">
        <v>2228</v>
      </c>
      <c r="C14639" s="264" t="s">
        <v>138</v>
      </c>
      <c r="D14639" s="74" t="str">
        <f t="shared" si="457"/>
        <v>ago/2019</v>
      </c>
      <c r="E14639" s="267">
        <v>43683</v>
      </c>
      <c r="F14639" s="263">
        <v>1168343</v>
      </c>
      <c r="G14639" s="263" t="s">
        <v>2229</v>
      </c>
      <c r="H14639" s="268" t="s">
        <v>4400</v>
      </c>
      <c r="I14639" s="268" t="s">
        <v>2181</v>
      </c>
      <c r="J14639" s="269">
        <v>-3958</v>
      </c>
      <c r="K14639" s="83" t="str">
        <f>IFERROR(IFERROR(VLOOKUP(I14639,'DE-PARA'!B:D,3,0),VLOOKUP(I14639,'DE-PARA'!C:D,2,0)),"NÃO ENCONTRADO")</f>
        <v>Materiais</v>
      </c>
      <c r="L14639" s="50" t="str">
        <f>VLOOKUP(K14639,'Base -Receita-Despesa'!$B:$AS,1,FALSE)</f>
        <v>Materiais</v>
      </c>
    </row>
    <row r="14640" spans="1:12" x14ac:dyDescent="0.3">
      <c r="A14640" s="82" t="str">
        <f t="shared" si="458"/>
        <v>2019</v>
      </c>
      <c r="B14640" s="263" t="s">
        <v>2228</v>
      </c>
      <c r="C14640" s="264" t="s">
        <v>138</v>
      </c>
      <c r="D14640" s="74" t="str">
        <f t="shared" si="457"/>
        <v>ago/2019</v>
      </c>
      <c r="E14640" s="267">
        <v>43683</v>
      </c>
      <c r="F14640" s="263" t="s">
        <v>4619</v>
      </c>
      <c r="G14640" s="263" t="s">
        <v>2229</v>
      </c>
      <c r="H14640" s="268" t="s">
        <v>4371</v>
      </c>
      <c r="I14640" s="268" t="s">
        <v>2170</v>
      </c>
      <c r="J14640" s="269">
        <v>-90657.79</v>
      </c>
      <c r="K14640" s="83" t="str">
        <f>IFERROR(IFERROR(VLOOKUP(I14640,'DE-PARA'!B:D,3,0),VLOOKUP(I14640,'DE-PARA'!C:D,2,0)),"NÃO ENCONTRADO")</f>
        <v>Reembolso de Rateios(-)</v>
      </c>
      <c r="L14640" s="50" t="str">
        <f>VLOOKUP(K14640,'Base -Receita-Despesa'!$B:$AS,1,FALSE)</f>
        <v>Reembolso de Rateios(-)</v>
      </c>
    </row>
    <row r="14641" spans="1:12" x14ac:dyDescent="0.3">
      <c r="A14641" s="82" t="str">
        <f t="shared" si="458"/>
        <v>2019</v>
      </c>
      <c r="B14641" s="263" t="s">
        <v>2228</v>
      </c>
      <c r="C14641" s="264" t="s">
        <v>138</v>
      </c>
      <c r="D14641" s="74" t="str">
        <f t="shared" si="457"/>
        <v>ago/2019</v>
      </c>
      <c r="E14641" s="267">
        <v>43683</v>
      </c>
      <c r="F14641" s="263" t="s">
        <v>1267</v>
      </c>
      <c r="G14641" s="263" t="s">
        <v>2229</v>
      </c>
      <c r="H14641" s="273" t="s">
        <v>4653</v>
      </c>
      <c r="I14641" s="273" t="s">
        <v>160</v>
      </c>
      <c r="J14641" s="278">
        <v>-2000</v>
      </c>
      <c r="K14641" s="83" t="str">
        <f>IFERROR(IFERROR(VLOOKUP(I14641,'DE-PARA'!B:D,3,0),VLOOKUP(I14641,'DE-PARA'!C:D,2,0)),"NÃO ENCONTRADO")</f>
        <v>Outras Saídas</v>
      </c>
      <c r="L14641" s="50" t="str">
        <f>VLOOKUP(K14641,'Base -Receita-Despesa'!$B:$AS,1,FALSE)</f>
        <v>Outras Saídas</v>
      </c>
    </row>
    <row r="14642" spans="1:12" x14ac:dyDescent="0.3">
      <c r="A14642" s="82" t="str">
        <f t="shared" si="458"/>
        <v>2019</v>
      </c>
      <c r="B14642" s="263" t="s">
        <v>2228</v>
      </c>
      <c r="C14642" s="264" t="s">
        <v>138</v>
      </c>
      <c r="D14642" s="74" t="str">
        <f t="shared" si="457"/>
        <v>ago/2019</v>
      </c>
      <c r="E14642" s="267">
        <v>43683</v>
      </c>
      <c r="F14642" s="263">
        <v>2928</v>
      </c>
      <c r="G14642" s="263" t="s">
        <v>2757</v>
      </c>
      <c r="H14642" s="268" t="s">
        <v>4451</v>
      </c>
      <c r="I14642" s="268" t="s">
        <v>2217</v>
      </c>
      <c r="J14642" s="269">
        <v>-1532.15</v>
      </c>
      <c r="K14642" s="83" t="str">
        <f>IFERROR(IFERROR(VLOOKUP(I14642,'DE-PARA'!B:D,3,0),VLOOKUP(I14642,'DE-PARA'!C:D,2,0)),"NÃO ENCONTRADO")</f>
        <v>Investimentos</v>
      </c>
      <c r="L14642" s="50" t="str">
        <f>VLOOKUP(K14642,'Base -Receita-Despesa'!$B:$AS,1,FALSE)</f>
        <v>Investimentos</v>
      </c>
    </row>
    <row r="14643" spans="1:12" x14ac:dyDescent="0.3">
      <c r="A14643" s="82" t="str">
        <f t="shared" si="458"/>
        <v>2019</v>
      </c>
      <c r="B14643" s="263" t="s">
        <v>2228</v>
      </c>
      <c r="C14643" s="264" t="s">
        <v>138</v>
      </c>
      <c r="D14643" s="74" t="str">
        <f t="shared" si="457"/>
        <v>ago/2019</v>
      </c>
      <c r="E14643" s="267">
        <v>43683</v>
      </c>
      <c r="F14643" s="263">
        <v>2928</v>
      </c>
      <c r="G14643" s="263" t="s">
        <v>2757</v>
      </c>
      <c r="H14643" s="268" t="s">
        <v>4451</v>
      </c>
      <c r="I14643" s="268" t="s">
        <v>562</v>
      </c>
      <c r="J14643" s="268">
        <v>-76.599999999999994</v>
      </c>
      <c r="K14643" s="83" t="str">
        <f>IFERROR(IFERROR(VLOOKUP(I14643,'DE-PARA'!B:D,3,0),VLOOKUP(I14643,'DE-PARA'!C:D,2,0)),"NÃO ENCONTRADO")</f>
        <v>Outras Saídas</v>
      </c>
      <c r="L14643" s="50" t="str">
        <f>VLOOKUP(K14643,'Base -Receita-Despesa'!$B:$AS,1,FALSE)</f>
        <v>Outras Saídas</v>
      </c>
    </row>
    <row r="14644" spans="1:12" x14ac:dyDescent="0.3">
      <c r="A14644" s="82" t="str">
        <f t="shared" si="458"/>
        <v>2019</v>
      </c>
      <c r="B14644" s="263" t="s">
        <v>2228</v>
      </c>
      <c r="C14644" s="264" t="s">
        <v>138</v>
      </c>
      <c r="D14644" s="74" t="str">
        <f t="shared" si="457"/>
        <v>ago/2019</v>
      </c>
      <c r="E14644" s="267">
        <v>43683</v>
      </c>
      <c r="F14644" s="263">
        <v>1783</v>
      </c>
      <c r="G14644" s="263" t="s">
        <v>2232</v>
      </c>
      <c r="H14644" s="268" t="s">
        <v>4609</v>
      </c>
      <c r="I14644" s="268" t="s">
        <v>2217</v>
      </c>
      <c r="J14644" s="269">
        <v>-3225</v>
      </c>
      <c r="K14644" s="83" t="str">
        <f>IFERROR(IFERROR(VLOOKUP(I14644,'DE-PARA'!B:D,3,0),VLOOKUP(I14644,'DE-PARA'!C:D,2,0)),"NÃO ENCONTRADO")</f>
        <v>Investimentos</v>
      </c>
      <c r="L14644" s="50" t="str">
        <f>VLOOKUP(K14644,'Base -Receita-Despesa'!$B:$AS,1,FALSE)</f>
        <v>Investimentos</v>
      </c>
    </row>
    <row r="14645" spans="1:12" x14ac:dyDescent="0.3">
      <c r="A14645" s="82" t="str">
        <f t="shared" si="458"/>
        <v>2019</v>
      </c>
      <c r="B14645" s="263" t="s">
        <v>2228</v>
      </c>
      <c r="C14645" s="264" t="s">
        <v>138</v>
      </c>
      <c r="D14645" s="74" t="str">
        <f t="shared" si="457"/>
        <v>ago/2019</v>
      </c>
      <c r="E14645" s="267">
        <v>43683</v>
      </c>
      <c r="F14645" s="263">
        <v>39105</v>
      </c>
      <c r="G14645" s="263" t="s">
        <v>2229</v>
      </c>
      <c r="H14645" s="268" t="s">
        <v>4654</v>
      </c>
      <c r="I14645" s="268" t="s">
        <v>198</v>
      </c>
      <c r="J14645" s="268">
        <v>-57.8</v>
      </c>
      <c r="K14645" s="83" t="str">
        <f>IFERROR(IFERROR(VLOOKUP(I14645,'DE-PARA'!B:D,3,0),VLOOKUP(I14645,'DE-PARA'!C:D,2,0)),"NÃO ENCONTRADO")</f>
        <v>Materiais</v>
      </c>
      <c r="L14645" s="50" t="str">
        <f>VLOOKUP(K14645,'Base -Receita-Despesa'!$B:$AS,1,FALSE)</f>
        <v>Materiais</v>
      </c>
    </row>
    <row r="14646" spans="1:12" x14ac:dyDescent="0.3">
      <c r="A14646" s="82" t="str">
        <f t="shared" si="458"/>
        <v>2019</v>
      </c>
      <c r="B14646" s="263" t="s">
        <v>2228</v>
      </c>
      <c r="C14646" s="264" t="s">
        <v>138</v>
      </c>
      <c r="D14646" s="74" t="str">
        <f t="shared" si="457"/>
        <v>ago/2019</v>
      </c>
      <c r="E14646" s="267">
        <v>43683</v>
      </c>
      <c r="F14646" s="263">
        <v>39105</v>
      </c>
      <c r="G14646" s="263" t="s">
        <v>2229</v>
      </c>
      <c r="H14646" s="268" t="s">
        <v>4654</v>
      </c>
      <c r="I14646" s="268" t="s">
        <v>562</v>
      </c>
      <c r="J14646" s="268">
        <v>-6.17</v>
      </c>
      <c r="K14646" s="83" t="str">
        <f>IFERROR(IFERROR(VLOOKUP(I14646,'DE-PARA'!B:D,3,0),VLOOKUP(I14646,'DE-PARA'!C:D,2,0)),"NÃO ENCONTRADO")</f>
        <v>Outras Saídas</v>
      </c>
      <c r="L14646" s="50" t="str">
        <f>VLOOKUP(K14646,'Base -Receita-Despesa'!$B:$AS,1,FALSE)</f>
        <v>Outras Saídas</v>
      </c>
    </row>
    <row r="14647" spans="1:12" x14ac:dyDescent="0.3">
      <c r="A14647" s="82" t="str">
        <f t="shared" si="458"/>
        <v>2019</v>
      </c>
      <c r="B14647" s="263" t="s">
        <v>2228</v>
      </c>
      <c r="C14647" s="264" t="s">
        <v>138</v>
      </c>
      <c r="D14647" s="74" t="str">
        <f t="shared" si="457"/>
        <v>ago/2019</v>
      </c>
      <c r="E14647" s="267">
        <v>43683</v>
      </c>
      <c r="F14647" s="263" t="s">
        <v>1070</v>
      </c>
      <c r="G14647" s="263" t="s">
        <v>2229</v>
      </c>
      <c r="H14647" s="268" t="s">
        <v>1071</v>
      </c>
      <c r="I14647" s="268" t="s">
        <v>2237</v>
      </c>
      <c r="J14647" s="269">
        <v>116868.7</v>
      </c>
      <c r="K14647" s="83" t="str">
        <f>IFERROR(IFERROR(VLOOKUP(I14647,'DE-PARA'!B:D,3,0),VLOOKUP(I14647,'DE-PARA'!C:D,2,0)),"NÃO ENCONTRADO")</f>
        <v>Entrada Conta Aplicação (+)</v>
      </c>
      <c r="L14647" s="50" t="str">
        <f>VLOOKUP(K14647,'Base -Receita-Despesa'!$B:$AS,1,FALSE)</f>
        <v>ENTRADA CONTA APLICAÇÃO (+)</v>
      </c>
    </row>
    <row r="14648" spans="1:12" x14ac:dyDescent="0.3">
      <c r="A14648" s="82" t="str">
        <f t="shared" si="458"/>
        <v>2019</v>
      </c>
      <c r="B14648" s="263" t="s">
        <v>2228</v>
      </c>
      <c r="C14648" s="264" t="s">
        <v>138</v>
      </c>
      <c r="D14648" s="74" t="str">
        <f t="shared" si="457"/>
        <v>ago/2019</v>
      </c>
      <c r="E14648" s="267">
        <v>43683</v>
      </c>
      <c r="F14648" s="263" t="s">
        <v>1261</v>
      </c>
      <c r="G14648" s="263" t="s">
        <v>2229</v>
      </c>
      <c r="H14648" s="268" t="s">
        <v>2250</v>
      </c>
      <c r="I14648" s="268" t="s">
        <v>135</v>
      </c>
      <c r="J14648" s="268">
        <v>-9.5</v>
      </c>
      <c r="K14648" s="83" t="str">
        <f>IFERROR(IFERROR(VLOOKUP(I14648,'DE-PARA'!B:D,3,0),VLOOKUP(I14648,'DE-PARA'!C:D,2,0)),"NÃO ENCONTRADO")</f>
        <v>Outras Saídas</v>
      </c>
      <c r="L14648" s="50" t="str">
        <f>VLOOKUP(K14648,'Base -Receita-Despesa'!$B:$AS,1,FALSE)</f>
        <v>Outras Saídas</v>
      </c>
    </row>
    <row r="14649" spans="1:12" x14ac:dyDescent="0.3">
      <c r="A14649" s="82" t="str">
        <f t="shared" si="458"/>
        <v>2019</v>
      </c>
      <c r="B14649" s="263" t="s">
        <v>2228</v>
      </c>
      <c r="C14649" s="264" t="s">
        <v>138</v>
      </c>
      <c r="D14649" s="74" t="str">
        <f t="shared" si="457"/>
        <v>ago/2019</v>
      </c>
      <c r="E14649" s="267">
        <v>43683</v>
      </c>
      <c r="F14649" s="263" t="s">
        <v>1261</v>
      </c>
      <c r="G14649" s="263" t="s">
        <v>2229</v>
      </c>
      <c r="H14649" s="268" t="s">
        <v>2250</v>
      </c>
      <c r="I14649" s="268" t="s">
        <v>135</v>
      </c>
      <c r="J14649" s="268">
        <v>-9.5</v>
      </c>
      <c r="K14649" s="83" t="str">
        <f>IFERROR(IFERROR(VLOOKUP(I14649,'DE-PARA'!B:D,3,0),VLOOKUP(I14649,'DE-PARA'!C:D,2,0)),"NÃO ENCONTRADO")</f>
        <v>Outras Saídas</v>
      </c>
      <c r="L14649" s="50" t="str">
        <f>VLOOKUP(K14649,'Base -Receita-Despesa'!$B:$AS,1,FALSE)</f>
        <v>Outras Saídas</v>
      </c>
    </row>
    <row r="14650" spans="1:12" x14ac:dyDescent="0.3">
      <c r="A14650" s="82" t="str">
        <f t="shared" si="458"/>
        <v>2019</v>
      </c>
      <c r="B14650" s="263" t="s">
        <v>2228</v>
      </c>
      <c r="C14650" s="264" t="s">
        <v>138</v>
      </c>
      <c r="D14650" s="74" t="str">
        <f t="shared" si="457"/>
        <v>ago/2019</v>
      </c>
      <c r="E14650" s="267">
        <v>43683</v>
      </c>
      <c r="F14650" s="263" t="s">
        <v>1261</v>
      </c>
      <c r="G14650" s="263" t="s">
        <v>2229</v>
      </c>
      <c r="H14650" s="268" t="s">
        <v>2250</v>
      </c>
      <c r="I14650" s="268" t="s">
        <v>135</v>
      </c>
      <c r="J14650" s="268">
        <v>-9.5</v>
      </c>
      <c r="K14650" s="83" t="str">
        <f>IFERROR(IFERROR(VLOOKUP(I14650,'DE-PARA'!B:D,3,0),VLOOKUP(I14650,'DE-PARA'!C:D,2,0)),"NÃO ENCONTRADO")</f>
        <v>Outras Saídas</v>
      </c>
      <c r="L14650" s="50" t="str">
        <f>VLOOKUP(K14650,'Base -Receita-Despesa'!$B:$AS,1,FALSE)</f>
        <v>Outras Saídas</v>
      </c>
    </row>
    <row r="14651" spans="1:12" x14ac:dyDescent="0.3">
      <c r="A14651" s="82" t="str">
        <f t="shared" si="458"/>
        <v>2019</v>
      </c>
      <c r="B14651" s="263" t="s">
        <v>2228</v>
      </c>
      <c r="C14651" s="264" t="s">
        <v>138</v>
      </c>
      <c r="D14651" s="74" t="str">
        <f t="shared" si="457"/>
        <v>ago/2019</v>
      </c>
      <c r="E14651" s="267">
        <v>43683</v>
      </c>
      <c r="F14651" s="263" t="s">
        <v>1261</v>
      </c>
      <c r="G14651" s="263" t="s">
        <v>2229</v>
      </c>
      <c r="H14651" s="268" t="s">
        <v>2250</v>
      </c>
      <c r="I14651" s="268" t="s">
        <v>135</v>
      </c>
      <c r="J14651" s="268">
        <v>-9.5</v>
      </c>
      <c r="K14651" s="83" t="str">
        <f>IFERROR(IFERROR(VLOOKUP(I14651,'DE-PARA'!B:D,3,0),VLOOKUP(I14651,'DE-PARA'!C:D,2,0)),"NÃO ENCONTRADO")</f>
        <v>Outras Saídas</v>
      </c>
      <c r="L14651" s="50" t="str">
        <f>VLOOKUP(K14651,'Base -Receita-Despesa'!$B:$AS,1,FALSE)</f>
        <v>Outras Saídas</v>
      </c>
    </row>
    <row r="14652" spans="1:12" x14ac:dyDescent="0.3">
      <c r="A14652" s="82" t="str">
        <f t="shared" si="458"/>
        <v>2019</v>
      </c>
      <c r="B14652" s="263" t="s">
        <v>2228</v>
      </c>
      <c r="C14652" s="264" t="s">
        <v>138</v>
      </c>
      <c r="D14652" s="74" t="str">
        <f t="shared" si="457"/>
        <v>ago/2019</v>
      </c>
      <c r="E14652" s="267">
        <v>43684</v>
      </c>
      <c r="F14652" s="263">
        <v>13352</v>
      </c>
      <c r="G14652" s="263" t="s">
        <v>2229</v>
      </c>
      <c r="H14652" s="268" t="s">
        <v>4655</v>
      </c>
      <c r="I14652" s="268" t="s">
        <v>2190</v>
      </c>
      <c r="J14652" s="269">
        <v>-1947.25</v>
      </c>
      <c r="K14652" s="83" t="str">
        <f>IFERROR(IFERROR(VLOOKUP(I14652,'DE-PARA'!B:D,3,0),VLOOKUP(I14652,'DE-PARA'!C:D,2,0)),"NÃO ENCONTRADO")</f>
        <v>Materiais</v>
      </c>
      <c r="L14652" s="50" t="str">
        <f>VLOOKUP(K14652,'Base -Receita-Despesa'!$B:$AS,1,FALSE)</f>
        <v>Materiais</v>
      </c>
    </row>
    <row r="14653" spans="1:12" x14ac:dyDescent="0.3">
      <c r="A14653" s="82" t="str">
        <f t="shared" si="458"/>
        <v>2019</v>
      </c>
      <c r="B14653" s="263" t="s">
        <v>2228</v>
      </c>
      <c r="C14653" s="264" t="s">
        <v>138</v>
      </c>
      <c r="D14653" s="74" t="str">
        <f t="shared" si="457"/>
        <v>ago/2019</v>
      </c>
      <c r="E14653" s="267">
        <v>43684</v>
      </c>
      <c r="F14653" s="263">
        <v>13352</v>
      </c>
      <c r="G14653" s="263" t="s">
        <v>2229</v>
      </c>
      <c r="H14653" s="268" t="s">
        <v>4655</v>
      </c>
      <c r="I14653" s="268" t="s">
        <v>562</v>
      </c>
      <c r="J14653" s="268">
        <v>-182.85</v>
      </c>
      <c r="K14653" s="83" t="str">
        <f>IFERROR(IFERROR(VLOOKUP(I14653,'DE-PARA'!B:D,3,0),VLOOKUP(I14653,'DE-PARA'!C:D,2,0)),"NÃO ENCONTRADO")</f>
        <v>Outras Saídas</v>
      </c>
      <c r="L14653" s="50" t="str">
        <f>VLOOKUP(K14653,'Base -Receita-Despesa'!$B:$AS,1,FALSE)</f>
        <v>Outras Saídas</v>
      </c>
    </row>
    <row r="14654" spans="1:12" x14ac:dyDescent="0.3">
      <c r="A14654" s="82" t="str">
        <f t="shared" si="458"/>
        <v>2019</v>
      </c>
      <c r="B14654" s="263" t="s">
        <v>2228</v>
      </c>
      <c r="C14654" s="264" t="s">
        <v>138</v>
      </c>
      <c r="D14654" s="74" t="str">
        <f t="shared" si="457"/>
        <v>ago/2019</v>
      </c>
      <c r="E14654" s="267">
        <v>43684</v>
      </c>
      <c r="F14654" s="263">
        <v>13736</v>
      </c>
      <c r="G14654" s="263" t="s">
        <v>2229</v>
      </c>
      <c r="H14654" s="268" t="s">
        <v>4655</v>
      </c>
      <c r="I14654" s="268" t="s">
        <v>2190</v>
      </c>
      <c r="J14654" s="269">
        <v>-1510</v>
      </c>
      <c r="K14654" s="83" t="str">
        <f>IFERROR(IFERROR(VLOOKUP(I14654,'DE-PARA'!B:D,3,0),VLOOKUP(I14654,'DE-PARA'!C:D,2,0)),"NÃO ENCONTRADO")</f>
        <v>Materiais</v>
      </c>
      <c r="L14654" s="50" t="str">
        <f>VLOOKUP(K14654,'Base -Receita-Despesa'!$B:$AS,1,FALSE)</f>
        <v>Materiais</v>
      </c>
    </row>
    <row r="14655" spans="1:12" x14ac:dyDescent="0.3">
      <c r="A14655" s="82" t="str">
        <f t="shared" si="458"/>
        <v>2019</v>
      </c>
      <c r="B14655" s="263" t="s">
        <v>2228</v>
      </c>
      <c r="C14655" s="264" t="s">
        <v>138</v>
      </c>
      <c r="D14655" s="74" t="str">
        <f t="shared" si="457"/>
        <v>ago/2019</v>
      </c>
      <c r="E14655" s="267">
        <v>43684</v>
      </c>
      <c r="F14655" s="263">
        <v>13736</v>
      </c>
      <c r="G14655" s="263" t="s">
        <v>2229</v>
      </c>
      <c r="H14655" s="268" t="s">
        <v>4655</v>
      </c>
      <c r="I14655" s="268" t="s">
        <v>562</v>
      </c>
      <c r="J14655" s="268">
        <v>-133.25</v>
      </c>
      <c r="K14655" s="83" t="str">
        <f>IFERROR(IFERROR(VLOOKUP(I14655,'DE-PARA'!B:D,3,0),VLOOKUP(I14655,'DE-PARA'!C:D,2,0)),"NÃO ENCONTRADO")</f>
        <v>Outras Saídas</v>
      </c>
      <c r="L14655" s="50" t="str">
        <f>VLOOKUP(K14655,'Base -Receita-Despesa'!$B:$AS,1,FALSE)</f>
        <v>Outras Saídas</v>
      </c>
    </row>
    <row r="14656" spans="1:12" x14ac:dyDescent="0.3">
      <c r="A14656" s="82" t="str">
        <f t="shared" si="458"/>
        <v>2019</v>
      </c>
      <c r="B14656" s="263" t="s">
        <v>2228</v>
      </c>
      <c r="C14656" s="264" t="s">
        <v>138</v>
      </c>
      <c r="D14656" s="74" t="str">
        <f t="shared" si="457"/>
        <v>ago/2019</v>
      </c>
      <c r="E14656" s="267">
        <v>43684</v>
      </c>
      <c r="F14656" s="263">
        <v>15674</v>
      </c>
      <c r="G14656" s="263" t="s">
        <v>2229</v>
      </c>
      <c r="H14656" s="268" t="s">
        <v>4384</v>
      </c>
      <c r="I14656" s="268" t="s">
        <v>200</v>
      </c>
      <c r="J14656" s="269">
        <v>-9308.61</v>
      </c>
      <c r="K14656" s="83" t="str">
        <f>IFERROR(IFERROR(VLOOKUP(I14656,'DE-PARA'!B:D,3,0),VLOOKUP(I14656,'DE-PARA'!C:D,2,0)),"NÃO ENCONTRADO")</f>
        <v>Serviços</v>
      </c>
      <c r="L14656" s="50" t="str">
        <f>VLOOKUP(K14656,'Base -Receita-Despesa'!$B:$AS,1,FALSE)</f>
        <v>Serviços</v>
      </c>
    </row>
    <row r="14657" spans="1:12" x14ac:dyDescent="0.3">
      <c r="A14657" s="82" t="str">
        <f t="shared" si="458"/>
        <v>2019</v>
      </c>
      <c r="B14657" s="263" t="s">
        <v>2228</v>
      </c>
      <c r="C14657" s="264" t="s">
        <v>138</v>
      </c>
      <c r="D14657" s="74" t="str">
        <f t="shared" si="457"/>
        <v>ago/2019</v>
      </c>
      <c r="E14657" s="267">
        <v>43684</v>
      </c>
      <c r="F14657" s="263">
        <v>4807</v>
      </c>
      <c r="G14657" s="263" t="s">
        <v>2330</v>
      </c>
      <c r="H14657" s="268" t="s">
        <v>4656</v>
      </c>
      <c r="I14657" s="268" t="s">
        <v>2189</v>
      </c>
      <c r="J14657" s="269">
        <v>-3572.36</v>
      </c>
      <c r="K14657" s="83" t="str">
        <f>IFERROR(IFERROR(VLOOKUP(I14657,'DE-PARA'!B:D,3,0),VLOOKUP(I14657,'DE-PARA'!C:D,2,0)),"NÃO ENCONTRADO")</f>
        <v>Materiais</v>
      </c>
      <c r="L14657" s="50" t="str">
        <f>VLOOKUP(K14657,'Base -Receita-Despesa'!$B:$AS,1,FALSE)</f>
        <v>Materiais</v>
      </c>
    </row>
    <row r="14658" spans="1:12" x14ac:dyDescent="0.3">
      <c r="A14658" s="82" t="str">
        <f t="shared" si="458"/>
        <v>2019</v>
      </c>
      <c r="B14658" s="263" t="s">
        <v>2228</v>
      </c>
      <c r="C14658" s="264" t="s">
        <v>138</v>
      </c>
      <c r="D14658" s="74" t="str">
        <f t="shared" si="457"/>
        <v>ago/2019</v>
      </c>
      <c r="E14658" s="267">
        <v>43684</v>
      </c>
      <c r="F14658" s="263">
        <v>4807</v>
      </c>
      <c r="G14658" s="263" t="s">
        <v>2330</v>
      </c>
      <c r="H14658" s="268" t="s">
        <v>4656</v>
      </c>
      <c r="I14658" s="268" t="s">
        <v>562</v>
      </c>
      <c r="J14658" s="268">
        <v>-142.88999999999999</v>
      </c>
      <c r="K14658" s="83" t="str">
        <f>IFERROR(IFERROR(VLOOKUP(I14658,'DE-PARA'!B:D,3,0),VLOOKUP(I14658,'DE-PARA'!C:D,2,0)),"NÃO ENCONTRADO")</f>
        <v>Outras Saídas</v>
      </c>
      <c r="L14658" s="50" t="str">
        <f>VLOOKUP(K14658,'Base -Receita-Despesa'!$B:$AS,1,FALSE)</f>
        <v>Outras Saídas</v>
      </c>
    </row>
    <row r="14659" spans="1:12" x14ac:dyDescent="0.3">
      <c r="A14659" s="82" t="str">
        <f t="shared" si="458"/>
        <v>2019</v>
      </c>
      <c r="B14659" s="263" t="s">
        <v>2228</v>
      </c>
      <c r="C14659" s="264" t="s">
        <v>138</v>
      </c>
      <c r="D14659" s="74" t="str">
        <f t="shared" si="457"/>
        <v>ago/2019</v>
      </c>
      <c r="E14659" s="267">
        <v>43684</v>
      </c>
      <c r="F14659" s="263" t="s">
        <v>2471</v>
      </c>
      <c r="G14659" s="263" t="s">
        <v>2229</v>
      </c>
      <c r="H14659" s="268" t="s">
        <v>2362</v>
      </c>
      <c r="I14659" s="268" t="s">
        <v>439</v>
      </c>
      <c r="J14659" s="268">
        <v>-998</v>
      </c>
      <c r="K14659" s="83" t="str">
        <f>IFERROR(IFERROR(VLOOKUP(I14659,'DE-PARA'!B:D,3,0),VLOOKUP(I14659,'DE-PARA'!C:D,2,0)),"NÃO ENCONTRADO")</f>
        <v>Aluguéis</v>
      </c>
      <c r="L14659" s="50" t="str">
        <f>VLOOKUP(K14659,'Base -Receita-Despesa'!$B:$AS,1,FALSE)</f>
        <v>Aluguéis</v>
      </c>
    </row>
    <row r="14660" spans="1:12" x14ac:dyDescent="0.3">
      <c r="A14660" s="82" t="str">
        <f t="shared" si="458"/>
        <v>2019</v>
      </c>
      <c r="B14660" s="263" t="s">
        <v>2228</v>
      </c>
      <c r="C14660" s="264" t="s">
        <v>138</v>
      </c>
      <c r="D14660" s="74" t="str">
        <f t="shared" ref="D14660:D14723" si="459">TEXT(E14660,"mmm/aaaa")</f>
        <v>ago/2019</v>
      </c>
      <c r="E14660" s="267">
        <v>43684</v>
      </c>
      <c r="F14660" s="263">
        <v>527</v>
      </c>
      <c r="G14660" s="263" t="s">
        <v>2229</v>
      </c>
      <c r="H14660" s="268" t="s">
        <v>4657</v>
      </c>
      <c r="I14660" s="268" t="s">
        <v>2181</v>
      </c>
      <c r="J14660" s="268">
        <v>-530.75</v>
      </c>
      <c r="K14660" s="83" t="str">
        <f>IFERROR(IFERROR(VLOOKUP(I14660,'DE-PARA'!B:D,3,0),VLOOKUP(I14660,'DE-PARA'!C:D,2,0)),"NÃO ENCONTRADO")</f>
        <v>Materiais</v>
      </c>
      <c r="L14660" s="50" t="str">
        <f>VLOOKUP(K14660,'Base -Receita-Despesa'!$B:$AS,1,FALSE)</f>
        <v>Materiais</v>
      </c>
    </row>
    <row r="14661" spans="1:12" x14ac:dyDescent="0.3">
      <c r="A14661" s="82" t="str">
        <f t="shared" si="458"/>
        <v>2019</v>
      </c>
      <c r="B14661" s="263" t="s">
        <v>2228</v>
      </c>
      <c r="C14661" s="264" t="s">
        <v>138</v>
      </c>
      <c r="D14661" s="74" t="str">
        <f t="shared" si="459"/>
        <v>ago/2019</v>
      </c>
      <c r="E14661" s="267">
        <v>43684</v>
      </c>
      <c r="F14661" s="263">
        <v>8873</v>
      </c>
      <c r="G14661" s="263" t="s">
        <v>2229</v>
      </c>
      <c r="H14661" s="268" t="s">
        <v>4443</v>
      </c>
      <c r="I14661" s="268" t="s">
        <v>2182</v>
      </c>
      <c r="J14661" s="268">
        <v>-334.4</v>
      </c>
      <c r="K14661" s="83" t="str">
        <f>IFERROR(IFERROR(VLOOKUP(I14661,'DE-PARA'!B:D,3,0),VLOOKUP(I14661,'DE-PARA'!C:D,2,0)),"NÃO ENCONTRADO")</f>
        <v>Materiais</v>
      </c>
      <c r="L14661" s="50" t="str">
        <f>VLOOKUP(K14661,'Base -Receita-Despesa'!$B:$AS,1,FALSE)</f>
        <v>Materiais</v>
      </c>
    </row>
    <row r="14662" spans="1:12" x14ac:dyDescent="0.3">
      <c r="A14662" s="82" t="str">
        <f t="shared" si="458"/>
        <v>2019</v>
      </c>
      <c r="B14662" s="263" t="s">
        <v>2228</v>
      </c>
      <c r="C14662" s="264" t="s">
        <v>138</v>
      </c>
      <c r="D14662" s="74" t="str">
        <f t="shared" si="459"/>
        <v>ago/2019</v>
      </c>
      <c r="E14662" s="267">
        <v>43684</v>
      </c>
      <c r="F14662" s="263">
        <v>6076</v>
      </c>
      <c r="G14662" s="263" t="s">
        <v>2229</v>
      </c>
      <c r="H14662" s="268" t="s">
        <v>4658</v>
      </c>
      <c r="I14662" s="268" t="s">
        <v>2182</v>
      </c>
      <c r="J14662" s="269">
        <v>-1110</v>
      </c>
      <c r="K14662" s="83" t="str">
        <f>IFERROR(IFERROR(VLOOKUP(I14662,'DE-PARA'!B:D,3,0),VLOOKUP(I14662,'DE-PARA'!C:D,2,0)),"NÃO ENCONTRADO")</f>
        <v>Materiais</v>
      </c>
      <c r="L14662" s="50" t="str">
        <f>VLOOKUP(K14662,'Base -Receita-Despesa'!$B:$AS,1,FALSE)</f>
        <v>Materiais</v>
      </c>
    </row>
    <row r="14663" spans="1:12" x14ac:dyDescent="0.3">
      <c r="A14663" s="82" t="str">
        <f t="shared" si="458"/>
        <v>2019</v>
      </c>
      <c r="B14663" s="263" t="s">
        <v>2228</v>
      </c>
      <c r="C14663" s="264" t="s">
        <v>138</v>
      </c>
      <c r="D14663" s="74" t="str">
        <f t="shared" si="459"/>
        <v>ago/2019</v>
      </c>
      <c r="E14663" s="267">
        <v>43684</v>
      </c>
      <c r="F14663" s="263">
        <v>1118</v>
      </c>
      <c r="G14663" s="263" t="s">
        <v>2229</v>
      </c>
      <c r="H14663" s="268" t="s">
        <v>4513</v>
      </c>
      <c r="I14663" s="268" t="s">
        <v>2193</v>
      </c>
      <c r="J14663" s="268">
        <v>-205</v>
      </c>
      <c r="K14663" s="83" t="str">
        <f>IFERROR(IFERROR(VLOOKUP(I14663,'DE-PARA'!B:D,3,0),VLOOKUP(I14663,'DE-PARA'!C:D,2,0)),"NÃO ENCONTRADO")</f>
        <v>Materiais</v>
      </c>
      <c r="L14663" s="50" t="str">
        <f>VLOOKUP(K14663,'Base -Receita-Despesa'!$B:$AS,1,FALSE)</f>
        <v>Materiais</v>
      </c>
    </row>
    <row r="14664" spans="1:12" x14ac:dyDescent="0.3">
      <c r="A14664" s="82" t="str">
        <f t="shared" si="458"/>
        <v>2019</v>
      </c>
      <c r="B14664" s="263" t="s">
        <v>2228</v>
      </c>
      <c r="C14664" s="264" t="s">
        <v>138</v>
      </c>
      <c r="D14664" s="74" t="str">
        <f t="shared" si="459"/>
        <v>ago/2019</v>
      </c>
      <c r="E14664" s="267">
        <v>43684</v>
      </c>
      <c r="F14664" s="263">
        <v>39952</v>
      </c>
      <c r="G14664" s="263" t="s">
        <v>2229</v>
      </c>
      <c r="H14664" s="268" t="s">
        <v>4541</v>
      </c>
      <c r="I14664" s="268" t="s">
        <v>2182</v>
      </c>
      <c r="J14664" s="268">
        <v>-475</v>
      </c>
      <c r="K14664" s="83" t="str">
        <f>IFERROR(IFERROR(VLOOKUP(I14664,'DE-PARA'!B:D,3,0),VLOOKUP(I14664,'DE-PARA'!C:D,2,0)),"NÃO ENCONTRADO")</f>
        <v>Materiais</v>
      </c>
      <c r="L14664" s="50" t="str">
        <f>VLOOKUP(K14664,'Base -Receita-Despesa'!$B:$AS,1,FALSE)</f>
        <v>Materiais</v>
      </c>
    </row>
    <row r="14665" spans="1:12" x14ac:dyDescent="0.3">
      <c r="A14665" s="82" t="str">
        <f t="shared" si="458"/>
        <v>2019</v>
      </c>
      <c r="B14665" s="263" t="s">
        <v>2228</v>
      </c>
      <c r="C14665" s="264" t="s">
        <v>138</v>
      </c>
      <c r="D14665" s="74" t="str">
        <f t="shared" si="459"/>
        <v>ago/2019</v>
      </c>
      <c r="E14665" s="267">
        <v>43684</v>
      </c>
      <c r="F14665" s="263">
        <v>11100</v>
      </c>
      <c r="G14665" s="263" t="s">
        <v>2229</v>
      </c>
      <c r="H14665" s="268" t="s">
        <v>4369</v>
      </c>
      <c r="I14665" s="268" t="s">
        <v>2183</v>
      </c>
      <c r="J14665" s="269">
        <v>-2068.0500000000002</v>
      </c>
      <c r="K14665" s="83" t="str">
        <f>IFERROR(IFERROR(VLOOKUP(I14665,'DE-PARA'!B:D,3,0),VLOOKUP(I14665,'DE-PARA'!C:D,2,0)),"NÃO ENCONTRADO")</f>
        <v>Materiais</v>
      </c>
      <c r="L14665" s="50" t="str">
        <f>VLOOKUP(K14665,'Base -Receita-Despesa'!$B:$AS,1,FALSE)</f>
        <v>Materiais</v>
      </c>
    </row>
    <row r="14666" spans="1:12" x14ac:dyDescent="0.3">
      <c r="A14666" s="82" t="str">
        <f t="shared" si="458"/>
        <v>2019</v>
      </c>
      <c r="B14666" s="263" t="s">
        <v>2228</v>
      </c>
      <c r="C14666" s="264" t="s">
        <v>138</v>
      </c>
      <c r="D14666" s="74" t="str">
        <f t="shared" si="459"/>
        <v>ago/2019</v>
      </c>
      <c r="E14666" s="267">
        <v>43684</v>
      </c>
      <c r="F14666" s="263">
        <v>11100</v>
      </c>
      <c r="G14666" s="263" t="s">
        <v>2229</v>
      </c>
      <c r="H14666" s="268" t="s">
        <v>4369</v>
      </c>
      <c r="I14666" s="268" t="s">
        <v>562</v>
      </c>
      <c r="J14666" s="268">
        <v>-37.22</v>
      </c>
      <c r="K14666" s="83" t="str">
        <f>IFERROR(IFERROR(VLOOKUP(I14666,'DE-PARA'!B:D,3,0),VLOOKUP(I14666,'DE-PARA'!C:D,2,0)),"NÃO ENCONTRADO")</f>
        <v>Outras Saídas</v>
      </c>
      <c r="L14666" s="50" t="str">
        <f>VLOOKUP(K14666,'Base -Receita-Despesa'!$B:$AS,1,FALSE)</f>
        <v>Outras Saídas</v>
      </c>
    </row>
    <row r="14667" spans="1:12" x14ac:dyDescent="0.3">
      <c r="A14667" s="82" t="str">
        <f t="shared" si="458"/>
        <v>2019</v>
      </c>
      <c r="B14667" s="263" t="s">
        <v>2228</v>
      </c>
      <c r="C14667" s="264" t="s">
        <v>138</v>
      </c>
      <c r="D14667" s="74" t="str">
        <f t="shared" si="459"/>
        <v>ago/2019</v>
      </c>
      <c r="E14667" s="267">
        <v>43684</v>
      </c>
      <c r="F14667" s="263">
        <v>72</v>
      </c>
      <c r="G14667" s="263" t="s">
        <v>2229</v>
      </c>
      <c r="H14667" s="268" t="s">
        <v>4659</v>
      </c>
      <c r="I14667" s="268" t="s">
        <v>2182</v>
      </c>
      <c r="J14667" s="268">
        <v>-87.2</v>
      </c>
      <c r="K14667" s="83" t="str">
        <f>IFERROR(IFERROR(VLOOKUP(I14667,'DE-PARA'!B:D,3,0),VLOOKUP(I14667,'DE-PARA'!C:D,2,0)),"NÃO ENCONTRADO")</f>
        <v>Materiais</v>
      </c>
      <c r="L14667" s="50" t="str">
        <f>VLOOKUP(K14667,'Base -Receita-Despesa'!$B:$AS,1,FALSE)</f>
        <v>Materiais</v>
      </c>
    </row>
    <row r="14668" spans="1:12" x14ac:dyDescent="0.3">
      <c r="A14668" s="82" t="str">
        <f t="shared" si="458"/>
        <v>2019</v>
      </c>
      <c r="B14668" s="263" t="s">
        <v>2228</v>
      </c>
      <c r="C14668" s="264" t="s">
        <v>138</v>
      </c>
      <c r="D14668" s="74" t="str">
        <f t="shared" si="459"/>
        <v>ago/2019</v>
      </c>
      <c r="E14668" s="267">
        <v>43684</v>
      </c>
      <c r="F14668" s="263">
        <v>322612</v>
      </c>
      <c r="G14668" s="263" t="s">
        <v>2229</v>
      </c>
      <c r="H14668" s="268" t="s">
        <v>174</v>
      </c>
      <c r="I14668" s="268" t="s">
        <v>2188</v>
      </c>
      <c r="J14668" s="269">
        <v>-4223.03</v>
      </c>
      <c r="K14668" s="83" t="str">
        <f>IFERROR(IFERROR(VLOOKUP(I14668,'DE-PARA'!B:D,3,0),VLOOKUP(I14668,'DE-PARA'!C:D,2,0)),"NÃO ENCONTRADO")</f>
        <v>Materiais</v>
      </c>
      <c r="L14668" s="50" t="str">
        <f>VLOOKUP(K14668,'Base -Receita-Despesa'!$B:$AS,1,FALSE)</f>
        <v>Materiais</v>
      </c>
    </row>
    <row r="14669" spans="1:12" x14ac:dyDescent="0.3">
      <c r="A14669" s="82" t="str">
        <f t="shared" si="458"/>
        <v>2019</v>
      </c>
      <c r="B14669" s="263" t="s">
        <v>2228</v>
      </c>
      <c r="C14669" s="264" t="s">
        <v>138</v>
      </c>
      <c r="D14669" s="74" t="str">
        <f t="shared" si="459"/>
        <v>ago/2019</v>
      </c>
      <c r="E14669" s="267">
        <v>43684</v>
      </c>
      <c r="F14669" s="263" t="s">
        <v>1070</v>
      </c>
      <c r="G14669" s="263" t="s">
        <v>2229</v>
      </c>
      <c r="H14669" s="268" t="s">
        <v>1071</v>
      </c>
      <c r="I14669" s="268" t="s">
        <v>2237</v>
      </c>
      <c r="J14669" s="269">
        <v>66962.27</v>
      </c>
      <c r="K14669" s="83" t="str">
        <f>IFERROR(IFERROR(VLOOKUP(I14669,'DE-PARA'!B:D,3,0),VLOOKUP(I14669,'DE-PARA'!C:D,2,0)),"NÃO ENCONTRADO")</f>
        <v>Entrada Conta Aplicação (+)</v>
      </c>
      <c r="L14669" s="50" t="str">
        <f>VLOOKUP(K14669,'Base -Receita-Despesa'!$B:$AS,1,FALSE)</f>
        <v>ENTRADA CONTA APLICAÇÃO (+)</v>
      </c>
    </row>
    <row r="14670" spans="1:12" x14ac:dyDescent="0.3">
      <c r="A14670" s="82" t="str">
        <f t="shared" si="458"/>
        <v>2019</v>
      </c>
      <c r="B14670" s="263" t="s">
        <v>2228</v>
      </c>
      <c r="C14670" s="264" t="s">
        <v>138</v>
      </c>
      <c r="D14670" s="74" t="str">
        <f t="shared" si="459"/>
        <v>ago/2019</v>
      </c>
      <c r="E14670" s="267">
        <v>43684</v>
      </c>
      <c r="F14670" s="263">
        <v>280256</v>
      </c>
      <c r="G14670" s="263" t="s">
        <v>2238</v>
      </c>
      <c r="H14670" s="268" t="s">
        <v>4471</v>
      </c>
      <c r="I14670" s="268" t="s">
        <v>2181</v>
      </c>
      <c r="J14670" s="268">
        <v>-998.94</v>
      </c>
      <c r="K14670" s="83" t="str">
        <f>IFERROR(IFERROR(VLOOKUP(I14670,'DE-PARA'!B:D,3,0),VLOOKUP(I14670,'DE-PARA'!C:D,2,0)),"NÃO ENCONTRADO")</f>
        <v>Materiais</v>
      </c>
      <c r="L14670" s="50" t="str">
        <f>VLOOKUP(K14670,'Base -Receita-Despesa'!$B:$AS,1,FALSE)</f>
        <v>Materiais</v>
      </c>
    </row>
    <row r="14671" spans="1:12" x14ac:dyDescent="0.3">
      <c r="A14671" s="82" t="str">
        <f t="shared" si="458"/>
        <v>2019</v>
      </c>
      <c r="B14671" s="263" t="s">
        <v>2228</v>
      </c>
      <c r="C14671" s="264" t="s">
        <v>138</v>
      </c>
      <c r="D14671" s="74" t="str">
        <f t="shared" si="459"/>
        <v>ago/2019</v>
      </c>
      <c r="E14671" s="267">
        <v>43684</v>
      </c>
      <c r="F14671" s="265">
        <v>280555</v>
      </c>
      <c r="G14671" s="265" t="s">
        <v>2238</v>
      </c>
      <c r="H14671" s="268" t="s">
        <v>4471</v>
      </c>
      <c r="I14671" s="268" t="s">
        <v>2181</v>
      </c>
      <c r="J14671" s="268">
        <v>-585.28</v>
      </c>
      <c r="K14671" s="83" t="str">
        <f>IFERROR(IFERROR(VLOOKUP(I14671,'DE-PARA'!B:D,3,0),VLOOKUP(I14671,'DE-PARA'!C:D,2,0)),"NÃO ENCONTRADO")</f>
        <v>Materiais</v>
      </c>
      <c r="L14671" s="50" t="str">
        <f>VLOOKUP(K14671,'Base -Receita-Despesa'!$B:$AS,1,FALSE)</f>
        <v>Materiais</v>
      </c>
    </row>
    <row r="14672" spans="1:12" x14ac:dyDescent="0.3">
      <c r="A14672" s="82" t="str">
        <f t="shared" si="458"/>
        <v>2019</v>
      </c>
      <c r="B14672" s="263" t="s">
        <v>2228</v>
      </c>
      <c r="C14672" s="264" t="s">
        <v>138</v>
      </c>
      <c r="D14672" s="74" t="str">
        <f t="shared" si="459"/>
        <v>ago/2019</v>
      </c>
      <c r="E14672" s="267">
        <v>43684</v>
      </c>
      <c r="F14672" s="263">
        <v>280895</v>
      </c>
      <c r="G14672" s="265" t="s">
        <v>2324</v>
      </c>
      <c r="H14672" s="272" t="s">
        <v>4471</v>
      </c>
      <c r="I14672" s="268" t="s">
        <v>2182</v>
      </c>
      <c r="J14672" s="268">
        <v>-342.26</v>
      </c>
      <c r="K14672" s="83" t="str">
        <f>IFERROR(IFERROR(VLOOKUP(I14672,'DE-PARA'!B:D,3,0),VLOOKUP(I14672,'DE-PARA'!C:D,2,0)),"NÃO ENCONTRADO")</f>
        <v>Materiais</v>
      </c>
      <c r="L14672" s="50" t="str">
        <f>VLOOKUP(K14672,'Base -Receita-Despesa'!$B:$AS,1,FALSE)</f>
        <v>Materiais</v>
      </c>
    </row>
    <row r="14673" spans="1:12" x14ac:dyDescent="0.3">
      <c r="A14673" s="82" t="str">
        <f t="shared" si="458"/>
        <v>2019</v>
      </c>
      <c r="B14673" s="263" t="s">
        <v>2228</v>
      </c>
      <c r="C14673" s="264" t="s">
        <v>138</v>
      </c>
      <c r="D14673" s="74" t="str">
        <f t="shared" si="459"/>
        <v>ago/2019</v>
      </c>
      <c r="E14673" s="267">
        <v>43684</v>
      </c>
      <c r="F14673" s="263">
        <v>280895</v>
      </c>
      <c r="G14673" s="265" t="s">
        <v>2238</v>
      </c>
      <c r="H14673" s="272" t="s">
        <v>4471</v>
      </c>
      <c r="I14673" s="268" t="s">
        <v>2182</v>
      </c>
      <c r="J14673" s="268">
        <v>-342.26</v>
      </c>
      <c r="K14673" s="83" t="str">
        <f>IFERROR(IFERROR(VLOOKUP(I14673,'DE-PARA'!B:D,3,0),VLOOKUP(I14673,'DE-PARA'!C:D,2,0)),"NÃO ENCONTRADO")</f>
        <v>Materiais</v>
      </c>
      <c r="L14673" s="50" t="str">
        <f>VLOOKUP(K14673,'Base -Receita-Despesa'!$B:$AS,1,FALSE)</f>
        <v>Materiais</v>
      </c>
    </row>
    <row r="14674" spans="1:12" x14ac:dyDescent="0.3">
      <c r="A14674" s="82" t="str">
        <f t="shared" si="458"/>
        <v>2019</v>
      </c>
      <c r="B14674" s="263" t="s">
        <v>2228</v>
      </c>
      <c r="C14674" s="264" t="s">
        <v>138</v>
      </c>
      <c r="D14674" s="74" t="str">
        <f t="shared" si="459"/>
        <v>ago/2019</v>
      </c>
      <c r="E14674" s="267">
        <v>43684</v>
      </c>
      <c r="F14674" s="263">
        <v>282681</v>
      </c>
      <c r="G14674" s="263" t="s">
        <v>2330</v>
      </c>
      <c r="H14674" s="268" t="s">
        <v>4471</v>
      </c>
      <c r="I14674" s="268" t="s">
        <v>2181</v>
      </c>
      <c r="J14674" s="269">
        <v>-1534.41</v>
      </c>
      <c r="K14674" s="83" t="str">
        <f>IFERROR(IFERROR(VLOOKUP(I14674,'DE-PARA'!B:D,3,0),VLOOKUP(I14674,'DE-PARA'!C:D,2,0)),"NÃO ENCONTRADO")</f>
        <v>Materiais</v>
      </c>
      <c r="L14674" s="50" t="str">
        <f>VLOOKUP(K14674,'Base -Receita-Despesa'!$B:$AS,1,FALSE)</f>
        <v>Materiais</v>
      </c>
    </row>
    <row r="14675" spans="1:12" x14ac:dyDescent="0.3">
      <c r="A14675" s="82" t="str">
        <f t="shared" si="458"/>
        <v>2019</v>
      </c>
      <c r="B14675" s="263" t="s">
        <v>2228</v>
      </c>
      <c r="C14675" s="264" t="s">
        <v>138</v>
      </c>
      <c r="D14675" s="74" t="str">
        <f t="shared" si="459"/>
        <v>ago/2019</v>
      </c>
      <c r="E14675" s="267">
        <v>43684</v>
      </c>
      <c r="F14675" s="263">
        <v>282681</v>
      </c>
      <c r="G14675" s="263" t="s">
        <v>2324</v>
      </c>
      <c r="H14675" s="268" t="s">
        <v>4471</v>
      </c>
      <c r="I14675" s="268" t="s">
        <v>2181</v>
      </c>
      <c r="J14675" s="269">
        <v>-1534.41</v>
      </c>
      <c r="K14675" s="83" t="str">
        <f>IFERROR(IFERROR(VLOOKUP(I14675,'DE-PARA'!B:D,3,0),VLOOKUP(I14675,'DE-PARA'!C:D,2,0)),"NÃO ENCONTRADO")</f>
        <v>Materiais</v>
      </c>
      <c r="L14675" s="50" t="str">
        <f>VLOOKUP(K14675,'Base -Receita-Despesa'!$B:$AS,1,FALSE)</f>
        <v>Materiais</v>
      </c>
    </row>
    <row r="14676" spans="1:12" x14ac:dyDescent="0.3">
      <c r="A14676" s="82" t="str">
        <f t="shared" si="458"/>
        <v>2019</v>
      </c>
      <c r="B14676" s="263" t="s">
        <v>2228</v>
      </c>
      <c r="C14676" s="264" t="s">
        <v>138</v>
      </c>
      <c r="D14676" s="74" t="str">
        <f t="shared" si="459"/>
        <v>ago/2019</v>
      </c>
      <c r="E14676" s="267">
        <v>43684</v>
      </c>
      <c r="F14676" s="263">
        <v>282681</v>
      </c>
      <c r="G14676" s="263" t="s">
        <v>2238</v>
      </c>
      <c r="H14676" s="268" t="s">
        <v>4471</v>
      </c>
      <c r="I14676" s="268" t="s">
        <v>2181</v>
      </c>
      <c r="J14676" s="269">
        <v>-1534.41</v>
      </c>
      <c r="K14676" s="83" t="str">
        <f>IFERROR(IFERROR(VLOOKUP(I14676,'DE-PARA'!B:D,3,0),VLOOKUP(I14676,'DE-PARA'!C:D,2,0)),"NÃO ENCONTRADO")</f>
        <v>Materiais</v>
      </c>
      <c r="L14676" s="50" t="str">
        <f>VLOOKUP(K14676,'Base -Receita-Despesa'!$B:$AS,1,FALSE)</f>
        <v>Materiais</v>
      </c>
    </row>
    <row r="14677" spans="1:12" x14ac:dyDescent="0.3">
      <c r="A14677" s="82" t="str">
        <f t="shared" si="458"/>
        <v>2019</v>
      </c>
      <c r="B14677" s="263" t="s">
        <v>2228</v>
      </c>
      <c r="C14677" s="264" t="s">
        <v>138</v>
      </c>
      <c r="D14677" s="74" t="str">
        <f t="shared" si="459"/>
        <v>ago/2019</v>
      </c>
      <c r="E14677" s="267">
        <v>43684</v>
      </c>
      <c r="F14677" s="263">
        <v>283618</v>
      </c>
      <c r="G14677" s="263" t="s">
        <v>2229</v>
      </c>
      <c r="H14677" s="268" t="s">
        <v>4471</v>
      </c>
      <c r="I14677" s="268" t="s">
        <v>2182</v>
      </c>
      <c r="J14677" s="269">
        <v>-3516.26</v>
      </c>
      <c r="K14677" s="83" t="str">
        <f>IFERROR(IFERROR(VLOOKUP(I14677,'DE-PARA'!B:D,3,0),VLOOKUP(I14677,'DE-PARA'!C:D,2,0)),"NÃO ENCONTRADO")</f>
        <v>Materiais</v>
      </c>
      <c r="L14677" s="50" t="str">
        <f>VLOOKUP(K14677,'Base -Receita-Despesa'!$B:$AS,1,FALSE)</f>
        <v>Materiais</v>
      </c>
    </row>
    <row r="14678" spans="1:12" x14ac:dyDescent="0.3">
      <c r="A14678" s="82" t="str">
        <f t="shared" si="458"/>
        <v>2019</v>
      </c>
      <c r="B14678" s="263" t="s">
        <v>2228</v>
      </c>
      <c r="C14678" s="264" t="s">
        <v>138</v>
      </c>
      <c r="D14678" s="74" t="str">
        <f t="shared" si="459"/>
        <v>ago/2019</v>
      </c>
      <c r="E14678" s="267">
        <v>43684</v>
      </c>
      <c r="F14678" s="263">
        <v>282680</v>
      </c>
      <c r="G14678" s="263" t="s">
        <v>2330</v>
      </c>
      <c r="H14678" s="268" t="s">
        <v>4471</v>
      </c>
      <c r="I14678" s="268" t="s">
        <v>2182</v>
      </c>
      <c r="J14678" s="268">
        <v>-786.43</v>
      </c>
      <c r="K14678" s="83" t="str">
        <f>IFERROR(IFERROR(VLOOKUP(I14678,'DE-PARA'!B:D,3,0),VLOOKUP(I14678,'DE-PARA'!C:D,2,0)),"NÃO ENCONTRADO")</f>
        <v>Materiais</v>
      </c>
      <c r="L14678" s="50" t="str">
        <f>VLOOKUP(K14678,'Base -Receita-Despesa'!$B:$AS,1,FALSE)</f>
        <v>Materiais</v>
      </c>
    </row>
    <row r="14679" spans="1:12" x14ac:dyDescent="0.3">
      <c r="A14679" s="82" t="str">
        <f t="shared" si="458"/>
        <v>2019</v>
      </c>
      <c r="B14679" s="263" t="s">
        <v>2228</v>
      </c>
      <c r="C14679" s="264" t="s">
        <v>138</v>
      </c>
      <c r="D14679" s="74" t="str">
        <f t="shared" si="459"/>
        <v>ago/2019</v>
      </c>
      <c r="E14679" s="267">
        <v>43684</v>
      </c>
      <c r="F14679" s="265">
        <v>282680</v>
      </c>
      <c r="G14679" s="265" t="s">
        <v>2324</v>
      </c>
      <c r="H14679" s="268" t="s">
        <v>4471</v>
      </c>
      <c r="I14679" s="268" t="s">
        <v>2182</v>
      </c>
      <c r="J14679" s="268">
        <v>-786.43</v>
      </c>
      <c r="K14679" s="83" t="str">
        <f>IFERROR(IFERROR(VLOOKUP(I14679,'DE-PARA'!B:D,3,0),VLOOKUP(I14679,'DE-PARA'!C:D,2,0)),"NÃO ENCONTRADO")</f>
        <v>Materiais</v>
      </c>
      <c r="L14679" s="50" t="str">
        <f>VLOOKUP(K14679,'Base -Receita-Despesa'!$B:$AS,1,FALSE)</f>
        <v>Materiais</v>
      </c>
    </row>
    <row r="14680" spans="1:12" x14ac:dyDescent="0.3">
      <c r="A14680" s="82" t="str">
        <f t="shared" si="458"/>
        <v>2019</v>
      </c>
      <c r="B14680" s="263" t="s">
        <v>2228</v>
      </c>
      <c r="C14680" s="264" t="s">
        <v>138</v>
      </c>
      <c r="D14680" s="74" t="str">
        <f t="shared" si="459"/>
        <v>ago/2019</v>
      </c>
      <c r="E14680" s="267">
        <v>43684</v>
      </c>
      <c r="F14680" s="263">
        <v>282680</v>
      </c>
      <c r="G14680" s="263" t="s">
        <v>2238</v>
      </c>
      <c r="H14680" s="268" t="s">
        <v>4471</v>
      </c>
      <c r="I14680" s="268" t="s">
        <v>2182</v>
      </c>
      <c r="J14680" s="268">
        <v>-786.42</v>
      </c>
      <c r="K14680" s="83" t="str">
        <f>IFERROR(IFERROR(VLOOKUP(I14680,'DE-PARA'!B:D,3,0),VLOOKUP(I14680,'DE-PARA'!C:D,2,0)),"NÃO ENCONTRADO")</f>
        <v>Materiais</v>
      </c>
      <c r="L14680" s="50" t="str">
        <f>VLOOKUP(K14680,'Base -Receita-Despesa'!$B:$AS,1,FALSE)</f>
        <v>Materiais</v>
      </c>
    </row>
    <row r="14681" spans="1:12" x14ac:dyDescent="0.3">
      <c r="A14681" s="82" t="str">
        <f t="shared" si="458"/>
        <v>2019</v>
      </c>
      <c r="B14681" s="263" t="s">
        <v>2228</v>
      </c>
      <c r="C14681" s="264" t="s">
        <v>138</v>
      </c>
      <c r="D14681" s="74" t="str">
        <f t="shared" si="459"/>
        <v>ago/2019</v>
      </c>
      <c r="E14681" s="267">
        <v>43684</v>
      </c>
      <c r="F14681" s="263">
        <v>283619</v>
      </c>
      <c r="G14681" s="263" t="s">
        <v>2229</v>
      </c>
      <c r="H14681" s="268" t="s">
        <v>4471</v>
      </c>
      <c r="I14681" s="268" t="s">
        <v>2181</v>
      </c>
      <c r="J14681" s="269">
        <v>-5975.79</v>
      </c>
      <c r="K14681" s="83" t="str">
        <f>IFERROR(IFERROR(VLOOKUP(I14681,'DE-PARA'!B:D,3,0),VLOOKUP(I14681,'DE-PARA'!C:D,2,0)),"NÃO ENCONTRADO")</f>
        <v>Materiais</v>
      </c>
      <c r="L14681" s="50" t="str">
        <f>VLOOKUP(K14681,'Base -Receita-Despesa'!$B:$AS,1,FALSE)</f>
        <v>Materiais</v>
      </c>
    </row>
    <row r="14682" spans="1:12" x14ac:dyDescent="0.3">
      <c r="A14682" s="82" t="str">
        <f t="shared" si="458"/>
        <v>2019</v>
      </c>
      <c r="B14682" s="263" t="s">
        <v>2228</v>
      </c>
      <c r="C14682" s="264" t="s">
        <v>138</v>
      </c>
      <c r="D14682" s="74" t="str">
        <f t="shared" si="459"/>
        <v>ago/2019</v>
      </c>
      <c r="E14682" s="267">
        <v>43684</v>
      </c>
      <c r="F14682" s="263">
        <v>284203</v>
      </c>
      <c r="G14682" s="263" t="s">
        <v>2229</v>
      </c>
      <c r="H14682" s="268" t="s">
        <v>4471</v>
      </c>
      <c r="I14682" s="268" t="s">
        <v>2182</v>
      </c>
      <c r="J14682" s="269">
        <v>-5371.48</v>
      </c>
      <c r="K14682" s="83" t="str">
        <f>IFERROR(IFERROR(VLOOKUP(I14682,'DE-PARA'!B:D,3,0),VLOOKUP(I14682,'DE-PARA'!C:D,2,0)),"NÃO ENCONTRADO")</f>
        <v>Materiais</v>
      </c>
      <c r="L14682" s="50" t="str">
        <f>VLOOKUP(K14682,'Base -Receita-Despesa'!$B:$AS,1,FALSE)</f>
        <v>Materiais</v>
      </c>
    </row>
    <row r="14683" spans="1:12" x14ac:dyDescent="0.3">
      <c r="A14683" s="82" t="str">
        <f t="shared" si="458"/>
        <v>2019</v>
      </c>
      <c r="B14683" s="263" t="s">
        <v>2228</v>
      </c>
      <c r="C14683" s="264" t="s">
        <v>138</v>
      </c>
      <c r="D14683" s="74" t="str">
        <f t="shared" si="459"/>
        <v>ago/2019</v>
      </c>
      <c r="E14683" s="267">
        <v>43684</v>
      </c>
      <c r="F14683" s="263">
        <v>284204</v>
      </c>
      <c r="G14683" s="263" t="s">
        <v>2229</v>
      </c>
      <c r="H14683" s="268" t="s">
        <v>4471</v>
      </c>
      <c r="I14683" s="268" t="s">
        <v>2181</v>
      </c>
      <c r="J14683" s="269">
        <v>-13001.63</v>
      </c>
      <c r="K14683" s="83" t="str">
        <f>IFERROR(IFERROR(VLOOKUP(I14683,'DE-PARA'!B:D,3,0),VLOOKUP(I14683,'DE-PARA'!C:D,2,0)),"NÃO ENCONTRADO")</f>
        <v>Materiais</v>
      </c>
      <c r="L14683" s="50" t="str">
        <f>VLOOKUP(K14683,'Base -Receita-Despesa'!$B:$AS,1,FALSE)</f>
        <v>Materiais</v>
      </c>
    </row>
    <row r="14684" spans="1:12" x14ac:dyDescent="0.3">
      <c r="A14684" s="82" t="str">
        <f t="shared" si="458"/>
        <v>2019</v>
      </c>
      <c r="B14684" s="263" t="s">
        <v>2228</v>
      </c>
      <c r="C14684" s="264" t="s">
        <v>138</v>
      </c>
      <c r="D14684" s="74" t="str">
        <f t="shared" si="459"/>
        <v>ago/2019</v>
      </c>
      <c r="E14684" s="267">
        <v>43684</v>
      </c>
      <c r="F14684" s="263">
        <v>92440</v>
      </c>
      <c r="G14684" s="263" t="s">
        <v>2229</v>
      </c>
      <c r="H14684" s="268" t="s">
        <v>3294</v>
      </c>
      <c r="I14684" s="268" t="s">
        <v>2181</v>
      </c>
      <c r="J14684" s="269">
        <v>-2517</v>
      </c>
      <c r="K14684" s="83" t="str">
        <f>IFERROR(IFERROR(VLOOKUP(I14684,'DE-PARA'!B:D,3,0),VLOOKUP(I14684,'DE-PARA'!C:D,2,0)),"NÃO ENCONTRADO")</f>
        <v>Materiais</v>
      </c>
      <c r="L14684" s="50" t="str">
        <f>VLOOKUP(K14684,'Base -Receita-Despesa'!$B:$AS,1,FALSE)</f>
        <v>Materiais</v>
      </c>
    </row>
    <row r="14685" spans="1:12" x14ac:dyDescent="0.3">
      <c r="A14685" s="82" t="str">
        <f t="shared" si="458"/>
        <v>2019</v>
      </c>
      <c r="B14685" s="263" t="s">
        <v>2228</v>
      </c>
      <c r="C14685" s="264" t="s">
        <v>138</v>
      </c>
      <c r="D14685" s="74" t="str">
        <f t="shared" si="459"/>
        <v>ago/2019</v>
      </c>
      <c r="E14685" s="267">
        <v>43684</v>
      </c>
      <c r="F14685" s="263">
        <v>295</v>
      </c>
      <c r="G14685" s="263" t="s">
        <v>2229</v>
      </c>
      <c r="H14685" s="268" t="s">
        <v>4660</v>
      </c>
      <c r="I14685" s="268" t="s">
        <v>120</v>
      </c>
      <c r="J14685" s="268">
        <v>-350</v>
      </c>
      <c r="K14685" s="83" t="str">
        <f>IFERROR(IFERROR(VLOOKUP(I14685,'DE-PARA'!B:D,3,0),VLOOKUP(I14685,'DE-PARA'!C:D,2,0)),"NÃO ENCONTRADO")</f>
        <v>Serviços</v>
      </c>
      <c r="L14685" s="50" t="str">
        <f>VLOOKUP(K14685,'Base -Receita-Despesa'!$B:$AS,1,FALSE)</f>
        <v>Serviços</v>
      </c>
    </row>
    <row r="14686" spans="1:12" x14ac:dyDescent="0.3">
      <c r="A14686" s="82" t="str">
        <f t="shared" si="458"/>
        <v>2019</v>
      </c>
      <c r="B14686" s="263" t="s">
        <v>2228</v>
      </c>
      <c r="C14686" s="264" t="s">
        <v>138</v>
      </c>
      <c r="D14686" s="74" t="str">
        <f t="shared" si="459"/>
        <v>ago/2019</v>
      </c>
      <c r="E14686" s="267">
        <v>43684</v>
      </c>
      <c r="F14686" s="263" t="s">
        <v>1261</v>
      </c>
      <c r="G14686" s="263" t="s">
        <v>2229</v>
      </c>
      <c r="H14686" s="268" t="s">
        <v>2250</v>
      </c>
      <c r="I14686" s="268" t="s">
        <v>135</v>
      </c>
      <c r="J14686" s="268">
        <v>-9.5</v>
      </c>
      <c r="K14686" s="83" t="str">
        <f>IFERROR(IFERROR(VLOOKUP(I14686,'DE-PARA'!B:D,3,0),VLOOKUP(I14686,'DE-PARA'!C:D,2,0)),"NÃO ENCONTRADO")</f>
        <v>Outras Saídas</v>
      </c>
      <c r="L14686" s="50" t="str">
        <f>VLOOKUP(K14686,'Base -Receita-Despesa'!$B:$AS,1,FALSE)</f>
        <v>Outras Saídas</v>
      </c>
    </row>
    <row r="14687" spans="1:12" x14ac:dyDescent="0.3">
      <c r="A14687" s="82" t="str">
        <f t="shared" si="458"/>
        <v>2019</v>
      </c>
      <c r="B14687" s="263" t="s">
        <v>2228</v>
      </c>
      <c r="C14687" s="264" t="s">
        <v>138</v>
      </c>
      <c r="D14687" s="74" t="str">
        <f t="shared" si="459"/>
        <v>ago/2019</v>
      </c>
      <c r="E14687" s="267">
        <v>43684</v>
      </c>
      <c r="F14687" s="263" t="s">
        <v>1261</v>
      </c>
      <c r="G14687" s="263" t="s">
        <v>2229</v>
      </c>
      <c r="H14687" s="268" t="s">
        <v>2250</v>
      </c>
      <c r="I14687" s="268" t="s">
        <v>135</v>
      </c>
      <c r="J14687" s="268">
        <v>-9.5</v>
      </c>
      <c r="K14687" s="83" t="str">
        <f>IFERROR(IFERROR(VLOOKUP(I14687,'DE-PARA'!B:D,3,0),VLOOKUP(I14687,'DE-PARA'!C:D,2,0)),"NÃO ENCONTRADO")</f>
        <v>Outras Saídas</v>
      </c>
      <c r="L14687" s="50" t="str">
        <f>VLOOKUP(K14687,'Base -Receita-Despesa'!$B:$AS,1,FALSE)</f>
        <v>Outras Saídas</v>
      </c>
    </row>
    <row r="14688" spans="1:12" x14ac:dyDescent="0.3">
      <c r="A14688" s="82" t="str">
        <f t="shared" si="458"/>
        <v>2019</v>
      </c>
      <c r="B14688" s="263" t="s">
        <v>2228</v>
      </c>
      <c r="C14688" s="264" t="s">
        <v>138</v>
      </c>
      <c r="D14688" s="74" t="str">
        <f t="shared" si="459"/>
        <v>ago/2019</v>
      </c>
      <c r="E14688" s="267">
        <v>43684</v>
      </c>
      <c r="F14688" s="263" t="s">
        <v>1261</v>
      </c>
      <c r="G14688" s="263" t="s">
        <v>2229</v>
      </c>
      <c r="H14688" s="268" t="s">
        <v>2250</v>
      </c>
      <c r="I14688" s="268" t="s">
        <v>135</v>
      </c>
      <c r="J14688" s="268">
        <v>-9.5</v>
      </c>
      <c r="K14688" s="83" t="str">
        <f>IFERROR(IFERROR(VLOOKUP(I14688,'DE-PARA'!B:D,3,0),VLOOKUP(I14688,'DE-PARA'!C:D,2,0)),"NÃO ENCONTRADO")</f>
        <v>Outras Saídas</v>
      </c>
      <c r="L14688" s="50" t="str">
        <f>VLOOKUP(K14688,'Base -Receita-Despesa'!$B:$AS,1,FALSE)</f>
        <v>Outras Saídas</v>
      </c>
    </row>
    <row r="14689" spans="1:12" x14ac:dyDescent="0.3">
      <c r="A14689" s="82" t="str">
        <f t="shared" si="458"/>
        <v>2019</v>
      </c>
      <c r="B14689" s="263" t="s">
        <v>2228</v>
      </c>
      <c r="C14689" s="264" t="s">
        <v>138</v>
      </c>
      <c r="D14689" s="74" t="str">
        <f t="shared" si="459"/>
        <v>ago/2019</v>
      </c>
      <c r="E14689" s="267">
        <v>43684</v>
      </c>
      <c r="F14689" s="263" t="s">
        <v>1261</v>
      </c>
      <c r="G14689" s="263" t="s">
        <v>2229</v>
      </c>
      <c r="H14689" s="268" t="s">
        <v>2250</v>
      </c>
      <c r="I14689" s="268" t="s">
        <v>135</v>
      </c>
      <c r="J14689" s="268">
        <v>-9.5</v>
      </c>
      <c r="K14689" s="83" t="str">
        <f>IFERROR(IFERROR(VLOOKUP(I14689,'DE-PARA'!B:D,3,0),VLOOKUP(I14689,'DE-PARA'!C:D,2,0)),"NÃO ENCONTRADO")</f>
        <v>Outras Saídas</v>
      </c>
      <c r="L14689" s="50" t="str">
        <f>VLOOKUP(K14689,'Base -Receita-Despesa'!$B:$AS,1,FALSE)</f>
        <v>Outras Saídas</v>
      </c>
    </row>
    <row r="14690" spans="1:12" x14ac:dyDescent="0.3">
      <c r="A14690" s="82" t="str">
        <f t="shared" si="458"/>
        <v>2019</v>
      </c>
      <c r="B14690" s="263" t="s">
        <v>2228</v>
      </c>
      <c r="C14690" s="264" t="s">
        <v>138</v>
      </c>
      <c r="D14690" s="74" t="str">
        <f t="shared" si="459"/>
        <v>ago/2019</v>
      </c>
      <c r="E14690" s="267">
        <v>43684</v>
      </c>
      <c r="F14690" s="263" t="s">
        <v>1261</v>
      </c>
      <c r="G14690" s="263" t="s">
        <v>2229</v>
      </c>
      <c r="H14690" s="268" t="s">
        <v>2250</v>
      </c>
      <c r="I14690" s="268" t="s">
        <v>135</v>
      </c>
      <c r="J14690" s="268">
        <v>-9.5</v>
      </c>
      <c r="K14690" s="83" t="str">
        <f>IFERROR(IFERROR(VLOOKUP(I14690,'DE-PARA'!B:D,3,0),VLOOKUP(I14690,'DE-PARA'!C:D,2,0)),"NÃO ENCONTRADO")</f>
        <v>Outras Saídas</v>
      </c>
      <c r="L14690" s="50" t="str">
        <f>VLOOKUP(K14690,'Base -Receita-Despesa'!$B:$AS,1,FALSE)</f>
        <v>Outras Saídas</v>
      </c>
    </row>
    <row r="14691" spans="1:12" x14ac:dyDescent="0.3">
      <c r="A14691" s="82" t="str">
        <f t="shared" si="458"/>
        <v>2019</v>
      </c>
      <c r="B14691" s="263" t="s">
        <v>2228</v>
      </c>
      <c r="C14691" s="264" t="s">
        <v>138</v>
      </c>
      <c r="D14691" s="74" t="str">
        <f t="shared" si="459"/>
        <v>ago/2019</v>
      </c>
      <c r="E14691" s="267">
        <v>43684</v>
      </c>
      <c r="F14691" s="263" t="s">
        <v>1261</v>
      </c>
      <c r="G14691" s="263" t="s">
        <v>2229</v>
      </c>
      <c r="H14691" s="268" t="s">
        <v>2250</v>
      </c>
      <c r="I14691" s="268" t="s">
        <v>135</v>
      </c>
      <c r="J14691" s="268">
        <v>-9.5</v>
      </c>
      <c r="K14691" s="83" t="str">
        <f>IFERROR(IFERROR(VLOOKUP(I14691,'DE-PARA'!B:D,3,0),VLOOKUP(I14691,'DE-PARA'!C:D,2,0)),"NÃO ENCONTRADO")</f>
        <v>Outras Saídas</v>
      </c>
      <c r="L14691" s="50" t="str">
        <f>VLOOKUP(K14691,'Base -Receita-Despesa'!$B:$AS,1,FALSE)</f>
        <v>Outras Saídas</v>
      </c>
    </row>
    <row r="14692" spans="1:12" x14ac:dyDescent="0.3">
      <c r="A14692" s="82" t="str">
        <f t="shared" si="458"/>
        <v>2019</v>
      </c>
      <c r="B14692" s="263" t="s">
        <v>2228</v>
      </c>
      <c r="C14692" s="264" t="s">
        <v>138</v>
      </c>
      <c r="D14692" s="74" t="str">
        <f t="shared" si="459"/>
        <v>ago/2019</v>
      </c>
      <c r="E14692" s="267">
        <v>43684</v>
      </c>
      <c r="F14692" s="263" t="s">
        <v>1261</v>
      </c>
      <c r="G14692" s="263" t="s">
        <v>2229</v>
      </c>
      <c r="H14692" s="268" t="s">
        <v>2250</v>
      </c>
      <c r="I14692" s="268" t="s">
        <v>135</v>
      </c>
      <c r="J14692" s="268">
        <v>-9.5</v>
      </c>
      <c r="K14692" s="83" t="str">
        <f>IFERROR(IFERROR(VLOOKUP(I14692,'DE-PARA'!B:D,3,0),VLOOKUP(I14692,'DE-PARA'!C:D,2,0)),"NÃO ENCONTRADO")</f>
        <v>Outras Saídas</v>
      </c>
      <c r="L14692" s="50" t="str">
        <f>VLOOKUP(K14692,'Base -Receita-Despesa'!$B:$AS,1,FALSE)</f>
        <v>Outras Saídas</v>
      </c>
    </row>
    <row r="14693" spans="1:12" x14ac:dyDescent="0.3">
      <c r="A14693" s="82" t="str">
        <f t="shared" si="458"/>
        <v>2019</v>
      </c>
      <c r="B14693" s="263" t="s">
        <v>2228</v>
      </c>
      <c r="C14693" s="264" t="s">
        <v>138</v>
      </c>
      <c r="D14693" s="74" t="str">
        <f t="shared" si="459"/>
        <v>ago/2019</v>
      </c>
      <c r="E14693" s="267">
        <v>43684</v>
      </c>
      <c r="F14693" s="263" t="s">
        <v>1261</v>
      </c>
      <c r="G14693" s="263" t="s">
        <v>2229</v>
      </c>
      <c r="H14693" s="268" t="s">
        <v>2250</v>
      </c>
      <c r="I14693" s="268" t="s">
        <v>135</v>
      </c>
      <c r="J14693" s="268">
        <v>-9.5</v>
      </c>
      <c r="K14693" s="83" t="str">
        <f>IFERROR(IFERROR(VLOOKUP(I14693,'DE-PARA'!B:D,3,0),VLOOKUP(I14693,'DE-PARA'!C:D,2,0)),"NÃO ENCONTRADO")</f>
        <v>Outras Saídas</v>
      </c>
      <c r="L14693" s="50" t="str">
        <f>VLOOKUP(K14693,'Base -Receita-Despesa'!$B:$AS,1,FALSE)</f>
        <v>Outras Saídas</v>
      </c>
    </row>
    <row r="14694" spans="1:12" x14ac:dyDescent="0.3">
      <c r="A14694" s="82" t="str">
        <f t="shared" si="458"/>
        <v>2019</v>
      </c>
      <c r="B14694" s="263" t="s">
        <v>2228</v>
      </c>
      <c r="C14694" s="264" t="s">
        <v>138</v>
      </c>
      <c r="D14694" s="74" t="str">
        <f t="shared" si="459"/>
        <v>ago/2019</v>
      </c>
      <c r="E14694" s="267">
        <v>43684</v>
      </c>
      <c r="F14694" s="263" t="s">
        <v>1261</v>
      </c>
      <c r="G14694" s="263" t="s">
        <v>2229</v>
      </c>
      <c r="H14694" s="268" t="s">
        <v>2250</v>
      </c>
      <c r="I14694" s="268" t="s">
        <v>135</v>
      </c>
      <c r="J14694" s="268">
        <v>-9.5</v>
      </c>
      <c r="K14694" s="83" t="str">
        <f>IFERROR(IFERROR(VLOOKUP(I14694,'DE-PARA'!B:D,3,0),VLOOKUP(I14694,'DE-PARA'!C:D,2,0)),"NÃO ENCONTRADO")</f>
        <v>Outras Saídas</v>
      </c>
      <c r="L14694" s="50" t="str">
        <f>VLOOKUP(K14694,'Base -Receita-Despesa'!$B:$AS,1,FALSE)</f>
        <v>Outras Saídas</v>
      </c>
    </row>
    <row r="14695" spans="1:12" x14ac:dyDescent="0.3">
      <c r="A14695" s="82" t="str">
        <f t="shared" si="458"/>
        <v>2019</v>
      </c>
      <c r="B14695" s="263" t="s">
        <v>2228</v>
      </c>
      <c r="C14695" s="264" t="s">
        <v>138</v>
      </c>
      <c r="D14695" s="74" t="str">
        <f t="shared" si="459"/>
        <v>ago/2019</v>
      </c>
      <c r="E14695" s="267">
        <v>43684</v>
      </c>
      <c r="F14695" s="263" t="s">
        <v>1261</v>
      </c>
      <c r="G14695" s="263" t="s">
        <v>2229</v>
      </c>
      <c r="H14695" s="268" t="s">
        <v>2250</v>
      </c>
      <c r="I14695" s="268" t="s">
        <v>135</v>
      </c>
      <c r="J14695" s="268">
        <v>-9.5</v>
      </c>
      <c r="K14695" s="83" t="str">
        <f>IFERROR(IFERROR(VLOOKUP(I14695,'DE-PARA'!B:D,3,0),VLOOKUP(I14695,'DE-PARA'!C:D,2,0)),"NÃO ENCONTRADO")</f>
        <v>Outras Saídas</v>
      </c>
      <c r="L14695" s="50" t="str">
        <f>VLOOKUP(K14695,'Base -Receita-Despesa'!$B:$AS,1,FALSE)</f>
        <v>Outras Saídas</v>
      </c>
    </row>
    <row r="14696" spans="1:12" x14ac:dyDescent="0.3">
      <c r="A14696" s="82" t="str">
        <f t="shared" si="458"/>
        <v>2019</v>
      </c>
      <c r="B14696" s="263" t="s">
        <v>2228</v>
      </c>
      <c r="C14696" s="264" t="s">
        <v>138</v>
      </c>
      <c r="D14696" s="74" t="str">
        <f t="shared" si="459"/>
        <v>ago/2019</v>
      </c>
      <c r="E14696" s="267">
        <v>43684</v>
      </c>
      <c r="F14696" s="263" t="s">
        <v>1261</v>
      </c>
      <c r="G14696" s="263" t="s">
        <v>2229</v>
      </c>
      <c r="H14696" s="268" t="s">
        <v>2250</v>
      </c>
      <c r="I14696" s="268" t="s">
        <v>135</v>
      </c>
      <c r="J14696" s="268">
        <v>-9.5</v>
      </c>
      <c r="K14696" s="83" t="str">
        <f>IFERROR(IFERROR(VLOOKUP(I14696,'DE-PARA'!B:D,3,0),VLOOKUP(I14696,'DE-PARA'!C:D,2,0)),"NÃO ENCONTRADO")</f>
        <v>Outras Saídas</v>
      </c>
      <c r="L14696" s="50" t="str">
        <f>VLOOKUP(K14696,'Base -Receita-Despesa'!$B:$AS,1,FALSE)</f>
        <v>Outras Saídas</v>
      </c>
    </row>
    <row r="14697" spans="1:12" x14ac:dyDescent="0.3">
      <c r="A14697" s="82" t="str">
        <f t="shared" si="458"/>
        <v>2019</v>
      </c>
      <c r="B14697" s="263" t="s">
        <v>2228</v>
      </c>
      <c r="C14697" s="264" t="s">
        <v>138</v>
      </c>
      <c r="D14697" s="74" t="str">
        <f t="shared" si="459"/>
        <v>ago/2019</v>
      </c>
      <c r="E14697" s="267">
        <v>43684</v>
      </c>
      <c r="F14697" s="263" t="s">
        <v>1261</v>
      </c>
      <c r="G14697" s="263" t="s">
        <v>2229</v>
      </c>
      <c r="H14697" s="268" t="s">
        <v>2250</v>
      </c>
      <c r="I14697" s="268" t="s">
        <v>135</v>
      </c>
      <c r="J14697" s="268">
        <v>-9.5</v>
      </c>
      <c r="K14697" s="83" t="str">
        <f>IFERROR(IFERROR(VLOOKUP(I14697,'DE-PARA'!B:D,3,0),VLOOKUP(I14697,'DE-PARA'!C:D,2,0)),"NÃO ENCONTRADO")</f>
        <v>Outras Saídas</v>
      </c>
      <c r="L14697" s="50" t="str">
        <f>VLOOKUP(K14697,'Base -Receita-Despesa'!$B:$AS,1,FALSE)</f>
        <v>Outras Saídas</v>
      </c>
    </row>
    <row r="14698" spans="1:12" x14ac:dyDescent="0.3">
      <c r="A14698" s="82" t="str">
        <f t="shared" ref="A14698:A14761" si="460">IF(K14698="NÃO ENCONTRADO",0,RIGHT(D14698,4))</f>
        <v>2019</v>
      </c>
      <c r="B14698" s="263" t="s">
        <v>2228</v>
      </c>
      <c r="C14698" s="264" t="s">
        <v>138</v>
      </c>
      <c r="D14698" s="74" t="str">
        <f t="shared" si="459"/>
        <v>ago/2019</v>
      </c>
      <c r="E14698" s="267">
        <v>43684</v>
      </c>
      <c r="F14698" s="263" t="s">
        <v>1261</v>
      </c>
      <c r="G14698" s="263" t="s">
        <v>2229</v>
      </c>
      <c r="H14698" s="268" t="s">
        <v>2250</v>
      </c>
      <c r="I14698" s="268" t="s">
        <v>135</v>
      </c>
      <c r="J14698" s="268">
        <v>-9.5</v>
      </c>
      <c r="K14698" s="83" t="str">
        <f>IFERROR(IFERROR(VLOOKUP(I14698,'DE-PARA'!B:D,3,0),VLOOKUP(I14698,'DE-PARA'!C:D,2,0)),"NÃO ENCONTRADO")</f>
        <v>Outras Saídas</v>
      </c>
      <c r="L14698" s="50" t="str">
        <f>VLOOKUP(K14698,'Base -Receita-Despesa'!$B:$AS,1,FALSE)</f>
        <v>Outras Saídas</v>
      </c>
    </row>
    <row r="14699" spans="1:12" x14ac:dyDescent="0.3">
      <c r="A14699" s="82" t="str">
        <f t="shared" si="460"/>
        <v>2019</v>
      </c>
      <c r="B14699" s="263" t="s">
        <v>2228</v>
      </c>
      <c r="C14699" s="264" t="s">
        <v>138</v>
      </c>
      <c r="D14699" s="74" t="str">
        <f t="shared" si="459"/>
        <v>ago/2019</v>
      </c>
      <c r="E14699" s="267">
        <v>43684</v>
      </c>
      <c r="F14699" s="263" t="s">
        <v>1261</v>
      </c>
      <c r="G14699" s="263" t="s">
        <v>2229</v>
      </c>
      <c r="H14699" s="268" t="s">
        <v>2250</v>
      </c>
      <c r="I14699" s="268" t="s">
        <v>135</v>
      </c>
      <c r="J14699" s="268">
        <v>-9.5</v>
      </c>
      <c r="K14699" s="83" t="str">
        <f>IFERROR(IFERROR(VLOOKUP(I14699,'DE-PARA'!B:D,3,0),VLOOKUP(I14699,'DE-PARA'!C:D,2,0)),"NÃO ENCONTRADO")</f>
        <v>Outras Saídas</v>
      </c>
      <c r="L14699" s="50" t="str">
        <f>VLOOKUP(K14699,'Base -Receita-Despesa'!$B:$AS,1,FALSE)</f>
        <v>Outras Saídas</v>
      </c>
    </row>
    <row r="14700" spans="1:12" x14ac:dyDescent="0.3">
      <c r="A14700" s="82" t="str">
        <f t="shared" si="460"/>
        <v>2019</v>
      </c>
      <c r="B14700" s="263" t="s">
        <v>2228</v>
      </c>
      <c r="C14700" s="264" t="s">
        <v>138</v>
      </c>
      <c r="D14700" s="74" t="str">
        <f t="shared" si="459"/>
        <v>ago/2019</v>
      </c>
      <c r="E14700" s="267">
        <v>43685</v>
      </c>
      <c r="F14700" s="263">
        <v>2315346</v>
      </c>
      <c r="G14700" s="263" t="s">
        <v>2229</v>
      </c>
      <c r="H14700" s="268" t="s">
        <v>2684</v>
      </c>
      <c r="I14700" s="268" t="s">
        <v>145</v>
      </c>
      <c r="J14700" s="269">
        <v>-6074.75</v>
      </c>
      <c r="K14700" s="83" t="str">
        <f>IFERROR(IFERROR(VLOOKUP(I14700,'DE-PARA'!B:D,3,0),VLOOKUP(I14700,'DE-PARA'!C:D,2,0)),"NÃO ENCONTRADO")</f>
        <v>Serviços</v>
      </c>
      <c r="L14700" s="50" t="str">
        <f>VLOOKUP(K14700,'Base -Receita-Despesa'!$B:$AS,1,FALSE)</f>
        <v>Serviços</v>
      </c>
    </row>
    <row r="14701" spans="1:12" x14ac:dyDescent="0.3">
      <c r="A14701" s="82" t="str">
        <f t="shared" si="460"/>
        <v>2019</v>
      </c>
      <c r="B14701" s="263" t="s">
        <v>2228</v>
      </c>
      <c r="C14701" s="264" t="s">
        <v>138</v>
      </c>
      <c r="D14701" s="74" t="str">
        <f t="shared" si="459"/>
        <v>ago/2019</v>
      </c>
      <c r="E14701" s="267">
        <v>43685</v>
      </c>
      <c r="F14701" s="263">
        <v>428</v>
      </c>
      <c r="G14701" s="263" t="s">
        <v>2229</v>
      </c>
      <c r="H14701" s="272" t="s">
        <v>4391</v>
      </c>
      <c r="I14701" s="268" t="s">
        <v>2202</v>
      </c>
      <c r="J14701" s="269">
        <v>-5887.6</v>
      </c>
      <c r="K14701" s="83" t="str">
        <f>IFERROR(IFERROR(VLOOKUP(I14701,'DE-PARA'!B:D,3,0),VLOOKUP(I14701,'DE-PARA'!C:D,2,0)),"NÃO ENCONTRADO")</f>
        <v>Serviços</v>
      </c>
      <c r="L14701" s="50" t="str">
        <f>VLOOKUP(K14701,'Base -Receita-Despesa'!$B:$AS,1,FALSE)</f>
        <v>Serviços</v>
      </c>
    </row>
    <row r="14702" spans="1:12" x14ac:dyDescent="0.3">
      <c r="A14702" s="82" t="str">
        <f t="shared" si="460"/>
        <v>2019</v>
      </c>
      <c r="B14702" s="263" t="s">
        <v>2228</v>
      </c>
      <c r="C14702" s="264" t="s">
        <v>138</v>
      </c>
      <c r="D14702" s="74" t="str">
        <f t="shared" si="459"/>
        <v>ago/2019</v>
      </c>
      <c r="E14702" s="267">
        <v>43685</v>
      </c>
      <c r="F14702" s="263">
        <v>8245</v>
      </c>
      <c r="G14702" s="263" t="s">
        <v>2229</v>
      </c>
      <c r="H14702" s="268" t="s">
        <v>2341</v>
      </c>
      <c r="I14702" s="268" t="s">
        <v>232</v>
      </c>
      <c r="J14702" s="268">
        <v>-785.6</v>
      </c>
      <c r="K14702" s="83" t="str">
        <f>IFERROR(IFERROR(VLOOKUP(I14702,'DE-PARA'!B:D,3,0),VLOOKUP(I14702,'DE-PARA'!C:D,2,0)),"NÃO ENCONTRADO")</f>
        <v>Materiais</v>
      </c>
      <c r="L14702" s="50" t="str">
        <f>VLOOKUP(K14702,'Base -Receita-Despesa'!$B:$AS,1,FALSE)</f>
        <v>Materiais</v>
      </c>
    </row>
    <row r="14703" spans="1:12" x14ac:dyDescent="0.3">
      <c r="A14703" s="82" t="str">
        <f t="shared" si="460"/>
        <v>2019</v>
      </c>
      <c r="B14703" s="263" t="s">
        <v>2228</v>
      </c>
      <c r="C14703" s="264" t="s">
        <v>138</v>
      </c>
      <c r="D14703" s="74" t="str">
        <f t="shared" si="459"/>
        <v>ago/2019</v>
      </c>
      <c r="E14703" s="267">
        <v>43685</v>
      </c>
      <c r="F14703" s="263">
        <v>8245</v>
      </c>
      <c r="G14703" s="263" t="s">
        <v>2229</v>
      </c>
      <c r="H14703" s="268" t="s">
        <v>2341</v>
      </c>
      <c r="I14703" s="268" t="s">
        <v>562</v>
      </c>
      <c r="J14703" s="268">
        <v>-175.46</v>
      </c>
      <c r="K14703" s="83" t="str">
        <f>IFERROR(IFERROR(VLOOKUP(I14703,'DE-PARA'!B:D,3,0),VLOOKUP(I14703,'DE-PARA'!C:D,2,0)),"NÃO ENCONTRADO")</f>
        <v>Outras Saídas</v>
      </c>
      <c r="L14703" s="50" t="str">
        <f>VLOOKUP(K14703,'Base -Receita-Despesa'!$B:$AS,1,FALSE)</f>
        <v>Outras Saídas</v>
      </c>
    </row>
    <row r="14704" spans="1:12" x14ac:dyDescent="0.3">
      <c r="A14704" s="82" t="str">
        <f t="shared" si="460"/>
        <v>2019</v>
      </c>
      <c r="B14704" s="263" t="s">
        <v>2228</v>
      </c>
      <c r="C14704" s="264" t="s">
        <v>138</v>
      </c>
      <c r="D14704" s="74" t="str">
        <f t="shared" si="459"/>
        <v>ago/2019</v>
      </c>
      <c r="E14704" s="267">
        <v>43685</v>
      </c>
      <c r="F14704" s="263">
        <v>1309143</v>
      </c>
      <c r="G14704" s="263" t="s">
        <v>2229</v>
      </c>
      <c r="H14704" s="268" t="s">
        <v>4603</v>
      </c>
      <c r="I14704" s="268" t="s">
        <v>540</v>
      </c>
      <c r="J14704" s="268">
        <v>-220</v>
      </c>
      <c r="K14704" s="83" t="str">
        <f>IFERROR(IFERROR(VLOOKUP(I14704,'DE-PARA'!B:D,3,0),VLOOKUP(I14704,'DE-PARA'!C:D,2,0)),"NÃO ENCONTRADO")</f>
        <v>Tributos, Taxas e Contribuições</v>
      </c>
      <c r="L14704" s="50" t="str">
        <f>VLOOKUP(K14704,'Base -Receita-Despesa'!$B:$AS,1,FALSE)</f>
        <v>Tributos, Taxas e Contribuições</v>
      </c>
    </row>
    <row r="14705" spans="1:12" x14ac:dyDescent="0.3">
      <c r="A14705" s="82" t="str">
        <f t="shared" si="460"/>
        <v>2019</v>
      </c>
      <c r="B14705" s="263" t="s">
        <v>2228</v>
      </c>
      <c r="C14705" s="264" t="s">
        <v>138</v>
      </c>
      <c r="D14705" s="74" t="str">
        <f t="shared" si="459"/>
        <v>ago/2019</v>
      </c>
      <c r="E14705" s="267">
        <v>43685</v>
      </c>
      <c r="F14705" s="263">
        <v>1309143</v>
      </c>
      <c r="G14705" s="263" t="s">
        <v>2229</v>
      </c>
      <c r="H14705" s="268" t="s">
        <v>4603</v>
      </c>
      <c r="I14705" s="268" t="s">
        <v>540</v>
      </c>
      <c r="J14705" s="268">
        <v>-220.01</v>
      </c>
      <c r="K14705" s="83" t="str">
        <f>IFERROR(IFERROR(VLOOKUP(I14705,'DE-PARA'!B:D,3,0),VLOOKUP(I14705,'DE-PARA'!C:D,2,0)),"NÃO ENCONTRADO")</f>
        <v>Tributos, Taxas e Contribuições</v>
      </c>
      <c r="L14705" s="50" t="str">
        <f>VLOOKUP(K14705,'Base -Receita-Despesa'!$B:$AS,1,FALSE)</f>
        <v>Tributos, Taxas e Contribuições</v>
      </c>
    </row>
    <row r="14706" spans="1:12" x14ac:dyDescent="0.3">
      <c r="A14706" s="82" t="str">
        <f t="shared" si="460"/>
        <v>2019</v>
      </c>
      <c r="B14706" s="263" t="s">
        <v>2228</v>
      </c>
      <c r="C14706" s="264" t="s">
        <v>138</v>
      </c>
      <c r="D14706" s="74" t="str">
        <f t="shared" si="459"/>
        <v>ago/2019</v>
      </c>
      <c r="E14706" s="267">
        <v>43685</v>
      </c>
      <c r="F14706" s="263">
        <v>764165</v>
      </c>
      <c r="G14706" s="263" t="s">
        <v>2330</v>
      </c>
      <c r="H14706" s="268" t="s">
        <v>4582</v>
      </c>
      <c r="I14706" s="268" t="s">
        <v>2181</v>
      </c>
      <c r="J14706" s="269">
        <v>-4776.63</v>
      </c>
      <c r="K14706" s="83" t="str">
        <f>IFERROR(IFERROR(VLOOKUP(I14706,'DE-PARA'!B:D,3,0),VLOOKUP(I14706,'DE-PARA'!C:D,2,0)),"NÃO ENCONTRADO")</f>
        <v>Materiais</v>
      </c>
      <c r="L14706" s="50" t="str">
        <f>VLOOKUP(K14706,'Base -Receita-Despesa'!$B:$AS,1,FALSE)</f>
        <v>Materiais</v>
      </c>
    </row>
    <row r="14707" spans="1:12" x14ac:dyDescent="0.3">
      <c r="A14707" s="82" t="str">
        <f t="shared" si="460"/>
        <v>2019</v>
      </c>
      <c r="B14707" s="263" t="s">
        <v>2228</v>
      </c>
      <c r="C14707" s="264" t="s">
        <v>138</v>
      </c>
      <c r="D14707" s="74" t="str">
        <f t="shared" si="459"/>
        <v>ago/2019</v>
      </c>
      <c r="E14707" s="267">
        <v>43685</v>
      </c>
      <c r="F14707" s="266">
        <v>14633</v>
      </c>
      <c r="G14707" s="263" t="s">
        <v>2229</v>
      </c>
      <c r="H14707" s="270" t="s">
        <v>4661</v>
      </c>
      <c r="I14707" s="270" t="s">
        <v>120</v>
      </c>
      <c r="J14707" s="269">
        <v>-1250</v>
      </c>
      <c r="K14707" s="83" t="str">
        <f>IFERROR(IFERROR(VLOOKUP(I14707,'DE-PARA'!B:D,3,0),VLOOKUP(I14707,'DE-PARA'!C:D,2,0)),"NÃO ENCONTRADO")</f>
        <v>Serviços</v>
      </c>
      <c r="L14707" s="50" t="str">
        <f>VLOOKUP(K14707,'Base -Receita-Despesa'!$B:$AS,1,FALSE)</f>
        <v>Serviços</v>
      </c>
    </row>
    <row r="14708" spans="1:12" x14ac:dyDescent="0.3">
      <c r="A14708" s="82" t="str">
        <f t="shared" si="460"/>
        <v>2019</v>
      </c>
      <c r="B14708" s="263" t="s">
        <v>2228</v>
      </c>
      <c r="C14708" s="264" t="s">
        <v>138</v>
      </c>
      <c r="D14708" s="74" t="str">
        <f t="shared" si="459"/>
        <v>ago/2019</v>
      </c>
      <c r="E14708" s="267">
        <v>43685</v>
      </c>
      <c r="F14708" s="263">
        <v>144015</v>
      </c>
      <c r="G14708" s="263" t="s">
        <v>2229</v>
      </c>
      <c r="H14708" s="268" t="s">
        <v>4662</v>
      </c>
      <c r="I14708" s="268" t="s">
        <v>2188</v>
      </c>
      <c r="J14708" s="269">
        <v>-5543.16</v>
      </c>
      <c r="K14708" s="83" t="str">
        <f>IFERROR(IFERROR(VLOOKUP(I14708,'DE-PARA'!B:D,3,0),VLOOKUP(I14708,'DE-PARA'!C:D,2,0)),"NÃO ENCONTRADO")</f>
        <v>Materiais</v>
      </c>
      <c r="L14708" s="50" t="str">
        <f>VLOOKUP(K14708,'Base -Receita-Despesa'!$B:$AS,1,FALSE)</f>
        <v>Materiais</v>
      </c>
    </row>
    <row r="14709" spans="1:12" x14ac:dyDescent="0.3">
      <c r="A14709" s="82" t="str">
        <f t="shared" si="460"/>
        <v>2019</v>
      </c>
      <c r="B14709" s="263" t="s">
        <v>2228</v>
      </c>
      <c r="C14709" s="264" t="s">
        <v>138</v>
      </c>
      <c r="D14709" s="74" t="str">
        <f t="shared" si="459"/>
        <v>ago/2019</v>
      </c>
      <c r="E14709" s="267">
        <v>43685</v>
      </c>
      <c r="F14709" s="263">
        <v>3903</v>
      </c>
      <c r="G14709" s="263" t="s">
        <v>2229</v>
      </c>
      <c r="H14709" s="268" t="s">
        <v>4441</v>
      </c>
      <c r="I14709" s="268" t="s">
        <v>2182</v>
      </c>
      <c r="J14709" s="268">
        <v>-82</v>
      </c>
      <c r="K14709" s="83" t="str">
        <f>IFERROR(IFERROR(VLOOKUP(I14709,'DE-PARA'!B:D,3,0),VLOOKUP(I14709,'DE-PARA'!C:D,2,0)),"NÃO ENCONTRADO")</f>
        <v>Materiais</v>
      </c>
      <c r="L14709" s="50" t="str">
        <f>VLOOKUP(K14709,'Base -Receita-Despesa'!$B:$AS,1,FALSE)</f>
        <v>Materiais</v>
      </c>
    </row>
    <row r="14710" spans="1:12" x14ac:dyDescent="0.3">
      <c r="A14710" s="82" t="str">
        <f t="shared" si="460"/>
        <v>2019</v>
      </c>
      <c r="B14710" s="263" t="s">
        <v>2228</v>
      </c>
      <c r="C14710" s="264" t="s">
        <v>138</v>
      </c>
      <c r="D14710" s="74" t="str">
        <f t="shared" si="459"/>
        <v>ago/2019</v>
      </c>
      <c r="E14710" s="267">
        <v>43685</v>
      </c>
      <c r="F14710" s="263">
        <v>3942</v>
      </c>
      <c r="G14710" s="263" t="s">
        <v>2229</v>
      </c>
      <c r="H14710" s="268" t="s">
        <v>4441</v>
      </c>
      <c r="I14710" s="268" t="s">
        <v>2182</v>
      </c>
      <c r="J14710" s="268">
        <v>-382.5</v>
      </c>
      <c r="K14710" s="83" t="str">
        <f>IFERROR(IFERROR(VLOOKUP(I14710,'DE-PARA'!B:D,3,0),VLOOKUP(I14710,'DE-PARA'!C:D,2,0)),"NÃO ENCONTRADO")</f>
        <v>Materiais</v>
      </c>
      <c r="L14710" s="50" t="str">
        <f>VLOOKUP(K14710,'Base -Receita-Despesa'!$B:$AS,1,FALSE)</f>
        <v>Materiais</v>
      </c>
    </row>
    <row r="14711" spans="1:12" x14ac:dyDescent="0.3">
      <c r="A14711" s="82" t="str">
        <f t="shared" si="460"/>
        <v>2019</v>
      </c>
      <c r="B14711" s="263" t="s">
        <v>2228</v>
      </c>
      <c r="C14711" s="264" t="s">
        <v>138</v>
      </c>
      <c r="D14711" s="74" t="str">
        <f t="shared" si="459"/>
        <v>ago/2019</v>
      </c>
      <c r="E14711" s="267">
        <v>43685</v>
      </c>
      <c r="F14711" s="263">
        <v>3789</v>
      </c>
      <c r="G14711" s="263" t="s">
        <v>2229</v>
      </c>
      <c r="H14711" s="268" t="s">
        <v>4441</v>
      </c>
      <c r="I14711" s="268" t="s">
        <v>2182</v>
      </c>
      <c r="J14711" s="268">
        <v>-299.8</v>
      </c>
      <c r="K14711" s="83" t="str">
        <f>IFERROR(IFERROR(VLOOKUP(I14711,'DE-PARA'!B:D,3,0),VLOOKUP(I14711,'DE-PARA'!C:D,2,0)),"NÃO ENCONTRADO")</f>
        <v>Materiais</v>
      </c>
      <c r="L14711" s="50" t="str">
        <f>VLOOKUP(K14711,'Base -Receita-Despesa'!$B:$AS,1,FALSE)</f>
        <v>Materiais</v>
      </c>
    </row>
    <row r="14712" spans="1:12" x14ac:dyDescent="0.3">
      <c r="A14712" s="82" t="str">
        <f t="shared" si="460"/>
        <v>2019</v>
      </c>
      <c r="B14712" s="263" t="s">
        <v>2228</v>
      </c>
      <c r="C14712" s="264" t="s">
        <v>138</v>
      </c>
      <c r="D14712" s="74" t="str">
        <f t="shared" si="459"/>
        <v>ago/2019</v>
      </c>
      <c r="E14712" s="267">
        <v>43685</v>
      </c>
      <c r="F14712" s="263" t="s">
        <v>1070</v>
      </c>
      <c r="G14712" s="263" t="s">
        <v>2229</v>
      </c>
      <c r="H14712" s="268" t="s">
        <v>1071</v>
      </c>
      <c r="I14712" s="268" t="s">
        <v>2237</v>
      </c>
      <c r="J14712" s="269">
        <v>25745.01</v>
      </c>
      <c r="K14712" s="83" t="str">
        <f>IFERROR(IFERROR(VLOOKUP(I14712,'DE-PARA'!B:D,3,0),VLOOKUP(I14712,'DE-PARA'!C:D,2,0)),"NÃO ENCONTRADO")</f>
        <v>Entrada Conta Aplicação (+)</v>
      </c>
      <c r="L14712" s="50" t="str">
        <f>VLOOKUP(K14712,'Base -Receita-Despesa'!$B:$AS,1,FALSE)</f>
        <v>ENTRADA CONTA APLICAÇÃO (+)</v>
      </c>
    </row>
    <row r="14713" spans="1:12" x14ac:dyDescent="0.3">
      <c r="A14713" s="82" t="str">
        <f t="shared" si="460"/>
        <v>2019</v>
      </c>
      <c r="B14713" s="263" t="s">
        <v>2228</v>
      </c>
      <c r="C14713" s="264" t="s">
        <v>138</v>
      </c>
      <c r="D14713" s="74" t="str">
        <f t="shared" si="459"/>
        <v>ago/2019</v>
      </c>
      <c r="E14713" s="267">
        <v>43685</v>
      </c>
      <c r="F14713" s="263" t="s">
        <v>1261</v>
      </c>
      <c r="G14713" s="263" t="s">
        <v>2229</v>
      </c>
      <c r="H14713" s="268" t="s">
        <v>2250</v>
      </c>
      <c r="I14713" s="268" t="s">
        <v>135</v>
      </c>
      <c r="J14713" s="268">
        <v>-9.5</v>
      </c>
      <c r="K14713" s="83" t="str">
        <f>IFERROR(IFERROR(VLOOKUP(I14713,'DE-PARA'!B:D,3,0),VLOOKUP(I14713,'DE-PARA'!C:D,2,0)),"NÃO ENCONTRADO")</f>
        <v>Outras Saídas</v>
      </c>
      <c r="L14713" s="50" t="str">
        <f>VLOOKUP(K14713,'Base -Receita-Despesa'!$B:$AS,1,FALSE)</f>
        <v>Outras Saídas</v>
      </c>
    </row>
    <row r="14714" spans="1:12" x14ac:dyDescent="0.3">
      <c r="A14714" s="82" t="str">
        <f t="shared" si="460"/>
        <v>2019</v>
      </c>
      <c r="B14714" s="263" t="s">
        <v>2228</v>
      </c>
      <c r="C14714" s="264" t="s">
        <v>138</v>
      </c>
      <c r="D14714" s="74" t="str">
        <f t="shared" si="459"/>
        <v>ago/2019</v>
      </c>
      <c r="E14714" s="267">
        <v>43685</v>
      </c>
      <c r="F14714" s="263" t="s">
        <v>1261</v>
      </c>
      <c r="G14714" s="263" t="s">
        <v>2229</v>
      </c>
      <c r="H14714" s="268" t="s">
        <v>2250</v>
      </c>
      <c r="I14714" s="268" t="s">
        <v>135</v>
      </c>
      <c r="J14714" s="268">
        <v>-9.5</v>
      </c>
      <c r="K14714" s="83" t="str">
        <f>IFERROR(IFERROR(VLOOKUP(I14714,'DE-PARA'!B:D,3,0),VLOOKUP(I14714,'DE-PARA'!C:D,2,0)),"NÃO ENCONTRADO")</f>
        <v>Outras Saídas</v>
      </c>
      <c r="L14714" s="50" t="str">
        <f>VLOOKUP(K14714,'Base -Receita-Despesa'!$B:$AS,1,FALSE)</f>
        <v>Outras Saídas</v>
      </c>
    </row>
    <row r="14715" spans="1:12" x14ac:dyDescent="0.3">
      <c r="A14715" s="82" t="str">
        <f t="shared" si="460"/>
        <v>2019</v>
      </c>
      <c r="B14715" s="263" t="s">
        <v>2228</v>
      </c>
      <c r="C14715" s="264" t="s">
        <v>138</v>
      </c>
      <c r="D14715" s="74" t="str">
        <f t="shared" si="459"/>
        <v>ago/2019</v>
      </c>
      <c r="E14715" s="267">
        <v>43685</v>
      </c>
      <c r="F14715" s="263" t="s">
        <v>1261</v>
      </c>
      <c r="G14715" s="263" t="s">
        <v>2229</v>
      </c>
      <c r="H14715" s="268" t="s">
        <v>2250</v>
      </c>
      <c r="I14715" s="268" t="s">
        <v>135</v>
      </c>
      <c r="J14715" s="268">
        <v>-9.5</v>
      </c>
      <c r="K14715" s="83" t="str">
        <f>IFERROR(IFERROR(VLOOKUP(I14715,'DE-PARA'!B:D,3,0),VLOOKUP(I14715,'DE-PARA'!C:D,2,0)),"NÃO ENCONTRADO")</f>
        <v>Outras Saídas</v>
      </c>
      <c r="L14715" s="50" t="str">
        <f>VLOOKUP(K14715,'Base -Receita-Despesa'!$B:$AS,1,FALSE)</f>
        <v>Outras Saídas</v>
      </c>
    </row>
    <row r="14716" spans="1:12" x14ac:dyDescent="0.3">
      <c r="A14716" s="82" t="str">
        <f t="shared" si="460"/>
        <v>2019</v>
      </c>
      <c r="B14716" s="263" t="s">
        <v>2228</v>
      </c>
      <c r="C14716" s="264" t="s">
        <v>138</v>
      </c>
      <c r="D14716" s="74" t="str">
        <f t="shared" si="459"/>
        <v>ago/2019</v>
      </c>
      <c r="E14716" s="267">
        <v>43685</v>
      </c>
      <c r="F14716" s="263" t="s">
        <v>1261</v>
      </c>
      <c r="G14716" s="263" t="s">
        <v>2229</v>
      </c>
      <c r="H14716" s="268" t="s">
        <v>2250</v>
      </c>
      <c r="I14716" s="268" t="s">
        <v>135</v>
      </c>
      <c r="J14716" s="268">
        <v>-9.5</v>
      </c>
      <c r="K14716" s="83" t="str">
        <f>IFERROR(IFERROR(VLOOKUP(I14716,'DE-PARA'!B:D,3,0),VLOOKUP(I14716,'DE-PARA'!C:D,2,0)),"NÃO ENCONTRADO")</f>
        <v>Outras Saídas</v>
      </c>
      <c r="L14716" s="50" t="str">
        <f>VLOOKUP(K14716,'Base -Receita-Despesa'!$B:$AS,1,FALSE)</f>
        <v>Outras Saídas</v>
      </c>
    </row>
    <row r="14717" spans="1:12" x14ac:dyDescent="0.3">
      <c r="A14717" s="82" t="str">
        <f t="shared" si="460"/>
        <v>2019</v>
      </c>
      <c r="B14717" s="263" t="s">
        <v>2228</v>
      </c>
      <c r="C14717" s="264" t="s">
        <v>138</v>
      </c>
      <c r="D14717" s="74" t="str">
        <f t="shared" si="459"/>
        <v>ago/2019</v>
      </c>
      <c r="E14717" s="267">
        <v>43685</v>
      </c>
      <c r="F14717" s="263" t="s">
        <v>1261</v>
      </c>
      <c r="G14717" s="263" t="s">
        <v>2229</v>
      </c>
      <c r="H14717" s="268" t="s">
        <v>2250</v>
      </c>
      <c r="I14717" s="268" t="s">
        <v>135</v>
      </c>
      <c r="J14717" s="268">
        <v>-9.5</v>
      </c>
      <c r="K14717" s="83" t="str">
        <f>IFERROR(IFERROR(VLOOKUP(I14717,'DE-PARA'!B:D,3,0),VLOOKUP(I14717,'DE-PARA'!C:D,2,0)),"NÃO ENCONTRADO")</f>
        <v>Outras Saídas</v>
      </c>
      <c r="L14717" s="50" t="str">
        <f>VLOOKUP(K14717,'Base -Receita-Despesa'!$B:$AS,1,FALSE)</f>
        <v>Outras Saídas</v>
      </c>
    </row>
    <row r="14718" spans="1:12" x14ac:dyDescent="0.3">
      <c r="A14718" s="82" t="str">
        <f t="shared" si="460"/>
        <v>2019</v>
      </c>
      <c r="B14718" s="263" t="s">
        <v>2228</v>
      </c>
      <c r="C14718" s="264" t="s">
        <v>138</v>
      </c>
      <c r="D14718" s="74" t="str">
        <f t="shared" si="459"/>
        <v>ago/2019</v>
      </c>
      <c r="E14718" s="267">
        <v>43686</v>
      </c>
      <c r="F14718" s="263">
        <v>37639</v>
      </c>
      <c r="G14718" s="263" t="s">
        <v>2229</v>
      </c>
      <c r="H14718" s="268" t="s">
        <v>4380</v>
      </c>
      <c r="I14718" s="268" t="s">
        <v>120</v>
      </c>
      <c r="J14718" s="269">
        <v>-1574.64</v>
      </c>
      <c r="K14718" s="83" t="str">
        <f>IFERROR(IFERROR(VLOOKUP(I14718,'DE-PARA'!B:D,3,0),VLOOKUP(I14718,'DE-PARA'!C:D,2,0)),"NÃO ENCONTRADO")</f>
        <v>Serviços</v>
      </c>
      <c r="L14718" s="50" t="str">
        <f>VLOOKUP(K14718,'Base -Receita-Despesa'!$B:$AS,1,FALSE)</f>
        <v>Serviços</v>
      </c>
    </row>
    <row r="14719" spans="1:12" x14ac:dyDescent="0.3">
      <c r="A14719" s="82" t="str">
        <f t="shared" si="460"/>
        <v>2019</v>
      </c>
      <c r="B14719" s="263" t="s">
        <v>2228</v>
      </c>
      <c r="C14719" s="264" t="s">
        <v>138</v>
      </c>
      <c r="D14719" s="74" t="str">
        <f t="shared" si="459"/>
        <v>ago/2019</v>
      </c>
      <c r="E14719" s="267">
        <v>43686</v>
      </c>
      <c r="F14719" s="263" t="s">
        <v>1070</v>
      </c>
      <c r="G14719" s="263" t="s">
        <v>2229</v>
      </c>
      <c r="H14719" s="268" t="s">
        <v>1071</v>
      </c>
      <c r="I14719" s="268" t="s">
        <v>2237</v>
      </c>
      <c r="J14719" s="269">
        <v>1584.14</v>
      </c>
      <c r="K14719" s="83" t="str">
        <f>IFERROR(IFERROR(VLOOKUP(I14719,'DE-PARA'!B:D,3,0),VLOOKUP(I14719,'DE-PARA'!C:D,2,0)),"NÃO ENCONTRADO")</f>
        <v>Entrada Conta Aplicação (+)</v>
      </c>
      <c r="L14719" s="50" t="str">
        <f>VLOOKUP(K14719,'Base -Receita-Despesa'!$B:$AS,1,FALSE)</f>
        <v>ENTRADA CONTA APLICAÇÃO (+)</v>
      </c>
    </row>
    <row r="14720" spans="1:12" x14ac:dyDescent="0.3">
      <c r="A14720" s="82" t="str">
        <f t="shared" si="460"/>
        <v>2019</v>
      </c>
      <c r="B14720" s="263" t="s">
        <v>2228</v>
      </c>
      <c r="C14720" s="264" t="s">
        <v>138</v>
      </c>
      <c r="D14720" s="74" t="str">
        <f t="shared" si="459"/>
        <v>ago/2019</v>
      </c>
      <c r="E14720" s="267">
        <v>43686</v>
      </c>
      <c r="F14720" s="263" t="s">
        <v>1261</v>
      </c>
      <c r="G14720" s="263" t="s">
        <v>2229</v>
      </c>
      <c r="H14720" s="268" t="s">
        <v>2250</v>
      </c>
      <c r="I14720" s="268" t="s">
        <v>135</v>
      </c>
      <c r="J14720" s="268">
        <v>-9.5</v>
      </c>
      <c r="K14720" s="83" t="str">
        <f>IFERROR(IFERROR(VLOOKUP(I14720,'DE-PARA'!B:D,3,0),VLOOKUP(I14720,'DE-PARA'!C:D,2,0)),"NÃO ENCONTRADO")</f>
        <v>Outras Saídas</v>
      </c>
      <c r="L14720" s="50" t="str">
        <f>VLOOKUP(K14720,'Base -Receita-Despesa'!$B:$AS,1,FALSE)</f>
        <v>Outras Saídas</v>
      </c>
    </row>
    <row r="14721" spans="1:12" x14ac:dyDescent="0.3">
      <c r="A14721" s="82" t="str">
        <f t="shared" si="460"/>
        <v>2019</v>
      </c>
      <c r="B14721" s="263" t="s">
        <v>2228</v>
      </c>
      <c r="C14721" s="264" t="s">
        <v>138</v>
      </c>
      <c r="D14721" s="74" t="str">
        <f t="shared" si="459"/>
        <v>ago/2019</v>
      </c>
      <c r="E14721" s="267">
        <v>43689</v>
      </c>
      <c r="F14721" s="263" t="s">
        <v>4423</v>
      </c>
      <c r="G14721" s="263" t="s">
        <v>2229</v>
      </c>
      <c r="H14721" s="268" t="s">
        <v>4663</v>
      </c>
      <c r="I14721" s="268" t="s">
        <v>540</v>
      </c>
      <c r="J14721" s="268">
        <v>-347.31</v>
      </c>
      <c r="K14721" s="83" t="str">
        <f>IFERROR(IFERROR(VLOOKUP(I14721,'DE-PARA'!B:D,3,0),VLOOKUP(I14721,'DE-PARA'!C:D,2,0)),"NÃO ENCONTRADO")</f>
        <v>Tributos, Taxas e Contribuições</v>
      </c>
      <c r="L14721" s="50" t="str">
        <f>VLOOKUP(K14721,'Base -Receita-Despesa'!$B:$AS,1,FALSE)</f>
        <v>Tributos, Taxas e Contribuições</v>
      </c>
    </row>
    <row r="14722" spans="1:12" x14ac:dyDescent="0.3">
      <c r="A14722" s="82" t="str">
        <f t="shared" si="460"/>
        <v>2019</v>
      </c>
      <c r="B14722" s="263" t="s">
        <v>2228</v>
      </c>
      <c r="C14722" s="264" t="s">
        <v>138</v>
      </c>
      <c r="D14722" s="74" t="str">
        <f t="shared" si="459"/>
        <v>ago/2019</v>
      </c>
      <c r="E14722" s="267">
        <v>43689</v>
      </c>
      <c r="F14722" s="263">
        <v>157853</v>
      </c>
      <c r="G14722" s="263" t="s">
        <v>2229</v>
      </c>
      <c r="H14722" s="268" t="s">
        <v>1337</v>
      </c>
      <c r="I14722" s="268" t="s">
        <v>145</v>
      </c>
      <c r="J14722" s="268">
        <v>-597.97</v>
      </c>
      <c r="K14722" s="83" t="str">
        <f>IFERROR(IFERROR(VLOOKUP(I14722,'DE-PARA'!B:D,3,0),VLOOKUP(I14722,'DE-PARA'!C:D,2,0)),"NÃO ENCONTRADO")</f>
        <v>Serviços</v>
      </c>
      <c r="L14722" s="50" t="str">
        <f>VLOOKUP(K14722,'Base -Receita-Despesa'!$B:$AS,1,FALSE)</f>
        <v>Serviços</v>
      </c>
    </row>
    <row r="14723" spans="1:12" x14ac:dyDescent="0.3">
      <c r="A14723" s="82" t="str">
        <f t="shared" si="460"/>
        <v>2019</v>
      </c>
      <c r="B14723" s="263" t="s">
        <v>2228</v>
      </c>
      <c r="C14723" s="264" t="s">
        <v>138</v>
      </c>
      <c r="D14723" s="74" t="str">
        <f t="shared" si="459"/>
        <v>ago/2019</v>
      </c>
      <c r="E14723" s="267">
        <v>43689</v>
      </c>
      <c r="F14723" s="263">
        <v>1094384</v>
      </c>
      <c r="G14723" s="263" t="s">
        <v>2232</v>
      </c>
      <c r="H14723" s="268" t="s">
        <v>2605</v>
      </c>
      <c r="I14723" s="268" t="s">
        <v>2182</v>
      </c>
      <c r="J14723" s="269">
        <v>-4611.0200000000004</v>
      </c>
      <c r="K14723" s="83" t="str">
        <f>IFERROR(IFERROR(VLOOKUP(I14723,'DE-PARA'!B:D,3,0),VLOOKUP(I14723,'DE-PARA'!C:D,2,0)),"NÃO ENCONTRADO")</f>
        <v>Materiais</v>
      </c>
      <c r="L14723" s="50" t="str">
        <f>VLOOKUP(K14723,'Base -Receita-Despesa'!$B:$AS,1,FALSE)</f>
        <v>Materiais</v>
      </c>
    </row>
    <row r="14724" spans="1:12" x14ac:dyDescent="0.3">
      <c r="A14724" s="82" t="str">
        <f t="shared" si="460"/>
        <v>2019</v>
      </c>
      <c r="B14724" s="263" t="s">
        <v>2228</v>
      </c>
      <c r="C14724" s="264" t="s">
        <v>138</v>
      </c>
      <c r="D14724" s="74" t="str">
        <f t="shared" ref="D14724:D14787" si="461">TEXT(E14724,"mmm/aaaa")</f>
        <v>ago/2019</v>
      </c>
      <c r="E14724" s="267">
        <v>43689</v>
      </c>
      <c r="F14724" s="263">
        <v>43931</v>
      </c>
      <c r="G14724" s="263" t="s">
        <v>2229</v>
      </c>
      <c r="H14724" s="268" t="s">
        <v>2317</v>
      </c>
      <c r="I14724" s="268" t="s">
        <v>846</v>
      </c>
      <c r="J14724" s="268">
        <v>-66.13</v>
      </c>
      <c r="K14724" s="83" t="str">
        <f>IFERROR(IFERROR(VLOOKUP(I14724,'DE-PARA'!B:D,3,0),VLOOKUP(I14724,'DE-PARA'!C:D,2,0)),"NÃO ENCONTRADO")</f>
        <v>Pessoal</v>
      </c>
      <c r="L14724" s="50" t="str">
        <f>VLOOKUP(K14724,'Base -Receita-Despesa'!$B:$AS,1,FALSE)</f>
        <v>Pessoal</v>
      </c>
    </row>
    <row r="14725" spans="1:12" x14ac:dyDescent="0.3">
      <c r="A14725" s="82" t="str">
        <f t="shared" si="460"/>
        <v>2019</v>
      </c>
      <c r="B14725" s="263" t="s">
        <v>2228</v>
      </c>
      <c r="C14725" s="264" t="s">
        <v>138</v>
      </c>
      <c r="D14725" s="74" t="str">
        <f t="shared" si="461"/>
        <v>ago/2019</v>
      </c>
      <c r="E14725" s="267">
        <v>43689</v>
      </c>
      <c r="F14725" s="263">
        <v>11236</v>
      </c>
      <c r="G14725" s="263" t="s">
        <v>2229</v>
      </c>
      <c r="H14725" s="268" t="s">
        <v>4369</v>
      </c>
      <c r="I14725" s="268" t="s">
        <v>2183</v>
      </c>
      <c r="J14725" s="269">
        <v>-1769.1</v>
      </c>
      <c r="K14725" s="83" t="str">
        <f>IFERROR(IFERROR(VLOOKUP(I14725,'DE-PARA'!B:D,3,0),VLOOKUP(I14725,'DE-PARA'!C:D,2,0)),"NÃO ENCONTRADO")</f>
        <v>Materiais</v>
      </c>
      <c r="L14725" s="50" t="str">
        <f>VLOOKUP(K14725,'Base -Receita-Despesa'!$B:$AS,1,FALSE)</f>
        <v>Materiais</v>
      </c>
    </row>
    <row r="14726" spans="1:12" x14ac:dyDescent="0.3">
      <c r="A14726" s="82" t="str">
        <f t="shared" si="460"/>
        <v>2019</v>
      </c>
      <c r="B14726" s="263" t="s">
        <v>2228</v>
      </c>
      <c r="C14726" s="264" t="s">
        <v>138</v>
      </c>
      <c r="D14726" s="74" t="str">
        <f t="shared" si="461"/>
        <v>ago/2019</v>
      </c>
      <c r="E14726" s="267">
        <v>43689</v>
      </c>
      <c r="F14726" s="263" t="s">
        <v>1070</v>
      </c>
      <c r="G14726" s="263" t="s">
        <v>2229</v>
      </c>
      <c r="H14726" s="268" t="s">
        <v>1071</v>
      </c>
      <c r="I14726" s="268" t="s">
        <v>2237</v>
      </c>
      <c r="J14726" s="269">
        <v>7401.03</v>
      </c>
      <c r="K14726" s="83" t="str">
        <f>IFERROR(IFERROR(VLOOKUP(I14726,'DE-PARA'!B:D,3,0),VLOOKUP(I14726,'DE-PARA'!C:D,2,0)),"NÃO ENCONTRADO")</f>
        <v>Entrada Conta Aplicação (+)</v>
      </c>
      <c r="L14726" s="50" t="str">
        <f>VLOOKUP(K14726,'Base -Receita-Despesa'!$B:$AS,1,FALSE)</f>
        <v>ENTRADA CONTA APLICAÇÃO (+)</v>
      </c>
    </row>
    <row r="14727" spans="1:12" x14ac:dyDescent="0.3">
      <c r="A14727" s="82" t="str">
        <f t="shared" si="460"/>
        <v>2019</v>
      </c>
      <c r="B14727" s="263" t="s">
        <v>2228</v>
      </c>
      <c r="C14727" s="264" t="s">
        <v>138</v>
      </c>
      <c r="D14727" s="74" t="str">
        <f t="shared" si="461"/>
        <v>ago/2019</v>
      </c>
      <c r="E14727" s="267">
        <v>43689</v>
      </c>
      <c r="F14727" s="263" t="s">
        <v>1261</v>
      </c>
      <c r="G14727" s="263" t="s">
        <v>2229</v>
      </c>
      <c r="H14727" s="268" t="s">
        <v>2250</v>
      </c>
      <c r="I14727" s="268" t="s">
        <v>135</v>
      </c>
      <c r="J14727" s="268">
        <v>-9.5</v>
      </c>
      <c r="K14727" s="83" t="str">
        <f>IFERROR(IFERROR(VLOOKUP(I14727,'DE-PARA'!B:D,3,0),VLOOKUP(I14727,'DE-PARA'!C:D,2,0)),"NÃO ENCONTRADO")</f>
        <v>Outras Saídas</v>
      </c>
      <c r="L14727" s="50" t="str">
        <f>VLOOKUP(K14727,'Base -Receita-Despesa'!$B:$AS,1,FALSE)</f>
        <v>Outras Saídas</v>
      </c>
    </row>
    <row r="14728" spans="1:12" x14ac:dyDescent="0.3">
      <c r="A14728" s="82" t="str">
        <f t="shared" si="460"/>
        <v>2019</v>
      </c>
      <c r="B14728" s="263" t="s">
        <v>2228</v>
      </c>
      <c r="C14728" s="264" t="s">
        <v>138</v>
      </c>
      <c r="D14728" s="74" t="str">
        <f t="shared" si="461"/>
        <v>ago/2019</v>
      </c>
      <c r="E14728" s="267">
        <v>43690</v>
      </c>
      <c r="F14728" s="265">
        <v>39843</v>
      </c>
      <c r="G14728" s="263" t="s">
        <v>2229</v>
      </c>
      <c r="H14728" s="268" t="s">
        <v>2231</v>
      </c>
      <c r="I14728" s="268" t="s">
        <v>2185</v>
      </c>
      <c r="J14728" s="268">
        <v>-950</v>
      </c>
      <c r="K14728" s="83" t="str">
        <f>IFERROR(IFERROR(VLOOKUP(I14728,'DE-PARA'!B:D,3,0),VLOOKUP(I14728,'DE-PARA'!C:D,2,0)),"NÃO ENCONTRADO")</f>
        <v>Materiais</v>
      </c>
      <c r="L14728" s="50" t="str">
        <f>VLOOKUP(K14728,'Base -Receita-Despesa'!$B:$AS,1,FALSE)</f>
        <v>Materiais</v>
      </c>
    </row>
    <row r="14729" spans="1:12" x14ac:dyDescent="0.3">
      <c r="A14729" s="82" t="str">
        <f t="shared" si="460"/>
        <v>2019</v>
      </c>
      <c r="B14729" s="263" t="s">
        <v>2228</v>
      </c>
      <c r="C14729" s="264" t="s">
        <v>138</v>
      </c>
      <c r="D14729" s="74" t="str">
        <f t="shared" si="461"/>
        <v>ago/2019</v>
      </c>
      <c r="E14729" s="267">
        <v>43690</v>
      </c>
      <c r="F14729" s="263" t="s">
        <v>4539</v>
      </c>
      <c r="G14729" s="263" t="s">
        <v>2229</v>
      </c>
      <c r="H14729" s="268" t="s">
        <v>4664</v>
      </c>
      <c r="I14729" s="268" t="s">
        <v>195</v>
      </c>
      <c r="J14729" s="269">
        <v>-135599.48000000001</v>
      </c>
      <c r="K14729" s="83" t="str">
        <f>IFERROR(IFERROR(VLOOKUP(I14729,'DE-PARA'!B:D,3,0),VLOOKUP(I14729,'DE-PARA'!C:D,2,0)),"NÃO ENCONTRADO")</f>
        <v>Encargos sobre Folha de Pagamento</v>
      </c>
      <c r="L14729" s="50" t="str">
        <f>VLOOKUP(K14729,'Base -Receita-Despesa'!$B:$AS,1,FALSE)</f>
        <v>Encargos sobre Folha de Pagamento</v>
      </c>
    </row>
    <row r="14730" spans="1:12" x14ac:dyDescent="0.3">
      <c r="A14730" s="82" t="str">
        <f t="shared" si="460"/>
        <v>2019</v>
      </c>
      <c r="B14730" s="263" t="s">
        <v>2228</v>
      </c>
      <c r="C14730" s="264" t="s">
        <v>138</v>
      </c>
      <c r="D14730" s="74" t="str">
        <f t="shared" si="461"/>
        <v>ago/2019</v>
      </c>
      <c r="E14730" s="267">
        <v>43690</v>
      </c>
      <c r="F14730" s="263" t="s">
        <v>4565</v>
      </c>
      <c r="G14730" s="263" t="s">
        <v>2229</v>
      </c>
      <c r="H14730" s="268" t="s">
        <v>4665</v>
      </c>
      <c r="I14730" s="268" t="s">
        <v>194</v>
      </c>
      <c r="J14730" s="269">
        <v>-23947.03</v>
      </c>
      <c r="K14730" s="83" t="str">
        <f>IFERROR(IFERROR(VLOOKUP(I14730,'DE-PARA'!B:D,3,0),VLOOKUP(I14730,'DE-PARA'!C:D,2,0)),"NÃO ENCONTRADO")</f>
        <v>Encargos sobre Folha de Pagamento</v>
      </c>
      <c r="L14730" s="50" t="str">
        <f>VLOOKUP(K14730,'Base -Receita-Despesa'!$B:$AS,1,FALSE)</f>
        <v>Encargos sobre Folha de Pagamento</v>
      </c>
    </row>
    <row r="14731" spans="1:12" x14ac:dyDescent="0.3">
      <c r="A14731" s="82" t="str">
        <f t="shared" si="460"/>
        <v>2019</v>
      </c>
      <c r="B14731" s="263" t="s">
        <v>2228</v>
      </c>
      <c r="C14731" s="264" t="s">
        <v>138</v>
      </c>
      <c r="D14731" s="74" t="str">
        <f t="shared" si="461"/>
        <v>ago/2019</v>
      </c>
      <c r="E14731" s="267">
        <v>43690</v>
      </c>
      <c r="F14731" s="263" t="s">
        <v>4594</v>
      </c>
      <c r="G14731" s="263" t="s">
        <v>2229</v>
      </c>
      <c r="H14731" s="268" t="s">
        <v>4666</v>
      </c>
      <c r="I14731" s="268" t="s">
        <v>194</v>
      </c>
      <c r="J14731" s="269">
        <v>-3887.08</v>
      </c>
      <c r="K14731" s="83" t="str">
        <f>IFERROR(IFERROR(VLOOKUP(I14731,'DE-PARA'!B:D,3,0),VLOOKUP(I14731,'DE-PARA'!C:D,2,0)),"NÃO ENCONTRADO")</f>
        <v>Encargos sobre Folha de Pagamento</v>
      </c>
      <c r="L14731" s="50" t="str">
        <f>VLOOKUP(K14731,'Base -Receita-Despesa'!$B:$AS,1,FALSE)</f>
        <v>Encargos sobre Folha de Pagamento</v>
      </c>
    </row>
    <row r="14732" spans="1:12" x14ac:dyDescent="0.3">
      <c r="A14732" s="82" t="str">
        <f t="shared" si="460"/>
        <v>2019</v>
      </c>
      <c r="B14732" s="263" t="s">
        <v>2228</v>
      </c>
      <c r="C14732" s="264" t="s">
        <v>138</v>
      </c>
      <c r="D14732" s="74" t="str">
        <f t="shared" si="461"/>
        <v>ago/2019</v>
      </c>
      <c r="E14732" s="267">
        <v>43690</v>
      </c>
      <c r="F14732" s="263" t="s">
        <v>1070</v>
      </c>
      <c r="G14732" s="263" t="s">
        <v>2229</v>
      </c>
      <c r="H14732" s="268" t="s">
        <v>1071</v>
      </c>
      <c r="I14732" s="268" t="s">
        <v>2237</v>
      </c>
      <c r="J14732" s="269">
        <v>165824.04</v>
      </c>
      <c r="K14732" s="83" t="str">
        <f>IFERROR(IFERROR(VLOOKUP(I14732,'DE-PARA'!B:D,3,0),VLOOKUP(I14732,'DE-PARA'!C:D,2,0)),"NÃO ENCONTRADO")</f>
        <v>Entrada Conta Aplicação (+)</v>
      </c>
      <c r="L14732" s="50" t="str">
        <f>VLOOKUP(K14732,'Base -Receita-Despesa'!$B:$AS,1,FALSE)</f>
        <v>ENTRADA CONTA APLICAÇÃO (+)</v>
      </c>
    </row>
    <row r="14733" spans="1:12" x14ac:dyDescent="0.3">
      <c r="A14733" s="82" t="str">
        <f t="shared" si="460"/>
        <v>2019</v>
      </c>
      <c r="B14733" s="263" t="s">
        <v>2228</v>
      </c>
      <c r="C14733" s="264" t="s">
        <v>138</v>
      </c>
      <c r="D14733" s="74" t="str">
        <f t="shared" si="461"/>
        <v>ago/2019</v>
      </c>
      <c r="E14733" s="267">
        <v>43690</v>
      </c>
      <c r="F14733" s="263">
        <v>2660</v>
      </c>
      <c r="G14733" s="263" t="s">
        <v>2229</v>
      </c>
      <c r="H14733" s="268" t="s">
        <v>2322</v>
      </c>
      <c r="I14733" s="268" t="s">
        <v>120</v>
      </c>
      <c r="J14733" s="269">
        <v>-1421.45</v>
      </c>
      <c r="K14733" s="83" t="str">
        <f>IFERROR(IFERROR(VLOOKUP(I14733,'DE-PARA'!B:D,3,0),VLOOKUP(I14733,'DE-PARA'!C:D,2,0)),"NÃO ENCONTRADO")</f>
        <v>Serviços</v>
      </c>
      <c r="L14733" s="50" t="str">
        <f>VLOOKUP(K14733,'Base -Receita-Despesa'!$B:$AS,1,FALSE)</f>
        <v>Serviços</v>
      </c>
    </row>
    <row r="14734" spans="1:12" x14ac:dyDescent="0.3">
      <c r="A14734" s="82" t="str">
        <f t="shared" si="460"/>
        <v>2019</v>
      </c>
      <c r="B14734" s="263" t="s">
        <v>2228</v>
      </c>
      <c r="C14734" s="264" t="s">
        <v>138</v>
      </c>
      <c r="D14734" s="74" t="str">
        <f t="shared" si="461"/>
        <v>ago/2019</v>
      </c>
      <c r="E14734" s="267">
        <v>43690</v>
      </c>
      <c r="F14734" s="263" t="s">
        <v>1261</v>
      </c>
      <c r="G14734" s="263" t="s">
        <v>2229</v>
      </c>
      <c r="H14734" s="268" t="s">
        <v>2250</v>
      </c>
      <c r="I14734" s="268" t="s">
        <v>135</v>
      </c>
      <c r="J14734" s="268">
        <v>-9.5</v>
      </c>
      <c r="K14734" s="83" t="str">
        <f>IFERROR(IFERROR(VLOOKUP(I14734,'DE-PARA'!B:D,3,0),VLOOKUP(I14734,'DE-PARA'!C:D,2,0)),"NÃO ENCONTRADO")</f>
        <v>Outras Saídas</v>
      </c>
      <c r="L14734" s="50" t="str">
        <f>VLOOKUP(K14734,'Base -Receita-Despesa'!$B:$AS,1,FALSE)</f>
        <v>Outras Saídas</v>
      </c>
    </row>
    <row r="14735" spans="1:12" x14ac:dyDescent="0.3">
      <c r="A14735" s="82" t="str">
        <f t="shared" si="460"/>
        <v>2019</v>
      </c>
      <c r="B14735" s="263" t="s">
        <v>2228</v>
      </c>
      <c r="C14735" s="264" t="s">
        <v>138</v>
      </c>
      <c r="D14735" s="74" t="str">
        <f t="shared" si="461"/>
        <v>ago/2019</v>
      </c>
      <c r="E14735" s="267">
        <v>43690</v>
      </c>
      <c r="F14735" s="263" t="s">
        <v>1261</v>
      </c>
      <c r="G14735" s="263" t="s">
        <v>2229</v>
      </c>
      <c r="H14735" s="268" t="s">
        <v>2250</v>
      </c>
      <c r="I14735" s="268" t="s">
        <v>135</v>
      </c>
      <c r="J14735" s="268">
        <v>-9.5</v>
      </c>
      <c r="K14735" s="83" t="str">
        <f>IFERROR(IFERROR(VLOOKUP(I14735,'DE-PARA'!B:D,3,0),VLOOKUP(I14735,'DE-PARA'!C:D,2,0)),"NÃO ENCONTRADO")</f>
        <v>Outras Saídas</v>
      </c>
      <c r="L14735" s="50" t="str">
        <f>VLOOKUP(K14735,'Base -Receita-Despesa'!$B:$AS,1,FALSE)</f>
        <v>Outras Saídas</v>
      </c>
    </row>
    <row r="14736" spans="1:12" x14ac:dyDescent="0.3">
      <c r="A14736" s="82" t="str">
        <f t="shared" si="460"/>
        <v>2019</v>
      </c>
      <c r="B14736" s="263" t="s">
        <v>2228</v>
      </c>
      <c r="C14736" s="264" t="s">
        <v>138</v>
      </c>
      <c r="D14736" s="74" t="str">
        <f t="shared" si="461"/>
        <v>ago/2019</v>
      </c>
      <c r="E14736" s="267">
        <v>43691</v>
      </c>
      <c r="F14736" s="263" t="s">
        <v>4423</v>
      </c>
      <c r="G14736" s="263" t="s">
        <v>2229</v>
      </c>
      <c r="H14736" s="268" t="s">
        <v>4663</v>
      </c>
      <c r="I14736" s="268" t="s">
        <v>540</v>
      </c>
      <c r="J14736" s="268">
        <v>-589.66</v>
      </c>
      <c r="K14736" s="83" t="str">
        <f>IFERROR(IFERROR(VLOOKUP(I14736,'DE-PARA'!B:D,3,0),VLOOKUP(I14736,'DE-PARA'!C:D,2,0)),"NÃO ENCONTRADO")</f>
        <v>Tributos, Taxas e Contribuições</v>
      </c>
      <c r="L14736" s="50" t="str">
        <f>VLOOKUP(K14736,'Base -Receita-Despesa'!$B:$AS,1,FALSE)</f>
        <v>Tributos, Taxas e Contribuições</v>
      </c>
    </row>
    <row r="14737" spans="1:12" x14ac:dyDescent="0.3">
      <c r="A14737" s="82" t="str">
        <f t="shared" si="460"/>
        <v>2019</v>
      </c>
      <c r="B14737" s="263" t="s">
        <v>2228</v>
      </c>
      <c r="C14737" s="264" t="s">
        <v>138</v>
      </c>
      <c r="D14737" s="74" t="str">
        <f t="shared" si="461"/>
        <v>ago/2019</v>
      </c>
      <c r="E14737" s="267">
        <v>43691</v>
      </c>
      <c r="F14737" s="263" t="s">
        <v>1070</v>
      </c>
      <c r="G14737" s="263" t="s">
        <v>2229</v>
      </c>
      <c r="H14737" s="268" t="s">
        <v>1071</v>
      </c>
      <c r="I14737" s="268" t="s">
        <v>2237</v>
      </c>
      <c r="J14737" s="268">
        <v>599.16</v>
      </c>
      <c r="K14737" s="83" t="str">
        <f>IFERROR(IFERROR(VLOOKUP(I14737,'DE-PARA'!B:D,3,0),VLOOKUP(I14737,'DE-PARA'!C:D,2,0)),"NÃO ENCONTRADO")</f>
        <v>Entrada Conta Aplicação (+)</v>
      </c>
      <c r="L14737" s="50" t="str">
        <f>VLOOKUP(K14737,'Base -Receita-Despesa'!$B:$AS,1,FALSE)</f>
        <v>ENTRADA CONTA APLICAÇÃO (+)</v>
      </c>
    </row>
    <row r="14738" spans="1:12" x14ac:dyDescent="0.3">
      <c r="A14738" s="82" t="str">
        <f t="shared" si="460"/>
        <v>2019</v>
      </c>
      <c r="B14738" s="263" t="s">
        <v>2228</v>
      </c>
      <c r="C14738" s="264" t="s">
        <v>138</v>
      </c>
      <c r="D14738" s="74" t="str">
        <f t="shared" si="461"/>
        <v>ago/2019</v>
      </c>
      <c r="E14738" s="267">
        <v>43691</v>
      </c>
      <c r="F14738" s="263" t="s">
        <v>1261</v>
      </c>
      <c r="G14738" s="263" t="s">
        <v>2229</v>
      </c>
      <c r="H14738" s="268" t="s">
        <v>2250</v>
      </c>
      <c r="I14738" s="268" t="s">
        <v>135</v>
      </c>
      <c r="J14738" s="268">
        <v>-9.5</v>
      </c>
      <c r="K14738" s="83" t="str">
        <f>IFERROR(IFERROR(VLOOKUP(I14738,'DE-PARA'!B:D,3,0),VLOOKUP(I14738,'DE-PARA'!C:D,2,0)),"NÃO ENCONTRADO")</f>
        <v>Outras Saídas</v>
      </c>
      <c r="L14738" s="50" t="str">
        <f>VLOOKUP(K14738,'Base -Receita-Despesa'!$B:$AS,1,FALSE)</f>
        <v>Outras Saídas</v>
      </c>
    </row>
    <row r="14739" spans="1:12" x14ac:dyDescent="0.3">
      <c r="A14739" s="82" t="str">
        <f t="shared" si="460"/>
        <v>2019</v>
      </c>
      <c r="B14739" s="263" t="s">
        <v>2240</v>
      </c>
      <c r="C14739" s="264" t="s">
        <v>138</v>
      </c>
      <c r="D14739" s="74" t="str">
        <f t="shared" si="461"/>
        <v>ago/2019</v>
      </c>
      <c r="E14739" s="267">
        <v>43692</v>
      </c>
      <c r="F14739" s="263" t="s">
        <v>161</v>
      </c>
      <c r="G14739" s="263" t="s">
        <v>2229</v>
      </c>
      <c r="H14739" s="268" t="s">
        <v>161</v>
      </c>
      <c r="I14739" s="268" t="s">
        <v>2168</v>
      </c>
      <c r="J14739" s="269">
        <v>965573.52</v>
      </c>
      <c r="K14739" s="83" t="str">
        <f>IFERROR(IFERROR(VLOOKUP(I14739,'DE-PARA'!B:D,3,0),VLOOKUP(I14739,'DE-PARA'!C:D,2,0)),"NÃO ENCONTRADO")</f>
        <v>Repasses Contrato de Gestão</v>
      </c>
      <c r="L14739" s="50" t="str">
        <f>VLOOKUP(K14739,'Base -Receita-Despesa'!$B:$AS,1,FALSE)</f>
        <v>Repasses Contrato de Gestão</v>
      </c>
    </row>
    <row r="14740" spans="1:12" x14ac:dyDescent="0.3">
      <c r="A14740" s="82" t="str">
        <f t="shared" si="460"/>
        <v>2019</v>
      </c>
      <c r="B14740" s="263" t="s">
        <v>2240</v>
      </c>
      <c r="C14740" s="264" t="s">
        <v>138</v>
      </c>
      <c r="D14740" s="74" t="str">
        <f t="shared" si="461"/>
        <v>ago/2019</v>
      </c>
      <c r="E14740" s="267">
        <v>43692</v>
      </c>
      <c r="F14740" s="263" t="s">
        <v>161</v>
      </c>
      <c r="G14740" s="263" t="s">
        <v>2229</v>
      </c>
      <c r="H14740" s="268" t="s">
        <v>161</v>
      </c>
      <c r="I14740" s="268" t="s">
        <v>2168</v>
      </c>
      <c r="J14740" s="269">
        <v>229962.83</v>
      </c>
      <c r="K14740" s="83" t="str">
        <f>IFERROR(IFERROR(VLOOKUP(I14740,'DE-PARA'!B:D,3,0),VLOOKUP(I14740,'DE-PARA'!C:D,2,0)),"NÃO ENCONTRADO")</f>
        <v>Repasses Contrato de Gestão</v>
      </c>
      <c r="L14740" s="50" t="str">
        <f>VLOOKUP(K14740,'Base -Receita-Despesa'!$B:$AS,1,FALSE)</f>
        <v>Repasses Contrato de Gestão</v>
      </c>
    </row>
    <row r="14741" spans="1:12" x14ac:dyDescent="0.3">
      <c r="A14741" s="82" t="str">
        <f t="shared" si="460"/>
        <v>2019</v>
      </c>
      <c r="B14741" s="263" t="s">
        <v>2240</v>
      </c>
      <c r="C14741" s="264" t="s">
        <v>138</v>
      </c>
      <c r="D14741" s="74" t="str">
        <f t="shared" si="461"/>
        <v>ago/2019</v>
      </c>
      <c r="E14741" s="267">
        <v>43692</v>
      </c>
      <c r="F14741" s="263" t="s">
        <v>1261</v>
      </c>
      <c r="G14741" s="263" t="s">
        <v>2229</v>
      </c>
      <c r="H14741" s="268" t="s">
        <v>2338</v>
      </c>
      <c r="I14741" s="268" t="s">
        <v>135</v>
      </c>
      <c r="J14741" s="268">
        <v>-49.5</v>
      </c>
      <c r="K14741" s="83" t="str">
        <f>IFERROR(IFERROR(VLOOKUP(I14741,'DE-PARA'!B:D,3,0),VLOOKUP(I14741,'DE-PARA'!C:D,2,0)),"NÃO ENCONTRADO")</f>
        <v>Outras Saídas</v>
      </c>
      <c r="L14741" s="50" t="str">
        <f>VLOOKUP(K14741,'Base -Receita-Despesa'!$B:$AS,1,FALSE)</f>
        <v>Outras Saídas</v>
      </c>
    </row>
    <row r="14742" spans="1:12" x14ac:dyDescent="0.3">
      <c r="A14742" s="82" t="str">
        <f t="shared" si="460"/>
        <v>2019</v>
      </c>
      <c r="B14742" s="263" t="s">
        <v>2240</v>
      </c>
      <c r="C14742" s="264" t="s">
        <v>138</v>
      </c>
      <c r="D14742" s="74" t="str">
        <f t="shared" si="461"/>
        <v>ago/2019</v>
      </c>
      <c r="E14742" s="267">
        <v>43692</v>
      </c>
      <c r="F14742" s="263" t="s">
        <v>1261</v>
      </c>
      <c r="G14742" s="263" t="s">
        <v>2229</v>
      </c>
      <c r="H14742" s="268" t="s">
        <v>2338</v>
      </c>
      <c r="I14742" s="268" t="s">
        <v>135</v>
      </c>
      <c r="J14742" s="268">
        <v>-11.98</v>
      </c>
      <c r="K14742" s="83" t="str">
        <f>IFERROR(IFERROR(VLOOKUP(I14742,'DE-PARA'!B:D,3,0),VLOOKUP(I14742,'DE-PARA'!C:D,2,0)),"NÃO ENCONTRADO")</f>
        <v>Outras Saídas</v>
      </c>
      <c r="L14742" s="50" t="str">
        <f>VLOOKUP(K14742,'Base -Receita-Despesa'!$B:$AS,1,FALSE)</f>
        <v>Outras Saídas</v>
      </c>
    </row>
    <row r="14743" spans="1:12" x14ac:dyDescent="0.3">
      <c r="A14743" s="82" t="str">
        <f t="shared" si="460"/>
        <v>2019</v>
      </c>
      <c r="B14743" s="263" t="s">
        <v>2240</v>
      </c>
      <c r="C14743" s="264" t="s">
        <v>138</v>
      </c>
      <c r="D14743" s="74" t="str">
        <f t="shared" si="461"/>
        <v>ago/2019</v>
      </c>
      <c r="E14743" s="267">
        <v>43692</v>
      </c>
      <c r="F14743" s="263" t="s">
        <v>1261</v>
      </c>
      <c r="G14743" s="263" t="s">
        <v>2229</v>
      </c>
      <c r="H14743" s="268" t="s">
        <v>4532</v>
      </c>
      <c r="I14743" s="268" t="s">
        <v>135</v>
      </c>
      <c r="J14743" s="268">
        <v>-1.5</v>
      </c>
      <c r="K14743" s="83" t="str">
        <f>IFERROR(IFERROR(VLOOKUP(I14743,'DE-PARA'!B:D,3,0),VLOOKUP(I14743,'DE-PARA'!C:D,2,0)),"NÃO ENCONTRADO")</f>
        <v>Outras Saídas</v>
      </c>
      <c r="L14743" s="50" t="str">
        <f>VLOOKUP(K14743,'Base -Receita-Despesa'!$B:$AS,1,FALSE)</f>
        <v>Outras Saídas</v>
      </c>
    </row>
    <row r="14744" spans="1:12" x14ac:dyDescent="0.3">
      <c r="A14744" s="82" t="str">
        <f t="shared" si="460"/>
        <v>2019</v>
      </c>
      <c r="B14744" s="263" t="s">
        <v>2240</v>
      </c>
      <c r="C14744" s="264" t="s">
        <v>138</v>
      </c>
      <c r="D14744" s="74" t="str">
        <f t="shared" si="461"/>
        <v>ago/2019</v>
      </c>
      <c r="E14744" s="267">
        <v>43692</v>
      </c>
      <c r="F14744" s="263" t="s">
        <v>1061</v>
      </c>
      <c r="G14744" s="263" t="s">
        <v>2229</v>
      </c>
      <c r="H14744" s="268" t="s">
        <v>4370</v>
      </c>
      <c r="I14744" s="268" t="s">
        <v>126</v>
      </c>
      <c r="J14744" s="269">
        <v>-500000</v>
      </c>
      <c r="K14744" s="83" t="str">
        <f>IFERROR(IFERROR(VLOOKUP(I14744,'DE-PARA'!B:D,3,0),VLOOKUP(I14744,'DE-PARA'!C:D,2,0)),"NÃO ENCONTRADO")</f>
        <v>TEV – Transferências Entre Contas (Entradas)</v>
      </c>
      <c r="L14744" s="50" t="str">
        <f>VLOOKUP(K14744,'Base -Receita-Despesa'!$B:$AS,1,FALSE)</f>
        <v>TEV – Transferências Entre Contas (Entradas)</v>
      </c>
    </row>
    <row r="14745" spans="1:12" x14ac:dyDescent="0.3">
      <c r="A14745" s="82" t="str">
        <f t="shared" si="460"/>
        <v>2019</v>
      </c>
      <c r="B14745" s="263" t="s">
        <v>2228</v>
      </c>
      <c r="C14745" s="264" t="s">
        <v>138</v>
      </c>
      <c r="D14745" s="74" t="str">
        <f t="shared" si="461"/>
        <v>ago/2019</v>
      </c>
      <c r="E14745" s="267">
        <v>43692</v>
      </c>
      <c r="F14745" s="266">
        <v>3287</v>
      </c>
      <c r="G14745" s="263" t="s">
        <v>2229</v>
      </c>
      <c r="H14745" s="270" t="s">
        <v>4667</v>
      </c>
      <c r="I14745" s="270" t="s">
        <v>2194</v>
      </c>
      <c r="J14745" s="268">
        <v>-465</v>
      </c>
      <c r="K14745" s="83" t="str">
        <f>IFERROR(IFERROR(VLOOKUP(I14745,'DE-PARA'!B:D,3,0),VLOOKUP(I14745,'DE-PARA'!C:D,2,0)),"NÃO ENCONTRADO")</f>
        <v>Materiais</v>
      </c>
      <c r="L14745" s="50" t="str">
        <f>VLOOKUP(K14745,'Base -Receita-Despesa'!$B:$AS,1,FALSE)</f>
        <v>Materiais</v>
      </c>
    </row>
    <row r="14746" spans="1:12" x14ac:dyDescent="0.3">
      <c r="A14746" s="82" t="str">
        <f t="shared" si="460"/>
        <v>2019</v>
      </c>
      <c r="B14746" s="263" t="s">
        <v>2228</v>
      </c>
      <c r="C14746" s="264" t="s">
        <v>138</v>
      </c>
      <c r="D14746" s="74" t="str">
        <f t="shared" si="461"/>
        <v>ago/2019</v>
      </c>
      <c r="E14746" s="267">
        <v>43692</v>
      </c>
      <c r="F14746" s="263">
        <v>101068</v>
      </c>
      <c r="G14746" s="263" t="s">
        <v>2229</v>
      </c>
      <c r="H14746" s="268" t="s">
        <v>2336</v>
      </c>
      <c r="I14746" s="268" t="s">
        <v>2192</v>
      </c>
      <c r="J14746" s="269">
        <v>-5321.72</v>
      </c>
      <c r="K14746" s="83" t="str">
        <f>IFERROR(IFERROR(VLOOKUP(I14746,'DE-PARA'!B:D,3,0),VLOOKUP(I14746,'DE-PARA'!C:D,2,0)),"NÃO ENCONTRADO")</f>
        <v>Materiais</v>
      </c>
      <c r="L14746" s="50" t="str">
        <f>VLOOKUP(K14746,'Base -Receita-Despesa'!$B:$AS,1,FALSE)</f>
        <v>Materiais</v>
      </c>
    </row>
    <row r="14747" spans="1:12" x14ac:dyDescent="0.3">
      <c r="A14747" s="82" t="str">
        <f t="shared" si="460"/>
        <v>2019</v>
      </c>
      <c r="B14747" s="263" t="s">
        <v>2228</v>
      </c>
      <c r="C14747" s="264" t="s">
        <v>138</v>
      </c>
      <c r="D14747" s="74" t="str">
        <f t="shared" si="461"/>
        <v>ago/2019</v>
      </c>
      <c r="E14747" s="267">
        <v>43692</v>
      </c>
      <c r="F14747" s="263" t="s">
        <v>1261</v>
      </c>
      <c r="G14747" s="263" t="s">
        <v>2229</v>
      </c>
      <c r="H14747" s="268" t="s">
        <v>2338</v>
      </c>
      <c r="I14747" s="268" t="s">
        <v>135</v>
      </c>
      <c r="J14747" s="268">
        <v>-99</v>
      </c>
      <c r="K14747" s="83" t="str">
        <f>IFERROR(IFERROR(VLOOKUP(I14747,'DE-PARA'!B:D,3,0),VLOOKUP(I14747,'DE-PARA'!C:D,2,0)),"NÃO ENCONTRADO")</f>
        <v>Outras Saídas</v>
      </c>
      <c r="L14747" s="50" t="str">
        <f>VLOOKUP(K14747,'Base -Receita-Despesa'!$B:$AS,1,FALSE)</f>
        <v>Outras Saídas</v>
      </c>
    </row>
    <row r="14748" spans="1:12" x14ac:dyDescent="0.3">
      <c r="A14748" s="82" t="str">
        <f t="shared" si="460"/>
        <v>2019</v>
      </c>
      <c r="B14748" s="263" t="s">
        <v>2228</v>
      </c>
      <c r="C14748" s="264" t="s">
        <v>138</v>
      </c>
      <c r="D14748" s="74" t="str">
        <f t="shared" si="461"/>
        <v>ago/2019</v>
      </c>
      <c r="E14748" s="267">
        <v>43692</v>
      </c>
      <c r="F14748" s="263">
        <v>702</v>
      </c>
      <c r="G14748" s="263" t="s">
        <v>2229</v>
      </c>
      <c r="H14748" s="268" t="s">
        <v>4589</v>
      </c>
      <c r="I14748" s="268" t="s">
        <v>2209</v>
      </c>
      <c r="J14748" s="269">
        <v>-1382.83</v>
      </c>
      <c r="K14748" s="83" t="str">
        <f>IFERROR(IFERROR(VLOOKUP(I14748,'DE-PARA'!B:D,3,0),VLOOKUP(I14748,'DE-PARA'!C:D,2,0)),"NÃO ENCONTRADO")</f>
        <v>Despesas com Viagens</v>
      </c>
      <c r="L14748" s="50" t="str">
        <f>VLOOKUP(K14748,'Base -Receita-Despesa'!$B:$AS,1,FALSE)</f>
        <v>Despesas com Viagens</v>
      </c>
    </row>
    <row r="14749" spans="1:12" x14ac:dyDescent="0.3">
      <c r="A14749" s="82" t="str">
        <f t="shared" si="460"/>
        <v>2019</v>
      </c>
      <c r="B14749" s="263" t="s">
        <v>2228</v>
      </c>
      <c r="C14749" s="264" t="s">
        <v>138</v>
      </c>
      <c r="D14749" s="74" t="str">
        <f t="shared" si="461"/>
        <v>ago/2019</v>
      </c>
      <c r="E14749" s="267">
        <v>43692</v>
      </c>
      <c r="F14749" s="263">
        <v>6651</v>
      </c>
      <c r="G14749" s="263" t="s">
        <v>2229</v>
      </c>
      <c r="H14749" s="268" t="s">
        <v>2974</v>
      </c>
      <c r="I14749" s="268" t="s">
        <v>151</v>
      </c>
      <c r="J14749" s="268">
        <v>-620</v>
      </c>
      <c r="K14749" s="83" t="str">
        <f>IFERROR(IFERROR(VLOOKUP(I14749,'DE-PARA'!B:D,3,0),VLOOKUP(I14749,'DE-PARA'!C:D,2,0)),"NÃO ENCONTRADO")</f>
        <v>Concessionárias (água, luz e telefone)</v>
      </c>
      <c r="L14749" s="50" t="str">
        <f>VLOOKUP(K14749,'Base -Receita-Despesa'!$B:$AS,1,FALSE)</f>
        <v>Concessionárias (água, luz e telefone)</v>
      </c>
    </row>
    <row r="14750" spans="1:12" x14ac:dyDescent="0.3">
      <c r="A14750" s="82" t="str">
        <f t="shared" si="460"/>
        <v>2019</v>
      </c>
      <c r="B14750" s="263" t="s">
        <v>2228</v>
      </c>
      <c r="C14750" s="264" t="s">
        <v>138</v>
      </c>
      <c r="D14750" s="74" t="str">
        <f t="shared" si="461"/>
        <v>ago/2019</v>
      </c>
      <c r="E14750" s="267">
        <v>43692</v>
      </c>
      <c r="F14750" s="263" t="s">
        <v>1261</v>
      </c>
      <c r="G14750" s="263" t="s">
        <v>2229</v>
      </c>
      <c r="H14750" s="268" t="s">
        <v>2250</v>
      </c>
      <c r="I14750" s="268" t="s">
        <v>135</v>
      </c>
      <c r="J14750" s="268">
        <v>-9.5</v>
      </c>
      <c r="K14750" s="83" t="str">
        <f>IFERROR(IFERROR(VLOOKUP(I14750,'DE-PARA'!B:D,3,0),VLOOKUP(I14750,'DE-PARA'!C:D,2,0)),"NÃO ENCONTRADO")</f>
        <v>Outras Saídas</v>
      </c>
      <c r="L14750" s="50" t="str">
        <f>VLOOKUP(K14750,'Base -Receita-Despesa'!$B:$AS,1,FALSE)</f>
        <v>Outras Saídas</v>
      </c>
    </row>
    <row r="14751" spans="1:12" x14ac:dyDescent="0.3">
      <c r="A14751" s="82" t="str">
        <f t="shared" si="460"/>
        <v>2019</v>
      </c>
      <c r="B14751" s="263" t="s">
        <v>2228</v>
      </c>
      <c r="C14751" s="264" t="s">
        <v>138</v>
      </c>
      <c r="D14751" s="74" t="str">
        <f t="shared" si="461"/>
        <v>ago/2019</v>
      </c>
      <c r="E14751" s="267">
        <v>43692</v>
      </c>
      <c r="F14751" s="263" t="s">
        <v>1261</v>
      </c>
      <c r="G14751" s="263" t="s">
        <v>2229</v>
      </c>
      <c r="H14751" s="268" t="s">
        <v>2250</v>
      </c>
      <c r="I14751" s="268" t="s">
        <v>135</v>
      </c>
      <c r="J14751" s="268">
        <v>-9.5</v>
      </c>
      <c r="K14751" s="83" t="str">
        <f>IFERROR(IFERROR(VLOOKUP(I14751,'DE-PARA'!B:D,3,0),VLOOKUP(I14751,'DE-PARA'!C:D,2,0)),"NÃO ENCONTRADO")</f>
        <v>Outras Saídas</v>
      </c>
      <c r="L14751" s="50" t="str">
        <f>VLOOKUP(K14751,'Base -Receita-Despesa'!$B:$AS,1,FALSE)</f>
        <v>Outras Saídas</v>
      </c>
    </row>
    <row r="14752" spans="1:12" x14ac:dyDescent="0.3">
      <c r="A14752" s="82" t="str">
        <f t="shared" si="460"/>
        <v>2019</v>
      </c>
      <c r="B14752" s="263" t="s">
        <v>2228</v>
      </c>
      <c r="C14752" s="264" t="s">
        <v>138</v>
      </c>
      <c r="D14752" s="74" t="str">
        <f t="shared" si="461"/>
        <v>ago/2019</v>
      </c>
      <c r="E14752" s="267">
        <v>43692</v>
      </c>
      <c r="F14752" s="263" t="s">
        <v>1261</v>
      </c>
      <c r="G14752" s="263" t="s">
        <v>2229</v>
      </c>
      <c r="H14752" s="268" t="s">
        <v>2250</v>
      </c>
      <c r="I14752" s="268" t="s">
        <v>135</v>
      </c>
      <c r="J14752" s="268">
        <v>-9.5</v>
      </c>
      <c r="K14752" s="83" t="str">
        <f>IFERROR(IFERROR(VLOOKUP(I14752,'DE-PARA'!B:D,3,0),VLOOKUP(I14752,'DE-PARA'!C:D,2,0)),"NÃO ENCONTRADO")</f>
        <v>Outras Saídas</v>
      </c>
      <c r="L14752" s="50" t="str">
        <f>VLOOKUP(K14752,'Base -Receita-Despesa'!$B:$AS,1,FALSE)</f>
        <v>Outras Saídas</v>
      </c>
    </row>
    <row r="14753" spans="1:12" x14ac:dyDescent="0.3">
      <c r="A14753" s="82" t="str">
        <f t="shared" si="460"/>
        <v>2019</v>
      </c>
      <c r="B14753" s="263" t="s">
        <v>2228</v>
      </c>
      <c r="C14753" s="264" t="s">
        <v>138</v>
      </c>
      <c r="D14753" s="74" t="str">
        <f t="shared" si="461"/>
        <v>ago/2019</v>
      </c>
      <c r="E14753" s="267">
        <v>43692</v>
      </c>
      <c r="F14753" s="263" t="s">
        <v>1061</v>
      </c>
      <c r="G14753" s="263" t="s">
        <v>2229</v>
      </c>
      <c r="H14753" s="268" t="s">
        <v>4370</v>
      </c>
      <c r="I14753" s="268" t="s">
        <v>126</v>
      </c>
      <c r="J14753" s="269">
        <v>500000</v>
      </c>
      <c r="K14753" s="83" t="str">
        <f>IFERROR(IFERROR(VLOOKUP(I14753,'DE-PARA'!B:D,3,0),VLOOKUP(I14753,'DE-PARA'!C:D,2,0)),"NÃO ENCONTRADO")</f>
        <v>TEV – Transferências Entre Contas (Entradas)</v>
      </c>
      <c r="L14753" s="50" t="str">
        <f>VLOOKUP(K14753,'Base -Receita-Despesa'!$B:$AS,1,FALSE)</f>
        <v>TEV – Transferências Entre Contas (Entradas)</v>
      </c>
    </row>
    <row r="14754" spans="1:12" x14ac:dyDescent="0.3">
      <c r="A14754" s="82" t="str">
        <f t="shared" si="460"/>
        <v>2019</v>
      </c>
      <c r="B14754" s="263" t="s">
        <v>2240</v>
      </c>
      <c r="C14754" s="264" t="s">
        <v>138</v>
      </c>
      <c r="D14754" s="74" t="str">
        <f t="shared" si="461"/>
        <v>ago/2019</v>
      </c>
      <c r="E14754" s="267">
        <v>43693</v>
      </c>
      <c r="F14754" s="263" t="s">
        <v>1070</v>
      </c>
      <c r="G14754" s="263" t="s">
        <v>2229</v>
      </c>
      <c r="H14754" s="268" t="s">
        <v>1071</v>
      </c>
      <c r="I14754" s="268" t="s">
        <v>2237</v>
      </c>
      <c r="J14754" s="268">
        <v>0.01</v>
      </c>
      <c r="K14754" s="83" t="str">
        <f>IFERROR(IFERROR(VLOOKUP(I14754,'DE-PARA'!B:D,3,0),VLOOKUP(I14754,'DE-PARA'!C:D,2,0)),"NÃO ENCONTRADO")</f>
        <v>Entrada Conta Aplicação (+)</v>
      </c>
      <c r="L14754" s="50" t="str">
        <f>VLOOKUP(K14754,'Base -Receita-Despesa'!$B:$AS,1,FALSE)</f>
        <v>ENTRADA CONTA APLICAÇÃO (+)</v>
      </c>
    </row>
    <row r="14755" spans="1:12" x14ac:dyDescent="0.3">
      <c r="A14755" s="82" t="str">
        <f t="shared" si="460"/>
        <v>2019</v>
      </c>
      <c r="B14755" s="263" t="s">
        <v>2240</v>
      </c>
      <c r="C14755" s="264" t="s">
        <v>138</v>
      </c>
      <c r="D14755" s="74" t="str">
        <f t="shared" si="461"/>
        <v>ago/2019</v>
      </c>
      <c r="E14755" s="267">
        <v>43693</v>
      </c>
      <c r="F14755" s="263" t="s">
        <v>1061</v>
      </c>
      <c r="G14755" s="263" t="s">
        <v>2229</v>
      </c>
      <c r="H14755" s="268" t="s">
        <v>4370</v>
      </c>
      <c r="I14755" s="268" t="s">
        <v>126</v>
      </c>
      <c r="J14755" s="269">
        <v>-500000</v>
      </c>
      <c r="K14755" s="83" t="str">
        <f>IFERROR(IFERROR(VLOOKUP(I14755,'DE-PARA'!B:D,3,0),VLOOKUP(I14755,'DE-PARA'!C:D,2,0)),"NÃO ENCONTRADO")</f>
        <v>TEV – Transferências Entre Contas (Entradas)</v>
      </c>
      <c r="L14755" s="50" t="str">
        <f>VLOOKUP(K14755,'Base -Receita-Despesa'!$B:$AS,1,FALSE)</f>
        <v>TEV – Transferências Entre Contas (Entradas)</v>
      </c>
    </row>
    <row r="14756" spans="1:12" x14ac:dyDescent="0.3">
      <c r="A14756" s="82" t="str">
        <f t="shared" si="460"/>
        <v>2019</v>
      </c>
      <c r="B14756" s="263" t="s">
        <v>2240</v>
      </c>
      <c r="C14756" s="264" t="s">
        <v>138</v>
      </c>
      <c r="D14756" s="74" t="str">
        <f t="shared" si="461"/>
        <v>ago/2019</v>
      </c>
      <c r="E14756" s="267">
        <v>43693</v>
      </c>
      <c r="F14756" s="263" t="s">
        <v>1061</v>
      </c>
      <c r="G14756" s="263" t="s">
        <v>2229</v>
      </c>
      <c r="H14756" s="268" t="s">
        <v>4370</v>
      </c>
      <c r="I14756" s="268" t="s">
        <v>126</v>
      </c>
      <c r="J14756" s="269">
        <v>-195473.38</v>
      </c>
      <c r="K14756" s="83" t="str">
        <f>IFERROR(IFERROR(VLOOKUP(I14756,'DE-PARA'!B:D,3,0),VLOOKUP(I14756,'DE-PARA'!C:D,2,0)),"NÃO ENCONTRADO")</f>
        <v>TEV – Transferências Entre Contas (Entradas)</v>
      </c>
      <c r="L14756" s="50" t="str">
        <f>VLOOKUP(K14756,'Base -Receita-Despesa'!$B:$AS,1,FALSE)</f>
        <v>TEV – Transferências Entre Contas (Entradas)</v>
      </c>
    </row>
    <row r="14757" spans="1:12" x14ac:dyDescent="0.3">
      <c r="A14757" s="82" t="str">
        <f t="shared" si="460"/>
        <v>2019</v>
      </c>
      <c r="B14757" s="263" t="s">
        <v>2228</v>
      </c>
      <c r="C14757" s="264" t="s">
        <v>138</v>
      </c>
      <c r="D14757" s="74" t="str">
        <f t="shared" si="461"/>
        <v>ago/2019</v>
      </c>
      <c r="E14757" s="267">
        <v>43693</v>
      </c>
      <c r="F14757" s="263" t="s">
        <v>4374</v>
      </c>
      <c r="G14757" s="263" t="s">
        <v>2229</v>
      </c>
      <c r="H14757" s="268" t="s">
        <v>72</v>
      </c>
      <c r="I14757" s="268" t="s">
        <v>1064</v>
      </c>
      <c r="J14757" s="269">
        <v>-1186947.83</v>
      </c>
      <c r="K14757" s="83" t="str">
        <f>IFERROR(IFERROR(VLOOKUP(I14757,'DE-PARA'!B:D,3,0),VLOOKUP(I14757,'DE-PARA'!C:D,2,0)),"NÃO ENCONTRADO")</f>
        <v>Saídas Da C/A Por Regates (-)</v>
      </c>
      <c r="L14757" s="50" t="str">
        <f>VLOOKUP(K14757,'Base -Receita-Despesa'!$B:$AS,1,FALSE)</f>
        <v>SAÍDAS DA C/A POR REGATES (-)</v>
      </c>
    </row>
    <row r="14758" spans="1:12" x14ac:dyDescent="0.3">
      <c r="A14758" s="82" t="str">
        <f t="shared" si="460"/>
        <v>2019</v>
      </c>
      <c r="B14758" s="263" t="s">
        <v>2228</v>
      </c>
      <c r="C14758" s="264" t="s">
        <v>138</v>
      </c>
      <c r="D14758" s="74" t="str">
        <f t="shared" si="461"/>
        <v>ago/2019</v>
      </c>
      <c r="E14758" s="267">
        <v>43693</v>
      </c>
      <c r="F14758" s="263" t="s">
        <v>1261</v>
      </c>
      <c r="G14758" s="263" t="s">
        <v>2229</v>
      </c>
      <c r="H14758" s="268" t="s">
        <v>879</v>
      </c>
      <c r="I14758" s="268" t="s">
        <v>135</v>
      </c>
      <c r="J14758" s="268">
        <v>-9.5</v>
      </c>
      <c r="K14758" s="83" t="str">
        <f>IFERROR(IFERROR(VLOOKUP(I14758,'DE-PARA'!B:D,3,0),VLOOKUP(I14758,'DE-PARA'!C:D,2,0)),"NÃO ENCONTRADO")</f>
        <v>Outras Saídas</v>
      </c>
      <c r="L14758" s="50" t="str">
        <f>VLOOKUP(K14758,'Base -Receita-Despesa'!$B:$AS,1,FALSE)</f>
        <v>Outras Saídas</v>
      </c>
    </row>
    <row r="14759" spans="1:12" x14ac:dyDescent="0.3">
      <c r="A14759" s="82" t="str">
        <f t="shared" si="460"/>
        <v>2019</v>
      </c>
      <c r="B14759" s="263" t="s">
        <v>2228</v>
      </c>
      <c r="C14759" s="264" t="s">
        <v>138</v>
      </c>
      <c r="D14759" s="74" t="str">
        <f t="shared" si="461"/>
        <v>ago/2019</v>
      </c>
      <c r="E14759" s="267">
        <v>43693</v>
      </c>
      <c r="F14759" s="263">
        <v>3278</v>
      </c>
      <c r="G14759" s="263" t="s">
        <v>2229</v>
      </c>
      <c r="H14759" s="268" t="s">
        <v>4451</v>
      </c>
      <c r="I14759" s="268" t="s">
        <v>2217</v>
      </c>
      <c r="J14759" s="268">
        <v>-549</v>
      </c>
      <c r="K14759" s="83" t="str">
        <f>IFERROR(IFERROR(VLOOKUP(I14759,'DE-PARA'!B:D,3,0),VLOOKUP(I14759,'DE-PARA'!C:D,2,0)),"NÃO ENCONTRADO")</f>
        <v>Investimentos</v>
      </c>
      <c r="L14759" s="50" t="str">
        <f>VLOOKUP(K14759,'Base -Receita-Despesa'!$B:$AS,1,FALSE)</f>
        <v>Investimentos</v>
      </c>
    </row>
    <row r="14760" spans="1:12" x14ac:dyDescent="0.3">
      <c r="A14760" s="82" t="str">
        <f t="shared" si="460"/>
        <v>2019</v>
      </c>
      <c r="B14760" s="263" t="s">
        <v>2228</v>
      </c>
      <c r="C14760" s="264" t="s">
        <v>138</v>
      </c>
      <c r="D14760" s="74" t="str">
        <f t="shared" si="461"/>
        <v>ago/2019</v>
      </c>
      <c r="E14760" s="267">
        <v>43693</v>
      </c>
      <c r="F14760" s="263" t="s">
        <v>1061</v>
      </c>
      <c r="G14760" s="263" t="s">
        <v>2229</v>
      </c>
      <c r="H14760" s="268" t="s">
        <v>4370</v>
      </c>
      <c r="I14760" s="268" t="s">
        <v>126</v>
      </c>
      <c r="J14760" s="269">
        <v>500000</v>
      </c>
      <c r="K14760" s="83" t="str">
        <f>IFERROR(IFERROR(VLOOKUP(I14760,'DE-PARA'!B:D,3,0),VLOOKUP(I14760,'DE-PARA'!C:D,2,0)),"NÃO ENCONTRADO")</f>
        <v>TEV – Transferências Entre Contas (Entradas)</v>
      </c>
      <c r="L14760" s="50" t="str">
        <f>VLOOKUP(K14760,'Base -Receita-Despesa'!$B:$AS,1,FALSE)</f>
        <v>TEV – Transferências Entre Contas (Entradas)</v>
      </c>
    </row>
    <row r="14761" spans="1:12" x14ac:dyDescent="0.3">
      <c r="A14761" s="82" t="str">
        <f t="shared" si="460"/>
        <v>2019</v>
      </c>
      <c r="B14761" s="263" t="s">
        <v>2228</v>
      </c>
      <c r="C14761" s="264" t="s">
        <v>138</v>
      </c>
      <c r="D14761" s="74" t="str">
        <f t="shared" si="461"/>
        <v>ago/2019</v>
      </c>
      <c r="E14761" s="267">
        <v>43693</v>
      </c>
      <c r="F14761" s="263" t="s">
        <v>1061</v>
      </c>
      <c r="G14761" s="263" t="s">
        <v>2229</v>
      </c>
      <c r="H14761" s="268" t="s">
        <v>4370</v>
      </c>
      <c r="I14761" s="268" t="s">
        <v>126</v>
      </c>
      <c r="J14761" s="269">
        <v>195473.38</v>
      </c>
      <c r="K14761" s="83" t="str">
        <f>IFERROR(IFERROR(VLOOKUP(I14761,'DE-PARA'!B:D,3,0),VLOOKUP(I14761,'DE-PARA'!C:D,2,0)),"NÃO ENCONTRADO")</f>
        <v>TEV – Transferências Entre Contas (Entradas)</v>
      </c>
      <c r="L14761" s="50" t="str">
        <f>VLOOKUP(K14761,'Base -Receita-Despesa'!$B:$AS,1,FALSE)</f>
        <v>TEV – Transferências Entre Contas (Entradas)</v>
      </c>
    </row>
    <row r="14762" spans="1:12" x14ac:dyDescent="0.3">
      <c r="A14762" s="82" t="str">
        <f t="shared" ref="A14762:A14825" si="462">IF(K14762="NÃO ENCONTRADO",0,RIGHT(D14762,4))</f>
        <v>2019</v>
      </c>
      <c r="B14762" s="263" t="s">
        <v>2228</v>
      </c>
      <c r="C14762" s="264" t="s">
        <v>138</v>
      </c>
      <c r="D14762" s="74" t="str">
        <f t="shared" si="461"/>
        <v>ago/2019</v>
      </c>
      <c r="E14762" s="267">
        <v>43696</v>
      </c>
      <c r="F14762" s="263" t="s">
        <v>4517</v>
      </c>
      <c r="G14762" s="263" t="s">
        <v>2229</v>
      </c>
      <c r="H14762" s="268" t="s">
        <v>4668</v>
      </c>
      <c r="I14762" s="268" t="s">
        <v>2209</v>
      </c>
      <c r="J14762" s="268">
        <v>-158.5</v>
      </c>
      <c r="K14762" s="83" t="str">
        <f>IFERROR(IFERROR(VLOOKUP(I14762,'DE-PARA'!B:D,3,0),VLOOKUP(I14762,'DE-PARA'!C:D,2,0)),"NÃO ENCONTRADO")</f>
        <v>Despesas com Viagens</v>
      </c>
      <c r="L14762" s="50" t="str">
        <f>VLOOKUP(K14762,'Base -Receita-Despesa'!$B:$AS,1,FALSE)</f>
        <v>Despesas com Viagens</v>
      </c>
    </row>
    <row r="14763" spans="1:12" x14ac:dyDescent="0.3">
      <c r="A14763" s="82" t="str">
        <f t="shared" si="462"/>
        <v>2019</v>
      </c>
      <c r="B14763" s="263" t="s">
        <v>2228</v>
      </c>
      <c r="C14763" s="264" t="s">
        <v>138</v>
      </c>
      <c r="D14763" s="74" t="str">
        <f t="shared" si="461"/>
        <v>ago/2019</v>
      </c>
      <c r="E14763" s="267">
        <v>43696</v>
      </c>
      <c r="F14763" s="263" t="s">
        <v>1070</v>
      </c>
      <c r="G14763" s="263" t="s">
        <v>2229</v>
      </c>
      <c r="H14763" s="268" t="s">
        <v>1071</v>
      </c>
      <c r="I14763" s="268" t="s">
        <v>2237</v>
      </c>
      <c r="J14763" s="269">
        <v>3641.13</v>
      </c>
      <c r="K14763" s="83" t="str">
        <f>IFERROR(IFERROR(VLOOKUP(I14763,'DE-PARA'!B:D,3,0),VLOOKUP(I14763,'DE-PARA'!C:D,2,0)),"NÃO ENCONTRADO")</f>
        <v>Entrada Conta Aplicação (+)</v>
      </c>
      <c r="L14763" s="50" t="str">
        <f>VLOOKUP(K14763,'Base -Receita-Despesa'!$B:$AS,1,FALSE)</f>
        <v>ENTRADA CONTA APLICAÇÃO (+)</v>
      </c>
    </row>
    <row r="14764" spans="1:12" x14ac:dyDescent="0.3">
      <c r="A14764" s="82" t="str">
        <f t="shared" si="462"/>
        <v>2019</v>
      </c>
      <c r="B14764" s="263" t="s">
        <v>2228</v>
      </c>
      <c r="C14764" s="264" t="s">
        <v>138</v>
      </c>
      <c r="D14764" s="74" t="str">
        <f t="shared" si="461"/>
        <v>ago/2019</v>
      </c>
      <c r="E14764" s="267">
        <v>43696</v>
      </c>
      <c r="F14764" s="263">
        <v>4375172235</v>
      </c>
      <c r="G14764" s="263" t="s">
        <v>2229</v>
      </c>
      <c r="H14764" s="268" t="s">
        <v>2306</v>
      </c>
      <c r="I14764" s="268" t="s">
        <v>155</v>
      </c>
      <c r="J14764" s="269">
        <v>-1980.9</v>
      </c>
      <c r="K14764" s="83" t="str">
        <f>IFERROR(IFERROR(VLOOKUP(I14764,'DE-PARA'!B:D,3,0),VLOOKUP(I14764,'DE-PARA'!C:D,2,0)),"NÃO ENCONTRADO")</f>
        <v>Concessionárias (água, luz e telefone)</v>
      </c>
      <c r="L14764" s="50" t="str">
        <f>VLOOKUP(K14764,'Base -Receita-Despesa'!$B:$AS,1,FALSE)</f>
        <v>Concessionárias (água, luz e telefone)</v>
      </c>
    </row>
    <row r="14765" spans="1:12" x14ac:dyDescent="0.3">
      <c r="A14765" s="82" t="str">
        <f t="shared" si="462"/>
        <v>2019</v>
      </c>
      <c r="B14765" s="263" t="s">
        <v>2228</v>
      </c>
      <c r="C14765" s="264" t="s">
        <v>138</v>
      </c>
      <c r="D14765" s="74" t="str">
        <f t="shared" si="461"/>
        <v>ago/2019</v>
      </c>
      <c r="E14765" s="267">
        <v>43696</v>
      </c>
      <c r="F14765" s="263">
        <v>472780</v>
      </c>
      <c r="G14765" s="263" t="s">
        <v>2229</v>
      </c>
      <c r="H14765" s="268" t="s">
        <v>2377</v>
      </c>
      <c r="I14765" s="268" t="s">
        <v>846</v>
      </c>
      <c r="J14765" s="269">
        <v>-1551.73</v>
      </c>
      <c r="K14765" s="83" t="str">
        <f>IFERROR(IFERROR(VLOOKUP(I14765,'DE-PARA'!B:D,3,0),VLOOKUP(I14765,'DE-PARA'!C:D,2,0)),"NÃO ENCONTRADO")</f>
        <v>Pessoal</v>
      </c>
      <c r="L14765" s="50" t="str">
        <f>VLOOKUP(K14765,'Base -Receita-Despesa'!$B:$AS,1,FALSE)</f>
        <v>Pessoal</v>
      </c>
    </row>
    <row r="14766" spans="1:12" x14ac:dyDescent="0.3">
      <c r="A14766" s="82" t="str">
        <f t="shared" si="462"/>
        <v>2019</v>
      </c>
      <c r="B14766" s="263" t="s">
        <v>2228</v>
      </c>
      <c r="C14766" s="264" t="s">
        <v>138</v>
      </c>
      <c r="D14766" s="74" t="str">
        <f t="shared" si="461"/>
        <v>ago/2019</v>
      </c>
      <c r="E14766" s="267">
        <v>43697</v>
      </c>
      <c r="F14766" s="263">
        <v>1715</v>
      </c>
      <c r="G14766" s="263" t="s">
        <v>2229</v>
      </c>
      <c r="H14766" s="268" t="s">
        <v>2328</v>
      </c>
      <c r="I14766" s="268" t="s">
        <v>145</v>
      </c>
      <c r="J14766" s="269">
        <v>-3500</v>
      </c>
      <c r="K14766" s="83" t="str">
        <f>IFERROR(IFERROR(VLOOKUP(I14766,'DE-PARA'!B:D,3,0),VLOOKUP(I14766,'DE-PARA'!C:D,2,0)),"NÃO ENCONTRADO")</f>
        <v>Serviços</v>
      </c>
      <c r="L14766" s="50" t="str">
        <f>VLOOKUP(K14766,'Base -Receita-Despesa'!$B:$AS,1,FALSE)</f>
        <v>Serviços</v>
      </c>
    </row>
    <row r="14767" spans="1:12" x14ac:dyDescent="0.3">
      <c r="A14767" s="82" t="str">
        <f t="shared" si="462"/>
        <v>2019</v>
      </c>
      <c r="B14767" s="263" t="s">
        <v>2228</v>
      </c>
      <c r="C14767" s="264" t="s">
        <v>138</v>
      </c>
      <c r="D14767" s="74" t="str">
        <f t="shared" si="461"/>
        <v>ago/2019</v>
      </c>
      <c r="E14767" s="267">
        <v>43697</v>
      </c>
      <c r="F14767" s="263">
        <v>76</v>
      </c>
      <c r="G14767" s="263" t="s">
        <v>2229</v>
      </c>
      <c r="H14767" s="268" t="s">
        <v>3189</v>
      </c>
      <c r="I14767" s="268" t="s">
        <v>2176</v>
      </c>
      <c r="J14767" s="269">
        <v>-230000</v>
      </c>
      <c r="K14767" s="83" t="str">
        <f>IFERROR(IFERROR(VLOOKUP(I14767,'DE-PARA'!B:D,3,0),VLOOKUP(I14767,'DE-PARA'!C:D,2,0)),"NÃO ENCONTRADO")</f>
        <v>Pessoal</v>
      </c>
      <c r="L14767" s="50" t="str">
        <f>VLOOKUP(K14767,'Base -Receita-Despesa'!$B:$AS,1,FALSE)</f>
        <v>Pessoal</v>
      </c>
    </row>
    <row r="14768" spans="1:12" x14ac:dyDescent="0.3">
      <c r="A14768" s="82" t="str">
        <f t="shared" si="462"/>
        <v>2019</v>
      </c>
      <c r="B14768" s="263" t="s">
        <v>2228</v>
      </c>
      <c r="C14768" s="264" t="s">
        <v>138</v>
      </c>
      <c r="D14768" s="74" t="str">
        <f t="shared" si="461"/>
        <v>ago/2019</v>
      </c>
      <c r="E14768" s="267">
        <v>43697</v>
      </c>
      <c r="F14768" s="263">
        <v>80</v>
      </c>
      <c r="G14768" s="263" t="s">
        <v>2229</v>
      </c>
      <c r="H14768" s="268" t="s">
        <v>3189</v>
      </c>
      <c r="I14768" s="268" t="s">
        <v>2176</v>
      </c>
      <c r="J14768" s="269">
        <v>-18657.38</v>
      </c>
      <c r="K14768" s="83" t="str">
        <f>IFERROR(IFERROR(VLOOKUP(I14768,'DE-PARA'!B:D,3,0),VLOOKUP(I14768,'DE-PARA'!C:D,2,0)),"NÃO ENCONTRADO")</f>
        <v>Pessoal</v>
      </c>
      <c r="L14768" s="50" t="str">
        <f>VLOOKUP(K14768,'Base -Receita-Despesa'!$B:$AS,1,FALSE)</f>
        <v>Pessoal</v>
      </c>
    </row>
    <row r="14769" spans="1:12" x14ac:dyDescent="0.3">
      <c r="A14769" s="82" t="str">
        <f t="shared" si="462"/>
        <v>2019</v>
      </c>
      <c r="B14769" s="263" t="s">
        <v>2228</v>
      </c>
      <c r="C14769" s="264" t="s">
        <v>138</v>
      </c>
      <c r="D14769" s="74" t="str">
        <f t="shared" si="461"/>
        <v>ago/2019</v>
      </c>
      <c r="E14769" s="267">
        <v>43697</v>
      </c>
      <c r="F14769" s="263">
        <v>79</v>
      </c>
      <c r="G14769" s="263" t="s">
        <v>2229</v>
      </c>
      <c r="H14769" s="268" t="s">
        <v>3189</v>
      </c>
      <c r="I14769" s="268" t="s">
        <v>2176</v>
      </c>
      <c r="J14769" s="269">
        <v>-9487.11</v>
      </c>
      <c r="K14769" s="83" t="str">
        <f>IFERROR(IFERROR(VLOOKUP(I14769,'DE-PARA'!B:D,3,0),VLOOKUP(I14769,'DE-PARA'!C:D,2,0)),"NÃO ENCONTRADO")</f>
        <v>Pessoal</v>
      </c>
      <c r="L14769" s="50" t="str">
        <f>VLOOKUP(K14769,'Base -Receita-Despesa'!$B:$AS,1,FALSE)</f>
        <v>Pessoal</v>
      </c>
    </row>
    <row r="14770" spans="1:12" x14ac:dyDescent="0.3">
      <c r="A14770" s="82" t="str">
        <f t="shared" si="462"/>
        <v>2019</v>
      </c>
      <c r="B14770" s="263" t="s">
        <v>2228</v>
      </c>
      <c r="C14770" s="264" t="s">
        <v>138</v>
      </c>
      <c r="D14770" s="74" t="str">
        <f t="shared" si="461"/>
        <v>ago/2019</v>
      </c>
      <c r="E14770" s="267">
        <v>43697</v>
      </c>
      <c r="F14770" s="263">
        <v>72</v>
      </c>
      <c r="G14770" s="263" t="s">
        <v>2229</v>
      </c>
      <c r="H14770" s="268" t="s">
        <v>3189</v>
      </c>
      <c r="I14770" s="268" t="s">
        <v>2176</v>
      </c>
      <c r="J14770" s="269">
        <v>-451007.81</v>
      </c>
      <c r="K14770" s="83" t="str">
        <f>IFERROR(IFERROR(VLOOKUP(I14770,'DE-PARA'!B:D,3,0),VLOOKUP(I14770,'DE-PARA'!C:D,2,0)),"NÃO ENCONTRADO")</f>
        <v>Pessoal</v>
      </c>
      <c r="L14770" s="50" t="str">
        <f>VLOOKUP(K14770,'Base -Receita-Despesa'!$B:$AS,1,FALSE)</f>
        <v>Pessoal</v>
      </c>
    </row>
    <row r="14771" spans="1:12" x14ac:dyDescent="0.3">
      <c r="A14771" s="82" t="str">
        <f t="shared" si="462"/>
        <v>2019</v>
      </c>
      <c r="B14771" s="263" t="s">
        <v>2228</v>
      </c>
      <c r="C14771" s="264" t="s">
        <v>138</v>
      </c>
      <c r="D14771" s="74" t="str">
        <f t="shared" si="461"/>
        <v>ago/2019</v>
      </c>
      <c r="E14771" s="267">
        <v>43697</v>
      </c>
      <c r="F14771" s="265">
        <v>5442458</v>
      </c>
      <c r="G14771" s="263" t="s">
        <v>2229</v>
      </c>
      <c r="H14771" s="268" t="s">
        <v>1638</v>
      </c>
      <c r="I14771" s="268" t="s">
        <v>151</v>
      </c>
      <c r="J14771" s="269">
        <v>-1848.72</v>
      </c>
      <c r="K14771" s="83" t="str">
        <f>IFERROR(IFERROR(VLOOKUP(I14771,'DE-PARA'!B:D,3,0),VLOOKUP(I14771,'DE-PARA'!C:D,2,0)),"NÃO ENCONTRADO")</f>
        <v>Concessionárias (água, luz e telefone)</v>
      </c>
      <c r="L14771" s="50" t="str">
        <f>VLOOKUP(K14771,'Base -Receita-Despesa'!$B:$AS,1,FALSE)</f>
        <v>Concessionárias (água, luz e telefone)</v>
      </c>
    </row>
    <row r="14772" spans="1:12" x14ac:dyDescent="0.3">
      <c r="A14772" s="82" t="str">
        <f t="shared" si="462"/>
        <v>2019</v>
      </c>
      <c r="B14772" s="263" t="s">
        <v>2228</v>
      </c>
      <c r="C14772" s="264" t="s">
        <v>138</v>
      </c>
      <c r="D14772" s="74" t="str">
        <f t="shared" si="461"/>
        <v>ago/2019</v>
      </c>
      <c r="E14772" s="267">
        <v>43697</v>
      </c>
      <c r="F14772" s="263">
        <v>1908005620432</v>
      </c>
      <c r="G14772" s="263" t="s">
        <v>2229</v>
      </c>
      <c r="H14772" s="268" t="s">
        <v>1638</v>
      </c>
      <c r="I14772" s="268" t="s">
        <v>151</v>
      </c>
      <c r="J14772" s="269">
        <v>-3145.23</v>
      </c>
      <c r="K14772" s="83" t="str">
        <f>IFERROR(IFERROR(VLOOKUP(I14772,'DE-PARA'!B:D,3,0),VLOOKUP(I14772,'DE-PARA'!C:D,2,0)),"NÃO ENCONTRADO")</f>
        <v>Concessionárias (água, luz e telefone)</v>
      </c>
      <c r="L14772" s="50" t="str">
        <f>VLOOKUP(K14772,'Base -Receita-Despesa'!$B:$AS,1,FALSE)</f>
        <v>Concessionárias (água, luz e telefone)</v>
      </c>
    </row>
    <row r="14773" spans="1:12" x14ac:dyDescent="0.3">
      <c r="A14773" s="82" t="str">
        <f t="shared" si="462"/>
        <v>2019</v>
      </c>
      <c r="B14773" s="263" t="s">
        <v>2228</v>
      </c>
      <c r="C14773" s="264" t="s">
        <v>138</v>
      </c>
      <c r="D14773" s="74" t="str">
        <f t="shared" si="461"/>
        <v>ago/2019</v>
      </c>
      <c r="E14773" s="267">
        <v>43697</v>
      </c>
      <c r="F14773" s="263" t="s">
        <v>1070</v>
      </c>
      <c r="G14773" s="263" t="s">
        <v>2229</v>
      </c>
      <c r="H14773" s="268" t="s">
        <v>1071</v>
      </c>
      <c r="I14773" s="268" t="s">
        <v>2237</v>
      </c>
      <c r="J14773" s="269">
        <v>717693.75</v>
      </c>
      <c r="K14773" s="83" t="str">
        <f>IFERROR(IFERROR(VLOOKUP(I14773,'DE-PARA'!B:D,3,0),VLOOKUP(I14773,'DE-PARA'!C:D,2,0)),"NÃO ENCONTRADO")</f>
        <v>Entrada Conta Aplicação (+)</v>
      </c>
      <c r="L14773" s="50" t="str">
        <f>VLOOKUP(K14773,'Base -Receita-Despesa'!$B:$AS,1,FALSE)</f>
        <v>ENTRADA CONTA APLICAÇÃO (+)</v>
      </c>
    </row>
    <row r="14774" spans="1:12" x14ac:dyDescent="0.3">
      <c r="A14774" s="82" t="str">
        <f t="shared" si="462"/>
        <v>2019</v>
      </c>
      <c r="B14774" s="263" t="s">
        <v>2228</v>
      </c>
      <c r="C14774" s="264" t="s">
        <v>138</v>
      </c>
      <c r="D14774" s="74" t="str">
        <f t="shared" si="461"/>
        <v>ago/2019</v>
      </c>
      <c r="E14774" s="267">
        <v>43697</v>
      </c>
      <c r="F14774" s="263" t="s">
        <v>1261</v>
      </c>
      <c r="G14774" s="263" t="s">
        <v>2229</v>
      </c>
      <c r="H14774" s="268" t="s">
        <v>2250</v>
      </c>
      <c r="I14774" s="268" t="s">
        <v>135</v>
      </c>
      <c r="J14774" s="268">
        <v>-9.5</v>
      </c>
      <c r="K14774" s="83" t="str">
        <f>IFERROR(IFERROR(VLOOKUP(I14774,'DE-PARA'!B:D,3,0),VLOOKUP(I14774,'DE-PARA'!C:D,2,0)),"NÃO ENCONTRADO")</f>
        <v>Outras Saídas</v>
      </c>
      <c r="L14774" s="50" t="str">
        <f>VLOOKUP(K14774,'Base -Receita-Despesa'!$B:$AS,1,FALSE)</f>
        <v>Outras Saídas</v>
      </c>
    </row>
    <row r="14775" spans="1:12" x14ac:dyDescent="0.3">
      <c r="A14775" s="82" t="str">
        <f t="shared" si="462"/>
        <v>2019</v>
      </c>
      <c r="B14775" s="263" t="s">
        <v>2228</v>
      </c>
      <c r="C14775" s="264" t="s">
        <v>138</v>
      </c>
      <c r="D14775" s="74" t="str">
        <f t="shared" si="461"/>
        <v>ago/2019</v>
      </c>
      <c r="E14775" s="267">
        <v>43697</v>
      </c>
      <c r="F14775" s="263" t="s">
        <v>1261</v>
      </c>
      <c r="G14775" s="263" t="s">
        <v>2229</v>
      </c>
      <c r="H14775" s="268" t="s">
        <v>2250</v>
      </c>
      <c r="I14775" s="268" t="s">
        <v>135</v>
      </c>
      <c r="J14775" s="268">
        <v>-9.5</v>
      </c>
      <c r="K14775" s="83" t="str">
        <f>IFERROR(IFERROR(VLOOKUP(I14775,'DE-PARA'!B:D,3,0),VLOOKUP(I14775,'DE-PARA'!C:D,2,0)),"NÃO ENCONTRADO")</f>
        <v>Outras Saídas</v>
      </c>
      <c r="L14775" s="50" t="str">
        <f>VLOOKUP(K14775,'Base -Receita-Despesa'!$B:$AS,1,FALSE)</f>
        <v>Outras Saídas</v>
      </c>
    </row>
    <row r="14776" spans="1:12" x14ac:dyDescent="0.3">
      <c r="A14776" s="82" t="str">
        <f t="shared" si="462"/>
        <v>2019</v>
      </c>
      <c r="B14776" s="263" t="s">
        <v>2228</v>
      </c>
      <c r="C14776" s="264" t="s">
        <v>138</v>
      </c>
      <c r="D14776" s="74" t="str">
        <f t="shared" si="461"/>
        <v>ago/2019</v>
      </c>
      <c r="E14776" s="267">
        <v>43697</v>
      </c>
      <c r="F14776" s="263" t="s">
        <v>1261</v>
      </c>
      <c r="G14776" s="263" t="s">
        <v>2229</v>
      </c>
      <c r="H14776" s="268" t="s">
        <v>2250</v>
      </c>
      <c r="I14776" s="268" t="s">
        <v>135</v>
      </c>
      <c r="J14776" s="268">
        <v>-9.5</v>
      </c>
      <c r="K14776" s="83" t="str">
        <f>IFERROR(IFERROR(VLOOKUP(I14776,'DE-PARA'!B:D,3,0),VLOOKUP(I14776,'DE-PARA'!C:D,2,0)),"NÃO ENCONTRADO")</f>
        <v>Outras Saídas</v>
      </c>
      <c r="L14776" s="50" t="str">
        <f>VLOOKUP(K14776,'Base -Receita-Despesa'!$B:$AS,1,FALSE)</f>
        <v>Outras Saídas</v>
      </c>
    </row>
    <row r="14777" spans="1:12" x14ac:dyDescent="0.3">
      <c r="A14777" s="82" t="str">
        <f t="shared" si="462"/>
        <v>2019</v>
      </c>
      <c r="B14777" s="263" t="s">
        <v>2228</v>
      </c>
      <c r="C14777" s="264" t="s">
        <v>138</v>
      </c>
      <c r="D14777" s="74" t="str">
        <f t="shared" si="461"/>
        <v>ago/2019</v>
      </c>
      <c r="E14777" s="267">
        <v>43697</v>
      </c>
      <c r="F14777" s="263" t="s">
        <v>1261</v>
      </c>
      <c r="G14777" s="263" t="s">
        <v>2229</v>
      </c>
      <c r="H14777" s="268" t="s">
        <v>2250</v>
      </c>
      <c r="I14777" s="268" t="s">
        <v>135</v>
      </c>
      <c r="J14777" s="268">
        <v>-9.5</v>
      </c>
      <c r="K14777" s="83" t="str">
        <f>IFERROR(IFERROR(VLOOKUP(I14777,'DE-PARA'!B:D,3,0),VLOOKUP(I14777,'DE-PARA'!C:D,2,0)),"NÃO ENCONTRADO")</f>
        <v>Outras Saídas</v>
      </c>
      <c r="L14777" s="50" t="str">
        <f>VLOOKUP(K14777,'Base -Receita-Despesa'!$B:$AS,1,FALSE)</f>
        <v>Outras Saídas</v>
      </c>
    </row>
    <row r="14778" spans="1:12" x14ac:dyDescent="0.3">
      <c r="A14778" s="82" t="str">
        <f t="shared" si="462"/>
        <v>2019</v>
      </c>
      <c r="B14778" s="263" t="s">
        <v>2228</v>
      </c>
      <c r="C14778" s="264" t="s">
        <v>138</v>
      </c>
      <c r="D14778" s="74" t="str">
        <f t="shared" si="461"/>
        <v>ago/2019</v>
      </c>
      <c r="E14778" s="267">
        <v>43697</v>
      </c>
      <c r="F14778" s="263" t="s">
        <v>1261</v>
      </c>
      <c r="G14778" s="263" t="s">
        <v>2229</v>
      </c>
      <c r="H14778" s="268" t="s">
        <v>2250</v>
      </c>
      <c r="I14778" s="268" t="s">
        <v>135</v>
      </c>
      <c r="J14778" s="268">
        <v>-9.5</v>
      </c>
      <c r="K14778" s="83" t="str">
        <f>IFERROR(IFERROR(VLOOKUP(I14778,'DE-PARA'!B:D,3,0),VLOOKUP(I14778,'DE-PARA'!C:D,2,0)),"NÃO ENCONTRADO")</f>
        <v>Outras Saídas</v>
      </c>
      <c r="L14778" s="50" t="str">
        <f>VLOOKUP(K14778,'Base -Receita-Despesa'!$B:$AS,1,FALSE)</f>
        <v>Outras Saídas</v>
      </c>
    </row>
    <row r="14779" spans="1:12" x14ac:dyDescent="0.3">
      <c r="A14779" s="82" t="str">
        <f t="shared" si="462"/>
        <v>2019</v>
      </c>
      <c r="B14779" s="263" t="s">
        <v>2228</v>
      </c>
      <c r="C14779" s="264" t="s">
        <v>138</v>
      </c>
      <c r="D14779" s="74" t="str">
        <f t="shared" si="461"/>
        <v>ago/2019</v>
      </c>
      <c r="E14779" s="267">
        <v>43698</v>
      </c>
      <c r="F14779" s="263">
        <v>3142</v>
      </c>
      <c r="G14779" s="263" t="s">
        <v>2229</v>
      </c>
      <c r="H14779" s="268" t="s">
        <v>2231</v>
      </c>
      <c r="I14779" s="268" t="s">
        <v>2185</v>
      </c>
      <c r="J14779" s="269">
        <v>-4153.67</v>
      </c>
      <c r="K14779" s="83" t="str">
        <f>IFERROR(IFERROR(VLOOKUP(I14779,'DE-PARA'!B:D,3,0),VLOOKUP(I14779,'DE-PARA'!C:D,2,0)),"NÃO ENCONTRADO")</f>
        <v>Materiais</v>
      </c>
      <c r="L14779" s="50" t="str">
        <f>VLOOKUP(K14779,'Base -Receita-Despesa'!$B:$AS,1,FALSE)</f>
        <v>Materiais</v>
      </c>
    </row>
    <row r="14780" spans="1:12" x14ac:dyDescent="0.3">
      <c r="A14780" s="82" t="str">
        <f t="shared" si="462"/>
        <v>2019</v>
      </c>
      <c r="B14780" s="263" t="s">
        <v>2228</v>
      </c>
      <c r="C14780" s="264" t="s">
        <v>138</v>
      </c>
      <c r="D14780" s="74" t="str">
        <f t="shared" si="461"/>
        <v>ago/2019</v>
      </c>
      <c r="E14780" s="267">
        <v>43698</v>
      </c>
      <c r="F14780" s="265">
        <v>3149</v>
      </c>
      <c r="G14780" s="263" t="s">
        <v>2229</v>
      </c>
      <c r="H14780" s="268" t="s">
        <v>2231</v>
      </c>
      <c r="I14780" s="268" t="s">
        <v>2185</v>
      </c>
      <c r="J14780" s="273">
        <v>-613.41999999999996</v>
      </c>
      <c r="K14780" s="83" t="str">
        <f>IFERROR(IFERROR(VLOOKUP(I14780,'DE-PARA'!B:D,3,0),VLOOKUP(I14780,'DE-PARA'!C:D,2,0)),"NÃO ENCONTRADO")</f>
        <v>Materiais</v>
      </c>
      <c r="L14780" s="50" t="str">
        <f>VLOOKUP(K14780,'Base -Receita-Despesa'!$B:$AS,1,FALSE)</f>
        <v>Materiais</v>
      </c>
    </row>
    <row r="14781" spans="1:12" x14ac:dyDescent="0.3">
      <c r="A14781" s="82" t="str">
        <f t="shared" si="462"/>
        <v>2019</v>
      </c>
      <c r="B14781" s="263" t="s">
        <v>2228</v>
      </c>
      <c r="C14781" s="264" t="s">
        <v>138</v>
      </c>
      <c r="D14781" s="74" t="str">
        <f t="shared" si="461"/>
        <v>ago/2019</v>
      </c>
      <c r="E14781" s="267">
        <v>43698</v>
      </c>
      <c r="F14781" s="263">
        <v>15687</v>
      </c>
      <c r="G14781" s="263" t="s">
        <v>2229</v>
      </c>
      <c r="H14781" s="268" t="s">
        <v>4384</v>
      </c>
      <c r="I14781" s="268" t="s">
        <v>200</v>
      </c>
      <c r="J14781" s="269">
        <v>-9308.61</v>
      </c>
      <c r="K14781" s="83" t="str">
        <f>IFERROR(IFERROR(VLOOKUP(I14781,'DE-PARA'!B:D,3,0),VLOOKUP(I14781,'DE-PARA'!C:D,2,0)),"NÃO ENCONTRADO")</f>
        <v>Serviços</v>
      </c>
      <c r="L14781" s="50" t="str">
        <f>VLOOKUP(K14781,'Base -Receita-Despesa'!$B:$AS,1,FALSE)</f>
        <v>Serviços</v>
      </c>
    </row>
    <row r="14782" spans="1:12" x14ac:dyDescent="0.3">
      <c r="A14782" s="82" t="str">
        <f t="shared" si="462"/>
        <v>2019</v>
      </c>
      <c r="B14782" s="263" t="s">
        <v>2228</v>
      </c>
      <c r="C14782" s="264" t="s">
        <v>138</v>
      </c>
      <c r="D14782" s="74" t="str">
        <f t="shared" si="461"/>
        <v>ago/2019</v>
      </c>
      <c r="E14782" s="267">
        <v>43698</v>
      </c>
      <c r="F14782" s="263">
        <v>1132</v>
      </c>
      <c r="G14782" s="263" t="s">
        <v>2229</v>
      </c>
      <c r="H14782" s="268" t="s">
        <v>4390</v>
      </c>
      <c r="I14782" s="268" t="s">
        <v>120</v>
      </c>
      <c r="J14782" s="268">
        <v>-110</v>
      </c>
      <c r="K14782" s="83" t="str">
        <f>IFERROR(IFERROR(VLOOKUP(I14782,'DE-PARA'!B:D,3,0),VLOOKUP(I14782,'DE-PARA'!C:D,2,0)),"NÃO ENCONTRADO")</f>
        <v>Serviços</v>
      </c>
      <c r="L14782" s="50" t="str">
        <f>VLOOKUP(K14782,'Base -Receita-Despesa'!$B:$AS,1,FALSE)</f>
        <v>Serviços</v>
      </c>
    </row>
    <row r="14783" spans="1:12" x14ac:dyDescent="0.3">
      <c r="A14783" s="82" t="str">
        <f t="shared" si="462"/>
        <v>2019</v>
      </c>
      <c r="B14783" s="263" t="s">
        <v>2228</v>
      </c>
      <c r="C14783" s="264" t="s">
        <v>138</v>
      </c>
      <c r="D14783" s="74" t="str">
        <f t="shared" si="461"/>
        <v>ago/2019</v>
      </c>
      <c r="E14783" s="267">
        <v>43698</v>
      </c>
      <c r="F14783" s="263">
        <v>1155155</v>
      </c>
      <c r="G14783" s="263" t="s">
        <v>2407</v>
      </c>
      <c r="H14783" s="268" t="s">
        <v>4400</v>
      </c>
      <c r="I14783" s="268" t="s">
        <v>2181</v>
      </c>
      <c r="J14783" s="269">
        <v>-3962.5</v>
      </c>
      <c r="K14783" s="83" t="str">
        <f>IFERROR(IFERROR(VLOOKUP(I14783,'DE-PARA'!B:D,3,0),VLOOKUP(I14783,'DE-PARA'!C:D,2,0)),"NÃO ENCONTRADO")</f>
        <v>Materiais</v>
      </c>
      <c r="L14783" s="50" t="str">
        <f>VLOOKUP(K14783,'Base -Receita-Despesa'!$B:$AS,1,FALSE)</f>
        <v>Materiais</v>
      </c>
    </row>
    <row r="14784" spans="1:12" x14ac:dyDescent="0.3">
      <c r="A14784" s="82" t="str">
        <f t="shared" si="462"/>
        <v>2019</v>
      </c>
      <c r="B14784" s="263" t="s">
        <v>2228</v>
      </c>
      <c r="C14784" s="264" t="s">
        <v>138</v>
      </c>
      <c r="D14784" s="74" t="str">
        <f t="shared" si="461"/>
        <v>ago/2019</v>
      </c>
      <c r="E14784" s="267">
        <v>43698</v>
      </c>
      <c r="F14784" s="263" t="s">
        <v>4517</v>
      </c>
      <c r="G14784" s="263" t="s">
        <v>2229</v>
      </c>
      <c r="H14784" s="268" t="s">
        <v>4555</v>
      </c>
      <c r="I14784" s="268" t="s">
        <v>2209</v>
      </c>
      <c r="J14784" s="268">
        <v>-263.16000000000003</v>
      </c>
      <c r="K14784" s="83" t="str">
        <f>IFERROR(IFERROR(VLOOKUP(I14784,'DE-PARA'!B:D,3,0),VLOOKUP(I14784,'DE-PARA'!C:D,2,0)),"NÃO ENCONTRADO")</f>
        <v>Despesas com Viagens</v>
      </c>
      <c r="L14784" s="50" t="str">
        <f>VLOOKUP(K14784,'Base -Receita-Despesa'!$B:$AS,1,FALSE)</f>
        <v>Despesas com Viagens</v>
      </c>
    </row>
    <row r="14785" spans="1:12" x14ac:dyDescent="0.3">
      <c r="A14785" s="82" t="str">
        <f t="shared" si="462"/>
        <v>2019</v>
      </c>
      <c r="B14785" s="263" t="s">
        <v>2228</v>
      </c>
      <c r="C14785" s="264" t="s">
        <v>138</v>
      </c>
      <c r="D14785" s="74" t="str">
        <f t="shared" si="461"/>
        <v>ago/2019</v>
      </c>
      <c r="E14785" s="267">
        <v>43698</v>
      </c>
      <c r="F14785" s="263">
        <v>18019</v>
      </c>
      <c r="G14785" s="263" t="s">
        <v>2229</v>
      </c>
      <c r="H14785" s="268" t="s">
        <v>2340</v>
      </c>
      <c r="I14785" s="268" t="s">
        <v>618</v>
      </c>
      <c r="J14785" s="269">
        <v>-30904.9</v>
      </c>
      <c r="K14785" s="83" t="str">
        <f>IFERROR(IFERROR(VLOOKUP(I14785,'DE-PARA'!B:D,3,0),VLOOKUP(I14785,'DE-PARA'!C:D,2,0)),"NÃO ENCONTRADO")</f>
        <v>Serviços</v>
      </c>
      <c r="L14785" s="50" t="str">
        <f>VLOOKUP(K14785,'Base -Receita-Despesa'!$B:$AS,1,FALSE)</f>
        <v>Serviços</v>
      </c>
    </row>
    <row r="14786" spans="1:12" x14ac:dyDescent="0.3">
      <c r="A14786" s="82" t="str">
        <f t="shared" si="462"/>
        <v>2019</v>
      </c>
      <c r="B14786" s="263" t="s">
        <v>2228</v>
      </c>
      <c r="C14786" s="264" t="s">
        <v>138</v>
      </c>
      <c r="D14786" s="74" t="str">
        <f t="shared" si="461"/>
        <v>ago/2019</v>
      </c>
      <c r="E14786" s="267">
        <v>43698</v>
      </c>
      <c r="F14786" s="263">
        <v>51746</v>
      </c>
      <c r="G14786" s="263" t="s">
        <v>2229</v>
      </c>
      <c r="H14786" s="268" t="s">
        <v>2340</v>
      </c>
      <c r="I14786" s="268" t="s">
        <v>2217</v>
      </c>
      <c r="J14786" s="269">
        <v>-1487.75</v>
      </c>
      <c r="K14786" s="83" t="str">
        <f>IFERROR(IFERROR(VLOOKUP(I14786,'DE-PARA'!B:D,3,0),VLOOKUP(I14786,'DE-PARA'!C:D,2,0)),"NÃO ENCONTRADO")</f>
        <v>Investimentos</v>
      </c>
      <c r="L14786" s="50" t="str">
        <f>VLOOKUP(K14786,'Base -Receita-Despesa'!$B:$AS,1,FALSE)</f>
        <v>Investimentos</v>
      </c>
    </row>
    <row r="14787" spans="1:12" x14ac:dyDescent="0.3">
      <c r="A14787" s="82" t="str">
        <f t="shared" si="462"/>
        <v>2019</v>
      </c>
      <c r="B14787" s="263" t="s">
        <v>2228</v>
      </c>
      <c r="C14787" s="264" t="s">
        <v>138</v>
      </c>
      <c r="D14787" s="74" t="str">
        <f t="shared" si="461"/>
        <v>ago/2019</v>
      </c>
      <c r="E14787" s="267">
        <v>43698</v>
      </c>
      <c r="F14787" s="263" t="s">
        <v>2471</v>
      </c>
      <c r="G14787" s="263" t="s">
        <v>2229</v>
      </c>
      <c r="H14787" s="268" t="s">
        <v>2362</v>
      </c>
      <c r="I14787" s="268" t="s">
        <v>439</v>
      </c>
      <c r="J14787" s="268">
        <v>-998</v>
      </c>
      <c r="K14787" s="83" t="str">
        <f>IFERROR(IFERROR(VLOOKUP(I14787,'DE-PARA'!B:D,3,0),VLOOKUP(I14787,'DE-PARA'!C:D,2,0)),"NÃO ENCONTRADO")</f>
        <v>Aluguéis</v>
      </c>
      <c r="L14787" s="50" t="str">
        <f>VLOOKUP(K14787,'Base -Receita-Despesa'!$B:$AS,1,FALSE)</f>
        <v>Aluguéis</v>
      </c>
    </row>
    <row r="14788" spans="1:12" x14ac:dyDescent="0.3">
      <c r="A14788" s="82" t="str">
        <f t="shared" si="462"/>
        <v>2019</v>
      </c>
      <c r="B14788" s="263" t="s">
        <v>2228</v>
      </c>
      <c r="C14788" s="264" t="s">
        <v>138</v>
      </c>
      <c r="D14788" s="74" t="str">
        <f t="shared" ref="D14788:D14851" si="463">TEXT(E14788,"mmm/aaaa")</f>
        <v>ago/2019</v>
      </c>
      <c r="E14788" s="267">
        <v>43698</v>
      </c>
      <c r="F14788" s="263" t="s">
        <v>208</v>
      </c>
      <c r="G14788" s="263" t="s">
        <v>2229</v>
      </c>
      <c r="H14788" s="268" t="s">
        <v>2353</v>
      </c>
      <c r="I14788" s="268" t="s">
        <v>179</v>
      </c>
      <c r="J14788" s="269">
        <v>-4595.45</v>
      </c>
      <c r="K14788" s="83" t="str">
        <f>IFERROR(IFERROR(VLOOKUP(I14788,'DE-PARA'!B:D,3,0),VLOOKUP(I14788,'DE-PARA'!C:D,2,0)),"NÃO ENCONTRADO")</f>
        <v>Serviços</v>
      </c>
      <c r="L14788" s="50" t="str">
        <f>VLOOKUP(K14788,'Base -Receita-Despesa'!$B:$AS,1,FALSE)</f>
        <v>Serviços</v>
      </c>
    </row>
    <row r="14789" spans="1:12" x14ac:dyDescent="0.3">
      <c r="A14789" s="82" t="str">
        <f t="shared" si="462"/>
        <v>2019</v>
      </c>
      <c r="B14789" s="263" t="s">
        <v>2228</v>
      </c>
      <c r="C14789" s="264" t="s">
        <v>138</v>
      </c>
      <c r="D14789" s="74" t="str">
        <f t="shared" si="463"/>
        <v>ago/2019</v>
      </c>
      <c r="E14789" s="267">
        <v>43698</v>
      </c>
      <c r="F14789" s="263" t="s">
        <v>208</v>
      </c>
      <c r="G14789" s="263" t="s">
        <v>2229</v>
      </c>
      <c r="H14789" s="268" t="s">
        <v>2353</v>
      </c>
      <c r="I14789" s="268" t="s">
        <v>179</v>
      </c>
      <c r="J14789" s="268">
        <v>-140</v>
      </c>
      <c r="K14789" s="83" t="str">
        <f>IFERROR(IFERROR(VLOOKUP(I14789,'DE-PARA'!B:D,3,0),VLOOKUP(I14789,'DE-PARA'!C:D,2,0)),"NÃO ENCONTRADO")</f>
        <v>Serviços</v>
      </c>
      <c r="L14789" s="50" t="str">
        <f>VLOOKUP(K14789,'Base -Receita-Despesa'!$B:$AS,1,FALSE)</f>
        <v>Serviços</v>
      </c>
    </row>
    <row r="14790" spans="1:12" x14ac:dyDescent="0.3">
      <c r="A14790" s="82" t="str">
        <f t="shared" si="462"/>
        <v>2019</v>
      </c>
      <c r="B14790" s="263" t="s">
        <v>2228</v>
      </c>
      <c r="C14790" s="264" t="s">
        <v>138</v>
      </c>
      <c r="D14790" s="74" t="str">
        <f t="shared" si="463"/>
        <v>ago/2019</v>
      </c>
      <c r="E14790" s="267">
        <v>43698</v>
      </c>
      <c r="F14790" s="263">
        <v>128</v>
      </c>
      <c r="G14790" s="263" t="s">
        <v>2229</v>
      </c>
      <c r="H14790" s="268" t="s">
        <v>2353</v>
      </c>
      <c r="I14790" s="268" t="s">
        <v>188</v>
      </c>
      <c r="J14790" s="269">
        <v>-32526.75</v>
      </c>
      <c r="K14790" s="83" t="str">
        <f>IFERROR(IFERROR(VLOOKUP(I14790,'DE-PARA'!B:D,3,0),VLOOKUP(I14790,'DE-PARA'!C:D,2,0)),"NÃO ENCONTRADO")</f>
        <v>Serviços</v>
      </c>
      <c r="L14790" s="50" t="str">
        <f>VLOOKUP(K14790,'Base -Receita-Despesa'!$B:$AS,1,FALSE)</f>
        <v>Serviços</v>
      </c>
    </row>
    <row r="14791" spans="1:12" x14ac:dyDescent="0.3">
      <c r="A14791" s="82" t="str">
        <f t="shared" si="462"/>
        <v>2019</v>
      </c>
      <c r="B14791" s="263" t="s">
        <v>2228</v>
      </c>
      <c r="C14791" s="264" t="s">
        <v>138</v>
      </c>
      <c r="D14791" s="74" t="str">
        <f t="shared" si="463"/>
        <v>ago/2019</v>
      </c>
      <c r="E14791" s="267">
        <v>43698</v>
      </c>
      <c r="F14791" s="263">
        <v>132</v>
      </c>
      <c r="G14791" s="263" t="s">
        <v>2229</v>
      </c>
      <c r="H14791" s="268" t="s">
        <v>2353</v>
      </c>
      <c r="I14791" s="268" t="s">
        <v>179</v>
      </c>
      <c r="J14791" s="269">
        <v>-3835.77</v>
      </c>
      <c r="K14791" s="83" t="str">
        <f>IFERROR(IFERROR(VLOOKUP(I14791,'DE-PARA'!B:D,3,0),VLOOKUP(I14791,'DE-PARA'!C:D,2,0)),"NÃO ENCONTRADO")</f>
        <v>Serviços</v>
      </c>
      <c r="L14791" s="50" t="str">
        <f>VLOOKUP(K14791,'Base -Receita-Despesa'!$B:$AS,1,FALSE)</f>
        <v>Serviços</v>
      </c>
    </row>
    <row r="14792" spans="1:12" x14ac:dyDescent="0.3">
      <c r="A14792" s="82" t="str">
        <f t="shared" si="462"/>
        <v>2019</v>
      </c>
      <c r="B14792" s="263" t="s">
        <v>2228</v>
      </c>
      <c r="C14792" s="264" t="s">
        <v>138</v>
      </c>
      <c r="D14792" s="74" t="str">
        <f t="shared" si="463"/>
        <v>ago/2019</v>
      </c>
      <c r="E14792" s="267">
        <v>43698</v>
      </c>
      <c r="F14792" s="265">
        <v>9107</v>
      </c>
      <c r="G14792" s="265" t="s">
        <v>2229</v>
      </c>
      <c r="H14792" s="273" t="s">
        <v>4669</v>
      </c>
      <c r="I14792" s="273" t="s">
        <v>2182</v>
      </c>
      <c r="J14792" s="278">
        <v>-1168</v>
      </c>
      <c r="K14792" s="83" t="str">
        <f>IFERROR(IFERROR(VLOOKUP(I14792,'DE-PARA'!B:D,3,0),VLOOKUP(I14792,'DE-PARA'!C:D,2,0)),"NÃO ENCONTRADO")</f>
        <v>Materiais</v>
      </c>
      <c r="L14792" s="50" t="str">
        <f>VLOOKUP(K14792,'Base -Receita-Despesa'!$B:$AS,1,FALSE)</f>
        <v>Materiais</v>
      </c>
    </row>
    <row r="14793" spans="1:12" x14ac:dyDescent="0.3">
      <c r="A14793" s="82" t="str">
        <f t="shared" si="462"/>
        <v>2019</v>
      </c>
      <c r="B14793" s="263" t="s">
        <v>2228</v>
      </c>
      <c r="C14793" s="264" t="s">
        <v>138</v>
      </c>
      <c r="D14793" s="74" t="str">
        <f t="shared" si="463"/>
        <v>ago/2019</v>
      </c>
      <c r="E14793" s="267">
        <v>43698</v>
      </c>
      <c r="F14793" s="265">
        <v>9107</v>
      </c>
      <c r="G14793" s="265" t="s">
        <v>2229</v>
      </c>
      <c r="H14793" s="273" t="s">
        <v>4669</v>
      </c>
      <c r="I14793" s="268" t="s">
        <v>562</v>
      </c>
      <c r="J14793" s="268">
        <v>-22.5</v>
      </c>
      <c r="K14793" s="83" t="str">
        <f>IFERROR(IFERROR(VLOOKUP(I14793,'DE-PARA'!B:D,3,0),VLOOKUP(I14793,'DE-PARA'!C:D,2,0)),"NÃO ENCONTRADO")</f>
        <v>Outras Saídas</v>
      </c>
      <c r="L14793" s="50" t="str">
        <f>VLOOKUP(K14793,'Base -Receita-Despesa'!$B:$AS,1,FALSE)</f>
        <v>Outras Saídas</v>
      </c>
    </row>
    <row r="14794" spans="1:12" x14ac:dyDescent="0.3">
      <c r="A14794" s="82" t="str">
        <f t="shared" si="462"/>
        <v>2019</v>
      </c>
      <c r="B14794" s="263" t="s">
        <v>2228</v>
      </c>
      <c r="C14794" s="264" t="s">
        <v>138</v>
      </c>
      <c r="D14794" s="74" t="str">
        <f t="shared" si="463"/>
        <v>ago/2019</v>
      </c>
      <c r="E14794" s="267">
        <v>43698</v>
      </c>
      <c r="F14794" s="265">
        <v>8954</v>
      </c>
      <c r="G14794" s="265" t="s">
        <v>2229</v>
      </c>
      <c r="H14794" s="268" t="s">
        <v>4669</v>
      </c>
      <c r="I14794" s="273" t="s">
        <v>2182</v>
      </c>
      <c r="J14794" s="278">
        <v>-2878.62</v>
      </c>
      <c r="K14794" s="83" t="str">
        <f>IFERROR(IFERROR(VLOOKUP(I14794,'DE-PARA'!B:D,3,0),VLOOKUP(I14794,'DE-PARA'!C:D,2,0)),"NÃO ENCONTRADO")</f>
        <v>Materiais</v>
      </c>
      <c r="L14794" s="50" t="str">
        <f>VLOOKUP(K14794,'Base -Receita-Despesa'!$B:$AS,1,FALSE)</f>
        <v>Materiais</v>
      </c>
    </row>
    <row r="14795" spans="1:12" x14ac:dyDescent="0.3">
      <c r="A14795" s="82" t="str">
        <f t="shared" si="462"/>
        <v>2019</v>
      </c>
      <c r="B14795" s="263" t="s">
        <v>2228</v>
      </c>
      <c r="C14795" s="264" t="s">
        <v>138</v>
      </c>
      <c r="D14795" s="74" t="str">
        <f t="shared" si="463"/>
        <v>ago/2019</v>
      </c>
      <c r="E14795" s="267">
        <v>43698</v>
      </c>
      <c r="F14795" s="265">
        <v>8954</v>
      </c>
      <c r="G14795" s="265" t="s">
        <v>2229</v>
      </c>
      <c r="H14795" s="273" t="s">
        <v>4669</v>
      </c>
      <c r="I14795" s="268" t="s">
        <v>562</v>
      </c>
      <c r="J14795" s="268">
        <v>-24</v>
      </c>
      <c r="K14795" s="83" t="str">
        <f>IFERROR(IFERROR(VLOOKUP(I14795,'DE-PARA'!B:D,3,0),VLOOKUP(I14795,'DE-PARA'!C:D,2,0)),"NÃO ENCONTRADO")</f>
        <v>Outras Saídas</v>
      </c>
      <c r="L14795" s="50" t="str">
        <f>VLOOKUP(K14795,'Base -Receita-Despesa'!$B:$AS,1,FALSE)</f>
        <v>Outras Saídas</v>
      </c>
    </row>
    <row r="14796" spans="1:12" x14ac:dyDescent="0.3">
      <c r="A14796" s="82" t="str">
        <f t="shared" si="462"/>
        <v>2019</v>
      </c>
      <c r="B14796" s="263" t="s">
        <v>2228</v>
      </c>
      <c r="C14796" s="264" t="s">
        <v>138</v>
      </c>
      <c r="D14796" s="74" t="str">
        <f t="shared" si="463"/>
        <v>ago/2019</v>
      </c>
      <c r="E14796" s="267">
        <v>43698</v>
      </c>
      <c r="F14796" s="263">
        <v>9106</v>
      </c>
      <c r="G14796" s="263" t="s">
        <v>2229</v>
      </c>
      <c r="H14796" s="273" t="s">
        <v>4669</v>
      </c>
      <c r="I14796" s="268" t="s">
        <v>2181</v>
      </c>
      <c r="J14796" s="269">
        <v>-1072.5</v>
      </c>
      <c r="K14796" s="83" t="str">
        <f>IFERROR(IFERROR(VLOOKUP(I14796,'DE-PARA'!B:D,3,0),VLOOKUP(I14796,'DE-PARA'!C:D,2,0)),"NÃO ENCONTRADO")</f>
        <v>Materiais</v>
      </c>
      <c r="L14796" s="50" t="str">
        <f>VLOOKUP(K14796,'Base -Receita-Despesa'!$B:$AS,1,FALSE)</f>
        <v>Materiais</v>
      </c>
    </row>
    <row r="14797" spans="1:12" x14ac:dyDescent="0.3">
      <c r="A14797" s="82" t="str">
        <f t="shared" si="462"/>
        <v>2019</v>
      </c>
      <c r="B14797" s="263" t="s">
        <v>2228</v>
      </c>
      <c r="C14797" s="264" t="s">
        <v>138</v>
      </c>
      <c r="D14797" s="74" t="str">
        <f t="shared" si="463"/>
        <v>ago/2019</v>
      </c>
      <c r="E14797" s="267">
        <v>43698</v>
      </c>
      <c r="F14797" s="263">
        <v>9106</v>
      </c>
      <c r="G14797" s="263" t="s">
        <v>2229</v>
      </c>
      <c r="H14797" s="268" t="s">
        <v>4669</v>
      </c>
      <c r="I14797" s="268" t="s">
        <v>562</v>
      </c>
      <c r="J14797" s="268">
        <v>-58.38</v>
      </c>
      <c r="K14797" s="83" t="str">
        <f>IFERROR(IFERROR(VLOOKUP(I14797,'DE-PARA'!B:D,3,0),VLOOKUP(I14797,'DE-PARA'!C:D,2,0)),"NÃO ENCONTRADO")</f>
        <v>Outras Saídas</v>
      </c>
      <c r="L14797" s="50" t="str">
        <f>VLOOKUP(K14797,'Base -Receita-Despesa'!$B:$AS,1,FALSE)</f>
        <v>Outras Saídas</v>
      </c>
    </row>
    <row r="14798" spans="1:12" x14ac:dyDescent="0.3">
      <c r="A14798" s="82" t="str">
        <f t="shared" si="462"/>
        <v>2019</v>
      </c>
      <c r="B14798" s="263" t="s">
        <v>2228</v>
      </c>
      <c r="C14798" s="264" t="s">
        <v>138</v>
      </c>
      <c r="D14798" s="74" t="str">
        <f t="shared" si="463"/>
        <v>ago/2019</v>
      </c>
      <c r="E14798" s="267">
        <v>43698</v>
      </c>
      <c r="F14798" s="263" t="s">
        <v>4517</v>
      </c>
      <c r="G14798" s="263" t="s">
        <v>2229</v>
      </c>
      <c r="H14798" s="268" t="s">
        <v>1119</v>
      </c>
      <c r="I14798" s="268" t="s">
        <v>2209</v>
      </c>
      <c r="J14798" s="268">
        <v>-189.92</v>
      </c>
      <c r="K14798" s="83" t="str">
        <f>IFERROR(IFERROR(VLOOKUP(I14798,'DE-PARA'!B:D,3,0),VLOOKUP(I14798,'DE-PARA'!C:D,2,0)),"NÃO ENCONTRADO")</f>
        <v>Despesas com Viagens</v>
      </c>
      <c r="L14798" s="50" t="str">
        <f>VLOOKUP(K14798,'Base -Receita-Despesa'!$B:$AS,1,FALSE)</f>
        <v>Despesas com Viagens</v>
      </c>
    </row>
    <row r="14799" spans="1:12" x14ac:dyDescent="0.3">
      <c r="A14799" s="82" t="str">
        <f t="shared" si="462"/>
        <v>2019</v>
      </c>
      <c r="B14799" s="263" t="s">
        <v>2228</v>
      </c>
      <c r="C14799" s="264" t="s">
        <v>138</v>
      </c>
      <c r="D14799" s="74" t="str">
        <f t="shared" si="463"/>
        <v>ago/2019</v>
      </c>
      <c r="E14799" s="267">
        <v>43698</v>
      </c>
      <c r="F14799" s="263">
        <v>370</v>
      </c>
      <c r="G14799" s="263" t="s">
        <v>2229</v>
      </c>
      <c r="H14799" s="273" t="s">
        <v>4393</v>
      </c>
      <c r="I14799" s="273" t="s">
        <v>116</v>
      </c>
      <c r="J14799" s="269">
        <v>-8600.5300000000007</v>
      </c>
      <c r="K14799" s="83" t="str">
        <f>IFERROR(IFERROR(VLOOKUP(I14799,'DE-PARA'!B:D,3,0),VLOOKUP(I14799,'DE-PARA'!C:D,2,0)),"NÃO ENCONTRADO")</f>
        <v>Serviços</v>
      </c>
      <c r="L14799" s="50" t="str">
        <f>VLOOKUP(K14799,'Base -Receita-Despesa'!$B:$AS,1,FALSE)</f>
        <v>Serviços</v>
      </c>
    </row>
    <row r="14800" spans="1:12" x14ac:dyDescent="0.3">
      <c r="A14800" s="82" t="str">
        <f t="shared" si="462"/>
        <v>2019</v>
      </c>
      <c r="B14800" s="263" t="s">
        <v>2228</v>
      </c>
      <c r="C14800" s="264" t="s">
        <v>138</v>
      </c>
      <c r="D14800" s="74" t="str">
        <f t="shared" si="463"/>
        <v>ago/2019</v>
      </c>
      <c r="E14800" s="267">
        <v>43698</v>
      </c>
      <c r="F14800" s="263">
        <v>369</v>
      </c>
      <c r="G14800" s="263" t="s">
        <v>2229</v>
      </c>
      <c r="H14800" s="273" t="s">
        <v>4393</v>
      </c>
      <c r="I14800" s="273" t="s">
        <v>116</v>
      </c>
      <c r="J14800" s="269">
        <v>-15354.07</v>
      </c>
      <c r="K14800" s="83" t="str">
        <f>IFERROR(IFERROR(VLOOKUP(I14800,'DE-PARA'!B:D,3,0),VLOOKUP(I14800,'DE-PARA'!C:D,2,0)),"NÃO ENCONTRADO")</f>
        <v>Serviços</v>
      </c>
      <c r="L14800" s="50" t="str">
        <f>VLOOKUP(K14800,'Base -Receita-Despesa'!$B:$AS,1,FALSE)</f>
        <v>Serviços</v>
      </c>
    </row>
    <row r="14801" spans="1:12" x14ac:dyDescent="0.3">
      <c r="A14801" s="82" t="str">
        <f t="shared" si="462"/>
        <v>2019</v>
      </c>
      <c r="B14801" s="263" t="s">
        <v>2228</v>
      </c>
      <c r="C14801" s="264" t="s">
        <v>138</v>
      </c>
      <c r="D14801" s="74" t="str">
        <f t="shared" si="463"/>
        <v>ago/2019</v>
      </c>
      <c r="E14801" s="267">
        <v>43698</v>
      </c>
      <c r="F14801" s="263">
        <v>28</v>
      </c>
      <c r="G14801" s="263" t="s">
        <v>2229</v>
      </c>
      <c r="H14801" s="268" t="s">
        <v>3533</v>
      </c>
      <c r="I14801" s="268" t="s">
        <v>119</v>
      </c>
      <c r="J14801" s="269">
        <v>-140161.59</v>
      </c>
      <c r="K14801" s="83" t="str">
        <f>IFERROR(IFERROR(VLOOKUP(I14801,'DE-PARA'!B:D,3,0),VLOOKUP(I14801,'DE-PARA'!C:D,2,0)),"NÃO ENCONTRADO")</f>
        <v>Serviços</v>
      </c>
      <c r="L14801" s="50" t="str">
        <f>VLOOKUP(K14801,'Base -Receita-Despesa'!$B:$AS,1,FALSE)</f>
        <v>Serviços</v>
      </c>
    </row>
    <row r="14802" spans="1:12" x14ac:dyDescent="0.3">
      <c r="A14802" s="82" t="str">
        <f t="shared" si="462"/>
        <v>2019</v>
      </c>
      <c r="B14802" s="263" t="s">
        <v>2228</v>
      </c>
      <c r="C14802" s="264" t="s">
        <v>138</v>
      </c>
      <c r="D14802" s="74" t="str">
        <f t="shared" si="463"/>
        <v>ago/2019</v>
      </c>
      <c r="E14802" s="267">
        <v>43698</v>
      </c>
      <c r="F14802" s="263">
        <v>277</v>
      </c>
      <c r="G14802" s="263" t="s">
        <v>2229</v>
      </c>
      <c r="H14802" s="268" t="s">
        <v>2357</v>
      </c>
      <c r="I14802" s="268" t="s">
        <v>164</v>
      </c>
      <c r="J14802" s="269">
        <v>-7000</v>
      </c>
      <c r="K14802" s="83" t="str">
        <f>IFERROR(IFERROR(VLOOKUP(I14802,'DE-PARA'!B:D,3,0),VLOOKUP(I14802,'DE-PARA'!C:D,2,0)),"NÃO ENCONTRADO")</f>
        <v>Concessionárias (água, luz e telefone)</v>
      </c>
      <c r="L14802" s="50" t="str">
        <f>VLOOKUP(K14802,'Base -Receita-Despesa'!$B:$AS,1,FALSE)</f>
        <v>Concessionárias (água, luz e telefone)</v>
      </c>
    </row>
    <row r="14803" spans="1:12" x14ac:dyDescent="0.3">
      <c r="A14803" s="82" t="str">
        <f t="shared" si="462"/>
        <v>2019</v>
      </c>
      <c r="B14803" s="263" t="s">
        <v>2228</v>
      </c>
      <c r="C14803" s="264" t="s">
        <v>138</v>
      </c>
      <c r="D14803" s="74" t="str">
        <f t="shared" si="463"/>
        <v>ago/2019</v>
      </c>
      <c r="E14803" s="267">
        <v>43698</v>
      </c>
      <c r="F14803" s="263">
        <v>105</v>
      </c>
      <c r="G14803" s="263" t="s">
        <v>2229</v>
      </c>
      <c r="H14803" s="268" t="s">
        <v>3242</v>
      </c>
      <c r="I14803" s="268" t="s">
        <v>2212</v>
      </c>
      <c r="J14803" s="269">
        <v>-19452</v>
      </c>
      <c r="K14803" s="83" t="str">
        <f>IFERROR(IFERROR(VLOOKUP(I14803,'DE-PARA'!B:D,3,0),VLOOKUP(I14803,'DE-PARA'!C:D,2,0)),"NÃO ENCONTRADO")</f>
        <v>Serviços</v>
      </c>
      <c r="L14803" s="50" t="str">
        <f>VLOOKUP(K14803,'Base -Receita-Despesa'!$B:$AS,1,FALSE)</f>
        <v>Serviços</v>
      </c>
    </row>
    <row r="14804" spans="1:12" x14ac:dyDescent="0.3">
      <c r="A14804" s="82" t="str">
        <f t="shared" si="462"/>
        <v>2019</v>
      </c>
      <c r="B14804" s="263" t="s">
        <v>2228</v>
      </c>
      <c r="C14804" s="264" t="s">
        <v>138</v>
      </c>
      <c r="D14804" s="74" t="str">
        <f t="shared" si="463"/>
        <v>ago/2019</v>
      </c>
      <c r="E14804" s="267">
        <v>43698</v>
      </c>
      <c r="F14804" s="263">
        <v>20369</v>
      </c>
      <c r="G14804" s="263" t="s">
        <v>2229</v>
      </c>
      <c r="H14804" s="268" t="s">
        <v>2370</v>
      </c>
      <c r="I14804" s="268" t="s">
        <v>145</v>
      </c>
      <c r="J14804" s="269">
        <v>-4996.57</v>
      </c>
      <c r="K14804" s="83" t="str">
        <f>IFERROR(IFERROR(VLOOKUP(I14804,'DE-PARA'!B:D,3,0),VLOOKUP(I14804,'DE-PARA'!C:D,2,0)),"NÃO ENCONTRADO")</f>
        <v>Serviços</v>
      </c>
      <c r="L14804" s="50" t="str">
        <f>VLOOKUP(K14804,'Base -Receita-Despesa'!$B:$AS,1,FALSE)</f>
        <v>Serviços</v>
      </c>
    </row>
    <row r="14805" spans="1:12" x14ac:dyDescent="0.3">
      <c r="A14805" s="82" t="str">
        <f t="shared" si="462"/>
        <v>2019</v>
      </c>
      <c r="B14805" s="263" t="s">
        <v>2228</v>
      </c>
      <c r="C14805" s="264" t="s">
        <v>138</v>
      </c>
      <c r="D14805" s="74" t="str">
        <f t="shared" si="463"/>
        <v>ago/2019</v>
      </c>
      <c r="E14805" s="267">
        <v>43698</v>
      </c>
      <c r="F14805" s="263">
        <v>18200</v>
      </c>
      <c r="G14805" s="263" t="s">
        <v>2229</v>
      </c>
      <c r="H14805" s="268" t="s">
        <v>2340</v>
      </c>
      <c r="I14805" s="268" t="s">
        <v>177</v>
      </c>
      <c r="J14805" s="268">
        <v>-200</v>
      </c>
      <c r="K14805" s="83" t="str">
        <f>IFERROR(IFERROR(VLOOKUP(I14805,'DE-PARA'!B:D,3,0),VLOOKUP(I14805,'DE-PARA'!C:D,2,0)),"NÃO ENCONTRADO")</f>
        <v>Serviços</v>
      </c>
      <c r="L14805" s="50" t="str">
        <f>VLOOKUP(K14805,'Base -Receita-Despesa'!$B:$AS,1,FALSE)</f>
        <v>Serviços</v>
      </c>
    </row>
    <row r="14806" spans="1:12" x14ac:dyDescent="0.3">
      <c r="A14806" s="82" t="str">
        <f t="shared" si="462"/>
        <v>2019</v>
      </c>
      <c r="B14806" s="263" t="s">
        <v>2228</v>
      </c>
      <c r="C14806" s="264" t="s">
        <v>138</v>
      </c>
      <c r="D14806" s="74" t="str">
        <f t="shared" si="463"/>
        <v>ago/2019</v>
      </c>
      <c r="E14806" s="267">
        <v>43698</v>
      </c>
      <c r="F14806" s="263">
        <v>480</v>
      </c>
      <c r="G14806" s="263" t="s">
        <v>2229</v>
      </c>
      <c r="H14806" s="268" t="s">
        <v>4385</v>
      </c>
      <c r="I14806" s="268" t="s">
        <v>120</v>
      </c>
      <c r="J14806" s="269">
        <v>-11000</v>
      </c>
      <c r="K14806" s="83" t="str">
        <f>IFERROR(IFERROR(VLOOKUP(I14806,'DE-PARA'!B:D,3,0),VLOOKUP(I14806,'DE-PARA'!C:D,2,0)),"NÃO ENCONTRADO")</f>
        <v>Serviços</v>
      </c>
      <c r="L14806" s="50" t="str">
        <f>VLOOKUP(K14806,'Base -Receita-Despesa'!$B:$AS,1,FALSE)</f>
        <v>Serviços</v>
      </c>
    </row>
    <row r="14807" spans="1:12" x14ac:dyDescent="0.3">
      <c r="A14807" s="82" t="str">
        <f t="shared" si="462"/>
        <v>2019</v>
      </c>
      <c r="B14807" s="263" t="s">
        <v>2228</v>
      </c>
      <c r="C14807" s="264" t="s">
        <v>138</v>
      </c>
      <c r="D14807" s="74" t="str">
        <f t="shared" si="463"/>
        <v>ago/2019</v>
      </c>
      <c r="E14807" s="267">
        <v>43698</v>
      </c>
      <c r="F14807" s="263" t="s">
        <v>4517</v>
      </c>
      <c r="G14807" s="263" t="s">
        <v>2229</v>
      </c>
      <c r="H14807" s="268" t="s">
        <v>4385</v>
      </c>
      <c r="I14807" s="268" t="s">
        <v>2209</v>
      </c>
      <c r="J14807" s="268">
        <v>-200</v>
      </c>
      <c r="K14807" s="83" t="str">
        <f>IFERROR(IFERROR(VLOOKUP(I14807,'DE-PARA'!B:D,3,0),VLOOKUP(I14807,'DE-PARA'!C:D,2,0)),"NÃO ENCONTRADO")</f>
        <v>Despesas com Viagens</v>
      </c>
      <c r="L14807" s="50" t="str">
        <f>VLOOKUP(K14807,'Base -Receita-Despesa'!$B:$AS,1,FALSE)</f>
        <v>Despesas com Viagens</v>
      </c>
    </row>
    <row r="14808" spans="1:12" x14ac:dyDescent="0.3">
      <c r="A14808" s="82" t="str">
        <f t="shared" si="462"/>
        <v>2019</v>
      </c>
      <c r="B14808" s="263" t="s">
        <v>2228</v>
      </c>
      <c r="C14808" s="264" t="s">
        <v>138</v>
      </c>
      <c r="D14808" s="74" t="str">
        <f t="shared" si="463"/>
        <v>ago/2019</v>
      </c>
      <c r="E14808" s="267">
        <v>43698</v>
      </c>
      <c r="F14808" s="263" t="s">
        <v>4517</v>
      </c>
      <c r="G14808" s="263" t="s">
        <v>2229</v>
      </c>
      <c r="H14808" s="268" t="s">
        <v>4385</v>
      </c>
      <c r="I14808" s="268" t="s">
        <v>2209</v>
      </c>
      <c r="J14808" s="268">
        <v>-200</v>
      </c>
      <c r="K14808" s="83" t="str">
        <f>IFERROR(IFERROR(VLOOKUP(I14808,'DE-PARA'!B:D,3,0),VLOOKUP(I14808,'DE-PARA'!C:D,2,0)),"NÃO ENCONTRADO")</f>
        <v>Despesas com Viagens</v>
      </c>
      <c r="L14808" s="50" t="str">
        <f>VLOOKUP(K14808,'Base -Receita-Despesa'!$B:$AS,1,FALSE)</f>
        <v>Despesas com Viagens</v>
      </c>
    </row>
    <row r="14809" spans="1:12" x14ac:dyDescent="0.3">
      <c r="A14809" s="82" t="str">
        <f t="shared" si="462"/>
        <v>2019</v>
      </c>
      <c r="B14809" s="263" t="s">
        <v>2228</v>
      </c>
      <c r="C14809" s="264" t="s">
        <v>138</v>
      </c>
      <c r="D14809" s="74" t="str">
        <f t="shared" si="463"/>
        <v>ago/2019</v>
      </c>
      <c r="E14809" s="267">
        <v>43698</v>
      </c>
      <c r="F14809" s="263" t="s">
        <v>4517</v>
      </c>
      <c r="G14809" s="263" t="s">
        <v>2229</v>
      </c>
      <c r="H14809" s="268" t="s">
        <v>4385</v>
      </c>
      <c r="I14809" s="268" t="s">
        <v>2209</v>
      </c>
      <c r="J14809" s="268">
        <v>-200</v>
      </c>
      <c r="K14809" s="83" t="str">
        <f>IFERROR(IFERROR(VLOOKUP(I14809,'DE-PARA'!B:D,3,0),VLOOKUP(I14809,'DE-PARA'!C:D,2,0)),"NÃO ENCONTRADO")</f>
        <v>Despesas com Viagens</v>
      </c>
      <c r="L14809" s="50" t="str">
        <f>VLOOKUP(K14809,'Base -Receita-Despesa'!$B:$AS,1,FALSE)</f>
        <v>Despesas com Viagens</v>
      </c>
    </row>
    <row r="14810" spans="1:12" x14ac:dyDescent="0.3">
      <c r="A14810" s="82" t="str">
        <f t="shared" si="462"/>
        <v>2019</v>
      </c>
      <c r="B14810" s="263" t="s">
        <v>2228</v>
      </c>
      <c r="C14810" s="264" t="s">
        <v>138</v>
      </c>
      <c r="D14810" s="74" t="str">
        <f t="shared" si="463"/>
        <v>ago/2019</v>
      </c>
      <c r="E14810" s="267">
        <v>43698</v>
      </c>
      <c r="F14810" s="263" t="s">
        <v>4517</v>
      </c>
      <c r="G14810" s="263" t="s">
        <v>2229</v>
      </c>
      <c r="H14810" s="268" t="s">
        <v>4385</v>
      </c>
      <c r="I14810" s="268" t="s">
        <v>2209</v>
      </c>
      <c r="J14810" s="268">
        <v>-200</v>
      </c>
      <c r="K14810" s="83" t="str">
        <f>IFERROR(IFERROR(VLOOKUP(I14810,'DE-PARA'!B:D,3,0),VLOOKUP(I14810,'DE-PARA'!C:D,2,0)),"NÃO ENCONTRADO")</f>
        <v>Despesas com Viagens</v>
      </c>
      <c r="L14810" s="50" t="str">
        <f>VLOOKUP(K14810,'Base -Receita-Despesa'!$B:$AS,1,FALSE)</f>
        <v>Despesas com Viagens</v>
      </c>
    </row>
    <row r="14811" spans="1:12" x14ac:dyDescent="0.3">
      <c r="A14811" s="82" t="str">
        <f t="shared" si="462"/>
        <v>2019</v>
      </c>
      <c r="B14811" s="263" t="s">
        <v>2228</v>
      </c>
      <c r="C14811" s="264" t="s">
        <v>138</v>
      </c>
      <c r="D14811" s="74" t="str">
        <f t="shared" si="463"/>
        <v>ago/2019</v>
      </c>
      <c r="E14811" s="267">
        <v>43698</v>
      </c>
      <c r="F14811" s="263" t="s">
        <v>4517</v>
      </c>
      <c r="G14811" s="263" t="s">
        <v>2229</v>
      </c>
      <c r="H14811" s="268" t="s">
        <v>4385</v>
      </c>
      <c r="I14811" s="268" t="s">
        <v>2209</v>
      </c>
      <c r="J14811" s="268">
        <v>-480</v>
      </c>
      <c r="K14811" s="83" t="str">
        <f>IFERROR(IFERROR(VLOOKUP(I14811,'DE-PARA'!B:D,3,0),VLOOKUP(I14811,'DE-PARA'!C:D,2,0)),"NÃO ENCONTRADO")</f>
        <v>Despesas com Viagens</v>
      </c>
      <c r="L14811" s="50" t="str">
        <f>VLOOKUP(K14811,'Base -Receita-Despesa'!$B:$AS,1,FALSE)</f>
        <v>Despesas com Viagens</v>
      </c>
    </row>
    <row r="14812" spans="1:12" x14ac:dyDescent="0.3">
      <c r="A14812" s="82" t="str">
        <f t="shared" si="462"/>
        <v>2019</v>
      </c>
      <c r="B14812" s="263" t="s">
        <v>2228</v>
      </c>
      <c r="C14812" s="264" t="s">
        <v>138</v>
      </c>
      <c r="D14812" s="74" t="str">
        <f t="shared" si="463"/>
        <v>ago/2019</v>
      </c>
      <c r="E14812" s="267">
        <v>43698</v>
      </c>
      <c r="F14812" s="263" t="s">
        <v>1070</v>
      </c>
      <c r="G14812" s="263" t="s">
        <v>2229</v>
      </c>
      <c r="H14812" s="268" t="s">
        <v>1071</v>
      </c>
      <c r="I14812" s="268" t="s">
        <v>2237</v>
      </c>
      <c r="J14812" s="269">
        <v>500591.12</v>
      </c>
      <c r="K14812" s="83" t="str">
        <f>IFERROR(IFERROR(VLOOKUP(I14812,'DE-PARA'!B:D,3,0),VLOOKUP(I14812,'DE-PARA'!C:D,2,0)),"NÃO ENCONTRADO")</f>
        <v>Entrada Conta Aplicação (+)</v>
      </c>
      <c r="L14812" s="50" t="str">
        <f>VLOOKUP(K14812,'Base -Receita-Despesa'!$B:$AS,1,FALSE)</f>
        <v>ENTRADA CONTA APLICAÇÃO (+)</v>
      </c>
    </row>
    <row r="14813" spans="1:12" x14ac:dyDescent="0.3">
      <c r="A14813" s="82" t="str">
        <f t="shared" si="462"/>
        <v>2019</v>
      </c>
      <c r="B14813" s="263" t="s">
        <v>2228</v>
      </c>
      <c r="C14813" s="264" t="s">
        <v>138</v>
      </c>
      <c r="D14813" s="74" t="str">
        <f t="shared" si="463"/>
        <v>ago/2019</v>
      </c>
      <c r="E14813" s="267">
        <v>43698</v>
      </c>
      <c r="F14813" s="263">
        <v>2692</v>
      </c>
      <c r="G14813" s="263" t="s">
        <v>2229</v>
      </c>
      <c r="H14813" s="268" t="s">
        <v>2322</v>
      </c>
      <c r="I14813" s="268" t="s">
        <v>120</v>
      </c>
      <c r="J14813" s="269">
        <v>-1511.73</v>
      </c>
      <c r="K14813" s="83" t="str">
        <f>IFERROR(IFERROR(VLOOKUP(I14813,'DE-PARA'!B:D,3,0),VLOOKUP(I14813,'DE-PARA'!C:D,2,0)),"NÃO ENCONTRADO")</f>
        <v>Serviços</v>
      </c>
      <c r="L14813" s="50" t="str">
        <f>VLOOKUP(K14813,'Base -Receita-Despesa'!$B:$AS,1,FALSE)</f>
        <v>Serviços</v>
      </c>
    </row>
    <row r="14814" spans="1:12" x14ac:dyDescent="0.3">
      <c r="A14814" s="82" t="str">
        <f t="shared" si="462"/>
        <v>2019</v>
      </c>
      <c r="B14814" s="263" t="s">
        <v>2228</v>
      </c>
      <c r="C14814" s="264" t="s">
        <v>138</v>
      </c>
      <c r="D14814" s="74" t="str">
        <f t="shared" si="463"/>
        <v>ago/2019</v>
      </c>
      <c r="E14814" s="267">
        <v>43698</v>
      </c>
      <c r="F14814" s="263">
        <v>399</v>
      </c>
      <c r="G14814" s="263" t="s">
        <v>2229</v>
      </c>
      <c r="H14814" s="268" t="s">
        <v>2395</v>
      </c>
      <c r="I14814" s="268" t="s">
        <v>215</v>
      </c>
      <c r="J14814" s="269">
        <v>-12500</v>
      </c>
      <c r="K14814" s="83" t="str">
        <f>IFERROR(IFERROR(VLOOKUP(I14814,'DE-PARA'!B:D,3,0),VLOOKUP(I14814,'DE-PARA'!C:D,2,0)),"NÃO ENCONTRADO")</f>
        <v>Serviços</v>
      </c>
      <c r="L14814" s="50" t="str">
        <f>VLOOKUP(K14814,'Base -Receita-Despesa'!$B:$AS,1,FALSE)</f>
        <v>Serviços</v>
      </c>
    </row>
    <row r="14815" spans="1:12" x14ac:dyDescent="0.3">
      <c r="A14815" s="82" t="str">
        <f t="shared" si="462"/>
        <v>2019</v>
      </c>
      <c r="B14815" s="263" t="s">
        <v>2228</v>
      </c>
      <c r="C14815" s="264" t="s">
        <v>138</v>
      </c>
      <c r="D14815" s="74" t="str">
        <f t="shared" si="463"/>
        <v>ago/2019</v>
      </c>
      <c r="E14815" s="267">
        <v>43698</v>
      </c>
      <c r="F14815" s="263">
        <v>92440</v>
      </c>
      <c r="G14815" s="263" t="s">
        <v>2232</v>
      </c>
      <c r="H14815" s="268" t="s">
        <v>3294</v>
      </c>
      <c r="I14815" s="268" t="s">
        <v>2181</v>
      </c>
      <c r="J14815" s="269">
        <v>-2517</v>
      </c>
      <c r="K14815" s="83" t="str">
        <f>IFERROR(IFERROR(VLOOKUP(I14815,'DE-PARA'!B:D,3,0),VLOOKUP(I14815,'DE-PARA'!C:D,2,0)),"NÃO ENCONTRADO")</f>
        <v>Materiais</v>
      </c>
      <c r="L14815" s="50" t="str">
        <f>VLOOKUP(K14815,'Base -Receita-Despesa'!$B:$AS,1,FALSE)</f>
        <v>Materiais</v>
      </c>
    </row>
    <row r="14816" spans="1:12" x14ac:dyDescent="0.3">
      <c r="A14816" s="82" t="str">
        <f t="shared" si="462"/>
        <v>2019</v>
      </c>
      <c r="B14816" s="263" t="s">
        <v>2228</v>
      </c>
      <c r="C14816" s="264" t="s">
        <v>138</v>
      </c>
      <c r="D14816" s="74" t="str">
        <f t="shared" si="463"/>
        <v>ago/2019</v>
      </c>
      <c r="E14816" s="267">
        <v>43698</v>
      </c>
      <c r="F14816" s="263">
        <v>92440</v>
      </c>
      <c r="G14816" s="263" t="s">
        <v>2232</v>
      </c>
      <c r="H14816" s="268" t="s">
        <v>3294</v>
      </c>
      <c r="I14816" s="268" t="s">
        <v>2181</v>
      </c>
      <c r="J14816" s="268">
        <v>-280.79000000000002</v>
      </c>
      <c r="K14816" s="83" t="str">
        <f>IFERROR(IFERROR(VLOOKUP(I14816,'DE-PARA'!B:D,3,0),VLOOKUP(I14816,'DE-PARA'!C:D,2,0)),"NÃO ENCONTRADO")</f>
        <v>Materiais</v>
      </c>
      <c r="L14816" s="50" t="str">
        <f>VLOOKUP(K14816,'Base -Receita-Despesa'!$B:$AS,1,FALSE)</f>
        <v>Materiais</v>
      </c>
    </row>
    <row r="14817" spans="1:12" x14ac:dyDescent="0.3">
      <c r="A14817" s="82" t="str">
        <f t="shared" si="462"/>
        <v>2019</v>
      </c>
      <c r="B14817" s="263" t="s">
        <v>2228</v>
      </c>
      <c r="C14817" s="264" t="s">
        <v>138</v>
      </c>
      <c r="D14817" s="74" t="str">
        <f t="shared" si="463"/>
        <v>ago/2019</v>
      </c>
      <c r="E14817" s="267">
        <v>43698</v>
      </c>
      <c r="F14817" s="263">
        <v>19457</v>
      </c>
      <c r="G14817" s="263" t="s">
        <v>2229</v>
      </c>
      <c r="H14817" s="268" t="s">
        <v>4647</v>
      </c>
      <c r="I14817" s="268" t="s">
        <v>2182</v>
      </c>
      <c r="J14817" s="268">
        <v>-337</v>
      </c>
      <c r="K14817" s="83" t="str">
        <f>IFERROR(IFERROR(VLOOKUP(I14817,'DE-PARA'!B:D,3,0),VLOOKUP(I14817,'DE-PARA'!C:D,2,0)),"NÃO ENCONTRADO")</f>
        <v>Materiais</v>
      </c>
      <c r="L14817" s="50" t="str">
        <f>VLOOKUP(K14817,'Base -Receita-Despesa'!$B:$AS,1,FALSE)</f>
        <v>Materiais</v>
      </c>
    </row>
    <row r="14818" spans="1:12" x14ac:dyDescent="0.3">
      <c r="A14818" s="82" t="str">
        <f t="shared" si="462"/>
        <v>2019</v>
      </c>
      <c r="B14818" s="263" t="s">
        <v>2228</v>
      </c>
      <c r="C14818" s="264" t="s">
        <v>138</v>
      </c>
      <c r="D14818" s="74" t="str">
        <f t="shared" si="463"/>
        <v>ago/2019</v>
      </c>
      <c r="E14818" s="267">
        <v>43698</v>
      </c>
      <c r="F14818" s="263">
        <v>19457</v>
      </c>
      <c r="G14818" s="263" t="s">
        <v>2229</v>
      </c>
      <c r="H14818" s="268" t="s">
        <v>4647</v>
      </c>
      <c r="I14818" s="268" t="s">
        <v>562</v>
      </c>
      <c r="J14818" s="268">
        <v>-119.6</v>
      </c>
      <c r="K14818" s="83" t="str">
        <f>IFERROR(IFERROR(VLOOKUP(I14818,'DE-PARA'!B:D,3,0),VLOOKUP(I14818,'DE-PARA'!C:D,2,0)),"NÃO ENCONTRADO")</f>
        <v>Outras Saídas</v>
      </c>
      <c r="L14818" s="50" t="str">
        <f>VLOOKUP(K14818,'Base -Receita-Despesa'!$B:$AS,1,FALSE)</f>
        <v>Outras Saídas</v>
      </c>
    </row>
    <row r="14819" spans="1:12" x14ac:dyDescent="0.3">
      <c r="A14819" s="82" t="str">
        <f t="shared" si="462"/>
        <v>2019</v>
      </c>
      <c r="B14819" s="263" t="s">
        <v>2228</v>
      </c>
      <c r="C14819" s="264" t="s">
        <v>138</v>
      </c>
      <c r="D14819" s="74" t="str">
        <f t="shared" si="463"/>
        <v>ago/2019</v>
      </c>
      <c r="E14819" s="267">
        <v>43698</v>
      </c>
      <c r="F14819" s="263" t="s">
        <v>1261</v>
      </c>
      <c r="G14819" s="263" t="s">
        <v>2229</v>
      </c>
      <c r="H14819" s="268" t="s">
        <v>2250</v>
      </c>
      <c r="I14819" s="268" t="s">
        <v>135</v>
      </c>
      <c r="J14819" s="268">
        <v>-9.5</v>
      </c>
      <c r="K14819" s="83" t="str">
        <f>IFERROR(IFERROR(VLOOKUP(I14819,'DE-PARA'!B:D,3,0),VLOOKUP(I14819,'DE-PARA'!C:D,2,0)),"NÃO ENCONTRADO")</f>
        <v>Outras Saídas</v>
      </c>
      <c r="L14819" s="50" t="str">
        <f>VLOOKUP(K14819,'Base -Receita-Despesa'!$B:$AS,1,FALSE)</f>
        <v>Outras Saídas</v>
      </c>
    </row>
    <row r="14820" spans="1:12" x14ac:dyDescent="0.3">
      <c r="A14820" s="82" t="str">
        <f t="shared" si="462"/>
        <v>2019</v>
      </c>
      <c r="B14820" s="263" t="s">
        <v>2228</v>
      </c>
      <c r="C14820" s="264" t="s">
        <v>138</v>
      </c>
      <c r="D14820" s="74" t="str">
        <f t="shared" si="463"/>
        <v>ago/2019</v>
      </c>
      <c r="E14820" s="267">
        <v>43698</v>
      </c>
      <c r="F14820" s="263" t="s">
        <v>1261</v>
      </c>
      <c r="G14820" s="263" t="s">
        <v>2229</v>
      </c>
      <c r="H14820" s="268" t="s">
        <v>2250</v>
      </c>
      <c r="I14820" s="268" t="s">
        <v>135</v>
      </c>
      <c r="J14820" s="268">
        <v>-9.5</v>
      </c>
      <c r="K14820" s="83" t="str">
        <f>IFERROR(IFERROR(VLOOKUP(I14820,'DE-PARA'!B:D,3,0),VLOOKUP(I14820,'DE-PARA'!C:D,2,0)),"NÃO ENCONTRADO")</f>
        <v>Outras Saídas</v>
      </c>
      <c r="L14820" s="50" t="str">
        <f>VLOOKUP(K14820,'Base -Receita-Despesa'!$B:$AS,1,FALSE)</f>
        <v>Outras Saídas</v>
      </c>
    </row>
    <row r="14821" spans="1:12" x14ac:dyDescent="0.3">
      <c r="A14821" s="82" t="str">
        <f t="shared" si="462"/>
        <v>2019</v>
      </c>
      <c r="B14821" s="263" t="s">
        <v>2228</v>
      </c>
      <c r="C14821" s="264" t="s">
        <v>138</v>
      </c>
      <c r="D14821" s="74" t="str">
        <f t="shared" si="463"/>
        <v>ago/2019</v>
      </c>
      <c r="E14821" s="267">
        <v>43698</v>
      </c>
      <c r="F14821" s="263" t="s">
        <v>1261</v>
      </c>
      <c r="G14821" s="263" t="s">
        <v>2229</v>
      </c>
      <c r="H14821" s="268" t="s">
        <v>2250</v>
      </c>
      <c r="I14821" s="268" t="s">
        <v>135</v>
      </c>
      <c r="J14821" s="268">
        <v>-9.5</v>
      </c>
      <c r="K14821" s="83" t="str">
        <f>IFERROR(IFERROR(VLOOKUP(I14821,'DE-PARA'!B:D,3,0),VLOOKUP(I14821,'DE-PARA'!C:D,2,0)),"NÃO ENCONTRADO")</f>
        <v>Outras Saídas</v>
      </c>
      <c r="L14821" s="50" t="str">
        <f>VLOOKUP(K14821,'Base -Receita-Despesa'!$B:$AS,1,FALSE)</f>
        <v>Outras Saídas</v>
      </c>
    </row>
    <row r="14822" spans="1:12" x14ac:dyDescent="0.3">
      <c r="A14822" s="82" t="str">
        <f t="shared" si="462"/>
        <v>2019</v>
      </c>
      <c r="B14822" s="263" t="s">
        <v>2228</v>
      </c>
      <c r="C14822" s="264" t="s">
        <v>138</v>
      </c>
      <c r="D14822" s="74" t="str">
        <f t="shared" si="463"/>
        <v>ago/2019</v>
      </c>
      <c r="E14822" s="267">
        <v>43698</v>
      </c>
      <c r="F14822" s="263" t="s">
        <v>1261</v>
      </c>
      <c r="G14822" s="263" t="s">
        <v>2229</v>
      </c>
      <c r="H14822" s="268" t="s">
        <v>2250</v>
      </c>
      <c r="I14822" s="268" t="s">
        <v>135</v>
      </c>
      <c r="J14822" s="268">
        <v>-9.5</v>
      </c>
      <c r="K14822" s="83" t="str">
        <f>IFERROR(IFERROR(VLOOKUP(I14822,'DE-PARA'!B:D,3,0),VLOOKUP(I14822,'DE-PARA'!C:D,2,0)),"NÃO ENCONTRADO")</f>
        <v>Outras Saídas</v>
      </c>
      <c r="L14822" s="50" t="str">
        <f>VLOOKUP(K14822,'Base -Receita-Despesa'!$B:$AS,1,FALSE)</f>
        <v>Outras Saídas</v>
      </c>
    </row>
    <row r="14823" spans="1:12" x14ac:dyDescent="0.3">
      <c r="A14823" s="82" t="str">
        <f t="shared" si="462"/>
        <v>2019</v>
      </c>
      <c r="B14823" s="263" t="s">
        <v>2228</v>
      </c>
      <c r="C14823" s="264" t="s">
        <v>138</v>
      </c>
      <c r="D14823" s="74" t="str">
        <f t="shared" si="463"/>
        <v>ago/2019</v>
      </c>
      <c r="E14823" s="267">
        <v>43698</v>
      </c>
      <c r="F14823" s="263" t="s">
        <v>1261</v>
      </c>
      <c r="G14823" s="263" t="s">
        <v>2229</v>
      </c>
      <c r="H14823" s="268" t="s">
        <v>2250</v>
      </c>
      <c r="I14823" s="268" t="s">
        <v>135</v>
      </c>
      <c r="J14823" s="268">
        <v>-9.5</v>
      </c>
      <c r="K14823" s="83" t="str">
        <f>IFERROR(IFERROR(VLOOKUP(I14823,'DE-PARA'!B:D,3,0),VLOOKUP(I14823,'DE-PARA'!C:D,2,0)),"NÃO ENCONTRADO")</f>
        <v>Outras Saídas</v>
      </c>
      <c r="L14823" s="50" t="str">
        <f>VLOOKUP(K14823,'Base -Receita-Despesa'!$B:$AS,1,FALSE)</f>
        <v>Outras Saídas</v>
      </c>
    </row>
    <row r="14824" spans="1:12" x14ac:dyDescent="0.3">
      <c r="A14824" s="82" t="str">
        <f t="shared" si="462"/>
        <v>2019</v>
      </c>
      <c r="B14824" s="263" t="s">
        <v>2228</v>
      </c>
      <c r="C14824" s="264" t="s">
        <v>138</v>
      </c>
      <c r="D14824" s="74" t="str">
        <f t="shared" si="463"/>
        <v>ago/2019</v>
      </c>
      <c r="E14824" s="267">
        <v>43698</v>
      </c>
      <c r="F14824" s="263" t="s">
        <v>1261</v>
      </c>
      <c r="G14824" s="263" t="s">
        <v>2229</v>
      </c>
      <c r="H14824" s="268" t="s">
        <v>2250</v>
      </c>
      <c r="I14824" s="268" t="s">
        <v>135</v>
      </c>
      <c r="J14824" s="268">
        <v>-9.5</v>
      </c>
      <c r="K14824" s="83" t="str">
        <f>IFERROR(IFERROR(VLOOKUP(I14824,'DE-PARA'!B:D,3,0),VLOOKUP(I14824,'DE-PARA'!C:D,2,0)),"NÃO ENCONTRADO")</f>
        <v>Outras Saídas</v>
      </c>
      <c r="L14824" s="50" t="str">
        <f>VLOOKUP(K14824,'Base -Receita-Despesa'!$B:$AS,1,FALSE)</f>
        <v>Outras Saídas</v>
      </c>
    </row>
    <row r="14825" spans="1:12" x14ac:dyDescent="0.3">
      <c r="A14825" s="82" t="str">
        <f t="shared" si="462"/>
        <v>2019</v>
      </c>
      <c r="B14825" s="263" t="s">
        <v>2228</v>
      </c>
      <c r="C14825" s="264" t="s">
        <v>138</v>
      </c>
      <c r="D14825" s="74" t="str">
        <f t="shared" si="463"/>
        <v>ago/2019</v>
      </c>
      <c r="E14825" s="267">
        <v>43698</v>
      </c>
      <c r="F14825" s="263" t="s">
        <v>1261</v>
      </c>
      <c r="G14825" s="263" t="s">
        <v>2229</v>
      </c>
      <c r="H14825" s="268" t="s">
        <v>2250</v>
      </c>
      <c r="I14825" s="268" t="s">
        <v>135</v>
      </c>
      <c r="J14825" s="268">
        <v>-9.5</v>
      </c>
      <c r="K14825" s="83" t="str">
        <f>IFERROR(IFERROR(VLOOKUP(I14825,'DE-PARA'!B:D,3,0),VLOOKUP(I14825,'DE-PARA'!C:D,2,0)),"NÃO ENCONTRADO")</f>
        <v>Outras Saídas</v>
      </c>
      <c r="L14825" s="50" t="str">
        <f>VLOOKUP(K14825,'Base -Receita-Despesa'!$B:$AS,1,FALSE)</f>
        <v>Outras Saídas</v>
      </c>
    </row>
    <row r="14826" spans="1:12" x14ac:dyDescent="0.3">
      <c r="A14826" s="82" t="str">
        <f t="shared" ref="A14826:A14889" si="464">IF(K14826="NÃO ENCONTRADO",0,RIGHT(D14826,4))</f>
        <v>2019</v>
      </c>
      <c r="B14826" s="263" t="s">
        <v>2228</v>
      </c>
      <c r="C14826" s="264" t="s">
        <v>138</v>
      </c>
      <c r="D14826" s="74" t="str">
        <f t="shared" si="463"/>
        <v>ago/2019</v>
      </c>
      <c r="E14826" s="267">
        <v>43698</v>
      </c>
      <c r="F14826" s="263" t="s">
        <v>1261</v>
      </c>
      <c r="G14826" s="263" t="s">
        <v>2229</v>
      </c>
      <c r="H14826" s="268" t="s">
        <v>2250</v>
      </c>
      <c r="I14826" s="268" t="s">
        <v>135</v>
      </c>
      <c r="J14826" s="268">
        <v>-9.5</v>
      </c>
      <c r="K14826" s="83" t="str">
        <f>IFERROR(IFERROR(VLOOKUP(I14826,'DE-PARA'!B:D,3,0),VLOOKUP(I14826,'DE-PARA'!C:D,2,0)),"NÃO ENCONTRADO")</f>
        <v>Outras Saídas</v>
      </c>
      <c r="L14826" s="50" t="str">
        <f>VLOOKUP(K14826,'Base -Receita-Despesa'!$B:$AS,1,FALSE)</f>
        <v>Outras Saídas</v>
      </c>
    </row>
    <row r="14827" spans="1:12" x14ac:dyDescent="0.3">
      <c r="A14827" s="82" t="str">
        <f t="shared" si="464"/>
        <v>2019</v>
      </c>
      <c r="B14827" s="263" t="s">
        <v>2228</v>
      </c>
      <c r="C14827" s="264" t="s">
        <v>138</v>
      </c>
      <c r="D14827" s="74" t="str">
        <f t="shared" si="463"/>
        <v>ago/2019</v>
      </c>
      <c r="E14827" s="267">
        <v>43698</v>
      </c>
      <c r="F14827" s="263" t="s">
        <v>1261</v>
      </c>
      <c r="G14827" s="263" t="s">
        <v>2229</v>
      </c>
      <c r="H14827" s="268" t="s">
        <v>2250</v>
      </c>
      <c r="I14827" s="268" t="s">
        <v>135</v>
      </c>
      <c r="J14827" s="268">
        <v>-9.5</v>
      </c>
      <c r="K14827" s="83" t="str">
        <f>IFERROR(IFERROR(VLOOKUP(I14827,'DE-PARA'!B:D,3,0),VLOOKUP(I14827,'DE-PARA'!C:D,2,0)),"NÃO ENCONTRADO")</f>
        <v>Outras Saídas</v>
      </c>
      <c r="L14827" s="50" t="str">
        <f>VLOOKUP(K14827,'Base -Receita-Despesa'!$B:$AS,1,FALSE)</f>
        <v>Outras Saídas</v>
      </c>
    </row>
    <row r="14828" spans="1:12" x14ac:dyDescent="0.3">
      <c r="A14828" s="82" t="str">
        <f t="shared" si="464"/>
        <v>2019</v>
      </c>
      <c r="B14828" s="263" t="s">
        <v>2228</v>
      </c>
      <c r="C14828" s="264" t="s">
        <v>138</v>
      </c>
      <c r="D14828" s="74" t="str">
        <f t="shared" si="463"/>
        <v>ago/2019</v>
      </c>
      <c r="E14828" s="267">
        <v>43698</v>
      </c>
      <c r="F14828" s="263" t="s">
        <v>1261</v>
      </c>
      <c r="G14828" s="263" t="s">
        <v>2229</v>
      </c>
      <c r="H14828" s="268" t="s">
        <v>2250</v>
      </c>
      <c r="I14828" s="268" t="s">
        <v>135</v>
      </c>
      <c r="J14828" s="268">
        <v>-9.5</v>
      </c>
      <c r="K14828" s="83" t="str">
        <f>IFERROR(IFERROR(VLOOKUP(I14828,'DE-PARA'!B:D,3,0),VLOOKUP(I14828,'DE-PARA'!C:D,2,0)),"NÃO ENCONTRADO")</f>
        <v>Outras Saídas</v>
      </c>
      <c r="L14828" s="50" t="str">
        <f>VLOOKUP(K14828,'Base -Receita-Despesa'!$B:$AS,1,FALSE)</f>
        <v>Outras Saídas</v>
      </c>
    </row>
    <row r="14829" spans="1:12" x14ac:dyDescent="0.3">
      <c r="A14829" s="82" t="str">
        <f t="shared" si="464"/>
        <v>2019</v>
      </c>
      <c r="B14829" s="263" t="s">
        <v>2228</v>
      </c>
      <c r="C14829" s="264" t="s">
        <v>138</v>
      </c>
      <c r="D14829" s="74" t="str">
        <f t="shared" si="463"/>
        <v>ago/2019</v>
      </c>
      <c r="E14829" s="267">
        <v>43698</v>
      </c>
      <c r="F14829" s="263" t="s">
        <v>1261</v>
      </c>
      <c r="G14829" s="263" t="s">
        <v>2229</v>
      </c>
      <c r="H14829" s="268" t="s">
        <v>2250</v>
      </c>
      <c r="I14829" s="268" t="s">
        <v>135</v>
      </c>
      <c r="J14829" s="268">
        <v>-9.5</v>
      </c>
      <c r="K14829" s="83" t="str">
        <f>IFERROR(IFERROR(VLOOKUP(I14829,'DE-PARA'!B:D,3,0),VLOOKUP(I14829,'DE-PARA'!C:D,2,0)),"NÃO ENCONTRADO")</f>
        <v>Outras Saídas</v>
      </c>
      <c r="L14829" s="50" t="str">
        <f>VLOOKUP(K14829,'Base -Receita-Despesa'!$B:$AS,1,FALSE)</f>
        <v>Outras Saídas</v>
      </c>
    </row>
    <row r="14830" spans="1:12" x14ac:dyDescent="0.3">
      <c r="A14830" s="82" t="str">
        <f t="shared" si="464"/>
        <v>2019</v>
      </c>
      <c r="B14830" s="263" t="s">
        <v>2228</v>
      </c>
      <c r="C14830" s="264" t="s">
        <v>138</v>
      </c>
      <c r="D14830" s="74" t="str">
        <f t="shared" si="463"/>
        <v>ago/2019</v>
      </c>
      <c r="E14830" s="267">
        <v>43698</v>
      </c>
      <c r="F14830" s="263" t="s">
        <v>1261</v>
      </c>
      <c r="G14830" s="263" t="s">
        <v>2229</v>
      </c>
      <c r="H14830" s="268" t="s">
        <v>2250</v>
      </c>
      <c r="I14830" s="268" t="s">
        <v>135</v>
      </c>
      <c r="J14830" s="268">
        <v>-9.5</v>
      </c>
      <c r="K14830" s="83" t="str">
        <f>IFERROR(IFERROR(VLOOKUP(I14830,'DE-PARA'!B:D,3,0),VLOOKUP(I14830,'DE-PARA'!C:D,2,0)),"NÃO ENCONTRADO")</f>
        <v>Outras Saídas</v>
      </c>
      <c r="L14830" s="50" t="str">
        <f>VLOOKUP(K14830,'Base -Receita-Despesa'!$B:$AS,1,FALSE)</f>
        <v>Outras Saídas</v>
      </c>
    </row>
    <row r="14831" spans="1:12" x14ac:dyDescent="0.3">
      <c r="A14831" s="82" t="str">
        <f t="shared" si="464"/>
        <v>2019</v>
      </c>
      <c r="B14831" s="263" t="s">
        <v>2228</v>
      </c>
      <c r="C14831" s="264" t="s">
        <v>138</v>
      </c>
      <c r="D14831" s="74" t="str">
        <f t="shared" si="463"/>
        <v>ago/2019</v>
      </c>
      <c r="E14831" s="267">
        <v>43698</v>
      </c>
      <c r="F14831" s="263" t="s">
        <v>1261</v>
      </c>
      <c r="G14831" s="263" t="s">
        <v>2229</v>
      </c>
      <c r="H14831" s="268" t="s">
        <v>2250</v>
      </c>
      <c r="I14831" s="268" t="s">
        <v>135</v>
      </c>
      <c r="J14831" s="268">
        <v>-9.5</v>
      </c>
      <c r="K14831" s="83" t="str">
        <f>IFERROR(IFERROR(VLOOKUP(I14831,'DE-PARA'!B:D,3,0),VLOOKUP(I14831,'DE-PARA'!C:D,2,0)),"NÃO ENCONTRADO")</f>
        <v>Outras Saídas</v>
      </c>
      <c r="L14831" s="50" t="str">
        <f>VLOOKUP(K14831,'Base -Receita-Despesa'!$B:$AS,1,FALSE)</f>
        <v>Outras Saídas</v>
      </c>
    </row>
    <row r="14832" spans="1:12" x14ac:dyDescent="0.3">
      <c r="A14832" s="82" t="str">
        <f t="shared" si="464"/>
        <v>2019</v>
      </c>
      <c r="B14832" s="263" t="s">
        <v>2228</v>
      </c>
      <c r="C14832" s="264" t="s">
        <v>138</v>
      </c>
      <c r="D14832" s="74" t="str">
        <f t="shared" si="463"/>
        <v>ago/2019</v>
      </c>
      <c r="E14832" s="267">
        <v>43698</v>
      </c>
      <c r="F14832" s="263" t="s">
        <v>1261</v>
      </c>
      <c r="G14832" s="263" t="s">
        <v>2229</v>
      </c>
      <c r="H14832" s="268" t="s">
        <v>2250</v>
      </c>
      <c r="I14832" s="268" t="s">
        <v>135</v>
      </c>
      <c r="J14832" s="268">
        <v>-9.5</v>
      </c>
      <c r="K14832" s="83" t="str">
        <f>IFERROR(IFERROR(VLOOKUP(I14832,'DE-PARA'!B:D,3,0),VLOOKUP(I14832,'DE-PARA'!C:D,2,0)),"NÃO ENCONTRADO")</f>
        <v>Outras Saídas</v>
      </c>
      <c r="L14832" s="50" t="str">
        <f>VLOOKUP(K14832,'Base -Receita-Despesa'!$B:$AS,1,FALSE)</f>
        <v>Outras Saídas</v>
      </c>
    </row>
    <row r="14833" spans="1:12" x14ac:dyDescent="0.3">
      <c r="A14833" s="82" t="str">
        <f t="shared" si="464"/>
        <v>2019</v>
      </c>
      <c r="B14833" s="263" t="s">
        <v>2228</v>
      </c>
      <c r="C14833" s="264" t="s">
        <v>138</v>
      </c>
      <c r="D14833" s="74" t="str">
        <f t="shared" si="463"/>
        <v>ago/2019</v>
      </c>
      <c r="E14833" s="267">
        <v>43698</v>
      </c>
      <c r="F14833" s="263" t="s">
        <v>1261</v>
      </c>
      <c r="G14833" s="263" t="s">
        <v>2229</v>
      </c>
      <c r="H14833" s="268" t="s">
        <v>2250</v>
      </c>
      <c r="I14833" s="268" t="s">
        <v>135</v>
      </c>
      <c r="J14833" s="268">
        <v>-9.5</v>
      </c>
      <c r="K14833" s="83" t="str">
        <f>IFERROR(IFERROR(VLOOKUP(I14833,'DE-PARA'!B:D,3,0),VLOOKUP(I14833,'DE-PARA'!C:D,2,0)),"NÃO ENCONTRADO")</f>
        <v>Outras Saídas</v>
      </c>
      <c r="L14833" s="50" t="str">
        <f>VLOOKUP(K14833,'Base -Receita-Despesa'!$B:$AS,1,FALSE)</f>
        <v>Outras Saídas</v>
      </c>
    </row>
    <row r="14834" spans="1:12" x14ac:dyDescent="0.3">
      <c r="A14834" s="82" t="str">
        <f t="shared" si="464"/>
        <v>2019</v>
      </c>
      <c r="B14834" s="263" t="s">
        <v>2228</v>
      </c>
      <c r="C14834" s="264" t="s">
        <v>138</v>
      </c>
      <c r="D14834" s="74" t="str">
        <f t="shared" si="463"/>
        <v>ago/2019</v>
      </c>
      <c r="E14834" s="267">
        <v>43698</v>
      </c>
      <c r="F14834" s="263" t="s">
        <v>1261</v>
      </c>
      <c r="G14834" s="263" t="s">
        <v>2229</v>
      </c>
      <c r="H14834" s="268" t="s">
        <v>2250</v>
      </c>
      <c r="I14834" s="268" t="s">
        <v>135</v>
      </c>
      <c r="J14834" s="268">
        <v>-9.5</v>
      </c>
      <c r="K14834" s="83" t="str">
        <f>IFERROR(IFERROR(VLOOKUP(I14834,'DE-PARA'!B:D,3,0),VLOOKUP(I14834,'DE-PARA'!C:D,2,0)),"NÃO ENCONTRADO")</f>
        <v>Outras Saídas</v>
      </c>
      <c r="L14834" s="50" t="str">
        <f>VLOOKUP(K14834,'Base -Receita-Despesa'!$B:$AS,1,FALSE)</f>
        <v>Outras Saídas</v>
      </c>
    </row>
    <row r="14835" spans="1:12" x14ac:dyDescent="0.3">
      <c r="A14835" s="82" t="str">
        <f t="shared" si="464"/>
        <v>2019</v>
      </c>
      <c r="B14835" s="263" t="s">
        <v>2228</v>
      </c>
      <c r="C14835" s="264" t="s">
        <v>138</v>
      </c>
      <c r="D14835" s="74" t="str">
        <f t="shared" si="463"/>
        <v>ago/2019</v>
      </c>
      <c r="E14835" s="267">
        <v>43698</v>
      </c>
      <c r="F14835" s="263" t="s">
        <v>1261</v>
      </c>
      <c r="G14835" s="263" t="s">
        <v>2229</v>
      </c>
      <c r="H14835" s="268" t="s">
        <v>2250</v>
      </c>
      <c r="I14835" s="268" t="s">
        <v>135</v>
      </c>
      <c r="J14835" s="268">
        <v>-9.5</v>
      </c>
      <c r="K14835" s="83" t="str">
        <f>IFERROR(IFERROR(VLOOKUP(I14835,'DE-PARA'!B:D,3,0),VLOOKUP(I14835,'DE-PARA'!C:D,2,0)),"NÃO ENCONTRADO")</f>
        <v>Outras Saídas</v>
      </c>
      <c r="L14835" s="50" t="str">
        <f>VLOOKUP(K14835,'Base -Receita-Despesa'!$B:$AS,1,FALSE)</f>
        <v>Outras Saídas</v>
      </c>
    </row>
    <row r="14836" spans="1:12" x14ac:dyDescent="0.3">
      <c r="A14836" s="82" t="str">
        <f t="shared" si="464"/>
        <v>2019</v>
      </c>
      <c r="B14836" s="263" t="s">
        <v>2228</v>
      </c>
      <c r="C14836" s="264" t="s">
        <v>138</v>
      </c>
      <c r="D14836" s="74" t="str">
        <f t="shared" si="463"/>
        <v>ago/2019</v>
      </c>
      <c r="E14836" s="267">
        <v>43698</v>
      </c>
      <c r="F14836" s="263" t="s">
        <v>1261</v>
      </c>
      <c r="G14836" s="263" t="s">
        <v>2229</v>
      </c>
      <c r="H14836" s="268" t="s">
        <v>2250</v>
      </c>
      <c r="I14836" s="268" t="s">
        <v>135</v>
      </c>
      <c r="J14836" s="268">
        <v>-9.5</v>
      </c>
      <c r="K14836" s="83" t="str">
        <f>IFERROR(IFERROR(VLOOKUP(I14836,'DE-PARA'!B:D,3,0),VLOOKUP(I14836,'DE-PARA'!C:D,2,0)),"NÃO ENCONTRADO")</f>
        <v>Outras Saídas</v>
      </c>
      <c r="L14836" s="50" t="str">
        <f>VLOOKUP(K14836,'Base -Receita-Despesa'!$B:$AS,1,FALSE)</f>
        <v>Outras Saídas</v>
      </c>
    </row>
    <row r="14837" spans="1:12" x14ac:dyDescent="0.3">
      <c r="A14837" s="82" t="str">
        <f t="shared" si="464"/>
        <v>2019</v>
      </c>
      <c r="B14837" s="263" t="s">
        <v>2228</v>
      </c>
      <c r="C14837" s="264" t="s">
        <v>138</v>
      </c>
      <c r="D14837" s="74" t="str">
        <f t="shared" si="463"/>
        <v>ago/2019</v>
      </c>
      <c r="E14837" s="267">
        <v>43698</v>
      </c>
      <c r="F14837" s="263" t="s">
        <v>1261</v>
      </c>
      <c r="G14837" s="263" t="s">
        <v>2229</v>
      </c>
      <c r="H14837" s="268" t="s">
        <v>2250</v>
      </c>
      <c r="I14837" s="268" t="s">
        <v>135</v>
      </c>
      <c r="J14837" s="268">
        <v>-9.5</v>
      </c>
      <c r="K14837" s="83" t="str">
        <f>IFERROR(IFERROR(VLOOKUP(I14837,'DE-PARA'!B:D,3,0),VLOOKUP(I14837,'DE-PARA'!C:D,2,0)),"NÃO ENCONTRADO")</f>
        <v>Outras Saídas</v>
      </c>
      <c r="L14837" s="50" t="str">
        <f>VLOOKUP(K14837,'Base -Receita-Despesa'!$B:$AS,1,FALSE)</f>
        <v>Outras Saídas</v>
      </c>
    </row>
    <row r="14838" spans="1:12" x14ac:dyDescent="0.3">
      <c r="A14838" s="82" t="str">
        <f t="shared" si="464"/>
        <v>2019</v>
      </c>
      <c r="B14838" s="263" t="s">
        <v>2228</v>
      </c>
      <c r="C14838" s="264" t="s">
        <v>138</v>
      </c>
      <c r="D14838" s="74" t="str">
        <f t="shared" si="463"/>
        <v>ago/2019</v>
      </c>
      <c r="E14838" s="267">
        <v>43698</v>
      </c>
      <c r="F14838" s="263" t="s">
        <v>1261</v>
      </c>
      <c r="G14838" s="263" t="s">
        <v>2229</v>
      </c>
      <c r="H14838" s="268" t="s">
        <v>2250</v>
      </c>
      <c r="I14838" s="268" t="s">
        <v>135</v>
      </c>
      <c r="J14838" s="268">
        <v>-9.5</v>
      </c>
      <c r="K14838" s="83" t="str">
        <f>IFERROR(IFERROR(VLOOKUP(I14838,'DE-PARA'!B:D,3,0),VLOOKUP(I14838,'DE-PARA'!C:D,2,0)),"NÃO ENCONTRADO")</f>
        <v>Outras Saídas</v>
      </c>
      <c r="L14838" s="50" t="str">
        <f>VLOOKUP(K14838,'Base -Receita-Despesa'!$B:$AS,1,FALSE)</f>
        <v>Outras Saídas</v>
      </c>
    </row>
    <row r="14839" spans="1:12" x14ac:dyDescent="0.3">
      <c r="A14839" s="82" t="str">
        <f t="shared" si="464"/>
        <v>2019</v>
      </c>
      <c r="B14839" s="263" t="s">
        <v>2228</v>
      </c>
      <c r="C14839" s="264" t="s">
        <v>138</v>
      </c>
      <c r="D14839" s="74" t="str">
        <f t="shared" si="463"/>
        <v>ago/2019</v>
      </c>
      <c r="E14839" s="267">
        <v>43698</v>
      </c>
      <c r="F14839" s="263" t="s">
        <v>1261</v>
      </c>
      <c r="G14839" s="263" t="s">
        <v>2229</v>
      </c>
      <c r="H14839" s="268" t="s">
        <v>2250</v>
      </c>
      <c r="I14839" s="268" t="s">
        <v>135</v>
      </c>
      <c r="J14839" s="268">
        <v>-9.5</v>
      </c>
      <c r="K14839" s="83" t="str">
        <f>IFERROR(IFERROR(VLOOKUP(I14839,'DE-PARA'!B:D,3,0),VLOOKUP(I14839,'DE-PARA'!C:D,2,0)),"NÃO ENCONTRADO")</f>
        <v>Outras Saídas</v>
      </c>
      <c r="L14839" s="50" t="str">
        <f>VLOOKUP(K14839,'Base -Receita-Despesa'!$B:$AS,1,FALSE)</f>
        <v>Outras Saídas</v>
      </c>
    </row>
    <row r="14840" spans="1:12" x14ac:dyDescent="0.3">
      <c r="A14840" s="82" t="str">
        <f t="shared" si="464"/>
        <v>2019</v>
      </c>
      <c r="B14840" s="263" t="s">
        <v>2228</v>
      </c>
      <c r="C14840" s="264" t="s">
        <v>138</v>
      </c>
      <c r="D14840" s="74" t="str">
        <f t="shared" si="463"/>
        <v>ago/2019</v>
      </c>
      <c r="E14840" s="267">
        <v>43698</v>
      </c>
      <c r="F14840" s="263" t="s">
        <v>1261</v>
      </c>
      <c r="G14840" s="263" t="s">
        <v>2229</v>
      </c>
      <c r="H14840" s="268" t="s">
        <v>2250</v>
      </c>
      <c r="I14840" s="268" t="s">
        <v>135</v>
      </c>
      <c r="J14840" s="268">
        <v>-9.5</v>
      </c>
      <c r="K14840" s="83" t="str">
        <f>IFERROR(IFERROR(VLOOKUP(I14840,'DE-PARA'!B:D,3,0),VLOOKUP(I14840,'DE-PARA'!C:D,2,0)),"NÃO ENCONTRADO")</f>
        <v>Outras Saídas</v>
      </c>
      <c r="L14840" s="50" t="str">
        <f>VLOOKUP(K14840,'Base -Receita-Despesa'!$B:$AS,1,FALSE)</f>
        <v>Outras Saídas</v>
      </c>
    </row>
    <row r="14841" spans="1:12" x14ac:dyDescent="0.3">
      <c r="A14841" s="82" t="str">
        <f t="shared" si="464"/>
        <v>2019</v>
      </c>
      <c r="B14841" s="263" t="s">
        <v>2228</v>
      </c>
      <c r="C14841" s="264" t="s">
        <v>138</v>
      </c>
      <c r="D14841" s="74" t="str">
        <f t="shared" si="463"/>
        <v>ago/2019</v>
      </c>
      <c r="E14841" s="267">
        <v>43698</v>
      </c>
      <c r="F14841" s="263" t="s">
        <v>1261</v>
      </c>
      <c r="G14841" s="263" t="s">
        <v>2229</v>
      </c>
      <c r="H14841" s="268" t="s">
        <v>2250</v>
      </c>
      <c r="I14841" s="268" t="s">
        <v>135</v>
      </c>
      <c r="J14841" s="268">
        <v>-9.5</v>
      </c>
      <c r="K14841" s="83" t="str">
        <f>IFERROR(IFERROR(VLOOKUP(I14841,'DE-PARA'!B:D,3,0),VLOOKUP(I14841,'DE-PARA'!C:D,2,0)),"NÃO ENCONTRADO")</f>
        <v>Outras Saídas</v>
      </c>
      <c r="L14841" s="50" t="str">
        <f>VLOOKUP(K14841,'Base -Receita-Despesa'!$B:$AS,1,FALSE)</f>
        <v>Outras Saídas</v>
      </c>
    </row>
    <row r="14842" spans="1:12" x14ac:dyDescent="0.3">
      <c r="A14842" s="82" t="str">
        <f t="shared" si="464"/>
        <v>2019</v>
      </c>
      <c r="B14842" s="263" t="s">
        <v>2228</v>
      </c>
      <c r="C14842" s="264" t="s">
        <v>138</v>
      </c>
      <c r="D14842" s="74" t="str">
        <f t="shared" si="463"/>
        <v>ago/2019</v>
      </c>
      <c r="E14842" s="267">
        <v>43698</v>
      </c>
      <c r="F14842" s="263">
        <v>1988</v>
      </c>
      <c r="G14842" s="265" t="s">
        <v>2229</v>
      </c>
      <c r="H14842" s="268" t="s">
        <v>4464</v>
      </c>
      <c r="I14842" s="268" t="s">
        <v>118</v>
      </c>
      <c r="J14842" s="269">
        <v>-116447.11</v>
      </c>
      <c r="K14842" s="83" t="str">
        <f>IFERROR(IFERROR(VLOOKUP(I14842,'DE-PARA'!B:D,3,0),VLOOKUP(I14842,'DE-PARA'!C:D,2,0)),"NÃO ENCONTRADO")</f>
        <v>Serviços</v>
      </c>
      <c r="L14842" s="50" t="str">
        <f>VLOOKUP(K14842,'Base -Receita-Despesa'!$B:$AS,1,FALSE)</f>
        <v>Serviços</v>
      </c>
    </row>
    <row r="14843" spans="1:12" x14ac:dyDescent="0.3">
      <c r="A14843" s="82" t="str">
        <f t="shared" si="464"/>
        <v>2019</v>
      </c>
      <c r="B14843" s="263" t="s">
        <v>2228</v>
      </c>
      <c r="C14843" s="264" t="s">
        <v>138</v>
      </c>
      <c r="D14843" s="74" t="str">
        <f t="shared" si="463"/>
        <v>ago/2019</v>
      </c>
      <c r="E14843" s="267">
        <v>43698</v>
      </c>
      <c r="F14843" s="263">
        <v>6009</v>
      </c>
      <c r="G14843" s="265" t="s">
        <v>2229</v>
      </c>
      <c r="H14843" s="268" t="s">
        <v>2349</v>
      </c>
      <c r="I14843" s="268" t="s">
        <v>181</v>
      </c>
      <c r="J14843" s="269">
        <v>-13660.25</v>
      </c>
      <c r="K14843" s="83" t="str">
        <f>IFERROR(IFERROR(VLOOKUP(I14843,'DE-PARA'!B:D,3,0),VLOOKUP(I14843,'DE-PARA'!C:D,2,0)),"NÃO ENCONTRADO")</f>
        <v>Serviços</v>
      </c>
      <c r="L14843" s="50" t="str">
        <f>VLOOKUP(K14843,'Base -Receita-Despesa'!$B:$AS,1,FALSE)</f>
        <v>Serviços</v>
      </c>
    </row>
    <row r="14844" spans="1:12" x14ac:dyDescent="0.3">
      <c r="A14844" s="82" t="str">
        <f t="shared" si="464"/>
        <v>2019</v>
      </c>
      <c r="B14844" s="263" t="s">
        <v>2228</v>
      </c>
      <c r="C14844" s="264" t="s">
        <v>138</v>
      </c>
      <c r="D14844" s="74" t="str">
        <f t="shared" si="463"/>
        <v>ago/2019</v>
      </c>
      <c r="E14844" s="267">
        <v>43698</v>
      </c>
      <c r="F14844" s="263">
        <v>6008</v>
      </c>
      <c r="G14844" s="263" t="s">
        <v>2229</v>
      </c>
      <c r="H14844" s="268" t="s">
        <v>2349</v>
      </c>
      <c r="I14844" s="268" t="s">
        <v>181</v>
      </c>
      <c r="J14844" s="269">
        <v>-20085.3</v>
      </c>
      <c r="K14844" s="83" t="str">
        <f>IFERROR(IFERROR(VLOOKUP(I14844,'DE-PARA'!B:D,3,0),VLOOKUP(I14844,'DE-PARA'!C:D,2,0)),"NÃO ENCONTRADO")</f>
        <v>Serviços</v>
      </c>
      <c r="L14844" s="50" t="str">
        <f>VLOOKUP(K14844,'Base -Receita-Despesa'!$B:$AS,1,FALSE)</f>
        <v>Serviços</v>
      </c>
    </row>
    <row r="14845" spans="1:12" x14ac:dyDescent="0.3">
      <c r="A14845" s="82" t="str">
        <f t="shared" si="464"/>
        <v>2019</v>
      </c>
      <c r="B14845" s="263" t="s">
        <v>2228</v>
      </c>
      <c r="C14845" s="264" t="s">
        <v>138</v>
      </c>
      <c r="D14845" s="74" t="str">
        <f t="shared" si="463"/>
        <v>ago/2019</v>
      </c>
      <c r="E14845" s="267">
        <v>43698</v>
      </c>
      <c r="F14845" s="263">
        <v>79</v>
      </c>
      <c r="G14845" s="263" t="s">
        <v>2229</v>
      </c>
      <c r="H14845" s="268" t="s">
        <v>2351</v>
      </c>
      <c r="I14845" s="268" t="s">
        <v>145</v>
      </c>
      <c r="J14845" s="269">
        <v>-21980</v>
      </c>
      <c r="K14845" s="83" t="str">
        <f>IFERROR(IFERROR(VLOOKUP(I14845,'DE-PARA'!B:D,3,0),VLOOKUP(I14845,'DE-PARA'!C:D,2,0)),"NÃO ENCONTRADO")</f>
        <v>Serviços</v>
      </c>
      <c r="L14845" s="50" t="str">
        <f>VLOOKUP(K14845,'Base -Receita-Despesa'!$B:$AS,1,FALSE)</f>
        <v>Serviços</v>
      </c>
    </row>
    <row r="14846" spans="1:12" x14ac:dyDescent="0.3">
      <c r="A14846" s="82" t="str">
        <f t="shared" si="464"/>
        <v>2019</v>
      </c>
      <c r="B14846" s="263" t="s">
        <v>2228</v>
      </c>
      <c r="C14846" s="264" t="s">
        <v>138</v>
      </c>
      <c r="D14846" s="74" t="str">
        <f t="shared" si="463"/>
        <v>ago/2019</v>
      </c>
      <c r="E14846" s="267">
        <v>43698</v>
      </c>
      <c r="F14846" s="263">
        <v>581</v>
      </c>
      <c r="G14846" s="263" t="s">
        <v>4670</v>
      </c>
      <c r="H14846" s="268" t="s">
        <v>2382</v>
      </c>
      <c r="I14846" s="268" t="s">
        <v>200</v>
      </c>
      <c r="J14846" s="269">
        <v>-4575.18</v>
      </c>
      <c r="K14846" s="83" t="str">
        <f>IFERROR(IFERROR(VLOOKUP(I14846,'DE-PARA'!B:D,3,0),VLOOKUP(I14846,'DE-PARA'!C:D,2,0)),"NÃO ENCONTRADO")</f>
        <v>Serviços</v>
      </c>
      <c r="L14846" s="50" t="str">
        <f>VLOOKUP(K14846,'Base -Receita-Despesa'!$B:$AS,1,FALSE)</f>
        <v>Serviços</v>
      </c>
    </row>
    <row r="14847" spans="1:12" x14ac:dyDescent="0.3">
      <c r="A14847" s="82" t="str">
        <f t="shared" si="464"/>
        <v>2019</v>
      </c>
      <c r="B14847" s="263" t="s">
        <v>2228</v>
      </c>
      <c r="C14847" s="264" t="s">
        <v>138</v>
      </c>
      <c r="D14847" s="74" t="str">
        <f t="shared" si="463"/>
        <v>ago/2019</v>
      </c>
      <c r="E14847" s="267">
        <v>43699</v>
      </c>
      <c r="F14847" s="263">
        <v>115</v>
      </c>
      <c r="G14847" s="263" t="s">
        <v>2229</v>
      </c>
      <c r="H14847" s="268" t="s">
        <v>4671</v>
      </c>
      <c r="I14847" s="268" t="s">
        <v>241</v>
      </c>
      <c r="J14847" s="268">
        <v>-374</v>
      </c>
      <c r="K14847" s="83" t="str">
        <f>IFERROR(IFERROR(VLOOKUP(I14847,'DE-PARA'!B:D,3,0),VLOOKUP(I14847,'DE-PARA'!C:D,2,0)),"NÃO ENCONTRADO")</f>
        <v>Serviços</v>
      </c>
      <c r="L14847" s="50" t="str">
        <f>VLOOKUP(K14847,'Base -Receita-Despesa'!$B:$AS,1,FALSE)</f>
        <v>Serviços</v>
      </c>
    </row>
    <row r="14848" spans="1:12" x14ac:dyDescent="0.3">
      <c r="A14848" s="82" t="str">
        <f t="shared" si="464"/>
        <v>2019</v>
      </c>
      <c r="B14848" s="263" t="s">
        <v>2228</v>
      </c>
      <c r="C14848" s="264" t="s">
        <v>138</v>
      </c>
      <c r="D14848" s="74" t="str">
        <f t="shared" si="463"/>
        <v>ago/2019</v>
      </c>
      <c r="E14848" s="267">
        <v>43699</v>
      </c>
      <c r="F14848" s="263">
        <v>40</v>
      </c>
      <c r="G14848" s="263" t="s">
        <v>2229</v>
      </c>
      <c r="H14848" s="268" t="s">
        <v>4671</v>
      </c>
      <c r="I14848" s="268" t="s">
        <v>241</v>
      </c>
      <c r="J14848" s="268">
        <v>-300</v>
      </c>
      <c r="K14848" s="83" t="str">
        <f>IFERROR(IFERROR(VLOOKUP(I14848,'DE-PARA'!B:D,3,0),VLOOKUP(I14848,'DE-PARA'!C:D,2,0)),"NÃO ENCONTRADO")</f>
        <v>Serviços</v>
      </c>
      <c r="L14848" s="50" t="str">
        <f>VLOOKUP(K14848,'Base -Receita-Despesa'!$B:$AS,1,FALSE)</f>
        <v>Serviços</v>
      </c>
    </row>
    <row r="14849" spans="1:12" x14ac:dyDescent="0.3">
      <c r="A14849" s="82" t="str">
        <f t="shared" si="464"/>
        <v>2019</v>
      </c>
      <c r="B14849" s="263" t="s">
        <v>2228</v>
      </c>
      <c r="C14849" s="264" t="s">
        <v>138</v>
      </c>
      <c r="D14849" s="74" t="str">
        <f t="shared" si="463"/>
        <v>ago/2019</v>
      </c>
      <c r="E14849" s="267">
        <v>43699</v>
      </c>
      <c r="F14849" s="263">
        <v>155698</v>
      </c>
      <c r="G14849" s="263" t="s">
        <v>2229</v>
      </c>
      <c r="H14849" s="268" t="s">
        <v>1337</v>
      </c>
      <c r="I14849" s="268" t="s">
        <v>145</v>
      </c>
      <c r="J14849" s="268">
        <v>-629.44000000000005</v>
      </c>
      <c r="K14849" s="83" t="str">
        <f>IFERROR(IFERROR(VLOOKUP(I14849,'DE-PARA'!B:D,3,0),VLOOKUP(I14849,'DE-PARA'!C:D,2,0)),"NÃO ENCONTRADO")</f>
        <v>Serviços</v>
      </c>
      <c r="L14849" s="50" t="str">
        <f>VLOOKUP(K14849,'Base -Receita-Despesa'!$B:$AS,1,FALSE)</f>
        <v>Serviços</v>
      </c>
    </row>
    <row r="14850" spans="1:12" x14ac:dyDescent="0.3">
      <c r="A14850" s="82" t="str">
        <f t="shared" si="464"/>
        <v>2019</v>
      </c>
      <c r="B14850" s="263" t="s">
        <v>2228</v>
      </c>
      <c r="C14850" s="264" t="s">
        <v>138</v>
      </c>
      <c r="D14850" s="74" t="str">
        <f t="shared" si="463"/>
        <v>ago/2019</v>
      </c>
      <c r="E14850" s="267">
        <v>43699</v>
      </c>
      <c r="F14850" s="263">
        <v>141</v>
      </c>
      <c r="G14850" s="263" t="s">
        <v>2229</v>
      </c>
      <c r="H14850" s="268" t="s">
        <v>4659</v>
      </c>
      <c r="I14850" s="268" t="s">
        <v>2182</v>
      </c>
      <c r="J14850" s="268">
        <v>-334.4</v>
      </c>
      <c r="K14850" s="83" t="str">
        <f>IFERROR(IFERROR(VLOOKUP(I14850,'DE-PARA'!B:D,3,0),VLOOKUP(I14850,'DE-PARA'!C:D,2,0)),"NÃO ENCONTRADO")</f>
        <v>Materiais</v>
      </c>
      <c r="L14850" s="50" t="str">
        <f>VLOOKUP(K14850,'Base -Receita-Despesa'!$B:$AS,1,FALSE)</f>
        <v>Materiais</v>
      </c>
    </row>
    <row r="14851" spans="1:12" x14ac:dyDescent="0.3">
      <c r="A14851" s="82" t="str">
        <f t="shared" si="464"/>
        <v>2019</v>
      </c>
      <c r="B14851" s="263" t="s">
        <v>2228</v>
      </c>
      <c r="C14851" s="264" t="s">
        <v>138</v>
      </c>
      <c r="D14851" s="74" t="str">
        <f t="shared" si="463"/>
        <v>ago/2019</v>
      </c>
      <c r="E14851" s="267">
        <v>43699</v>
      </c>
      <c r="F14851" s="263" t="s">
        <v>1070</v>
      </c>
      <c r="G14851" s="263" t="s">
        <v>2229</v>
      </c>
      <c r="H14851" s="268" t="s">
        <v>1071</v>
      </c>
      <c r="I14851" s="268" t="s">
        <v>2237</v>
      </c>
      <c r="J14851" s="269">
        <v>1666.34</v>
      </c>
      <c r="K14851" s="83" t="str">
        <f>IFERROR(IFERROR(VLOOKUP(I14851,'DE-PARA'!B:D,3,0),VLOOKUP(I14851,'DE-PARA'!C:D,2,0)),"NÃO ENCONTRADO")</f>
        <v>Entrada Conta Aplicação (+)</v>
      </c>
      <c r="L14851" s="50" t="str">
        <f>VLOOKUP(K14851,'Base -Receita-Despesa'!$B:$AS,1,FALSE)</f>
        <v>ENTRADA CONTA APLICAÇÃO (+)</v>
      </c>
    </row>
    <row r="14852" spans="1:12" x14ac:dyDescent="0.3">
      <c r="A14852" s="82" t="str">
        <f t="shared" si="464"/>
        <v>2019</v>
      </c>
      <c r="B14852" s="263" t="s">
        <v>2228</v>
      </c>
      <c r="C14852" s="264" t="s">
        <v>138</v>
      </c>
      <c r="D14852" s="74" t="str">
        <f t="shared" ref="D14852:D14915" si="465">TEXT(E14852,"mmm/aaaa")</f>
        <v>ago/2019</v>
      </c>
      <c r="E14852" s="267">
        <v>43699</v>
      </c>
      <c r="F14852" s="263" t="s">
        <v>1261</v>
      </c>
      <c r="G14852" s="263" t="s">
        <v>2229</v>
      </c>
      <c r="H14852" s="268" t="s">
        <v>2250</v>
      </c>
      <c r="I14852" s="268" t="s">
        <v>135</v>
      </c>
      <c r="J14852" s="268">
        <v>-9.5</v>
      </c>
      <c r="K14852" s="83" t="str">
        <f>IFERROR(IFERROR(VLOOKUP(I14852,'DE-PARA'!B:D,3,0),VLOOKUP(I14852,'DE-PARA'!C:D,2,0)),"NÃO ENCONTRADO")</f>
        <v>Outras Saídas</v>
      </c>
      <c r="L14852" s="50" t="str">
        <f>VLOOKUP(K14852,'Base -Receita-Despesa'!$B:$AS,1,FALSE)</f>
        <v>Outras Saídas</v>
      </c>
    </row>
    <row r="14853" spans="1:12" x14ac:dyDescent="0.3">
      <c r="A14853" s="82" t="str">
        <f t="shared" si="464"/>
        <v>2019</v>
      </c>
      <c r="B14853" s="263" t="s">
        <v>2228</v>
      </c>
      <c r="C14853" s="264" t="s">
        <v>138</v>
      </c>
      <c r="D14853" s="74" t="str">
        <f t="shared" si="465"/>
        <v>ago/2019</v>
      </c>
      <c r="E14853" s="267">
        <v>43699</v>
      </c>
      <c r="F14853" s="263" t="s">
        <v>1261</v>
      </c>
      <c r="G14853" s="263" t="s">
        <v>2229</v>
      </c>
      <c r="H14853" s="268" t="s">
        <v>2250</v>
      </c>
      <c r="I14853" s="268" t="s">
        <v>135</v>
      </c>
      <c r="J14853" s="268">
        <v>-9.5</v>
      </c>
      <c r="K14853" s="83" t="str">
        <f>IFERROR(IFERROR(VLOOKUP(I14853,'DE-PARA'!B:D,3,0),VLOOKUP(I14853,'DE-PARA'!C:D,2,0)),"NÃO ENCONTRADO")</f>
        <v>Outras Saídas</v>
      </c>
      <c r="L14853" s="50" t="str">
        <f>VLOOKUP(K14853,'Base -Receita-Despesa'!$B:$AS,1,FALSE)</f>
        <v>Outras Saídas</v>
      </c>
    </row>
    <row r="14854" spans="1:12" x14ac:dyDescent="0.3">
      <c r="A14854" s="82" t="str">
        <f t="shared" si="464"/>
        <v>2019</v>
      </c>
      <c r="B14854" s="263" t="s">
        <v>2228</v>
      </c>
      <c r="C14854" s="264" t="s">
        <v>138</v>
      </c>
      <c r="D14854" s="74" t="str">
        <f t="shared" si="465"/>
        <v>ago/2019</v>
      </c>
      <c r="E14854" s="267">
        <v>43699</v>
      </c>
      <c r="F14854" s="263" t="s">
        <v>1261</v>
      </c>
      <c r="G14854" s="263" t="s">
        <v>2229</v>
      </c>
      <c r="H14854" s="268" t="s">
        <v>2250</v>
      </c>
      <c r="I14854" s="268" t="s">
        <v>135</v>
      </c>
      <c r="J14854" s="268">
        <v>-9.5</v>
      </c>
      <c r="K14854" s="83" t="str">
        <f>IFERROR(IFERROR(VLOOKUP(I14854,'DE-PARA'!B:D,3,0),VLOOKUP(I14854,'DE-PARA'!C:D,2,0)),"NÃO ENCONTRADO")</f>
        <v>Outras Saídas</v>
      </c>
      <c r="L14854" s="50" t="str">
        <f>VLOOKUP(K14854,'Base -Receita-Despesa'!$B:$AS,1,FALSE)</f>
        <v>Outras Saídas</v>
      </c>
    </row>
    <row r="14855" spans="1:12" x14ac:dyDescent="0.3">
      <c r="A14855" s="82" t="str">
        <f t="shared" si="464"/>
        <v>2019</v>
      </c>
      <c r="B14855" s="263" t="s">
        <v>2228</v>
      </c>
      <c r="C14855" s="264" t="s">
        <v>138</v>
      </c>
      <c r="D14855" s="74" t="str">
        <f t="shared" si="465"/>
        <v>ago/2019</v>
      </c>
      <c r="E14855" s="267">
        <v>43700</v>
      </c>
      <c r="F14855" s="263">
        <v>18782</v>
      </c>
      <c r="G14855" s="263" t="s">
        <v>2229</v>
      </c>
      <c r="H14855" s="268" t="s">
        <v>2687</v>
      </c>
      <c r="I14855" s="268" t="s">
        <v>2182</v>
      </c>
      <c r="J14855" s="268">
        <v>-500</v>
      </c>
      <c r="K14855" s="83" t="str">
        <f>IFERROR(IFERROR(VLOOKUP(I14855,'DE-PARA'!B:D,3,0),VLOOKUP(I14855,'DE-PARA'!C:D,2,0)),"NÃO ENCONTRADO")</f>
        <v>Materiais</v>
      </c>
      <c r="L14855" s="50" t="str">
        <f>VLOOKUP(K14855,'Base -Receita-Despesa'!$B:$AS,1,FALSE)</f>
        <v>Materiais</v>
      </c>
    </row>
    <row r="14856" spans="1:12" x14ac:dyDescent="0.3">
      <c r="A14856" s="82" t="str">
        <f t="shared" si="464"/>
        <v>2019</v>
      </c>
      <c r="B14856" s="263" t="s">
        <v>2228</v>
      </c>
      <c r="C14856" s="264" t="s">
        <v>138</v>
      </c>
      <c r="D14856" s="74" t="str">
        <f t="shared" si="465"/>
        <v>ago/2019</v>
      </c>
      <c r="E14856" s="267">
        <v>43700</v>
      </c>
      <c r="F14856" s="263">
        <v>4807</v>
      </c>
      <c r="G14856" s="263" t="s">
        <v>2324</v>
      </c>
      <c r="H14856" s="268" t="s">
        <v>4656</v>
      </c>
      <c r="I14856" s="268" t="s">
        <v>2189</v>
      </c>
      <c r="J14856" s="269">
        <v>-3572.36</v>
      </c>
      <c r="K14856" s="83" t="str">
        <f>IFERROR(IFERROR(VLOOKUP(I14856,'DE-PARA'!B:D,3,0),VLOOKUP(I14856,'DE-PARA'!C:D,2,0)),"NÃO ENCONTRADO")</f>
        <v>Materiais</v>
      </c>
      <c r="L14856" s="50" t="str">
        <f>VLOOKUP(K14856,'Base -Receita-Despesa'!$B:$AS,1,FALSE)</f>
        <v>Materiais</v>
      </c>
    </row>
    <row r="14857" spans="1:12" x14ac:dyDescent="0.3">
      <c r="A14857" s="82" t="str">
        <f t="shared" si="464"/>
        <v>2019</v>
      </c>
      <c r="B14857" s="263" t="s">
        <v>2228</v>
      </c>
      <c r="C14857" s="264" t="s">
        <v>138</v>
      </c>
      <c r="D14857" s="74" t="str">
        <f t="shared" si="465"/>
        <v>ago/2019</v>
      </c>
      <c r="E14857" s="267">
        <v>43700</v>
      </c>
      <c r="F14857" s="263" t="s">
        <v>1261</v>
      </c>
      <c r="G14857" s="263" t="s">
        <v>2229</v>
      </c>
      <c r="H14857" s="268" t="s">
        <v>879</v>
      </c>
      <c r="I14857" s="268" t="s">
        <v>135</v>
      </c>
      <c r="J14857" s="268">
        <v>-9.5</v>
      </c>
      <c r="K14857" s="83" t="str">
        <f>IFERROR(IFERROR(VLOOKUP(I14857,'DE-PARA'!B:D,3,0),VLOOKUP(I14857,'DE-PARA'!C:D,2,0)),"NÃO ENCONTRADO")</f>
        <v>Outras Saídas</v>
      </c>
      <c r="L14857" s="50" t="str">
        <f>VLOOKUP(K14857,'Base -Receita-Despesa'!$B:$AS,1,FALSE)</f>
        <v>Outras Saídas</v>
      </c>
    </row>
    <row r="14858" spans="1:12" x14ac:dyDescent="0.3">
      <c r="A14858" s="82" t="str">
        <f t="shared" si="464"/>
        <v>2019</v>
      </c>
      <c r="B14858" s="263" t="s">
        <v>2228</v>
      </c>
      <c r="C14858" s="264" t="s">
        <v>138</v>
      </c>
      <c r="D14858" s="74" t="str">
        <f t="shared" si="465"/>
        <v>ago/2019</v>
      </c>
      <c r="E14858" s="267">
        <v>43700</v>
      </c>
      <c r="F14858" s="263" t="s">
        <v>1261</v>
      </c>
      <c r="G14858" s="263" t="s">
        <v>2229</v>
      </c>
      <c r="H14858" s="268" t="s">
        <v>879</v>
      </c>
      <c r="I14858" s="268" t="s">
        <v>135</v>
      </c>
      <c r="J14858" s="268">
        <v>-9.5</v>
      </c>
      <c r="K14858" s="83" t="str">
        <f>IFERROR(IFERROR(VLOOKUP(I14858,'DE-PARA'!B:D,3,0),VLOOKUP(I14858,'DE-PARA'!C:D,2,0)),"NÃO ENCONTRADO")</f>
        <v>Outras Saídas</v>
      </c>
      <c r="L14858" s="50" t="str">
        <f>VLOOKUP(K14858,'Base -Receita-Despesa'!$B:$AS,1,FALSE)</f>
        <v>Outras Saídas</v>
      </c>
    </row>
    <row r="14859" spans="1:12" x14ac:dyDescent="0.3">
      <c r="A14859" s="82" t="str">
        <f t="shared" si="464"/>
        <v>2019</v>
      </c>
      <c r="B14859" s="263" t="s">
        <v>2228</v>
      </c>
      <c r="C14859" s="264" t="s">
        <v>138</v>
      </c>
      <c r="D14859" s="74" t="str">
        <f t="shared" si="465"/>
        <v>ago/2019</v>
      </c>
      <c r="E14859" s="267">
        <v>43700</v>
      </c>
      <c r="F14859" s="263" t="s">
        <v>1261</v>
      </c>
      <c r="G14859" s="263" t="s">
        <v>2229</v>
      </c>
      <c r="H14859" s="268" t="s">
        <v>879</v>
      </c>
      <c r="I14859" s="268" t="s">
        <v>135</v>
      </c>
      <c r="J14859" s="268">
        <v>-9.5</v>
      </c>
      <c r="K14859" s="83" t="str">
        <f>IFERROR(IFERROR(VLOOKUP(I14859,'DE-PARA'!B:D,3,0),VLOOKUP(I14859,'DE-PARA'!C:D,2,0)),"NÃO ENCONTRADO")</f>
        <v>Outras Saídas</v>
      </c>
      <c r="L14859" s="50" t="str">
        <f>VLOOKUP(K14859,'Base -Receita-Despesa'!$B:$AS,1,FALSE)</f>
        <v>Outras Saídas</v>
      </c>
    </row>
    <row r="14860" spans="1:12" x14ac:dyDescent="0.3">
      <c r="A14860" s="82" t="str">
        <f t="shared" si="464"/>
        <v>2019</v>
      </c>
      <c r="B14860" s="263" t="s">
        <v>2228</v>
      </c>
      <c r="C14860" s="264" t="s">
        <v>138</v>
      </c>
      <c r="D14860" s="74" t="str">
        <f t="shared" si="465"/>
        <v>ago/2019</v>
      </c>
      <c r="E14860" s="267">
        <v>43700</v>
      </c>
      <c r="F14860" s="263">
        <v>430</v>
      </c>
      <c r="G14860" s="263" t="s">
        <v>2757</v>
      </c>
      <c r="H14860" s="268" t="s">
        <v>4579</v>
      </c>
      <c r="I14860" s="268" t="s">
        <v>2217</v>
      </c>
      <c r="J14860" s="269">
        <v>-1490.5</v>
      </c>
      <c r="K14860" s="83" t="str">
        <f>IFERROR(IFERROR(VLOOKUP(I14860,'DE-PARA'!B:D,3,0),VLOOKUP(I14860,'DE-PARA'!C:D,2,0)),"NÃO ENCONTRADO")</f>
        <v>Investimentos</v>
      </c>
      <c r="L14860" s="50" t="str">
        <f>VLOOKUP(K14860,'Base -Receita-Despesa'!$B:$AS,1,FALSE)</f>
        <v>Investimentos</v>
      </c>
    </row>
    <row r="14861" spans="1:12" x14ac:dyDescent="0.3">
      <c r="A14861" s="82" t="str">
        <f t="shared" si="464"/>
        <v>2019</v>
      </c>
      <c r="B14861" s="263" t="s">
        <v>2228</v>
      </c>
      <c r="C14861" s="264" t="s">
        <v>138</v>
      </c>
      <c r="D14861" s="74" t="str">
        <f t="shared" si="465"/>
        <v>ago/2019</v>
      </c>
      <c r="E14861" s="267">
        <v>43700</v>
      </c>
      <c r="F14861" s="263">
        <v>430</v>
      </c>
      <c r="G14861" s="263" t="s">
        <v>2757</v>
      </c>
      <c r="H14861" s="268" t="s">
        <v>4579</v>
      </c>
      <c r="I14861" s="268" t="s">
        <v>562</v>
      </c>
      <c r="J14861" s="268">
        <v>-99.86</v>
      </c>
      <c r="K14861" s="83" t="str">
        <f>IFERROR(IFERROR(VLOOKUP(I14861,'DE-PARA'!B:D,3,0),VLOOKUP(I14861,'DE-PARA'!C:D,2,0)),"NÃO ENCONTRADO")</f>
        <v>Outras Saídas</v>
      </c>
      <c r="L14861" s="50" t="str">
        <f>VLOOKUP(K14861,'Base -Receita-Despesa'!$B:$AS,1,FALSE)</f>
        <v>Outras Saídas</v>
      </c>
    </row>
    <row r="14862" spans="1:12" x14ac:dyDescent="0.3">
      <c r="A14862" s="82" t="str">
        <f t="shared" si="464"/>
        <v>2019</v>
      </c>
      <c r="B14862" s="263" t="s">
        <v>2228</v>
      </c>
      <c r="C14862" s="264" t="s">
        <v>138</v>
      </c>
      <c r="D14862" s="74" t="str">
        <f t="shared" si="465"/>
        <v>ago/2019</v>
      </c>
      <c r="E14862" s="267">
        <v>43700</v>
      </c>
      <c r="F14862" s="263">
        <v>2146</v>
      </c>
      <c r="G14862" s="263" t="s">
        <v>2229</v>
      </c>
      <c r="H14862" s="268" t="s">
        <v>4428</v>
      </c>
      <c r="I14862" s="268" t="s">
        <v>2217</v>
      </c>
      <c r="J14862" s="269">
        <v>-5998</v>
      </c>
      <c r="K14862" s="83" t="str">
        <f>IFERROR(IFERROR(VLOOKUP(I14862,'DE-PARA'!B:D,3,0),VLOOKUP(I14862,'DE-PARA'!C:D,2,0)),"NÃO ENCONTRADO")</f>
        <v>Investimentos</v>
      </c>
      <c r="L14862" s="50" t="str">
        <f>VLOOKUP(K14862,'Base -Receita-Despesa'!$B:$AS,1,FALSE)</f>
        <v>Investimentos</v>
      </c>
    </row>
    <row r="14863" spans="1:12" x14ac:dyDescent="0.3">
      <c r="A14863" s="82" t="str">
        <f t="shared" si="464"/>
        <v>2019</v>
      </c>
      <c r="B14863" s="263" t="s">
        <v>2228</v>
      </c>
      <c r="C14863" s="264" t="s">
        <v>138</v>
      </c>
      <c r="D14863" s="74" t="str">
        <f t="shared" si="465"/>
        <v>ago/2019</v>
      </c>
      <c r="E14863" s="267">
        <v>43700</v>
      </c>
      <c r="F14863" s="263">
        <v>1</v>
      </c>
      <c r="G14863" s="263" t="s">
        <v>2324</v>
      </c>
      <c r="H14863" s="268" t="s">
        <v>4547</v>
      </c>
      <c r="I14863" s="270" t="s">
        <v>2217</v>
      </c>
      <c r="J14863" s="269">
        <v>-1166.6600000000001</v>
      </c>
      <c r="K14863" s="83" t="str">
        <f>IFERROR(IFERROR(VLOOKUP(I14863,'DE-PARA'!B:D,3,0),VLOOKUP(I14863,'DE-PARA'!C:D,2,0)),"NÃO ENCONTRADO")</f>
        <v>Investimentos</v>
      </c>
      <c r="L14863" s="50" t="str">
        <f>VLOOKUP(K14863,'Base -Receita-Despesa'!$B:$AS,1,FALSE)</f>
        <v>Investimentos</v>
      </c>
    </row>
    <row r="14864" spans="1:12" x14ac:dyDescent="0.3">
      <c r="A14864" s="82" t="str">
        <f t="shared" si="464"/>
        <v>2019</v>
      </c>
      <c r="B14864" s="263" t="s">
        <v>2228</v>
      </c>
      <c r="C14864" s="264" t="s">
        <v>138</v>
      </c>
      <c r="D14864" s="74" t="str">
        <f t="shared" si="465"/>
        <v>ago/2019</v>
      </c>
      <c r="E14864" s="267">
        <v>43700</v>
      </c>
      <c r="F14864" s="263" t="s">
        <v>1070</v>
      </c>
      <c r="G14864" s="263" t="s">
        <v>2229</v>
      </c>
      <c r="H14864" s="268" t="s">
        <v>1071</v>
      </c>
      <c r="I14864" s="268" t="s">
        <v>2237</v>
      </c>
      <c r="J14864" s="269">
        <v>12855.88</v>
      </c>
      <c r="K14864" s="83" t="str">
        <f>IFERROR(IFERROR(VLOOKUP(I14864,'DE-PARA'!B:D,3,0),VLOOKUP(I14864,'DE-PARA'!C:D,2,0)),"NÃO ENCONTRADO")</f>
        <v>Entrada Conta Aplicação (+)</v>
      </c>
      <c r="L14864" s="50" t="str">
        <f>VLOOKUP(K14864,'Base -Receita-Despesa'!$B:$AS,1,FALSE)</f>
        <v>ENTRADA CONTA APLICAÇÃO (+)</v>
      </c>
    </row>
    <row r="14865" spans="1:12" x14ac:dyDescent="0.3">
      <c r="A14865" s="82" t="str">
        <f t="shared" si="464"/>
        <v>2019</v>
      </c>
      <c r="B14865" s="263" t="s">
        <v>2228</v>
      </c>
      <c r="C14865" s="264" t="s">
        <v>138</v>
      </c>
      <c r="D14865" s="74" t="str">
        <f t="shared" si="465"/>
        <v>ago/2019</v>
      </c>
      <c r="E14865" s="267">
        <v>43703</v>
      </c>
      <c r="F14865" s="263" t="s">
        <v>1070</v>
      </c>
      <c r="G14865" s="263" t="s">
        <v>2229</v>
      </c>
      <c r="H14865" s="268" t="s">
        <v>1071</v>
      </c>
      <c r="I14865" s="268" t="s">
        <v>2237</v>
      </c>
      <c r="J14865" s="268">
        <v>79.88</v>
      </c>
      <c r="K14865" s="83" t="str">
        <f>IFERROR(IFERROR(VLOOKUP(I14865,'DE-PARA'!B:D,3,0),VLOOKUP(I14865,'DE-PARA'!C:D,2,0)),"NÃO ENCONTRADO")</f>
        <v>Entrada Conta Aplicação (+)</v>
      </c>
      <c r="L14865" s="50" t="str">
        <f>VLOOKUP(K14865,'Base -Receita-Despesa'!$B:$AS,1,FALSE)</f>
        <v>ENTRADA CONTA APLICAÇÃO (+)</v>
      </c>
    </row>
    <row r="14866" spans="1:12" x14ac:dyDescent="0.3">
      <c r="A14866" s="82" t="str">
        <f t="shared" si="464"/>
        <v>2019</v>
      </c>
      <c r="B14866" s="263" t="s">
        <v>2228</v>
      </c>
      <c r="C14866" s="264" t="s">
        <v>138</v>
      </c>
      <c r="D14866" s="74" t="str">
        <f t="shared" si="465"/>
        <v>ago/2019</v>
      </c>
      <c r="E14866" s="267">
        <v>43703</v>
      </c>
      <c r="F14866" s="263" t="s">
        <v>1261</v>
      </c>
      <c r="G14866" s="263" t="s">
        <v>2229</v>
      </c>
      <c r="H14866" s="268" t="s">
        <v>2250</v>
      </c>
      <c r="I14866" s="268" t="s">
        <v>135</v>
      </c>
      <c r="J14866" s="268">
        <v>-9.5</v>
      </c>
      <c r="K14866" s="83" t="str">
        <f>IFERROR(IFERROR(VLOOKUP(I14866,'DE-PARA'!B:D,3,0),VLOOKUP(I14866,'DE-PARA'!C:D,2,0)),"NÃO ENCONTRADO")</f>
        <v>Outras Saídas</v>
      </c>
      <c r="L14866" s="50" t="str">
        <f>VLOOKUP(K14866,'Base -Receita-Despesa'!$B:$AS,1,FALSE)</f>
        <v>Outras Saídas</v>
      </c>
    </row>
    <row r="14867" spans="1:12" x14ac:dyDescent="0.3">
      <c r="A14867" s="82" t="str">
        <f t="shared" si="464"/>
        <v>2019</v>
      </c>
      <c r="B14867" s="263" t="s">
        <v>2228</v>
      </c>
      <c r="C14867" s="264" t="s">
        <v>138</v>
      </c>
      <c r="D14867" s="74" t="str">
        <f t="shared" si="465"/>
        <v>ago/2019</v>
      </c>
      <c r="E14867" s="267">
        <v>43703</v>
      </c>
      <c r="F14867" s="263">
        <v>40433</v>
      </c>
      <c r="G14867" s="263" t="s">
        <v>2229</v>
      </c>
      <c r="H14867" s="268" t="s">
        <v>4409</v>
      </c>
      <c r="I14867" s="268" t="s">
        <v>2193</v>
      </c>
      <c r="J14867" s="268">
        <v>-70.38</v>
      </c>
      <c r="K14867" s="83" t="str">
        <f>IFERROR(IFERROR(VLOOKUP(I14867,'DE-PARA'!B:D,3,0),VLOOKUP(I14867,'DE-PARA'!C:D,2,0)),"NÃO ENCONTRADO")</f>
        <v>Materiais</v>
      </c>
      <c r="L14867" s="50" t="str">
        <f>VLOOKUP(K14867,'Base -Receita-Despesa'!$B:$AS,1,FALSE)</f>
        <v>Materiais</v>
      </c>
    </row>
    <row r="14868" spans="1:12" x14ac:dyDescent="0.3">
      <c r="A14868" s="82" t="str">
        <f t="shared" si="464"/>
        <v>2019</v>
      </c>
      <c r="B14868" s="263" t="s">
        <v>2240</v>
      </c>
      <c r="C14868" s="264" t="s">
        <v>138</v>
      </c>
      <c r="D14868" s="74" t="str">
        <f t="shared" si="465"/>
        <v>ago/2019</v>
      </c>
      <c r="E14868" s="267">
        <v>43707</v>
      </c>
      <c r="F14868" s="263" t="s">
        <v>4374</v>
      </c>
      <c r="G14868" s="263" t="s">
        <v>2229</v>
      </c>
      <c r="H14868" s="268" t="s">
        <v>72</v>
      </c>
      <c r="I14868" s="268" t="s">
        <v>1064</v>
      </c>
      <c r="J14868" s="269">
        <v>-663241.14</v>
      </c>
      <c r="K14868" s="83" t="str">
        <f>IFERROR(IFERROR(VLOOKUP(I14868,'DE-PARA'!B:D,3,0),VLOOKUP(I14868,'DE-PARA'!C:D,2,0)),"NÃO ENCONTRADO")</f>
        <v>Saídas Da C/A Por Regates (-)</v>
      </c>
      <c r="L14868" s="50" t="str">
        <f>VLOOKUP(K14868,'Base -Receita-Despesa'!$B:$AS,1,FALSE)</f>
        <v>SAÍDAS DA C/A POR REGATES (-)</v>
      </c>
    </row>
    <row r="14869" spans="1:12" x14ac:dyDescent="0.3">
      <c r="A14869" s="82" t="str">
        <f t="shared" si="464"/>
        <v>2019</v>
      </c>
      <c r="B14869" s="263" t="s">
        <v>2240</v>
      </c>
      <c r="C14869" s="264" t="s">
        <v>138</v>
      </c>
      <c r="D14869" s="74" t="str">
        <f t="shared" si="465"/>
        <v>ago/2019</v>
      </c>
      <c r="E14869" s="267">
        <v>43707</v>
      </c>
      <c r="F14869" s="263" t="s">
        <v>161</v>
      </c>
      <c r="G14869" s="263" t="s">
        <v>2229</v>
      </c>
      <c r="H14869" s="268" t="s">
        <v>161</v>
      </c>
      <c r="I14869" s="268" t="s">
        <v>2168</v>
      </c>
      <c r="J14869" s="269">
        <v>1163241.1399999999</v>
      </c>
      <c r="K14869" s="83" t="str">
        <f>IFERROR(IFERROR(VLOOKUP(I14869,'DE-PARA'!B:D,3,0),VLOOKUP(I14869,'DE-PARA'!C:D,2,0)),"NÃO ENCONTRADO")</f>
        <v>Repasses Contrato de Gestão</v>
      </c>
      <c r="L14869" s="50" t="str">
        <f>VLOOKUP(K14869,'Base -Receita-Despesa'!$B:$AS,1,FALSE)</f>
        <v>Repasses Contrato de Gestão</v>
      </c>
    </row>
    <row r="14870" spans="1:12" x14ac:dyDescent="0.3">
      <c r="A14870" s="82" t="str">
        <f t="shared" si="464"/>
        <v>2019</v>
      </c>
      <c r="B14870" s="263" t="s">
        <v>2240</v>
      </c>
      <c r="C14870" s="264" t="s">
        <v>138</v>
      </c>
      <c r="D14870" s="74" t="str">
        <f t="shared" si="465"/>
        <v>ago/2019</v>
      </c>
      <c r="E14870" s="267">
        <v>43707</v>
      </c>
      <c r="F14870" s="263" t="s">
        <v>250</v>
      </c>
      <c r="G14870" s="263" t="s">
        <v>2229</v>
      </c>
      <c r="H14870" s="268" t="s">
        <v>4672</v>
      </c>
      <c r="I14870" s="268" t="s">
        <v>2171</v>
      </c>
      <c r="J14870" s="268">
        <v>-0.01</v>
      </c>
      <c r="K14870" s="83" t="str">
        <f>IFERROR(IFERROR(VLOOKUP(I14870,'DE-PARA'!B:D,3,0),VLOOKUP(I14870,'DE-PARA'!C:D,2,0)),"NÃO ENCONTRADO")</f>
        <v>Rendimentos sobre Aplicações Financeiras</v>
      </c>
      <c r="L14870" s="50" t="str">
        <f>VLOOKUP(K14870,'Base -Receita-Despesa'!$B:$AS,1,FALSE)</f>
        <v>Rendimentos sobre Aplicações Financeiras</v>
      </c>
    </row>
    <row r="14871" spans="1:12" x14ac:dyDescent="0.3">
      <c r="A14871" s="82" t="str">
        <f t="shared" si="464"/>
        <v>2019</v>
      </c>
      <c r="B14871" s="263" t="s">
        <v>2240</v>
      </c>
      <c r="C14871" s="264" t="s">
        <v>138</v>
      </c>
      <c r="D14871" s="74" t="str">
        <f t="shared" si="465"/>
        <v>ago/2019</v>
      </c>
      <c r="E14871" s="267">
        <v>43707</v>
      </c>
      <c r="F14871" s="263" t="s">
        <v>1061</v>
      </c>
      <c r="G14871" s="263" t="s">
        <v>2229</v>
      </c>
      <c r="H14871" s="268" t="s">
        <v>4370</v>
      </c>
      <c r="I14871" s="268" t="s">
        <v>126</v>
      </c>
      <c r="J14871" s="269">
        <v>-500000</v>
      </c>
      <c r="K14871" s="83" t="str">
        <f>IFERROR(IFERROR(VLOOKUP(I14871,'DE-PARA'!B:D,3,0),VLOOKUP(I14871,'DE-PARA'!C:D,2,0)),"NÃO ENCONTRADO")</f>
        <v>TEV – Transferências Entre Contas (Entradas)</v>
      </c>
      <c r="L14871" s="50" t="str">
        <f>VLOOKUP(K14871,'Base -Receita-Despesa'!$B:$AS,1,FALSE)</f>
        <v>TEV – Transferências Entre Contas (Entradas)</v>
      </c>
    </row>
    <row r="14872" spans="1:12" x14ac:dyDescent="0.3">
      <c r="A14872" s="82" t="str">
        <f t="shared" si="464"/>
        <v>2019</v>
      </c>
      <c r="B14872" s="263" t="s">
        <v>2228</v>
      </c>
      <c r="C14872" s="264" t="s">
        <v>138</v>
      </c>
      <c r="D14872" s="74" t="str">
        <f t="shared" si="465"/>
        <v>ago/2019</v>
      </c>
      <c r="E14872" s="267">
        <v>43707</v>
      </c>
      <c r="F14872" s="263" t="s">
        <v>4374</v>
      </c>
      <c r="G14872" s="263" t="s">
        <v>2229</v>
      </c>
      <c r="H14872" s="268" t="s">
        <v>72</v>
      </c>
      <c r="I14872" s="268" t="s">
        <v>1064</v>
      </c>
      <c r="J14872" s="269">
        <v>-440000</v>
      </c>
      <c r="K14872" s="83" t="str">
        <f>IFERROR(IFERROR(VLOOKUP(I14872,'DE-PARA'!B:D,3,0),VLOOKUP(I14872,'DE-PARA'!C:D,2,0)),"NÃO ENCONTRADO")</f>
        <v>Saídas Da C/A Por Regates (-)</v>
      </c>
      <c r="L14872" s="50" t="str">
        <f>VLOOKUP(K14872,'Base -Receita-Despesa'!$B:$AS,1,FALSE)</f>
        <v>SAÍDAS DA C/A POR REGATES (-)</v>
      </c>
    </row>
    <row r="14873" spans="1:12" x14ac:dyDescent="0.3">
      <c r="A14873" s="82" t="str">
        <f t="shared" si="464"/>
        <v>2019</v>
      </c>
      <c r="B14873" s="263" t="s">
        <v>2228</v>
      </c>
      <c r="C14873" s="264" t="s">
        <v>138</v>
      </c>
      <c r="D14873" s="74" t="str">
        <f t="shared" si="465"/>
        <v>ago/2019</v>
      </c>
      <c r="E14873" s="267">
        <v>43707</v>
      </c>
      <c r="F14873" s="263" t="s">
        <v>3376</v>
      </c>
      <c r="G14873" s="263" t="s">
        <v>2229</v>
      </c>
      <c r="H14873" s="268" t="s">
        <v>4554</v>
      </c>
      <c r="I14873" s="268" t="s">
        <v>130</v>
      </c>
      <c r="J14873" s="269">
        <v>-15687.52</v>
      </c>
      <c r="K14873" s="83" t="str">
        <f>IFERROR(IFERROR(VLOOKUP(I14873,'DE-PARA'!B:D,3,0),VLOOKUP(I14873,'DE-PARA'!C:D,2,0)),"NÃO ENCONTRADO")</f>
        <v>Rescisões Trabalhistas</v>
      </c>
      <c r="L14873" s="50" t="str">
        <f>VLOOKUP(K14873,'Base -Receita-Despesa'!$B:$AS,1,FALSE)</f>
        <v>Rescisões Trabalhistas</v>
      </c>
    </row>
    <row r="14874" spans="1:12" x14ac:dyDescent="0.3">
      <c r="A14874" s="82" t="str">
        <f t="shared" si="464"/>
        <v>2019</v>
      </c>
      <c r="B14874" s="263" t="s">
        <v>2228</v>
      </c>
      <c r="C14874" s="264" t="s">
        <v>138</v>
      </c>
      <c r="D14874" s="74" t="str">
        <f t="shared" si="465"/>
        <v>ago/2019</v>
      </c>
      <c r="E14874" s="267">
        <v>43707</v>
      </c>
      <c r="F14874" s="263" t="s">
        <v>131</v>
      </c>
      <c r="G14874" s="263" t="s">
        <v>2229</v>
      </c>
      <c r="H14874" s="268" t="s">
        <v>1503</v>
      </c>
      <c r="I14874" s="268" t="s">
        <v>133</v>
      </c>
      <c r="J14874" s="269">
        <v>-3392.09</v>
      </c>
      <c r="K14874" s="83" t="str">
        <f>IFERROR(IFERROR(VLOOKUP(I14874,'DE-PARA'!B:D,3,0),VLOOKUP(I14874,'DE-PARA'!C:D,2,0)),"NÃO ENCONTRADO")</f>
        <v>Pessoal</v>
      </c>
      <c r="L14874" s="50" t="str">
        <f>VLOOKUP(K14874,'Base -Receita-Despesa'!$B:$AS,1,FALSE)</f>
        <v>Pessoal</v>
      </c>
    </row>
    <row r="14875" spans="1:12" x14ac:dyDescent="0.3">
      <c r="A14875" s="82" t="str">
        <f t="shared" si="464"/>
        <v>2019</v>
      </c>
      <c r="B14875" s="263" t="s">
        <v>2228</v>
      </c>
      <c r="C14875" s="264" t="s">
        <v>138</v>
      </c>
      <c r="D14875" s="74" t="str">
        <f t="shared" si="465"/>
        <v>ago/2019</v>
      </c>
      <c r="E14875" s="267">
        <v>43707</v>
      </c>
      <c r="F14875" s="263" t="s">
        <v>131</v>
      </c>
      <c r="G14875" s="263" t="s">
        <v>2229</v>
      </c>
      <c r="H14875" s="268" t="s">
        <v>2962</v>
      </c>
      <c r="I14875" s="268" t="s">
        <v>133</v>
      </c>
      <c r="J14875" s="269">
        <v>-1868.46</v>
      </c>
      <c r="K14875" s="83" t="str">
        <f>IFERROR(IFERROR(VLOOKUP(I14875,'DE-PARA'!B:D,3,0),VLOOKUP(I14875,'DE-PARA'!C:D,2,0)),"NÃO ENCONTRADO")</f>
        <v>Pessoal</v>
      </c>
      <c r="L14875" s="50" t="str">
        <f>VLOOKUP(K14875,'Base -Receita-Despesa'!$B:$AS,1,FALSE)</f>
        <v>Pessoal</v>
      </c>
    </row>
    <row r="14876" spans="1:12" x14ac:dyDescent="0.3">
      <c r="A14876" s="82" t="str">
        <f t="shared" si="464"/>
        <v>2019</v>
      </c>
      <c r="B14876" s="263" t="s">
        <v>2228</v>
      </c>
      <c r="C14876" s="264" t="s">
        <v>138</v>
      </c>
      <c r="D14876" s="74" t="str">
        <f t="shared" si="465"/>
        <v>ago/2019</v>
      </c>
      <c r="E14876" s="267">
        <v>43707</v>
      </c>
      <c r="F14876" s="263" t="s">
        <v>131</v>
      </c>
      <c r="G14876" s="263" t="s">
        <v>2229</v>
      </c>
      <c r="H14876" s="268" t="s">
        <v>4673</v>
      </c>
      <c r="I14876" s="268" t="s">
        <v>133</v>
      </c>
      <c r="J14876" s="269">
        <v>-3587.29</v>
      </c>
      <c r="K14876" s="83" t="str">
        <f>IFERROR(IFERROR(VLOOKUP(I14876,'DE-PARA'!B:D,3,0),VLOOKUP(I14876,'DE-PARA'!C:D,2,0)),"NÃO ENCONTRADO")</f>
        <v>Pessoal</v>
      </c>
      <c r="L14876" s="50" t="str">
        <f>VLOOKUP(K14876,'Base -Receita-Despesa'!$B:$AS,1,FALSE)</f>
        <v>Pessoal</v>
      </c>
    </row>
    <row r="14877" spans="1:12" x14ac:dyDescent="0.3">
      <c r="A14877" s="82" t="str">
        <f t="shared" si="464"/>
        <v>2019</v>
      </c>
      <c r="B14877" s="263" t="s">
        <v>2228</v>
      </c>
      <c r="C14877" s="264" t="s">
        <v>138</v>
      </c>
      <c r="D14877" s="74" t="str">
        <f t="shared" si="465"/>
        <v>ago/2019</v>
      </c>
      <c r="E14877" s="267">
        <v>43707</v>
      </c>
      <c r="F14877" s="263" t="s">
        <v>131</v>
      </c>
      <c r="G14877" s="263" t="s">
        <v>2229</v>
      </c>
      <c r="H14877" s="268" t="s">
        <v>2405</v>
      </c>
      <c r="I14877" s="268" t="s">
        <v>133</v>
      </c>
      <c r="J14877" s="269">
        <v>-2328.5</v>
      </c>
      <c r="K14877" s="83" t="str">
        <f>IFERROR(IFERROR(VLOOKUP(I14877,'DE-PARA'!B:D,3,0),VLOOKUP(I14877,'DE-PARA'!C:D,2,0)),"NÃO ENCONTRADO")</f>
        <v>Pessoal</v>
      </c>
      <c r="L14877" s="50" t="str">
        <f>VLOOKUP(K14877,'Base -Receita-Despesa'!$B:$AS,1,FALSE)</f>
        <v>Pessoal</v>
      </c>
    </row>
    <row r="14878" spans="1:12" x14ac:dyDescent="0.3">
      <c r="A14878" s="82" t="str">
        <f t="shared" si="464"/>
        <v>2019</v>
      </c>
      <c r="B14878" s="263" t="s">
        <v>2228</v>
      </c>
      <c r="C14878" s="264" t="s">
        <v>138</v>
      </c>
      <c r="D14878" s="74" t="str">
        <f t="shared" si="465"/>
        <v>ago/2019</v>
      </c>
      <c r="E14878" s="267">
        <v>43707</v>
      </c>
      <c r="F14878" s="263" t="s">
        <v>131</v>
      </c>
      <c r="G14878" s="263" t="s">
        <v>2229</v>
      </c>
      <c r="H14878" s="268" t="s">
        <v>409</v>
      </c>
      <c r="I14878" s="268" t="s">
        <v>133</v>
      </c>
      <c r="J14878" s="269">
        <v>-2600.66</v>
      </c>
      <c r="K14878" s="83" t="str">
        <f>IFERROR(IFERROR(VLOOKUP(I14878,'DE-PARA'!B:D,3,0),VLOOKUP(I14878,'DE-PARA'!C:D,2,0)),"NÃO ENCONTRADO")</f>
        <v>Pessoal</v>
      </c>
      <c r="L14878" s="50" t="str">
        <f>VLOOKUP(K14878,'Base -Receita-Despesa'!$B:$AS,1,FALSE)</f>
        <v>Pessoal</v>
      </c>
    </row>
    <row r="14879" spans="1:12" x14ac:dyDescent="0.3">
      <c r="A14879" s="82" t="str">
        <f t="shared" si="464"/>
        <v>2019</v>
      </c>
      <c r="B14879" s="263" t="s">
        <v>2228</v>
      </c>
      <c r="C14879" s="264" t="s">
        <v>138</v>
      </c>
      <c r="D14879" s="74" t="str">
        <f t="shared" si="465"/>
        <v>ago/2019</v>
      </c>
      <c r="E14879" s="267">
        <v>43707</v>
      </c>
      <c r="F14879" s="263" t="s">
        <v>131</v>
      </c>
      <c r="G14879" s="263" t="s">
        <v>2229</v>
      </c>
      <c r="H14879" s="268" t="s">
        <v>3830</v>
      </c>
      <c r="I14879" s="268" t="s">
        <v>133</v>
      </c>
      <c r="J14879" s="269">
        <v>-1957.52</v>
      </c>
      <c r="K14879" s="83" t="str">
        <f>IFERROR(IFERROR(VLOOKUP(I14879,'DE-PARA'!B:D,3,0),VLOOKUP(I14879,'DE-PARA'!C:D,2,0)),"NÃO ENCONTRADO")</f>
        <v>Pessoal</v>
      </c>
      <c r="L14879" s="50" t="str">
        <f>VLOOKUP(K14879,'Base -Receita-Despesa'!$B:$AS,1,FALSE)</f>
        <v>Pessoal</v>
      </c>
    </row>
    <row r="14880" spans="1:12" x14ac:dyDescent="0.3">
      <c r="A14880" s="82" t="str">
        <f t="shared" si="464"/>
        <v>2019</v>
      </c>
      <c r="B14880" s="263" t="s">
        <v>2228</v>
      </c>
      <c r="C14880" s="264" t="s">
        <v>138</v>
      </c>
      <c r="D14880" s="74" t="str">
        <f t="shared" si="465"/>
        <v>ago/2019</v>
      </c>
      <c r="E14880" s="267">
        <v>43707</v>
      </c>
      <c r="F14880" s="263" t="s">
        <v>131</v>
      </c>
      <c r="G14880" s="263" t="s">
        <v>2229</v>
      </c>
      <c r="H14880" s="268" t="s">
        <v>385</v>
      </c>
      <c r="I14880" s="268" t="s">
        <v>133</v>
      </c>
      <c r="J14880" s="269">
        <v>-2317.39</v>
      </c>
      <c r="K14880" s="83" t="str">
        <f>IFERROR(IFERROR(VLOOKUP(I14880,'DE-PARA'!B:D,3,0),VLOOKUP(I14880,'DE-PARA'!C:D,2,0)),"NÃO ENCONTRADO")</f>
        <v>Pessoal</v>
      </c>
      <c r="L14880" s="50" t="str">
        <f>VLOOKUP(K14880,'Base -Receita-Despesa'!$B:$AS,1,FALSE)</f>
        <v>Pessoal</v>
      </c>
    </row>
    <row r="14881" spans="1:12" x14ac:dyDescent="0.3">
      <c r="A14881" s="82" t="str">
        <f t="shared" si="464"/>
        <v>2019</v>
      </c>
      <c r="B14881" s="263" t="s">
        <v>2228</v>
      </c>
      <c r="C14881" s="264" t="s">
        <v>138</v>
      </c>
      <c r="D14881" s="74" t="str">
        <f t="shared" si="465"/>
        <v>ago/2019</v>
      </c>
      <c r="E14881" s="267">
        <v>43707</v>
      </c>
      <c r="F14881" s="263">
        <v>2014173</v>
      </c>
      <c r="G14881" s="263" t="s">
        <v>2229</v>
      </c>
      <c r="H14881" s="268" t="s">
        <v>3364</v>
      </c>
      <c r="I14881" s="268" t="s">
        <v>846</v>
      </c>
      <c r="J14881" s="268">
        <v>-363.5</v>
      </c>
      <c r="K14881" s="83" t="str">
        <f>IFERROR(IFERROR(VLOOKUP(I14881,'DE-PARA'!B:D,3,0),VLOOKUP(I14881,'DE-PARA'!C:D,2,0)),"NÃO ENCONTRADO")</f>
        <v>Pessoal</v>
      </c>
      <c r="L14881" s="50" t="str">
        <f>VLOOKUP(K14881,'Base -Receita-Despesa'!$B:$AS,1,FALSE)</f>
        <v>Pessoal</v>
      </c>
    </row>
    <row r="14882" spans="1:12" x14ac:dyDescent="0.3">
      <c r="A14882" s="82" t="str">
        <f t="shared" si="464"/>
        <v>2019</v>
      </c>
      <c r="B14882" s="263" t="s">
        <v>2228</v>
      </c>
      <c r="C14882" s="264" t="s">
        <v>138</v>
      </c>
      <c r="D14882" s="74" t="str">
        <f t="shared" si="465"/>
        <v>ago/2019</v>
      </c>
      <c r="E14882" s="267">
        <v>43707</v>
      </c>
      <c r="F14882" s="263" t="s">
        <v>131</v>
      </c>
      <c r="G14882" s="263" t="s">
        <v>2229</v>
      </c>
      <c r="H14882" s="268" t="s">
        <v>3142</v>
      </c>
      <c r="I14882" s="268" t="s">
        <v>133</v>
      </c>
      <c r="J14882" s="269">
        <v>-1912.85</v>
      </c>
      <c r="K14882" s="83" t="str">
        <f>IFERROR(IFERROR(VLOOKUP(I14882,'DE-PARA'!B:D,3,0),VLOOKUP(I14882,'DE-PARA'!C:D,2,0)),"NÃO ENCONTRADO")</f>
        <v>Pessoal</v>
      </c>
      <c r="L14882" s="50" t="str">
        <f>VLOOKUP(K14882,'Base -Receita-Despesa'!$B:$AS,1,FALSE)</f>
        <v>Pessoal</v>
      </c>
    </row>
    <row r="14883" spans="1:12" x14ac:dyDescent="0.3">
      <c r="A14883" s="82" t="str">
        <f t="shared" si="464"/>
        <v>2019</v>
      </c>
      <c r="B14883" s="263" t="s">
        <v>2228</v>
      </c>
      <c r="C14883" s="264" t="s">
        <v>138</v>
      </c>
      <c r="D14883" s="74" t="str">
        <f t="shared" si="465"/>
        <v>ago/2019</v>
      </c>
      <c r="E14883" s="267">
        <v>43707</v>
      </c>
      <c r="F14883" s="263" t="s">
        <v>250</v>
      </c>
      <c r="G14883" s="263" t="s">
        <v>2229</v>
      </c>
      <c r="H14883" s="268" t="s">
        <v>4672</v>
      </c>
      <c r="I14883" s="268" t="s">
        <v>2171</v>
      </c>
      <c r="J14883" s="268">
        <v>285.47000000000003</v>
      </c>
      <c r="K14883" s="83" t="str">
        <f>IFERROR(IFERROR(VLOOKUP(I14883,'DE-PARA'!B:D,3,0),VLOOKUP(I14883,'DE-PARA'!C:D,2,0)),"NÃO ENCONTRADO")</f>
        <v>Rendimentos sobre Aplicações Financeiras</v>
      </c>
      <c r="L14883" s="50" t="str">
        <f>VLOOKUP(K14883,'Base -Receita-Despesa'!$B:$AS,1,FALSE)</f>
        <v>Rendimentos sobre Aplicações Financeiras</v>
      </c>
    </row>
    <row r="14884" spans="1:12" x14ac:dyDescent="0.3">
      <c r="A14884" s="82" t="str">
        <f t="shared" si="464"/>
        <v>2019</v>
      </c>
      <c r="B14884" s="263" t="s">
        <v>2228</v>
      </c>
      <c r="C14884" s="264" t="s">
        <v>138</v>
      </c>
      <c r="D14884" s="74" t="str">
        <f t="shared" si="465"/>
        <v>ago/2019</v>
      </c>
      <c r="E14884" s="267">
        <v>43707</v>
      </c>
      <c r="F14884" s="263" t="s">
        <v>131</v>
      </c>
      <c r="G14884" s="263" t="s">
        <v>2229</v>
      </c>
      <c r="H14884" s="268" t="s">
        <v>4674</v>
      </c>
      <c r="I14884" s="268" t="s">
        <v>133</v>
      </c>
      <c r="J14884" s="269">
        <v>-1884.41</v>
      </c>
      <c r="K14884" s="83" t="str">
        <f>IFERROR(IFERROR(VLOOKUP(I14884,'DE-PARA'!B:D,3,0),VLOOKUP(I14884,'DE-PARA'!C:D,2,0)),"NÃO ENCONTRADO")</f>
        <v>Pessoal</v>
      </c>
      <c r="L14884" s="50" t="str">
        <f>VLOOKUP(K14884,'Base -Receita-Despesa'!$B:$AS,1,FALSE)</f>
        <v>Pessoal</v>
      </c>
    </row>
    <row r="14885" spans="1:12" x14ac:dyDescent="0.3">
      <c r="A14885" s="82" t="str">
        <f t="shared" si="464"/>
        <v>2019</v>
      </c>
      <c r="B14885" s="263" t="s">
        <v>2228</v>
      </c>
      <c r="C14885" s="264" t="s">
        <v>138</v>
      </c>
      <c r="D14885" s="74" t="str">
        <f t="shared" si="465"/>
        <v>ago/2019</v>
      </c>
      <c r="E14885" s="267">
        <v>43707</v>
      </c>
      <c r="F14885" s="263" t="s">
        <v>1061</v>
      </c>
      <c r="G14885" s="263" t="s">
        <v>2229</v>
      </c>
      <c r="H14885" s="268" t="s">
        <v>4370</v>
      </c>
      <c r="I14885" s="268" t="s">
        <v>126</v>
      </c>
      <c r="J14885" s="269">
        <v>500000</v>
      </c>
      <c r="K14885" s="83" t="str">
        <f>IFERROR(IFERROR(VLOOKUP(I14885,'DE-PARA'!B:D,3,0),VLOOKUP(I14885,'DE-PARA'!C:D,2,0)),"NÃO ENCONTRADO")</f>
        <v>TEV – Transferências Entre Contas (Entradas)</v>
      </c>
      <c r="L14885" s="50" t="str">
        <f>VLOOKUP(K14885,'Base -Receita-Despesa'!$B:$AS,1,FALSE)</f>
        <v>TEV – Transferências Entre Contas (Entradas)</v>
      </c>
    </row>
    <row r="14886" spans="1:12" x14ac:dyDescent="0.3">
      <c r="A14886" s="82" t="str">
        <f t="shared" si="464"/>
        <v>2019</v>
      </c>
      <c r="B14886" s="263" t="s">
        <v>2228</v>
      </c>
      <c r="C14886" s="264" t="s">
        <v>138</v>
      </c>
      <c r="D14886" s="74" t="str">
        <f t="shared" si="465"/>
        <v>ago/2019</v>
      </c>
      <c r="E14886" s="267">
        <v>43707</v>
      </c>
      <c r="F14886" s="263" t="s">
        <v>131</v>
      </c>
      <c r="G14886" s="263" t="s">
        <v>2229</v>
      </c>
      <c r="H14886" s="268" t="s">
        <v>3049</v>
      </c>
      <c r="I14886" s="268" t="s">
        <v>133</v>
      </c>
      <c r="J14886" s="269">
        <v>-1888.94</v>
      </c>
      <c r="K14886" s="83" t="str">
        <f>IFERROR(IFERROR(VLOOKUP(I14886,'DE-PARA'!B:D,3,0),VLOOKUP(I14886,'DE-PARA'!C:D,2,0)),"NÃO ENCONTRADO")</f>
        <v>Pessoal</v>
      </c>
      <c r="L14886" s="50" t="str">
        <f>VLOOKUP(K14886,'Base -Receita-Despesa'!$B:$AS,1,FALSE)</f>
        <v>Pessoal</v>
      </c>
    </row>
    <row r="14887" spans="1:12" x14ac:dyDescent="0.3">
      <c r="A14887" s="82" t="str">
        <f t="shared" si="464"/>
        <v>2019</v>
      </c>
      <c r="B14887" s="263" t="s">
        <v>2240</v>
      </c>
      <c r="C14887" s="264" t="s">
        <v>138</v>
      </c>
      <c r="D14887" s="74" t="str">
        <f t="shared" si="465"/>
        <v>set/2019</v>
      </c>
      <c r="E14887" s="267">
        <v>43710</v>
      </c>
      <c r="F14887" s="263" t="s">
        <v>1070</v>
      </c>
      <c r="G14887" s="263" t="s">
        <v>2229</v>
      </c>
      <c r="H14887" s="268" t="s">
        <v>1071</v>
      </c>
      <c r="I14887" s="268" t="s">
        <v>2237</v>
      </c>
      <c r="J14887" s="269">
        <v>500001.5</v>
      </c>
      <c r="K14887" s="83" t="str">
        <f>IFERROR(IFERROR(VLOOKUP(I14887,'DE-PARA'!B:D,3,0),VLOOKUP(I14887,'DE-PARA'!C:D,2,0)),"NÃO ENCONTRADO")</f>
        <v>Entrada Conta Aplicação (+)</v>
      </c>
      <c r="L14887" s="50" t="str">
        <f>VLOOKUP(K14887,'Base -Receita-Despesa'!$B:$AS,1,FALSE)</f>
        <v>ENTRADA CONTA APLICAÇÃO (+)</v>
      </c>
    </row>
    <row r="14888" spans="1:12" x14ac:dyDescent="0.3">
      <c r="A14888" s="82" t="str">
        <f t="shared" si="464"/>
        <v>2019</v>
      </c>
      <c r="B14888" s="263" t="s">
        <v>2240</v>
      </c>
      <c r="C14888" s="264" t="s">
        <v>138</v>
      </c>
      <c r="D14888" s="74" t="str">
        <f t="shared" si="465"/>
        <v>set/2019</v>
      </c>
      <c r="E14888" s="267">
        <v>43710</v>
      </c>
      <c r="F14888" s="263" t="s">
        <v>1261</v>
      </c>
      <c r="G14888" s="263" t="s">
        <v>2229</v>
      </c>
      <c r="H14888" s="268" t="s">
        <v>4532</v>
      </c>
      <c r="I14888" s="268" t="s">
        <v>135</v>
      </c>
      <c r="J14888" s="268">
        <v>-1.5</v>
      </c>
      <c r="K14888" s="83" t="str">
        <f>IFERROR(IFERROR(VLOOKUP(I14888,'DE-PARA'!B:D,3,0),VLOOKUP(I14888,'DE-PARA'!C:D,2,0)),"NÃO ENCONTRADO")</f>
        <v>Outras Saídas</v>
      </c>
      <c r="L14888" s="50" t="str">
        <f>VLOOKUP(K14888,'Base -Receita-Despesa'!$B:$AS,1,FALSE)</f>
        <v>Outras Saídas</v>
      </c>
    </row>
    <row r="14889" spans="1:12" x14ac:dyDescent="0.3">
      <c r="A14889" s="82" t="str">
        <f t="shared" si="464"/>
        <v>2019</v>
      </c>
      <c r="B14889" s="263" t="s">
        <v>2240</v>
      </c>
      <c r="C14889" s="264" t="s">
        <v>138</v>
      </c>
      <c r="D14889" s="74" t="str">
        <f t="shared" si="465"/>
        <v>set/2019</v>
      </c>
      <c r="E14889" s="267">
        <v>43710</v>
      </c>
      <c r="F14889" s="263" t="s">
        <v>1061</v>
      </c>
      <c r="G14889" s="263" t="s">
        <v>2229</v>
      </c>
      <c r="H14889" s="268" t="s">
        <v>4370</v>
      </c>
      <c r="I14889" s="268" t="s">
        <v>126</v>
      </c>
      <c r="J14889" s="269">
        <v>-500000</v>
      </c>
      <c r="K14889" s="83" t="str">
        <f>IFERROR(IFERROR(VLOOKUP(I14889,'DE-PARA'!B:D,3,0),VLOOKUP(I14889,'DE-PARA'!C:D,2,0)),"NÃO ENCONTRADO")</f>
        <v>TEV – Transferências Entre Contas (Entradas)</v>
      </c>
      <c r="L14889" s="50" t="str">
        <f>VLOOKUP(K14889,'Base -Receita-Despesa'!$B:$AS,1,FALSE)</f>
        <v>TEV – Transferências Entre Contas (Entradas)</v>
      </c>
    </row>
    <row r="14890" spans="1:12" x14ac:dyDescent="0.3">
      <c r="A14890" s="82" t="str">
        <f t="shared" ref="A14890:A14953" si="466">IF(K14890="NÃO ENCONTRADO",0,RIGHT(D14890,4))</f>
        <v>2019</v>
      </c>
      <c r="B14890" s="263" t="s">
        <v>2228</v>
      </c>
      <c r="C14890" s="264" t="s">
        <v>138</v>
      </c>
      <c r="D14890" s="74" t="str">
        <f t="shared" si="465"/>
        <v>set/2019</v>
      </c>
      <c r="E14890" s="267">
        <v>43710</v>
      </c>
      <c r="F14890" s="263" t="s">
        <v>139</v>
      </c>
      <c r="G14890" s="263" t="s">
        <v>2229</v>
      </c>
      <c r="H14890" s="268" t="s">
        <v>4614</v>
      </c>
      <c r="I14890" s="268" t="s">
        <v>141</v>
      </c>
      <c r="J14890" s="269">
        <v>-1629.81</v>
      </c>
      <c r="K14890" s="83" t="str">
        <f>IFERROR(IFERROR(VLOOKUP(I14890,'DE-PARA'!B:D,3,0),VLOOKUP(I14890,'DE-PARA'!C:D,2,0)),"NÃO ENCONTRADO")</f>
        <v>Pessoal</v>
      </c>
      <c r="L14890" s="50" t="str">
        <f>VLOOKUP(K14890,'Base -Receita-Despesa'!$B:$AS,1,FALSE)</f>
        <v>Pessoal</v>
      </c>
    </row>
    <row r="14891" spans="1:12" x14ac:dyDescent="0.3">
      <c r="A14891" s="82" t="str">
        <f t="shared" si="466"/>
        <v>2019</v>
      </c>
      <c r="B14891" s="263" t="s">
        <v>2228</v>
      </c>
      <c r="C14891" s="264" t="s">
        <v>138</v>
      </c>
      <c r="D14891" s="74" t="str">
        <f t="shared" si="465"/>
        <v>set/2019</v>
      </c>
      <c r="E14891" s="267">
        <v>43710</v>
      </c>
      <c r="F14891" s="263" t="s">
        <v>139</v>
      </c>
      <c r="G14891" s="263" t="s">
        <v>2229</v>
      </c>
      <c r="H14891" s="268" t="s">
        <v>4675</v>
      </c>
      <c r="I14891" s="268" t="s">
        <v>141</v>
      </c>
      <c r="J14891" s="268">
        <v>-280.32</v>
      </c>
      <c r="K14891" s="83" t="str">
        <f>IFERROR(IFERROR(VLOOKUP(I14891,'DE-PARA'!B:D,3,0),VLOOKUP(I14891,'DE-PARA'!C:D,2,0)),"NÃO ENCONTRADO")</f>
        <v>Pessoal</v>
      </c>
      <c r="L14891" s="50" t="str">
        <f>VLOOKUP(K14891,'Base -Receita-Despesa'!$B:$AS,1,FALSE)</f>
        <v>Pessoal</v>
      </c>
    </row>
    <row r="14892" spans="1:12" x14ac:dyDescent="0.3">
      <c r="A14892" s="82" t="str">
        <f t="shared" si="466"/>
        <v>2019</v>
      </c>
      <c r="B14892" s="263" t="s">
        <v>2228</v>
      </c>
      <c r="C14892" s="264" t="s">
        <v>138</v>
      </c>
      <c r="D14892" s="74" t="str">
        <f t="shared" si="465"/>
        <v>set/2019</v>
      </c>
      <c r="E14892" s="267">
        <v>43710</v>
      </c>
      <c r="F14892" s="263">
        <v>2776587</v>
      </c>
      <c r="G14892" s="263" t="s">
        <v>2229</v>
      </c>
      <c r="H14892" s="268" t="s">
        <v>2784</v>
      </c>
      <c r="I14892" s="268" t="s">
        <v>164</v>
      </c>
      <c r="J14892" s="268">
        <v>-47.33</v>
      </c>
      <c r="K14892" s="83" t="str">
        <f>IFERROR(IFERROR(VLOOKUP(I14892,'DE-PARA'!B:D,3,0),VLOOKUP(I14892,'DE-PARA'!C:D,2,0)),"NÃO ENCONTRADO")</f>
        <v>Concessionárias (água, luz e telefone)</v>
      </c>
      <c r="L14892" s="50" t="str">
        <f>VLOOKUP(K14892,'Base -Receita-Despesa'!$B:$AS,1,FALSE)</f>
        <v>Concessionárias (água, luz e telefone)</v>
      </c>
    </row>
    <row r="14893" spans="1:12" x14ac:dyDescent="0.3">
      <c r="A14893" s="82" t="str">
        <f t="shared" si="466"/>
        <v>2019</v>
      </c>
      <c r="B14893" s="263" t="s">
        <v>2228</v>
      </c>
      <c r="C14893" s="264" t="s">
        <v>138</v>
      </c>
      <c r="D14893" s="74" t="str">
        <f t="shared" si="465"/>
        <v>set/2019</v>
      </c>
      <c r="E14893" s="267">
        <v>43710</v>
      </c>
      <c r="F14893" s="263">
        <v>8457</v>
      </c>
      <c r="G14893" s="263" t="s">
        <v>2229</v>
      </c>
      <c r="H14893" s="268" t="s">
        <v>2341</v>
      </c>
      <c r="I14893" s="268" t="s">
        <v>232</v>
      </c>
      <c r="J14893" s="268">
        <v>-492.65</v>
      </c>
      <c r="K14893" s="83" t="str">
        <f>IFERROR(IFERROR(VLOOKUP(I14893,'DE-PARA'!B:D,3,0),VLOOKUP(I14893,'DE-PARA'!C:D,2,0)),"NÃO ENCONTRADO")</f>
        <v>Materiais</v>
      </c>
      <c r="L14893" s="50" t="str">
        <f>VLOOKUP(K14893,'Base -Receita-Despesa'!$B:$AS,1,FALSE)</f>
        <v>Materiais</v>
      </c>
    </row>
    <row r="14894" spans="1:12" x14ac:dyDescent="0.3">
      <c r="A14894" s="82" t="str">
        <f t="shared" si="466"/>
        <v>2019</v>
      </c>
      <c r="B14894" s="263" t="s">
        <v>2228</v>
      </c>
      <c r="C14894" s="264" t="s">
        <v>138</v>
      </c>
      <c r="D14894" s="74" t="str">
        <f t="shared" si="465"/>
        <v>set/2019</v>
      </c>
      <c r="E14894" s="267">
        <v>43710</v>
      </c>
      <c r="F14894" s="263" t="s">
        <v>139</v>
      </c>
      <c r="G14894" s="263" t="s">
        <v>2229</v>
      </c>
      <c r="H14894" s="268" t="s">
        <v>4676</v>
      </c>
      <c r="I14894" s="268" t="s">
        <v>141</v>
      </c>
      <c r="J14894" s="269">
        <v>-280723.55</v>
      </c>
      <c r="K14894" s="83" t="str">
        <f>IFERROR(IFERROR(VLOOKUP(I14894,'DE-PARA'!B:D,3,0),VLOOKUP(I14894,'DE-PARA'!C:D,2,0)),"NÃO ENCONTRADO")</f>
        <v>Pessoal</v>
      </c>
      <c r="L14894" s="50" t="str">
        <f>VLOOKUP(K14894,'Base -Receita-Despesa'!$B:$AS,1,FALSE)</f>
        <v>Pessoal</v>
      </c>
    </row>
    <row r="14895" spans="1:12" x14ac:dyDescent="0.3">
      <c r="A14895" s="82" t="str">
        <f t="shared" si="466"/>
        <v>2019</v>
      </c>
      <c r="B14895" s="263" t="s">
        <v>2228</v>
      </c>
      <c r="C14895" s="264" t="s">
        <v>138</v>
      </c>
      <c r="D14895" s="74" t="str">
        <f t="shared" si="465"/>
        <v>set/2019</v>
      </c>
      <c r="E14895" s="267">
        <v>43710</v>
      </c>
      <c r="F14895" s="263">
        <v>16414</v>
      </c>
      <c r="G14895" s="263" t="s">
        <v>2229</v>
      </c>
      <c r="H14895" s="268" t="s">
        <v>4591</v>
      </c>
      <c r="I14895" s="268" t="s">
        <v>151</v>
      </c>
      <c r="J14895" s="268">
        <v>-425</v>
      </c>
      <c r="K14895" s="83" t="str">
        <f>IFERROR(IFERROR(VLOOKUP(I14895,'DE-PARA'!B:D,3,0),VLOOKUP(I14895,'DE-PARA'!C:D,2,0)),"NÃO ENCONTRADO")</f>
        <v>Concessionárias (água, luz e telefone)</v>
      </c>
      <c r="L14895" s="50" t="str">
        <f>VLOOKUP(K14895,'Base -Receita-Despesa'!$B:$AS,1,FALSE)</f>
        <v>Concessionárias (água, luz e telefone)</v>
      </c>
    </row>
    <row r="14896" spans="1:12" x14ac:dyDescent="0.3">
      <c r="A14896" s="82" t="str">
        <f t="shared" si="466"/>
        <v>2019</v>
      </c>
      <c r="B14896" s="263" t="s">
        <v>2228</v>
      </c>
      <c r="C14896" s="264" t="s">
        <v>138</v>
      </c>
      <c r="D14896" s="74" t="str">
        <f t="shared" si="465"/>
        <v>set/2019</v>
      </c>
      <c r="E14896" s="267">
        <v>43710</v>
      </c>
      <c r="F14896" s="263">
        <v>16414</v>
      </c>
      <c r="G14896" s="263" t="s">
        <v>2229</v>
      </c>
      <c r="H14896" s="268" t="s">
        <v>4591</v>
      </c>
      <c r="I14896" s="268" t="s">
        <v>562</v>
      </c>
      <c r="J14896" s="268">
        <v>-63.75</v>
      </c>
      <c r="K14896" s="83" t="str">
        <f>IFERROR(IFERROR(VLOOKUP(I14896,'DE-PARA'!B:D,3,0),VLOOKUP(I14896,'DE-PARA'!C:D,2,0)),"NÃO ENCONTRADO")</f>
        <v>Outras Saídas</v>
      </c>
      <c r="L14896" s="50" t="str">
        <f>VLOOKUP(K14896,'Base -Receita-Despesa'!$B:$AS,1,FALSE)</f>
        <v>Outras Saídas</v>
      </c>
    </row>
    <row r="14897" spans="1:12" x14ac:dyDescent="0.3">
      <c r="A14897" s="82" t="str">
        <f t="shared" si="466"/>
        <v>2019</v>
      </c>
      <c r="B14897" s="263" t="s">
        <v>2228</v>
      </c>
      <c r="C14897" s="264" t="s">
        <v>138</v>
      </c>
      <c r="D14897" s="74" t="str">
        <f t="shared" si="465"/>
        <v>set/2019</v>
      </c>
      <c r="E14897" s="267">
        <v>43710</v>
      </c>
      <c r="F14897" s="263">
        <v>38060</v>
      </c>
      <c r="G14897" s="263" t="s">
        <v>2229</v>
      </c>
      <c r="H14897" s="268" t="s">
        <v>4380</v>
      </c>
      <c r="I14897" s="268" t="s">
        <v>120</v>
      </c>
      <c r="J14897" s="269">
        <v>-1574.64</v>
      </c>
      <c r="K14897" s="83" t="str">
        <f>IFERROR(IFERROR(VLOOKUP(I14897,'DE-PARA'!B:D,3,0),VLOOKUP(I14897,'DE-PARA'!C:D,2,0)),"NÃO ENCONTRADO")</f>
        <v>Serviços</v>
      </c>
      <c r="L14897" s="50" t="str">
        <f>VLOOKUP(K14897,'Base -Receita-Despesa'!$B:$AS,1,FALSE)</f>
        <v>Serviços</v>
      </c>
    </row>
    <row r="14898" spans="1:12" x14ac:dyDescent="0.3">
      <c r="A14898" s="82" t="str">
        <f t="shared" si="466"/>
        <v>2019</v>
      </c>
      <c r="B14898" s="263" t="s">
        <v>2228</v>
      </c>
      <c r="C14898" s="264" t="s">
        <v>138</v>
      </c>
      <c r="D14898" s="74" t="str">
        <f t="shared" si="465"/>
        <v>set/2019</v>
      </c>
      <c r="E14898" s="267">
        <v>43710</v>
      </c>
      <c r="F14898" s="263" t="s">
        <v>4412</v>
      </c>
      <c r="G14898" s="263" t="s">
        <v>2229</v>
      </c>
      <c r="H14898" s="268" t="s">
        <v>4559</v>
      </c>
      <c r="I14898" s="268" t="s">
        <v>130</v>
      </c>
      <c r="J14898" s="280">
        <v>-6179.15</v>
      </c>
      <c r="K14898" s="83" t="str">
        <f>IFERROR(IFERROR(VLOOKUP(I14898,'DE-PARA'!B:D,3,0),VLOOKUP(I14898,'DE-PARA'!C:D,2,0)),"NÃO ENCONTRADO")</f>
        <v>Rescisões Trabalhistas</v>
      </c>
      <c r="L14898" s="50" t="str">
        <f>VLOOKUP(K14898,'Base -Receita-Despesa'!$B:$AS,1,FALSE)</f>
        <v>Rescisões Trabalhistas</v>
      </c>
    </row>
    <row r="14899" spans="1:12" x14ac:dyDescent="0.3">
      <c r="A14899" s="82" t="str">
        <f t="shared" si="466"/>
        <v>2019</v>
      </c>
      <c r="B14899" s="263" t="s">
        <v>2228</v>
      </c>
      <c r="C14899" s="264" t="s">
        <v>138</v>
      </c>
      <c r="D14899" s="74" t="str">
        <f t="shared" si="465"/>
        <v>set/2019</v>
      </c>
      <c r="E14899" s="267">
        <v>43710</v>
      </c>
      <c r="F14899" s="263" t="s">
        <v>3376</v>
      </c>
      <c r="G14899" s="263" t="s">
        <v>2229</v>
      </c>
      <c r="H14899" s="268" t="s">
        <v>4559</v>
      </c>
      <c r="I14899" s="268" t="s">
        <v>130</v>
      </c>
      <c r="J14899" s="269">
        <v>-8845.99</v>
      </c>
      <c r="K14899" s="83" t="str">
        <f>IFERROR(IFERROR(VLOOKUP(I14899,'DE-PARA'!B:D,3,0),VLOOKUP(I14899,'DE-PARA'!C:D,2,0)),"NÃO ENCONTRADO")</f>
        <v>Rescisões Trabalhistas</v>
      </c>
      <c r="L14899" s="50" t="str">
        <f>VLOOKUP(K14899,'Base -Receita-Despesa'!$B:$AS,1,FALSE)</f>
        <v>Rescisões Trabalhistas</v>
      </c>
    </row>
    <row r="14900" spans="1:12" x14ac:dyDescent="0.3">
      <c r="A14900" s="82" t="str">
        <f t="shared" si="466"/>
        <v>2019</v>
      </c>
      <c r="B14900" s="263" t="s">
        <v>2228</v>
      </c>
      <c r="C14900" s="264" t="s">
        <v>138</v>
      </c>
      <c r="D14900" s="74" t="str">
        <f t="shared" si="465"/>
        <v>set/2019</v>
      </c>
      <c r="E14900" s="267">
        <v>43710</v>
      </c>
      <c r="F14900" s="263" t="s">
        <v>139</v>
      </c>
      <c r="G14900" s="263" t="s">
        <v>2229</v>
      </c>
      <c r="H14900" s="268" t="s">
        <v>4645</v>
      </c>
      <c r="I14900" s="268" t="s">
        <v>141</v>
      </c>
      <c r="J14900" s="268">
        <v>-750</v>
      </c>
      <c r="K14900" s="83" t="str">
        <f>IFERROR(IFERROR(VLOOKUP(I14900,'DE-PARA'!B:D,3,0),VLOOKUP(I14900,'DE-PARA'!C:D,2,0)),"NÃO ENCONTRADO")</f>
        <v>Pessoal</v>
      </c>
      <c r="L14900" s="50" t="str">
        <f>VLOOKUP(K14900,'Base -Receita-Despesa'!$B:$AS,1,FALSE)</f>
        <v>Pessoal</v>
      </c>
    </row>
    <row r="14901" spans="1:12" x14ac:dyDescent="0.3">
      <c r="A14901" s="82" t="str">
        <f t="shared" si="466"/>
        <v>2019</v>
      </c>
      <c r="B14901" s="263" t="s">
        <v>2228</v>
      </c>
      <c r="C14901" s="264" t="s">
        <v>138</v>
      </c>
      <c r="D14901" s="74" t="str">
        <f t="shared" si="465"/>
        <v>set/2019</v>
      </c>
      <c r="E14901" s="267">
        <v>43710</v>
      </c>
      <c r="F14901" s="263" t="s">
        <v>139</v>
      </c>
      <c r="G14901" s="263" t="s">
        <v>2229</v>
      </c>
      <c r="H14901" s="268" t="s">
        <v>4646</v>
      </c>
      <c r="I14901" s="268" t="s">
        <v>141</v>
      </c>
      <c r="J14901" s="269">
        <v>-1448.29</v>
      </c>
      <c r="K14901" s="83" t="str">
        <f>IFERROR(IFERROR(VLOOKUP(I14901,'DE-PARA'!B:D,3,0),VLOOKUP(I14901,'DE-PARA'!C:D,2,0)),"NÃO ENCONTRADO")</f>
        <v>Pessoal</v>
      </c>
      <c r="L14901" s="50" t="str">
        <f>VLOOKUP(K14901,'Base -Receita-Despesa'!$B:$AS,1,FALSE)</f>
        <v>Pessoal</v>
      </c>
    </row>
    <row r="14902" spans="1:12" x14ac:dyDescent="0.3">
      <c r="A14902" s="82" t="str">
        <f t="shared" si="466"/>
        <v>2019</v>
      </c>
      <c r="B14902" s="263" t="s">
        <v>2228</v>
      </c>
      <c r="C14902" s="264" t="s">
        <v>138</v>
      </c>
      <c r="D14902" s="74" t="str">
        <f t="shared" si="465"/>
        <v>set/2019</v>
      </c>
      <c r="E14902" s="267">
        <v>43710</v>
      </c>
      <c r="F14902" s="263" t="s">
        <v>1061</v>
      </c>
      <c r="G14902" s="263" t="s">
        <v>2229</v>
      </c>
      <c r="H14902" s="268" t="s">
        <v>4370</v>
      </c>
      <c r="I14902" s="268" t="s">
        <v>126</v>
      </c>
      <c r="J14902" s="269">
        <v>500000</v>
      </c>
      <c r="K14902" s="83" t="str">
        <f>IFERROR(IFERROR(VLOOKUP(I14902,'DE-PARA'!B:D,3,0),VLOOKUP(I14902,'DE-PARA'!C:D,2,0)),"NÃO ENCONTRADO")</f>
        <v>TEV – Transferências Entre Contas (Entradas)</v>
      </c>
      <c r="L14902" s="50" t="str">
        <f>VLOOKUP(K14902,'Base -Receita-Despesa'!$B:$AS,1,FALSE)</f>
        <v>TEV – Transferências Entre Contas (Entradas)</v>
      </c>
    </row>
    <row r="14903" spans="1:12" x14ac:dyDescent="0.3">
      <c r="A14903" s="82" t="str">
        <f t="shared" si="466"/>
        <v>2019</v>
      </c>
      <c r="B14903" s="263" t="s">
        <v>2228</v>
      </c>
      <c r="C14903" s="264" t="s">
        <v>138</v>
      </c>
      <c r="D14903" s="74" t="str">
        <f t="shared" si="465"/>
        <v>set/2019</v>
      </c>
      <c r="E14903" s="267">
        <v>43710</v>
      </c>
      <c r="F14903" s="263" t="s">
        <v>139</v>
      </c>
      <c r="G14903" s="263" t="s">
        <v>2229</v>
      </c>
      <c r="H14903" s="268" t="s">
        <v>1258</v>
      </c>
      <c r="I14903" s="268" t="s">
        <v>141</v>
      </c>
      <c r="J14903" s="269">
        <v>-2534.21</v>
      </c>
      <c r="K14903" s="83" t="str">
        <f>IFERROR(IFERROR(VLOOKUP(I14903,'DE-PARA'!B:D,3,0),VLOOKUP(I14903,'DE-PARA'!C:D,2,0)),"NÃO ENCONTRADO")</f>
        <v>Pessoal</v>
      </c>
      <c r="L14903" s="50" t="str">
        <f>VLOOKUP(K14903,'Base -Receita-Despesa'!$B:$AS,1,FALSE)</f>
        <v>Pessoal</v>
      </c>
    </row>
    <row r="14904" spans="1:12" x14ac:dyDescent="0.3">
      <c r="A14904" s="82" t="str">
        <f t="shared" si="466"/>
        <v>2019</v>
      </c>
      <c r="B14904" s="263" t="s">
        <v>2240</v>
      </c>
      <c r="C14904" s="264" t="s">
        <v>138</v>
      </c>
      <c r="D14904" s="74" t="str">
        <f t="shared" si="465"/>
        <v>set/2019</v>
      </c>
      <c r="E14904" s="267">
        <v>43711</v>
      </c>
      <c r="F14904" s="263" t="s">
        <v>1070</v>
      </c>
      <c r="G14904" s="263" t="s">
        <v>2229</v>
      </c>
      <c r="H14904" s="268" t="s">
        <v>1071</v>
      </c>
      <c r="I14904" s="268" t="s">
        <v>2237</v>
      </c>
      <c r="J14904" s="269">
        <v>163250.49</v>
      </c>
      <c r="K14904" s="83" t="str">
        <f>IFERROR(IFERROR(VLOOKUP(I14904,'DE-PARA'!B:D,3,0),VLOOKUP(I14904,'DE-PARA'!C:D,2,0)),"NÃO ENCONTRADO")</f>
        <v>Entrada Conta Aplicação (+)</v>
      </c>
      <c r="L14904" s="50" t="str">
        <f>VLOOKUP(K14904,'Base -Receita-Despesa'!$B:$AS,1,FALSE)</f>
        <v>ENTRADA CONTA APLICAÇÃO (+)</v>
      </c>
    </row>
    <row r="14905" spans="1:12" x14ac:dyDescent="0.3">
      <c r="A14905" s="82" t="str">
        <f t="shared" si="466"/>
        <v>2019</v>
      </c>
      <c r="B14905" s="263" t="s">
        <v>2240</v>
      </c>
      <c r="C14905" s="264" t="s">
        <v>138</v>
      </c>
      <c r="D14905" s="74" t="str">
        <f t="shared" si="465"/>
        <v>set/2019</v>
      </c>
      <c r="E14905" s="267">
        <v>43711</v>
      </c>
      <c r="F14905" s="263" t="s">
        <v>1061</v>
      </c>
      <c r="G14905" s="263" t="s">
        <v>2229</v>
      </c>
      <c r="H14905" s="268" t="s">
        <v>4370</v>
      </c>
      <c r="I14905" s="268" t="s">
        <v>126</v>
      </c>
      <c r="J14905" s="269">
        <v>-163250.49</v>
      </c>
      <c r="K14905" s="83" t="str">
        <f>IFERROR(IFERROR(VLOOKUP(I14905,'DE-PARA'!B:D,3,0),VLOOKUP(I14905,'DE-PARA'!C:D,2,0)),"NÃO ENCONTRADO")</f>
        <v>TEV – Transferências Entre Contas (Entradas)</v>
      </c>
      <c r="L14905" s="50" t="str">
        <f>VLOOKUP(K14905,'Base -Receita-Despesa'!$B:$AS,1,FALSE)</f>
        <v>TEV – Transferências Entre Contas (Entradas)</v>
      </c>
    </row>
    <row r="14906" spans="1:12" x14ac:dyDescent="0.3">
      <c r="A14906" s="82" t="str">
        <f t="shared" si="466"/>
        <v>2019</v>
      </c>
      <c r="B14906" s="263" t="s">
        <v>2228</v>
      </c>
      <c r="C14906" s="264" t="s">
        <v>138</v>
      </c>
      <c r="D14906" s="74" t="str">
        <f t="shared" si="465"/>
        <v>set/2019</v>
      </c>
      <c r="E14906" s="267">
        <v>43711</v>
      </c>
      <c r="F14906" s="263">
        <v>2329108</v>
      </c>
      <c r="G14906" s="263" t="s">
        <v>2229</v>
      </c>
      <c r="H14906" s="268" t="s">
        <v>2684</v>
      </c>
      <c r="I14906" s="268" t="s">
        <v>145</v>
      </c>
      <c r="J14906" s="269">
        <v>-7140.35</v>
      </c>
      <c r="K14906" s="83" t="str">
        <f>IFERROR(IFERROR(VLOOKUP(I14906,'DE-PARA'!B:D,3,0),VLOOKUP(I14906,'DE-PARA'!C:D,2,0)),"NÃO ENCONTRADO")</f>
        <v>Serviços</v>
      </c>
      <c r="L14906" s="50" t="str">
        <f>VLOOKUP(K14906,'Base -Receita-Despesa'!$B:$AS,1,FALSE)</f>
        <v>Serviços</v>
      </c>
    </row>
    <row r="14907" spans="1:12" x14ac:dyDescent="0.3">
      <c r="A14907" s="82" t="str">
        <f t="shared" si="466"/>
        <v>2019</v>
      </c>
      <c r="B14907" s="263" t="s">
        <v>2228</v>
      </c>
      <c r="C14907" s="264" t="s">
        <v>138</v>
      </c>
      <c r="D14907" s="74" t="str">
        <f t="shared" si="465"/>
        <v>set/2019</v>
      </c>
      <c r="E14907" s="267">
        <v>43711</v>
      </c>
      <c r="F14907" s="263" t="s">
        <v>139</v>
      </c>
      <c r="G14907" s="263" t="s">
        <v>2229</v>
      </c>
      <c r="H14907" s="268" t="s">
        <v>4525</v>
      </c>
      <c r="I14907" s="268" t="s">
        <v>141</v>
      </c>
      <c r="J14907" s="269">
        <v>-6584.8</v>
      </c>
      <c r="K14907" s="83" t="str">
        <f>IFERROR(IFERROR(VLOOKUP(I14907,'DE-PARA'!B:D,3,0),VLOOKUP(I14907,'DE-PARA'!C:D,2,0)),"NÃO ENCONTRADO")</f>
        <v>Pessoal</v>
      </c>
      <c r="L14907" s="50" t="str">
        <f>VLOOKUP(K14907,'Base -Receita-Despesa'!$B:$AS,1,FALSE)</f>
        <v>Pessoal</v>
      </c>
    </row>
    <row r="14908" spans="1:12" x14ac:dyDescent="0.3">
      <c r="A14908" s="82" t="str">
        <f t="shared" si="466"/>
        <v>2019</v>
      </c>
      <c r="B14908" s="263" t="s">
        <v>2228</v>
      </c>
      <c r="C14908" s="264" t="s">
        <v>138</v>
      </c>
      <c r="D14908" s="74" t="str">
        <f t="shared" si="465"/>
        <v>set/2019</v>
      </c>
      <c r="E14908" s="267">
        <v>43711</v>
      </c>
      <c r="F14908" s="263" t="s">
        <v>4374</v>
      </c>
      <c r="G14908" s="263" t="s">
        <v>2229</v>
      </c>
      <c r="H14908" s="268" t="s">
        <v>72</v>
      </c>
      <c r="I14908" s="268" t="s">
        <v>1064</v>
      </c>
      <c r="J14908" s="269">
        <v>-370327.11</v>
      </c>
      <c r="K14908" s="83" t="str">
        <f>IFERROR(IFERROR(VLOOKUP(I14908,'DE-PARA'!B:D,3,0),VLOOKUP(I14908,'DE-PARA'!C:D,2,0)),"NÃO ENCONTRADO")</f>
        <v>Saídas Da C/A Por Regates (-)</v>
      </c>
      <c r="L14908" s="50" t="str">
        <f>VLOOKUP(K14908,'Base -Receita-Despesa'!$B:$AS,1,FALSE)</f>
        <v>SAÍDAS DA C/A POR REGATES (-)</v>
      </c>
    </row>
    <row r="14909" spans="1:12" x14ac:dyDescent="0.3">
      <c r="A14909" s="82" t="str">
        <f t="shared" si="466"/>
        <v>2019</v>
      </c>
      <c r="B14909" s="263" t="s">
        <v>2228</v>
      </c>
      <c r="C14909" s="264" t="s">
        <v>138</v>
      </c>
      <c r="D14909" s="74" t="str">
        <f t="shared" si="465"/>
        <v>set/2019</v>
      </c>
      <c r="E14909" s="267">
        <v>43711</v>
      </c>
      <c r="F14909" s="263">
        <v>3422</v>
      </c>
      <c r="G14909" s="263" t="s">
        <v>2229</v>
      </c>
      <c r="H14909" s="268" t="s">
        <v>4667</v>
      </c>
      <c r="I14909" s="268" t="s">
        <v>2182</v>
      </c>
      <c r="J14909" s="268">
        <v>-450</v>
      </c>
      <c r="K14909" s="83" t="str">
        <f>IFERROR(IFERROR(VLOOKUP(I14909,'DE-PARA'!B:D,3,0),VLOOKUP(I14909,'DE-PARA'!C:D,2,0)),"NÃO ENCONTRADO")</f>
        <v>Materiais</v>
      </c>
      <c r="L14909" s="50" t="str">
        <f>VLOOKUP(K14909,'Base -Receita-Despesa'!$B:$AS,1,FALSE)</f>
        <v>Materiais</v>
      </c>
    </row>
    <row r="14910" spans="1:12" x14ac:dyDescent="0.3">
      <c r="A14910" s="82" t="str">
        <f t="shared" si="466"/>
        <v>2019</v>
      </c>
      <c r="B14910" s="263" t="s">
        <v>2228</v>
      </c>
      <c r="C14910" s="264" t="s">
        <v>138</v>
      </c>
      <c r="D14910" s="74" t="str">
        <f t="shared" si="465"/>
        <v>set/2019</v>
      </c>
      <c r="E14910" s="267">
        <v>43711</v>
      </c>
      <c r="F14910" s="263" t="s">
        <v>1261</v>
      </c>
      <c r="G14910" s="263" t="s">
        <v>2229</v>
      </c>
      <c r="H14910" s="268" t="s">
        <v>262</v>
      </c>
      <c r="I14910" s="268" t="s">
        <v>135</v>
      </c>
      <c r="J14910" s="268">
        <v>-12.3</v>
      </c>
      <c r="K14910" s="83" t="str">
        <f>IFERROR(IFERROR(VLOOKUP(I14910,'DE-PARA'!B:D,3,0),VLOOKUP(I14910,'DE-PARA'!C:D,2,0)),"NÃO ENCONTRADO")</f>
        <v>Outras Saídas</v>
      </c>
      <c r="L14910" s="50" t="str">
        <f>VLOOKUP(K14910,'Base -Receita-Despesa'!$B:$AS,1,FALSE)</f>
        <v>Outras Saídas</v>
      </c>
    </row>
    <row r="14911" spans="1:12" x14ac:dyDescent="0.3">
      <c r="A14911" s="82" t="str">
        <f t="shared" si="466"/>
        <v>2019</v>
      </c>
      <c r="B14911" s="263" t="s">
        <v>2228</v>
      </c>
      <c r="C14911" s="264" t="s">
        <v>138</v>
      </c>
      <c r="D14911" s="74" t="str">
        <f t="shared" si="465"/>
        <v>set/2019</v>
      </c>
      <c r="E14911" s="267">
        <v>43711</v>
      </c>
      <c r="F14911" s="263" t="s">
        <v>131</v>
      </c>
      <c r="G14911" s="263" t="s">
        <v>2229</v>
      </c>
      <c r="H14911" s="268" t="s">
        <v>3765</v>
      </c>
      <c r="I14911" s="268" t="s">
        <v>133</v>
      </c>
      <c r="J14911" s="269">
        <v>-1151.29</v>
      </c>
      <c r="K14911" s="83" t="str">
        <f>IFERROR(IFERROR(VLOOKUP(I14911,'DE-PARA'!B:D,3,0),VLOOKUP(I14911,'DE-PARA'!C:D,2,0)),"NÃO ENCONTRADO")</f>
        <v>Pessoal</v>
      </c>
      <c r="L14911" s="50" t="str">
        <f>VLOOKUP(K14911,'Base -Receita-Despesa'!$B:$AS,1,FALSE)</f>
        <v>Pessoal</v>
      </c>
    </row>
    <row r="14912" spans="1:12" x14ac:dyDescent="0.3">
      <c r="A14912" s="82" t="str">
        <f t="shared" si="466"/>
        <v>2019</v>
      </c>
      <c r="B14912" s="263" t="s">
        <v>2228</v>
      </c>
      <c r="C14912" s="264" t="s">
        <v>138</v>
      </c>
      <c r="D14912" s="74" t="str">
        <f t="shared" si="465"/>
        <v>set/2019</v>
      </c>
      <c r="E14912" s="267">
        <v>43711</v>
      </c>
      <c r="F14912" s="263" t="s">
        <v>131</v>
      </c>
      <c r="G14912" s="263" t="s">
        <v>2229</v>
      </c>
      <c r="H14912" s="268" t="s">
        <v>2258</v>
      </c>
      <c r="I14912" s="268" t="s">
        <v>133</v>
      </c>
      <c r="J14912" s="269">
        <v>-1161.6099999999999</v>
      </c>
      <c r="K14912" s="83" t="str">
        <f>IFERROR(IFERROR(VLOOKUP(I14912,'DE-PARA'!B:D,3,0),VLOOKUP(I14912,'DE-PARA'!C:D,2,0)),"NÃO ENCONTRADO")</f>
        <v>Pessoal</v>
      </c>
      <c r="L14912" s="50" t="str">
        <f>VLOOKUP(K14912,'Base -Receita-Despesa'!$B:$AS,1,FALSE)</f>
        <v>Pessoal</v>
      </c>
    </row>
    <row r="14913" spans="1:12" x14ac:dyDescent="0.3">
      <c r="A14913" s="82" t="str">
        <f t="shared" si="466"/>
        <v>2019</v>
      </c>
      <c r="B14913" s="263" t="s">
        <v>2228</v>
      </c>
      <c r="C14913" s="264" t="s">
        <v>138</v>
      </c>
      <c r="D14913" s="74" t="str">
        <f t="shared" si="465"/>
        <v>set/2019</v>
      </c>
      <c r="E14913" s="267">
        <v>43711</v>
      </c>
      <c r="F14913" s="263" t="s">
        <v>131</v>
      </c>
      <c r="G14913" s="263" t="s">
        <v>2229</v>
      </c>
      <c r="H14913" s="268" t="s">
        <v>2963</v>
      </c>
      <c r="I14913" s="268" t="s">
        <v>133</v>
      </c>
      <c r="J14913" s="269">
        <v>-2149.8200000000002</v>
      </c>
      <c r="K14913" s="83" t="str">
        <f>IFERROR(IFERROR(VLOOKUP(I14913,'DE-PARA'!B:D,3,0),VLOOKUP(I14913,'DE-PARA'!C:D,2,0)),"NÃO ENCONTRADO")</f>
        <v>Pessoal</v>
      </c>
      <c r="L14913" s="50" t="str">
        <f>VLOOKUP(K14913,'Base -Receita-Despesa'!$B:$AS,1,FALSE)</f>
        <v>Pessoal</v>
      </c>
    </row>
    <row r="14914" spans="1:12" x14ac:dyDescent="0.3">
      <c r="A14914" s="82" t="str">
        <f t="shared" si="466"/>
        <v>2019</v>
      </c>
      <c r="B14914" s="263" t="s">
        <v>2228</v>
      </c>
      <c r="C14914" s="264" t="s">
        <v>138</v>
      </c>
      <c r="D14914" s="74" t="str">
        <f t="shared" si="465"/>
        <v>set/2019</v>
      </c>
      <c r="E14914" s="267">
        <v>43711</v>
      </c>
      <c r="F14914" s="265" t="s">
        <v>4677</v>
      </c>
      <c r="G14914" s="263" t="s">
        <v>2229</v>
      </c>
      <c r="H14914" s="268" t="s">
        <v>2353</v>
      </c>
      <c r="I14914" s="268" t="s">
        <v>188</v>
      </c>
      <c r="J14914" s="269">
        <v>-1225.1300000000001</v>
      </c>
      <c r="K14914" s="83" t="str">
        <f>IFERROR(IFERROR(VLOOKUP(I14914,'DE-PARA'!B:D,3,0),VLOOKUP(I14914,'DE-PARA'!C:D,2,0)),"NÃO ENCONTRADO")</f>
        <v>Serviços</v>
      </c>
      <c r="L14914" s="50" t="str">
        <f>VLOOKUP(K14914,'Base -Receita-Despesa'!$B:$AS,1,FALSE)</f>
        <v>Serviços</v>
      </c>
    </row>
    <row r="14915" spans="1:12" x14ac:dyDescent="0.3">
      <c r="A14915" s="82" t="str">
        <f t="shared" si="466"/>
        <v>2019</v>
      </c>
      <c r="B14915" s="263" t="s">
        <v>2228</v>
      </c>
      <c r="C14915" s="264" t="s">
        <v>138</v>
      </c>
      <c r="D14915" s="74" t="str">
        <f t="shared" si="465"/>
        <v>set/2019</v>
      </c>
      <c r="E14915" s="267">
        <v>43711</v>
      </c>
      <c r="F14915" s="265" t="s">
        <v>4678</v>
      </c>
      <c r="G14915" s="263" t="s">
        <v>2229</v>
      </c>
      <c r="H14915" s="268" t="s">
        <v>2353</v>
      </c>
      <c r="I14915" s="268" t="s">
        <v>179</v>
      </c>
      <c r="J14915" s="269">
        <v>-1545.14</v>
      </c>
      <c r="K14915" s="83" t="str">
        <f>IFERROR(IFERROR(VLOOKUP(I14915,'DE-PARA'!B:D,3,0),VLOOKUP(I14915,'DE-PARA'!C:D,2,0)),"NÃO ENCONTRADO")</f>
        <v>Serviços</v>
      </c>
      <c r="L14915" s="50" t="str">
        <f>VLOOKUP(K14915,'Base -Receita-Despesa'!$B:$AS,1,FALSE)</f>
        <v>Serviços</v>
      </c>
    </row>
    <row r="14916" spans="1:12" x14ac:dyDescent="0.3">
      <c r="A14916" s="82" t="str">
        <f t="shared" si="466"/>
        <v>2019</v>
      </c>
      <c r="B14916" s="263" t="s">
        <v>2228</v>
      </c>
      <c r="C14916" s="264" t="s">
        <v>138</v>
      </c>
      <c r="D14916" s="74" t="str">
        <f t="shared" ref="D14916:D14979" si="467">TEXT(E14916,"mmm/aaaa")</f>
        <v>set/2019</v>
      </c>
      <c r="E14916" s="267">
        <v>43711</v>
      </c>
      <c r="F14916" s="265" t="s">
        <v>4679</v>
      </c>
      <c r="G14916" s="263" t="s">
        <v>2229</v>
      </c>
      <c r="H14916" s="268" t="s">
        <v>2353</v>
      </c>
      <c r="I14916" s="268" t="s">
        <v>188</v>
      </c>
      <c r="J14916" s="278">
        <v>-4481.24</v>
      </c>
      <c r="K14916" s="83" t="str">
        <f>IFERROR(IFERROR(VLOOKUP(I14916,'DE-PARA'!B:D,3,0),VLOOKUP(I14916,'DE-PARA'!C:D,2,0)),"NÃO ENCONTRADO")</f>
        <v>Serviços</v>
      </c>
      <c r="L14916" s="50" t="str">
        <f>VLOOKUP(K14916,'Base -Receita-Despesa'!$B:$AS,1,FALSE)</f>
        <v>Serviços</v>
      </c>
    </row>
    <row r="14917" spans="1:12" x14ac:dyDescent="0.3">
      <c r="A14917" s="82" t="str">
        <f t="shared" si="466"/>
        <v>2019</v>
      </c>
      <c r="B14917" s="263" t="s">
        <v>2228</v>
      </c>
      <c r="C14917" s="264" t="s">
        <v>138</v>
      </c>
      <c r="D14917" s="74" t="str">
        <f t="shared" si="467"/>
        <v>set/2019</v>
      </c>
      <c r="E14917" s="267">
        <v>43711</v>
      </c>
      <c r="F14917" s="265" t="s">
        <v>4680</v>
      </c>
      <c r="G14917" s="263" t="s">
        <v>2229</v>
      </c>
      <c r="H14917" s="268" t="s">
        <v>2353</v>
      </c>
      <c r="I14917" s="268" t="s">
        <v>179</v>
      </c>
      <c r="J14917" s="269">
        <v>-2827.31</v>
      </c>
      <c r="K14917" s="83" t="str">
        <f>IFERROR(IFERROR(VLOOKUP(I14917,'DE-PARA'!B:D,3,0),VLOOKUP(I14917,'DE-PARA'!C:D,2,0)),"NÃO ENCONTRADO")</f>
        <v>Serviços</v>
      </c>
      <c r="L14917" s="50" t="str">
        <f>VLOOKUP(K14917,'Base -Receita-Despesa'!$B:$AS,1,FALSE)</f>
        <v>Serviços</v>
      </c>
    </row>
    <row r="14918" spans="1:12" x14ac:dyDescent="0.3">
      <c r="A14918" s="82" t="str">
        <f t="shared" si="466"/>
        <v>2019</v>
      </c>
      <c r="B14918" s="263" t="s">
        <v>2228</v>
      </c>
      <c r="C14918" s="264" t="s">
        <v>138</v>
      </c>
      <c r="D14918" s="74" t="str">
        <f t="shared" si="467"/>
        <v>set/2019</v>
      </c>
      <c r="E14918" s="267">
        <v>43711</v>
      </c>
      <c r="F14918" s="263">
        <v>8978</v>
      </c>
      <c r="G14918" s="263" t="s">
        <v>2229</v>
      </c>
      <c r="H14918" s="268" t="s">
        <v>4432</v>
      </c>
      <c r="I14918" s="268" t="s">
        <v>2182</v>
      </c>
      <c r="J14918" s="268">
        <v>-637.99</v>
      </c>
      <c r="K14918" s="83" t="str">
        <f>IFERROR(IFERROR(VLOOKUP(I14918,'DE-PARA'!B:D,3,0),VLOOKUP(I14918,'DE-PARA'!C:D,2,0)),"NÃO ENCONTRADO")</f>
        <v>Materiais</v>
      </c>
      <c r="L14918" s="50" t="str">
        <f>VLOOKUP(K14918,'Base -Receita-Despesa'!$B:$AS,1,FALSE)</f>
        <v>Materiais</v>
      </c>
    </row>
    <row r="14919" spans="1:12" x14ac:dyDescent="0.3">
      <c r="A14919" s="82" t="str">
        <f t="shared" si="466"/>
        <v>2019</v>
      </c>
      <c r="B14919" s="263" t="s">
        <v>2228</v>
      </c>
      <c r="C14919" s="264" t="s">
        <v>138</v>
      </c>
      <c r="D14919" s="74" t="str">
        <f t="shared" si="467"/>
        <v>set/2019</v>
      </c>
      <c r="E14919" s="267">
        <v>43711</v>
      </c>
      <c r="F14919" s="263">
        <v>8978</v>
      </c>
      <c r="G14919" s="263" t="s">
        <v>2229</v>
      </c>
      <c r="H14919" s="268" t="s">
        <v>4432</v>
      </c>
      <c r="I14919" s="268" t="s">
        <v>562</v>
      </c>
      <c r="J14919" s="268">
        <v>-169.21</v>
      </c>
      <c r="K14919" s="83" t="str">
        <f>IFERROR(IFERROR(VLOOKUP(I14919,'DE-PARA'!B:D,3,0),VLOOKUP(I14919,'DE-PARA'!C:D,2,0)),"NÃO ENCONTRADO")</f>
        <v>Outras Saídas</v>
      </c>
      <c r="L14919" s="50" t="str">
        <f>VLOOKUP(K14919,'Base -Receita-Despesa'!$B:$AS,1,FALSE)</f>
        <v>Outras Saídas</v>
      </c>
    </row>
    <row r="14920" spans="1:12" x14ac:dyDescent="0.3">
      <c r="A14920" s="82" t="str">
        <f t="shared" si="466"/>
        <v>2019</v>
      </c>
      <c r="B14920" s="263" t="s">
        <v>2228</v>
      </c>
      <c r="C14920" s="264" t="s">
        <v>138</v>
      </c>
      <c r="D14920" s="74" t="str">
        <f t="shared" si="467"/>
        <v>set/2019</v>
      </c>
      <c r="E14920" s="267">
        <v>43711</v>
      </c>
      <c r="F14920" s="265" t="s">
        <v>3647</v>
      </c>
      <c r="G14920" s="265" t="s">
        <v>2229</v>
      </c>
      <c r="H14920" s="273" t="s">
        <v>3189</v>
      </c>
      <c r="I14920" s="273" t="s">
        <v>2176</v>
      </c>
      <c r="J14920" s="278">
        <v>-8740</v>
      </c>
      <c r="K14920" s="83" t="str">
        <f>IFERROR(IFERROR(VLOOKUP(I14920,'DE-PARA'!B:D,3,0),VLOOKUP(I14920,'DE-PARA'!C:D,2,0)),"NÃO ENCONTRADO")</f>
        <v>Pessoal</v>
      </c>
      <c r="L14920" s="50" t="str">
        <f>VLOOKUP(K14920,'Base -Receita-Despesa'!$B:$AS,1,FALSE)</f>
        <v>Pessoal</v>
      </c>
    </row>
    <row r="14921" spans="1:12" x14ac:dyDescent="0.3">
      <c r="A14921" s="82" t="str">
        <f t="shared" si="466"/>
        <v>2019</v>
      </c>
      <c r="B14921" s="263" t="s">
        <v>2228</v>
      </c>
      <c r="C14921" s="264" t="s">
        <v>138</v>
      </c>
      <c r="D14921" s="74" t="str">
        <f t="shared" si="467"/>
        <v>set/2019</v>
      </c>
      <c r="E14921" s="267">
        <v>43711</v>
      </c>
      <c r="F14921" s="265" t="s">
        <v>3649</v>
      </c>
      <c r="G14921" s="265" t="s">
        <v>2229</v>
      </c>
      <c r="H14921" s="273" t="s">
        <v>3189</v>
      </c>
      <c r="I14921" s="273" t="s">
        <v>2176</v>
      </c>
      <c r="J14921" s="278">
        <v>-28279.35</v>
      </c>
      <c r="K14921" s="83" t="str">
        <f>IFERROR(IFERROR(VLOOKUP(I14921,'DE-PARA'!B:D,3,0),VLOOKUP(I14921,'DE-PARA'!C:D,2,0)),"NÃO ENCONTRADO")</f>
        <v>Pessoal</v>
      </c>
      <c r="L14921" s="50" t="str">
        <f>VLOOKUP(K14921,'Base -Receita-Despesa'!$B:$AS,1,FALSE)</f>
        <v>Pessoal</v>
      </c>
    </row>
    <row r="14922" spans="1:12" x14ac:dyDescent="0.3">
      <c r="A14922" s="82" t="str">
        <f t="shared" si="466"/>
        <v>2019</v>
      </c>
      <c r="B14922" s="263" t="s">
        <v>2228</v>
      </c>
      <c r="C14922" s="264" t="s">
        <v>138</v>
      </c>
      <c r="D14922" s="74" t="str">
        <f t="shared" si="467"/>
        <v>set/2019</v>
      </c>
      <c r="E14922" s="267">
        <v>43711</v>
      </c>
      <c r="F14922" s="265" t="s">
        <v>4681</v>
      </c>
      <c r="G14922" s="265" t="s">
        <v>2229</v>
      </c>
      <c r="H14922" s="273" t="s">
        <v>3189</v>
      </c>
      <c r="I14922" s="273" t="s">
        <v>2176</v>
      </c>
      <c r="J14922" s="278">
        <v>-21865.35</v>
      </c>
      <c r="K14922" s="83" t="str">
        <f>IFERROR(IFERROR(VLOOKUP(I14922,'DE-PARA'!B:D,3,0),VLOOKUP(I14922,'DE-PARA'!C:D,2,0)),"NÃO ENCONTRADO")</f>
        <v>Pessoal</v>
      </c>
      <c r="L14922" s="50" t="str">
        <f>VLOOKUP(K14922,'Base -Receita-Despesa'!$B:$AS,1,FALSE)</f>
        <v>Pessoal</v>
      </c>
    </row>
    <row r="14923" spans="1:12" x14ac:dyDescent="0.3">
      <c r="A14923" s="82" t="str">
        <f t="shared" si="466"/>
        <v>2019</v>
      </c>
      <c r="B14923" s="263" t="s">
        <v>2228</v>
      </c>
      <c r="C14923" s="264" t="s">
        <v>138</v>
      </c>
      <c r="D14923" s="74" t="str">
        <f t="shared" si="467"/>
        <v>set/2019</v>
      </c>
      <c r="E14923" s="267">
        <v>43711</v>
      </c>
      <c r="F14923" s="263">
        <v>78</v>
      </c>
      <c r="G14923" s="263" t="s">
        <v>2229</v>
      </c>
      <c r="H14923" s="268" t="s">
        <v>3189</v>
      </c>
      <c r="I14923" s="268" t="s">
        <v>2176</v>
      </c>
      <c r="J14923" s="269">
        <v>-167186.1</v>
      </c>
      <c r="K14923" s="83" t="str">
        <f>IFERROR(IFERROR(VLOOKUP(I14923,'DE-PARA'!B:D,3,0),VLOOKUP(I14923,'DE-PARA'!C:D,2,0)),"NÃO ENCONTRADO")</f>
        <v>Pessoal</v>
      </c>
      <c r="L14923" s="50" t="str">
        <f>VLOOKUP(K14923,'Base -Receita-Despesa'!$B:$AS,1,FALSE)</f>
        <v>Pessoal</v>
      </c>
    </row>
    <row r="14924" spans="1:12" x14ac:dyDescent="0.3">
      <c r="A14924" s="82" t="str">
        <f t="shared" si="466"/>
        <v>2019</v>
      </c>
      <c r="B14924" s="263" t="s">
        <v>2228</v>
      </c>
      <c r="C14924" s="264" t="s">
        <v>138</v>
      </c>
      <c r="D14924" s="74" t="str">
        <f t="shared" si="467"/>
        <v>set/2019</v>
      </c>
      <c r="E14924" s="267">
        <v>43711</v>
      </c>
      <c r="F14924" s="263" t="s">
        <v>139</v>
      </c>
      <c r="G14924" s="263" t="s">
        <v>2229</v>
      </c>
      <c r="H14924" s="268" t="s">
        <v>3280</v>
      </c>
      <c r="I14924" s="268" t="s">
        <v>141</v>
      </c>
      <c r="J14924" s="269">
        <v>-1504.76</v>
      </c>
      <c r="K14924" s="83" t="str">
        <f>IFERROR(IFERROR(VLOOKUP(I14924,'DE-PARA'!B:D,3,0),VLOOKUP(I14924,'DE-PARA'!C:D,2,0)),"NÃO ENCONTRADO")</f>
        <v>Pessoal</v>
      </c>
      <c r="L14924" s="50" t="str">
        <f>VLOOKUP(K14924,'Base -Receita-Despesa'!$B:$AS,1,FALSE)</f>
        <v>Pessoal</v>
      </c>
    </row>
    <row r="14925" spans="1:12" x14ac:dyDescent="0.3">
      <c r="A14925" s="82" t="str">
        <f t="shared" si="466"/>
        <v>2019</v>
      </c>
      <c r="B14925" s="263" t="s">
        <v>2228</v>
      </c>
      <c r="C14925" s="264" t="s">
        <v>138</v>
      </c>
      <c r="D14925" s="74" t="str">
        <f t="shared" si="467"/>
        <v>set/2019</v>
      </c>
      <c r="E14925" s="267">
        <v>43711</v>
      </c>
      <c r="F14925" s="263" t="s">
        <v>1070</v>
      </c>
      <c r="G14925" s="263" t="s">
        <v>2229</v>
      </c>
      <c r="H14925" s="268" t="s">
        <v>1071</v>
      </c>
      <c r="I14925" s="268" t="s">
        <v>2237</v>
      </c>
      <c r="J14925" s="269">
        <v>287197.90000000002</v>
      </c>
      <c r="K14925" s="83" t="str">
        <f>IFERROR(IFERROR(VLOOKUP(I14925,'DE-PARA'!B:D,3,0),VLOOKUP(I14925,'DE-PARA'!C:D,2,0)),"NÃO ENCONTRADO")</f>
        <v>Entrada Conta Aplicação (+)</v>
      </c>
      <c r="L14925" s="50" t="str">
        <f>VLOOKUP(K14925,'Base -Receita-Despesa'!$B:$AS,1,FALSE)</f>
        <v>ENTRADA CONTA APLICAÇÃO (+)</v>
      </c>
    </row>
    <row r="14926" spans="1:12" x14ac:dyDescent="0.3">
      <c r="A14926" s="82" t="str">
        <f t="shared" si="466"/>
        <v>2019</v>
      </c>
      <c r="B14926" s="263" t="s">
        <v>2228</v>
      </c>
      <c r="C14926" s="264" t="s">
        <v>138</v>
      </c>
      <c r="D14926" s="74" t="str">
        <f t="shared" si="467"/>
        <v>set/2019</v>
      </c>
      <c r="E14926" s="267">
        <v>43711</v>
      </c>
      <c r="F14926" s="263">
        <v>126</v>
      </c>
      <c r="G14926" s="263" t="s">
        <v>2229</v>
      </c>
      <c r="H14926" s="268" t="s">
        <v>3270</v>
      </c>
      <c r="I14926" s="268" t="s">
        <v>2177</v>
      </c>
      <c r="J14926" s="269">
        <v>-10000</v>
      </c>
      <c r="K14926" s="83" t="str">
        <f>IFERROR(IFERROR(VLOOKUP(I14926,'DE-PARA'!B:D,3,0),VLOOKUP(I14926,'DE-PARA'!C:D,2,0)),"NÃO ENCONTRADO")</f>
        <v>Pessoal</v>
      </c>
      <c r="L14926" s="50" t="str">
        <f>VLOOKUP(K14926,'Base -Receita-Despesa'!$B:$AS,1,FALSE)</f>
        <v>Pessoal</v>
      </c>
    </row>
    <row r="14927" spans="1:12" x14ac:dyDescent="0.3">
      <c r="A14927" s="82" t="str">
        <f t="shared" si="466"/>
        <v>2019</v>
      </c>
      <c r="B14927" s="263" t="s">
        <v>2228</v>
      </c>
      <c r="C14927" s="264" t="s">
        <v>138</v>
      </c>
      <c r="D14927" s="74" t="str">
        <f t="shared" si="467"/>
        <v>set/2019</v>
      </c>
      <c r="E14927" s="267">
        <v>43711</v>
      </c>
      <c r="F14927" s="263" t="s">
        <v>131</v>
      </c>
      <c r="G14927" s="263" t="s">
        <v>2229</v>
      </c>
      <c r="H14927" s="268" t="s">
        <v>4601</v>
      </c>
      <c r="I14927" s="268" t="s">
        <v>133</v>
      </c>
      <c r="J14927" s="268">
        <v>-960.92</v>
      </c>
      <c r="K14927" s="83" t="str">
        <f>IFERROR(IFERROR(VLOOKUP(I14927,'DE-PARA'!B:D,3,0),VLOOKUP(I14927,'DE-PARA'!C:D,2,0)),"NÃO ENCONTRADO")</f>
        <v>Pessoal</v>
      </c>
      <c r="L14927" s="50" t="str">
        <f>VLOOKUP(K14927,'Base -Receita-Despesa'!$B:$AS,1,FALSE)</f>
        <v>Pessoal</v>
      </c>
    </row>
    <row r="14928" spans="1:12" x14ac:dyDescent="0.3">
      <c r="A14928" s="82" t="str">
        <f t="shared" si="466"/>
        <v>2019</v>
      </c>
      <c r="B14928" s="263" t="s">
        <v>2228</v>
      </c>
      <c r="C14928" s="264" t="s">
        <v>138</v>
      </c>
      <c r="D14928" s="74" t="str">
        <f t="shared" si="467"/>
        <v>set/2019</v>
      </c>
      <c r="E14928" s="267">
        <v>43711</v>
      </c>
      <c r="F14928" s="263" t="s">
        <v>4682</v>
      </c>
      <c r="G14928" s="263" t="s">
        <v>2229</v>
      </c>
      <c r="H14928" s="268" t="s">
        <v>4464</v>
      </c>
      <c r="I14928" s="268" t="s">
        <v>118</v>
      </c>
      <c r="J14928" s="269">
        <v>-6083.84</v>
      </c>
      <c r="K14928" s="83" t="str">
        <f>IFERROR(IFERROR(VLOOKUP(I14928,'DE-PARA'!B:D,3,0),VLOOKUP(I14928,'DE-PARA'!C:D,2,0)),"NÃO ENCONTRADO")</f>
        <v>Serviços</v>
      </c>
      <c r="L14928" s="50" t="str">
        <f>VLOOKUP(K14928,'Base -Receita-Despesa'!$B:$AS,1,FALSE)</f>
        <v>Serviços</v>
      </c>
    </row>
    <row r="14929" spans="1:12" x14ac:dyDescent="0.3">
      <c r="A14929" s="82" t="str">
        <f t="shared" si="466"/>
        <v>2019</v>
      </c>
      <c r="B14929" s="263" t="s">
        <v>2228</v>
      </c>
      <c r="C14929" s="264" t="s">
        <v>138</v>
      </c>
      <c r="D14929" s="74" t="str">
        <f t="shared" si="467"/>
        <v>set/2019</v>
      </c>
      <c r="E14929" s="267">
        <v>43711</v>
      </c>
      <c r="F14929" s="263" t="s">
        <v>4683</v>
      </c>
      <c r="G14929" s="263" t="s">
        <v>2229</v>
      </c>
      <c r="H14929" s="268" t="s">
        <v>4464</v>
      </c>
      <c r="I14929" s="268" t="s">
        <v>118</v>
      </c>
      <c r="J14929" s="269">
        <v>-16722.400000000001</v>
      </c>
      <c r="K14929" s="83" t="str">
        <f>IFERROR(IFERROR(VLOOKUP(I14929,'DE-PARA'!B:D,3,0),VLOOKUP(I14929,'DE-PARA'!C:D,2,0)),"NÃO ENCONTRADO")</f>
        <v>Serviços</v>
      </c>
      <c r="L14929" s="50" t="str">
        <f>VLOOKUP(K14929,'Base -Receita-Despesa'!$B:$AS,1,FALSE)</f>
        <v>Serviços</v>
      </c>
    </row>
    <row r="14930" spans="1:12" x14ac:dyDescent="0.3">
      <c r="A14930" s="82" t="str">
        <f t="shared" si="466"/>
        <v>2019</v>
      </c>
      <c r="B14930" s="263" t="s">
        <v>2228</v>
      </c>
      <c r="C14930" s="264" t="s">
        <v>138</v>
      </c>
      <c r="D14930" s="74" t="str">
        <f t="shared" si="467"/>
        <v>set/2019</v>
      </c>
      <c r="E14930" s="267">
        <v>43711</v>
      </c>
      <c r="F14930" s="265" t="s">
        <v>4684</v>
      </c>
      <c r="G14930" s="263" t="s">
        <v>2229</v>
      </c>
      <c r="H14930" s="268" t="s">
        <v>2349</v>
      </c>
      <c r="I14930" s="268" t="s">
        <v>181</v>
      </c>
      <c r="J14930" s="268">
        <v>-451.68</v>
      </c>
      <c r="K14930" s="83" t="str">
        <f>IFERROR(IFERROR(VLOOKUP(I14930,'DE-PARA'!B:D,3,0),VLOOKUP(I14930,'DE-PARA'!C:D,2,0)),"NÃO ENCONTRADO")</f>
        <v>Serviços</v>
      </c>
      <c r="L14930" s="50" t="str">
        <f>VLOOKUP(K14930,'Base -Receita-Despesa'!$B:$AS,1,FALSE)</f>
        <v>Serviços</v>
      </c>
    </row>
    <row r="14931" spans="1:12" x14ac:dyDescent="0.3">
      <c r="A14931" s="82" t="str">
        <f t="shared" si="466"/>
        <v>2019</v>
      </c>
      <c r="B14931" s="263" t="s">
        <v>2228</v>
      </c>
      <c r="C14931" s="264" t="s">
        <v>138</v>
      </c>
      <c r="D14931" s="74" t="str">
        <f t="shared" si="467"/>
        <v>set/2019</v>
      </c>
      <c r="E14931" s="267">
        <v>43711</v>
      </c>
      <c r="F14931" s="265" t="s">
        <v>4685</v>
      </c>
      <c r="G14931" s="263" t="s">
        <v>2229</v>
      </c>
      <c r="H14931" s="268" t="s">
        <v>2349</v>
      </c>
      <c r="I14931" s="268" t="s">
        <v>181</v>
      </c>
      <c r="J14931" s="269">
        <v>-1015.61</v>
      </c>
      <c r="K14931" s="83" t="str">
        <f>IFERROR(IFERROR(VLOOKUP(I14931,'DE-PARA'!B:D,3,0),VLOOKUP(I14931,'DE-PARA'!C:D,2,0)),"NÃO ENCONTRADO")</f>
        <v>Serviços</v>
      </c>
      <c r="L14931" s="50" t="str">
        <f>VLOOKUP(K14931,'Base -Receita-Despesa'!$B:$AS,1,FALSE)</f>
        <v>Serviços</v>
      </c>
    </row>
    <row r="14932" spans="1:12" x14ac:dyDescent="0.3">
      <c r="A14932" s="82" t="str">
        <f t="shared" si="466"/>
        <v>2019</v>
      </c>
      <c r="B14932" s="263" t="s">
        <v>2228</v>
      </c>
      <c r="C14932" s="264" t="s">
        <v>138</v>
      </c>
      <c r="D14932" s="74" t="str">
        <f t="shared" si="467"/>
        <v>set/2019</v>
      </c>
      <c r="E14932" s="267">
        <v>43711</v>
      </c>
      <c r="F14932" s="263" t="s">
        <v>4686</v>
      </c>
      <c r="G14932" s="263" t="s">
        <v>2229</v>
      </c>
      <c r="H14932" s="268" t="s">
        <v>2349</v>
      </c>
      <c r="I14932" s="268" t="s">
        <v>181</v>
      </c>
      <c r="J14932" s="269">
        <v>-2784.75</v>
      </c>
      <c r="K14932" s="83" t="str">
        <f>IFERROR(IFERROR(VLOOKUP(I14932,'DE-PARA'!B:D,3,0),VLOOKUP(I14932,'DE-PARA'!C:D,2,0)),"NÃO ENCONTRADO")</f>
        <v>Serviços</v>
      </c>
      <c r="L14932" s="50" t="str">
        <f>VLOOKUP(K14932,'Base -Receita-Despesa'!$B:$AS,1,FALSE)</f>
        <v>Serviços</v>
      </c>
    </row>
    <row r="14933" spans="1:12" x14ac:dyDescent="0.3">
      <c r="A14933" s="82" t="str">
        <f t="shared" si="466"/>
        <v>2019</v>
      </c>
      <c r="B14933" s="263" t="s">
        <v>2228</v>
      </c>
      <c r="C14933" s="264" t="s">
        <v>138</v>
      </c>
      <c r="D14933" s="74" t="str">
        <f t="shared" si="467"/>
        <v>set/2019</v>
      </c>
      <c r="E14933" s="267">
        <v>43711</v>
      </c>
      <c r="F14933" s="263" t="s">
        <v>1061</v>
      </c>
      <c r="G14933" s="263" t="s">
        <v>2229</v>
      </c>
      <c r="H14933" s="268" t="s">
        <v>4370</v>
      </c>
      <c r="I14933" s="268" t="s">
        <v>126</v>
      </c>
      <c r="J14933" s="269">
        <v>163250.49</v>
      </c>
      <c r="K14933" s="83" t="str">
        <f>IFERROR(IFERROR(VLOOKUP(I14933,'DE-PARA'!B:D,3,0),VLOOKUP(I14933,'DE-PARA'!C:D,2,0)),"NÃO ENCONTRADO")</f>
        <v>TEV – Transferências Entre Contas (Entradas)</v>
      </c>
      <c r="L14933" s="50" t="str">
        <f>VLOOKUP(K14933,'Base -Receita-Despesa'!$B:$AS,1,FALSE)</f>
        <v>TEV – Transferências Entre Contas (Entradas)</v>
      </c>
    </row>
    <row r="14934" spans="1:12" x14ac:dyDescent="0.3">
      <c r="A14934" s="82" t="str">
        <f t="shared" si="466"/>
        <v>2019</v>
      </c>
      <c r="B14934" s="263" t="s">
        <v>2228</v>
      </c>
      <c r="C14934" s="264" t="s">
        <v>138</v>
      </c>
      <c r="D14934" s="74" t="str">
        <f t="shared" si="467"/>
        <v>set/2019</v>
      </c>
      <c r="E14934" s="267">
        <v>43711</v>
      </c>
      <c r="F14934" s="263">
        <v>8328668</v>
      </c>
      <c r="G14934" s="263" t="s">
        <v>2229</v>
      </c>
      <c r="H14934" s="268" t="s">
        <v>2470</v>
      </c>
      <c r="I14934" s="268" t="s">
        <v>151</v>
      </c>
      <c r="J14934" s="268">
        <v>-206.51</v>
      </c>
      <c r="K14934" s="83" t="str">
        <f>IFERROR(IFERROR(VLOOKUP(I14934,'DE-PARA'!B:D,3,0),VLOOKUP(I14934,'DE-PARA'!C:D,2,0)),"NÃO ENCONTRADO")</f>
        <v>Concessionárias (água, luz e telefone)</v>
      </c>
      <c r="L14934" s="50" t="str">
        <f>VLOOKUP(K14934,'Base -Receita-Despesa'!$B:$AS,1,FALSE)</f>
        <v>Concessionárias (água, luz e telefone)</v>
      </c>
    </row>
    <row r="14935" spans="1:12" x14ac:dyDescent="0.3">
      <c r="A14935" s="82" t="str">
        <f t="shared" si="466"/>
        <v>2019</v>
      </c>
      <c r="B14935" s="263" t="s">
        <v>2228</v>
      </c>
      <c r="C14935" s="264" t="s">
        <v>138</v>
      </c>
      <c r="D14935" s="74" t="str">
        <f t="shared" si="467"/>
        <v>set/2019</v>
      </c>
      <c r="E14935" s="267">
        <v>43712</v>
      </c>
      <c r="F14935" s="263" t="s">
        <v>4687</v>
      </c>
      <c r="G14935" s="263" t="s">
        <v>2229</v>
      </c>
      <c r="H14935" s="273" t="s">
        <v>2586</v>
      </c>
      <c r="I14935" s="273" t="s">
        <v>540</v>
      </c>
      <c r="J14935" s="268">
        <v>-231.44</v>
      </c>
      <c r="K14935" s="83" t="str">
        <f>IFERROR(IFERROR(VLOOKUP(I14935,'DE-PARA'!B:D,3,0),VLOOKUP(I14935,'DE-PARA'!C:D,2,0)),"NÃO ENCONTRADO")</f>
        <v>Tributos, Taxas e Contribuições</v>
      </c>
      <c r="L14935" s="50" t="str">
        <f>VLOOKUP(K14935,'Base -Receita-Despesa'!$B:$AS,1,FALSE)</f>
        <v>Tributos, Taxas e Contribuições</v>
      </c>
    </row>
    <row r="14936" spans="1:12" x14ac:dyDescent="0.3">
      <c r="A14936" s="82" t="str">
        <f t="shared" si="466"/>
        <v>2019</v>
      </c>
      <c r="B14936" s="263" t="s">
        <v>2228</v>
      </c>
      <c r="C14936" s="264" t="s">
        <v>138</v>
      </c>
      <c r="D14936" s="74" t="str">
        <f t="shared" si="467"/>
        <v>set/2019</v>
      </c>
      <c r="E14936" s="267">
        <v>43712</v>
      </c>
      <c r="F14936" s="263">
        <v>4128</v>
      </c>
      <c r="G14936" s="263" t="s">
        <v>2229</v>
      </c>
      <c r="H14936" s="268" t="s">
        <v>2231</v>
      </c>
      <c r="I14936" s="268" t="s">
        <v>2185</v>
      </c>
      <c r="J14936" s="269">
        <v>-2385.48</v>
      </c>
      <c r="K14936" s="83" t="str">
        <f>IFERROR(IFERROR(VLOOKUP(I14936,'DE-PARA'!B:D,3,0),VLOOKUP(I14936,'DE-PARA'!C:D,2,0)),"NÃO ENCONTRADO")</f>
        <v>Materiais</v>
      </c>
      <c r="L14936" s="50" t="str">
        <f>VLOOKUP(K14936,'Base -Receita-Despesa'!$B:$AS,1,FALSE)</f>
        <v>Materiais</v>
      </c>
    </row>
    <row r="14937" spans="1:12" x14ac:dyDescent="0.3">
      <c r="A14937" s="82" t="str">
        <f t="shared" si="466"/>
        <v>2019</v>
      </c>
      <c r="B14937" s="263" t="s">
        <v>2228</v>
      </c>
      <c r="C14937" s="264" t="s">
        <v>138</v>
      </c>
      <c r="D14937" s="74" t="str">
        <f t="shared" si="467"/>
        <v>set/2019</v>
      </c>
      <c r="E14937" s="267">
        <v>43712</v>
      </c>
      <c r="F14937" s="263" t="s">
        <v>1261</v>
      </c>
      <c r="G14937" s="263" t="s">
        <v>2229</v>
      </c>
      <c r="H14937" s="268" t="s">
        <v>262</v>
      </c>
      <c r="I14937" s="268" t="s">
        <v>135</v>
      </c>
      <c r="J14937" s="268">
        <v>-134.07</v>
      </c>
      <c r="K14937" s="83" t="str">
        <f>IFERROR(IFERROR(VLOOKUP(I14937,'DE-PARA'!B:D,3,0),VLOOKUP(I14937,'DE-PARA'!C:D,2,0)),"NÃO ENCONTRADO")</f>
        <v>Outras Saídas</v>
      </c>
      <c r="L14937" s="50" t="str">
        <f>VLOOKUP(K14937,'Base -Receita-Despesa'!$B:$AS,1,FALSE)</f>
        <v>Outras Saídas</v>
      </c>
    </row>
    <row r="14938" spans="1:12" x14ac:dyDescent="0.3">
      <c r="A14938" s="82" t="str">
        <f t="shared" si="466"/>
        <v>2019</v>
      </c>
      <c r="B14938" s="263" t="s">
        <v>2228</v>
      </c>
      <c r="C14938" s="264" t="s">
        <v>138</v>
      </c>
      <c r="D14938" s="74" t="str">
        <f t="shared" si="467"/>
        <v>set/2019</v>
      </c>
      <c r="E14938" s="267">
        <v>43712</v>
      </c>
      <c r="F14938" s="263">
        <v>4807</v>
      </c>
      <c r="G14938" s="263" t="s">
        <v>2238</v>
      </c>
      <c r="H14938" s="268" t="s">
        <v>4656</v>
      </c>
      <c r="I14938" s="268" t="s">
        <v>2189</v>
      </c>
      <c r="J14938" s="269">
        <v>-3572.38</v>
      </c>
      <c r="K14938" s="83" t="str">
        <f>IFERROR(IFERROR(VLOOKUP(I14938,'DE-PARA'!B:D,3,0),VLOOKUP(I14938,'DE-PARA'!C:D,2,0)),"NÃO ENCONTRADO")</f>
        <v>Materiais</v>
      </c>
      <c r="L14938" s="50" t="str">
        <f>VLOOKUP(K14938,'Base -Receita-Despesa'!$B:$AS,1,FALSE)</f>
        <v>Materiais</v>
      </c>
    </row>
    <row r="14939" spans="1:12" x14ac:dyDescent="0.3">
      <c r="A14939" s="82" t="str">
        <f t="shared" si="466"/>
        <v>2019</v>
      </c>
      <c r="B14939" s="263" t="s">
        <v>2228</v>
      </c>
      <c r="C14939" s="264" t="s">
        <v>138</v>
      </c>
      <c r="D14939" s="74" t="str">
        <f t="shared" si="467"/>
        <v>set/2019</v>
      </c>
      <c r="E14939" s="267">
        <v>43712</v>
      </c>
      <c r="F14939" s="263">
        <v>4807</v>
      </c>
      <c r="G14939" s="263" t="s">
        <v>2238</v>
      </c>
      <c r="H14939" s="268" t="s">
        <v>4656</v>
      </c>
      <c r="I14939" s="268" t="s">
        <v>562</v>
      </c>
      <c r="J14939" s="268">
        <v>-637.62</v>
      </c>
      <c r="K14939" s="83" t="str">
        <f>IFERROR(IFERROR(VLOOKUP(I14939,'DE-PARA'!B:D,3,0),VLOOKUP(I14939,'DE-PARA'!C:D,2,0)),"NÃO ENCONTRADO")</f>
        <v>Outras Saídas</v>
      </c>
      <c r="L14939" s="50" t="str">
        <f>VLOOKUP(K14939,'Base -Receita-Despesa'!$B:$AS,1,FALSE)</f>
        <v>Outras Saídas</v>
      </c>
    </row>
    <row r="14940" spans="1:12" x14ac:dyDescent="0.3">
      <c r="A14940" s="82" t="str">
        <f t="shared" si="466"/>
        <v>2019</v>
      </c>
      <c r="B14940" s="263" t="s">
        <v>2228</v>
      </c>
      <c r="C14940" s="264" t="s">
        <v>138</v>
      </c>
      <c r="D14940" s="74" t="str">
        <f t="shared" si="467"/>
        <v>set/2019</v>
      </c>
      <c r="E14940" s="267">
        <v>43712</v>
      </c>
      <c r="F14940" s="263" t="s">
        <v>1070</v>
      </c>
      <c r="G14940" s="263" t="s">
        <v>2229</v>
      </c>
      <c r="H14940" s="268" t="s">
        <v>1071</v>
      </c>
      <c r="I14940" s="268" t="s">
        <v>2237</v>
      </c>
      <c r="J14940" s="269">
        <v>6979.99</v>
      </c>
      <c r="K14940" s="83" t="str">
        <f>IFERROR(IFERROR(VLOOKUP(I14940,'DE-PARA'!B:D,3,0),VLOOKUP(I14940,'DE-PARA'!C:D,2,0)),"NÃO ENCONTRADO")</f>
        <v>Entrada Conta Aplicação (+)</v>
      </c>
      <c r="L14940" s="50" t="str">
        <f>VLOOKUP(K14940,'Base -Receita-Despesa'!$B:$AS,1,FALSE)</f>
        <v>ENTRADA CONTA APLICAÇÃO (+)</v>
      </c>
    </row>
    <row r="14941" spans="1:12" x14ac:dyDescent="0.3">
      <c r="A14941" s="82" t="str">
        <f t="shared" si="466"/>
        <v>2019</v>
      </c>
      <c r="B14941" s="263" t="s">
        <v>2228</v>
      </c>
      <c r="C14941" s="264" t="s">
        <v>138</v>
      </c>
      <c r="D14941" s="74" t="str">
        <f t="shared" si="467"/>
        <v>set/2019</v>
      </c>
      <c r="E14941" s="267">
        <v>43712</v>
      </c>
      <c r="F14941" s="263" t="s">
        <v>1261</v>
      </c>
      <c r="G14941" s="263" t="s">
        <v>2229</v>
      </c>
      <c r="H14941" s="268" t="s">
        <v>2250</v>
      </c>
      <c r="I14941" s="268" t="s">
        <v>135</v>
      </c>
      <c r="J14941" s="268">
        <v>-9.5</v>
      </c>
      <c r="K14941" s="83" t="str">
        <f>IFERROR(IFERROR(VLOOKUP(I14941,'DE-PARA'!B:D,3,0),VLOOKUP(I14941,'DE-PARA'!C:D,2,0)),"NÃO ENCONTRADO")</f>
        <v>Outras Saídas</v>
      </c>
      <c r="L14941" s="50" t="str">
        <f>VLOOKUP(K14941,'Base -Receita-Despesa'!$B:$AS,1,FALSE)</f>
        <v>Outras Saídas</v>
      </c>
    </row>
    <row r="14942" spans="1:12" x14ac:dyDescent="0.3">
      <c r="A14942" s="82" t="str">
        <f t="shared" si="466"/>
        <v>2019</v>
      </c>
      <c r="B14942" s="263" t="s">
        <v>2228</v>
      </c>
      <c r="C14942" s="264" t="s">
        <v>138</v>
      </c>
      <c r="D14942" s="74" t="str">
        <f t="shared" si="467"/>
        <v>set/2019</v>
      </c>
      <c r="E14942" s="267">
        <v>43712</v>
      </c>
      <c r="F14942" s="263" t="s">
        <v>1261</v>
      </c>
      <c r="G14942" s="263" t="s">
        <v>2229</v>
      </c>
      <c r="H14942" s="268" t="s">
        <v>2250</v>
      </c>
      <c r="I14942" s="268" t="s">
        <v>135</v>
      </c>
      <c r="J14942" s="268">
        <v>-9.5</v>
      </c>
      <c r="K14942" s="83" t="str">
        <f>IFERROR(IFERROR(VLOOKUP(I14942,'DE-PARA'!B:D,3,0),VLOOKUP(I14942,'DE-PARA'!C:D,2,0)),"NÃO ENCONTRADO")</f>
        <v>Outras Saídas</v>
      </c>
      <c r="L14942" s="50" t="str">
        <f>VLOOKUP(K14942,'Base -Receita-Despesa'!$B:$AS,1,FALSE)</f>
        <v>Outras Saídas</v>
      </c>
    </row>
    <row r="14943" spans="1:12" x14ac:dyDescent="0.3">
      <c r="A14943" s="82" t="str">
        <f t="shared" si="466"/>
        <v>2019</v>
      </c>
      <c r="B14943" s="263" t="s">
        <v>2228</v>
      </c>
      <c r="C14943" s="264" t="s">
        <v>138</v>
      </c>
      <c r="D14943" s="74" t="str">
        <f t="shared" si="467"/>
        <v>set/2019</v>
      </c>
      <c r="E14943" s="267">
        <v>43713</v>
      </c>
      <c r="F14943" s="263" t="s">
        <v>4405</v>
      </c>
      <c r="G14943" s="263" t="s">
        <v>2229</v>
      </c>
      <c r="H14943" s="268" t="s">
        <v>4406</v>
      </c>
      <c r="I14943" s="268" t="s">
        <v>846</v>
      </c>
      <c r="J14943" s="268">
        <v>-769.01</v>
      </c>
      <c r="K14943" s="83" t="str">
        <f>IFERROR(IFERROR(VLOOKUP(I14943,'DE-PARA'!B:D,3,0),VLOOKUP(I14943,'DE-PARA'!C:D,2,0)),"NÃO ENCONTRADO")</f>
        <v>Pessoal</v>
      </c>
      <c r="L14943" s="50" t="str">
        <f>VLOOKUP(K14943,'Base -Receita-Despesa'!$B:$AS,1,FALSE)</f>
        <v>Pessoal</v>
      </c>
    </row>
    <row r="14944" spans="1:12" x14ac:dyDescent="0.3">
      <c r="A14944" s="82" t="str">
        <f t="shared" si="466"/>
        <v>2019</v>
      </c>
      <c r="B14944" s="263" t="s">
        <v>2228</v>
      </c>
      <c r="C14944" s="264" t="s">
        <v>138</v>
      </c>
      <c r="D14944" s="74" t="str">
        <f t="shared" si="467"/>
        <v>set/2019</v>
      </c>
      <c r="E14944" s="267">
        <v>43713</v>
      </c>
      <c r="F14944" s="263" t="s">
        <v>1261</v>
      </c>
      <c r="G14944" s="263" t="s">
        <v>2229</v>
      </c>
      <c r="H14944" s="268" t="s">
        <v>262</v>
      </c>
      <c r="I14944" s="268" t="s">
        <v>135</v>
      </c>
      <c r="J14944" s="268">
        <v>-4.92</v>
      </c>
      <c r="K14944" s="83" t="str">
        <f>IFERROR(IFERROR(VLOOKUP(I14944,'DE-PARA'!B:D,3,0),VLOOKUP(I14944,'DE-PARA'!C:D,2,0)),"NÃO ENCONTRADO")</f>
        <v>Outras Saídas</v>
      </c>
      <c r="L14944" s="50" t="str">
        <f>VLOOKUP(K14944,'Base -Receita-Despesa'!$B:$AS,1,FALSE)</f>
        <v>Outras Saídas</v>
      </c>
    </row>
    <row r="14945" spans="1:12" x14ac:dyDescent="0.3">
      <c r="A14945" s="82" t="str">
        <f t="shared" si="466"/>
        <v>2019</v>
      </c>
      <c r="B14945" s="263" t="s">
        <v>2228</v>
      </c>
      <c r="C14945" s="264" t="s">
        <v>138</v>
      </c>
      <c r="D14945" s="74" t="str">
        <f t="shared" si="467"/>
        <v>set/2019</v>
      </c>
      <c r="E14945" s="267">
        <v>43713</v>
      </c>
      <c r="F14945" s="263" t="s">
        <v>4619</v>
      </c>
      <c r="G14945" s="263" t="s">
        <v>2229</v>
      </c>
      <c r="H14945" s="268" t="s">
        <v>4371</v>
      </c>
      <c r="I14945" s="268" t="s">
        <v>2170</v>
      </c>
      <c r="J14945" s="269">
        <v>-70386.009999999995</v>
      </c>
      <c r="K14945" s="83" t="str">
        <f>IFERROR(IFERROR(VLOOKUP(I14945,'DE-PARA'!B:D,3,0),VLOOKUP(I14945,'DE-PARA'!C:D,2,0)),"NÃO ENCONTRADO")</f>
        <v>Reembolso de Rateios(-)</v>
      </c>
      <c r="L14945" s="50" t="str">
        <f>VLOOKUP(K14945,'Base -Receita-Despesa'!$B:$AS,1,FALSE)</f>
        <v>Reembolso de Rateios(-)</v>
      </c>
    </row>
    <row r="14946" spans="1:12" x14ac:dyDescent="0.3">
      <c r="A14946" s="82" t="str">
        <f t="shared" si="466"/>
        <v>2019</v>
      </c>
      <c r="B14946" s="263" t="s">
        <v>2228</v>
      </c>
      <c r="C14946" s="264" t="s">
        <v>138</v>
      </c>
      <c r="D14946" s="74" t="str">
        <f t="shared" si="467"/>
        <v>set/2019</v>
      </c>
      <c r="E14946" s="267">
        <v>43713</v>
      </c>
      <c r="F14946" s="265" t="s">
        <v>4377</v>
      </c>
      <c r="G14946" s="263" t="s">
        <v>2229</v>
      </c>
      <c r="H14946" s="268" t="s">
        <v>4688</v>
      </c>
      <c r="I14946" s="268" t="s">
        <v>128</v>
      </c>
      <c r="J14946" s="269">
        <v>-31367.98</v>
      </c>
      <c r="K14946" s="83" t="str">
        <f>IFERROR(IFERROR(VLOOKUP(I14946,'DE-PARA'!B:D,3,0),VLOOKUP(I14946,'DE-PARA'!C:D,2,0)),"NÃO ENCONTRADO")</f>
        <v>Encargos sobre Folha de Pagamento</v>
      </c>
      <c r="L14946" s="50" t="str">
        <f>VLOOKUP(K14946,'Base -Receita-Despesa'!$B:$AS,1,FALSE)</f>
        <v>Encargos sobre Folha de Pagamento</v>
      </c>
    </row>
    <row r="14947" spans="1:12" x14ac:dyDescent="0.3">
      <c r="A14947" s="82" t="str">
        <f t="shared" si="466"/>
        <v>2019</v>
      </c>
      <c r="B14947" s="263" t="s">
        <v>2228</v>
      </c>
      <c r="C14947" s="264" t="s">
        <v>138</v>
      </c>
      <c r="D14947" s="74" t="str">
        <f t="shared" si="467"/>
        <v>set/2019</v>
      </c>
      <c r="E14947" s="267">
        <v>43713</v>
      </c>
      <c r="F14947" s="263" t="s">
        <v>1267</v>
      </c>
      <c r="G14947" s="263" t="s">
        <v>2229</v>
      </c>
      <c r="H14947" s="268" t="s">
        <v>1267</v>
      </c>
      <c r="I14947" s="268" t="s">
        <v>160</v>
      </c>
      <c r="J14947" s="269">
        <v>-2000</v>
      </c>
      <c r="K14947" s="83" t="str">
        <f>IFERROR(IFERROR(VLOOKUP(I14947,'DE-PARA'!B:D,3,0),VLOOKUP(I14947,'DE-PARA'!C:D,2,0)),"NÃO ENCONTRADO")</f>
        <v>Outras Saídas</v>
      </c>
      <c r="L14947" s="50" t="str">
        <f>VLOOKUP(K14947,'Base -Receita-Despesa'!$B:$AS,1,FALSE)</f>
        <v>Outras Saídas</v>
      </c>
    </row>
    <row r="14948" spans="1:12" x14ac:dyDescent="0.3">
      <c r="A14948" s="82" t="str">
        <f t="shared" si="466"/>
        <v>2019</v>
      </c>
      <c r="B14948" s="263" t="s">
        <v>2228</v>
      </c>
      <c r="C14948" s="264" t="s">
        <v>138</v>
      </c>
      <c r="D14948" s="74" t="str">
        <f t="shared" si="467"/>
        <v>set/2019</v>
      </c>
      <c r="E14948" s="267">
        <v>43713</v>
      </c>
      <c r="F14948" s="263" t="s">
        <v>4539</v>
      </c>
      <c r="G14948" s="263" t="s">
        <v>2229</v>
      </c>
      <c r="H14948" s="268" t="s">
        <v>4689</v>
      </c>
      <c r="I14948" s="268" t="s">
        <v>195</v>
      </c>
      <c r="J14948" s="269">
        <v>-140261.92000000001</v>
      </c>
      <c r="K14948" s="83" t="str">
        <f>IFERROR(IFERROR(VLOOKUP(I14948,'DE-PARA'!B:D,3,0),VLOOKUP(I14948,'DE-PARA'!C:D,2,0)),"NÃO ENCONTRADO")</f>
        <v>Encargos sobre Folha de Pagamento</v>
      </c>
      <c r="L14948" s="50" t="str">
        <f>VLOOKUP(K14948,'Base -Receita-Despesa'!$B:$AS,1,FALSE)</f>
        <v>Encargos sobre Folha de Pagamento</v>
      </c>
    </row>
    <row r="14949" spans="1:12" x14ac:dyDescent="0.3">
      <c r="A14949" s="82" t="str">
        <f t="shared" si="466"/>
        <v>2019</v>
      </c>
      <c r="B14949" s="263" t="s">
        <v>2228</v>
      </c>
      <c r="C14949" s="264" t="s">
        <v>138</v>
      </c>
      <c r="D14949" s="74" t="str">
        <f t="shared" si="467"/>
        <v>set/2019</v>
      </c>
      <c r="E14949" s="267">
        <v>43713</v>
      </c>
      <c r="F14949" s="263">
        <v>10</v>
      </c>
      <c r="G14949" s="263" t="s">
        <v>2229</v>
      </c>
      <c r="H14949" s="268" t="s">
        <v>4379</v>
      </c>
      <c r="I14949" s="268" t="s">
        <v>2177</v>
      </c>
      <c r="J14949" s="269">
        <v>-18000</v>
      </c>
      <c r="K14949" s="83" t="str">
        <f>IFERROR(IFERROR(VLOOKUP(I14949,'DE-PARA'!B:D,3,0),VLOOKUP(I14949,'DE-PARA'!C:D,2,0)),"NÃO ENCONTRADO")</f>
        <v>Pessoal</v>
      </c>
      <c r="L14949" s="50" t="str">
        <f>VLOOKUP(K14949,'Base -Receita-Despesa'!$B:$AS,1,FALSE)</f>
        <v>Pessoal</v>
      </c>
    </row>
    <row r="14950" spans="1:12" x14ac:dyDescent="0.3">
      <c r="A14950" s="82" t="str">
        <f t="shared" si="466"/>
        <v>2019</v>
      </c>
      <c r="B14950" s="263" t="s">
        <v>2228</v>
      </c>
      <c r="C14950" s="264" t="s">
        <v>138</v>
      </c>
      <c r="D14950" s="74" t="str">
        <f t="shared" si="467"/>
        <v>set/2019</v>
      </c>
      <c r="E14950" s="267">
        <v>43713</v>
      </c>
      <c r="F14950" s="263" t="s">
        <v>4565</v>
      </c>
      <c r="G14950" s="263" t="s">
        <v>2229</v>
      </c>
      <c r="H14950" s="268" t="s">
        <v>4665</v>
      </c>
      <c r="I14950" s="268" t="s">
        <v>194</v>
      </c>
      <c r="J14950" s="269">
        <v>-25582.37</v>
      </c>
      <c r="K14950" s="83" t="str">
        <f>IFERROR(IFERROR(VLOOKUP(I14950,'DE-PARA'!B:D,3,0),VLOOKUP(I14950,'DE-PARA'!C:D,2,0)),"NÃO ENCONTRADO")</f>
        <v>Encargos sobre Folha de Pagamento</v>
      </c>
      <c r="L14950" s="50" t="str">
        <f>VLOOKUP(K14950,'Base -Receita-Despesa'!$B:$AS,1,FALSE)</f>
        <v>Encargos sobre Folha de Pagamento</v>
      </c>
    </row>
    <row r="14951" spans="1:12" x14ac:dyDescent="0.3">
      <c r="A14951" s="82" t="str">
        <f t="shared" si="466"/>
        <v>2019</v>
      </c>
      <c r="B14951" s="263" t="s">
        <v>2228</v>
      </c>
      <c r="C14951" s="264" t="s">
        <v>138</v>
      </c>
      <c r="D14951" s="74" t="str">
        <f t="shared" si="467"/>
        <v>set/2019</v>
      </c>
      <c r="E14951" s="267">
        <v>43713</v>
      </c>
      <c r="F14951" s="263">
        <v>6675</v>
      </c>
      <c r="G14951" s="263" t="s">
        <v>2229</v>
      </c>
      <c r="H14951" s="268" t="s">
        <v>2974</v>
      </c>
      <c r="I14951" s="268" t="s">
        <v>151</v>
      </c>
      <c r="J14951" s="268">
        <v>-620</v>
      </c>
      <c r="K14951" s="83" t="str">
        <f>IFERROR(IFERROR(VLOOKUP(I14951,'DE-PARA'!B:D,3,0),VLOOKUP(I14951,'DE-PARA'!C:D,2,0)),"NÃO ENCONTRADO")</f>
        <v>Concessionárias (água, luz e telefone)</v>
      </c>
      <c r="L14951" s="50" t="str">
        <f>VLOOKUP(K14951,'Base -Receita-Despesa'!$B:$AS,1,FALSE)</f>
        <v>Concessionárias (água, luz e telefone)</v>
      </c>
    </row>
    <row r="14952" spans="1:12" x14ac:dyDescent="0.3">
      <c r="A14952" s="82" t="str">
        <f t="shared" si="466"/>
        <v>2019</v>
      </c>
      <c r="B14952" s="263" t="s">
        <v>2228</v>
      </c>
      <c r="C14952" s="264" t="s">
        <v>138</v>
      </c>
      <c r="D14952" s="74" t="str">
        <f t="shared" si="467"/>
        <v>set/2019</v>
      </c>
      <c r="E14952" s="267">
        <v>43713</v>
      </c>
      <c r="F14952" s="263" t="s">
        <v>4594</v>
      </c>
      <c r="G14952" s="263" t="s">
        <v>2229</v>
      </c>
      <c r="H14952" s="268" t="s">
        <v>4690</v>
      </c>
      <c r="I14952" s="268" t="s">
        <v>194</v>
      </c>
      <c r="J14952" s="269">
        <v>-3971.82</v>
      </c>
      <c r="K14952" s="83" t="str">
        <f>IFERROR(IFERROR(VLOOKUP(I14952,'DE-PARA'!B:D,3,0),VLOOKUP(I14952,'DE-PARA'!C:D,2,0)),"NÃO ENCONTRADO")</f>
        <v>Encargos sobre Folha de Pagamento</v>
      </c>
      <c r="L14952" s="50" t="str">
        <f>VLOOKUP(K14952,'Base -Receita-Despesa'!$B:$AS,1,FALSE)</f>
        <v>Encargos sobre Folha de Pagamento</v>
      </c>
    </row>
    <row r="14953" spans="1:12" x14ac:dyDescent="0.3">
      <c r="A14953" s="82" t="str">
        <f t="shared" si="466"/>
        <v>2019</v>
      </c>
      <c r="B14953" s="263" t="s">
        <v>2228</v>
      </c>
      <c r="C14953" s="264" t="s">
        <v>138</v>
      </c>
      <c r="D14953" s="74" t="str">
        <f t="shared" si="467"/>
        <v>set/2019</v>
      </c>
      <c r="E14953" s="267">
        <v>43713</v>
      </c>
      <c r="F14953" s="265">
        <v>484663</v>
      </c>
      <c r="G14953" s="263" t="s">
        <v>2229</v>
      </c>
      <c r="H14953" s="268" t="s">
        <v>257</v>
      </c>
      <c r="I14953" s="268" t="s">
        <v>145</v>
      </c>
      <c r="J14953" s="268">
        <v>-913.47</v>
      </c>
      <c r="K14953" s="83" t="str">
        <f>IFERROR(IFERROR(VLOOKUP(I14953,'DE-PARA'!B:D,3,0),VLOOKUP(I14953,'DE-PARA'!C:D,2,0)),"NÃO ENCONTRADO")</f>
        <v>Serviços</v>
      </c>
      <c r="L14953" s="50" t="str">
        <f>VLOOKUP(K14953,'Base -Receita-Despesa'!$B:$AS,1,FALSE)</f>
        <v>Serviços</v>
      </c>
    </row>
    <row r="14954" spans="1:12" x14ac:dyDescent="0.3">
      <c r="A14954" s="82" t="str">
        <f t="shared" ref="A14954:A15017" si="468">IF(K14954="NÃO ENCONTRADO",0,RIGHT(D14954,4))</f>
        <v>2019</v>
      </c>
      <c r="B14954" s="263" t="s">
        <v>2228</v>
      </c>
      <c r="C14954" s="264" t="s">
        <v>138</v>
      </c>
      <c r="D14954" s="74" t="str">
        <f t="shared" si="467"/>
        <v>set/2019</v>
      </c>
      <c r="E14954" s="267">
        <v>43713</v>
      </c>
      <c r="F14954" s="263" t="s">
        <v>1070</v>
      </c>
      <c r="G14954" s="263" t="s">
        <v>2229</v>
      </c>
      <c r="H14954" s="268" t="s">
        <v>1071</v>
      </c>
      <c r="I14954" s="268" t="s">
        <v>2237</v>
      </c>
      <c r="J14954" s="269">
        <v>293896.5</v>
      </c>
      <c r="K14954" s="83" t="str">
        <f>IFERROR(IFERROR(VLOOKUP(I14954,'DE-PARA'!B:D,3,0),VLOOKUP(I14954,'DE-PARA'!C:D,2,0)),"NÃO ENCONTRADO")</f>
        <v>Entrada Conta Aplicação (+)</v>
      </c>
      <c r="L14954" s="50" t="str">
        <f>VLOOKUP(K14954,'Base -Receita-Despesa'!$B:$AS,1,FALSE)</f>
        <v>ENTRADA CONTA APLICAÇÃO (+)</v>
      </c>
    </row>
    <row r="14955" spans="1:12" x14ac:dyDescent="0.3">
      <c r="A14955" s="82" t="str">
        <f t="shared" si="468"/>
        <v>2019</v>
      </c>
      <c r="B14955" s="263" t="s">
        <v>2228</v>
      </c>
      <c r="C14955" s="264" t="s">
        <v>138</v>
      </c>
      <c r="D14955" s="74" t="str">
        <f t="shared" si="467"/>
        <v>set/2019</v>
      </c>
      <c r="E14955" s="267">
        <v>43713</v>
      </c>
      <c r="F14955" s="263" t="s">
        <v>1261</v>
      </c>
      <c r="G14955" s="263" t="s">
        <v>2229</v>
      </c>
      <c r="H14955" s="268" t="s">
        <v>4381</v>
      </c>
      <c r="I14955" s="268" t="s">
        <v>135</v>
      </c>
      <c r="J14955" s="268">
        <v>-9.5</v>
      </c>
      <c r="K14955" s="83" t="str">
        <f>IFERROR(IFERROR(VLOOKUP(I14955,'DE-PARA'!B:D,3,0),VLOOKUP(I14955,'DE-PARA'!C:D,2,0)),"NÃO ENCONTRADO")</f>
        <v>Outras Saídas</v>
      </c>
      <c r="L14955" s="50" t="str">
        <f>VLOOKUP(K14955,'Base -Receita-Despesa'!$B:$AS,1,FALSE)</f>
        <v>Outras Saídas</v>
      </c>
    </row>
    <row r="14956" spans="1:12" x14ac:dyDescent="0.3">
      <c r="A14956" s="82" t="str">
        <f t="shared" si="468"/>
        <v>2019</v>
      </c>
      <c r="B14956" s="263" t="s">
        <v>2228</v>
      </c>
      <c r="C14956" s="264" t="s">
        <v>138</v>
      </c>
      <c r="D14956" s="74" t="str">
        <f t="shared" si="467"/>
        <v>set/2019</v>
      </c>
      <c r="E14956" s="267">
        <v>43713</v>
      </c>
      <c r="F14956" s="263" t="s">
        <v>1261</v>
      </c>
      <c r="G14956" s="263" t="s">
        <v>2229</v>
      </c>
      <c r="H14956" s="268" t="s">
        <v>2250</v>
      </c>
      <c r="I14956" s="268" t="s">
        <v>135</v>
      </c>
      <c r="J14956" s="268">
        <v>-9.5</v>
      </c>
      <c r="K14956" s="83" t="str">
        <f>IFERROR(IFERROR(VLOOKUP(I14956,'DE-PARA'!B:D,3,0),VLOOKUP(I14956,'DE-PARA'!C:D,2,0)),"NÃO ENCONTRADO")</f>
        <v>Outras Saídas</v>
      </c>
      <c r="L14956" s="50" t="str">
        <f>VLOOKUP(K14956,'Base -Receita-Despesa'!$B:$AS,1,FALSE)</f>
        <v>Outras Saídas</v>
      </c>
    </row>
    <row r="14957" spans="1:12" x14ac:dyDescent="0.3">
      <c r="A14957" s="82" t="str">
        <f t="shared" si="468"/>
        <v>2019</v>
      </c>
      <c r="B14957" s="263" t="s">
        <v>2228</v>
      </c>
      <c r="C14957" s="264" t="s">
        <v>138</v>
      </c>
      <c r="D14957" s="74" t="str">
        <f t="shared" si="467"/>
        <v>set/2019</v>
      </c>
      <c r="E14957" s="267">
        <v>43714</v>
      </c>
      <c r="F14957" s="263">
        <v>6963</v>
      </c>
      <c r="G14957" s="263" t="s">
        <v>2229</v>
      </c>
      <c r="H14957" s="268" t="s">
        <v>4691</v>
      </c>
      <c r="I14957" s="268" t="s">
        <v>2207</v>
      </c>
      <c r="J14957" s="269">
        <v>-4679.5</v>
      </c>
      <c r="K14957" s="83" t="str">
        <f>IFERROR(IFERROR(VLOOKUP(I14957,'DE-PARA'!B:D,3,0),VLOOKUP(I14957,'DE-PARA'!C:D,2,0)),"NÃO ENCONTRADO")</f>
        <v>Serviços</v>
      </c>
      <c r="L14957" s="50" t="str">
        <f>VLOOKUP(K14957,'Base -Receita-Despesa'!$B:$AS,1,FALSE)</f>
        <v>Serviços</v>
      </c>
    </row>
    <row r="14958" spans="1:12" x14ac:dyDescent="0.3">
      <c r="A14958" s="82" t="str">
        <f t="shared" si="468"/>
        <v>2019</v>
      </c>
      <c r="B14958" s="263" t="s">
        <v>2228</v>
      </c>
      <c r="C14958" s="264" t="s">
        <v>138</v>
      </c>
      <c r="D14958" s="74" t="str">
        <f t="shared" si="467"/>
        <v>set/2019</v>
      </c>
      <c r="E14958" s="267">
        <v>43714</v>
      </c>
      <c r="F14958" s="263">
        <v>27456</v>
      </c>
      <c r="G14958" s="263" t="s">
        <v>2229</v>
      </c>
      <c r="H14958" s="268" t="s">
        <v>2456</v>
      </c>
      <c r="I14958" s="268" t="s">
        <v>2181</v>
      </c>
      <c r="J14958" s="268">
        <v>-245.28</v>
      </c>
      <c r="K14958" s="83" t="str">
        <f>IFERROR(IFERROR(VLOOKUP(I14958,'DE-PARA'!B:D,3,0),VLOOKUP(I14958,'DE-PARA'!C:D,2,0)),"NÃO ENCONTRADO")</f>
        <v>Materiais</v>
      </c>
      <c r="L14958" s="50" t="str">
        <f>VLOOKUP(K14958,'Base -Receita-Despesa'!$B:$AS,1,FALSE)</f>
        <v>Materiais</v>
      </c>
    </row>
    <row r="14959" spans="1:12" x14ac:dyDescent="0.3">
      <c r="A14959" s="82" t="str">
        <f t="shared" si="468"/>
        <v>2019</v>
      </c>
      <c r="B14959" s="263" t="s">
        <v>2228</v>
      </c>
      <c r="C14959" s="264" t="s">
        <v>138</v>
      </c>
      <c r="D14959" s="74" t="str">
        <f t="shared" si="467"/>
        <v>set/2019</v>
      </c>
      <c r="E14959" s="267">
        <v>43714</v>
      </c>
      <c r="F14959" s="263">
        <v>27455</v>
      </c>
      <c r="G14959" s="263" t="s">
        <v>2229</v>
      </c>
      <c r="H14959" s="268" t="s">
        <v>2456</v>
      </c>
      <c r="I14959" s="268" t="s">
        <v>2190</v>
      </c>
      <c r="J14959" s="268">
        <v>-294.27</v>
      </c>
      <c r="K14959" s="83" t="str">
        <f>IFERROR(IFERROR(VLOOKUP(I14959,'DE-PARA'!B:D,3,0),VLOOKUP(I14959,'DE-PARA'!C:D,2,0)),"NÃO ENCONTRADO")</f>
        <v>Materiais</v>
      </c>
      <c r="L14959" s="50" t="str">
        <f>VLOOKUP(K14959,'Base -Receita-Despesa'!$B:$AS,1,FALSE)</f>
        <v>Materiais</v>
      </c>
    </row>
    <row r="14960" spans="1:12" x14ac:dyDescent="0.3">
      <c r="A14960" s="82" t="str">
        <f t="shared" si="468"/>
        <v>2019</v>
      </c>
      <c r="B14960" s="263" t="s">
        <v>2228</v>
      </c>
      <c r="C14960" s="264" t="s">
        <v>138</v>
      </c>
      <c r="D14960" s="74" t="str">
        <f t="shared" si="467"/>
        <v>set/2019</v>
      </c>
      <c r="E14960" s="267">
        <v>43714</v>
      </c>
      <c r="F14960" s="265">
        <v>13968</v>
      </c>
      <c r="G14960" s="263" t="s">
        <v>2229</v>
      </c>
      <c r="H14960" s="268" t="s">
        <v>4655</v>
      </c>
      <c r="I14960" s="273" t="s">
        <v>2190</v>
      </c>
      <c r="J14960" s="278">
        <v>-1456</v>
      </c>
      <c r="K14960" s="83" t="str">
        <f>IFERROR(IFERROR(VLOOKUP(I14960,'DE-PARA'!B:D,3,0),VLOOKUP(I14960,'DE-PARA'!C:D,2,0)),"NÃO ENCONTRADO")</f>
        <v>Materiais</v>
      </c>
      <c r="L14960" s="50" t="str">
        <f>VLOOKUP(K14960,'Base -Receita-Despesa'!$B:$AS,1,FALSE)</f>
        <v>Materiais</v>
      </c>
    </row>
    <row r="14961" spans="1:12" x14ac:dyDescent="0.3">
      <c r="A14961" s="82" t="str">
        <f t="shared" si="468"/>
        <v>2019</v>
      </c>
      <c r="B14961" s="263" t="s">
        <v>2228</v>
      </c>
      <c r="C14961" s="264" t="s">
        <v>138</v>
      </c>
      <c r="D14961" s="74" t="str">
        <f t="shared" si="467"/>
        <v>set/2019</v>
      </c>
      <c r="E14961" s="267">
        <v>43714</v>
      </c>
      <c r="F14961" s="265">
        <v>13968</v>
      </c>
      <c r="G14961" s="263" t="s">
        <v>2229</v>
      </c>
      <c r="H14961" s="268" t="s">
        <v>4655</v>
      </c>
      <c r="I14961" s="268" t="s">
        <v>562</v>
      </c>
      <c r="J14961" s="268">
        <v>-81.819999999999993</v>
      </c>
      <c r="K14961" s="83" t="str">
        <f>IFERROR(IFERROR(VLOOKUP(I14961,'DE-PARA'!B:D,3,0),VLOOKUP(I14961,'DE-PARA'!C:D,2,0)),"NÃO ENCONTRADO")</f>
        <v>Outras Saídas</v>
      </c>
      <c r="L14961" s="50" t="str">
        <f>VLOOKUP(K14961,'Base -Receita-Despesa'!$B:$AS,1,FALSE)</f>
        <v>Outras Saídas</v>
      </c>
    </row>
    <row r="14962" spans="1:12" x14ac:dyDescent="0.3">
      <c r="A14962" s="82" t="str">
        <f t="shared" si="468"/>
        <v>2019</v>
      </c>
      <c r="B14962" s="263" t="s">
        <v>2228</v>
      </c>
      <c r="C14962" s="264" t="s">
        <v>138</v>
      </c>
      <c r="D14962" s="74" t="str">
        <f t="shared" si="467"/>
        <v>set/2019</v>
      </c>
      <c r="E14962" s="267">
        <v>43714</v>
      </c>
      <c r="F14962" s="263">
        <v>154</v>
      </c>
      <c r="G14962" s="263" t="s">
        <v>2229</v>
      </c>
      <c r="H14962" s="272" t="s">
        <v>4534</v>
      </c>
      <c r="I14962" s="268" t="s">
        <v>232</v>
      </c>
      <c r="J14962" s="268">
        <v>-660.4</v>
      </c>
      <c r="K14962" s="83" t="str">
        <f>IFERROR(IFERROR(VLOOKUP(I14962,'DE-PARA'!B:D,3,0),VLOOKUP(I14962,'DE-PARA'!C:D,2,0)),"NÃO ENCONTRADO")</f>
        <v>Materiais</v>
      </c>
      <c r="L14962" s="50" t="str">
        <f>VLOOKUP(K14962,'Base -Receita-Despesa'!$B:$AS,1,FALSE)</f>
        <v>Materiais</v>
      </c>
    </row>
    <row r="14963" spans="1:12" x14ac:dyDescent="0.3">
      <c r="A14963" s="82" t="str">
        <f t="shared" si="468"/>
        <v>2019</v>
      </c>
      <c r="B14963" s="263" t="s">
        <v>2228</v>
      </c>
      <c r="C14963" s="264" t="s">
        <v>138</v>
      </c>
      <c r="D14963" s="74" t="str">
        <f t="shared" si="467"/>
        <v>set/2019</v>
      </c>
      <c r="E14963" s="267">
        <v>43714</v>
      </c>
      <c r="F14963" s="263">
        <v>93113</v>
      </c>
      <c r="G14963" s="263" t="s">
        <v>2229</v>
      </c>
      <c r="H14963" s="268" t="s">
        <v>528</v>
      </c>
      <c r="I14963" s="268" t="s">
        <v>2182</v>
      </c>
      <c r="J14963" s="268">
        <v>-675</v>
      </c>
      <c r="K14963" s="83" t="str">
        <f>IFERROR(IFERROR(VLOOKUP(I14963,'DE-PARA'!B:D,3,0),VLOOKUP(I14963,'DE-PARA'!C:D,2,0)),"NÃO ENCONTRADO")</f>
        <v>Materiais</v>
      </c>
      <c r="L14963" s="50" t="str">
        <f>VLOOKUP(K14963,'Base -Receita-Despesa'!$B:$AS,1,FALSE)</f>
        <v>Materiais</v>
      </c>
    </row>
    <row r="14964" spans="1:12" x14ac:dyDescent="0.3">
      <c r="A14964" s="82" t="str">
        <f t="shared" si="468"/>
        <v>2019</v>
      </c>
      <c r="B14964" s="263" t="s">
        <v>2228</v>
      </c>
      <c r="C14964" s="264" t="s">
        <v>138</v>
      </c>
      <c r="D14964" s="74" t="str">
        <f t="shared" si="467"/>
        <v>set/2019</v>
      </c>
      <c r="E14964" s="267">
        <v>43714</v>
      </c>
      <c r="F14964" s="263">
        <v>93101</v>
      </c>
      <c r="G14964" s="263" t="s">
        <v>2229</v>
      </c>
      <c r="H14964" s="268" t="s">
        <v>528</v>
      </c>
      <c r="I14964" s="268" t="s">
        <v>2181</v>
      </c>
      <c r="J14964" s="269">
        <v>-6893.02</v>
      </c>
      <c r="K14964" s="83" t="str">
        <f>IFERROR(IFERROR(VLOOKUP(I14964,'DE-PARA'!B:D,3,0),VLOOKUP(I14964,'DE-PARA'!C:D,2,0)),"NÃO ENCONTRADO")</f>
        <v>Materiais</v>
      </c>
      <c r="L14964" s="50" t="str">
        <f>VLOOKUP(K14964,'Base -Receita-Despesa'!$B:$AS,1,FALSE)</f>
        <v>Materiais</v>
      </c>
    </row>
    <row r="14965" spans="1:12" x14ac:dyDescent="0.3">
      <c r="A14965" s="82" t="str">
        <f t="shared" si="468"/>
        <v>2019</v>
      </c>
      <c r="B14965" s="263" t="s">
        <v>2228</v>
      </c>
      <c r="C14965" s="264" t="s">
        <v>138</v>
      </c>
      <c r="D14965" s="74" t="str">
        <f t="shared" si="467"/>
        <v>set/2019</v>
      </c>
      <c r="E14965" s="267">
        <v>43714</v>
      </c>
      <c r="F14965" s="263">
        <v>93179</v>
      </c>
      <c r="G14965" s="263" t="s">
        <v>2229</v>
      </c>
      <c r="H14965" s="268" t="s">
        <v>528</v>
      </c>
      <c r="I14965" s="268" t="s">
        <v>2182</v>
      </c>
      <c r="J14965" s="269">
        <v>-3782.44</v>
      </c>
      <c r="K14965" s="83" t="str">
        <f>IFERROR(IFERROR(VLOOKUP(I14965,'DE-PARA'!B:D,3,0),VLOOKUP(I14965,'DE-PARA'!C:D,2,0)),"NÃO ENCONTRADO")</f>
        <v>Materiais</v>
      </c>
      <c r="L14965" s="50" t="str">
        <f>VLOOKUP(K14965,'Base -Receita-Despesa'!$B:$AS,1,FALSE)</f>
        <v>Materiais</v>
      </c>
    </row>
    <row r="14966" spans="1:12" x14ac:dyDescent="0.3">
      <c r="A14966" s="82" t="str">
        <f t="shared" si="468"/>
        <v>2019</v>
      </c>
      <c r="B14966" s="263" t="s">
        <v>2228</v>
      </c>
      <c r="C14966" s="264" t="s">
        <v>138</v>
      </c>
      <c r="D14966" s="74" t="str">
        <f t="shared" si="467"/>
        <v>set/2019</v>
      </c>
      <c r="E14966" s="267">
        <v>43714</v>
      </c>
      <c r="F14966" s="263">
        <v>1180802</v>
      </c>
      <c r="G14966" s="263" t="s">
        <v>2284</v>
      </c>
      <c r="H14966" s="268" t="s">
        <v>4400</v>
      </c>
      <c r="I14966" s="268" t="s">
        <v>2182</v>
      </c>
      <c r="J14966" s="269">
        <v>-1014.14</v>
      </c>
      <c r="K14966" s="83" t="str">
        <f>IFERROR(IFERROR(VLOOKUP(I14966,'DE-PARA'!B:D,3,0),VLOOKUP(I14966,'DE-PARA'!C:D,2,0)),"NÃO ENCONTRADO")</f>
        <v>Materiais</v>
      </c>
      <c r="L14966" s="50" t="str">
        <f>VLOOKUP(K14966,'Base -Receita-Despesa'!$B:$AS,1,FALSE)</f>
        <v>Materiais</v>
      </c>
    </row>
    <row r="14967" spans="1:12" x14ac:dyDescent="0.3">
      <c r="A14967" s="82" t="str">
        <f t="shared" si="468"/>
        <v>2019</v>
      </c>
      <c r="B14967" s="263" t="s">
        <v>2228</v>
      </c>
      <c r="C14967" s="264" t="s">
        <v>138</v>
      </c>
      <c r="D14967" s="74" t="str">
        <f t="shared" si="467"/>
        <v>set/2019</v>
      </c>
      <c r="E14967" s="267">
        <v>43714</v>
      </c>
      <c r="F14967" s="263">
        <v>1180802</v>
      </c>
      <c r="G14967" s="263" t="s">
        <v>2232</v>
      </c>
      <c r="H14967" s="268" t="s">
        <v>4400</v>
      </c>
      <c r="I14967" s="268" t="s">
        <v>2182</v>
      </c>
      <c r="J14967" s="269">
        <v>-1014.14</v>
      </c>
      <c r="K14967" s="83" t="str">
        <f>IFERROR(IFERROR(VLOOKUP(I14967,'DE-PARA'!B:D,3,0),VLOOKUP(I14967,'DE-PARA'!C:D,2,0)),"NÃO ENCONTRADO")</f>
        <v>Materiais</v>
      </c>
      <c r="L14967" s="50" t="str">
        <f>VLOOKUP(K14967,'Base -Receita-Despesa'!$B:$AS,1,FALSE)</f>
        <v>Materiais</v>
      </c>
    </row>
    <row r="14968" spans="1:12" x14ac:dyDescent="0.3">
      <c r="A14968" s="82" t="str">
        <f t="shared" si="468"/>
        <v>2019</v>
      </c>
      <c r="B14968" s="263" t="s">
        <v>2228</v>
      </c>
      <c r="C14968" s="264" t="s">
        <v>138</v>
      </c>
      <c r="D14968" s="74" t="str">
        <f t="shared" si="467"/>
        <v>set/2019</v>
      </c>
      <c r="E14968" s="267">
        <v>43714</v>
      </c>
      <c r="F14968" s="263">
        <v>1180749</v>
      </c>
      <c r="G14968" s="263" t="s">
        <v>2284</v>
      </c>
      <c r="H14968" s="268" t="s">
        <v>4400</v>
      </c>
      <c r="I14968" s="268" t="s">
        <v>2181</v>
      </c>
      <c r="J14968" s="269">
        <v>-1126.7</v>
      </c>
      <c r="K14968" s="83" t="str">
        <f>IFERROR(IFERROR(VLOOKUP(I14968,'DE-PARA'!B:D,3,0),VLOOKUP(I14968,'DE-PARA'!C:D,2,0)),"NÃO ENCONTRADO")</f>
        <v>Materiais</v>
      </c>
      <c r="L14968" s="50" t="str">
        <f>VLOOKUP(K14968,'Base -Receita-Despesa'!$B:$AS,1,FALSE)</f>
        <v>Materiais</v>
      </c>
    </row>
    <row r="14969" spans="1:12" x14ac:dyDescent="0.3">
      <c r="A14969" s="82" t="str">
        <f t="shared" si="468"/>
        <v>2019</v>
      </c>
      <c r="B14969" s="263" t="s">
        <v>2228</v>
      </c>
      <c r="C14969" s="264" t="s">
        <v>138</v>
      </c>
      <c r="D14969" s="74" t="str">
        <f t="shared" si="467"/>
        <v>set/2019</v>
      </c>
      <c r="E14969" s="267">
        <v>43714</v>
      </c>
      <c r="F14969" s="263">
        <v>1180749</v>
      </c>
      <c r="G14969" s="263" t="s">
        <v>2232</v>
      </c>
      <c r="H14969" s="268" t="s">
        <v>4400</v>
      </c>
      <c r="I14969" s="268" t="s">
        <v>2181</v>
      </c>
      <c r="J14969" s="269">
        <v>-1126.7</v>
      </c>
      <c r="K14969" s="83" t="str">
        <f>IFERROR(IFERROR(VLOOKUP(I14969,'DE-PARA'!B:D,3,0),VLOOKUP(I14969,'DE-PARA'!C:D,2,0)),"NÃO ENCONTRADO")</f>
        <v>Materiais</v>
      </c>
      <c r="L14969" s="50" t="str">
        <f>VLOOKUP(K14969,'Base -Receita-Despesa'!$B:$AS,1,FALSE)</f>
        <v>Materiais</v>
      </c>
    </row>
    <row r="14970" spans="1:12" x14ac:dyDescent="0.3">
      <c r="A14970" s="82" t="str">
        <f t="shared" si="468"/>
        <v>2019</v>
      </c>
      <c r="B14970" s="263" t="s">
        <v>2228</v>
      </c>
      <c r="C14970" s="264" t="s">
        <v>138</v>
      </c>
      <c r="D14970" s="74" t="str">
        <f t="shared" si="467"/>
        <v>set/2019</v>
      </c>
      <c r="E14970" s="267">
        <v>43714</v>
      </c>
      <c r="F14970" s="263">
        <v>27495</v>
      </c>
      <c r="G14970" s="263" t="s">
        <v>2229</v>
      </c>
      <c r="H14970" s="268" t="s">
        <v>4407</v>
      </c>
      <c r="I14970" s="268" t="s">
        <v>2182</v>
      </c>
      <c r="J14970" s="268">
        <v>-28</v>
      </c>
      <c r="K14970" s="83" t="str">
        <f>IFERROR(IFERROR(VLOOKUP(I14970,'DE-PARA'!B:D,3,0),VLOOKUP(I14970,'DE-PARA'!C:D,2,0)),"NÃO ENCONTRADO")</f>
        <v>Materiais</v>
      </c>
      <c r="L14970" s="50" t="str">
        <f>VLOOKUP(K14970,'Base -Receita-Despesa'!$B:$AS,1,FALSE)</f>
        <v>Materiais</v>
      </c>
    </row>
    <row r="14971" spans="1:12" x14ac:dyDescent="0.3">
      <c r="A14971" s="82" t="str">
        <f t="shared" si="468"/>
        <v>2019</v>
      </c>
      <c r="B14971" s="263" t="s">
        <v>2228</v>
      </c>
      <c r="C14971" s="264" t="s">
        <v>138</v>
      </c>
      <c r="D14971" s="74" t="str">
        <f t="shared" si="467"/>
        <v>set/2019</v>
      </c>
      <c r="E14971" s="267">
        <v>43714</v>
      </c>
      <c r="F14971" s="263">
        <v>27193</v>
      </c>
      <c r="G14971" s="263" t="s">
        <v>2229</v>
      </c>
      <c r="H14971" s="268" t="s">
        <v>4407</v>
      </c>
      <c r="I14971" s="268" t="s">
        <v>2182</v>
      </c>
      <c r="J14971" s="268">
        <v>-917.76</v>
      </c>
      <c r="K14971" s="83" t="str">
        <f>IFERROR(IFERROR(VLOOKUP(I14971,'DE-PARA'!B:D,3,0),VLOOKUP(I14971,'DE-PARA'!C:D,2,0)),"NÃO ENCONTRADO")</f>
        <v>Materiais</v>
      </c>
      <c r="L14971" s="50" t="str">
        <f>VLOOKUP(K14971,'Base -Receita-Despesa'!$B:$AS,1,FALSE)</f>
        <v>Materiais</v>
      </c>
    </row>
    <row r="14972" spans="1:12" x14ac:dyDescent="0.3">
      <c r="A14972" s="82" t="str">
        <f t="shared" si="468"/>
        <v>2019</v>
      </c>
      <c r="B14972" s="263" t="s">
        <v>2228</v>
      </c>
      <c r="C14972" s="264" t="s">
        <v>138</v>
      </c>
      <c r="D14972" s="74" t="str">
        <f t="shared" si="467"/>
        <v>set/2019</v>
      </c>
      <c r="E14972" s="267">
        <v>43714</v>
      </c>
      <c r="F14972" s="266" t="s">
        <v>4692</v>
      </c>
      <c r="G14972" s="263" t="s">
        <v>2229</v>
      </c>
      <c r="H14972" s="273" t="s">
        <v>3305</v>
      </c>
      <c r="I14972" s="273" t="s">
        <v>2198</v>
      </c>
      <c r="J14972" s="268">
        <v>-119.04</v>
      </c>
      <c r="K14972" s="83" t="str">
        <f>IFERROR(IFERROR(VLOOKUP(I14972,'DE-PARA'!B:D,3,0),VLOOKUP(I14972,'DE-PARA'!C:D,2,0)),"NÃO ENCONTRADO")</f>
        <v>Serviços</v>
      </c>
      <c r="L14972" s="50" t="str">
        <f>VLOOKUP(K14972,'Base -Receita-Despesa'!$B:$AS,1,FALSE)</f>
        <v>Serviços</v>
      </c>
    </row>
    <row r="14973" spans="1:12" x14ac:dyDescent="0.3">
      <c r="A14973" s="82" t="str">
        <f t="shared" si="468"/>
        <v>2019</v>
      </c>
      <c r="B14973" s="263" t="s">
        <v>2228</v>
      </c>
      <c r="C14973" s="264" t="s">
        <v>138</v>
      </c>
      <c r="D14973" s="74" t="str">
        <f t="shared" si="467"/>
        <v>set/2019</v>
      </c>
      <c r="E14973" s="267">
        <v>43714</v>
      </c>
      <c r="F14973" s="263" t="s">
        <v>4693</v>
      </c>
      <c r="G14973" s="263" t="s">
        <v>2229</v>
      </c>
      <c r="H14973" s="268" t="s">
        <v>2353</v>
      </c>
      <c r="I14973" s="268" t="s">
        <v>188</v>
      </c>
      <c r="J14973" s="268">
        <v>-611.08000000000004</v>
      </c>
      <c r="K14973" s="83" t="str">
        <f>IFERROR(IFERROR(VLOOKUP(I14973,'DE-PARA'!B:D,3,0),VLOOKUP(I14973,'DE-PARA'!C:D,2,0)),"NÃO ENCONTRADO")</f>
        <v>Serviços</v>
      </c>
      <c r="L14973" s="50" t="str">
        <f>VLOOKUP(K14973,'Base -Receita-Despesa'!$B:$AS,1,FALSE)</f>
        <v>Serviços</v>
      </c>
    </row>
    <row r="14974" spans="1:12" x14ac:dyDescent="0.3">
      <c r="A14974" s="82" t="str">
        <f t="shared" si="468"/>
        <v>2019</v>
      </c>
      <c r="B14974" s="263" t="s">
        <v>2228</v>
      </c>
      <c r="C14974" s="264" t="s">
        <v>138</v>
      </c>
      <c r="D14974" s="74" t="str">
        <f t="shared" si="467"/>
        <v>set/2019</v>
      </c>
      <c r="E14974" s="267">
        <v>43714</v>
      </c>
      <c r="F14974" s="263" t="s">
        <v>4694</v>
      </c>
      <c r="G14974" s="263" t="s">
        <v>2229</v>
      </c>
      <c r="H14974" s="268" t="s">
        <v>2353</v>
      </c>
      <c r="I14974" s="268" t="s">
        <v>179</v>
      </c>
      <c r="J14974" s="268">
        <v>-771.09</v>
      </c>
      <c r="K14974" s="83" t="str">
        <f>IFERROR(IFERROR(VLOOKUP(I14974,'DE-PARA'!B:D,3,0),VLOOKUP(I14974,'DE-PARA'!C:D,2,0)),"NÃO ENCONTRADO")</f>
        <v>Serviços</v>
      </c>
      <c r="L14974" s="50" t="str">
        <f>VLOOKUP(K14974,'Base -Receita-Despesa'!$B:$AS,1,FALSE)</f>
        <v>Serviços</v>
      </c>
    </row>
    <row r="14975" spans="1:12" x14ac:dyDescent="0.3">
      <c r="A14975" s="82" t="str">
        <f t="shared" si="468"/>
        <v>2019</v>
      </c>
      <c r="B14975" s="263" t="s">
        <v>2228</v>
      </c>
      <c r="C14975" s="264" t="s">
        <v>138</v>
      </c>
      <c r="D14975" s="74" t="str">
        <f t="shared" si="467"/>
        <v>set/2019</v>
      </c>
      <c r="E14975" s="267">
        <v>43714</v>
      </c>
      <c r="F14975" s="263" t="s">
        <v>4695</v>
      </c>
      <c r="G14975" s="263" t="s">
        <v>2229</v>
      </c>
      <c r="H14975" s="268" t="s">
        <v>2353</v>
      </c>
      <c r="I14975" s="268" t="s">
        <v>179</v>
      </c>
      <c r="J14975" s="268">
        <v>-74.94</v>
      </c>
      <c r="K14975" s="83" t="str">
        <f>IFERROR(IFERROR(VLOOKUP(I14975,'DE-PARA'!B:D,3,0),VLOOKUP(I14975,'DE-PARA'!C:D,2,0)),"NÃO ENCONTRADO")</f>
        <v>Serviços</v>
      </c>
      <c r="L14975" s="50" t="str">
        <f>VLOOKUP(K14975,'Base -Receita-Despesa'!$B:$AS,1,FALSE)</f>
        <v>Serviços</v>
      </c>
    </row>
    <row r="14976" spans="1:12" x14ac:dyDescent="0.3">
      <c r="A14976" s="82" t="str">
        <f t="shared" si="468"/>
        <v>2019</v>
      </c>
      <c r="B14976" s="263" t="s">
        <v>2228</v>
      </c>
      <c r="C14976" s="264" t="s">
        <v>138</v>
      </c>
      <c r="D14976" s="74" t="str">
        <f t="shared" si="467"/>
        <v>set/2019</v>
      </c>
      <c r="E14976" s="267">
        <v>43714</v>
      </c>
      <c r="F14976" s="263" t="s">
        <v>4696</v>
      </c>
      <c r="G14976" s="263" t="s">
        <v>2229</v>
      </c>
      <c r="H14976" s="268" t="s">
        <v>2353</v>
      </c>
      <c r="I14976" s="268" t="s">
        <v>179</v>
      </c>
      <c r="J14976" s="268">
        <v>-40.880000000000003</v>
      </c>
      <c r="K14976" s="83" t="str">
        <f>IFERROR(IFERROR(VLOOKUP(I14976,'DE-PARA'!B:D,3,0),VLOOKUP(I14976,'DE-PARA'!C:D,2,0)),"NÃO ENCONTRADO")</f>
        <v>Serviços</v>
      </c>
      <c r="L14976" s="50" t="str">
        <f>VLOOKUP(K14976,'Base -Receita-Despesa'!$B:$AS,1,FALSE)</f>
        <v>Serviços</v>
      </c>
    </row>
    <row r="14977" spans="1:12" x14ac:dyDescent="0.3">
      <c r="A14977" s="82" t="str">
        <f t="shared" si="468"/>
        <v>2019</v>
      </c>
      <c r="B14977" s="263" t="s">
        <v>2228</v>
      </c>
      <c r="C14977" s="264" t="s">
        <v>138</v>
      </c>
      <c r="D14977" s="74" t="str">
        <f t="shared" si="467"/>
        <v>set/2019</v>
      </c>
      <c r="E14977" s="267">
        <v>43714</v>
      </c>
      <c r="F14977" s="263" t="s">
        <v>4697</v>
      </c>
      <c r="G14977" s="263" t="s">
        <v>2229</v>
      </c>
      <c r="H14977" s="268" t="s">
        <v>2353</v>
      </c>
      <c r="I14977" s="268" t="s">
        <v>179</v>
      </c>
      <c r="J14977" s="268">
        <v>-41.21</v>
      </c>
      <c r="K14977" s="83" t="str">
        <f>IFERROR(IFERROR(VLOOKUP(I14977,'DE-PARA'!B:D,3,0),VLOOKUP(I14977,'DE-PARA'!C:D,2,0)),"NÃO ENCONTRADO")</f>
        <v>Serviços</v>
      </c>
      <c r="L14977" s="50" t="str">
        <f>VLOOKUP(K14977,'Base -Receita-Despesa'!$B:$AS,1,FALSE)</f>
        <v>Serviços</v>
      </c>
    </row>
    <row r="14978" spans="1:12" x14ac:dyDescent="0.3">
      <c r="A14978" s="82" t="str">
        <f t="shared" si="468"/>
        <v>2019</v>
      </c>
      <c r="B14978" s="263" t="s">
        <v>2228</v>
      </c>
      <c r="C14978" s="264" t="s">
        <v>138</v>
      </c>
      <c r="D14978" s="74" t="str">
        <f t="shared" si="467"/>
        <v>set/2019</v>
      </c>
      <c r="E14978" s="267">
        <v>43714</v>
      </c>
      <c r="F14978" s="263" t="s">
        <v>4698</v>
      </c>
      <c r="G14978" s="263" t="s">
        <v>2229</v>
      </c>
      <c r="H14978" s="268" t="s">
        <v>2353</v>
      </c>
      <c r="I14978" s="268" t="s">
        <v>188</v>
      </c>
      <c r="J14978" s="269">
        <v>-1894.35</v>
      </c>
      <c r="K14978" s="83" t="str">
        <f>IFERROR(IFERROR(VLOOKUP(I14978,'DE-PARA'!B:D,3,0),VLOOKUP(I14978,'DE-PARA'!C:D,2,0)),"NÃO ENCONTRADO")</f>
        <v>Serviços</v>
      </c>
      <c r="L14978" s="50" t="str">
        <f>VLOOKUP(K14978,'Base -Receita-Despesa'!$B:$AS,1,FALSE)</f>
        <v>Serviços</v>
      </c>
    </row>
    <row r="14979" spans="1:12" x14ac:dyDescent="0.3">
      <c r="A14979" s="82" t="str">
        <f t="shared" si="468"/>
        <v>2019</v>
      </c>
      <c r="B14979" s="263" t="s">
        <v>2228</v>
      </c>
      <c r="C14979" s="264" t="s">
        <v>138</v>
      </c>
      <c r="D14979" s="74" t="str">
        <f t="shared" si="467"/>
        <v>set/2019</v>
      </c>
      <c r="E14979" s="267">
        <v>43714</v>
      </c>
      <c r="F14979" s="263" t="s">
        <v>4699</v>
      </c>
      <c r="G14979" s="263" t="s">
        <v>2229</v>
      </c>
      <c r="H14979" s="268" t="s">
        <v>2353</v>
      </c>
      <c r="I14979" s="268" t="s">
        <v>188</v>
      </c>
      <c r="J14979" s="269">
        <v>-1894.35</v>
      </c>
      <c r="K14979" s="83" t="str">
        <f>IFERROR(IFERROR(VLOOKUP(I14979,'DE-PARA'!B:D,3,0),VLOOKUP(I14979,'DE-PARA'!C:D,2,0)),"NÃO ENCONTRADO")</f>
        <v>Serviços</v>
      </c>
      <c r="L14979" s="50" t="str">
        <f>VLOOKUP(K14979,'Base -Receita-Despesa'!$B:$AS,1,FALSE)</f>
        <v>Serviços</v>
      </c>
    </row>
    <row r="14980" spans="1:12" x14ac:dyDescent="0.3">
      <c r="A14980" s="82" t="str">
        <f t="shared" si="468"/>
        <v>2019</v>
      </c>
      <c r="B14980" s="263" t="s">
        <v>2228</v>
      </c>
      <c r="C14980" s="264" t="s">
        <v>138</v>
      </c>
      <c r="D14980" s="74" t="str">
        <f t="shared" ref="D14980:D15043" si="469">TEXT(E14980,"mmm/aaaa")</f>
        <v>set/2019</v>
      </c>
      <c r="E14980" s="267">
        <v>43714</v>
      </c>
      <c r="F14980" s="263" t="s">
        <v>3174</v>
      </c>
      <c r="G14980" s="263" t="s">
        <v>2229</v>
      </c>
      <c r="H14980" s="268" t="s">
        <v>2353</v>
      </c>
      <c r="I14980" s="268" t="s">
        <v>179</v>
      </c>
      <c r="J14980" s="269">
        <v>-2390.37</v>
      </c>
      <c r="K14980" s="83" t="str">
        <f>IFERROR(IFERROR(VLOOKUP(I14980,'DE-PARA'!B:D,3,0),VLOOKUP(I14980,'DE-PARA'!C:D,2,0)),"NÃO ENCONTRADO")</f>
        <v>Serviços</v>
      </c>
      <c r="L14980" s="50" t="str">
        <f>VLOOKUP(K14980,'Base -Receita-Despesa'!$B:$AS,1,FALSE)</f>
        <v>Serviços</v>
      </c>
    </row>
    <row r="14981" spans="1:12" x14ac:dyDescent="0.3">
      <c r="A14981" s="82" t="str">
        <f t="shared" si="468"/>
        <v>2019</v>
      </c>
      <c r="B14981" s="263" t="s">
        <v>2228</v>
      </c>
      <c r="C14981" s="264" t="s">
        <v>138</v>
      </c>
      <c r="D14981" s="74" t="str">
        <f t="shared" si="469"/>
        <v>set/2019</v>
      </c>
      <c r="E14981" s="267">
        <v>43714</v>
      </c>
      <c r="F14981" s="263" t="s">
        <v>4700</v>
      </c>
      <c r="G14981" s="263" t="s">
        <v>2229</v>
      </c>
      <c r="H14981" s="268" t="s">
        <v>2353</v>
      </c>
      <c r="I14981" s="268" t="s">
        <v>179</v>
      </c>
      <c r="J14981" s="268">
        <v>-229.4</v>
      </c>
      <c r="K14981" s="83" t="str">
        <f>IFERROR(IFERROR(VLOOKUP(I14981,'DE-PARA'!B:D,3,0),VLOOKUP(I14981,'DE-PARA'!C:D,2,0)),"NÃO ENCONTRADO")</f>
        <v>Serviços</v>
      </c>
      <c r="L14981" s="50" t="str">
        <f>VLOOKUP(K14981,'Base -Receita-Despesa'!$B:$AS,1,FALSE)</f>
        <v>Serviços</v>
      </c>
    </row>
    <row r="14982" spans="1:12" x14ac:dyDescent="0.3">
      <c r="A14982" s="82" t="str">
        <f t="shared" si="468"/>
        <v>2019</v>
      </c>
      <c r="B14982" s="263" t="s">
        <v>2228</v>
      </c>
      <c r="C14982" s="264" t="s">
        <v>138</v>
      </c>
      <c r="D14982" s="74" t="str">
        <f t="shared" si="469"/>
        <v>set/2019</v>
      </c>
      <c r="E14982" s="267">
        <v>43714</v>
      </c>
      <c r="F14982" s="263" t="s">
        <v>4701</v>
      </c>
      <c r="G14982" s="263" t="s">
        <v>2229</v>
      </c>
      <c r="H14982" s="268" t="s">
        <v>2353</v>
      </c>
      <c r="I14982" s="268" t="s">
        <v>179</v>
      </c>
      <c r="J14982" s="268">
        <v>-150.79</v>
      </c>
      <c r="K14982" s="83" t="str">
        <f>IFERROR(IFERROR(VLOOKUP(I14982,'DE-PARA'!B:D,3,0),VLOOKUP(I14982,'DE-PARA'!C:D,2,0)),"NÃO ENCONTRADO")</f>
        <v>Serviços</v>
      </c>
      <c r="L14982" s="50" t="str">
        <f>VLOOKUP(K14982,'Base -Receita-Despesa'!$B:$AS,1,FALSE)</f>
        <v>Serviços</v>
      </c>
    </row>
    <row r="14983" spans="1:12" x14ac:dyDescent="0.3">
      <c r="A14983" s="82" t="str">
        <f t="shared" si="468"/>
        <v>2019</v>
      </c>
      <c r="B14983" s="263" t="s">
        <v>2228</v>
      </c>
      <c r="C14983" s="264" t="s">
        <v>138</v>
      </c>
      <c r="D14983" s="74" t="str">
        <f t="shared" si="469"/>
        <v>set/2019</v>
      </c>
      <c r="E14983" s="267">
        <v>43714</v>
      </c>
      <c r="F14983" s="263" t="s">
        <v>4702</v>
      </c>
      <c r="G14983" s="263" t="s">
        <v>2229</v>
      </c>
      <c r="H14983" s="268" t="s">
        <v>2353</v>
      </c>
      <c r="I14983" s="268" t="s">
        <v>179</v>
      </c>
      <c r="J14983" s="268">
        <v>-190.05</v>
      </c>
      <c r="K14983" s="83" t="str">
        <f>IFERROR(IFERROR(VLOOKUP(I14983,'DE-PARA'!B:D,3,0),VLOOKUP(I14983,'DE-PARA'!C:D,2,0)),"NÃO ENCONTRADO")</f>
        <v>Serviços</v>
      </c>
      <c r="L14983" s="50" t="str">
        <f>VLOOKUP(K14983,'Base -Receita-Despesa'!$B:$AS,1,FALSE)</f>
        <v>Serviços</v>
      </c>
    </row>
    <row r="14984" spans="1:12" x14ac:dyDescent="0.3">
      <c r="A14984" s="82" t="str">
        <f t="shared" si="468"/>
        <v>2019</v>
      </c>
      <c r="B14984" s="263" t="s">
        <v>2228</v>
      </c>
      <c r="C14984" s="264" t="s">
        <v>138</v>
      </c>
      <c r="D14984" s="74" t="str">
        <f t="shared" si="469"/>
        <v>set/2019</v>
      </c>
      <c r="E14984" s="267">
        <v>43714</v>
      </c>
      <c r="F14984" s="263">
        <v>12023</v>
      </c>
      <c r="G14984" s="263" t="s">
        <v>2229</v>
      </c>
      <c r="H14984" s="268" t="s">
        <v>4468</v>
      </c>
      <c r="I14984" s="268" t="s">
        <v>2183</v>
      </c>
      <c r="J14984" s="278">
        <v>-1325.5</v>
      </c>
      <c r="K14984" s="83" t="str">
        <f>IFERROR(IFERROR(VLOOKUP(I14984,'DE-PARA'!B:D,3,0),VLOOKUP(I14984,'DE-PARA'!C:D,2,0)),"NÃO ENCONTRADO")</f>
        <v>Materiais</v>
      </c>
      <c r="L14984" s="50" t="str">
        <f>VLOOKUP(K14984,'Base -Receita-Despesa'!$B:$AS,1,FALSE)</f>
        <v>Materiais</v>
      </c>
    </row>
    <row r="14985" spans="1:12" x14ac:dyDescent="0.3">
      <c r="A14985" s="82" t="str">
        <f t="shared" si="468"/>
        <v>2019</v>
      </c>
      <c r="B14985" s="263" t="s">
        <v>2228</v>
      </c>
      <c r="C14985" s="264" t="s">
        <v>138</v>
      </c>
      <c r="D14985" s="74" t="str">
        <f t="shared" si="469"/>
        <v>set/2019</v>
      </c>
      <c r="E14985" s="267">
        <v>43714</v>
      </c>
      <c r="F14985" s="263">
        <v>12150</v>
      </c>
      <c r="G14985" s="263" t="s">
        <v>2229</v>
      </c>
      <c r="H14985" s="268" t="s">
        <v>4468</v>
      </c>
      <c r="I14985" s="268" t="s">
        <v>2183</v>
      </c>
      <c r="J14985" s="278">
        <v>-1465.5</v>
      </c>
      <c r="K14985" s="83" t="str">
        <f>IFERROR(IFERROR(VLOOKUP(I14985,'DE-PARA'!B:D,3,0),VLOOKUP(I14985,'DE-PARA'!C:D,2,0)),"NÃO ENCONTRADO")</f>
        <v>Materiais</v>
      </c>
      <c r="L14985" s="50" t="str">
        <f>VLOOKUP(K14985,'Base -Receita-Despesa'!$B:$AS,1,FALSE)</f>
        <v>Materiais</v>
      </c>
    </row>
    <row r="14986" spans="1:12" x14ac:dyDescent="0.3">
      <c r="A14986" s="82" t="str">
        <f t="shared" si="468"/>
        <v>2019</v>
      </c>
      <c r="B14986" s="263" t="s">
        <v>2228</v>
      </c>
      <c r="C14986" s="264" t="s">
        <v>138</v>
      </c>
      <c r="D14986" s="74" t="str">
        <f t="shared" si="469"/>
        <v>set/2019</v>
      </c>
      <c r="E14986" s="267">
        <v>43714</v>
      </c>
      <c r="F14986" s="263">
        <v>12149</v>
      </c>
      <c r="G14986" s="263" t="s">
        <v>2229</v>
      </c>
      <c r="H14986" s="268" t="s">
        <v>4468</v>
      </c>
      <c r="I14986" s="268" t="s">
        <v>2182</v>
      </c>
      <c r="J14986" s="273">
        <v>-400</v>
      </c>
      <c r="K14986" s="83" t="str">
        <f>IFERROR(IFERROR(VLOOKUP(I14986,'DE-PARA'!B:D,3,0),VLOOKUP(I14986,'DE-PARA'!C:D,2,0)),"NÃO ENCONTRADO")</f>
        <v>Materiais</v>
      </c>
      <c r="L14986" s="50" t="str">
        <f>VLOOKUP(K14986,'Base -Receita-Despesa'!$B:$AS,1,FALSE)</f>
        <v>Materiais</v>
      </c>
    </row>
    <row r="14987" spans="1:12" x14ac:dyDescent="0.3">
      <c r="A14987" s="82" t="str">
        <f t="shared" si="468"/>
        <v>2019</v>
      </c>
      <c r="B14987" s="263" t="s">
        <v>2228</v>
      </c>
      <c r="C14987" s="264" t="s">
        <v>138</v>
      </c>
      <c r="D14987" s="74" t="str">
        <f t="shared" si="469"/>
        <v>set/2019</v>
      </c>
      <c r="E14987" s="267">
        <v>43714</v>
      </c>
      <c r="F14987" s="263">
        <v>12064</v>
      </c>
      <c r="G14987" s="263" t="s">
        <v>2229</v>
      </c>
      <c r="H14987" s="272" t="s">
        <v>2400</v>
      </c>
      <c r="I14987" s="268" t="s">
        <v>2194</v>
      </c>
      <c r="J14987" s="269">
        <v>-1840</v>
      </c>
      <c r="K14987" s="83" t="str">
        <f>IFERROR(IFERROR(VLOOKUP(I14987,'DE-PARA'!B:D,3,0),VLOOKUP(I14987,'DE-PARA'!C:D,2,0)),"NÃO ENCONTRADO")</f>
        <v>Materiais</v>
      </c>
      <c r="L14987" s="50" t="str">
        <f>VLOOKUP(K14987,'Base -Receita-Despesa'!$B:$AS,1,FALSE)</f>
        <v>Materiais</v>
      </c>
    </row>
    <row r="14988" spans="1:12" x14ac:dyDescent="0.3">
      <c r="A14988" s="82" t="str">
        <f t="shared" si="468"/>
        <v>2019</v>
      </c>
      <c r="B14988" s="263" t="s">
        <v>2228</v>
      </c>
      <c r="C14988" s="264" t="s">
        <v>138</v>
      </c>
      <c r="D14988" s="74" t="str">
        <f t="shared" si="469"/>
        <v>set/2019</v>
      </c>
      <c r="E14988" s="267">
        <v>43714</v>
      </c>
      <c r="F14988" s="265">
        <v>1272</v>
      </c>
      <c r="G14988" s="263" t="s">
        <v>2284</v>
      </c>
      <c r="H14988" s="268" t="s">
        <v>4513</v>
      </c>
      <c r="I14988" s="268" t="s">
        <v>2193</v>
      </c>
      <c r="J14988" s="273">
        <v>-224.21</v>
      </c>
      <c r="K14988" s="83" t="str">
        <f>IFERROR(IFERROR(VLOOKUP(I14988,'DE-PARA'!B:D,3,0),VLOOKUP(I14988,'DE-PARA'!C:D,2,0)),"NÃO ENCONTRADO")</f>
        <v>Materiais</v>
      </c>
      <c r="L14988" s="50" t="str">
        <f>VLOOKUP(K14988,'Base -Receita-Despesa'!$B:$AS,1,FALSE)</f>
        <v>Materiais</v>
      </c>
    </row>
    <row r="14989" spans="1:12" x14ac:dyDescent="0.3">
      <c r="A14989" s="82" t="str">
        <f t="shared" si="468"/>
        <v>2019</v>
      </c>
      <c r="B14989" s="263" t="s">
        <v>2228</v>
      </c>
      <c r="C14989" s="264" t="s">
        <v>138</v>
      </c>
      <c r="D14989" s="74" t="str">
        <f t="shared" si="469"/>
        <v>set/2019</v>
      </c>
      <c r="E14989" s="267">
        <v>43714</v>
      </c>
      <c r="F14989" s="265">
        <v>1272</v>
      </c>
      <c r="G14989" s="263" t="s">
        <v>2232</v>
      </c>
      <c r="H14989" s="268" t="s">
        <v>4513</v>
      </c>
      <c r="I14989" s="268" t="s">
        <v>2193</v>
      </c>
      <c r="J14989" s="268">
        <v>-224.21</v>
      </c>
      <c r="K14989" s="83" t="str">
        <f>IFERROR(IFERROR(VLOOKUP(I14989,'DE-PARA'!B:D,3,0),VLOOKUP(I14989,'DE-PARA'!C:D,2,0)),"NÃO ENCONTRADO")</f>
        <v>Materiais</v>
      </c>
      <c r="L14989" s="50" t="str">
        <f>VLOOKUP(K14989,'Base -Receita-Despesa'!$B:$AS,1,FALSE)</f>
        <v>Materiais</v>
      </c>
    </row>
    <row r="14990" spans="1:12" x14ac:dyDescent="0.3">
      <c r="A14990" s="82" t="str">
        <f t="shared" si="468"/>
        <v>2019</v>
      </c>
      <c r="B14990" s="263" t="s">
        <v>2228</v>
      </c>
      <c r="C14990" s="264" t="s">
        <v>138</v>
      </c>
      <c r="D14990" s="74" t="str">
        <f t="shared" si="469"/>
        <v>set/2019</v>
      </c>
      <c r="E14990" s="267">
        <v>43714</v>
      </c>
      <c r="F14990" s="263">
        <v>40228</v>
      </c>
      <c r="G14990" s="263" t="s">
        <v>2229</v>
      </c>
      <c r="H14990" s="268" t="s">
        <v>4541</v>
      </c>
      <c r="I14990" s="268" t="s">
        <v>2182</v>
      </c>
      <c r="J14990" s="268">
        <v>-475</v>
      </c>
      <c r="K14990" s="83" t="str">
        <f>IFERROR(IFERROR(VLOOKUP(I14990,'DE-PARA'!B:D,3,0),VLOOKUP(I14990,'DE-PARA'!C:D,2,0)),"NÃO ENCONTRADO")</f>
        <v>Materiais</v>
      </c>
      <c r="L14990" s="50" t="str">
        <f>VLOOKUP(K14990,'Base -Receita-Despesa'!$B:$AS,1,FALSE)</f>
        <v>Materiais</v>
      </c>
    </row>
    <row r="14991" spans="1:12" x14ac:dyDescent="0.3">
      <c r="A14991" s="82" t="str">
        <f t="shared" si="468"/>
        <v>2019</v>
      </c>
      <c r="B14991" s="263" t="s">
        <v>2228</v>
      </c>
      <c r="C14991" s="264" t="s">
        <v>138</v>
      </c>
      <c r="D14991" s="74" t="str">
        <f t="shared" si="469"/>
        <v>set/2019</v>
      </c>
      <c r="E14991" s="267">
        <v>43714</v>
      </c>
      <c r="F14991" s="263" t="s">
        <v>4703</v>
      </c>
      <c r="G14991" s="263" t="s">
        <v>2229</v>
      </c>
      <c r="H14991" s="268" t="s">
        <v>4380</v>
      </c>
      <c r="I14991" s="268" t="s">
        <v>120</v>
      </c>
      <c r="J14991" s="268">
        <v>-25.17</v>
      </c>
      <c r="K14991" s="83" t="str">
        <f>IFERROR(IFERROR(VLOOKUP(I14991,'DE-PARA'!B:D,3,0),VLOOKUP(I14991,'DE-PARA'!C:D,2,0)),"NÃO ENCONTRADO")</f>
        <v>Serviços</v>
      </c>
      <c r="L14991" s="50" t="str">
        <f>VLOOKUP(K14991,'Base -Receita-Despesa'!$B:$AS,1,FALSE)</f>
        <v>Serviços</v>
      </c>
    </row>
    <row r="14992" spans="1:12" x14ac:dyDescent="0.3">
      <c r="A14992" s="82" t="str">
        <f t="shared" si="468"/>
        <v>2019</v>
      </c>
      <c r="B14992" s="263" t="s">
        <v>2228</v>
      </c>
      <c r="C14992" s="264" t="s">
        <v>138</v>
      </c>
      <c r="D14992" s="74" t="str">
        <f t="shared" si="469"/>
        <v>set/2019</v>
      </c>
      <c r="E14992" s="267">
        <v>43714</v>
      </c>
      <c r="F14992" s="263" t="s">
        <v>4704</v>
      </c>
      <c r="G14992" s="263" t="s">
        <v>2229</v>
      </c>
      <c r="H14992" s="268" t="s">
        <v>4380</v>
      </c>
      <c r="I14992" s="268" t="s">
        <v>120</v>
      </c>
      <c r="J14992" s="268">
        <v>-78.03</v>
      </c>
      <c r="K14992" s="83" t="str">
        <f>IFERROR(IFERROR(VLOOKUP(I14992,'DE-PARA'!B:D,3,0),VLOOKUP(I14992,'DE-PARA'!C:D,2,0)),"NÃO ENCONTRADO")</f>
        <v>Serviços</v>
      </c>
      <c r="L14992" s="50" t="str">
        <f>VLOOKUP(K14992,'Base -Receita-Despesa'!$B:$AS,1,FALSE)</f>
        <v>Serviços</v>
      </c>
    </row>
    <row r="14993" spans="1:12" x14ac:dyDescent="0.3">
      <c r="A14993" s="82" t="str">
        <f t="shared" si="468"/>
        <v>2019</v>
      </c>
      <c r="B14993" s="263" t="s">
        <v>2228</v>
      </c>
      <c r="C14993" s="264" t="s">
        <v>138</v>
      </c>
      <c r="D14993" s="74" t="str">
        <f t="shared" si="469"/>
        <v>set/2019</v>
      </c>
      <c r="E14993" s="267">
        <v>43714</v>
      </c>
      <c r="F14993" s="263">
        <v>1161</v>
      </c>
      <c r="G14993" s="263" t="s">
        <v>2229</v>
      </c>
      <c r="H14993" s="268" t="s">
        <v>4536</v>
      </c>
      <c r="I14993" s="268" t="s">
        <v>2182</v>
      </c>
      <c r="J14993" s="268">
        <v>-235</v>
      </c>
      <c r="K14993" s="83" t="str">
        <f>IFERROR(IFERROR(VLOOKUP(I14993,'DE-PARA'!B:D,3,0),VLOOKUP(I14993,'DE-PARA'!C:D,2,0)),"NÃO ENCONTRADO")</f>
        <v>Materiais</v>
      </c>
      <c r="L14993" s="50" t="str">
        <f>VLOOKUP(K14993,'Base -Receita-Despesa'!$B:$AS,1,FALSE)</f>
        <v>Materiais</v>
      </c>
    </row>
    <row r="14994" spans="1:12" x14ac:dyDescent="0.3">
      <c r="A14994" s="82" t="str">
        <f t="shared" si="468"/>
        <v>2019</v>
      </c>
      <c r="B14994" s="263" t="s">
        <v>2228</v>
      </c>
      <c r="C14994" s="264" t="s">
        <v>138</v>
      </c>
      <c r="D14994" s="74" t="str">
        <f t="shared" si="469"/>
        <v>set/2019</v>
      </c>
      <c r="E14994" s="267">
        <v>43714</v>
      </c>
      <c r="F14994" s="263">
        <v>1162</v>
      </c>
      <c r="G14994" s="263" t="s">
        <v>2229</v>
      </c>
      <c r="H14994" s="268" t="s">
        <v>4536</v>
      </c>
      <c r="I14994" s="268" t="s">
        <v>2182</v>
      </c>
      <c r="J14994" s="269">
        <v>-1062</v>
      </c>
      <c r="K14994" s="83" t="str">
        <f>IFERROR(IFERROR(VLOOKUP(I14994,'DE-PARA'!B:D,3,0),VLOOKUP(I14994,'DE-PARA'!C:D,2,0)),"NÃO ENCONTRADO")</f>
        <v>Materiais</v>
      </c>
      <c r="L14994" s="50" t="str">
        <f>VLOOKUP(K14994,'Base -Receita-Despesa'!$B:$AS,1,FALSE)</f>
        <v>Materiais</v>
      </c>
    </row>
    <row r="14995" spans="1:12" x14ac:dyDescent="0.3">
      <c r="A14995" s="82" t="str">
        <f t="shared" si="468"/>
        <v>2019</v>
      </c>
      <c r="B14995" s="263" t="s">
        <v>2228</v>
      </c>
      <c r="C14995" s="264" t="s">
        <v>138</v>
      </c>
      <c r="D14995" s="74" t="str">
        <f t="shared" si="469"/>
        <v>set/2019</v>
      </c>
      <c r="E14995" s="267">
        <v>43714</v>
      </c>
      <c r="F14995" s="263">
        <v>337870</v>
      </c>
      <c r="G14995" s="263" t="s">
        <v>2229</v>
      </c>
      <c r="H14995" s="268" t="s">
        <v>4386</v>
      </c>
      <c r="I14995" s="268" t="s">
        <v>2182</v>
      </c>
      <c r="J14995" s="269">
        <v>-1300</v>
      </c>
      <c r="K14995" s="83" t="str">
        <f>IFERROR(IFERROR(VLOOKUP(I14995,'DE-PARA'!B:D,3,0),VLOOKUP(I14995,'DE-PARA'!C:D,2,0)),"NÃO ENCONTRADO")</f>
        <v>Materiais</v>
      </c>
      <c r="L14995" s="50" t="str">
        <f>VLOOKUP(K14995,'Base -Receita-Despesa'!$B:$AS,1,FALSE)</f>
        <v>Materiais</v>
      </c>
    </row>
    <row r="14996" spans="1:12" x14ac:dyDescent="0.3">
      <c r="A14996" s="82" t="str">
        <f t="shared" si="468"/>
        <v>2019</v>
      </c>
      <c r="B14996" s="263" t="s">
        <v>2228</v>
      </c>
      <c r="C14996" s="264" t="s">
        <v>138</v>
      </c>
      <c r="D14996" s="74" t="str">
        <f t="shared" si="469"/>
        <v>set/2019</v>
      </c>
      <c r="E14996" s="267">
        <v>43714</v>
      </c>
      <c r="F14996" s="263">
        <v>337870</v>
      </c>
      <c r="G14996" s="263" t="s">
        <v>2229</v>
      </c>
      <c r="H14996" s="268" t="s">
        <v>4386</v>
      </c>
      <c r="I14996" s="268" t="s">
        <v>562</v>
      </c>
      <c r="J14996" s="268">
        <v>-27.08</v>
      </c>
      <c r="K14996" s="83" t="str">
        <f>IFERROR(IFERROR(VLOOKUP(I14996,'DE-PARA'!B:D,3,0),VLOOKUP(I14996,'DE-PARA'!C:D,2,0)),"NÃO ENCONTRADO")</f>
        <v>Outras Saídas</v>
      </c>
      <c r="L14996" s="50" t="str">
        <f>VLOOKUP(K14996,'Base -Receita-Despesa'!$B:$AS,1,FALSE)</f>
        <v>Outras Saídas</v>
      </c>
    </row>
    <row r="14997" spans="1:12" x14ac:dyDescent="0.3">
      <c r="A14997" s="82" t="str">
        <f t="shared" si="468"/>
        <v>2019</v>
      </c>
      <c r="B14997" s="263" t="s">
        <v>2228</v>
      </c>
      <c r="C14997" s="264" t="s">
        <v>138</v>
      </c>
      <c r="D14997" s="74" t="str">
        <f t="shared" si="469"/>
        <v>set/2019</v>
      </c>
      <c r="E14997" s="267">
        <v>43714</v>
      </c>
      <c r="F14997" s="263" t="s">
        <v>3646</v>
      </c>
      <c r="G14997" s="263" t="s">
        <v>2229</v>
      </c>
      <c r="H14997" s="273" t="s">
        <v>3189</v>
      </c>
      <c r="I14997" s="273" t="s">
        <v>2176</v>
      </c>
      <c r="J14997" s="269">
        <v>-6025.78</v>
      </c>
      <c r="K14997" s="83" t="str">
        <f>IFERROR(IFERROR(VLOOKUP(I14997,'DE-PARA'!B:D,3,0),VLOOKUP(I14997,'DE-PARA'!C:D,2,0)),"NÃO ENCONTRADO")</f>
        <v>Pessoal</v>
      </c>
      <c r="L14997" s="50" t="str">
        <f>VLOOKUP(K14997,'Base -Receita-Despesa'!$B:$AS,1,FALSE)</f>
        <v>Pessoal</v>
      </c>
    </row>
    <row r="14998" spans="1:12" x14ac:dyDescent="0.3">
      <c r="A14998" s="82" t="str">
        <f t="shared" si="468"/>
        <v>2019</v>
      </c>
      <c r="B14998" s="263" t="s">
        <v>2228</v>
      </c>
      <c r="C14998" s="264" t="s">
        <v>138</v>
      </c>
      <c r="D14998" s="74" t="str">
        <f t="shared" si="469"/>
        <v>set/2019</v>
      </c>
      <c r="E14998" s="267">
        <v>43714</v>
      </c>
      <c r="F14998" s="263" t="s">
        <v>3648</v>
      </c>
      <c r="G14998" s="263" t="s">
        <v>2229</v>
      </c>
      <c r="H14998" s="273" t="s">
        <v>3189</v>
      </c>
      <c r="I14998" s="273" t="s">
        <v>2176</v>
      </c>
      <c r="J14998" s="269">
        <v>-7535.02</v>
      </c>
      <c r="K14998" s="83" t="str">
        <f>IFERROR(IFERROR(VLOOKUP(I14998,'DE-PARA'!B:D,3,0),VLOOKUP(I14998,'DE-PARA'!C:D,2,0)),"NÃO ENCONTRADO")</f>
        <v>Pessoal</v>
      </c>
      <c r="L14998" s="50" t="str">
        <f>VLOOKUP(K14998,'Base -Receita-Despesa'!$B:$AS,1,FALSE)</f>
        <v>Pessoal</v>
      </c>
    </row>
    <row r="14999" spans="1:12" x14ac:dyDescent="0.3">
      <c r="A14999" s="82" t="str">
        <f t="shared" si="468"/>
        <v>2019</v>
      </c>
      <c r="B14999" s="263" t="s">
        <v>2228</v>
      </c>
      <c r="C14999" s="264" t="s">
        <v>138</v>
      </c>
      <c r="D14999" s="74" t="str">
        <f t="shared" si="469"/>
        <v>set/2019</v>
      </c>
      <c r="E14999" s="267">
        <v>43714</v>
      </c>
      <c r="F14999" s="263" t="s">
        <v>2813</v>
      </c>
      <c r="G14999" s="263" t="s">
        <v>2229</v>
      </c>
      <c r="H14999" s="273" t="s">
        <v>3189</v>
      </c>
      <c r="I14999" s="273" t="s">
        <v>2176</v>
      </c>
      <c r="J14999" s="269">
        <v>-3021.6</v>
      </c>
      <c r="K14999" s="83" t="str">
        <f>IFERROR(IFERROR(VLOOKUP(I14999,'DE-PARA'!B:D,3,0),VLOOKUP(I14999,'DE-PARA'!C:D,2,0)),"NÃO ENCONTRADO")</f>
        <v>Pessoal</v>
      </c>
      <c r="L14999" s="50" t="str">
        <f>VLOOKUP(K14999,'Base -Receita-Despesa'!$B:$AS,1,FALSE)</f>
        <v>Pessoal</v>
      </c>
    </row>
    <row r="15000" spans="1:12" x14ac:dyDescent="0.3">
      <c r="A15000" s="82" t="str">
        <f t="shared" si="468"/>
        <v>2019</v>
      </c>
      <c r="B15000" s="263" t="s">
        <v>2228</v>
      </c>
      <c r="C15000" s="264" t="s">
        <v>138</v>
      </c>
      <c r="D15000" s="74" t="str">
        <f t="shared" si="469"/>
        <v>set/2019</v>
      </c>
      <c r="E15000" s="267">
        <v>43714</v>
      </c>
      <c r="F15000" s="263" t="s">
        <v>3469</v>
      </c>
      <c r="G15000" s="263" t="s">
        <v>2229</v>
      </c>
      <c r="H15000" s="273" t="s">
        <v>3189</v>
      </c>
      <c r="I15000" s="273" t="s">
        <v>2176</v>
      </c>
      <c r="J15000" s="268">
        <v>-151.63</v>
      </c>
      <c r="K15000" s="83" t="str">
        <f>IFERROR(IFERROR(VLOOKUP(I15000,'DE-PARA'!B:D,3,0),VLOOKUP(I15000,'DE-PARA'!C:D,2,0)),"NÃO ENCONTRADO")</f>
        <v>Pessoal</v>
      </c>
      <c r="L15000" s="50" t="str">
        <f>VLOOKUP(K15000,'Base -Receita-Despesa'!$B:$AS,1,FALSE)</f>
        <v>Pessoal</v>
      </c>
    </row>
    <row r="15001" spans="1:12" x14ac:dyDescent="0.3">
      <c r="A15001" s="82" t="str">
        <f t="shared" si="468"/>
        <v>2019</v>
      </c>
      <c r="B15001" s="263" t="s">
        <v>2228</v>
      </c>
      <c r="C15001" s="264" t="s">
        <v>138</v>
      </c>
      <c r="D15001" s="74" t="str">
        <f t="shared" si="469"/>
        <v>set/2019</v>
      </c>
      <c r="E15001" s="267">
        <v>43714</v>
      </c>
      <c r="F15001" s="263" t="s">
        <v>2711</v>
      </c>
      <c r="G15001" s="263" t="s">
        <v>2229</v>
      </c>
      <c r="H15001" s="273" t="s">
        <v>3189</v>
      </c>
      <c r="I15001" s="273" t="s">
        <v>2176</v>
      </c>
      <c r="J15001" s="268">
        <v>-298.2</v>
      </c>
      <c r="K15001" s="83" t="str">
        <f>IFERROR(IFERROR(VLOOKUP(I15001,'DE-PARA'!B:D,3,0),VLOOKUP(I15001,'DE-PARA'!C:D,2,0)),"NÃO ENCONTRADO")</f>
        <v>Pessoal</v>
      </c>
      <c r="L15001" s="50" t="str">
        <f>VLOOKUP(K15001,'Base -Receita-Despesa'!$B:$AS,1,FALSE)</f>
        <v>Pessoal</v>
      </c>
    </row>
    <row r="15002" spans="1:12" x14ac:dyDescent="0.3">
      <c r="A15002" s="82" t="str">
        <f t="shared" si="468"/>
        <v>2019</v>
      </c>
      <c r="B15002" s="263" t="s">
        <v>2228</v>
      </c>
      <c r="C15002" s="264" t="s">
        <v>138</v>
      </c>
      <c r="D15002" s="74" t="str">
        <f t="shared" si="469"/>
        <v>set/2019</v>
      </c>
      <c r="E15002" s="267">
        <v>43714</v>
      </c>
      <c r="F15002" s="266" t="s">
        <v>2913</v>
      </c>
      <c r="G15002" s="263" t="s">
        <v>2229</v>
      </c>
      <c r="H15002" s="273" t="s">
        <v>3189</v>
      </c>
      <c r="I15002" s="273" t="s">
        <v>2176</v>
      </c>
      <c r="J15002" s="269">
        <v>-18603.38</v>
      </c>
      <c r="K15002" s="83" t="str">
        <f>IFERROR(IFERROR(VLOOKUP(I15002,'DE-PARA'!B:D,3,0),VLOOKUP(I15002,'DE-PARA'!C:D,2,0)),"NÃO ENCONTRADO")</f>
        <v>Pessoal</v>
      </c>
      <c r="L15002" s="50" t="str">
        <f>VLOOKUP(K15002,'Base -Receita-Despesa'!$B:$AS,1,FALSE)</f>
        <v>Pessoal</v>
      </c>
    </row>
    <row r="15003" spans="1:12" x14ac:dyDescent="0.3">
      <c r="A15003" s="82" t="str">
        <f t="shared" si="468"/>
        <v>2019</v>
      </c>
      <c r="B15003" s="263" t="s">
        <v>2228</v>
      </c>
      <c r="C15003" s="264" t="s">
        <v>138</v>
      </c>
      <c r="D15003" s="74" t="str">
        <f t="shared" si="469"/>
        <v>set/2019</v>
      </c>
      <c r="E15003" s="267">
        <v>43714</v>
      </c>
      <c r="F15003" s="263" t="s">
        <v>2914</v>
      </c>
      <c r="G15003" s="263" t="s">
        <v>2229</v>
      </c>
      <c r="H15003" s="273" t="s">
        <v>3189</v>
      </c>
      <c r="I15003" s="273" t="s">
        <v>2176</v>
      </c>
      <c r="J15003" s="269">
        <v>-18672.900000000001</v>
      </c>
      <c r="K15003" s="83" t="str">
        <f>IFERROR(IFERROR(VLOOKUP(I15003,'DE-PARA'!B:D,3,0),VLOOKUP(I15003,'DE-PARA'!C:D,2,0)),"NÃO ENCONTRADO")</f>
        <v>Pessoal</v>
      </c>
      <c r="L15003" s="50" t="str">
        <f>VLOOKUP(K15003,'Base -Receita-Despesa'!$B:$AS,1,FALSE)</f>
        <v>Pessoal</v>
      </c>
    </row>
    <row r="15004" spans="1:12" x14ac:dyDescent="0.3">
      <c r="A15004" s="82" t="str">
        <f t="shared" si="468"/>
        <v>2019</v>
      </c>
      <c r="B15004" s="263" t="s">
        <v>2228</v>
      </c>
      <c r="C15004" s="264" t="s">
        <v>138</v>
      </c>
      <c r="D15004" s="74" t="str">
        <f t="shared" si="469"/>
        <v>set/2019</v>
      </c>
      <c r="E15004" s="267">
        <v>43714</v>
      </c>
      <c r="F15004" s="263" t="s">
        <v>2716</v>
      </c>
      <c r="G15004" s="263" t="s">
        <v>2229</v>
      </c>
      <c r="H15004" s="273" t="s">
        <v>3189</v>
      </c>
      <c r="I15004" s="273" t="s">
        <v>2176</v>
      </c>
      <c r="J15004" s="269">
        <v>-18679.919999999998</v>
      </c>
      <c r="K15004" s="83" t="str">
        <f>IFERROR(IFERROR(VLOOKUP(I15004,'DE-PARA'!B:D,3,0),VLOOKUP(I15004,'DE-PARA'!C:D,2,0)),"NÃO ENCONTRADO")</f>
        <v>Pessoal</v>
      </c>
      <c r="L15004" s="50" t="str">
        <f>VLOOKUP(K15004,'Base -Receita-Despesa'!$B:$AS,1,FALSE)</f>
        <v>Pessoal</v>
      </c>
    </row>
    <row r="15005" spans="1:12" x14ac:dyDescent="0.3">
      <c r="A15005" s="82" t="str">
        <f t="shared" si="468"/>
        <v>2019</v>
      </c>
      <c r="B15005" s="263" t="s">
        <v>2228</v>
      </c>
      <c r="C15005" s="264" t="s">
        <v>138</v>
      </c>
      <c r="D15005" s="74" t="str">
        <f t="shared" si="469"/>
        <v>set/2019</v>
      </c>
      <c r="E15005" s="267">
        <v>43714</v>
      </c>
      <c r="F15005" s="263" t="s">
        <v>2915</v>
      </c>
      <c r="G15005" s="263" t="s">
        <v>2229</v>
      </c>
      <c r="H15005" s="273" t="s">
        <v>3189</v>
      </c>
      <c r="I15005" s="273" t="s">
        <v>2176</v>
      </c>
      <c r="J15005" s="269">
        <v>-23747.32</v>
      </c>
      <c r="K15005" s="83" t="str">
        <f>IFERROR(IFERROR(VLOOKUP(I15005,'DE-PARA'!B:D,3,0),VLOOKUP(I15005,'DE-PARA'!C:D,2,0)),"NÃO ENCONTRADO")</f>
        <v>Pessoal</v>
      </c>
      <c r="L15005" s="50" t="str">
        <f>VLOOKUP(K15005,'Base -Receita-Despesa'!$B:$AS,1,FALSE)</f>
        <v>Pessoal</v>
      </c>
    </row>
    <row r="15006" spans="1:12" x14ac:dyDescent="0.3">
      <c r="A15006" s="82" t="str">
        <f t="shared" si="468"/>
        <v>2019</v>
      </c>
      <c r="B15006" s="263" t="s">
        <v>2228</v>
      </c>
      <c r="C15006" s="264" t="s">
        <v>138</v>
      </c>
      <c r="D15006" s="74" t="str">
        <f t="shared" si="469"/>
        <v>set/2019</v>
      </c>
      <c r="E15006" s="267">
        <v>43714</v>
      </c>
      <c r="F15006" s="263" t="s">
        <v>3471</v>
      </c>
      <c r="G15006" s="263" t="s">
        <v>2229</v>
      </c>
      <c r="H15006" s="273" t="s">
        <v>3189</v>
      </c>
      <c r="I15006" s="273" t="s">
        <v>2176</v>
      </c>
      <c r="J15006" s="268">
        <v>-470.06</v>
      </c>
      <c r="K15006" s="83" t="str">
        <f>IFERROR(IFERROR(VLOOKUP(I15006,'DE-PARA'!B:D,3,0),VLOOKUP(I15006,'DE-PARA'!C:D,2,0)),"NÃO ENCONTRADO")</f>
        <v>Pessoal</v>
      </c>
      <c r="L15006" s="50" t="str">
        <f>VLOOKUP(K15006,'Base -Receita-Despesa'!$B:$AS,1,FALSE)</f>
        <v>Pessoal</v>
      </c>
    </row>
    <row r="15007" spans="1:12" x14ac:dyDescent="0.3">
      <c r="A15007" s="82" t="str">
        <f t="shared" si="468"/>
        <v>2019</v>
      </c>
      <c r="B15007" s="263" t="s">
        <v>2228</v>
      </c>
      <c r="C15007" s="264" t="s">
        <v>138</v>
      </c>
      <c r="D15007" s="74" t="str">
        <f t="shared" si="469"/>
        <v>set/2019</v>
      </c>
      <c r="E15007" s="267">
        <v>43714</v>
      </c>
      <c r="F15007" s="263" t="s">
        <v>3037</v>
      </c>
      <c r="G15007" s="263" t="s">
        <v>2229</v>
      </c>
      <c r="H15007" s="273" t="s">
        <v>3189</v>
      </c>
      <c r="I15007" s="273" t="s">
        <v>2176</v>
      </c>
      <c r="J15007" s="268">
        <v>-924.42</v>
      </c>
      <c r="K15007" s="83" t="str">
        <f>IFERROR(IFERROR(VLOOKUP(I15007,'DE-PARA'!B:D,3,0),VLOOKUP(I15007,'DE-PARA'!C:D,2,0)),"NÃO ENCONTRADO")</f>
        <v>Pessoal</v>
      </c>
      <c r="L15007" s="50" t="str">
        <f>VLOOKUP(K15007,'Base -Receita-Despesa'!$B:$AS,1,FALSE)</f>
        <v>Pessoal</v>
      </c>
    </row>
    <row r="15008" spans="1:12" x14ac:dyDescent="0.3">
      <c r="A15008" s="82" t="str">
        <f t="shared" si="468"/>
        <v>2019</v>
      </c>
      <c r="B15008" s="263" t="s">
        <v>2228</v>
      </c>
      <c r="C15008" s="264" t="s">
        <v>138</v>
      </c>
      <c r="D15008" s="74" t="str">
        <f t="shared" si="469"/>
        <v>set/2019</v>
      </c>
      <c r="E15008" s="267">
        <v>43714</v>
      </c>
      <c r="F15008" s="263">
        <v>764165</v>
      </c>
      <c r="G15008" s="263" t="s">
        <v>2324</v>
      </c>
      <c r="H15008" s="268" t="s">
        <v>4582</v>
      </c>
      <c r="I15008" s="268" t="s">
        <v>2181</v>
      </c>
      <c r="J15008" s="269">
        <v>-4776.6099999999997</v>
      </c>
      <c r="K15008" s="83" t="str">
        <f>IFERROR(IFERROR(VLOOKUP(I15008,'DE-PARA'!B:D,3,0),VLOOKUP(I15008,'DE-PARA'!C:D,2,0)),"NÃO ENCONTRADO")</f>
        <v>Materiais</v>
      </c>
      <c r="L15008" s="50" t="str">
        <f>VLOOKUP(K15008,'Base -Receita-Despesa'!$B:$AS,1,FALSE)</f>
        <v>Materiais</v>
      </c>
    </row>
    <row r="15009" spans="1:12" x14ac:dyDescent="0.3">
      <c r="A15009" s="82" t="str">
        <f t="shared" si="468"/>
        <v>2019</v>
      </c>
      <c r="B15009" s="263" t="s">
        <v>2228</v>
      </c>
      <c r="C15009" s="264" t="s">
        <v>138</v>
      </c>
      <c r="D15009" s="74" t="str">
        <f t="shared" si="469"/>
        <v>set/2019</v>
      </c>
      <c r="E15009" s="267">
        <v>43714</v>
      </c>
      <c r="F15009" s="263">
        <v>1425</v>
      </c>
      <c r="G15009" s="263" t="s">
        <v>2229</v>
      </c>
      <c r="H15009" s="268" t="s">
        <v>4705</v>
      </c>
      <c r="I15009" s="268" t="s">
        <v>2183</v>
      </c>
      <c r="J15009" s="268">
        <v>-590</v>
      </c>
      <c r="K15009" s="83" t="str">
        <f>IFERROR(IFERROR(VLOOKUP(I15009,'DE-PARA'!B:D,3,0),VLOOKUP(I15009,'DE-PARA'!C:D,2,0)),"NÃO ENCONTRADO")</f>
        <v>Materiais</v>
      </c>
      <c r="L15009" s="50" t="str">
        <f>VLOOKUP(K15009,'Base -Receita-Despesa'!$B:$AS,1,FALSE)</f>
        <v>Materiais</v>
      </c>
    </row>
    <row r="15010" spans="1:12" x14ac:dyDescent="0.3">
      <c r="A15010" s="82" t="str">
        <f t="shared" si="468"/>
        <v>2019</v>
      </c>
      <c r="B15010" s="263" t="s">
        <v>2228</v>
      </c>
      <c r="C15010" s="264" t="s">
        <v>138</v>
      </c>
      <c r="D15010" s="74" t="str">
        <f t="shared" si="469"/>
        <v>set/2019</v>
      </c>
      <c r="E15010" s="267">
        <v>43714</v>
      </c>
      <c r="F15010" s="263">
        <v>18813</v>
      </c>
      <c r="G15010" s="263" t="s">
        <v>2229</v>
      </c>
      <c r="H15010" s="268" t="s">
        <v>4515</v>
      </c>
      <c r="I15010" s="268" t="s">
        <v>2181</v>
      </c>
      <c r="J15010" s="269">
        <v>-2153.1999999999998</v>
      </c>
      <c r="K15010" s="83" t="str">
        <f>IFERROR(IFERROR(VLOOKUP(I15010,'DE-PARA'!B:D,3,0),VLOOKUP(I15010,'DE-PARA'!C:D,2,0)),"NÃO ENCONTRADO")</f>
        <v>Materiais</v>
      </c>
      <c r="L15010" s="50" t="str">
        <f>VLOOKUP(K15010,'Base -Receita-Despesa'!$B:$AS,1,FALSE)</f>
        <v>Materiais</v>
      </c>
    </row>
    <row r="15011" spans="1:12" x14ac:dyDescent="0.3">
      <c r="A15011" s="82" t="str">
        <f t="shared" si="468"/>
        <v>2019</v>
      </c>
      <c r="B15011" s="263" t="s">
        <v>2228</v>
      </c>
      <c r="C15011" s="264" t="s">
        <v>138</v>
      </c>
      <c r="D15011" s="74" t="str">
        <f t="shared" si="469"/>
        <v>set/2019</v>
      </c>
      <c r="E15011" s="267">
        <v>43714</v>
      </c>
      <c r="F15011" s="263">
        <v>18956</v>
      </c>
      <c r="G15011" s="263" t="s">
        <v>2229</v>
      </c>
      <c r="H15011" s="268" t="s">
        <v>4515</v>
      </c>
      <c r="I15011" s="268" t="s">
        <v>2181</v>
      </c>
      <c r="J15011" s="269">
        <v>-1165.5</v>
      </c>
      <c r="K15011" s="83" t="str">
        <f>IFERROR(IFERROR(VLOOKUP(I15011,'DE-PARA'!B:D,3,0),VLOOKUP(I15011,'DE-PARA'!C:D,2,0)),"NÃO ENCONTRADO")</f>
        <v>Materiais</v>
      </c>
      <c r="L15011" s="50" t="str">
        <f>VLOOKUP(K15011,'Base -Receita-Despesa'!$B:$AS,1,FALSE)</f>
        <v>Materiais</v>
      </c>
    </row>
    <row r="15012" spans="1:12" x14ac:dyDescent="0.3">
      <c r="A15012" s="82" t="str">
        <f t="shared" si="468"/>
        <v>2019</v>
      </c>
      <c r="B15012" s="263" t="s">
        <v>2228</v>
      </c>
      <c r="C15012" s="264" t="s">
        <v>138</v>
      </c>
      <c r="D15012" s="74" t="str">
        <f t="shared" si="469"/>
        <v>set/2019</v>
      </c>
      <c r="E15012" s="267">
        <v>43714</v>
      </c>
      <c r="F15012" s="263">
        <v>3191</v>
      </c>
      <c r="G15012" s="263" t="s">
        <v>2330</v>
      </c>
      <c r="H15012" s="268" t="s">
        <v>4706</v>
      </c>
      <c r="I15012" s="268" t="s">
        <v>2182</v>
      </c>
      <c r="J15012" s="268">
        <v>-335</v>
      </c>
      <c r="K15012" s="83" t="str">
        <f>IFERROR(IFERROR(VLOOKUP(I15012,'DE-PARA'!B:D,3,0),VLOOKUP(I15012,'DE-PARA'!C:D,2,0)),"NÃO ENCONTRADO")</f>
        <v>Materiais</v>
      </c>
      <c r="L15012" s="50" t="str">
        <f>VLOOKUP(K15012,'Base -Receita-Despesa'!$B:$AS,1,FALSE)</f>
        <v>Materiais</v>
      </c>
    </row>
    <row r="15013" spans="1:12" x14ac:dyDescent="0.3">
      <c r="A15013" s="82" t="str">
        <f t="shared" si="468"/>
        <v>2019</v>
      </c>
      <c r="B15013" s="263" t="s">
        <v>2228</v>
      </c>
      <c r="C15013" s="264" t="s">
        <v>138</v>
      </c>
      <c r="D15013" s="74" t="str">
        <f t="shared" si="469"/>
        <v>set/2019</v>
      </c>
      <c r="E15013" s="267">
        <v>43714</v>
      </c>
      <c r="F15013" s="263">
        <v>3191</v>
      </c>
      <c r="G15013" s="263" t="s">
        <v>2324</v>
      </c>
      <c r="H15013" s="268" t="s">
        <v>4706</v>
      </c>
      <c r="I15013" s="268" t="s">
        <v>2182</v>
      </c>
      <c r="J15013" s="268">
        <v>-335</v>
      </c>
      <c r="K15013" s="83" t="str">
        <f>IFERROR(IFERROR(VLOOKUP(I15013,'DE-PARA'!B:D,3,0),VLOOKUP(I15013,'DE-PARA'!C:D,2,0)),"NÃO ENCONTRADO")</f>
        <v>Materiais</v>
      </c>
      <c r="L15013" s="50" t="str">
        <f>VLOOKUP(K15013,'Base -Receita-Despesa'!$B:$AS,1,FALSE)</f>
        <v>Materiais</v>
      </c>
    </row>
    <row r="15014" spans="1:12" x14ac:dyDescent="0.3">
      <c r="A15014" s="82" t="str">
        <f t="shared" si="468"/>
        <v>2019</v>
      </c>
      <c r="B15014" s="263" t="s">
        <v>2228</v>
      </c>
      <c r="C15014" s="264" t="s">
        <v>138</v>
      </c>
      <c r="D15014" s="74" t="str">
        <f t="shared" si="469"/>
        <v>set/2019</v>
      </c>
      <c r="E15014" s="267">
        <v>43714</v>
      </c>
      <c r="F15014" s="263">
        <v>332624</v>
      </c>
      <c r="G15014" s="263" t="s">
        <v>2229</v>
      </c>
      <c r="H15014" s="268" t="s">
        <v>4707</v>
      </c>
      <c r="I15014" s="270" t="s">
        <v>2188</v>
      </c>
      <c r="J15014" s="269">
        <v>-2532.85</v>
      </c>
      <c r="K15014" s="83" t="str">
        <f>IFERROR(IFERROR(VLOOKUP(I15014,'DE-PARA'!B:D,3,0),VLOOKUP(I15014,'DE-PARA'!C:D,2,0)),"NÃO ENCONTRADO")</f>
        <v>Materiais</v>
      </c>
      <c r="L15014" s="50" t="str">
        <f>VLOOKUP(K15014,'Base -Receita-Despesa'!$B:$AS,1,FALSE)</f>
        <v>Materiais</v>
      </c>
    </row>
    <row r="15015" spans="1:12" x14ac:dyDescent="0.3">
      <c r="A15015" s="82" t="str">
        <f t="shared" si="468"/>
        <v>2019</v>
      </c>
      <c r="B15015" s="263" t="s">
        <v>2228</v>
      </c>
      <c r="C15015" s="264" t="s">
        <v>138</v>
      </c>
      <c r="D15015" s="74" t="str">
        <f t="shared" si="469"/>
        <v>set/2019</v>
      </c>
      <c r="E15015" s="267">
        <v>43714</v>
      </c>
      <c r="F15015" s="263" t="s">
        <v>4708</v>
      </c>
      <c r="G15015" s="263" t="s">
        <v>2229</v>
      </c>
      <c r="H15015" s="268" t="s">
        <v>2370</v>
      </c>
      <c r="I15015" s="268" t="s">
        <v>145</v>
      </c>
      <c r="J15015" s="268">
        <v>-79.86</v>
      </c>
      <c r="K15015" s="83" t="str">
        <f>IFERROR(IFERROR(VLOOKUP(I15015,'DE-PARA'!B:D,3,0),VLOOKUP(I15015,'DE-PARA'!C:D,2,0)),"NÃO ENCONTRADO")</f>
        <v>Serviços</v>
      </c>
      <c r="L15015" s="50" t="str">
        <f>VLOOKUP(K15015,'Base -Receita-Despesa'!$B:$AS,1,FALSE)</f>
        <v>Serviços</v>
      </c>
    </row>
    <row r="15016" spans="1:12" x14ac:dyDescent="0.3">
      <c r="A15016" s="82" t="str">
        <f t="shared" si="468"/>
        <v>2019</v>
      </c>
      <c r="B15016" s="263" t="s">
        <v>2228</v>
      </c>
      <c r="C15016" s="264" t="s">
        <v>138</v>
      </c>
      <c r="D15016" s="74" t="str">
        <f t="shared" si="469"/>
        <v>set/2019</v>
      </c>
      <c r="E15016" s="267">
        <v>43714</v>
      </c>
      <c r="F15016" s="263" t="s">
        <v>4709</v>
      </c>
      <c r="G15016" s="263" t="s">
        <v>2229</v>
      </c>
      <c r="H15016" s="268" t="s">
        <v>2370</v>
      </c>
      <c r="I15016" s="268" t="s">
        <v>145</v>
      </c>
      <c r="J15016" s="268">
        <v>-79.86</v>
      </c>
      <c r="K15016" s="83" t="str">
        <f>IFERROR(IFERROR(VLOOKUP(I15016,'DE-PARA'!B:D,3,0),VLOOKUP(I15016,'DE-PARA'!C:D,2,0)),"NÃO ENCONTRADO")</f>
        <v>Serviços</v>
      </c>
      <c r="L15016" s="50" t="str">
        <f>VLOOKUP(K15016,'Base -Receita-Despesa'!$B:$AS,1,FALSE)</f>
        <v>Serviços</v>
      </c>
    </row>
    <row r="15017" spans="1:12" x14ac:dyDescent="0.3">
      <c r="A15017" s="82" t="str">
        <f t="shared" si="468"/>
        <v>2019</v>
      </c>
      <c r="B15017" s="263" t="s">
        <v>2228</v>
      </c>
      <c r="C15017" s="264" t="s">
        <v>138</v>
      </c>
      <c r="D15017" s="74" t="str">
        <f t="shared" si="469"/>
        <v>set/2019</v>
      </c>
      <c r="E15017" s="267">
        <v>43714</v>
      </c>
      <c r="F15017" s="263" t="s">
        <v>4710</v>
      </c>
      <c r="G15017" s="263" t="s">
        <v>2229</v>
      </c>
      <c r="H15017" s="268" t="s">
        <v>2370</v>
      </c>
      <c r="I15017" s="268" t="s">
        <v>145</v>
      </c>
      <c r="J15017" s="268">
        <v>-79.86</v>
      </c>
      <c r="K15017" s="83" t="str">
        <f>IFERROR(IFERROR(VLOOKUP(I15017,'DE-PARA'!B:D,3,0),VLOOKUP(I15017,'DE-PARA'!C:D,2,0)),"NÃO ENCONTRADO")</f>
        <v>Serviços</v>
      </c>
      <c r="L15017" s="50" t="str">
        <f>VLOOKUP(K15017,'Base -Receita-Despesa'!$B:$AS,1,FALSE)</f>
        <v>Serviços</v>
      </c>
    </row>
    <row r="15018" spans="1:12" x14ac:dyDescent="0.3">
      <c r="A15018" s="82" t="str">
        <f t="shared" ref="A15018:A15081" si="470">IF(K15018="NÃO ENCONTRADO",0,RIGHT(D15018,4))</f>
        <v>2019</v>
      </c>
      <c r="B15018" s="263" t="s">
        <v>2228</v>
      </c>
      <c r="C15018" s="264" t="s">
        <v>138</v>
      </c>
      <c r="D15018" s="74" t="str">
        <f t="shared" si="469"/>
        <v>set/2019</v>
      </c>
      <c r="E15018" s="267">
        <v>43714</v>
      </c>
      <c r="F15018" s="263" t="s">
        <v>4711</v>
      </c>
      <c r="G15018" s="263" t="s">
        <v>2229</v>
      </c>
      <c r="H15018" s="268" t="s">
        <v>2370</v>
      </c>
      <c r="I15018" s="268" t="s">
        <v>145</v>
      </c>
      <c r="J15018" s="268">
        <v>-247.57</v>
      </c>
      <c r="K15018" s="83" t="str">
        <f>IFERROR(IFERROR(VLOOKUP(I15018,'DE-PARA'!B:D,3,0),VLOOKUP(I15018,'DE-PARA'!C:D,2,0)),"NÃO ENCONTRADO")</f>
        <v>Serviços</v>
      </c>
      <c r="L15018" s="50" t="str">
        <f>VLOOKUP(K15018,'Base -Receita-Despesa'!$B:$AS,1,FALSE)</f>
        <v>Serviços</v>
      </c>
    </row>
    <row r="15019" spans="1:12" x14ac:dyDescent="0.3">
      <c r="A15019" s="82" t="str">
        <f t="shared" si="470"/>
        <v>2019</v>
      </c>
      <c r="B15019" s="263" t="s">
        <v>2228</v>
      </c>
      <c r="C15019" s="264" t="s">
        <v>138</v>
      </c>
      <c r="D15019" s="74" t="str">
        <f t="shared" si="469"/>
        <v>set/2019</v>
      </c>
      <c r="E15019" s="267">
        <v>43714</v>
      </c>
      <c r="F15019" s="263" t="s">
        <v>4712</v>
      </c>
      <c r="G15019" s="263" t="s">
        <v>2229</v>
      </c>
      <c r="H15019" s="268" t="s">
        <v>2370</v>
      </c>
      <c r="I15019" s="268" t="s">
        <v>145</v>
      </c>
      <c r="J15019" s="268">
        <v>-247.57</v>
      </c>
      <c r="K15019" s="83" t="str">
        <f>IFERROR(IFERROR(VLOOKUP(I15019,'DE-PARA'!B:D,3,0),VLOOKUP(I15019,'DE-PARA'!C:D,2,0)),"NÃO ENCONTRADO")</f>
        <v>Serviços</v>
      </c>
      <c r="L15019" s="50" t="str">
        <f>VLOOKUP(K15019,'Base -Receita-Despesa'!$B:$AS,1,FALSE)</f>
        <v>Serviços</v>
      </c>
    </row>
    <row r="15020" spans="1:12" x14ac:dyDescent="0.3">
      <c r="A15020" s="82" t="str">
        <f t="shared" si="470"/>
        <v>2019</v>
      </c>
      <c r="B15020" s="263" t="s">
        <v>2228</v>
      </c>
      <c r="C15020" s="264" t="s">
        <v>138</v>
      </c>
      <c r="D15020" s="74" t="str">
        <f t="shared" si="469"/>
        <v>set/2019</v>
      </c>
      <c r="E15020" s="267">
        <v>43714</v>
      </c>
      <c r="F15020" s="263" t="s">
        <v>4713</v>
      </c>
      <c r="G15020" s="263" t="s">
        <v>2229</v>
      </c>
      <c r="H15020" s="268" t="s">
        <v>257</v>
      </c>
      <c r="I15020" s="268" t="s">
        <v>145</v>
      </c>
      <c r="J15020" s="268">
        <v>-14.6</v>
      </c>
      <c r="K15020" s="83" t="str">
        <f>IFERROR(IFERROR(VLOOKUP(I15020,'DE-PARA'!B:D,3,0),VLOOKUP(I15020,'DE-PARA'!C:D,2,0)),"NÃO ENCONTRADO")</f>
        <v>Serviços</v>
      </c>
      <c r="L15020" s="50" t="str">
        <f>VLOOKUP(K15020,'Base -Receita-Despesa'!$B:$AS,1,FALSE)</f>
        <v>Serviços</v>
      </c>
    </row>
    <row r="15021" spans="1:12" x14ac:dyDescent="0.3">
      <c r="A15021" s="82" t="str">
        <f t="shared" si="470"/>
        <v>2019</v>
      </c>
      <c r="B15021" s="263" t="s">
        <v>2228</v>
      </c>
      <c r="C15021" s="264" t="s">
        <v>138</v>
      </c>
      <c r="D15021" s="74" t="str">
        <f t="shared" si="469"/>
        <v>set/2019</v>
      </c>
      <c r="E15021" s="267">
        <v>43714</v>
      </c>
      <c r="F15021" s="263">
        <v>1</v>
      </c>
      <c r="G15021" s="263" t="s">
        <v>2238</v>
      </c>
      <c r="H15021" s="268" t="s">
        <v>4547</v>
      </c>
      <c r="I15021" s="270" t="s">
        <v>2217</v>
      </c>
      <c r="J15021" s="269">
        <v>-1166.67</v>
      </c>
      <c r="K15021" s="83" t="str">
        <f>IFERROR(IFERROR(VLOOKUP(I15021,'DE-PARA'!B:D,3,0),VLOOKUP(I15021,'DE-PARA'!C:D,2,0)),"NÃO ENCONTRADO")</f>
        <v>Investimentos</v>
      </c>
      <c r="L15021" s="50" t="str">
        <f>VLOOKUP(K15021,'Base -Receita-Despesa'!$B:$AS,1,FALSE)</f>
        <v>Investimentos</v>
      </c>
    </row>
    <row r="15022" spans="1:12" x14ac:dyDescent="0.3">
      <c r="A15022" s="82" t="str">
        <f t="shared" si="470"/>
        <v>2019</v>
      </c>
      <c r="B15022" s="263" t="s">
        <v>2228</v>
      </c>
      <c r="C15022" s="264" t="s">
        <v>138</v>
      </c>
      <c r="D15022" s="74" t="str">
        <f t="shared" si="469"/>
        <v>set/2019</v>
      </c>
      <c r="E15022" s="267">
        <v>43714</v>
      </c>
      <c r="F15022" s="263" t="s">
        <v>1070</v>
      </c>
      <c r="G15022" s="263" t="s">
        <v>2229</v>
      </c>
      <c r="H15022" s="268" t="s">
        <v>1071</v>
      </c>
      <c r="I15022" s="268" t="s">
        <v>2237</v>
      </c>
      <c r="J15022" s="269">
        <v>164253.43</v>
      </c>
      <c r="K15022" s="83" t="str">
        <f>IFERROR(IFERROR(VLOOKUP(I15022,'DE-PARA'!B:D,3,0),VLOOKUP(I15022,'DE-PARA'!C:D,2,0)),"NÃO ENCONTRADO")</f>
        <v>Entrada Conta Aplicação (+)</v>
      </c>
      <c r="L15022" s="50" t="str">
        <f>VLOOKUP(K15022,'Base -Receita-Despesa'!$B:$AS,1,FALSE)</f>
        <v>ENTRADA CONTA APLICAÇÃO (+)</v>
      </c>
    </row>
    <row r="15023" spans="1:12" x14ac:dyDescent="0.3">
      <c r="A15023" s="82" t="str">
        <f t="shared" si="470"/>
        <v>2019</v>
      </c>
      <c r="B15023" s="263" t="s">
        <v>2228</v>
      </c>
      <c r="C15023" s="264" t="s">
        <v>138</v>
      </c>
      <c r="D15023" s="74" t="str">
        <f t="shared" si="469"/>
        <v>set/2019</v>
      </c>
      <c r="E15023" s="267">
        <v>43714</v>
      </c>
      <c r="F15023" s="263" t="s">
        <v>1261</v>
      </c>
      <c r="G15023" s="263" t="s">
        <v>2229</v>
      </c>
      <c r="H15023" s="268" t="s">
        <v>2250</v>
      </c>
      <c r="I15023" s="268" t="s">
        <v>135</v>
      </c>
      <c r="J15023" s="268">
        <v>-9.5</v>
      </c>
      <c r="K15023" s="83" t="str">
        <f>IFERROR(IFERROR(VLOOKUP(I15023,'DE-PARA'!B:D,3,0),VLOOKUP(I15023,'DE-PARA'!C:D,2,0)),"NÃO ENCONTRADO")</f>
        <v>Outras Saídas</v>
      </c>
      <c r="L15023" s="50" t="str">
        <f>VLOOKUP(K15023,'Base -Receita-Despesa'!$B:$AS,1,FALSE)</f>
        <v>Outras Saídas</v>
      </c>
    </row>
    <row r="15024" spans="1:12" x14ac:dyDescent="0.3">
      <c r="A15024" s="82" t="str">
        <f t="shared" si="470"/>
        <v>2019</v>
      </c>
      <c r="B15024" s="263" t="s">
        <v>2228</v>
      </c>
      <c r="C15024" s="264" t="s">
        <v>138</v>
      </c>
      <c r="D15024" s="74" t="str">
        <f t="shared" si="469"/>
        <v>set/2019</v>
      </c>
      <c r="E15024" s="267">
        <v>43714</v>
      </c>
      <c r="F15024" s="263" t="s">
        <v>1261</v>
      </c>
      <c r="G15024" s="263" t="s">
        <v>2229</v>
      </c>
      <c r="H15024" s="268" t="s">
        <v>2250</v>
      </c>
      <c r="I15024" s="268" t="s">
        <v>135</v>
      </c>
      <c r="J15024" s="268">
        <v>-9.5</v>
      </c>
      <c r="K15024" s="83" t="str">
        <f>IFERROR(IFERROR(VLOOKUP(I15024,'DE-PARA'!B:D,3,0),VLOOKUP(I15024,'DE-PARA'!C:D,2,0)),"NÃO ENCONTRADO")</f>
        <v>Outras Saídas</v>
      </c>
      <c r="L15024" s="50" t="str">
        <f>VLOOKUP(K15024,'Base -Receita-Despesa'!$B:$AS,1,FALSE)</f>
        <v>Outras Saídas</v>
      </c>
    </row>
    <row r="15025" spans="1:12" x14ac:dyDescent="0.3">
      <c r="A15025" s="82" t="str">
        <f t="shared" si="470"/>
        <v>2019</v>
      </c>
      <c r="B15025" s="263" t="s">
        <v>2228</v>
      </c>
      <c r="C15025" s="264" t="s">
        <v>138</v>
      </c>
      <c r="D15025" s="74" t="str">
        <f t="shared" si="469"/>
        <v>set/2019</v>
      </c>
      <c r="E15025" s="267">
        <v>43714</v>
      </c>
      <c r="F15025" s="263" t="s">
        <v>1261</v>
      </c>
      <c r="G15025" s="263" t="s">
        <v>2229</v>
      </c>
      <c r="H15025" s="268" t="s">
        <v>2250</v>
      </c>
      <c r="I15025" s="268" t="s">
        <v>135</v>
      </c>
      <c r="J15025" s="268">
        <v>-9.5</v>
      </c>
      <c r="K15025" s="83" t="str">
        <f>IFERROR(IFERROR(VLOOKUP(I15025,'DE-PARA'!B:D,3,0),VLOOKUP(I15025,'DE-PARA'!C:D,2,0)),"NÃO ENCONTRADO")</f>
        <v>Outras Saídas</v>
      </c>
      <c r="L15025" s="50" t="str">
        <f>VLOOKUP(K15025,'Base -Receita-Despesa'!$B:$AS,1,FALSE)</f>
        <v>Outras Saídas</v>
      </c>
    </row>
    <row r="15026" spans="1:12" x14ac:dyDescent="0.3">
      <c r="A15026" s="82" t="str">
        <f t="shared" si="470"/>
        <v>2019</v>
      </c>
      <c r="B15026" s="263" t="s">
        <v>2228</v>
      </c>
      <c r="C15026" s="264" t="s">
        <v>138</v>
      </c>
      <c r="D15026" s="74" t="str">
        <f t="shared" si="469"/>
        <v>set/2019</v>
      </c>
      <c r="E15026" s="267">
        <v>43714</v>
      </c>
      <c r="F15026" s="263" t="s">
        <v>1261</v>
      </c>
      <c r="G15026" s="263" t="s">
        <v>2229</v>
      </c>
      <c r="H15026" s="268" t="s">
        <v>2250</v>
      </c>
      <c r="I15026" s="268" t="s">
        <v>135</v>
      </c>
      <c r="J15026" s="268">
        <v>-9.5</v>
      </c>
      <c r="K15026" s="83" t="str">
        <f>IFERROR(IFERROR(VLOOKUP(I15026,'DE-PARA'!B:D,3,0),VLOOKUP(I15026,'DE-PARA'!C:D,2,0)),"NÃO ENCONTRADO")</f>
        <v>Outras Saídas</v>
      </c>
      <c r="L15026" s="50" t="str">
        <f>VLOOKUP(K15026,'Base -Receita-Despesa'!$B:$AS,1,FALSE)</f>
        <v>Outras Saídas</v>
      </c>
    </row>
    <row r="15027" spans="1:12" x14ac:dyDescent="0.3">
      <c r="A15027" s="82" t="str">
        <f t="shared" si="470"/>
        <v>2019</v>
      </c>
      <c r="B15027" s="263" t="s">
        <v>2228</v>
      </c>
      <c r="C15027" s="264" t="s">
        <v>138</v>
      </c>
      <c r="D15027" s="74" t="str">
        <f t="shared" si="469"/>
        <v>set/2019</v>
      </c>
      <c r="E15027" s="267">
        <v>43714</v>
      </c>
      <c r="F15027" s="263" t="s">
        <v>1261</v>
      </c>
      <c r="G15027" s="263" t="s">
        <v>2229</v>
      </c>
      <c r="H15027" s="268" t="s">
        <v>2250</v>
      </c>
      <c r="I15027" s="268" t="s">
        <v>135</v>
      </c>
      <c r="J15027" s="268">
        <v>-9.5</v>
      </c>
      <c r="K15027" s="83" t="str">
        <f>IFERROR(IFERROR(VLOOKUP(I15027,'DE-PARA'!B:D,3,0),VLOOKUP(I15027,'DE-PARA'!C:D,2,0)),"NÃO ENCONTRADO")</f>
        <v>Outras Saídas</v>
      </c>
      <c r="L15027" s="50" t="str">
        <f>VLOOKUP(K15027,'Base -Receita-Despesa'!$B:$AS,1,FALSE)</f>
        <v>Outras Saídas</v>
      </c>
    </row>
    <row r="15028" spans="1:12" x14ac:dyDescent="0.3">
      <c r="A15028" s="82" t="str">
        <f t="shared" si="470"/>
        <v>2019</v>
      </c>
      <c r="B15028" s="263" t="s">
        <v>2228</v>
      </c>
      <c r="C15028" s="264" t="s">
        <v>138</v>
      </c>
      <c r="D15028" s="74" t="str">
        <f t="shared" si="469"/>
        <v>set/2019</v>
      </c>
      <c r="E15028" s="267">
        <v>43714</v>
      </c>
      <c r="F15028" s="263" t="s">
        <v>1261</v>
      </c>
      <c r="G15028" s="263" t="s">
        <v>2229</v>
      </c>
      <c r="H15028" s="268" t="s">
        <v>2250</v>
      </c>
      <c r="I15028" s="268" t="s">
        <v>135</v>
      </c>
      <c r="J15028" s="268">
        <v>-9.5</v>
      </c>
      <c r="K15028" s="83" t="str">
        <f>IFERROR(IFERROR(VLOOKUP(I15028,'DE-PARA'!B:D,3,0),VLOOKUP(I15028,'DE-PARA'!C:D,2,0)),"NÃO ENCONTRADO")</f>
        <v>Outras Saídas</v>
      </c>
      <c r="L15028" s="50" t="str">
        <f>VLOOKUP(K15028,'Base -Receita-Despesa'!$B:$AS,1,FALSE)</f>
        <v>Outras Saídas</v>
      </c>
    </row>
    <row r="15029" spans="1:12" x14ac:dyDescent="0.3">
      <c r="A15029" s="82" t="str">
        <f t="shared" si="470"/>
        <v>2019</v>
      </c>
      <c r="B15029" s="263" t="s">
        <v>2228</v>
      </c>
      <c r="C15029" s="264" t="s">
        <v>138</v>
      </c>
      <c r="D15029" s="74" t="str">
        <f t="shared" si="469"/>
        <v>set/2019</v>
      </c>
      <c r="E15029" s="267">
        <v>43714</v>
      </c>
      <c r="F15029" s="263" t="s">
        <v>1261</v>
      </c>
      <c r="G15029" s="263" t="s">
        <v>2229</v>
      </c>
      <c r="H15029" s="268" t="s">
        <v>2250</v>
      </c>
      <c r="I15029" s="268" t="s">
        <v>135</v>
      </c>
      <c r="J15029" s="268">
        <v>-9.5</v>
      </c>
      <c r="K15029" s="83" t="str">
        <f>IFERROR(IFERROR(VLOOKUP(I15029,'DE-PARA'!B:D,3,0),VLOOKUP(I15029,'DE-PARA'!C:D,2,0)),"NÃO ENCONTRADO")</f>
        <v>Outras Saídas</v>
      </c>
      <c r="L15029" s="50" t="str">
        <f>VLOOKUP(K15029,'Base -Receita-Despesa'!$B:$AS,1,FALSE)</f>
        <v>Outras Saídas</v>
      </c>
    </row>
    <row r="15030" spans="1:12" x14ac:dyDescent="0.3">
      <c r="A15030" s="82" t="str">
        <f t="shared" si="470"/>
        <v>2019</v>
      </c>
      <c r="B15030" s="263" t="s">
        <v>2228</v>
      </c>
      <c r="C15030" s="264" t="s">
        <v>138</v>
      </c>
      <c r="D15030" s="74" t="str">
        <f t="shared" si="469"/>
        <v>set/2019</v>
      </c>
      <c r="E15030" s="267">
        <v>43714</v>
      </c>
      <c r="F15030" s="263" t="s">
        <v>1261</v>
      </c>
      <c r="G15030" s="263" t="s">
        <v>2229</v>
      </c>
      <c r="H15030" s="268" t="s">
        <v>2250</v>
      </c>
      <c r="I15030" s="268" t="s">
        <v>135</v>
      </c>
      <c r="J15030" s="268">
        <v>-9.5</v>
      </c>
      <c r="K15030" s="83" t="str">
        <f>IFERROR(IFERROR(VLOOKUP(I15030,'DE-PARA'!B:D,3,0),VLOOKUP(I15030,'DE-PARA'!C:D,2,0)),"NÃO ENCONTRADO")</f>
        <v>Outras Saídas</v>
      </c>
      <c r="L15030" s="50" t="str">
        <f>VLOOKUP(K15030,'Base -Receita-Despesa'!$B:$AS,1,FALSE)</f>
        <v>Outras Saídas</v>
      </c>
    </row>
    <row r="15031" spans="1:12" x14ac:dyDescent="0.3">
      <c r="A15031" s="82" t="str">
        <f t="shared" si="470"/>
        <v>2019</v>
      </c>
      <c r="B15031" s="263" t="s">
        <v>2228</v>
      </c>
      <c r="C15031" s="264" t="s">
        <v>138</v>
      </c>
      <c r="D15031" s="74" t="str">
        <f t="shared" si="469"/>
        <v>set/2019</v>
      </c>
      <c r="E15031" s="267">
        <v>43714</v>
      </c>
      <c r="F15031" s="263" t="s">
        <v>1261</v>
      </c>
      <c r="G15031" s="263" t="s">
        <v>2229</v>
      </c>
      <c r="H15031" s="268" t="s">
        <v>2250</v>
      </c>
      <c r="I15031" s="268" t="s">
        <v>135</v>
      </c>
      <c r="J15031" s="268">
        <v>-9.5</v>
      </c>
      <c r="K15031" s="83" t="str">
        <f>IFERROR(IFERROR(VLOOKUP(I15031,'DE-PARA'!B:D,3,0),VLOOKUP(I15031,'DE-PARA'!C:D,2,0)),"NÃO ENCONTRADO")</f>
        <v>Outras Saídas</v>
      </c>
      <c r="L15031" s="50" t="str">
        <f>VLOOKUP(K15031,'Base -Receita-Despesa'!$B:$AS,1,FALSE)</f>
        <v>Outras Saídas</v>
      </c>
    </row>
    <row r="15032" spans="1:12" x14ac:dyDescent="0.3">
      <c r="A15032" s="82" t="str">
        <f t="shared" si="470"/>
        <v>2019</v>
      </c>
      <c r="B15032" s="263" t="s">
        <v>2228</v>
      </c>
      <c r="C15032" s="264" t="s">
        <v>138</v>
      </c>
      <c r="D15032" s="74" t="str">
        <f t="shared" si="469"/>
        <v>set/2019</v>
      </c>
      <c r="E15032" s="267">
        <v>43714</v>
      </c>
      <c r="F15032" s="263" t="s">
        <v>1261</v>
      </c>
      <c r="G15032" s="263" t="s">
        <v>2229</v>
      </c>
      <c r="H15032" s="268" t="s">
        <v>2250</v>
      </c>
      <c r="I15032" s="268" t="s">
        <v>135</v>
      </c>
      <c r="J15032" s="268">
        <v>-9.5</v>
      </c>
      <c r="K15032" s="83" t="str">
        <f>IFERROR(IFERROR(VLOOKUP(I15032,'DE-PARA'!B:D,3,0),VLOOKUP(I15032,'DE-PARA'!C:D,2,0)),"NÃO ENCONTRADO")</f>
        <v>Outras Saídas</v>
      </c>
      <c r="L15032" s="50" t="str">
        <f>VLOOKUP(K15032,'Base -Receita-Despesa'!$B:$AS,1,FALSE)</f>
        <v>Outras Saídas</v>
      </c>
    </row>
    <row r="15033" spans="1:12" x14ac:dyDescent="0.3">
      <c r="A15033" s="82" t="str">
        <f t="shared" si="470"/>
        <v>2019</v>
      </c>
      <c r="B15033" s="263" t="s">
        <v>2228</v>
      </c>
      <c r="C15033" s="264" t="s">
        <v>138</v>
      </c>
      <c r="D15033" s="74" t="str">
        <f t="shared" si="469"/>
        <v>set/2019</v>
      </c>
      <c r="E15033" s="267">
        <v>43714</v>
      </c>
      <c r="F15033" s="263" t="s">
        <v>1261</v>
      </c>
      <c r="G15033" s="263" t="s">
        <v>2229</v>
      </c>
      <c r="H15033" s="268" t="s">
        <v>2250</v>
      </c>
      <c r="I15033" s="268" t="s">
        <v>135</v>
      </c>
      <c r="J15033" s="268">
        <v>-9.5</v>
      </c>
      <c r="K15033" s="83" t="str">
        <f>IFERROR(IFERROR(VLOOKUP(I15033,'DE-PARA'!B:D,3,0),VLOOKUP(I15033,'DE-PARA'!C:D,2,0)),"NÃO ENCONTRADO")</f>
        <v>Outras Saídas</v>
      </c>
      <c r="L15033" s="50" t="str">
        <f>VLOOKUP(K15033,'Base -Receita-Despesa'!$B:$AS,1,FALSE)</f>
        <v>Outras Saídas</v>
      </c>
    </row>
    <row r="15034" spans="1:12" x14ac:dyDescent="0.3">
      <c r="A15034" s="82" t="str">
        <f t="shared" si="470"/>
        <v>2019</v>
      </c>
      <c r="B15034" s="263" t="s">
        <v>2228</v>
      </c>
      <c r="C15034" s="264" t="s">
        <v>138</v>
      </c>
      <c r="D15034" s="74" t="str">
        <f t="shared" si="469"/>
        <v>set/2019</v>
      </c>
      <c r="E15034" s="267">
        <v>43714</v>
      </c>
      <c r="F15034" s="263" t="s">
        <v>1261</v>
      </c>
      <c r="G15034" s="263" t="s">
        <v>2229</v>
      </c>
      <c r="H15034" s="268" t="s">
        <v>2250</v>
      </c>
      <c r="I15034" s="268" t="s">
        <v>135</v>
      </c>
      <c r="J15034" s="268">
        <v>-9.5</v>
      </c>
      <c r="K15034" s="83" t="str">
        <f>IFERROR(IFERROR(VLOOKUP(I15034,'DE-PARA'!B:D,3,0),VLOOKUP(I15034,'DE-PARA'!C:D,2,0)),"NÃO ENCONTRADO")</f>
        <v>Outras Saídas</v>
      </c>
      <c r="L15034" s="50" t="str">
        <f>VLOOKUP(K15034,'Base -Receita-Despesa'!$B:$AS,1,FALSE)</f>
        <v>Outras Saídas</v>
      </c>
    </row>
    <row r="15035" spans="1:12" x14ac:dyDescent="0.3">
      <c r="A15035" s="82" t="str">
        <f t="shared" si="470"/>
        <v>2019</v>
      </c>
      <c r="B15035" s="263" t="s">
        <v>2228</v>
      </c>
      <c r="C15035" s="264" t="s">
        <v>138</v>
      </c>
      <c r="D15035" s="74" t="str">
        <f t="shared" si="469"/>
        <v>set/2019</v>
      </c>
      <c r="E15035" s="267">
        <v>43714</v>
      </c>
      <c r="F15035" s="263" t="s">
        <v>1261</v>
      </c>
      <c r="G15035" s="263" t="s">
        <v>2229</v>
      </c>
      <c r="H15035" s="268" t="s">
        <v>2250</v>
      </c>
      <c r="I15035" s="268" t="s">
        <v>135</v>
      </c>
      <c r="J15035" s="268">
        <v>-9.5</v>
      </c>
      <c r="K15035" s="83" t="str">
        <f>IFERROR(IFERROR(VLOOKUP(I15035,'DE-PARA'!B:D,3,0),VLOOKUP(I15035,'DE-PARA'!C:D,2,0)),"NÃO ENCONTRADO")</f>
        <v>Outras Saídas</v>
      </c>
      <c r="L15035" s="50" t="str">
        <f>VLOOKUP(K15035,'Base -Receita-Despesa'!$B:$AS,1,FALSE)</f>
        <v>Outras Saídas</v>
      </c>
    </row>
    <row r="15036" spans="1:12" x14ac:dyDescent="0.3">
      <c r="A15036" s="82" t="str">
        <f t="shared" si="470"/>
        <v>2019</v>
      </c>
      <c r="B15036" s="263" t="s">
        <v>2228</v>
      </c>
      <c r="C15036" s="264" t="s">
        <v>138</v>
      </c>
      <c r="D15036" s="74" t="str">
        <f t="shared" si="469"/>
        <v>set/2019</v>
      </c>
      <c r="E15036" s="267">
        <v>43714</v>
      </c>
      <c r="F15036" s="263" t="s">
        <v>1261</v>
      </c>
      <c r="G15036" s="263" t="s">
        <v>2229</v>
      </c>
      <c r="H15036" s="268" t="s">
        <v>2250</v>
      </c>
      <c r="I15036" s="268" t="s">
        <v>135</v>
      </c>
      <c r="J15036" s="268">
        <v>-9.5</v>
      </c>
      <c r="K15036" s="83" t="str">
        <f>IFERROR(IFERROR(VLOOKUP(I15036,'DE-PARA'!B:D,3,0),VLOOKUP(I15036,'DE-PARA'!C:D,2,0)),"NÃO ENCONTRADO")</f>
        <v>Outras Saídas</v>
      </c>
      <c r="L15036" s="50" t="str">
        <f>VLOOKUP(K15036,'Base -Receita-Despesa'!$B:$AS,1,FALSE)</f>
        <v>Outras Saídas</v>
      </c>
    </row>
    <row r="15037" spans="1:12" x14ac:dyDescent="0.3">
      <c r="A15037" s="82" t="str">
        <f t="shared" si="470"/>
        <v>2019</v>
      </c>
      <c r="B15037" s="263" t="s">
        <v>2228</v>
      </c>
      <c r="C15037" s="264" t="s">
        <v>138</v>
      </c>
      <c r="D15037" s="74" t="str">
        <f t="shared" si="469"/>
        <v>set/2019</v>
      </c>
      <c r="E15037" s="267">
        <v>43714</v>
      </c>
      <c r="F15037" s="263" t="s">
        <v>1261</v>
      </c>
      <c r="G15037" s="263" t="s">
        <v>2229</v>
      </c>
      <c r="H15037" s="268" t="s">
        <v>2250</v>
      </c>
      <c r="I15037" s="268" t="s">
        <v>135</v>
      </c>
      <c r="J15037" s="268">
        <v>-9.5</v>
      </c>
      <c r="K15037" s="83" t="str">
        <f>IFERROR(IFERROR(VLOOKUP(I15037,'DE-PARA'!B:D,3,0),VLOOKUP(I15037,'DE-PARA'!C:D,2,0)),"NÃO ENCONTRADO")</f>
        <v>Outras Saídas</v>
      </c>
      <c r="L15037" s="50" t="str">
        <f>VLOOKUP(K15037,'Base -Receita-Despesa'!$B:$AS,1,FALSE)</f>
        <v>Outras Saídas</v>
      </c>
    </row>
    <row r="15038" spans="1:12" x14ac:dyDescent="0.3">
      <c r="A15038" s="82" t="str">
        <f t="shared" si="470"/>
        <v>2019</v>
      </c>
      <c r="B15038" s="263" t="s">
        <v>2228</v>
      </c>
      <c r="C15038" s="264" t="s">
        <v>138</v>
      </c>
      <c r="D15038" s="74" t="str">
        <f t="shared" si="469"/>
        <v>set/2019</v>
      </c>
      <c r="E15038" s="267">
        <v>43714</v>
      </c>
      <c r="F15038" s="263" t="s">
        <v>1261</v>
      </c>
      <c r="G15038" s="263" t="s">
        <v>2229</v>
      </c>
      <c r="H15038" s="268" t="s">
        <v>2250</v>
      </c>
      <c r="I15038" s="268" t="s">
        <v>135</v>
      </c>
      <c r="J15038" s="268">
        <v>-9.5</v>
      </c>
      <c r="K15038" s="83" t="str">
        <f>IFERROR(IFERROR(VLOOKUP(I15038,'DE-PARA'!B:D,3,0),VLOOKUP(I15038,'DE-PARA'!C:D,2,0)),"NÃO ENCONTRADO")</f>
        <v>Outras Saídas</v>
      </c>
      <c r="L15038" s="50" t="str">
        <f>VLOOKUP(K15038,'Base -Receita-Despesa'!$B:$AS,1,FALSE)</f>
        <v>Outras Saídas</v>
      </c>
    </row>
    <row r="15039" spans="1:12" x14ac:dyDescent="0.3">
      <c r="A15039" s="82" t="str">
        <f t="shared" si="470"/>
        <v>2019</v>
      </c>
      <c r="B15039" s="263" t="s">
        <v>2228</v>
      </c>
      <c r="C15039" s="264" t="s">
        <v>138</v>
      </c>
      <c r="D15039" s="74" t="str">
        <f t="shared" si="469"/>
        <v>set/2019</v>
      </c>
      <c r="E15039" s="267">
        <v>43714</v>
      </c>
      <c r="F15039" s="263" t="s">
        <v>1261</v>
      </c>
      <c r="G15039" s="263" t="s">
        <v>2229</v>
      </c>
      <c r="H15039" s="268" t="s">
        <v>2250</v>
      </c>
      <c r="I15039" s="268" t="s">
        <v>135</v>
      </c>
      <c r="J15039" s="268">
        <v>-9.5</v>
      </c>
      <c r="K15039" s="83" t="str">
        <f>IFERROR(IFERROR(VLOOKUP(I15039,'DE-PARA'!B:D,3,0),VLOOKUP(I15039,'DE-PARA'!C:D,2,0)),"NÃO ENCONTRADO")</f>
        <v>Outras Saídas</v>
      </c>
      <c r="L15039" s="50" t="str">
        <f>VLOOKUP(K15039,'Base -Receita-Despesa'!$B:$AS,1,FALSE)</f>
        <v>Outras Saídas</v>
      </c>
    </row>
    <row r="15040" spans="1:12" x14ac:dyDescent="0.3">
      <c r="A15040" s="82" t="str">
        <f t="shared" si="470"/>
        <v>2019</v>
      </c>
      <c r="B15040" s="263" t="s">
        <v>2228</v>
      </c>
      <c r="C15040" s="264" t="s">
        <v>138</v>
      </c>
      <c r="D15040" s="74" t="str">
        <f t="shared" si="469"/>
        <v>set/2019</v>
      </c>
      <c r="E15040" s="267">
        <v>43714</v>
      </c>
      <c r="F15040" s="263" t="s">
        <v>4714</v>
      </c>
      <c r="G15040" s="263" t="s">
        <v>2229</v>
      </c>
      <c r="H15040" s="268" t="s">
        <v>4464</v>
      </c>
      <c r="I15040" s="268" t="s">
        <v>118</v>
      </c>
      <c r="J15040" s="269">
        <v>-1520.22</v>
      </c>
      <c r="K15040" s="83" t="str">
        <f>IFERROR(IFERROR(VLOOKUP(I15040,'DE-PARA'!B:D,3,0),VLOOKUP(I15040,'DE-PARA'!C:D,2,0)),"NÃO ENCONTRADO")</f>
        <v>Serviços</v>
      </c>
      <c r="L15040" s="50" t="str">
        <f>VLOOKUP(K15040,'Base -Receita-Despesa'!$B:$AS,1,FALSE)</f>
        <v>Serviços</v>
      </c>
    </row>
    <row r="15041" spans="1:12" x14ac:dyDescent="0.3">
      <c r="A15041" s="82" t="str">
        <f t="shared" si="470"/>
        <v>2019</v>
      </c>
      <c r="B15041" s="263" t="s">
        <v>2228</v>
      </c>
      <c r="C15041" s="264" t="s">
        <v>138</v>
      </c>
      <c r="D15041" s="74" t="str">
        <f t="shared" si="469"/>
        <v>set/2019</v>
      </c>
      <c r="E15041" s="267">
        <v>43714</v>
      </c>
      <c r="F15041" s="263" t="s">
        <v>4715</v>
      </c>
      <c r="G15041" s="263" t="s">
        <v>2229</v>
      </c>
      <c r="H15041" s="268" t="s">
        <v>4464</v>
      </c>
      <c r="I15041" s="268" t="s">
        <v>118</v>
      </c>
      <c r="J15041" s="269">
        <v>-6824.11</v>
      </c>
      <c r="K15041" s="83" t="str">
        <f>IFERROR(IFERROR(VLOOKUP(I15041,'DE-PARA'!B:D,3,0),VLOOKUP(I15041,'DE-PARA'!C:D,2,0)),"NÃO ENCONTRADO")</f>
        <v>Serviços</v>
      </c>
      <c r="L15041" s="50" t="str">
        <f>VLOOKUP(K15041,'Base -Receita-Despesa'!$B:$AS,1,FALSE)</f>
        <v>Serviços</v>
      </c>
    </row>
    <row r="15042" spans="1:12" x14ac:dyDescent="0.3">
      <c r="A15042" s="82" t="str">
        <f t="shared" si="470"/>
        <v>2019</v>
      </c>
      <c r="B15042" s="263" t="s">
        <v>2228</v>
      </c>
      <c r="C15042" s="264" t="s">
        <v>138</v>
      </c>
      <c r="D15042" s="74" t="str">
        <f t="shared" si="469"/>
        <v>set/2019</v>
      </c>
      <c r="E15042" s="267">
        <v>43714</v>
      </c>
      <c r="F15042" s="263" t="s">
        <v>4716</v>
      </c>
      <c r="G15042" s="263" t="s">
        <v>2229</v>
      </c>
      <c r="H15042" s="268" t="s">
        <v>2349</v>
      </c>
      <c r="I15042" s="268" t="s">
        <v>181</v>
      </c>
      <c r="J15042" s="268">
        <v>-253.16</v>
      </c>
      <c r="K15042" s="83" t="str">
        <f>IFERROR(IFERROR(VLOOKUP(I15042,'DE-PARA'!B:D,3,0),VLOOKUP(I15042,'DE-PARA'!C:D,2,0)),"NÃO ENCONTRADO")</f>
        <v>Serviços</v>
      </c>
      <c r="L15042" s="50" t="str">
        <f>VLOOKUP(K15042,'Base -Receita-Despesa'!$B:$AS,1,FALSE)</f>
        <v>Serviços</v>
      </c>
    </row>
    <row r="15043" spans="1:12" x14ac:dyDescent="0.3">
      <c r="A15043" s="82" t="str">
        <f t="shared" si="470"/>
        <v>2019</v>
      </c>
      <c r="B15043" s="263" t="s">
        <v>2228</v>
      </c>
      <c r="C15043" s="264" t="s">
        <v>138</v>
      </c>
      <c r="D15043" s="74" t="str">
        <f t="shared" si="469"/>
        <v>set/2019</v>
      </c>
      <c r="E15043" s="267">
        <v>43714</v>
      </c>
      <c r="F15043" s="263" t="s">
        <v>4717</v>
      </c>
      <c r="G15043" s="263" t="s">
        <v>2229</v>
      </c>
      <c r="H15043" s="268" t="s">
        <v>2349</v>
      </c>
      <c r="I15043" s="268" t="s">
        <v>181</v>
      </c>
      <c r="J15043" s="268">
        <v>-149.57</v>
      </c>
      <c r="K15043" s="83" t="str">
        <f>IFERROR(IFERROR(VLOOKUP(I15043,'DE-PARA'!B:D,3,0),VLOOKUP(I15043,'DE-PARA'!C:D,2,0)),"NÃO ENCONTRADO")</f>
        <v>Serviços</v>
      </c>
      <c r="L15043" s="50" t="str">
        <f>VLOOKUP(K15043,'Base -Receita-Despesa'!$B:$AS,1,FALSE)</f>
        <v>Serviços</v>
      </c>
    </row>
    <row r="15044" spans="1:12" x14ac:dyDescent="0.3">
      <c r="A15044" s="82" t="str">
        <f t="shared" si="470"/>
        <v>2019</v>
      </c>
      <c r="B15044" s="263" t="s">
        <v>2228</v>
      </c>
      <c r="C15044" s="264" t="s">
        <v>138</v>
      </c>
      <c r="D15044" s="74" t="str">
        <f t="shared" ref="D15044:D15107" si="471">TEXT(E15044,"mmm/aaaa")</f>
        <v>set/2019</v>
      </c>
      <c r="E15044" s="267">
        <v>43714</v>
      </c>
      <c r="F15044" s="263" t="s">
        <v>4718</v>
      </c>
      <c r="G15044" s="263" t="s">
        <v>2229</v>
      </c>
      <c r="H15044" s="268" t="s">
        <v>2349</v>
      </c>
      <c r="I15044" s="268" t="s">
        <v>181</v>
      </c>
      <c r="J15044" s="269">
        <v>-1177.19</v>
      </c>
      <c r="K15044" s="83" t="str">
        <f>IFERROR(IFERROR(VLOOKUP(I15044,'DE-PARA'!B:D,3,0),VLOOKUP(I15044,'DE-PARA'!C:D,2,0)),"NÃO ENCONTRADO")</f>
        <v>Serviços</v>
      </c>
      <c r="L15044" s="50" t="str">
        <f>VLOOKUP(K15044,'Base -Receita-Despesa'!$B:$AS,1,FALSE)</f>
        <v>Serviços</v>
      </c>
    </row>
    <row r="15045" spans="1:12" x14ac:dyDescent="0.3">
      <c r="A15045" s="82" t="str">
        <f t="shared" si="470"/>
        <v>2019</v>
      </c>
      <c r="B15045" s="263" t="s">
        <v>2228</v>
      </c>
      <c r="C15045" s="264" t="s">
        <v>138</v>
      </c>
      <c r="D15045" s="74" t="str">
        <f t="shared" si="471"/>
        <v>set/2019</v>
      </c>
      <c r="E15045" s="267">
        <v>43714</v>
      </c>
      <c r="F15045" s="263" t="s">
        <v>4719</v>
      </c>
      <c r="G15045" s="263" t="s">
        <v>2229</v>
      </c>
      <c r="H15045" s="268" t="s">
        <v>2349</v>
      </c>
      <c r="I15045" s="268" t="s">
        <v>181</v>
      </c>
      <c r="J15045" s="268">
        <v>-695.5</v>
      </c>
      <c r="K15045" s="83" t="str">
        <f>IFERROR(IFERROR(VLOOKUP(I15045,'DE-PARA'!B:D,3,0),VLOOKUP(I15045,'DE-PARA'!C:D,2,0)),"NÃO ENCONTRADO")</f>
        <v>Serviços</v>
      </c>
      <c r="L15045" s="50" t="str">
        <f>VLOOKUP(K15045,'Base -Receita-Despesa'!$B:$AS,1,FALSE)</f>
        <v>Serviços</v>
      </c>
    </row>
    <row r="15046" spans="1:12" x14ac:dyDescent="0.3">
      <c r="A15046" s="82" t="str">
        <f t="shared" si="470"/>
        <v>2019</v>
      </c>
      <c r="B15046" s="263" t="s">
        <v>2228</v>
      </c>
      <c r="C15046" s="264" t="s">
        <v>138</v>
      </c>
      <c r="D15046" s="74" t="str">
        <f t="shared" si="471"/>
        <v>set/2019</v>
      </c>
      <c r="E15046" s="267">
        <v>43714</v>
      </c>
      <c r="F15046" s="263" t="s">
        <v>4720</v>
      </c>
      <c r="G15046" s="263" t="s">
        <v>2229</v>
      </c>
      <c r="H15046" s="268" t="s">
        <v>2382</v>
      </c>
      <c r="I15046" s="268" t="s">
        <v>200</v>
      </c>
      <c r="J15046" s="268">
        <v>-226.69</v>
      </c>
      <c r="K15046" s="83" t="str">
        <f>IFERROR(IFERROR(VLOOKUP(I15046,'DE-PARA'!B:D,3,0),VLOOKUP(I15046,'DE-PARA'!C:D,2,0)),"NÃO ENCONTRADO")</f>
        <v>Serviços</v>
      </c>
      <c r="L15046" s="50" t="str">
        <f>VLOOKUP(K15046,'Base -Receita-Despesa'!$B:$AS,1,FALSE)</f>
        <v>Serviços</v>
      </c>
    </row>
    <row r="15047" spans="1:12" x14ac:dyDescent="0.3">
      <c r="A15047" s="82" t="str">
        <f t="shared" si="470"/>
        <v>2019</v>
      </c>
      <c r="B15047" s="263" t="s">
        <v>2228</v>
      </c>
      <c r="C15047" s="264" t="s">
        <v>138</v>
      </c>
      <c r="D15047" s="74" t="str">
        <f t="shared" si="471"/>
        <v>set/2019</v>
      </c>
      <c r="E15047" s="267">
        <v>43714</v>
      </c>
      <c r="F15047" s="263" t="s">
        <v>4721</v>
      </c>
      <c r="G15047" s="263" t="s">
        <v>2229</v>
      </c>
      <c r="H15047" s="268" t="s">
        <v>2382</v>
      </c>
      <c r="I15047" s="268" t="s">
        <v>200</v>
      </c>
      <c r="J15047" s="268">
        <v>-226.69</v>
      </c>
      <c r="K15047" s="83" t="str">
        <f>IFERROR(IFERROR(VLOOKUP(I15047,'DE-PARA'!B:D,3,0),VLOOKUP(I15047,'DE-PARA'!C:D,2,0)),"NÃO ENCONTRADO")</f>
        <v>Serviços</v>
      </c>
      <c r="L15047" s="50" t="str">
        <f>VLOOKUP(K15047,'Base -Receita-Despesa'!$B:$AS,1,FALSE)</f>
        <v>Serviços</v>
      </c>
    </row>
    <row r="15048" spans="1:12" x14ac:dyDescent="0.3">
      <c r="A15048" s="82" t="str">
        <f t="shared" si="470"/>
        <v>2019</v>
      </c>
      <c r="B15048" s="263" t="s">
        <v>2228</v>
      </c>
      <c r="C15048" s="264" t="s">
        <v>138</v>
      </c>
      <c r="D15048" s="74" t="str">
        <f t="shared" si="471"/>
        <v>set/2019</v>
      </c>
      <c r="E15048" s="267">
        <v>43717</v>
      </c>
      <c r="F15048" s="263">
        <v>430</v>
      </c>
      <c r="G15048" s="263" t="s">
        <v>2243</v>
      </c>
      <c r="H15048" s="268" t="s">
        <v>4579</v>
      </c>
      <c r="I15048" s="268" t="s">
        <v>2217</v>
      </c>
      <c r="J15048" s="269">
        <v>-1490.5</v>
      </c>
      <c r="K15048" s="83" t="str">
        <f>IFERROR(IFERROR(VLOOKUP(I15048,'DE-PARA'!B:D,3,0),VLOOKUP(I15048,'DE-PARA'!C:D,2,0)),"NÃO ENCONTRADO")</f>
        <v>Investimentos</v>
      </c>
      <c r="L15048" s="50" t="str">
        <f>VLOOKUP(K15048,'Base -Receita-Despesa'!$B:$AS,1,FALSE)</f>
        <v>Investimentos</v>
      </c>
    </row>
    <row r="15049" spans="1:12" x14ac:dyDescent="0.3">
      <c r="A15049" s="82" t="str">
        <f t="shared" si="470"/>
        <v>2019</v>
      </c>
      <c r="B15049" s="263" t="s">
        <v>2228</v>
      </c>
      <c r="C15049" s="264" t="s">
        <v>138</v>
      </c>
      <c r="D15049" s="74" t="str">
        <f t="shared" si="471"/>
        <v>set/2019</v>
      </c>
      <c r="E15049" s="267">
        <v>43717</v>
      </c>
      <c r="F15049" s="263">
        <v>430</v>
      </c>
      <c r="G15049" s="263" t="s">
        <v>2243</v>
      </c>
      <c r="H15049" s="268" t="s">
        <v>4579</v>
      </c>
      <c r="I15049" s="268" t="s">
        <v>562</v>
      </c>
      <c r="J15049" s="268">
        <v>-80.48</v>
      </c>
      <c r="K15049" s="83" t="str">
        <f>IFERROR(IFERROR(VLOOKUP(I15049,'DE-PARA'!B:D,3,0),VLOOKUP(I15049,'DE-PARA'!C:D,2,0)),"NÃO ENCONTRADO")</f>
        <v>Outras Saídas</v>
      </c>
      <c r="L15049" s="50" t="str">
        <f>VLOOKUP(K15049,'Base -Receita-Despesa'!$B:$AS,1,FALSE)</f>
        <v>Outras Saídas</v>
      </c>
    </row>
    <row r="15050" spans="1:12" x14ac:dyDescent="0.3">
      <c r="A15050" s="82" t="str">
        <f t="shared" si="470"/>
        <v>2019</v>
      </c>
      <c r="B15050" s="263" t="s">
        <v>2228</v>
      </c>
      <c r="C15050" s="264" t="s">
        <v>138</v>
      </c>
      <c r="D15050" s="74" t="str">
        <f t="shared" si="471"/>
        <v>set/2019</v>
      </c>
      <c r="E15050" s="267">
        <v>43717</v>
      </c>
      <c r="F15050" s="263">
        <v>12023</v>
      </c>
      <c r="G15050" s="263" t="s">
        <v>2229</v>
      </c>
      <c r="H15050" s="268" t="s">
        <v>4468</v>
      </c>
      <c r="I15050" s="268" t="s">
        <v>2183</v>
      </c>
      <c r="J15050" s="278">
        <v>1325.5</v>
      </c>
      <c r="K15050" s="83" t="str">
        <f>IFERROR(IFERROR(VLOOKUP(I15050,'DE-PARA'!B:D,3,0),VLOOKUP(I15050,'DE-PARA'!C:D,2,0)),"NÃO ENCONTRADO")</f>
        <v>Materiais</v>
      </c>
      <c r="L15050" s="50" t="str">
        <f>VLOOKUP(K15050,'Base -Receita-Despesa'!$B:$AS,1,FALSE)</f>
        <v>Materiais</v>
      </c>
    </row>
    <row r="15051" spans="1:12" x14ac:dyDescent="0.3">
      <c r="A15051" s="82" t="str">
        <f t="shared" si="470"/>
        <v>2019</v>
      </c>
      <c r="B15051" s="263" t="s">
        <v>2228</v>
      </c>
      <c r="C15051" s="264" t="s">
        <v>138</v>
      </c>
      <c r="D15051" s="74" t="str">
        <f t="shared" si="471"/>
        <v>set/2019</v>
      </c>
      <c r="E15051" s="267">
        <v>43717</v>
      </c>
      <c r="F15051" s="263">
        <v>12150</v>
      </c>
      <c r="G15051" s="263" t="s">
        <v>2229</v>
      </c>
      <c r="H15051" s="268" t="s">
        <v>4468</v>
      </c>
      <c r="I15051" s="268" t="s">
        <v>2183</v>
      </c>
      <c r="J15051" s="278">
        <v>1465.5</v>
      </c>
      <c r="K15051" s="83" t="str">
        <f>IFERROR(IFERROR(VLOOKUP(I15051,'DE-PARA'!B:D,3,0),VLOOKUP(I15051,'DE-PARA'!C:D,2,0)),"NÃO ENCONTRADO")</f>
        <v>Materiais</v>
      </c>
      <c r="L15051" s="50" t="str">
        <f>VLOOKUP(K15051,'Base -Receita-Despesa'!$B:$AS,1,FALSE)</f>
        <v>Materiais</v>
      </c>
    </row>
    <row r="15052" spans="1:12" x14ac:dyDescent="0.3">
      <c r="A15052" s="82" t="str">
        <f t="shared" si="470"/>
        <v>2019</v>
      </c>
      <c r="B15052" s="263" t="s">
        <v>2228</v>
      </c>
      <c r="C15052" s="264" t="s">
        <v>138</v>
      </c>
      <c r="D15052" s="74" t="str">
        <f t="shared" si="471"/>
        <v>set/2019</v>
      </c>
      <c r="E15052" s="267">
        <v>43717</v>
      </c>
      <c r="F15052" s="263">
        <v>12149</v>
      </c>
      <c r="G15052" s="263" t="s">
        <v>2229</v>
      </c>
      <c r="H15052" s="268" t="s">
        <v>4468</v>
      </c>
      <c r="I15052" s="268" t="s">
        <v>2182</v>
      </c>
      <c r="J15052" s="273">
        <v>400</v>
      </c>
      <c r="K15052" s="83" t="str">
        <f>IFERROR(IFERROR(VLOOKUP(I15052,'DE-PARA'!B:D,3,0),VLOOKUP(I15052,'DE-PARA'!C:D,2,0)),"NÃO ENCONTRADO")</f>
        <v>Materiais</v>
      </c>
      <c r="L15052" s="50" t="str">
        <f>VLOOKUP(K15052,'Base -Receita-Despesa'!$B:$AS,1,FALSE)</f>
        <v>Materiais</v>
      </c>
    </row>
    <row r="15053" spans="1:12" x14ac:dyDescent="0.3">
      <c r="A15053" s="82" t="str">
        <f t="shared" si="470"/>
        <v>2019</v>
      </c>
      <c r="B15053" s="263" t="s">
        <v>2228</v>
      </c>
      <c r="C15053" s="264" t="s">
        <v>138</v>
      </c>
      <c r="D15053" s="74" t="str">
        <f t="shared" si="471"/>
        <v>set/2019</v>
      </c>
      <c r="E15053" s="267">
        <v>43717</v>
      </c>
      <c r="F15053" s="263">
        <v>12023</v>
      </c>
      <c r="G15053" s="263" t="s">
        <v>2229</v>
      </c>
      <c r="H15053" s="268" t="s">
        <v>4468</v>
      </c>
      <c r="I15053" s="268" t="s">
        <v>2183</v>
      </c>
      <c r="J15053" s="278">
        <v>-1325.5</v>
      </c>
      <c r="K15053" s="83" t="str">
        <f>IFERROR(IFERROR(VLOOKUP(I15053,'DE-PARA'!B:D,3,0),VLOOKUP(I15053,'DE-PARA'!C:D,2,0)),"NÃO ENCONTRADO")</f>
        <v>Materiais</v>
      </c>
      <c r="L15053" s="50" t="str">
        <f>VLOOKUP(K15053,'Base -Receita-Despesa'!$B:$AS,1,FALSE)</f>
        <v>Materiais</v>
      </c>
    </row>
    <row r="15054" spans="1:12" x14ac:dyDescent="0.3">
      <c r="A15054" s="82" t="str">
        <f t="shared" si="470"/>
        <v>2019</v>
      </c>
      <c r="B15054" s="263" t="s">
        <v>2228</v>
      </c>
      <c r="C15054" s="264" t="s">
        <v>138</v>
      </c>
      <c r="D15054" s="74" t="str">
        <f t="shared" si="471"/>
        <v>set/2019</v>
      </c>
      <c r="E15054" s="267">
        <v>43717</v>
      </c>
      <c r="F15054" s="263">
        <v>12150</v>
      </c>
      <c r="G15054" s="263" t="s">
        <v>2229</v>
      </c>
      <c r="H15054" s="268" t="s">
        <v>4468</v>
      </c>
      <c r="I15054" s="268" t="s">
        <v>2183</v>
      </c>
      <c r="J15054" s="278">
        <v>-1465.5</v>
      </c>
      <c r="K15054" s="83" t="str">
        <f>IFERROR(IFERROR(VLOOKUP(I15054,'DE-PARA'!B:D,3,0),VLOOKUP(I15054,'DE-PARA'!C:D,2,0)),"NÃO ENCONTRADO")</f>
        <v>Materiais</v>
      </c>
      <c r="L15054" s="50" t="str">
        <f>VLOOKUP(K15054,'Base -Receita-Despesa'!$B:$AS,1,FALSE)</f>
        <v>Materiais</v>
      </c>
    </row>
    <row r="15055" spans="1:12" x14ac:dyDescent="0.3">
      <c r="A15055" s="82" t="str">
        <f t="shared" si="470"/>
        <v>2019</v>
      </c>
      <c r="B15055" s="263" t="s">
        <v>2228</v>
      </c>
      <c r="C15055" s="264" t="s">
        <v>138</v>
      </c>
      <c r="D15055" s="74" t="str">
        <f t="shared" si="471"/>
        <v>set/2019</v>
      </c>
      <c r="E15055" s="267">
        <v>43717</v>
      </c>
      <c r="F15055" s="263">
        <v>12149</v>
      </c>
      <c r="G15055" s="263" t="s">
        <v>2229</v>
      </c>
      <c r="H15055" s="268" t="s">
        <v>4468</v>
      </c>
      <c r="I15055" s="268" t="s">
        <v>2182</v>
      </c>
      <c r="J15055" s="273">
        <v>-400</v>
      </c>
      <c r="K15055" s="83" t="str">
        <f>IFERROR(IFERROR(VLOOKUP(I15055,'DE-PARA'!B:D,3,0),VLOOKUP(I15055,'DE-PARA'!C:D,2,0)),"NÃO ENCONTRADO")</f>
        <v>Materiais</v>
      </c>
      <c r="L15055" s="50" t="str">
        <f>VLOOKUP(K15055,'Base -Receita-Despesa'!$B:$AS,1,FALSE)</f>
        <v>Materiais</v>
      </c>
    </row>
    <row r="15056" spans="1:12" x14ac:dyDescent="0.3">
      <c r="A15056" s="82" t="str">
        <f t="shared" si="470"/>
        <v>2019</v>
      </c>
      <c r="B15056" s="263" t="s">
        <v>2228</v>
      </c>
      <c r="C15056" s="264" t="s">
        <v>138</v>
      </c>
      <c r="D15056" s="74" t="str">
        <f t="shared" si="471"/>
        <v>set/2019</v>
      </c>
      <c r="E15056" s="267">
        <v>43717</v>
      </c>
      <c r="F15056" s="263">
        <v>43115</v>
      </c>
      <c r="G15056" s="263" t="s">
        <v>2229</v>
      </c>
      <c r="H15056" s="268" t="s">
        <v>3287</v>
      </c>
      <c r="I15056" s="268" t="s">
        <v>2182</v>
      </c>
      <c r="J15056" s="268">
        <v>-787.5</v>
      </c>
      <c r="K15056" s="83" t="str">
        <f>IFERROR(IFERROR(VLOOKUP(I15056,'DE-PARA'!B:D,3,0),VLOOKUP(I15056,'DE-PARA'!C:D,2,0)),"NÃO ENCONTRADO")</f>
        <v>Materiais</v>
      </c>
      <c r="L15056" s="50" t="str">
        <f>VLOOKUP(K15056,'Base -Receita-Despesa'!$B:$AS,1,FALSE)</f>
        <v>Materiais</v>
      </c>
    </row>
    <row r="15057" spans="1:12" x14ac:dyDescent="0.3">
      <c r="A15057" s="82" t="str">
        <f t="shared" si="470"/>
        <v>2019</v>
      </c>
      <c r="B15057" s="263" t="s">
        <v>2228</v>
      </c>
      <c r="C15057" s="264" t="s">
        <v>138</v>
      </c>
      <c r="D15057" s="74" t="str">
        <f t="shared" si="471"/>
        <v>set/2019</v>
      </c>
      <c r="E15057" s="267">
        <v>43717</v>
      </c>
      <c r="F15057" s="263">
        <v>432</v>
      </c>
      <c r="G15057" s="263" t="s">
        <v>2229</v>
      </c>
      <c r="H15057" s="268" t="s">
        <v>4572</v>
      </c>
      <c r="I15057" s="268" t="s">
        <v>2188</v>
      </c>
      <c r="J15057" s="268">
        <v>-323.35000000000002</v>
      </c>
      <c r="K15057" s="83" t="str">
        <f>IFERROR(IFERROR(VLOOKUP(I15057,'DE-PARA'!B:D,3,0),VLOOKUP(I15057,'DE-PARA'!C:D,2,0)),"NÃO ENCONTRADO")</f>
        <v>Materiais</v>
      </c>
      <c r="L15057" s="50" t="str">
        <f>VLOOKUP(K15057,'Base -Receita-Despesa'!$B:$AS,1,FALSE)</f>
        <v>Materiais</v>
      </c>
    </row>
    <row r="15058" spans="1:12" x14ac:dyDescent="0.3">
      <c r="A15058" s="82" t="str">
        <f t="shared" si="470"/>
        <v>2019</v>
      </c>
      <c r="B15058" s="263" t="s">
        <v>2228</v>
      </c>
      <c r="C15058" s="264" t="s">
        <v>138</v>
      </c>
      <c r="D15058" s="74" t="str">
        <f t="shared" si="471"/>
        <v>set/2019</v>
      </c>
      <c r="E15058" s="267">
        <v>43717</v>
      </c>
      <c r="F15058" s="263">
        <v>432</v>
      </c>
      <c r="G15058" s="263" t="s">
        <v>2229</v>
      </c>
      <c r="H15058" s="268" t="s">
        <v>4572</v>
      </c>
      <c r="I15058" s="268" t="s">
        <v>562</v>
      </c>
      <c r="J15058" s="268">
        <v>-6.9</v>
      </c>
      <c r="K15058" s="83" t="str">
        <f>IFERROR(IFERROR(VLOOKUP(I15058,'DE-PARA'!B:D,3,0),VLOOKUP(I15058,'DE-PARA'!C:D,2,0)),"NÃO ENCONTRADO")</f>
        <v>Outras Saídas</v>
      </c>
      <c r="L15058" s="50" t="str">
        <f>VLOOKUP(K15058,'Base -Receita-Despesa'!$B:$AS,1,FALSE)</f>
        <v>Outras Saídas</v>
      </c>
    </row>
    <row r="15059" spans="1:12" x14ac:dyDescent="0.3">
      <c r="A15059" s="82" t="str">
        <f t="shared" si="470"/>
        <v>2019</v>
      </c>
      <c r="B15059" s="263" t="s">
        <v>2228</v>
      </c>
      <c r="C15059" s="264" t="s">
        <v>138</v>
      </c>
      <c r="D15059" s="74" t="str">
        <f t="shared" si="471"/>
        <v>set/2019</v>
      </c>
      <c r="E15059" s="267">
        <v>43717</v>
      </c>
      <c r="F15059" s="263" t="s">
        <v>3376</v>
      </c>
      <c r="G15059" s="263" t="s">
        <v>2229</v>
      </c>
      <c r="H15059" s="268" t="s">
        <v>4722</v>
      </c>
      <c r="I15059" s="268" t="s">
        <v>130</v>
      </c>
      <c r="J15059" s="269">
        <v>-2372.79</v>
      </c>
      <c r="K15059" s="83" t="str">
        <f>IFERROR(IFERROR(VLOOKUP(I15059,'DE-PARA'!B:D,3,0),VLOOKUP(I15059,'DE-PARA'!C:D,2,0)),"NÃO ENCONTRADO")</f>
        <v>Rescisões Trabalhistas</v>
      </c>
      <c r="L15059" s="50" t="str">
        <f>VLOOKUP(K15059,'Base -Receita-Despesa'!$B:$AS,1,FALSE)</f>
        <v>Rescisões Trabalhistas</v>
      </c>
    </row>
    <row r="15060" spans="1:12" x14ac:dyDescent="0.3">
      <c r="A15060" s="82" t="str">
        <f t="shared" si="470"/>
        <v>2019</v>
      </c>
      <c r="B15060" s="263" t="s">
        <v>2228</v>
      </c>
      <c r="C15060" s="264" t="s">
        <v>138</v>
      </c>
      <c r="D15060" s="74" t="str">
        <f t="shared" si="471"/>
        <v>set/2019</v>
      </c>
      <c r="E15060" s="267">
        <v>43717</v>
      </c>
      <c r="F15060" s="263">
        <v>2928</v>
      </c>
      <c r="G15060" s="263" t="s">
        <v>2243</v>
      </c>
      <c r="H15060" s="268" t="s">
        <v>4451</v>
      </c>
      <c r="I15060" s="268" t="s">
        <v>2217</v>
      </c>
      <c r="J15060" s="269">
        <v>-1532.15</v>
      </c>
      <c r="K15060" s="83" t="str">
        <f>IFERROR(IFERROR(VLOOKUP(I15060,'DE-PARA'!B:D,3,0),VLOOKUP(I15060,'DE-PARA'!C:D,2,0)),"NÃO ENCONTRADO")</f>
        <v>Investimentos</v>
      </c>
      <c r="L15060" s="50" t="str">
        <f>VLOOKUP(K15060,'Base -Receita-Despesa'!$B:$AS,1,FALSE)</f>
        <v>Investimentos</v>
      </c>
    </row>
    <row r="15061" spans="1:12" x14ac:dyDescent="0.3">
      <c r="A15061" s="82" t="str">
        <f t="shared" si="470"/>
        <v>2019</v>
      </c>
      <c r="B15061" s="263" t="s">
        <v>2228</v>
      </c>
      <c r="C15061" s="264" t="s">
        <v>138</v>
      </c>
      <c r="D15061" s="74" t="str">
        <f t="shared" si="471"/>
        <v>set/2019</v>
      </c>
      <c r="E15061" s="267">
        <v>43717</v>
      </c>
      <c r="F15061" s="263">
        <v>2928</v>
      </c>
      <c r="G15061" s="263" t="s">
        <v>2243</v>
      </c>
      <c r="H15061" s="268" t="s">
        <v>4451</v>
      </c>
      <c r="I15061" s="268" t="s">
        <v>562</v>
      </c>
      <c r="J15061" s="268">
        <v>-82.73</v>
      </c>
      <c r="K15061" s="83" t="str">
        <f>IFERROR(IFERROR(VLOOKUP(I15061,'DE-PARA'!B:D,3,0),VLOOKUP(I15061,'DE-PARA'!C:D,2,0)),"NÃO ENCONTRADO")</f>
        <v>Outras Saídas</v>
      </c>
      <c r="L15061" s="50" t="str">
        <f>VLOOKUP(K15061,'Base -Receita-Despesa'!$B:$AS,1,FALSE)</f>
        <v>Outras Saídas</v>
      </c>
    </row>
    <row r="15062" spans="1:12" x14ac:dyDescent="0.3">
      <c r="A15062" s="82" t="str">
        <f t="shared" si="470"/>
        <v>2019</v>
      </c>
      <c r="B15062" s="263" t="s">
        <v>2228</v>
      </c>
      <c r="C15062" s="264" t="s">
        <v>138</v>
      </c>
      <c r="D15062" s="74" t="str">
        <f t="shared" si="471"/>
        <v>set/2019</v>
      </c>
      <c r="E15062" s="267">
        <v>43717</v>
      </c>
      <c r="F15062" s="263">
        <v>4036</v>
      </c>
      <c r="G15062" s="263" t="s">
        <v>2229</v>
      </c>
      <c r="H15062" s="268" t="s">
        <v>4441</v>
      </c>
      <c r="I15062" s="268" t="s">
        <v>2182</v>
      </c>
      <c r="J15062" s="269">
        <v>-1329.6</v>
      </c>
      <c r="K15062" s="83" t="str">
        <f>IFERROR(IFERROR(VLOOKUP(I15062,'DE-PARA'!B:D,3,0),VLOOKUP(I15062,'DE-PARA'!C:D,2,0)),"NÃO ENCONTRADO")</f>
        <v>Materiais</v>
      </c>
      <c r="L15062" s="50" t="str">
        <f>VLOOKUP(K15062,'Base -Receita-Despesa'!$B:$AS,1,FALSE)</f>
        <v>Materiais</v>
      </c>
    </row>
    <row r="15063" spans="1:12" x14ac:dyDescent="0.3">
      <c r="A15063" s="82" t="str">
        <f t="shared" si="470"/>
        <v>2019</v>
      </c>
      <c r="B15063" s="263" t="s">
        <v>2228</v>
      </c>
      <c r="C15063" s="264" t="s">
        <v>138</v>
      </c>
      <c r="D15063" s="74" t="str">
        <f t="shared" si="471"/>
        <v>set/2019</v>
      </c>
      <c r="E15063" s="267">
        <v>43717</v>
      </c>
      <c r="F15063" s="263" t="s">
        <v>1070</v>
      </c>
      <c r="G15063" s="263" t="s">
        <v>2229</v>
      </c>
      <c r="H15063" s="268" t="s">
        <v>1071</v>
      </c>
      <c r="I15063" s="268" t="s">
        <v>2237</v>
      </c>
      <c r="J15063" s="269">
        <v>8034.5</v>
      </c>
      <c r="K15063" s="83" t="str">
        <f>IFERROR(IFERROR(VLOOKUP(I15063,'DE-PARA'!B:D,3,0),VLOOKUP(I15063,'DE-PARA'!C:D,2,0)),"NÃO ENCONTRADO")</f>
        <v>Entrada Conta Aplicação (+)</v>
      </c>
      <c r="L15063" s="50" t="str">
        <f>VLOOKUP(K15063,'Base -Receita-Despesa'!$B:$AS,1,FALSE)</f>
        <v>ENTRADA CONTA APLICAÇÃO (+)</v>
      </c>
    </row>
    <row r="15064" spans="1:12" x14ac:dyDescent="0.3">
      <c r="A15064" s="82" t="str">
        <f t="shared" si="470"/>
        <v>2019</v>
      </c>
      <c r="B15064" s="263" t="s">
        <v>2228</v>
      </c>
      <c r="C15064" s="264" t="s">
        <v>138</v>
      </c>
      <c r="D15064" s="74" t="str">
        <f t="shared" si="471"/>
        <v>set/2019</v>
      </c>
      <c r="E15064" s="267">
        <v>43717</v>
      </c>
      <c r="F15064" s="263" t="s">
        <v>1261</v>
      </c>
      <c r="G15064" s="263" t="s">
        <v>2229</v>
      </c>
      <c r="H15064" s="268" t="s">
        <v>2250</v>
      </c>
      <c r="I15064" s="268" t="s">
        <v>135</v>
      </c>
      <c r="J15064" s="268">
        <v>-9.5</v>
      </c>
      <c r="K15064" s="83" t="str">
        <f>IFERROR(IFERROR(VLOOKUP(I15064,'DE-PARA'!B:D,3,0),VLOOKUP(I15064,'DE-PARA'!C:D,2,0)),"NÃO ENCONTRADO")</f>
        <v>Outras Saídas</v>
      </c>
      <c r="L15064" s="50" t="str">
        <f>VLOOKUP(K15064,'Base -Receita-Despesa'!$B:$AS,1,FALSE)</f>
        <v>Outras Saídas</v>
      </c>
    </row>
    <row r="15065" spans="1:12" x14ac:dyDescent="0.3">
      <c r="A15065" s="82" t="str">
        <f t="shared" si="470"/>
        <v>2019</v>
      </c>
      <c r="B15065" s="263" t="s">
        <v>2228</v>
      </c>
      <c r="C15065" s="264" t="s">
        <v>138</v>
      </c>
      <c r="D15065" s="74" t="str">
        <f t="shared" si="471"/>
        <v>set/2019</v>
      </c>
      <c r="E15065" s="267">
        <v>43717</v>
      </c>
      <c r="F15065" s="263" t="s">
        <v>1261</v>
      </c>
      <c r="G15065" s="263" t="s">
        <v>2229</v>
      </c>
      <c r="H15065" s="268" t="s">
        <v>2250</v>
      </c>
      <c r="I15065" s="268" t="s">
        <v>135</v>
      </c>
      <c r="J15065" s="268">
        <v>-9.5</v>
      </c>
      <c r="K15065" s="83" t="str">
        <f>IFERROR(IFERROR(VLOOKUP(I15065,'DE-PARA'!B:D,3,0),VLOOKUP(I15065,'DE-PARA'!C:D,2,0)),"NÃO ENCONTRADO")</f>
        <v>Outras Saídas</v>
      </c>
      <c r="L15065" s="50" t="str">
        <f>VLOOKUP(K15065,'Base -Receita-Despesa'!$B:$AS,1,FALSE)</f>
        <v>Outras Saídas</v>
      </c>
    </row>
    <row r="15066" spans="1:12" x14ac:dyDescent="0.3">
      <c r="A15066" s="82" t="str">
        <f t="shared" si="470"/>
        <v>2019</v>
      </c>
      <c r="B15066" s="263" t="s">
        <v>2228</v>
      </c>
      <c r="C15066" s="264" t="s">
        <v>138</v>
      </c>
      <c r="D15066" s="74" t="str">
        <f t="shared" si="471"/>
        <v>set/2019</v>
      </c>
      <c r="E15066" s="267">
        <v>43717</v>
      </c>
      <c r="F15066" s="263" t="s">
        <v>1261</v>
      </c>
      <c r="G15066" s="263" t="s">
        <v>2229</v>
      </c>
      <c r="H15066" s="268" t="s">
        <v>2250</v>
      </c>
      <c r="I15066" s="268" t="s">
        <v>135</v>
      </c>
      <c r="J15066" s="268">
        <v>-9.5</v>
      </c>
      <c r="K15066" s="83" t="str">
        <f>IFERROR(IFERROR(VLOOKUP(I15066,'DE-PARA'!B:D,3,0),VLOOKUP(I15066,'DE-PARA'!C:D,2,0)),"NÃO ENCONTRADO")</f>
        <v>Outras Saídas</v>
      </c>
      <c r="L15066" s="50" t="str">
        <f>VLOOKUP(K15066,'Base -Receita-Despesa'!$B:$AS,1,FALSE)</f>
        <v>Outras Saídas</v>
      </c>
    </row>
    <row r="15067" spans="1:12" x14ac:dyDescent="0.3">
      <c r="A15067" s="82" t="str">
        <f t="shared" si="470"/>
        <v>2019</v>
      </c>
      <c r="B15067" s="263" t="s">
        <v>2228</v>
      </c>
      <c r="C15067" s="264" t="s">
        <v>138</v>
      </c>
      <c r="D15067" s="74" t="str">
        <f t="shared" si="471"/>
        <v>set/2019</v>
      </c>
      <c r="E15067" s="267">
        <v>43718</v>
      </c>
      <c r="F15067" s="263" t="s">
        <v>4687</v>
      </c>
      <c r="G15067" s="263" t="s">
        <v>2229</v>
      </c>
      <c r="H15067" s="268" t="s">
        <v>4723</v>
      </c>
      <c r="I15067" s="268" t="s">
        <v>540</v>
      </c>
      <c r="J15067" s="268">
        <v>-62.1</v>
      </c>
      <c r="K15067" s="83" t="str">
        <f>IFERROR(IFERROR(VLOOKUP(I15067,'DE-PARA'!B:D,3,0),VLOOKUP(I15067,'DE-PARA'!C:D,2,0)),"NÃO ENCONTRADO")</f>
        <v>Tributos, Taxas e Contribuições</v>
      </c>
      <c r="L15067" s="50" t="str">
        <f>VLOOKUP(K15067,'Base -Receita-Despesa'!$B:$AS,1,FALSE)</f>
        <v>Tributos, Taxas e Contribuições</v>
      </c>
    </row>
    <row r="15068" spans="1:12" x14ac:dyDescent="0.3">
      <c r="A15068" s="82" t="str">
        <f t="shared" si="470"/>
        <v>2019</v>
      </c>
      <c r="B15068" s="263" t="s">
        <v>2228</v>
      </c>
      <c r="C15068" s="264" t="s">
        <v>138</v>
      </c>
      <c r="D15068" s="74" t="str">
        <f t="shared" si="471"/>
        <v>set/2019</v>
      </c>
      <c r="E15068" s="267">
        <v>43718</v>
      </c>
      <c r="F15068" s="263">
        <v>7763</v>
      </c>
      <c r="G15068" s="263" t="s">
        <v>2284</v>
      </c>
      <c r="H15068" s="268" t="s">
        <v>2399</v>
      </c>
      <c r="I15068" s="268" t="s">
        <v>232</v>
      </c>
      <c r="J15068" s="269">
        <v>-1202.5</v>
      </c>
      <c r="K15068" s="83" t="str">
        <f>IFERROR(IFERROR(VLOOKUP(I15068,'DE-PARA'!B:D,3,0),VLOOKUP(I15068,'DE-PARA'!C:D,2,0)),"NÃO ENCONTRADO")</f>
        <v>Materiais</v>
      </c>
      <c r="L15068" s="50" t="str">
        <f>VLOOKUP(K15068,'Base -Receita-Despesa'!$B:$AS,1,FALSE)</f>
        <v>Materiais</v>
      </c>
    </row>
    <row r="15069" spans="1:12" x14ac:dyDescent="0.3">
      <c r="A15069" s="82" t="str">
        <f t="shared" si="470"/>
        <v>2019</v>
      </c>
      <c r="B15069" s="263" t="s">
        <v>2228</v>
      </c>
      <c r="C15069" s="264" t="s">
        <v>138</v>
      </c>
      <c r="D15069" s="74" t="str">
        <f t="shared" si="471"/>
        <v>set/2019</v>
      </c>
      <c r="E15069" s="267">
        <v>43718</v>
      </c>
      <c r="F15069" s="265">
        <v>1964</v>
      </c>
      <c r="G15069" s="263" t="s">
        <v>2229</v>
      </c>
      <c r="H15069" s="268" t="s">
        <v>2394</v>
      </c>
      <c r="I15069" s="268" t="s">
        <v>2192</v>
      </c>
      <c r="J15069" s="268">
        <v>-90</v>
      </c>
      <c r="K15069" s="83" t="str">
        <f>IFERROR(IFERROR(VLOOKUP(I15069,'DE-PARA'!B:D,3,0),VLOOKUP(I15069,'DE-PARA'!C:D,2,0)),"NÃO ENCONTRADO")</f>
        <v>Materiais</v>
      </c>
      <c r="L15069" s="50" t="str">
        <f>VLOOKUP(K15069,'Base -Receita-Despesa'!$B:$AS,1,FALSE)</f>
        <v>Materiais</v>
      </c>
    </row>
    <row r="15070" spans="1:12" x14ac:dyDescent="0.3">
      <c r="A15070" s="82" t="str">
        <f t="shared" si="470"/>
        <v>2019</v>
      </c>
      <c r="B15070" s="263" t="s">
        <v>2228</v>
      </c>
      <c r="C15070" s="264" t="s">
        <v>138</v>
      </c>
      <c r="D15070" s="74" t="str">
        <f t="shared" si="471"/>
        <v>set/2019</v>
      </c>
      <c r="E15070" s="267">
        <v>43718</v>
      </c>
      <c r="F15070" s="263">
        <v>375</v>
      </c>
      <c r="G15070" s="263" t="s">
        <v>2229</v>
      </c>
      <c r="H15070" s="268" t="s">
        <v>4724</v>
      </c>
      <c r="I15070" s="268" t="s">
        <v>2189</v>
      </c>
      <c r="J15070" s="268">
        <v>-80</v>
      </c>
      <c r="K15070" s="83" t="str">
        <f>IFERROR(IFERROR(VLOOKUP(I15070,'DE-PARA'!B:D,3,0),VLOOKUP(I15070,'DE-PARA'!C:D,2,0)),"NÃO ENCONTRADO")</f>
        <v>Materiais</v>
      </c>
      <c r="L15070" s="50" t="str">
        <f>VLOOKUP(K15070,'Base -Receita-Despesa'!$B:$AS,1,FALSE)</f>
        <v>Materiais</v>
      </c>
    </row>
    <row r="15071" spans="1:12" x14ac:dyDescent="0.3">
      <c r="A15071" s="82" t="str">
        <f t="shared" si="470"/>
        <v>2019</v>
      </c>
      <c r="B15071" s="263" t="s">
        <v>2228</v>
      </c>
      <c r="C15071" s="264" t="s">
        <v>138</v>
      </c>
      <c r="D15071" s="74" t="str">
        <f t="shared" si="471"/>
        <v>set/2019</v>
      </c>
      <c r="E15071" s="267">
        <v>43718</v>
      </c>
      <c r="F15071" s="263">
        <v>403</v>
      </c>
      <c r="G15071" s="263" t="s">
        <v>2229</v>
      </c>
      <c r="H15071" s="268" t="s">
        <v>4724</v>
      </c>
      <c r="I15071" s="268" t="s">
        <v>2182</v>
      </c>
      <c r="J15071" s="268">
        <v>-457.7</v>
      </c>
      <c r="K15071" s="83" t="str">
        <f>IFERROR(IFERROR(VLOOKUP(I15071,'DE-PARA'!B:D,3,0),VLOOKUP(I15071,'DE-PARA'!C:D,2,0)),"NÃO ENCONTRADO")</f>
        <v>Materiais</v>
      </c>
      <c r="L15071" s="50" t="str">
        <f>VLOOKUP(K15071,'Base -Receita-Despesa'!$B:$AS,1,FALSE)</f>
        <v>Materiais</v>
      </c>
    </row>
    <row r="15072" spans="1:12" x14ac:dyDescent="0.3">
      <c r="A15072" s="82" t="str">
        <f t="shared" si="470"/>
        <v>2019</v>
      </c>
      <c r="B15072" s="263" t="s">
        <v>2228</v>
      </c>
      <c r="C15072" s="264" t="s">
        <v>138</v>
      </c>
      <c r="D15072" s="74" t="str">
        <f t="shared" si="471"/>
        <v>set/2019</v>
      </c>
      <c r="E15072" s="267">
        <v>43718</v>
      </c>
      <c r="F15072" s="263">
        <v>437</v>
      </c>
      <c r="G15072" s="263" t="s">
        <v>2229</v>
      </c>
      <c r="H15072" s="268" t="s">
        <v>4724</v>
      </c>
      <c r="I15072" s="268" t="s">
        <v>2194</v>
      </c>
      <c r="J15072" s="268">
        <v>-571.96</v>
      </c>
      <c r="K15072" s="83" t="str">
        <f>IFERROR(IFERROR(VLOOKUP(I15072,'DE-PARA'!B:D,3,0),VLOOKUP(I15072,'DE-PARA'!C:D,2,0)),"NÃO ENCONTRADO")</f>
        <v>Materiais</v>
      </c>
      <c r="L15072" s="50" t="str">
        <f>VLOOKUP(K15072,'Base -Receita-Despesa'!$B:$AS,1,FALSE)</f>
        <v>Materiais</v>
      </c>
    </row>
    <row r="15073" spans="1:12" x14ac:dyDescent="0.3">
      <c r="A15073" s="82" t="str">
        <f t="shared" si="470"/>
        <v>2019</v>
      </c>
      <c r="B15073" s="263" t="s">
        <v>2228</v>
      </c>
      <c r="C15073" s="264" t="s">
        <v>138</v>
      </c>
      <c r="D15073" s="74" t="str">
        <f t="shared" si="471"/>
        <v>set/2019</v>
      </c>
      <c r="E15073" s="267">
        <v>43718</v>
      </c>
      <c r="F15073" s="263" t="s">
        <v>1070</v>
      </c>
      <c r="G15073" s="263" t="s">
        <v>2229</v>
      </c>
      <c r="H15073" s="268" t="s">
        <v>1071</v>
      </c>
      <c r="I15073" s="268" t="s">
        <v>2237</v>
      </c>
      <c r="J15073" s="269">
        <v>3182.82</v>
      </c>
      <c r="K15073" s="83" t="str">
        <f>IFERROR(IFERROR(VLOOKUP(I15073,'DE-PARA'!B:D,3,0),VLOOKUP(I15073,'DE-PARA'!C:D,2,0)),"NÃO ENCONTRADO")</f>
        <v>Entrada Conta Aplicação (+)</v>
      </c>
      <c r="L15073" s="50" t="str">
        <f>VLOOKUP(K15073,'Base -Receita-Despesa'!$B:$AS,1,FALSE)</f>
        <v>ENTRADA CONTA APLICAÇÃO (+)</v>
      </c>
    </row>
    <row r="15074" spans="1:12" x14ac:dyDescent="0.3">
      <c r="A15074" s="82" t="str">
        <f t="shared" si="470"/>
        <v>2019</v>
      </c>
      <c r="B15074" s="263" t="s">
        <v>2228</v>
      </c>
      <c r="C15074" s="264" t="s">
        <v>138</v>
      </c>
      <c r="D15074" s="74" t="str">
        <f t="shared" si="471"/>
        <v>set/2019</v>
      </c>
      <c r="E15074" s="267">
        <v>43718</v>
      </c>
      <c r="F15074" s="263">
        <v>1385</v>
      </c>
      <c r="G15074" s="263" t="s">
        <v>2229</v>
      </c>
      <c r="H15074" s="268" t="s">
        <v>4442</v>
      </c>
      <c r="I15074" s="268" t="s">
        <v>241</v>
      </c>
      <c r="J15074" s="268">
        <v>-280</v>
      </c>
      <c r="K15074" s="83" t="str">
        <f>IFERROR(IFERROR(VLOOKUP(I15074,'DE-PARA'!B:D,3,0),VLOOKUP(I15074,'DE-PARA'!C:D,2,0)),"NÃO ENCONTRADO")</f>
        <v>Serviços</v>
      </c>
      <c r="L15074" s="50" t="str">
        <f>VLOOKUP(K15074,'Base -Receita-Despesa'!$B:$AS,1,FALSE)</f>
        <v>Serviços</v>
      </c>
    </row>
    <row r="15075" spans="1:12" x14ac:dyDescent="0.3">
      <c r="A15075" s="82" t="str">
        <f t="shared" si="470"/>
        <v>2019</v>
      </c>
      <c r="B15075" s="263" t="s">
        <v>2228</v>
      </c>
      <c r="C15075" s="264" t="s">
        <v>138</v>
      </c>
      <c r="D15075" s="74" t="str">
        <f t="shared" si="471"/>
        <v>set/2019</v>
      </c>
      <c r="E15075" s="267">
        <v>43718</v>
      </c>
      <c r="F15075" s="263">
        <v>3172</v>
      </c>
      <c r="G15075" s="263" t="s">
        <v>2229</v>
      </c>
      <c r="H15075" s="268" t="s">
        <v>4442</v>
      </c>
      <c r="I15075" s="268" t="s">
        <v>241</v>
      </c>
      <c r="J15075" s="268">
        <v>-391.06</v>
      </c>
      <c r="K15075" s="83" t="str">
        <f>IFERROR(IFERROR(VLOOKUP(I15075,'DE-PARA'!B:D,3,0),VLOOKUP(I15075,'DE-PARA'!C:D,2,0)),"NÃO ENCONTRADO")</f>
        <v>Serviços</v>
      </c>
      <c r="L15075" s="50" t="str">
        <f>VLOOKUP(K15075,'Base -Receita-Despesa'!$B:$AS,1,FALSE)</f>
        <v>Serviços</v>
      </c>
    </row>
    <row r="15076" spans="1:12" x14ac:dyDescent="0.3">
      <c r="A15076" s="82" t="str">
        <f t="shared" si="470"/>
        <v>2019</v>
      </c>
      <c r="B15076" s="263" t="s">
        <v>2228</v>
      </c>
      <c r="C15076" s="264" t="s">
        <v>138</v>
      </c>
      <c r="D15076" s="74" t="str">
        <f t="shared" si="471"/>
        <v>set/2019</v>
      </c>
      <c r="E15076" s="267">
        <v>43718</v>
      </c>
      <c r="F15076" s="263" t="s">
        <v>1261</v>
      </c>
      <c r="G15076" s="263" t="s">
        <v>2229</v>
      </c>
      <c r="H15076" s="268" t="s">
        <v>2250</v>
      </c>
      <c r="I15076" s="268" t="s">
        <v>135</v>
      </c>
      <c r="J15076" s="268">
        <v>-9.5</v>
      </c>
      <c r="K15076" s="83" t="str">
        <f>IFERROR(IFERROR(VLOOKUP(I15076,'DE-PARA'!B:D,3,0),VLOOKUP(I15076,'DE-PARA'!C:D,2,0)),"NÃO ENCONTRADO")</f>
        <v>Outras Saídas</v>
      </c>
      <c r="L15076" s="50" t="str">
        <f>VLOOKUP(K15076,'Base -Receita-Despesa'!$B:$AS,1,FALSE)</f>
        <v>Outras Saídas</v>
      </c>
    </row>
    <row r="15077" spans="1:12" x14ac:dyDescent="0.3">
      <c r="A15077" s="82" t="str">
        <f t="shared" si="470"/>
        <v>2019</v>
      </c>
      <c r="B15077" s="263" t="s">
        <v>2228</v>
      </c>
      <c r="C15077" s="264" t="s">
        <v>138</v>
      </c>
      <c r="D15077" s="74" t="str">
        <f t="shared" si="471"/>
        <v>set/2019</v>
      </c>
      <c r="E15077" s="267">
        <v>43718</v>
      </c>
      <c r="F15077" s="263" t="s">
        <v>1261</v>
      </c>
      <c r="G15077" s="263" t="s">
        <v>2229</v>
      </c>
      <c r="H15077" s="268" t="s">
        <v>2250</v>
      </c>
      <c r="I15077" s="268" t="s">
        <v>135</v>
      </c>
      <c r="J15077" s="268">
        <v>-9.5</v>
      </c>
      <c r="K15077" s="83" t="str">
        <f>IFERROR(IFERROR(VLOOKUP(I15077,'DE-PARA'!B:D,3,0),VLOOKUP(I15077,'DE-PARA'!C:D,2,0)),"NÃO ENCONTRADO")</f>
        <v>Outras Saídas</v>
      </c>
      <c r="L15077" s="50" t="str">
        <f>VLOOKUP(K15077,'Base -Receita-Despesa'!$B:$AS,1,FALSE)</f>
        <v>Outras Saídas</v>
      </c>
    </row>
    <row r="15078" spans="1:12" x14ac:dyDescent="0.3">
      <c r="A15078" s="82" t="str">
        <f t="shared" si="470"/>
        <v>2019</v>
      </c>
      <c r="B15078" s="263" t="s">
        <v>2228</v>
      </c>
      <c r="C15078" s="264" t="s">
        <v>138</v>
      </c>
      <c r="D15078" s="74" t="str">
        <f t="shared" si="471"/>
        <v>set/2019</v>
      </c>
      <c r="E15078" s="267">
        <v>43718</v>
      </c>
      <c r="F15078" s="263" t="s">
        <v>1261</v>
      </c>
      <c r="G15078" s="263" t="s">
        <v>2229</v>
      </c>
      <c r="H15078" s="268" t="s">
        <v>2250</v>
      </c>
      <c r="I15078" s="268" t="s">
        <v>135</v>
      </c>
      <c r="J15078" s="268">
        <v>-9.5</v>
      </c>
      <c r="K15078" s="83" t="str">
        <f>IFERROR(IFERROR(VLOOKUP(I15078,'DE-PARA'!B:D,3,0),VLOOKUP(I15078,'DE-PARA'!C:D,2,0)),"NÃO ENCONTRADO")</f>
        <v>Outras Saídas</v>
      </c>
      <c r="L15078" s="50" t="str">
        <f>VLOOKUP(K15078,'Base -Receita-Despesa'!$B:$AS,1,FALSE)</f>
        <v>Outras Saídas</v>
      </c>
    </row>
    <row r="15079" spans="1:12" x14ac:dyDescent="0.3">
      <c r="A15079" s="82" t="str">
        <f t="shared" si="470"/>
        <v>2019</v>
      </c>
      <c r="B15079" s="263" t="s">
        <v>2228</v>
      </c>
      <c r="C15079" s="264" t="s">
        <v>138</v>
      </c>
      <c r="D15079" s="74" t="str">
        <f t="shared" si="471"/>
        <v>set/2019</v>
      </c>
      <c r="E15079" s="267">
        <v>43718</v>
      </c>
      <c r="F15079" s="263" t="s">
        <v>1261</v>
      </c>
      <c r="G15079" s="263" t="s">
        <v>2229</v>
      </c>
      <c r="H15079" s="268" t="s">
        <v>2250</v>
      </c>
      <c r="I15079" s="268" t="s">
        <v>135</v>
      </c>
      <c r="J15079" s="268">
        <v>-9.5</v>
      </c>
      <c r="K15079" s="83" t="str">
        <f>IFERROR(IFERROR(VLOOKUP(I15079,'DE-PARA'!B:D,3,0),VLOOKUP(I15079,'DE-PARA'!C:D,2,0)),"NÃO ENCONTRADO")</f>
        <v>Outras Saídas</v>
      </c>
      <c r="L15079" s="50" t="str">
        <f>VLOOKUP(K15079,'Base -Receita-Despesa'!$B:$AS,1,FALSE)</f>
        <v>Outras Saídas</v>
      </c>
    </row>
    <row r="15080" spans="1:12" x14ac:dyDescent="0.3">
      <c r="A15080" s="82" t="str">
        <f t="shared" si="470"/>
        <v>2019</v>
      </c>
      <c r="B15080" s="263" t="s">
        <v>2228</v>
      </c>
      <c r="C15080" s="264" t="s">
        <v>138</v>
      </c>
      <c r="D15080" s="74" t="str">
        <f t="shared" si="471"/>
        <v>set/2019</v>
      </c>
      <c r="E15080" s="267">
        <v>43718</v>
      </c>
      <c r="F15080" s="263" t="s">
        <v>1261</v>
      </c>
      <c r="G15080" s="263" t="s">
        <v>2229</v>
      </c>
      <c r="H15080" s="268" t="s">
        <v>2250</v>
      </c>
      <c r="I15080" s="268" t="s">
        <v>135</v>
      </c>
      <c r="J15080" s="268">
        <v>-9.5</v>
      </c>
      <c r="K15080" s="83" t="str">
        <f>IFERROR(IFERROR(VLOOKUP(I15080,'DE-PARA'!B:D,3,0),VLOOKUP(I15080,'DE-PARA'!C:D,2,0)),"NÃO ENCONTRADO")</f>
        <v>Outras Saídas</v>
      </c>
      <c r="L15080" s="50" t="str">
        <f>VLOOKUP(K15080,'Base -Receita-Despesa'!$B:$AS,1,FALSE)</f>
        <v>Outras Saídas</v>
      </c>
    </row>
    <row r="15081" spans="1:12" x14ac:dyDescent="0.3">
      <c r="A15081" s="82" t="str">
        <f t="shared" si="470"/>
        <v>2019</v>
      </c>
      <c r="B15081" s="263" t="s">
        <v>2228</v>
      </c>
      <c r="C15081" s="264" t="s">
        <v>138</v>
      </c>
      <c r="D15081" s="74" t="str">
        <f t="shared" si="471"/>
        <v>set/2019</v>
      </c>
      <c r="E15081" s="267">
        <v>43720</v>
      </c>
      <c r="F15081" s="263" t="s">
        <v>1070</v>
      </c>
      <c r="G15081" s="263" t="s">
        <v>2229</v>
      </c>
      <c r="H15081" s="268" t="s">
        <v>1071</v>
      </c>
      <c r="I15081" s="268" t="s">
        <v>2237</v>
      </c>
      <c r="J15081" s="268">
        <v>35.67</v>
      </c>
      <c r="K15081" s="83" t="str">
        <f>IFERROR(IFERROR(VLOOKUP(I15081,'DE-PARA'!B:D,3,0),VLOOKUP(I15081,'DE-PARA'!C:D,2,0)),"NÃO ENCONTRADO")</f>
        <v>Entrada Conta Aplicação (+)</v>
      </c>
      <c r="L15081" s="50" t="str">
        <f>VLOOKUP(K15081,'Base -Receita-Despesa'!$B:$AS,1,FALSE)</f>
        <v>ENTRADA CONTA APLICAÇÃO (+)</v>
      </c>
    </row>
    <row r="15082" spans="1:12" x14ac:dyDescent="0.3">
      <c r="A15082" s="82" t="str">
        <f t="shared" ref="A15082:A15145" si="472">IF(K15082="NÃO ENCONTRADO",0,RIGHT(D15082,4))</f>
        <v>2019</v>
      </c>
      <c r="B15082" s="263" t="s">
        <v>2228</v>
      </c>
      <c r="C15082" s="264" t="s">
        <v>138</v>
      </c>
      <c r="D15082" s="74" t="str">
        <f t="shared" si="471"/>
        <v>set/2019</v>
      </c>
      <c r="E15082" s="267">
        <v>43720</v>
      </c>
      <c r="F15082" s="263" t="s">
        <v>1261</v>
      </c>
      <c r="G15082" s="263" t="s">
        <v>2229</v>
      </c>
      <c r="H15082" s="268" t="s">
        <v>2250</v>
      </c>
      <c r="I15082" s="268" t="s">
        <v>135</v>
      </c>
      <c r="J15082" s="268">
        <v>-9.5</v>
      </c>
      <c r="K15082" s="83" t="str">
        <f>IFERROR(IFERROR(VLOOKUP(I15082,'DE-PARA'!B:D,3,0),VLOOKUP(I15082,'DE-PARA'!C:D,2,0)),"NÃO ENCONTRADO")</f>
        <v>Outras Saídas</v>
      </c>
      <c r="L15082" s="50" t="str">
        <f>VLOOKUP(K15082,'Base -Receita-Despesa'!$B:$AS,1,FALSE)</f>
        <v>Outras Saídas</v>
      </c>
    </row>
    <row r="15083" spans="1:12" x14ac:dyDescent="0.3">
      <c r="A15083" s="82" t="str">
        <f t="shared" si="472"/>
        <v>2019</v>
      </c>
      <c r="B15083" s="263" t="s">
        <v>2228</v>
      </c>
      <c r="C15083" s="264" t="s">
        <v>138</v>
      </c>
      <c r="D15083" s="74" t="str">
        <f t="shared" si="471"/>
        <v>set/2019</v>
      </c>
      <c r="E15083" s="267">
        <v>43720</v>
      </c>
      <c r="F15083" s="263" t="s">
        <v>3376</v>
      </c>
      <c r="G15083" s="263" t="s">
        <v>2229</v>
      </c>
      <c r="H15083" s="268" t="s">
        <v>2677</v>
      </c>
      <c r="I15083" s="268" t="s">
        <v>130</v>
      </c>
      <c r="J15083" s="268">
        <v>-26.17</v>
      </c>
      <c r="K15083" s="83" t="str">
        <f>IFERROR(IFERROR(VLOOKUP(I15083,'DE-PARA'!B:D,3,0),VLOOKUP(I15083,'DE-PARA'!C:D,2,0)),"NÃO ENCONTRADO")</f>
        <v>Rescisões Trabalhistas</v>
      </c>
      <c r="L15083" s="50" t="str">
        <f>VLOOKUP(K15083,'Base -Receita-Despesa'!$B:$AS,1,FALSE)</f>
        <v>Rescisões Trabalhistas</v>
      </c>
    </row>
    <row r="15084" spans="1:12" x14ac:dyDescent="0.3">
      <c r="A15084" s="82" t="str">
        <f t="shared" si="472"/>
        <v>2019</v>
      </c>
      <c r="B15084" s="265" t="s">
        <v>2228</v>
      </c>
      <c r="C15084" s="264" t="s">
        <v>138</v>
      </c>
      <c r="D15084" s="74" t="str">
        <f t="shared" si="471"/>
        <v>set/2019</v>
      </c>
      <c r="E15084" s="277">
        <v>43721</v>
      </c>
      <c r="F15084" s="265">
        <v>69639447</v>
      </c>
      <c r="G15084" s="265" t="s">
        <v>2229</v>
      </c>
      <c r="H15084" s="273" t="s">
        <v>4725</v>
      </c>
      <c r="I15084" s="273" t="s">
        <v>4726</v>
      </c>
      <c r="J15084" s="278">
        <v>-3856.7</v>
      </c>
      <c r="K15084" s="83" t="str">
        <f>IFERROR(IFERROR(VLOOKUP(I15084,'DE-PARA'!B:D,3,0),VLOOKUP(I15084,'DE-PARA'!C:D,2,0)),"NÃO ENCONTRADO")</f>
        <v>Concessionárias (água, luz e telefone)</v>
      </c>
      <c r="L15084" s="50" t="str">
        <f>VLOOKUP(K15084,'Base -Receita-Despesa'!$B:$AS,1,FALSE)</f>
        <v>Concessionárias (água, luz e telefone)</v>
      </c>
    </row>
    <row r="15085" spans="1:12" x14ac:dyDescent="0.3">
      <c r="A15085" s="82" t="str">
        <f t="shared" si="472"/>
        <v>2019</v>
      </c>
      <c r="B15085" s="263" t="s">
        <v>2228</v>
      </c>
      <c r="C15085" s="264" t="s">
        <v>138</v>
      </c>
      <c r="D15085" s="74" t="str">
        <f t="shared" si="471"/>
        <v>set/2019</v>
      </c>
      <c r="E15085" s="267">
        <v>43721</v>
      </c>
      <c r="F15085" s="263" t="s">
        <v>1070</v>
      </c>
      <c r="G15085" s="263" t="s">
        <v>2229</v>
      </c>
      <c r="H15085" s="268" t="s">
        <v>1071</v>
      </c>
      <c r="I15085" s="268" t="s">
        <v>2237</v>
      </c>
      <c r="J15085" s="269">
        <v>5614.57</v>
      </c>
      <c r="K15085" s="83" t="str">
        <f>IFERROR(IFERROR(VLOOKUP(I15085,'DE-PARA'!B:D,3,0),VLOOKUP(I15085,'DE-PARA'!C:D,2,0)),"NÃO ENCONTRADO")</f>
        <v>Entrada Conta Aplicação (+)</v>
      </c>
      <c r="L15085" s="50" t="str">
        <f>VLOOKUP(K15085,'Base -Receita-Despesa'!$B:$AS,1,FALSE)</f>
        <v>ENTRADA CONTA APLICAÇÃO (+)</v>
      </c>
    </row>
    <row r="15086" spans="1:12" x14ac:dyDescent="0.3">
      <c r="A15086" s="82" t="str">
        <f t="shared" si="472"/>
        <v>2019</v>
      </c>
      <c r="B15086" s="263" t="s">
        <v>2228</v>
      </c>
      <c r="C15086" s="264" t="s">
        <v>138</v>
      </c>
      <c r="D15086" s="74" t="str">
        <f t="shared" si="471"/>
        <v>set/2019</v>
      </c>
      <c r="E15086" s="267">
        <v>43721</v>
      </c>
      <c r="F15086" s="263">
        <v>71106</v>
      </c>
      <c r="G15086" s="263" t="s">
        <v>2229</v>
      </c>
      <c r="H15086" s="268" t="s">
        <v>4383</v>
      </c>
      <c r="I15086" s="268" t="s">
        <v>2183</v>
      </c>
      <c r="J15086" s="268">
        <v>-207.87</v>
      </c>
      <c r="K15086" s="83" t="str">
        <f>IFERROR(IFERROR(VLOOKUP(I15086,'DE-PARA'!B:D,3,0),VLOOKUP(I15086,'DE-PARA'!C:D,2,0)),"NÃO ENCONTRADO")</f>
        <v>Materiais</v>
      </c>
      <c r="L15086" s="50" t="str">
        <f>VLOOKUP(K15086,'Base -Receita-Despesa'!$B:$AS,1,FALSE)</f>
        <v>Materiais</v>
      </c>
    </row>
    <row r="15087" spans="1:12" x14ac:dyDescent="0.3">
      <c r="A15087" s="82" t="str">
        <f t="shared" si="472"/>
        <v>2019</v>
      </c>
      <c r="B15087" s="263" t="s">
        <v>2228</v>
      </c>
      <c r="C15087" s="264" t="s">
        <v>138</v>
      </c>
      <c r="D15087" s="74" t="str">
        <f t="shared" si="471"/>
        <v>set/2019</v>
      </c>
      <c r="E15087" s="267">
        <v>43721</v>
      </c>
      <c r="F15087" s="263">
        <v>71105</v>
      </c>
      <c r="G15087" s="263" t="s">
        <v>2229</v>
      </c>
      <c r="H15087" s="268" t="s">
        <v>4383</v>
      </c>
      <c r="I15087" s="268" t="s">
        <v>2183</v>
      </c>
      <c r="J15087" s="269">
        <v>-1550</v>
      </c>
      <c r="K15087" s="83" t="str">
        <f>IFERROR(IFERROR(VLOOKUP(I15087,'DE-PARA'!B:D,3,0),VLOOKUP(I15087,'DE-PARA'!C:D,2,0)),"NÃO ENCONTRADO")</f>
        <v>Materiais</v>
      </c>
      <c r="L15087" s="50" t="str">
        <f>VLOOKUP(K15087,'Base -Receita-Despesa'!$B:$AS,1,FALSE)</f>
        <v>Materiais</v>
      </c>
    </row>
    <row r="15088" spans="1:12" x14ac:dyDescent="0.3">
      <c r="A15088" s="82" t="str">
        <f t="shared" si="472"/>
        <v>2019</v>
      </c>
      <c r="B15088" s="263" t="s">
        <v>2228</v>
      </c>
      <c r="C15088" s="264" t="s">
        <v>138</v>
      </c>
      <c r="D15088" s="74" t="str">
        <f t="shared" si="471"/>
        <v>set/2019</v>
      </c>
      <c r="E15088" s="267">
        <v>43724</v>
      </c>
      <c r="F15088" s="263">
        <v>26</v>
      </c>
      <c r="G15088" s="263" t="s">
        <v>2229</v>
      </c>
      <c r="H15088" s="268" t="s">
        <v>4727</v>
      </c>
      <c r="I15088" s="268" t="s">
        <v>2194</v>
      </c>
      <c r="J15088" s="269">
        <v>-2255</v>
      </c>
      <c r="K15088" s="83" t="str">
        <f>IFERROR(IFERROR(VLOOKUP(I15088,'DE-PARA'!B:D,3,0),VLOOKUP(I15088,'DE-PARA'!C:D,2,0)),"NÃO ENCONTRADO")</f>
        <v>Materiais</v>
      </c>
      <c r="L15088" s="50" t="str">
        <f>VLOOKUP(K15088,'Base -Receita-Despesa'!$B:$AS,1,FALSE)</f>
        <v>Materiais</v>
      </c>
    </row>
    <row r="15089" spans="1:12" x14ac:dyDescent="0.3">
      <c r="A15089" s="82" t="str">
        <f t="shared" si="472"/>
        <v>2019</v>
      </c>
      <c r="B15089" s="263" t="s">
        <v>2228</v>
      </c>
      <c r="C15089" s="264" t="s">
        <v>138</v>
      </c>
      <c r="D15089" s="74" t="str">
        <f t="shared" si="471"/>
        <v>set/2019</v>
      </c>
      <c r="E15089" s="267">
        <v>43724</v>
      </c>
      <c r="F15089" s="263">
        <v>28</v>
      </c>
      <c r="G15089" s="263" t="s">
        <v>2330</v>
      </c>
      <c r="H15089" s="268" t="s">
        <v>4727</v>
      </c>
      <c r="I15089" s="268" t="s">
        <v>2217</v>
      </c>
      <c r="J15089" s="269">
        <v>-3346</v>
      </c>
      <c r="K15089" s="83" t="str">
        <f>IFERROR(IFERROR(VLOOKUP(I15089,'DE-PARA'!B:D,3,0),VLOOKUP(I15089,'DE-PARA'!C:D,2,0)),"NÃO ENCONTRADO")</f>
        <v>Investimentos</v>
      </c>
      <c r="L15089" s="50" t="str">
        <f>VLOOKUP(K15089,'Base -Receita-Despesa'!$B:$AS,1,FALSE)</f>
        <v>Investimentos</v>
      </c>
    </row>
    <row r="15090" spans="1:12" x14ac:dyDescent="0.3">
      <c r="A15090" s="82" t="str">
        <f t="shared" si="472"/>
        <v>2019</v>
      </c>
      <c r="B15090" s="263" t="s">
        <v>2228</v>
      </c>
      <c r="C15090" s="264" t="s">
        <v>138</v>
      </c>
      <c r="D15090" s="74" t="str">
        <f t="shared" si="471"/>
        <v>set/2019</v>
      </c>
      <c r="E15090" s="267">
        <v>43724</v>
      </c>
      <c r="F15090" s="263">
        <v>103227</v>
      </c>
      <c r="G15090" s="263" t="s">
        <v>2229</v>
      </c>
      <c r="H15090" s="268" t="s">
        <v>2336</v>
      </c>
      <c r="I15090" s="268" t="s">
        <v>2192</v>
      </c>
      <c r="J15090" s="269">
        <v>-6367.62</v>
      </c>
      <c r="K15090" s="83" t="str">
        <f>IFERROR(IFERROR(VLOOKUP(I15090,'DE-PARA'!B:D,3,0),VLOOKUP(I15090,'DE-PARA'!C:D,2,0)),"NÃO ENCONTRADO")</f>
        <v>Materiais</v>
      </c>
      <c r="L15090" s="50" t="str">
        <f>VLOOKUP(K15090,'Base -Receita-Despesa'!$B:$AS,1,FALSE)</f>
        <v>Materiais</v>
      </c>
    </row>
    <row r="15091" spans="1:12" x14ac:dyDescent="0.3">
      <c r="A15091" s="82" t="str">
        <f t="shared" si="472"/>
        <v>2019</v>
      </c>
      <c r="B15091" s="263" t="s">
        <v>2228</v>
      </c>
      <c r="C15091" s="264" t="s">
        <v>138</v>
      </c>
      <c r="D15091" s="74" t="str">
        <f t="shared" si="471"/>
        <v>set/2019</v>
      </c>
      <c r="E15091" s="267">
        <v>43724</v>
      </c>
      <c r="F15091" s="263" t="s">
        <v>1261</v>
      </c>
      <c r="G15091" s="263" t="s">
        <v>2229</v>
      </c>
      <c r="H15091" s="268" t="s">
        <v>2338</v>
      </c>
      <c r="I15091" s="268" t="s">
        <v>135</v>
      </c>
      <c r="J15091" s="268">
        <v>-99</v>
      </c>
      <c r="K15091" s="83" t="str">
        <f>IFERROR(IFERROR(VLOOKUP(I15091,'DE-PARA'!B:D,3,0),VLOOKUP(I15091,'DE-PARA'!C:D,2,0)),"NÃO ENCONTRADO")</f>
        <v>Outras Saídas</v>
      </c>
      <c r="L15091" s="50" t="str">
        <f>VLOOKUP(K15091,'Base -Receita-Despesa'!$B:$AS,1,FALSE)</f>
        <v>Outras Saídas</v>
      </c>
    </row>
    <row r="15092" spans="1:12" x14ac:dyDescent="0.3">
      <c r="A15092" s="82" t="str">
        <f t="shared" si="472"/>
        <v>2019</v>
      </c>
      <c r="B15092" s="263" t="s">
        <v>2228</v>
      </c>
      <c r="C15092" s="264" t="s">
        <v>138</v>
      </c>
      <c r="D15092" s="74" t="str">
        <f t="shared" si="471"/>
        <v>set/2019</v>
      </c>
      <c r="E15092" s="267">
        <v>43724</v>
      </c>
      <c r="F15092" s="263" t="s">
        <v>254</v>
      </c>
      <c r="G15092" s="263" t="s">
        <v>2229</v>
      </c>
      <c r="H15092" s="268" t="s">
        <v>2866</v>
      </c>
      <c r="I15092" s="268" t="s">
        <v>130</v>
      </c>
      <c r="J15092" s="269">
        <v>-6320</v>
      </c>
      <c r="K15092" s="83" t="str">
        <f>IFERROR(IFERROR(VLOOKUP(I15092,'DE-PARA'!B:D,3,0),VLOOKUP(I15092,'DE-PARA'!C:D,2,0)),"NÃO ENCONTRADO")</f>
        <v>Rescisões Trabalhistas</v>
      </c>
      <c r="L15092" s="50" t="str">
        <f>VLOOKUP(K15092,'Base -Receita-Despesa'!$B:$AS,1,FALSE)</f>
        <v>Rescisões Trabalhistas</v>
      </c>
    </row>
    <row r="15093" spans="1:12" x14ac:dyDescent="0.3">
      <c r="A15093" s="82" t="str">
        <f t="shared" si="472"/>
        <v>2019</v>
      </c>
      <c r="B15093" s="263" t="s">
        <v>2228</v>
      </c>
      <c r="C15093" s="264" t="s">
        <v>138</v>
      </c>
      <c r="D15093" s="74" t="str">
        <f t="shared" si="471"/>
        <v>set/2019</v>
      </c>
      <c r="E15093" s="267">
        <v>43724</v>
      </c>
      <c r="F15093" s="263">
        <v>24</v>
      </c>
      <c r="G15093" s="263" t="s">
        <v>2229</v>
      </c>
      <c r="H15093" s="268" t="s">
        <v>2396</v>
      </c>
      <c r="I15093" s="268" t="s">
        <v>241</v>
      </c>
      <c r="J15093" s="268">
        <v>-370</v>
      </c>
      <c r="K15093" s="83" t="str">
        <f>IFERROR(IFERROR(VLOOKUP(I15093,'DE-PARA'!B:D,3,0),VLOOKUP(I15093,'DE-PARA'!C:D,2,0)),"NÃO ENCONTRADO")</f>
        <v>Serviços</v>
      </c>
      <c r="L15093" s="50" t="str">
        <f>VLOOKUP(K15093,'Base -Receita-Despesa'!$B:$AS,1,FALSE)</f>
        <v>Serviços</v>
      </c>
    </row>
    <row r="15094" spans="1:12" x14ac:dyDescent="0.3">
      <c r="A15094" s="82" t="str">
        <f t="shared" si="472"/>
        <v>2019</v>
      </c>
      <c r="B15094" s="263" t="s">
        <v>2228</v>
      </c>
      <c r="C15094" s="264" t="s">
        <v>138</v>
      </c>
      <c r="D15094" s="74" t="str">
        <f t="shared" si="471"/>
        <v>set/2019</v>
      </c>
      <c r="E15094" s="267">
        <v>43724</v>
      </c>
      <c r="F15094" s="263">
        <v>25</v>
      </c>
      <c r="G15094" s="263" t="s">
        <v>2229</v>
      </c>
      <c r="H15094" s="268" t="s">
        <v>2396</v>
      </c>
      <c r="I15094" s="268" t="s">
        <v>241</v>
      </c>
      <c r="J15094" s="268">
        <v>-280</v>
      </c>
      <c r="K15094" s="83" t="str">
        <f>IFERROR(IFERROR(VLOOKUP(I15094,'DE-PARA'!B:D,3,0),VLOOKUP(I15094,'DE-PARA'!C:D,2,0)),"NÃO ENCONTRADO")</f>
        <v>Serviços</v>
      </c>
      <c r="L15094" s="50" t="str">
        <f>VLOOKUP(K15094,'Base -Receita-Despesa'!$B:$AS,1,FALSE)</f>
        <v>Serviços</v>
      </c>
    </row>
    <row r="15095" spans="1:12" x14ac:dyDescent="0.3">
      <c r="A15095" s="82" t="str">
        <f t="shared" si="472"/>
        <v>2019</v>
      </c>
      <c r="B15095" s="263" t="s">
        <v>2228</v>
      </c>
      <c r="C15095" s="264" t="s">
        <v>138</v>
      </c>
      <c r="D15095" s="74" t="str">
        <f t="shared" si="471"/>
        <v>set/2019</v>
      </c>
      <c r="E15095" s="267">
        <v>43724</v>
      </c>
      <c r="F15095" s="263" t="s">
        <v>1070</v>
      </c>
      <c r="G15095" s="263" t="s">
        <v>2229</v>
      </c>
      <c r="H15095" s="268" t="s">
        <v>1071</v>
      </c>
      <c r="I15095" s="268" t="s">
        <v>2237</v>
      </c>
      <c r="J15095" s="269">
        <v>19085.12</v>
      </c>
      <c r="K15095" s="83" t="str">
        <f>IFERROR(IFERROR(VLOOKUP(I15095,'DE-PARA'!B:D,3,0),VLOOKUP(I15095,'DE-PARA'!C:D,2,0)),"NÃO ENCONTRADO")</f>
        <v>Entrada Conta Aplicação (+)</v>
      </c>
      <c r="L15095" s="50" t="str">
        <f>VLOOKUP(K15095,'Base -Receita-Despesa'!$B:$AS,1,FALSE)</f>
        <v>ENTRADA CONTA APLICAÇÃO (+)</v>
      </c>
    </row>
    <row r="15096" spans="1:12" x14ac:dyDescent="0.3">
      <c r="A15096" s="82" t="str">
        <f t="shared" si="472"/>
        <v>2019</v>
      </c>
      <c r="B15096" s="263" t="s">
        <v>2228</v>
      </c>
      <c r="C15096" s="264" t="s">
        <v>138</v>
      </c>
      <c r="D15096" s="74" t="str">
        <f t="shared" si="471"/>
        <v>set/2019</v>
      </c>
      <c r="E15096" s="267">
        <v>43724</v>
      </c>
      <c r="F15096" s="263" t="s">
        <v>1261</v>
      </c>
      <c r="G15096" s="263" t="s">
        <v>2229</v>
      </c>
      <c r="H15096" s="268" t="s">
        <v>2250</v>
      </c>
      <c r="I15096" s="268" t="s">
        <v>135</v>
      </c>
      <c r="J15096" s="268">
        <v>-9.5</v>
      </c>
      <c r="K15096" s="83" t="str">
        <f>IFERROR(IFERROR(VLOOKUP(I15096,'DE-PARA'!B:D,3,0),VLOOKUP(I15096,'DE-PARA'!C:D,2,0)),"NÃO ENCONTRADO")</f>
        <v>Outras Saídas</v>
      </c>
      <c r="L15096" s="50" t="str">
        <f>VLOOKUP(K15096,'Base -Receita-Despesa'!$B:$AS,1,FALSE)</f>
        <v>Outras Saídas</v>
      </c>
    </row>
    <row r="15097" spans="1:12" x14ac:dyDescent="0.3">
      <c r="A15097" s="82" t="str">
        <f t="shared" si="472"/>
        <v>2019</v>
      </c>
      <c r="B15097" s="263" t="s">
        <v>2228</v>
      </c>
      <c r="C15097" s="264" t="s">
        <v>138</v>
      </c>
      <c r="D15097" s="74" t="str">
        <f t="shared" si="471"/>
        <v>set/2019</v>
      </c>
      <c r="E15097" s="267">
        <v>43724</v>
      </c>
      <c r="F15097" s="263" t="s">
        <v>1261</v>
      </c>
      <c r="G15097" s="263" t="s">
        <v>2229</v>
      </c>
      <c r="H15097" s="268" t="s">
        <v>2250</v>
      </c>
      <c r="I15097" s="268" t="s">
        <v>135</v>
      </c>
      <c r="J15097" s="268">
        <v>-9.5</v>
      </c>
      <c r="K15097" s="83" t="str">
        <f>IFERROR(IFERROR(VLOOKUP(I15097,'DE-PARA'!B:D,3,0),VLOOKUP(I15097,'DE-PARA'!C:D,2,0)),"NÃO ENCONTRADO")</f>
        <v>Outras Saídas</v>
      </c>
      <c r="L15097" s="50" t="str">
        <f>VLOOKUP(K15097,'Base -Receita-Despesa'!$B:$AS,1,FALSE)</f>
        <v>Outras Saídas</v>
      </c>
    </row>
    <row r="15098" spans="1:12" x14ac:dyDescent="0.3">
      <c r="A15098" s="82" t="str">
        <f t="shared" si="472"/>
        <v>2019</v>
      </c>
      <c r="B15098" s="263" t="s">
        <v>2228</v>
      </c>
      <c r="C15098" s="264" t="s">
        <v>138</v>
      </c>
      <c r="D15098" s="74" t="str">
        <f t="shared" si="471"/>
        <v>set/2019</v>
      </c>
      <c r="E15098" s="267">
        <v>43724</v>
      </c>
      <c r="F15098" s="263" t="s">
        <v>1261</v>
      </c>
      <c r="G15098" s="263" t="s">
        <v>2229</v>
      </c>
      <c r="H15098" s="268" t="s">
        <v>2250</v>
      </c>
      <c r="I15098" s="268" t="s">
        <v>135</v>
      </c>
      <c r="J15098" s="268">
        <v>-9.5</v>
      </c>
      <c r="K15098" s="83" t="str">
        <f>IFERROR(IFERROR(VLOOKUP(I15098,'DE-PARA'!B:D,3,0),VLOOKUP(I15098,'DE-PARA'!C:D,2,0)),"NÃO ENCONTRADO")</f>
        <v>Outras Saídas</v>
      </c>
      <c r="L15098" s="50" t="str">
        <f>VLOOKUP(K15098,'Base -Receita-Despesa'!$B:$AS,1,FALSE)</f>
        <v>Outras Saídas</v>
      </c>
    </row>
    <row r="15099" spans="1:12" x14ac:dyDescent="0.3">
      <c r="A15099" s="82" t="str">
        <f t="shared" si="472"/>
        <v>2019</v>
      </c>
      <c r="B15099" s="263" t="s">
        <v>2228</v>
      </c>
      <c r="C15099" s="264" t="s">
        <v>138</v>
      </c>
      <c r="D15099" s="74" t="str">
        <f t="shared" si="471"/>
        <v>set/2019</v>
      </c>
      <c r="E15099" s="267">
        <v>43724</v>
      </c>
      <c r="F15099" s="263" t="s">
        <v>1261</v>
      </c>
      <c r="G15099" s="263" t="s">
        <v>2229</v>
      </c>
      <c r="H15099" s="268" t="s">
        <v>2250</v>
      </c>
      <c r="I15099" s="268" t="s">
        <v>135</v>
      </c>
      <c r="J15099" s="268">
        <v>-9.5</v>
      </c>
      <c r="K15099" s="83" t="str">
        <f>IFERROR(IFERROR(VLOOKUP(I15099,'DE-PARA'!B:D,3,0),VLOOKUP(I15099,'DE-PARA'!C:D,2,0)),"NÃO ENCONTRADO")</f>
        <v>Outras Saídas</v>
      </c>
      <c r="L15099" s="50" t="str">
        <f>VLOOKUP(K15099,'Base -Receita-Despesa'!$B:$AS,1,FALSE)</f>
        <v>Outras Saídas</v>
      </c>
    </row>
    <row r="15100" spans="1:12" x14ac:dyDescent="0.3">
      <c r="A15100" s="82" t="str">
        <f t="shared" si="472"/>
        <v>2019</v>
      </c>
      <c r="B15100" s="263" t="s">
        <v>2228</v>
      </c>
      <c r="C15100" s="264" t="s">
        <v>138</v>
      </c>
      <c r="D15100" s="74" t="str">
        <f t="shared" si="471"/>
        <v>set/2019</v>
      </c>
      <c r="E15100" s="267">
        <v>43724</v>
      </c>
      <c r="F15100" s="263" t="s">
        <v>1261</v>
      </c>
      <c r="G15100" s="263" t="s">
        <v>2229</v>
      </c>
      <c r="H15100" s="268" t="s">
        <v>2250</v>
      </c>
      <c r="I15100" s="268" t="s">
        <v>135</v>
      </c>
      <c r="J15100" s="268">
        <v>-9.5</v>
      </c>
      <c r="K15100" s="83" t="str">
        <f>IFERROR(IFERROR(VLOOKUP(I15100,'DE-PARA'!B:D,3,0),VLOOKUP(I15100,'DE-PARA'!C:D,2,0)),"NÃO ENCONTRADO")</f>
        <v>Outras Saídas</v>
      </c>
      <c r="L15100" s="50" t="str">
        <f>VLOOKUP(K15100,'Base -Receita-Despesa'!$B:$AS,1,FALSE)</f>
        <v>Outras Saídas</v>
      </c>
    </row>
    <row r="15101" spans="1:12" x14ac:dyDescent="0.3">
      <c r="A15101" s="82" t="str">
        <f t="shared" si="472"/>
        <v>2019</v>
      </c>
      <c r="B15101" s="263" t="s">
        <v>2240</v>
      </c>
      <c r="C15101" s="264" t="s">
        <v>138</v>
      </c>
      <c r="D15101" s="74" t="str">
        <f t="shared" si="471"/>
        <v>set/2019</v>
      </c>
      <c r="E15101" s="267">
        <v>43725</v>
      </c>
      <c r="F15101" s="263" t="s">
        <v>1261</v>
      </c>
      <c r="G15101" s="263" t="s">
        <v>2229</v>
      </c>
      <c r="H15101" s="268" t="s">
        <v>2338</v>
      </c>
      <c r="I15101" s="268" t="s">
        <v>135</v>
      </c>
      <c r="J15101" s="268">
        <v>-4.7300000000000004</v>
      </c>
      <c r="K15101" s="83" t="str">
        <f>IFERROR(IFERROR(VLOOKUP(I15101,'DE-PARA'!B:D,3,0),VLOOKUP(I15101,'DE-PARA'!C:D,2,0)),"NÃO ENCONTRADO")</f>
        <v>Outras Saídas</v>
      </c>
      <c r="L15101" s="50" t="str">
        <f>VLOOKUP(K15101,'Base -Receita-Despesa'!$B:$AS,1,FALSE)</f>
        <v>Outras Saídas</v>
      </c>
    </row>
    <row r="15102" spans="1:12" x14ac:dyDescent="0.3">
      <c r="A15102" s="82" t="str">
        <f t="shared" si="472"/>
        <v>2019</v>
      </c>
      <c r="B15102" s="263" t="s">
        <v>2240</v>
      </c>
      <c r="C15102" s="264" t="s">
        <v>138</v>
      </c>
      <c r="D15102" s="74" t="str">
        <f t="shared" si="471"/>
        <v>set/2019</v>
      </c>
      <c r="E15102" s="267">
        <v>43725</v>
      </c>
      <c r="F15102" s="263" t="s">
        <v>1070</v>
      </c>
      <c r="G15102" s="263" t="s">
        <v>2229</v>
      </c>
      <c r="H15102" s="268" t="s">
        <v>3777</v>
      </c>
      <c r="I15102" s="268" t="s">
        <v>2237</v>
      </c>
      <c r="J15102" s="268">
        <v>4.7300000000000004</v>
      </c>
      <c r="K15102" s="83" t="str">
        <f>IFERROR(IFERROR(VLOOKUP(I15102,'DE-PARA'!B:D,3,0),VLOOKUP(I15102,'DE-PARA'!C:D,2,0)),"NÃO ENCONTRADO")</f>
        <v>Entrada Conta Aplicação (+)</v>
      </c>
      <c r="L15102" s="50" t="str">
        <f>VLOOKUP(K15102,'Base -Receita-Despesa'!$B:$AS,1,FALSE)</f>
        <v>ENTRADA CONTA APLICAÇÃO (+)</v>
      </c>
    </row>
    <row r="15103" spans="1:12" x14ac:dyDescent="0.3">
      <c r="A15103" s="82" t="str">
        <f t="shared" si="472"/>
        <v>2019</v>
      </c>
      <c r="B15103" s="263" t="s">
        <v>2228</v>
      </c>
      <c r="C15103" s="264" t="s">
        <v>138</v>
      </c>
      <c r="D15103" s="74" t="str">
        <f t="shared" si="471"/>
        <v>set/2019</v>
      </c>
      <c r="E15103" s="267">
        <v>43725</v>
      </c>
      <c r="F15103" s="263">
        <v>1104461</v>
      </c>
      <c r="G15103" s="263" t="s">
        <v>2284</v>
      </c>
      <c r="H15103" s="268" t="s">
        <v>2605</v>
      </c>
      <c r="I15103" s="268" t="s">
        <v>2182</v>
      </c>
      <c r="J15103" s="269">
        <v>-2491.04</v>
      </c>
      <c r="K15103" s="83" t="str">
        <f>IFERROR(IFERROR(VLOOKUP(I15103,'DE-PARA'!B:D,3,0),VLOOKUP(I15103,'DE-PARA'!C:D,2,0)),"NÃO ENCONTRADO")</f>
        <v>Materiais</v>
      </c>
      <c r="L15103" s="50" t="str">
        <f>VLOOKUP(K15103,'Base -Receita-Despesa'!$B:$AS,1,FALSE)</f>
        <v>Materiais</v>
      </c>
    </row>
    <row r="15104" spans="1:12" x14ac:dyDescent="0.3">
      <c r="A15104" s="82" t="str">
        <f t="shared" si="472"/>
        <v>2019</v>
      </c>
      <c r="B15104" s="263" t="s">
        <v>2228</v>
      </c>
      <c r="C15104" s="264" t="s">
        <v>138</v>
      </c>
      <c r="D15104" s="74" t="str">
        <f t="shared" si="471"/>
        <v>set/2019</v>
      </c>
      <c r="E15104" s="267">
        <v>43725</v>
      </c>
      <c r="F15104" s="263" t="s">
        <v>1070</v>
      </c>
      <c r="G15104" s="263" t="s">
        <v>2229</v>
      </c>
      <c r="H15104" s="268" t="s">
        <v>1071</v>
      </c>
      <c r="I15104" s="268" t="s">
        <v>2237</v>
      </c>
      <c r="J15104" s="269">
        <v>2500.54</v>
      </c>
      <c r="K15104" s="83" t="str">
        <f>IFERROR(IFERROR(VLOOKUP(I15104,'DE-PARA'!B:D,3,0),VLOOKUP(I15104,'DE-PARA'!C:D,2,0)),"NÃO ENCONTRADO")</f>
        <v>Entrada Conta Aplicação (+)</v>
      </c>
      <c r="L15104" s="50" t="str">
        <f>VLOOKUP(K15104,'Base -Receita-Despesa'!$B:$AS,1,FALSE)</f>
        <v>ENTRADA CONTA APLICAÇÃO (+)</v>
      </c>
    </row>
    <row r="15105" spans="1:12" x14ac:dyDescent="0.3">
      <c r="A15105" s="82" t="str">
        <f t="shared" si="472"/>
        <v>2019</v>
      </c>
      <c r="B15105" s="263" t="s">
        <v>2228</v>
      </c>
      <c r="C15105" s="264" t="s">
        <v>138</v>
      </c>
      <c r="D15105" s="74" t="str">
        <f t="shared" si="471"/>
        <v>set/2019</v>
      </c>
      <c r="E15105" s="267">
        <v>43725</v>
      </c>
      <c r="F15105" s="263" t="s">
        <v>1261</v>
      </c>
      <c r="G15105" s="263" t="s">
        <v>2229</v>
      </c>
      <c r="H15105" s="268" t="s">
        <v>2250</v>
      </c>
      <c r="I15105" s="268" t="s">
        <v>135</v>
      </c>
      <c r="J15105" s="268">
        <v>-9.5</v>
      </c>
      <c r="K15105" s="83" t="str">
        <f>IFERROR(IFERROR(VLOOKUP(I15105,'DE-PARA'!B:D,3,0),VLOOKUP(I15105,'DE-PARA'!C:D,2,0)),"NÃO ENCONTRADO")</f>
        <v>Outras Saídas</v>
      </c>
      <c r="L15105" s="50" t="str">
        <f>VLOOKUP(K15105,'Base -Receita-Despesa'!$B:$AS,1,FALSE)</f>
        <v>Outras Saídas</v>
      </c>
    </row>
    <row r="15106" spans="1:12" x14ac:dyDescent="0.3">
      <c r="A15106" s="82" t="str">
        <f t="shared" si="472"/>
        <v>2019</v>
      </c>
      <c r="B15106" s="263" t="s">
        <v>2240</v>
      </c>
      <c r="C15106" s="264" t="s">
        <v>138</v>
      </c>
      <c r="D15106" s="74" t="str">
        <f t="shared" si="471"/>
        <v>set/2019</v>
      </c>
      <c r="E15106" s="267">
        <v>43726</v>
      </c>
      <c r="F15106" s="263" t="s">
        <v>1261</v>
      </c>
      <c r="G15106" s="263" t="s">
        <v>2229</v>
      </c>
      <c r="H15106" s="268" t="s">
        <v>2338</v>
      </c>
      <c r="I15106" s="268" t="s">
        <v>135</v>
      </c>
      <c r="J15106" s="268">
        <v>-0.09</v>
      </c>
      <c r="K15106" s="83" t="str">
        <f>IFERROR(IFERROR(VLOOKUP(I15106,'DE-PARA'!B:D,3,0),VLOOKUP(I15106,'DE-PARA'!C:D,2,0)),"NÃO ENCONTRADO")</f>
        <v>Outras Saídas</v>
      </c>
      <c r="L15106" s="50" t="str">
        <f>VLOOKUP(K15106,'Base -Receita-Despesa'!$B:$AS,1,FALSE)</f>
        <v>Outras Saídas</v>
      </c>
    </row>
    <row r="15107" spans="1:12" x14ac:dyDescent="0.3">
      <c r="A15107" s="82" t="str">
        <f t="shared" si="472"/>
        <v>2019</v>
      </c>
      <c r="B15107" s="263" t="s">
        <v>2240</v>
      </c>
      <c r="C15107" s="264" t="s">
        <v>138</v>
      </c>
      <c r="D15107" s="74" t="str">
        <f t="shared" si="471"/>
        <v>set/2019</v>
      </c>
      <c r="E15107" s="267">
        <v>43726</v>
      </c>
      <c r="F15107" s="263" t="s">
        <v>1070</v>
      </c>
      <c r="G15107" s="263" t="s">
        <v>2229</v>
      </c>
      <c r="H15107" s="268" t="s">
        <v>1071</v>
      </c>
      <c r="I15107" s="268" t="s">
        <v>2237</v>
      </c>
      <c r="J15107" s="268">
        <v>0.09</v>
      </c>
      <c r="K15107" s="83" t="str">
        <f>IFERROR(IFERROR(VLOOKUP(I15107,'DE-PARA'!B:D,3,0),VLOOKUP(I15107,'DE-PARA'!C:D,2,0)),"NÃO ENCONTRADO")</f>
        <v>Entrada Conta Aplicação (+)</v>
      </c>
      <c r="L15107" s="50" t="str">
        <f>VLOOKUP(K15107,'Base -Receita-Despesa'!$B:$AS,1,FALSE)</f>
        <v>ENTRADA CONTA APLICAÇÃO (+)</v>
      </c>
    </row>
    <row r="15108" spans="1:12" x14ac:dyDescent="0.3">
      <c r="A15108" s="82" t="str">
        <f t="shared" si="472"/>
        <v>2019</v>
      </c>
      <c r="B15108" s="263" t="s">
        <v>2228</v>
      </c>
      <c r="C15108" s="264" t="s">
        <v>138</v>
      </c>
      <c r="D15108" s="74" t="str">
        <f t="shared" ref="D15108:D15171" si="473">TEXT(E15108,"mmm/aaaa")</f>
        <v>set/2019</v>
      </c>
      <c r="E15108" s="267">
        <v>43728</v>
      </c>
      <c r="F15108" s="263" t="s">
        <v>4412</v>
      </c>
      <c r="G15108" s="263" t="s">
        <v>2229</v>
      </c>
      <c r="H15108" s="268" t="s">
        <v>4728</v>
      </c>
      <c r="I15108" s="268" t="s">
        <v>130</v>
      </c>
      <c r="J15108" s="268">
        <v>-80.33</v>
      </c>
      <c r="K15108" s="83" t="str">
        <f>IFERROR(IFERROR(VLOOKUP(I15108,'DE-PARA'!B:D,3,0),VLOOKUP(I15108,'DE-PARA'!C:D,2,0)),"NÃO ENCONTRADO")</f>
        <v>Rescisões Trabalhistas</v>
      </c>
      <c r="L15108" s="50" t="str">
        <f>VLOOKUP(K15108,'Base -Receita-Despesa'!$B:$AS,1,FALSE)</f>
        <v>Rescisões Trabalhistas</v>
      </c>
    </row>
    <row r="15109" spans="1:12" x14ac:dyDescent="0.3">
      <c r="A15109" s="82" t="str">
        <f t="shared" si="472"/>
        <v>2019</v>
      </c>
      <c r="B15109" s="263" t="s">
        <v>2228</v>
      </c>
      <c r="C15109" s="264" t="s">
        <v>138</v>
      </c>
      <c r="D15109" s="74" t="str">
        <f t="shared" si="473"/>
        <v>set/2019</v>
      </c>
      <c r="E15109" s="267">
        <v>43728</v>
      </c>
      <c r="F15109" s="263" t="s">
        <v>254</v>
      </c>
      <c r="G15109" s="263" t="s">
        <v>2229</v>
      </c>
      <c r="H15109" s="268" t="s">
        <v>4728</v>
      </c>
      <c r="I15109" s="268" t="s">
        <v>130</v>
      </c>
      <c r="J15109" s="269">
        <v>-1075.44</v>
      </c>
      <c r="K15109" s="83" t="str">
        <f>IFERROR(IFERROR(VLOOKUP(I15109,'DE-PARA'!B:D,3,0),VLOOKUP(I15109,'DE-PARA'!C:D,2,0)),"NÃO ENCONTRADO")</f>
        <v>Rescisões Trabalhistas</v>
      </c>
      <c r="L15109" s="50" t="str">
        <f>VLOOKUP(K15109,'Base -Receita-Despesa'!$B:$AS,1,FALSE)</f>
        <v>Rescisões Trabalhistas</v>
      </c>
    </row>
    <row r="15110" spans="1:12" x14ac:dyDescent="0.3">
      <c r="A15110" s="82" t="str">
        <f t="shared" si="472"/>
        <v>2019</v>
      </c>
      <c r="B15110" s="263" t="s">
        <v>2228</v>
      </c>
      <c r="C15110" s="264" t="s">
        <v>138</v>
      </c>
      <c r="D15110" s="74" t="str">
        <f t="shared" si="473"/>
        <v>set/2019</v>
      </c>
      <c r="E15110" s="267">
        <v>43728</v>
      </c>
      <c r="F15110" s="263" t="s">
        <v>4412</v>
      </c>
      <c r="G15110" s="263" t="s">
        <v>2229</v>
      </c>
      <c r="H15110" s="268" t="s">
        <v>4646</v>
      </c>
      <c r="I15110" s="268" t="s">
        <v>130</v>
      </c>
      <c r="J15110" s="268">
        <v>-208.66</v>
      </c>
      <c r="K15110" s="83" t="str">
        <f>IFERROR(IFERROR(VLOOKUP(I15110,'DE-PARA'!B:D,3,0),VLOOKUP(I15110,'DE-PARA'!C:D,2,0)),"NÃO ENCONTRADO")</f>
        <v>Rescisões Trabalhistas</v>
      </c>
      <c r="L15110" s="50" t="str">
        <f>VLOOKUP(K15110,'Base -Receita-Despesa'!$B:$AS,1,FALSE)</f>
        <v>Rescisões Trabalhistas</v>
      </c>
    </row>
    <row r="15111" spans="1:12" x14ac:dyDescent="0.3">
      <c r="A15111" s="82" t="str">
        <f t="shared" si="472"/>
        <v>2019</v>
      </c>
      <c r="B15111" s="263" t="s">
        <v>2228</v>
      </c>
      <c r="C15111" s="264" t="s">
        <v>138</v>
      </c>
      <c r="D15111" s="74" t="str">
        <f t="shared" si="473"/>
        <v>set/2019</v>
      </c>
      <c r="E15111" s="267">
        <v>43728</v>
      </c>
      <c r="F15111" s="263" t="s">
        <v>254</v>
      </c>
      <c r="G15111" s="263" t="s">
        <v>2229</v>
      </c>
      <c r="H15111" s="268" t="s">
        <v>4646</v>
      </c>
      <c r="I15111" s="268" t="s">
        <v>130</v>
      </c>
      <c r="J15111" s="269">
        <v>-1521.72</v>
      </c>
      <c r="K15111" s="83" t="str">
        <f>IFERROR(IFERROR(VLOOKUP(I15111,'DE-PARA'!B:D,3,0),VLOOKUP(I15111,'DE-PARA'!C:D,2,0)),"NÃO ENCONTRADO")</f>
        <v>Rescisões Trabalhistas</v>
      </c>
      <c r="L15111" s="50" t="str">
        <f>VLOOKUP(K15111,'Base -Receita-Despesa'!$B:$AS,1,FALSE)</f>
        <v>Rescisões Trabalhistas</v>
      </c>
    </row>
    <row r="15112" spans="1:12" x14ac:dyDescent="0.3">
      <c r="A15112" s="82" t="str">
        <f t="shared" si="472"/>
        <v>2019</v>
      </c>
      <c r="B15112" s="263" t="s">
        <v>2228</v>
      </c>
      <c r="C15112" s="264" t="s">
        <v>138</v>
      </c>
      <c r="D15112" s="74" t="str">
        <f t="shared" si="473"/>
        <v>set/2019</v>
      </c>
      <c r="E15112" s="267">
        <v>43728</v>
      </c>
      <c r="F15112" s="263" t="s">
        <v>1070</v>
      </c>
      <c r="G15112" s="263" t="s">
        <v>2229</v>
      </c>
      <c r="H15112" s="268" t="s">
        <v>1071</v>
      </c>
      <c r="I15112" s="268" t="s">
        <v>2237</v>
      </c>
      <c r="J15112" s="269">
        <v>2895.65</v>
      </c>
      <c r="K15112" s="83" t="str">
        <f>IFERROR(IFERROR(VLOOKUP(I15112,'DE-PARA'!B:D,3,0),VLOOKUP(I15112,'DE-PARA'!C:D,2,0)),"NÃO ENCONTRADO")</f>
        <v>Entrada Conta Aplicação (+)</v>
      </c>
      <c r="L15112" s="50" t="str">
        <f>VLOOKUP(K15112,'Base -Receita-Despesa'!$B:$AS,1,FALSE)</f>
        <v>ENTRADA CONTA APLICAÇÃO (+)</v>
      </c>
    </row>
    <row r="15113" spans="1:12" x14ac:dyDescent="0.3">
      <c r="A15113" s="82" t="str">
        <f t="shared" si="472"/>
        <v>2019</v>
      </c>
      <c r="B15113" s="263" t="s">
        <v>2228</v>
      </c>
      <c r="C15113" s="264" t="s">
        <v>138</v>
      </c>
      <c r="D15113" s="74" t="str">
        <f t="shared" si="473"/>
        <v>set/2019</v>
      </c>
      <c r="E15113" s="267">
        <v>43728</v>
      </c>
      <c r="F15113" s="263" t="s">
        <v>1261</v>
      </c>
      <c r="G15113" s="263" t="s">
        <v>2229</v>
      </c>
      <c r="H15113" s="268" t="s">
        <v>2250</v>
      </c>
      <c r="I15113" s="268" t="s">
        <v>135</v>
      </c>
      <c r="J15113" s="268">
        <v>-9.5</v>
      </c>
      <c r="K15113" s="83" t="str">
        <f>IFERROR(IFERROR(VLOOKUP(I15113,'DE-PARA'!B:D,3,0),VLOOKUP(I15113,'DE-PARA'!C:D,2,0)),"NÃO ENCONTRADO")</f>
        <v>Outras Saídas</v>
      </c>
      <c r="L15113" s="50" t="str">
        <f>VLOOKUP(K15113,'Base -Receita-Despesa'!$B:$AS,1,FALSE)</f>
        <v>Outras Saídas</v>
      </c>
    </row>
    <row r="15114" spans="1:12" x14ac:dyDescent="0.3">
      <c r="A15114" s="82" t="str">
        <f t="shared" si="472"/>
        <v>2019</v>
      </c>
      <c r="B15114" s="263" t="s">
        <v>2228</v>
      </c>
      <c r="C15114" s="264" t="s">
        <v>138</v>
      </c>
      <c r="D15114" s="74" t="str">
        <f t="shared" si="473"/>
        <v>set/2019</v>
      </c>
      <c r="E15114" s="267">
        <v>43732</v>
      </c>
      <c r="F15114" s="263" t="s">
        <v>4517</v>
      </c>
      <c r="G15114" s="263" t="s">
        <v>2229</v>
      </c>
      <c r="H15114" s="268" t="s">
        <v>4555</v>
      </c>
      <c r="I15114" s="268" t="s">
        <v>2209</v>
      </c>
      <c r="J15114" s="268">
        <v>-131.58000000000001</v>
      </c>
      <c r="K15114" s="83" t="str">
        <f>IFERROR(IFERROR(VLOOKUP(I15114,'DE-PARA'!B:D,3,0),VLOOKUP(I15114,'DE-PARA'!C:D,2,0)),"NÃO ENCONTRADO")</f>
        <v>Despesas com Viagens</v>
      </c>
      <c r="L15114" s="50" t="str">
        <f>VLOOKUP(K15114,'Base -Receita-Despesa'!$B:$AS,1,FALSE)</f>
        <v>Despesas com Viagens</v>
      </c>
    </row>
    <row r="15115" spans="1:12" x14ac:dyDescent="0.3">
      <c r="A15115" s="82" t="str">
        <f t="shared" si="472"/>
        <v>2019</v>
      </c>
      <c r="B15115" s="263" t="s">
        <v>2228</v>
      </c>
      <c r="C15115" s="264" t="s">
        <v>138</v>
      </c>
      <c r="D15115" s="74" t="str">
        <f t="shared" si="473"/>
        <v>set/2019</v>
      </c>
      <c r="E15115" s="267">
        <v>43732</v>
      </c>
      <c r="F15115" s="263" t="s">
        <v>4517</v>
      </c>
      <c r="G15115" s="263" t="s">
        <v>2229</v>
      </c>
      <c r="H15115" s="268" t="s">
        <v>4555</v>
      </c>
      <c r="I15115" s="268" t="s">
        <v>2209</v>
      </c>
      <c r="J15115" s="268">
        <v>-263.16000000000003</v>
      </c>
      <c r="K15115" s="83" t="str">
        <f>IFERROR(IFERROR(VLOOKUP(I15115,'DE-PARA'!B:D,3,0),VLOOKUP(I15115,'DE-PARA'!C:D,2,0)),"NÃO ENCONTRADO")</f>
        <v>Despesas com Viagens</v>
      </c>
      <c r="L15115" s="50" t="str">
        <f>VLOOKUP(K15115,'Base -Receita-Despesa'!$B:$AS,1,FALSE)</f>
        <v>Despesas com Viagens</v>
      </c>
    </row>
    <row r="15116" spans="1:12" x14ac:dyDescent="0.3">
      <c r="A15116" s="82" t="str">
        <f t="shared" si="472"/>
        <v>2019</v>
      </c>
      <c r="B15116" s="263" t="s">
        <v>2228</v>
      </c>
      <c r="C15116" s="264" t="s">
        <v>138</v>
      </c>
      <c r="D15116" s="74" t="str">
        <f t="shared" si="473"/>
        <v>set/2019</v>
      </c>
      <c r="E15116" s="267">
        <v>43732</v>
      </c>
      <c r="F15116" s="263" t="s">
        <v>1070</v>
      </c>
      <c r="G15116" s="263" t="s">
        <v>2229</v>
      </c>
      <c r="H15116" s="268" t="s">
        <v>1071</v>
      </c>
      <c r="I15116" s="268" t="s">
        <v>2237</v>
      </c>
      <c r="J15116" s="268">
        <v>413.74</v>
      </c>
      <c r="K15116" s="83" t="str">
        <f>IFERROR(IFERROR(VLOOKUP(I15116,'DE-PARA'!B:D,3,0),VLOOKUP(I15116,'DE-PARA'!C:D,2,0)),"NÃO ENCONTRADO")</f>
        <v>Entrada Conta Aplicação (+)</v>
      </c>
      <c r="L15116" s="50" t="str">
        <f>VLOOKUP(K15116,'Base -Receita-Despesa'!$B:$AS,1,FALSE)</f>
        <v>ENTRADA CONTA APLICAÇÃO (+)</v>
      </c>
    </row>
    <row r="15117" spans="1:12" x14ac:dyDescent="0.3">
      <c r="A15117" s="82" t="str">
        <f t="shared" si="472"/>
        <v>2019</v>
      </c>
      <c r="B15117" s="263" t="s">
        <v>2228</v>
      </c>
      <c r="C15117" s="264" t="s">
        <v>138</v>
      </c>
      <c r="D15117" s="74" t="str">
        <f t="shared" si="473"/>
        <v>set/2019</v>
      </c>
      <c r="E15117" s="267">
        <v>43732</v>
      </c>
      <c r="F15117" s="263" t="s">
        <v>1261</v>
      </c>
      <c r="G15117" s="263" t="s">
        <v>2229</v>
      </c>
      <c r="H15117" s="268" t="s">
        <v>2250</v>
      </c>
      <c r="I15117" s="268" t="s">
        <v>135</v>
      </c>
      <c r="J15117" s="268">
        <v>-9.5</v>
      </c>
      <c r="K15117" s="83" t="str">
        <f>IFERROR(IFERROR(VLOOKUP(I15117,'DE-PARA'!B:D,3,0),VLOOKUP(I15117,'DE-PARA'!C:D,2,0)),"NÃO ENCONTRADO")</f>
        <v>Outras Saídas</v>
      </c>
      <c r="L15117" s="50" t="str">
        <f>VLOOKUP(K15117,'Base -Receita-Despesa'!$B:$AS,1,FALSE)</f>
        <v>Outras Saídas</v>
      </c>
    </row>
    <row r="15118" spans="1:12" x14ac:dyDescent="0.3">
      <c r="A15118" s="82" t="str">
        <f t="shared" si="472"/>
        <v>2019</v>
      </c>
      <c r="B15118" s="263" t="s">
        <v>2228</v>
      </c>
      <c r="C15118" s="264" t="s">
        <v>138</v>
      </c>
      <c r="D15118" s="74" t="str">
        <f t="shared" si="473"/>
        <v>set/2019</v>
      </c>
      <c r="E15118" s="267">
        <v>43732</v>
      </c>
      <c r="F15118" s="263" t="s">
        <v>1261</v>
      </c>
      <c r="G15118" s="263" t="s">
        <v>2229</v>
      </c>
      <c r="H15118" s="268" t="s">
        <v>2250</v>
      </c>
      <c r="I15118" s="268" t="s">
        <v>135</v>
      </c>
      <c r="J15118" s="268">
        <v>-9.5</v>
      </c>
      <c r="K15118" s="83" t="str">
        <f>IFERROR(IFERROR(VLOOKUP(I15118,'DE-PARA'!B:D,3,0),VLOOKUP(I15118,'DE-PARA'!C:D,2,0)),"NÃO ENCONTRADO")</f>
        <v>Outras Saídas</v>
      </c>
      <c r="L15118" s="50" t="str">
        <f>VLOOKUP(K15118,'Base -Receita-Despesa'!$B:$AS,1,FALSE)</f>
        <v>Outras Saídas</v>
      </c>
    </row>
    <row r="15119" spans="1:12" x14ac:dyDescent="0.3">
      <c r="A15119" s="82" t="str">
        <f t="shared" si="472"/>
        <v>2019</v>
      </c>
      <c r="B15119" s="263" t="s">
        <v>2240</v>
      </c>
      <c r="C15119" s="264" t="s">
        <v>138</v>
      </c>
      <c r="D15119" s="74" t="str">
        <f t="shared" si="473"/>
        <v>set/2019</v>
      </c>
      <c r="E15119" s="267">
        <v>43738</v>
      </c>
      <c r="F15119" s="263" t="s">
        <v>250</v>
      </c>
      <c r="G15119" s="263" t="s">
        <v>2229</v>
      </c>
      <c r="H15119" s="268" t="s">
        <v>4729</v>
      </c>
      <c r="I15119" s="268" t="s">
        <v>2171</v>
      </c>
      <c r="J15119" s="268">
        <v>15.68</v>
      </c>
      <c r="K15119" s="83" t="str">
        <f>IFERROR(IFERROR(VLOOKUP(I15119,'DE-PARA'!B:D,3,0),VLOOKUP(I15119,'DE-PARA'!C:D,2,0)),"NÃO ENCONTRADO")</f>
        <v>Rendimentos sobre Aplicações Financeiras</v>
      </c>
      <c r="L15119" s="50" t="str">
        <f>VLOOKUP(K15119,'Base -Receita-Despesa'!$B:$AS,1,FALSE)</f>
        <v>Rendimentos sobre Aplicações Financeiras</v>
      </c>
    </row>
    <row r="15120" spans="1:12" x14ac:dyDescent="0.3">
      <c r="A15120" s="82" t="str">
        <f t="shared" si="472"/>
        <v>2019</v>
      </c>
      <c r="B15120" s="263" t="s">
        <v>2228</v>
      </c>
      <c r="C15120" s="264" t="s">
        <v>138</v>
      </c>
      <c r="D15120" s="74" t="str">
        <f t="shared" si="473"/>
        <v>set/2019</v>
      </c>
      <c r="E15120" s="267">
        <v>43738</v>
      </c>
      <c r="F15120" s="263" t="s">
        <v>1267</v>
      </c>
      <c r="G15120" s="263" t="s">
        <v>2229</v>
      </c>
      <c r="H15120" s="268" t="s">
        <v>1267</v>
      </c>
      <c r="I15120" s="268" t="s">
        <v>160</v>
      </c>
      <c r="J15120" s="268">
        <v>40.299999999999997</v>
      </c>
      <c r="K15120" s="83" t="str">
        <f>IFERROR(IFERROR(VLOOKUP(I15120,'DE-PARA'!B:D,3,0),VLOOKUP(I15120,'DE-PARA'!C:D,2,0)),"NÃO ENCONTRADO")</f>
        <v>Outras Saídas</v>
      </c>
      <c r="L15120" s="50" t="str">
        <f>VLOOKUP(K15120,'Base -Receita-Despesa'!$B:$AS,1,FALSE)</f>
        <v>Outras Saídas</v>
      </c>
    </row>
    <row r="15121" spans="1:12" x14ac:dyDescent="0.3">
      <c r="A15121" s="82" t="str">
        <f t="shared" si="472"/>
        <v>2019</v>
      </c>
      <c r="B15121" s="263" t="s">
        <v>2228</v>
      </c>
      <c r="C15121" s="264" t="s">
        <v>138</v>
      </c>
      <c r="D15121" s="74" t="str">
        <f t="shared" si="473"/>
        <v>set/2019</v>
      </c>
      <c r="E15121" s="267">
        <v>43738</v>
      </c>
      <c r="F15121" s="263">
        <v>7822</v>
      </c>
      <c r="G15121" s="263" t="s">
        <v>2229</v>
      </c>
      <c r="H15121" s="268" t="s">
        <v>2299</v>
      </c>
      <c r="I15121" s="268" t="s">
        <v>2182</v>
      </c>
      <c r="J15121" s="269">
        <v>-4522.2</v>
      </c>
      <c r="K15121" s="83" t="str">
        <f>IFERROR(IFERROR(VLOOKUP(I15121,'DE-PARA'!B:D,3,0),VLOOKUP(I15121,'DE-PARA'!C:D,2,0)),"NÃO ENCONTRADO")</f>
        <v>Materiais</v>
      </c>
      <c r="L15121" s="50" t="str">
        <f>VLOOKUP(K15121,'Base -Receita-Despesa'!$B:$AS,1,FALSE)</f>
        <v>Materiais</v>
      </c>
    </row>
    <row r="15122" spans="1:12" x14ac:dyDescent="0.3">
      <c r="A15122" s="82" t="str">
        <f t="shared" si="472"/>
        <v>2019</v>
      </c>
      <c r="B15122" s="263" t="s">
        <v>2228</v>
      </c>
      <c r="C15122" s="264" t="s">
        <v>138</v>
      </c>
      <c r="D15122" s="74" t="str">
        <f t="shared" si="473"/>
        <v>set/2019</v>
      </c>
      <c r="E15122" s="267">
        <v>43738</v>
      </c>
      <c r="F15122" s="263">
        <v>7822</v>
      </c>
      <c r="G15122" s="263" t="s">
        <v>2229</v>
      </c>
      <c r="H15122" s="268" t="s">
        <v>2299</v>
      </c>
      <c r="I15122" s="268" t="s">
        <v>562</v>
      </c>
      <c r="J15122" s="268">
        <v>-280.79000000000002</v>
      </c>
      <c r="K15122" s="83" t="str">
        <f>IFERROR(IFERROR(VLOOKUP(I15122,'DE-PARA'!B:D,3,0),VLOOKUP(I15122,'DE-PARA'!C:D,2,0)),"NÃO ENCONTRADO")</f>
        <v>Outras Saídas</v>
      </c>
      <c r="L15122" s="50" t="str">
        <f>VLOOKUP(K15122,'Base -Receita-Despesa'!$B:$AS,1,FALSE)</f>
        <v>Outras Saídas</v>
      </c>
    </row>
    <row r="15123" spans="1:12" x14ac:dyDescent="0.3">
      <c r="A15123" s="82" t="str">
        <f t="shared" si="472"/>
        <v>2019</v>
      </c>
      <c r="B15123" s="263" t="s">
        <v>2228</v>
      </c>
      <c r="C15123" s="264" t="s">
        <v>138</v>
      </c>
      <c r="D15123" s="74" t="str">
        <f t="shared" si="473"/>
        <v>set/2019</v>
      </c>
      <c r="E15123" s="267">
        <v>43738</v>
      </c>
      <c r="F15123" s="263">
        <v>7821</v>
      </c>
      <c r="G15123" s="263" t="s">
        <v>2229</v>
      </c>
      <c r="H15123" s="268" t="s">
        <v>2299</v>
      </c>
      <c r="I15123" s="268" t="s">
        <v>2181</v>
      </c>
      <c r="J15123" s="269">
        <v>-3216.5</v>
      </c>
      <c r="K15123" s="83" t="str">
        <f>IFERROR(IFERROR(VLOOKUP(I15123,'DE-PARA'!B:D,3,0),VLOOKUP(I15123,'DE-PARA'!C:D,2,0)),"NÃO ENCONTRADO")</f>
        <v>Materiais</v>
      </c>
      <c r="L15123" s="50" t="str">
        <f>VLOOKUP(K15123,'Base -Receita-Despesa'!$B:$AS,1,FALSE)</f>
        <v>Materiais</v>
      </c>
    </row>
    <row r="15124" spans="1:12" x14ac:dyDescent="0.3">
      <c r="A15124" s="82" t="str">
        <f t="shared" si="472"/>
        <v>2019</v>
      </c>
      <c r="B15124" s="263" t="s">
        <v>2228</v>
      </c>
      <c r="C15124" s="264" t="s">
        <v>138</v>
      </c>
      <c r="D15124" s="74" t="str">
        <f t="shared" si="473"/>
        <v>set/2019</v>
      </c>
      <c r="E15124" s="267">
        <v>43738</v>
      </c>
      <c r="F15124" s="263">
        <v>7821</v>
      </c>
      <c r="G15124" s="263" t="s">
        <v>2229</v>
      </c>
      <c r="H15124" s="268" t="s">
        <v>2299</v>
      </c>
      <c r="I15124" s="268" t="s">
        <v>562</v>
      </c>
      <c r="J15124" s="268">
        <v>-280.79000000000002</v>
      </c>
      <c r="K15124" s="83" t="str">
        <f>IFERROR(IFERROR(VLOOKUP(I15124,'DE-PARA'!B:D,3,0),VLOOKUP(I15124,'DE-PARA'!C:D,2,0)),"NÃO ENCONTRADO")</f>
        <v>Outras Saídas</v>
      </c>
      <c r="L15124" s="50" t="str">
        <f>VLOOKUP(K15124,'Base -Receita-Despesa'!$B:$AS,1,FALSE)</f>
        <v>Outras Saídas</v>
      </c>
    </row>
    <row r="15125" spans="1:12" x14ac:dyDescent="0.3">
      <c r="A15125" s="82" t="str">
        <f t="shared" si="472"/>
        <v>2019</v>
      </c>
      <c r="B15125" s="263" t="s">
        <v>2228</v>
      </c>
      <c r="C15125" s="264" t="s">
        <v>138</v>
      </c>
      <c r="D15125" s="74" t="str">
        <f t="shared" si="473"/>
        <v>set/2019</v>
      </c>
      <c r="E15125" s="267">
        <v>43738</v>
      </c>
      <c r="F15125" s="263">
        <v>9059</v>
      </c>
      <c r="G15125" s="263" t="s">
        <v>2229</v>
      </c>
      <c r="H15125" s="268" t="s">
        <v>4432</v>
      </c>
      <c r="I15125" s="268" t="s">
        <v>2182</v>
      </c>
      <c r="J15125" s="269">
        <v>-1105.8399999999999</v>
      </c>
      <c r="K15125" s="83" t="str">
        <f>IFERROR(IFERROR(VLOOKUP(I15125,'DE-PARA'!B:D,3,0),VLOOKUP(I15125,'DE-PARA'!C:D,2,0)),"NÃO ENCONTRADO")</f>
        <v>Materiais</v>
      </c>
      <c r="L15125" s="50" t="str">
        <f>VLOOKUP(K15125,'Base -Receita-Despesa'!$B:$AS,1,FALSE)</f>
        <v>Materiais</v>
      </c>
    </row>
    <row r="15126" spans="1:12" x14ac:dyDescent="0.3">
      <c r="A15126" s="82" t="str">
        <f t="shared" si="472"/>
        <v>2019</v>
      </c>
      <c r="B15126" s="263" t="s">
        <v>2228</v>
      </c>
      <c r="C15126" s="264" t="s">
        <v>138</v>
      </c>
      <c r="D15126" s="74" t="str">
        <f t="shared" si="473"/>
        <v>set/2019</v>
      </c>
      <c r="E15126" s="267">
        <v>43738</v>
      </c>
      <c r="F15126" s="263">
        <v>9059</v>
      </c>
      <c r="G15126" s="263" t="s">
        <v>2229</v>
      </c>
      <c r="H15126" s="268" t="s">
        <v>4432</v>
      </c>
      <c r="I15126" s="268" t="s">
        <v>562</v>
      </c>
      <c r="J15126" s="268">
        <v>-218.79</v>
      </c>
      <c r="K15126" s="83" t="str">
        <f>IFERROR(IFERROR(VLOOKUP(I15126,'DE-PARA'!B:D,3,0),VLOOKUP(I15126,'DE-PARA'!C:D,2,0)),"NÃO ENCONTRADO")</f>
        <v>Outras Saídas</v>
      </c>
      <c r="L15126" s="50" t="str">
        <f>VLOOKUP(K15126,'Base -Receita-Despesa'!$B:$AS,1,FALSE)</f>
        <v>Outras Saídas</v>
      </c>
    </row>
    <row r="15127" spans="1:12" x14ac:dyDescent="0.3">
      <c r="A15127" s="82" t="str">
        <f t="shared" si="472"/>
        <v>2019</v>
      </c>
      <c r="B15127" s="263" t="s">
        <v>2228</v>
      </c>
      <c r="C15127" s="264" t="s">
        <v>138</v>
      </c>
      <c r="D15127" s="74" t="str">
        <f t="shared" si="473"/>
        <v>set/2019</v>
      </c>
      <c r="E15127" s="267">
        <v>43738</v>
      </c>
      <c r="F15127" s="263">
        <v>20445</v>
      </c>
      <c r="G15127" s="263" t="s">
        <v>2229</v>
      </c>
      <c r="H15127" s="268" t="s">
        <v>3364</v>
      </c>
      <c r="I15127" s="268" t="s">
        <v>846</v>
      </c>
      <c r="J15127" s="268">
        <v>-380.7</v>
      </c>
      <c r="K15127" s="83" t="str">
        <f>IFERROR(IFERROR(VLOOKUP(I15127,'DE-PARA'!B:D,3,0),VLOOKUP(I15127,'DE-PARA'!C:D,2,0)),"NÃO ENCONTRADO")</f>
        <v>Pessoal</v>
      </c>
      <c r="L15127" s="50" t="str">
        <f>VLOOKUP(K15127,'Base -Receita-Despesa'!$B:$AS,1,FALSE)</f>
        <v>Pessoal</v>
      </c>
    </row>
    <row r="15128" spans="1:12" x14ac:dyDescent="0.3">
      <c r="A15128" s="82" t="str">
        <f t="shared" si="472"/>
        <v>2019</v>
      </c>
      <c r="B15128" s="263" t="s">
        <v>2228</v>
      </c>
      <c r="C15128" s="264" t="s">
        <v>138</v>
      </c>
      <c r="D15128" s="74" t="str">
        <f t="shared" si="473"/>
        <v>set/2019</v>
      </c>
      <c r="E15128" s="267">
        <v>43738</v>
      </c>
      <c r="F15128" s="263" t="s">
        <v>250</v>
      </c>
      <c r="G15128" s="263" t="s">
        <v>2229</v>
      </c>
      <c r="H15128" s="268" t="s">
        <v>4729</v>
      </c>
      <c r="I15128" s="268" t="s">
        <v>2171</v>
      </c>
      <c r="J15128" s="268">
        <v>117.18</v>
      </c>
      <c r="K15128" s="83" t="str">
        <f>IFERROR(IFERROR(VLOOKUP(I15128,'DE-PARA'!B:D,3,0),VLOOKUP(I15128,'DE-PARA'!C:D,2,0)),"NÃO ENCONTRADO")</f>
        <v>Rendimentos sobre Aplicações Financeiras</v>
      </c>
      <c r="L15128" s="50" t="str">
        <f>VLOOKUP(K15128,'Base -Receita-Despesa'!$B:$AS,1,FALSE)</f>
        <v>Rendimentos sobre Aplicações Financeiras</v>
      </c>
    </row>
    <row r="15129" spans="1:12" x14ac:dyDescent="0.3">
      <c r="A15129" s="82" t="str">
        <f t="shared" si="472"/>
        <v>2019</v>
      </c>
      <c r="B15129" s="263" t="s">
        <v>2228</v>
      </c>
      <c r="C15129" s="264" t="s">
        <v>138</v>
      </c>
      <c r="D15129" s="74" t="str">
        <f t="shared" si="473"/>
        <v>set/2019</v>
      </c>
      <c r="E15129" s="267">
        <v>43738</v>
      </c>
      <c r="F15129" s="263" t="s">
        <v>1070</v>
      </c>
      <c r="G15129" s="263" t="s">
        <v>2229</v>
      </c>
      <c r="H15129" s="268" t="s">
        <v>1071</v>
      </c>
      <c r="I15129" s="268" t="s">
        <v>2237</v>
      </c>
      <c r="J15129" s="269">
        <v>11582.25</v>
      </c>
      <c r="K15129" s="83" t="str">
        <f>IFERROR(IFERROR(VLOOKUP(I15129,'DE-PARA'!B:D,3,0),VLOOKUP(I15129,'DE-PARA'!C:D,2,0)),"NÃO ENCONTRADO")</f>
        <v>Entrada Conta Aplicação (+)</v>
      </c>
      <c r="L15129" s="50" t="str">
        <f>VLOOKUP(K15129,'Base -Receita-Despesa'!$B:$AS,1,FALSE)</f>
        <v>ENTRADA CONTA APLICAÇÃO (+)</v>
      </c>
    </row>
    <row r="15130" spans="1:12" x14ac:dyDescent="0.3">
      <c r="A15130" s="82" t="str">
        <f t="shared" si="472"/>
        <v>2019</v>
      </c>
      <c r="B15130" s="263" t="s">
        <v>2228</v>
      </c>
      <c r="C15130" s="264" t="s">
        <v>138</v>
      </c>
      <c r="D15130" s="74" t="str">
        <f t="shared" si="473"/>
        <v>set/2019</v>
      </c>
      <c r="E15130" s="267">
        <v>43738</v>
      </c>
      <c r="F15130" s="263" t="s">
        <v>1261</v>
      </c>
      <c r="G15130" s="263" t="s">
        <v>2229</v>
      </c>
      <c r="H15130" s="268" t="s">
        <v>2250</v>
      </c>
      <c r="I15130" s="268" t="s">
        <v>135</v>
      </c>
      <c r="J15130" s="268">
        <v>-9.5</v>
      </c>
      <c r="K15130" s="83" t="str">
        <f>IFERROR(IFERROR(VLOOKUP(I15130,'DE-PARA'!B:D,3,0),VLOOKUP(I15130,'DE-PARA'!C:D,2,0)),"NÃO ENCONTRADO")</f>
        <v>Outras Saídas</v>
      </c>
      <c r="L15130" s="50" t="str">
        <f>VLOOKUP(K15130,'Base -Receita-Despesa'!$B:$AS,1,FALSE)</f>
        <v>Outras Saídas</v>
      </c>
    </row>
    <row r="15131" spans="1:12" x14ac:dyDescent="0.3">
      <c r="A15131" s="82" t="str">
        <f t="shared" si="472"/>
        <v>2019</v>
      </c>
      <c r="B15131" s="263" t="s">
        <v>2228</v>
      </c>
      <c r="C15131" s="264" t="s">
        <v>138</v>
      </c>
      <c r="D15131" s="74" t="str">
        <f t="shared" si="473"/>
        <v>set/2019</v>
      </c>
      <c r="E15131" s="267">
        <v>43738</v>
      </c>
      <c r="F15131" s="263" t="s">
        <v>1261</v>
      </c>
      <c r="G15131" s="263" t="s">
        <v>2229</v>
      </c>
      <c r="H15131" s="268" t="s">
        <v>2250</v>
      </c>
      <c r="I15131" s="268" t="s">
        <v>135</v>
      </c>
      <c r="J15131" s="268">
        <v>-9.5</v>
      </c>
      <c r="K15131" s="83" t="str">
        <f>IFERROR(IFERROR(VLOOKUP(I15131,'DE-PARA'!B:D,3,0),VLOOKUP(I15131,'DE-PARA'!C:D,2,0)),"NÃO ENCONTRADO")</f>
        <v>Outras Saídas</v>
      </c>
      <c r="L15131" s="50" t="str">
        <f>VLOOKUP(K15131,'Base -Receita-Despesa'!$B:$AS,1,FALSE)</f>
        <v>Outras Saídas</v>
      </c>
    </row>
    <row r="15132" spans="1:12" x14ac:dyDescent="0.3">
      <c r="A15132" s="82" t="str">
        <f t="shared" si="472"/>
        <v>2019</v>
      </c>
      <c r="B15132" s="263" t="s">
        <v>2228</v>
      </c>
      <c r="C15132" s="264" t="s">
        <v>138</v>
      </c>
      <c r="D15132" s="74" t="str">
        <f t="shared" si="473"/>
        <v>set/2019</v>
      </c>
      <c r="E15132" s="267">
        <v>43738</v>
      </c>
      <c r="F15132" s="263" t="s">
        <v>1261</v>
      </c>
      <c r="G15132" s="263" t="s">
        <v>2229</v>
      </c>
      <c r="H15132" s="268" t="s">
        <v>2250</v>
      </c>
      <c r="I15132" s="268" t="s">
        <v>135</v>
      </c>
      <c r="J15132" s="268">
        <v>-9.5</v>
      </c>
      <c r="K15132" s="83" t="str">
        <f>IFERROR(IFERROR(VLOOKUP(I15132,'DE-PARA'!B:D,3,0),VLOOKUP(I15132,'DE-PARA'!C:D,2,0)),"NÃO ENCONTRADO")</f>
        <v>Outras Saídas</v>
      </c>
      <c r="L15132" s="50" t="str">
        <f>VLOOKUP(K15132,'Base -Receita-Despesa'!$B:$AS,1,FALSE)</f>
        <v>Outras Saídas</v>
      </c>
    </row>
    <row r="15133" spans="1:12" x14ac:dyDescent="0.3">
      <c r="A15133" s="82" t="str">
        <f t="shared" si="472"/>
        <v>2019</v>
      </c>
      <c r="B15133" s="263" t="s">
        <v>2228</v>
      </c>
      <c r="C15133" s="264" t="s">
        <v>138</v>
      </c>
      <c r="D15133" s="74" t="str">
        <f t="shared" si="473"/>
        <v>set/2019</v>
      </c>
      <c r="E15133" s="267">
        <v>43738</v>
      </c>
      <c r="F15133" s="265">
        <v>478890</v>
      </c>
      <c r="G15133" s="263" t="s">
        <v>2229</v>
      </c>
      <c r="H15133" s="268" t="s">
        <v>2377</v>
      </c>
      <c r="I15133" s="268" t="s">
        <v>846</v>
      </c>
      <c r="J15133" s="269">
        <v>-1588.44</v>
      </c>
      <c r="K15133" s="83" t="str">
        <f>IFERROR(IFERROR(VLOOKUP(I15133,'DE-PARA'!B:D,3,0),VLOOKUP(I15133,'DE-PARA'!C:D,2,0)),"NÃO ENCONTRADO")</f>
        <v>Pessoal</v>
      </c>
      <c r="L15133" s="50" t="str">
        <f>VLOOKUP(K15133,'Base -Receita-Despesa'!$B:$AS,1,FALSE)</f>
        <v>Pessoal</v>
      </c>
    </row>
    <row r="15134" spans="1:12" x14ac:dyDescent="0.3">
      <c r="A15134" s="82" t="str">
        <f t="shared" si="472"/>
        <v>2019</v>
      </c>
      <c r="B15134" s="263" t="s">
        <v>2228</v>
      </c>
      <c r="C15134" s="264" t="s">
        <v>138</v>
      </c>
      <c r="D15134" s="74" t="str">
        <f t="shared" si="473"/>
        <v>out/2019</v>
      </c>
      <c r="E15134" s="267">
        <v>43740</v>
      </c>
      <c r="F15134" s="263">
        <v>16702</v>
      </c>
      <c r="G15134" s="263" t="s">
        <v>2229</v>
      </c>
      <c r="H15134" s="268" t="s">
        <v>2401</v>
      </c>
      <c r="I15134" s="268" t="s">
        <v>2182</v>
      </c>
      <c r="J15134" s="269">
        <v>-2227.7399999999998</v>
      </c>
      <c r="K15134" s="83" t="str">
        <f>IFERROR(IFERROR(VLOOKUP(I15134,'DE-PARA'!B:D,3,0),VLOOKUP(I15134,'DE-PARA'!C:D,2,0)),"NÃO ENCONTRADO")</f>
        <v>Materiais</v>
      </c>
      <c r="L15134" s="50" t="str">
        <f>VLOOKUP(K15134,'Base -Receita-Despesa'!$B:$AS,1,FALSE)</f>
        <v>Materiais</v>
      </c>
    </row>
    <row r="15135" spans="1:12" x14ac:dyDescent="0.3">
      <c r="A15135" s="82" t="str">
        <f t="shared" si="472"/>
        <v>2019</v>
      </c>
      <c r="B15135" s="263" t="s">
        <v>2228</v>
      </c>
      <c r="C15135" s="264" t="s">
        <v>138</v>
      </c>
      <c r="D15135" s="74" t="str">
        <f t="shared" si="473"/>
        <v>out/2019</v>
      </c>
      <c r="E15135" s="267">
        <v>43740</v>
      </c>
      <c r="F15135" s="263">
        <v>16702</v>
      </c>
      <c r="G15135" s="263" t="s">
        <v>2229</v>
      </c>
      <c r="H15135" s="268" t="s">
        <v>2401</v>
      </c>
      <c r="I15135" s="268" t="s">
        <v>562</v>
      </c>
      <c r="J15135" s="268">
        <v>-280.79000000000002</v>
      </c>
      <c r="K15135" s="83" t="str">
        <f>IFERROR(IFERROR(VLOOKUP(I15135,'DE-PARA'!B:D,3,0),VLOOKUP(I15135,'DE-PARA'!C:D,2,0)),"NÃO ENCONTRADO")</f>
        <v>Outras Saídas</v>
      </c>
      <c r="L15135" s="50" t="str">
        <f>VLOOKUP(K15135,'Base -Receita-Despesa'!$B:$AS,1,FALSE)</f>
        <v>Outras Saídas</v>
      </c>
    </row>
    <row r="15136" spans="1:12" x14ac:dyDescent="0.3">
      <c r="A15136" s="82" t="str">
        <f t="shared" si="472"/>
        <v>2019</v>
      </c>
      <c r="B15136" s="263" t="s">
        <v>2228</v>
      </c>
      <c r="C15136" s="264" t="s">
        <v>138</v>
      </c>
      <c r="D15136" s="74" t="str">
        <f t="shared" si="473"/>
        <v>out/2019</v>
      </c>
      <c r="E15136" s="267">
        <v>43740</v>
      </c>
      <c r="F15136" s="263">
        <v>17149</v>
      </c>
      <c r="G15136" s="263" t="s">
        <v>2229</v>
      </c>
      <c r="H15136" s="268" t="s">
        <v>4591</v>
      </c>
      <c r="I15136" s="268" t="s">
        <v>151</v>
      </c>
      <c r="J15136" s="268">
        <v>-425</v>
      </c>
      <c r="K15136" s="83" t="str">
        <f>IFERROR(IFERROR(VLOOKUP(I15136,'DE-PARA'!B:D,3,0),VLOOKUP(I15136,'DE-PARA'!C:D,2,0)),"NÃO ENCONTRADO")</f>
        <v>Concessionárias (água, luz e telefone)</v>
      </c>
      <c r="L15136" s="50" t="str">
        <f>VLOOKUP(K15136,'Base -Receita-Despesa'!$B:$AS,1,FALSE)</f>
        <v>Concessionárias (água, luz e telefone)</v>
      </c>
    </row>
    <row r="15137" spans="1:12" x14ac:dyDescent="0.3">
      <c r="A15137" s="82" t="str">
        <f t="shared" si="472"/>
        <v>2019</v>
      </c>
      <c r="B15137" s="263" t="s">
        <v>2228</v>
      </c>
      <c r="C15137" s="264" t="s">
        <v>138</v>
      </c>
      <c r="D15137" s="74" t="str">
        <f t="shared" si="473"/>
        <v>out/2019</v>
      </c>
      <c r="E15137" s="267">
        <v>43740</v>
      </c>
      <c r="F15137" s="263">
        <v>17149</v>
      </c>
      <c r="G15137" s="263" t="s">
        <v>2229</v>
      </c>
      <c r="H15137" s="268" t="s">
        <v>4591</v>
      </c>
      <c r="I15137" s="268" t="s">
        <v>562</v>
      </c>
      <c r="J15137" s="268">
        <v>-59.5</v>
      </c>
      <c r="K15137" s="83" t="str">
        <f>IFERROR(IFERROR(VLOOKUP(I15137,'DE-PARA'!B:D,3,0),VLOOKUP(I15137,'DE-PARA'!C:D,2,0)),"NÃO ENCONTRADO")</f>
        <v>Outras Saídas</v>
      </c>
      <c r="L15137" s="50" t="str">
        <f>VLOOKUP(K15137,'Base -Receita-Despesa'!$B:$AS,1,FALSE)</f>
        <v>Outras Saídas</v>
      </c>
    </row>
    <row r="15138" spans="1:12" x14ac:dyDescent="0.3">
      <c r="A15138" s="82" t="str">
        <f t="shared" si="472"/>
        <v>2019</v>
      </c>
      <c r="B15138" s="263" t="s">
        <v>2228</v>
      </c>
      <c r="C15138" s="264" t="s">
        <v>138</v>
      </c>
      <c r="D15138" s="74" t="str">
        <f t="shared" si="473"/>
        <v>out/2019</v>
      </c>
      <c r="E15138" s="267">
        <v>43740</v>
      </c>
      <c r="F15138" s="263">
        <v>29302</v>
      </c>
      <c r="G15138" s="263" t="s">
        <v>2229</v>
      </c>
      <c r="H15138" s="268" t="s">
        <v>4652</v>
      </c>
      <c r="I15138" s="268" t="s">
        <v>2181</v>
      </c>
      <c r="J15138" s="268">
        <v>-355.5</v>
      </c>
      <c r="K15138" s="83" t="str">
        <f>IFERROR(IFERROR(VLOOKUP(I15138,'DE-PARA'!B:D,3,0),VLOOKUP(I15138,'DE-PARA'!C:D,2,0)),"NÃO ENCONTRADO")</f>
        <v>Materiais</v>
      </c>
      <c r="L15138" s="50" t="str">
        <f>VLOOKUP(K15138,'Base -Receita-Despesa'!$B:$AS,1,FALSE)</f>
        <v>Materiais</v>
      </c>
    </row>
    <row r="15139" spans="1:12" x14ac:dyDescent="0.3">
      <c r="A15139" s="82" t="str">
        <f t="shared" si="472"/>
        <v>2019</v>
      </c>
      <c r="B15139" s="263" t="s">
        <v>2228</v>
      </c>
      <c r="C15139" s="264" t="s">
        <v>138</v>
      </c>
      <c r="D15139" s="74" t="str">
        <f t="shared" si="473"/>
        <v>out/2019</v>
      </c>
      <c r="E15139" s="267">
        <v>43740</v>
      </c>
      <c r="F15139" s="263">
        <v>29302</v>
      </c>
      <c r="G15139" s="263" t="s">
        <v>2229</v>
      </c>
      <c r="H15139" s="268" t="s">
        <v>4652</v>
      </c>
      <c r="I15139" s="268" t="s">
        <v>562</v>
      </c>
      <c r="J15139" s="268">
        <v>-119.6</v>
      </c>
      <c r="K15139" s="83" t="str">
        <f>IFERROR(IFERROR(VLOOKUP(I15139,'DE-PARA'!B:D,3,0),VLOOKUP(I15139,'DE-PARA'!C:D,2,0)),"NÃO ENCONTRADO")</f>
        <v>Outras Saídas</v>
      </c>
      <c r="L15139" s="50" t="str">
        <f>VLOOKUP(K15139,'Base -Receita-Despesa'!$B:$AS,1,FALSE)</f>
        <v>Outras Saídas</v>
      </c>
    </row>
    <row r="15140" spans="1:12" x14ac:dyDescent="0.3">
      <c r="A15140" s="82" t="str">
        <f t="shared" si="472"/>
        <v>2019</v>
      </c>
      <c r="B15140" s="263" t="s">
        <v>2228</v>
      </c>
      <c r="C15140" s="264" t="s">
        <v>138</v>
      </c>
      <c r="D15140" s="74" t="str">
        <f t="shared" si="473"/>
        <v>out/2019</v>
      </c>
      <c r="E15140" s="267">
        <v>43740</v>
      </c>
      <c r="F15140" s="263" t="s">
        <v>1070</v>
      </c>
      <c r="G15140" s="263" t="s">
        <v>2229</v>
      </c>
      <c r="H15140" s="268" t="s">
        <v>1071</v>
      </c>
      <c r="I15140" s="268" t="s">
        <v>2237</v>
      </c>
      <c r="J15140" s="269">
        <v>3937.73</v>
      </c>
      <c r="K15140" s="83" t="str">
        <f>IFERROR(IFERROR(VLOOKUP(I15140,'DE-PARA'!B:D,3,0),VLOOKUP(I15140,'DE-PARA'!C:D,2,0)),"NÃO ENCONTRADO")</f>
        <v>Entrada Conta Aplicação (+)</v>
      </c>
      <c r="L15140" s="50" t="str">
        <f>VLOOKUP(K15140,'Base -Receita-Despesa'!$B:$AS,1,FALSE)</f>
        <v>ENTRADA CONTA APLICAÇÃO (+)</v>
      </c>
    </row>
    <row r="15141" spans="1:12" x14ac:dyDescent="0.3">
      <c r="A15141" s="82" t="str">
        <f t="shared" si="472"/>
        <v>2019</v>
      </c>
      <c r="B15141" s="263" t="s">
        <v>2228</v>
      </c>
      <c r="C15141" s="264" t="s">
        <v>138</v>
      </c>
      <c r="D15141" s="74" t="str">
        <f t="shared" si="473"/>
        <v>out/2019</v>
      </c>
      <c r="E15141" s="267">
        <v>43740</v>
      </c>
      <c r="F15141" s="263">
        <v>1163</v>
      </c>
      <c r="G15141" s="263" t="s">
        <v>2284</v>
      </c>
      <c r="H15141" s="268" t="s">
        <v>4730</v>
      </c>
      <c r="I15141" s="268" t="s">
        <v>2194</v>
      </c>
      <c r="J15141" s="268">
        <v>-350</v>
      </c>
      <c r="K15141" s="83" t="str">
        <f>IFERROR(IFERROR(VLOOKUP(I15141,'DE-PARA'!B:D,3,0),VLOOKUP(I15141,'DE-PARA'!C:D,2,0)),"NÃO ENCONTRADO")</f>
        <v>Materiais</v>
      </c>
      <c r="L15141" s="50" t="str">
        <f>VLOOKUP(K15141,'Base -Receita-Despesa'!$B:$AS,1,FALSE)</f>
        <v>Materiais</v>
      </c>
    </row>
    <row r="15142" spans="1:12" x14ac:dyDescent="0.3">
      <c r="A15142" s="82" t="str">
        <f t="shared" si="472"/>
        <v>2019</v>
      </c>
      <c r="B15142" s="263" t="s">
        <v>2228</v>
      </c>
      <c r="C15142" s="264" t="s">
        <v>138</v>
      </c>
      <c r="D15142" s="74" t="str">
        <f t="shared" si="473"/>
        <v>out/2019</v>
      </c>
      <c r="E15142" s="267">
        <v>43740</v>
      </c>
      <c r="F15142" s="263">
        <v>1163</v>
      </c>
      <c r="G15142" s="263" t="s">
        <v>2284</v>
      </c>
      <c r="H15142" s="268" t="s">
        <v>4730</v>
      </c>
      <c r="I15142" s="268" t="s">
        <v>562</v>
      </c>
      <c r="J15142" s="268">
        <v>-119.6</v>
      </c>
      <c r="K15142" s="83" t="str">
        <f>IFERROR(IFERROR(VLOOKUP(I15142,'DE-PARA'!B:D,3,0),VLOOKUP(I15142,'DE-PARA'!C:D,2,0)),"NÃO ENCONTRADO")</f>
        <v>Outras Saídas</v>
      </c>
      <c r="L15142" s="50" t="str">
        <f>VLOOKUP(K15142,'Base -Receita-Despesa'!$B:$AS,1,FALSE)</f>
        <v>Outras Saídas</v>
      </c>
    </row>
    <row r="15143" spans="1:12" x14ac:dyDescent="0.3">
      <c r="A15143" s="82" t="str">
        <f t="shared" si="472"/>
        <v>2019</v>
      </c>
      <c r="B15143" s="263" t="s">
        <v>2228</v>
      </c>
      <c r="C15143" s="264" t="s">
        <v>138</v>
      </c>
      <c r="D15143" s="74" t="str">
        <f t="shared" si="473"/>
        <v>out/2019</v>
      </c>
      <c r="E15143" s="267">
        <v>43745</v>
      </c>
      <c r="F15143" s="263" t="s">
        <v>4405</v>
      </c>
      <c r="G15143" s="263" t="s">
        <v>2229</v>
      </c>
      <c r="H15143" s="268" t="s">
        <v>4406</v>
      </c>
      <c r="I15143" s="268" t="s">
        <v>846</v>
      </c>
      <c r="J15143" s="268">
        <v>-769.01</v>
      </c>
      <c r="K15143" s="83" t="str">
        <f>IFERROR(IFERROR(VLOOKUP(I15143,'DE-PARA'!B:D,3,0),VLOOKUP(I15143,'DE-PARA'!C:D,2,0)),"NÃO ENCONTRADO")</f>
        <v>Pessoal</v>
      </c>
      <c r="L15143" s="50" t="str">
        <f>VLOOKUP(K15143,'Base -Receita-Despesa'!$B:$AS,1,FALSE)</f>
        <v>Pessoal</v>
      </c>
    </row>
    <row r="15144" spans="1:12" x14ac:dyDescent="0.3">
      <c r="A15144" s="82" t="str">
        <f t="shared" si="472"/>
        <v>2019</v>
      </c>
      <c r="B15144" s="263" t="s">
        <v>2228</v>
      </c>
      <c r="C15144" s="264" t="s">
        <v>138</v>
      </c>
      <c r="D15144" s="74" t="str">
        <f t="shared" si="473"/>
        <v>out/2019</v>
      </c>
      <c r="E15144" s="267">
        <v>43745</v>
      </c>
      <c r="F15144" s="263" t="s">
        <v>1070</v>
      </c>
      <c r="G15144" s="263" t="s">
        <v>2229</v>
      </c>
      <c r="H15144" s="268" t="s">
        <v>1071</v>
      </c>
      <c r="I15144" s="268" t="s">
        <v>2237</v>
      </c>
      <c r="J15144" s="268">
        <v>769.01</v>
      </c>
      <c r="K15144" s="83" t="str">
        <f>IFERROR(IFERROR(VLOOKUP(I15144,'DE-PARA'!B:D,3,0),VLOOKUP(I15144,'DE-PARA'!C:D,2,0)),"NÃO ENCONTRADO")</f>
        <v>Entrada Conta Aplicação (+)</v>
      </c>
      <c r="L15144" s="50" t="str">
        <f>VLOOKUP(K15144,'Base -Receita-Despesa'!$B:$AS,1,FALSE)</f>
        <v>ENTRADA CONTA APLICAÇÃO (+)</v>
      </c>
    </row>
    <row r="15145" spans="1:12" x14ac:dyDescent="0.3">
      <c r="A15145" s="82" t="str">
        <f t="shared" si="472"/>
        <v>2019</v>
      </c>
      <c r="B15145" s="263" t="s">
        <v>2228</v>
      </c>
      <c r="C15145" s="264" t="s">
        <v>138</v>
      </c>
      <c r="D15145" s="74" t="str">
        <f t="shared" si="473"/>
        <v>out/2019</v>
      </c>
      <c r="E15145" s="267">
        <v>43748</v>
      </c>
      <c r="F15145" s="265">
        <v>2923771</v>
      </c>
      <c r="G15145" s="265" t="s">
        <v>2229</v>
      </c>
      <c r="H15145" s="273" t="s">
        <v>2362</v>
      </c>
      <c r="I15145" s="273" t="s">
        <v>164</v>
      </c>
      <c r="J15145" s="268">
        <v>-48.87</v>
      </c>
      <c r="K15145" s="83" t="str">
        <f>IFERROR(IFERROR(VLOOKUP(I15145,'DE-PARA'!B:D,3,0),VLOOKUP(I15145,'DE-PARA'!C:D,2,0)),"NÃO ENCONTRADO")</f>
        <v>Concessionárias (água, luz e telefone)</v>
      </c>
      <c r="L15145" s="50" t="str">
        <f>VLOOKUP(K15145,'Base -Receita-Despesa'!$B:$AS,1,FALSE)</f>
        <v>Concessionárias (água, luz e telefone)</v>
      </c>
    </row>
    <row r="15146" spans="1:12" x14ac:dyDescent="0.3">
      <c r="A15146" s="82" t="str">
        <f t="shared" ref="A15146:A15209" si="474">IF(K15146="NÃO ENCONTRADO",0,RIGHT(D15146,4))</f>
        <v>2019</v>
      </c>
      <c r="B15146" s="263" t="s">
        <v>2228</v>
      </c>
      <c r="C15146" s="264" t="s">
        <v>138</v>
      </c>
      <c r="D15146" s="74" t="str">
        <f t="shared" si="473"/>
        <v>out/2019</v>
      </c>
      <c r="E15146" s="267">
        <v>43748</v>
      </c>
      <c r="F15146" s="263" t="s">
        <v>1070</v>
      </c>
      <c r="G15146" s="265" t="s">
        <v>2229</v>
      </c>
      <c r="H15146" s="268" t="s">
        <v>1071</v>
      </c>
      <c r="I15146" s="268" t="s">
        <v>2237</v>
      </c>
      <c r="J15146" s="268">
        <v>48.87</v>
      </c>
      <c r="K15146" s="83" t="str">
        <f>IFERROR(IFERROR(VLOOKUP(I15146,'DE-PARA'!B:D,3,0),VLOOKUP(I15146,'DE-PARA'!C:D,2,0)),"NÃO ENCONTRADO")</f>
        <v>Entrada Conta Aplicação (+)</v>
      </c>
      <c r="L15146" s="50" t="str">
        <f>VLOOKUP(K15146,'Base -Receita-Despesa'!$B:$AS,1,FALSE)</f>
        <v>ENTRADA CONTA APLICAÇÃO (+)</v>
      </c>
    </row>
    <row r="15147" spans="1:12" x14ac:dyDescent="0.3">
      <c r="A15147" s="82" t="str">
        <f t="shared" si="474"/>
        <v>2019</v>
      </c>
      <c r="B15147" s="263" t="s">
        <v>2228</v>
      </c>
      <c r="C15147" s="264" t="s">
        <v>138</v>
      </c>
      <c r="D15147" s="74" t="str">
        <f t="shared" si="473"/>
        <v>out/2019</v>
      </c>
      <c r="E15147" s="267">
        <v>43754</v>
      </c>
      <c r="F15147" s="263" t="s">
        <v>1261</v>
      </c>
      <c r="G15147" s="265" t="s">
        <v>2229</v>
      </c>
      <c r="H15147" s="268" t="s">
        <v>2338</v>
      </c>
      <c r="I15147" s="268" t="s">
        <v>135</v>
      </c>
      <c r="J15147" s="268">
        <v>-45.87</v>
      </c>
      <c r="K15147" s="83" t="str">
        <f>IFERROR(IFERROR(VLOOKUP(I15147,'DE-PARA'!B:D,3,0),VLOOKUP(I15147,'DE-PARA'!C:D,2,0)),"NÃO ENCONTRADO")</f>
        <v>Outras Saídas</v>
      </c>
      <c r="L15147" s="50" t="str">
        <f>VLOOKUP(K15147,'Base -Receita-Despesa'!$B:$AS,1,FALSE)</f>
        <v>Outras Saídas</v>
      </c>
    </row>
    <row r="15148" spans="1:12" x14ac:dyDescent="0.3">
      <c r="A15148" s="82" t="str">
        <f t="shared" si="474"/>
        <v>2019</v>
      </c>
      <c r="B15148" s="263" t="s">
        <v>2228</v>
      </c>
      <c r="C15148" s="264" t="s">
        <v>138</v>
      </c>
      <c r="D15148" s="74" t="str">
        <f t="shared" si="473"/>
        <v>out/2019</v>
      </c>
      <c r="E15148" s="267">
        <v>43754</v>
      </c>
      <c r="F15148" s="263" t="s">
        <v>1070</v>
      </c>
      <c r="G15148" s="265" t="s">
        <v>2229</v>
      </c>
      <c r="H15148" s="268" t="s">
        <v>1071</v>
      </c>
      <c r="I15148" s="268" t="s">
        <v>2237</v>
      </c>
      <c r="J15148" s="268">
        <v>45.87</v>
      </c>
      <c r="K15148" s="83" t="str">
        <f>IFERROR(IFERROR(VLOOKUP(I15148,'DE-PARA'!B:D,3,0),VLOOKUP(I15148,'DE-PARA'!C:D,2,0)),"NÃO ENCONTRADO")</f>
        <v>Entrada Conta Aplicação (+)</v>
      </c>
      <c r="L15148" s="50" t="str">
        <f>VLOOKUP(K15148,'Base -Receita-Despesa'!$B:$AS,1,FALSE)</f>
        <v>ENTRADA CONTA APLICAÇÃO (+)</v>
      </c>
    </row>
    <row r="15149" spans="1:12" x14ac:dyDescent="0.3">
      <c r="A15149" s="82" t="str">
        <f t="shared" si="474"/>
        <v>2019</v>
      </c>
      <c r="B15149" s="263" t="s">
        <v>2240</v>
      </c>
      <c r="C15149" s="264" t="s">
        <v>138</v>
      </c>
      <c r="D15149" s="74" t="str">
        <f t="shared" si="473"/>
        <v>out/2019</v>
      </c>
      <c r="E15149" s="267">
        <v>43759</v>
      </c>
      <c r="F15149" s="263" t="s">
        <v>4374</v>
      </c>
      <c r="G15149" s="265" t="s">
        <v>2229</v>
      </c>
      <c r="H15149" s="268" t="s">
        <v>72</v>
      </c>
      <c r="I15149" s="268" t="s">
        <v>1064</v>
      </c>
      <c r="J15149" s="269">
        <v>-5387713.7599999998</v>
      </c>
      <c r="K15149" s="83" t="str">
        <f>IFERROR(IFERROR(VLOOKUP(I15149,'DE-PARA'!B:D,3,0),VLOOKUP(I15149,'DE-PARA'!C:D,2,0)),"NÃO ENCONTRADO")</f>
        <v>Saídas Da C/A Por Regates (-)</v>
      </c>
      <c r="L15149" s="50" t="str">
        <f>VLOOKUP(K15149,'Base -Receita-Despesa'!$B:$AS,1,FALSE)</f>
        <v>SAÍDAS DA C/A POR REGATES (-)</v>
      </c>
    </row>
    <row r="15150" spans="1:12" x14ac:dyDescent="0.3">
      <c r="A15150" s="82" t="str">
        <f t="shared" si="474"/>
        <v>2019</v>
      </c>
      <c r="B15150" s="263" t="s">
        <v>2240</v>
      </c>
      <c r="C15150" s="264" t="s">
        <v>138</v>
      </c>
      <c r="D15150" s="74" t="str">
        <f t="shared" si="473"/>
        <v>out/2019</v>
      </c>
      <c r="E15150" s="267">
        <v>43759</v>
      </c>
      <c r="F15150" s="263" t="s">
        <v>161</v>
      </c>
      <c r="G15150" s="263" t="s">
        <v>2229</v>
      </c>
      <c r="H15150" s="268" t="s">
        <v>161</v>
      </c>
      <c r="I15150" s="268" t="s">
        <v>2168</v>
      </c>
      <c r="J15150" s="269">
        <v>491829.38</v>
      </c>
      <c r="K15150" s="83" t="str">
        <f>IFERROR(IFERROR(VLOOKUP(I15150,'DE-PARA'!B:D,3,0),VLOOKUP(I15150,'DE-PARA'!C:D,2,0)),"NÃO ENCONTRADO")</f>
        <v>Repasses Contrato de Gestão</v>
      </c>
      <c r="L15150" s="50" t="str">
        <f>VLOOKUP(K15150,'Base -Receita-Despesa'!$B:$AS,1,FALSE)</f>
        <v>Repasses Contrato de Gestão</v>
      </c>
    </row>
    <row r="15151" spans="1:12" x14ac:dyDescent="0.3">
      <c r="A15151" s="82" t="str">
        <f t="shared" si="474"/>
        <v>2019</v>
      </c>
      <c r="B15151" s="263" t="s">
        <v>2240</v>
      </c>
      <c r="C15151" s="264" t="s">
        <v>138</v>
      </c>
      <c r="D15151" s="74" t="str">
        <f t="shared" si="473"/>
        <v>out/2019</v>
      </c>
      <c r="E15151" s="267">
        <v>43759</v>
      </c>
      <c r="F15151" s="263" t="s">
        <v>161</v>
      </c>
      <c r="G15151" s="263" t="s">
        <v>2229</v>
      </c>
      <c r="H15151" s="268" t="s">
        <v>161</v>
      </c>
      <c r="I15151" s="268" t="s">
        <v>2168</v>
      </c>
      <c r="J15151" s="269">
        <v>2008170.62</v>
      </c>
      <c r="K15151" s="83" t="str">
        <f>IFERROR(IFERROR(VLOOKUP(I15151,'DE-PARA'!B:D,3,0),VLOOKUP(I15151,'DE-PARA'!C:D,2,0)),"NÃO ENCONTRADO")</f>
        <v>Repasses Contrato de Gestão</v>
      </c>
      <c r="L15151" s="50" t="str">
        <f>VLOOKUP(K15151,'Base -Receita-Despesa'!$B:$AS,1,FALSE)</f>
        <v>Repasses Contrato de Gestão</v>
      </c>
    </row>
    <row r="15152" spans="1:12" x14ac:dyDescent="0.3">
      <c r="A15152" s="82" t="str">
        <f t="shared" si="474"/>
        <v>2019</v>
      </c>
      <c r="B15152" s="263" t="s">
        <v>2240</v>
      </c>
      <c r="C15152" s="264" t="s">
        <v>138</v>
      </c>
      <c r="D15152" s="74" t="str">
        <f t="shared" si="473"/>
        <v>out/2019</v>
      </c>
      <c r="E15152" s="267">
        <v>43759</v>
      </c>
      <c r="F15152" s="263" t="s">
        <v>161</v>
      </c>
      <c r="G15152" s="263" t="s">
        <v>2229</v>
      </c>
      <c r="H15152" s="268" t="s">
        <v>161</v>
      </c>
      <c r="I15152" s="268" t="s">
        <v>2168</v>
      </c>
      <c r="J15152" s="269">
        <v>2313008.7200000002</v>
      </c>
      <c r="K15152" s="83" t="str">
        <f>IFERROR(IFERROR(VLOOKUP(I15152,'DE-PARA'!B:D,3,0),VLOOKUP(I15152,'DE-PARA'!C:D,2,0)),"NÃO ENCONTRADO")</f>
        <v>Repasses Contrato de Gestão</v>
      </c>
      <c r="L15152" s="50" t="str">
        <f>VLOOKUP(K15152,'Base -Receita-Despesa'!$B:$AS,1,FALSE)</f>
        <v>Repasses Contrato de Gestão</v>
      </c>
    </row>
    <row r="15153" spans="1:12" x14ac:dyDescent="0.3">
      <c r="A15153" s="82" t="str">
        <f t="shared" si="474"/>
        <v>2019</v>
      </c>
      <c r="B15153" s="263" t="s">
        <v>2240</v>
      </c>
      <c r="C15153" s="264" t="s">
        <v>138</v>
      </c>
      <c r="D15153" s="74" t="str">
        <f t="shared" si="473"/>
        <v>out/2019</v>
      </c>
      <c r="E15153" s="267">
        <v>43759</v>
      </c>
      <c r="F15153" s="263" t="s">
        <v>161</v>
      </c>
      <c r="G15153" s="263" t="s">
        <v>2229</v>
      </c>
      <c r="H15153" s="268" t="s">
        <v>161</v>
      </c>
      <c r="I15153" s="268" t="s">
        <v>2168</v>
      </c>
      <c r="J15153" s="269">
        <v>570594.99</v>
      </c>
      <c r="K15153" s="83" t="str">
        <f>IFERROR(IFERROR(VLOOKUP(I15153,'DE-PARA'!B:D,3,0),VLOOKUP(I15153,'DE-PARA'!C:D,2,0)),"NÃO ENCONTRADO")</f>
        <v>Repasses Contrato de Gestão</v>
      </c>
      <c r="L15153" s="50" t="str">
        <f>VLOOKUP(K15153,'Base -Receita-Despesa'!$B:$AS,1,FALSE)</f>
        <v>Repasses Contrato de Gestão</v>
      </c>
    </row>
    <row r="15154" spans="1:12" x14ac:dyDescent="0.3">
      <c r="A15154" s="82" t="str">
        <f t="shared" si="474"/>
        <v>2019</v>
      </c>
      <c r="B15154" s="263" t="s">
        <v>2240</v>
      </c>
      <c r="C15154" s="264" t="s">
        <v>138</v>
      </c>
      <c r="D15154" s="74" t="str">
        <f t="shared" si="473"/>
        <v>out/2019</v>
      </c>
      <c r="E15154" s="267">
        <v>43759</v>
      </c>
      <c r="F15154" s="263" t="s">
        <v>161</v>
      </c>
      <c r="G15154" s="263" t="s">
        <v>2229</v>
      </c>
      <c r="H15154" s="268" t="s">
        <v>161</v>
      </c>
      <c r="I15154" s="268" t="s">
        <v>2168</v>
      </c>
      <c r="J15154" s="269">
        <v>504110.05</v>
      </c>
      <c r="K15154" s="83" t="str">
        <f>IFERROR(IFERROR(VLOOKUP(I15154,'DE-PARA'!B:D,3,0),VLOOKUP(I15154,'DE-PARA'!C:D,2,0)),"NÃO ENCONTRADO")</f>
        <v>Repasses Contrato de Gestão</v>
      </c>
      <c r="L15154" s="50" t="str">
        <f>VLOOKUP(K15154,'Base -Receita-Despesa'!$B:$AS,1,FALSE)</f>
        <v>Repasses Contrato de Gestão</v>
      </c>
    </row>
    <row r="15155" spans="1:12" x14ac:dyDescent="0.3">
      <c r="A15155" s="82" t="str">
        <f t="shared" si="474"/>
        <v>2019</v>
      </c>
      <c r="B15155" s="263" t="s">
        <v>2240</v>
      </c>
      <c r="C15155" s="264" t="s">
        <v>138</v>
      </c>
      <c r="D15155" s="74" t="str">
        <f t="shared" si="473"/>
        <v>out/2019</v>
      </c>
      <c r="E15155" s="267">
        <v>43759</v>
      </c>
      <c r="F15155" s="263" t="s">
        <v>1261</v>
      </c>
      <c r="G15155" s="263" t="s">
        <v>2229</v>
      </c>
      <c r="H15155" s="268" t="s">
        <v>2338</v>
      </c>
      <c r="I15155" s="268" t="s">
        <v>135</v>
      </c>
      <c r="J15155" s="268">
        <v>-0.01</v>
      </c>
      <c r="K15155" s="83" t="str">
        <f>IFERROR(IFERROR(VLOOKUP(I15155,'DE-PARA'!B:D,3,0),VLOOKUP(I15155,'DE-PARA'!C:D,2,0)),"NÃO ENCONTRADO")</f>
        <v>Outras Saídas</v>
      </c>
      <c r="L15155" s="50" t="str">
        <f>VLOOKUP(K15155,'Base -Receita-Despesa'!$B:$AS,1,FALSE)</f>
        <v>Outras Saídas</v>
      </c>
    </row>
    <row r="15156" spans="1:12" x14ac:dyDescent="0.3">
      <c r="A15156" s="82" t="str">
        <f t="shared" si="474"/>
        <v>2019</v>
      </c>
      <c r="B15156" s="263" t="s">
        <v>2240</v>
      </c>
      <c r="C15156" s="264" t="s">
        <v>138</v>
      </c>
      <c r="D15156" s="74" t="str">
        <f t="shared" si="473"/>
        <v>out/2019</v>
      </c>
      <c r="E15156" s="267">
        <v>43759</v>
      </c>
      <c r="F15156" s="263" t="s">
        <v>1070</v>
      </c>
      <c r="G15156" s="263" t="s">
        <v>2229</v>
      </c>
      <c r="H15156" s="268" t="s">
        <v>1071</v>
      </c>
      <c r="I15156" s="268" t="s">
        <v>2237</v>
      </c>
      <c r="J15156" s="268">
        <v>0.01</v>
      </c>
      <c r="K15156" s="83" t="str">
        <f>IFERROR(IFERROR(VLOOKUP(I15156,'DE-PARA'!B:D,3,0),VLOOKUP(I15156,'DE-PARA'!C:D,2,0)),"NÃO ENCONTRADO")</f>
        <v>Entrada Conta Aplicação (+)</v>
      </c>
      <c r="L15156" s="50" t="str">
        <f>VLOOKUP(K15156,'Base -Receita-Despesa'!$B:$AS,1,FALSE)</f>
        <v>ENTRADA CONTA APLICAÇÃO (+)</v>
      </c>
    </row>
    <row r="15157" spans="1:12" x14ac:dyDescent="0.3">
      <c r="A15157" s="82" t="str">
        <f t="shared" si="474"/>
        <v>2019</v>
      </c>
      <c r="B15157" s="263" t="s">
        <v>2240</v>
      </c>
      <c r="C15157" s="264" t="s">
        <v>138</v>
      </c>
      <c r="D15157" s="74" t="str">
        <f t="shared" si="473"/>
        <v>out/2019</v>
      </c>
      <c r="E15157" s="267">
        <v>43759</v>
      </c>
      <c r="F15157" s="263" t="s">
        <v>1061</v>
      </c>
      <c r="G15157" s="263" t="s">
        <v>2229</v>
      </c>
      <c r="H15157" s="268" t="s">
        <v>4370</v>
      </c>
      <c r="I15157" s="268" t="s">
        <v>126</v>
      </c>
      <c r="J15157" s="269">
        <v>-500000</v>
      </c>
      <c r="K15157" s="83" t="str">
        <f>IFERROR(IFERROR(VLOOKUP(I15157,'DE-PARA'!B:D,3,0),VLOOKUP(I15157,'DE-PARA'!C:D,2,0)),"NÃO ENCONTRADO")</f>
        <v>TEV – Transferências Entre Contas (Entradas)</v>
      </c>
      <c r="L15157" s="50" t="str">
        <f>VLOOKUP(K15157,'Base -Receita-Despesa'!$B:$AS,1,FALSE)</f>
        <v>TEV – Transferências Entre Contas (Entradas)</v>
      </c>
    </row>
    <row r="15158" spans="1:12" x14ac:dyDescent="0.3">
      <c r="A15158" s="82" t="str">
        <f t="shared" si="474"/>
        <v>2019</v>
      </c>
      <c r="B15158" s="263" t="s">
        <v>2228</v>
      </c>
      <c r="C15158" s="264" t="s">
        <v>138</v>
      </c>
      <c r="D15158" s="74" t="str">
        <f t="shared" si="473"/>
        <v>out/2019</v>
      </c>
      <c r="E15158" s="267">
        <v>43759</v>
      </c>
      <c r="F15158" s="265" t="s">
        <v>139</v>
      </c>
      <c r="G15158" s="265" t="s">
        <v>2229</v>
      </c>
      <c r="H15158" s="268" t="s">
        <v>4614</v>
      </c>
      <c r="I15158" s="273" t="s">
        <v>141</v>
      </c>
      <c r="J15158" s="269">
        <v>-1629.81</v>
      </c>
      <c r="K15158" s="83" t="str">
        <f>IFERROR(IFERROR(VLOOKUP(I15158,'DE-PARA'!B:D,3,0),VLOOKUP(I15158,'DE-PARA'!C:D,2,0)),"NÃO ENCONTRADO")</f>
        <v>Pessoal</v>
      </c>
      <c r="L15158" s="50" t="str">
        <f>VLOOKUP(K15158,'Base -Receita-Despesa'!$B:$AS,1,FALSE)</f>
        <v>Pessoal</v>
      </c>
    </row>
    <row r="15159" spans="1:12" x14ac:dyDescent="0.3">
      <c r="A15159" s="82" t="str">
        <f t="shared" si="474"/>
        <v>2019</v>
      </c>
      <c r="B15159" s="263" t="s">
        <v>2228</v>
      </c>
      <c r="C15159" s="264" t="s">
        <v>138</v>
      </c>
      <c r="D15159" s="74" t="str">
        <f t="shared" si="473"/>
        <v>out/2019</v>
      </c>
      <c r="E15159" s="267">
        <v>43759</v>
      </c>
      <c r="F15159" s="265" t="s">
        <v>1261</v>
      </c>
      <c r="G15159" s="265" t="s">
        <v>2229</v>
      </c>
      <c r="H15159" s="268" t="s">
        <v>2338</v>
      </c>
      <c r="I15159" s="268" t="s">
        <v>135</v>
      </c>
      <c r="J15159" s="268">
        <v>-53.13</v>
      </c>
      <c r="K15159" s="83" t="str">
        <f>IFERROR(IFERROR(VLOOKUP(I15159,'DE-PARA'!B:D,3,0),VLOOKUP(I15159,'DE-PARA'!C:D,2,0)),"NÃO ENCONTRADO")</f>
        <v>Outras Saídas</v>
      </c>
      <c r="L15159" s="50" t="str">
        <f>VLOOKUP(K15159,'Base -Receita-Despesa'!$B:$AS,1,FALSE)</f>
        <v>Outras Saídas</v>
      </c>
    </row>
    <row r="15160" spans="1:12" x14ac:dyDescent="0.3">
      <c r="A15160" s="82" t="str">
        <f t="shared" si="474"/>
        <v>2019</v>
      </c>
      <c r="B15160" s="263" t="s">
        <v>2228</v>
      </c>
      <c r="C15160" s="264" t="s">
        <v>138</v>
      </c>
      <c r="D15160" s="74" t="str">
        <f t="shared" si="473"/>
        <v>out/2019</v>
      </c>
      <c r="E15160" s="267">
        <v>43759</v>
      </c>
      <c r="F15160" s="265" t="s">
        <v>139</v>
      </c>
      <c r="G15160" s="265" t="s">
        <v>2229</v>
      </c>
      <c r="H15160" s="273" t="s">
        <v>4731</v>
      </c>
      <c r="I15160" s="273" t="s">
        <v>141</v>
      </c>
      <c r="J15160" s="269">
        <v>-273239.82</v>
      </c>
      <c r="K15160" s="83" t="str">
        <f>IFERROR(IFERROR(VLOOKUP(I15160,'DE-PARA'!B:D,3,0),VLOOKUP(I15160,'DE-PARA'!C:D,2,0)),"NÃO ENCONTRADO")</f>
        <v>Pessoal</v>
      </c>
      <c r="L15160" s="50" t="str">
        <f>VLOOKUP(K15160,'Base -Receita-Despesa'!$B:$AS,1,FALSE)</f>
        <v>Pessoal</v>
      </c>
    </row>
    <row r="15161" spans="1:12" x14ac:dyDescent="0.3">
      <c r="A15161" s="82" t="str">
        <f t="shared" si="474"/>
        <v>2019</v>
      </c>
      <c r="B15161" s="263" t="s">
        <v>2228</v>
      </c>
      <c r="C15161" s="264" t="s">
        <v>138</v>
      </c>
      <c r="D15161" s="74" t="str">
        <f t="shared" si="473"/>
        <v>out/2019</v>
      </c>
      <c r="E15161" s="267">
        <v>43759</v>
      </c>
      <c r="F15161" s="265" t="s">
        <v>139</v>
      </c>
      <c r="G15161" s="265" t="s">
        <v>2229</v>
      </c>
      <c r="H15161" s="268" t="s">
        <v>4645</v>
      </c>
      <c r="I15161" s="273" t="s">
        <v>141</v>
      </c>
      <c r="J15161" s="268">
        <v>-750</v>
      </c>
      <c r="K15161" s="83" t="str">
        <f>IFERROR(IFERROR(VLOOKUP(I15161,'DE-PARA'!B:D,3,0),VLOOKUP(I15161,'DE-PARA'!C:D,2,0)),"NÃO ENCONTRADO")</f>
        <v>Pessoal</v>
      </c>
      <c r="L15161" s="50" t="str">
        <f>VLOOKUP(K15161,'Base -Receita-Despesa'!$B:$AS,1,FALSE)</f>
        <v>Pessoal</v>
      </c>
    </row>
    <row r="15162" spans="1:12" x14ac:dyDescent="0.3">
      <c r="A15162" s="82" t="str">
        <f t="shared" si="474"/>
        <v>2019</v>
      </c>
      <c r="B15162" s="263" t="s">
        <v>2228</v>
      </c>
      <c r="C15162" s="264" t="s">
        <v>138</v>
      </c>
      <c r="D15162" s="74" t="str">
        <f t="shared" si="473"/>
        <v>out/2019</v>
      </c>
      <c r="E15162" s="267">
        <v>43759</v>
      </c>
      <c r="F15162" s="263" t="s">
        <v>1061</v>
      </c>
      <c r="G15162" s="263" t="s">
        <v>2229</v>
      </c>
      <c r="H15162" s="268" t="s">
        <v>4370</v>
      </c>
      <c r="I15162" s="268" t="s">
        <v>126</v>
      </c>
      <c r="J15162" s="269">
        <v>500000</v>
      </c>
      <c r="K15162" s="83" t="str">
        <f>IFERROR(IFERROR(VLOOKUP(I15162,'DE-PARA'!B:D,3,0),VLOOKUP(I15162,'DE-PARA'!C:D,2,0)),"NÃO ENCONTRADO")</f>
        <v>TEV – Transferências Entre Contas (Entradas)</v>
      </c>
      <c r="L15162" s="50" t="str">
        <f>VLOOKUP(K15162,'Base -Receita-Despesa'!$B:$AS,1,FALSE)</f>
        <v>TEV – Transferências Entre Contas (Entradas)</v>
      </c>
    </row>
    <row r="15163" spans="1:12" x14ac:dyDescent="0.3">
      <c r="A15163" s="82" t="str">
        <f t="shared" si="474"/>
        <v>2019</v>
      </c>
      <c r="B15163" s="263" t="s">
        <v>2240</v>
      </c>
      <c r="C15163" s="264" t="s">
        <v>138</v>
      </c>
      <c r="D15163" s="74" t="str">
        <f t="shared" si="473"/>
        <v>out/2019</v>
      </c>
      <c r="E15163" s="267">
        <v>43760</v>
      </c>
      <c r="F15163" s="263" t="s">
        <v>1070</v>
      </c>
      <c r="G15163" s="263" t="s">
        <v>2229</v>
      </c>
      <c r="H15163" s="268" t="s">
        <v>1071</v>
      </c>
      <c r="I15163" s="268" t="s">
        <v>2237</v>
      </c>
      <c r="J15163" s="269">
        <v>5387713.7599999998</v>
      </c>
      <c r="K15163" s="83" t="str">
        <f>IFERROR(IFERROR(VLOOKUP(I15163,'DE-PARA'!B:D,3,0),VLOOKUP(I15163,'DE-PARA'!C:D,2,0)),"NÃO ENCONTRADO")</f>
        <v>Entrada Conta Aplicação (+)</v>
      </c>
      <c r="L15163" s="50" t="str">
        <f>VLOOKUP(K15163,'Base -Receita-Despesa'!$B:$AS,1,FALSE)</f>
        <v>ENTRADA CONTA APLICAÇÃO (+)</v>
      </c>
    </row>
    <row r="15164" spans="1:12" x14ac:dyDescent="0.3">
      <c r="A15164" s="82" t="str">
        <f t="shared" si="474"/>
        <v>2019</v>
      </c>
      <c r="B15164" s="263" t="s">
        <v>2240</v>
      </c>
      <c r="C15164" s="264" t="s">
        <v>138</v>
      </c>
      <c r="D15164" s="74" t="str">
        <f t="shared" si="473"/>
        <v>out/2019</v>
      </c>
      <c r="E15164" s="267">
        <v>43760</v>
      </c>
      <c r="F15164" s="263" t="s">
        <v>1061</v>
      </c>
      <c r="G15164" s="263" t="s">
        <v>2229</v>
      </c>
      <c r="H15164" s="268" t="s">
        <v>4370</v>
      </c>
      <c r="I15164" s="268" t="s">
        <v>126</v>
      </c>
      <c r="J15164" s="269">
        <v>-500000</v>
      </c>
      <c r="K15164" s="83" t="str">
        <f>IFERROR(IFERROR(VLOOKUP(I15164,'DE-PARA'!B:D,3,0),VLOOKUP(I15164,'DE-PARA'!C:D,2,0)),"NÃO ENCONTRADO")</f>
        <v>TEV – Transferências Entre Contas (Entradas)</v>
      </c>
      <c r="L15164" s="50" t="str">
        <f>VLOOKUP(K15164,'Base -Receita-Despesa'!$B:$AS,1,FALSE)</f>
        <v>TEV – Transferências Entre Contas (Entradas)</v>
      </c>
    </row>
    <row r="15165" spans="1:12" x14ac:dyDescent="0.3">
      <c r="A15165" s="82" t="str">
        <f t="shared" si="474"/>
        <v>2019</v>
      </c>
      <c r="B15165" s="263" t="s">
        <v>2240</v>
      </c>
      <c r="C15165" s="264" t="s">
        <v>138</v>
      </c>
      <c r="D15165" s="74" t="str">
        <f t="shared" si="473"/>
        <v>out/2019</v>
      </c>
      <c r="E15165" s="267">
        <v>43760</v>
      </c>
      <c r="F15165" s="263" t="s">
        <v>1061</v>
      </c>
      <c r="G15165" s="263" t="s">
        <v>2229</v>
      </c>
      <c r="H15165" s="268" t="s">
        <v>4370</v>
      </c>
      <c r="I15165" s="268" t="s">
        <v>126</v>
      </c>
      <c r="J15165" s="269">
        <v>-4887713.76</v>
      </c>
      <c r="K15165" s="83" t="str">
        <f>IFERROR(IFERROR(VLOOKUP(I15165,'DE-PARA'!B:D,3,0),VLOOKUP(I15165,'DE-PARA'!C:D,2,0)),"NÃO ENCONTRADO")</f>
        <v>TEV – Transferências Entre Contas (Entradas)</v>
      </c>
      <c r="L15165" s="50" t="str">
        <f>VLOOKUP(K15165,'Base -Receita-Despesa'!$B:$AS,1,FALSE)</f>
        <v>TEV – Transferências Entre Contas (Entradas)</v>
      </c>
    </row>
    <row r="15166" spans="1:12" x14ac:dyDescent="0.3">
      <c r="A15166" s="82" t="str">
        <f t="shared" si="474"/>
        <v>2019</v>
      </c>
      <c r="B15166" s="263" t="s">
        <v>2228</v>
      </c>
      <c r="C15166" s="264" t="s">
        <v>138</v>
      </c>
      <c r="D15166" s="74" t="str">
        <f t="shared" si="473"/>
        <v>out/2019</v>
      </c>
      <c r="E15166" s="267">
        <v>43760</v>
      </c>
      <c r="F15166" s="265" t="s">
        <v>2460</v>
      </c>
      <c r="G15166" s="265" t="s">
        <v>2229</v>
      </c>
      <c r="H15166" s="273" t="s">
        <v>406</v>
      </c>
      <c r="I15166" s="273" t="s">
        <v>130</v>
      </c>
      <c r="J15166" s="278">
        <v>-21339.93</v>
      </c>
      <c r="K15166" s="83" t="str">
        <f>IFERROR(IFERROR(VLOOKUP(I15166,'DE-PARA'!B:D,3,0),VLOOKUP(I15166,'DE-PARA'!C:D,2,0)),"NÃO ENCONTRADO")</f>
        <v>Rescisões Trabalhistas</v>
      </c>
      <c r="L15166" s="50" t="str">
        <f>VLOOKUP(K15166,'Base -Receita-Despesa'!$B:$AS,1,FALSE)</f>
        <v>Rescisões Trabalhistas</v>
      </c>
    </row>
    <row r="15167" spans="1:12" x14ac:dyDescent="0.3">
      <c r="A15167" s="82" t="str">
        <f t="shared" si="474"/>
        <v>2019</v>
      </c>
      <c r="B15167" s="263" t="s">
        <v>2228</v>
      </c>
      <c r="C15167" s="264" t="s">
        <v>138</v>
      </c>
      <c r="D15167" s="74" t="str">
        <f t="shared" si="473"/>
        <v>out/2019</v>
      </c>
      <c r="E15167" s="267">
        <v>43760</v>
      </c>
      <c r="F15167" s="265" t="s">
        <v>2460</v>
      </c>
      <c r="G15167" s="265" t="s">
        <v>2229</v>
      </c>
      <c r="H15167" s="273" t="s">
        <v>406</v>
      </c>
      <c r="I15167" s="268" t="s">
        <v>562</v>
      </c>
      <c r="J15167" s="269">
        <v>-2240.69</v>
      </c>
      <c r="K15167" s="83" t="str">
        <f>IFERROR(IFERROR(VLOOKUP(I15167,'DE-PARA'!B:D,3,0),VLOOKUP(I15167,'DE-PARA'!C:D,2,0)),"NÃO ENCONTRADO")</f>
        <v>Outras Saídas</v>
      </c>
      <c r="L15167" s="50" t="str">
        <f>VLOOKUP(K15167,'Base -Receita-Despesa'!$B:$AS,1,FALSE)</f>
        <v>Outras Saídas</v>
      </c>
    </row>
    <row r="15168" spans="1:12" x14ac:dyDescent="0.3">
      <c r="A15168" s="82" t="str">
        <f t="shared" si="474"/>
        <v>2019</v>
      </c>
      <c r="B15168" s="263" t="s">
        <v>2228</v>
      </c>
      <c r="C15168" s="264" t="s">
        <v>138</v>
      </c>
      <c r="D15168" s="74" t="str">
        <f t="shared" si="473"/>
        <v>out/2019</v>
      </c>
      <c r="E15168" s="267">
        <v>43760</v>
      </c>
      <c r="F15168" s="265" t="s">
        <v>3376</v>
      </c>
      <c r="G15168" s="265" t="s">
        <v>2229</v>
      </c>
      <c r="H15168" s="273" t="s">
        <v>406</v>
      </c>
      <c r="I15168" s="273" t="s">
        <v>130</v>
      </c>
      <c r="J15168" s="269">
        <v>-31487.919999999998</v>
      </c>
      <c r="K15168" s="83" t="str">
        <f>IFERROR(IFERROR(VLOOKUP(I15168,'DE-PARA'!B:D,3,0),VLOOKUP(I15168,'DE-PARA'!C:D,2,0)),"NÃO ENCONTRADO")</f>
        <v>Rescisões Trabalhistas</v>
      </c>
      <c r="L15168" s="50" t="str">
        <f>VLOOKUP(K15168,'Base -Receita-Despesa'!$B:$AS,1,FALSE)</f>
        <v>Rescisões Trabalhistas</v>
      </c>
    </row>
    <row r="15169" spans="1:12" x14ac:dyDescent="0.3">
      <c r="A15169" s="82" t="str">
        <f t="shared" si="474"/>
        <v>2019</v>
      </c>
      <c r="B15169" s="263" t="s">
        <v>2228</v>
      </c>
      <c r="C15169" s="264" t="s">
        <v>138</v>
      </c>
      <c r="D15169" s="74" t="str">
        <f t="shared" si="473"/>
        <v>out/2019</v>
      </c>
      <c r="E15169" s="267">
        <v>43760</v>
      </c>
      <c r="F15169" s="265" t="s">
        <v>139</v>
      </c>
      <c r="G15169" s="265" t="s">
        <v>2229</v>
      </c>
      <c r="H15169" s="268" t="s">
        <v>4525</v>
      </c>
      <c r="I15169" s="268" t="s">
        <v>141</v>
      </c>
      <c r="J15169" s="278">
        <v>-6438.61</v>
      </c>
      <c r="K15169" s="83" t="str">
        <f>IFERROR(IFERROR(VLOOKUP(I15169,'DE-PARA'!B:D,3,0),VLOOKUP(I15169,'DE-PARA'!C:D,2,0)),"NÃO ENCONTRADO")</f>
        <v>Pessoal</v>
      </c>
      <c r="L15169" s="50" t="str">
        <f>VLOOKUP(K15169,'Base -Receita-Despesa'!$B:$AS,1,FALSE)</f>
        <v>Pessoal</v>
      </c>
    </row>
    <row r="15170" spans="1:12" x14ac:dyDescent="0.3">
      <c r="A15170" s="82" t="str">
        <f t="shared" si="474"/>
        <v>2019</v>
      </c>
      <c r="B15170" s="263" t="s">
        <v>2228</v>
      </c>
      <c r="C15170" s="264" t="s">
        <v>138</v>
      </c>
      <c r="D15170" s="74" t="str">
        <f t="shared" si="473"/>
        <v>out/2019</v>
      </c>
      <c r="E15170" s="267">
        <v>43760</v>
      </c>
      <c r="F15170" s="265">
        <v>7060</v>
      </c>
      <c r="G15170" s="265" t="s">
        <v>2229</v>
      </c>
      <c r="H15170" s="273" t="s">
        <v>4691</v>
      </c>
      <c r="I15170" s="273" t="s">
        <v>2207</v>
      </c>
      <c r="J15170" s="269">
        <v>-3500</v>
      </c>
      <c r="K15170" s="83" t="str">
        <f>IFERROR(IFERROR(VLOOKUP(I15170,'DE-PARA'!B:D,3,0),VLOOKUP(I15170,'DE-PARA'!C:D,2,0)),"NÃO ENCONTRADO")</f>
        <v>Serviços</v>
      </c>
      <c r="L15170" s="50" t="str">
        <f>VLOOKUP(K15170,'Base -Receita-Despesa'!$B:$AS,1,FALSE)</f>
        <v>Serviços</v>
      </c>
    </row>
    <row r="15171" spans="1:12" x14ac:dyDescent="0.3">
      <c r="A15171" s="82" t="str">
        <f t="shared" si="474"/>
        <v>2019</v>
      </c>
      <c r="B15171" s="263" t="s">
        <v>2228</v>
      </c>
      <c r="C15171" s="264" t="s">
        <v>138</v>
      </c>
      <c r="D15171" s="74" t="str">
        <f t="shared" si="473"/>
        <v>out/2019</v>
      </c>
      <c r="E15171" s="267">
        <v>43760</v>
      </c>
      <c r="F15171" s="265">
        <v>166</v>
      </c>
      <c r="G15171" s="265" t="s">
        <v>2229</v>
      </c>
      <c r="H15171" s="273" t="s">
        <v>2389</v>
      </c>
      <c r="I15171" s="273" t="s">
        <v>2197</v>
      </c>
      <c r="J15171" s="269">
        <v>-5450</v>
      </c>
      <c r="K15171" s="83" t="str">
        <f>IFERROR(IFERROR(VLOOKUP(I15171,'DE-PARA'!B:D,3,0),VLOOKUP(I15171,'DE-PARA'!C:D,2,0)),"NÃO ENCONTRADO")</f>
        <v>Serviços</v>
      </c>
      <c r="L15171" s="50" t="str">
        <f>VLOOKUP(K15171,'Base -Receita-Despesa'!$B:$AS,1,FALSE)</f>
        <v>Serviços</v>
      </c>
    </row>
    <row r="15172" spans="1:12" x14ac:dyDescent="0.3">
      <c r="A15172" s="82" t="str">
        <f t="shared" si="474"/>
        <v>2019</v>
      </c>
      <c r="B15172" s="263" t="s">
        <v>2228</v>
      </c>
      <c r="C15172" s="264" t="s">
        <v>138</v>
      </c>
      <c r="D15172" s="74" t="str">
        <f t="shared" ref="D15172:D15235" si="475">TEXT(E15172,"mmm/aaaa")</f>
        <v>out/2019</v>
      </c>
      <c r="E15172" s="267">
        <v>43760</v>
      </c>
      <c r="F15172" s="265">
        <v>1140</v>
      </c>
      <c r="G15172" s="265" t="s">
        <v>2229</v>
      </c>
      <c r="H15172" s="273" t="s">
        <v>4732</v>
      </c>
      <c r="I15172" s="273" t="s">
        <v>120</v>
      </c>
      <c r="J15172" s="268">
        <v>-110</v>
      </c>
      <c r="K15172" s="83" t="str">
        <f>IFERROR(IFERROR(VLOOKUP(I15172,'DE-PARA'!B:D,3,0),VLOOKUP(I15172,'DE-PARA'!C:D,2,0)),"NÃO ENCONTRADO")</f>
        <v>Serviços</v>
      </c>
      <c r="L15172" s="50" t="str">
        <f>VLOOKUP(K15172,'Base -Receita-Despesa'!$B:$AS,1,FALSE)</f>
        <v>Serviços</v>
      </c>
    </row>
    <row r="15173" spans="1:12" x14ac:dyDescent="0.3">
      <c r="A15173" s="82" t="str">
        <f t="shared" si="474"/>
        <v>2019</v>
      </c>
      <c r="B15173" s="263" t="s">
        <v>2228</v>
      </c>
      <c r="C15173" s="264" t="s">
        <v>138</v>
      </c>
      <c r="D15173" s="74" t="str">
        <f t="shared" si="475"/>
        <v>out/2019</v>
      </c>
      <c r="E15173" s="267">
        <v>43760</v>
      </c>
      <c r="F15173" s="265">
        <v>1768</v>
      </c>
      <c r="G15173" s="265" t="s">
        <v>2229</v>
      </c>
      <c r="H15173" s="273" t="s">
        <v>2328</v>
      </c>
      <c r="I15173" s="273" t="s">
        <v>145</v>
      </c>
      <c r="J15173" s="269">
        <v>-3500</v>
      </c>
      <c r="K15173" s="83" t="str">
        <f>IFERROR(IFERROR(VLOOKUP(I15173,'DE-PARA'!B:D,3,0),VLOOKUP(I15173,'DE-PARA'!C:D,2,0)),"NÃO ENCONTRADO")</f>
        <v>Serviços</v>
      </c>
      <c r="L15173" s="50" t="str">
        <f>VLOOKUP(K15173,'Base -Receita-Despesa'!$B:$AS,1,FALSE)</f>
        <v>Serviços</v>
      </c>
    </row>
    <row r="15174" spans="1:12" x14ac:dyDescent="0.3">
      <c r="A15174" s="82" t="str">
        <f t="shared" si="474"/>
        <v>2019</v>
      </c>
      <c r="B15174" s="263" t="s">
        <v>2228</v>
      </c>
      <c r="C15174" s="264" t="s">
        <v>138</v>
      </c>
      <c r="D15174" s="74" t="str">
        <f t="shared" si="475"/>
        <v>out/2019</v>
      </c>
      <c r="E15174" s="267">
        <v>43760</v>
      </c>
      <c r="F15174" s="265">
        <v>435</v>
      </c>
      <c r="G15174" s="265" t="s">
        <v>2229</v>
      </c>
      <c r="H15174" s="282" t="s">
        <v>4391</v>
      </c>
      <c r="I15174" s="273" t="s">
        <v>2202</v>
      </c>
      <c r="J15174" s="269">
        <v>-7454.1</v>
      </c>
      <c r="K15174" s="83" t="str">
        <f>IFERROR(IFERROR(VLOOKUP(I15174,'DE-PARA'!B:D,3,0),VLOOKUP(I15174,'DE-PARA'!C:D,2,0)),"NÃO ENCONTRADO")</f>
        <v>Serviços</v>
      </c>
      <c r="L15174" s="50" t="str">
        <f>VLOOKUP(K15174,'Base -Receita-Despesa'!$B:$AS,1,FALSE)</f>
        <v>Serviços</v>
      </c>
    </row>
    <row r="15175" spans="1:12" x14ac:dyDescent="0.3">
      <c r="A15175" s="82" t="str">
        <f t="shared" si="474"/>
        <v>2019</v>
      </c>
      <c r="B15175" s="263" t="s">
        <v>2228</v>
      </c>
      <c r="C15175" s="264" t="s">
        <v>138</v>
      </c>
      <c r="D15175" s="74" t="str">
        <f t="shared" si="475"/>
        <v>out/2019</v>
      </c>
      <c r="E15175" s="267">
        <v>43760</v>
      </c>
      <c r="F15175" s="265" t="s">
        <v>4733</v>
      </c>
      <c r="G15175" s="265" t="s">
        <v>2229</v>
      </c>
      <c r="H15175" s="273" t="s">
        <v>4555</v>
      </c>
      <c r="I15175" s="273" t="s">
        <v>133</v>
      </c>
      <c r="J15175" s="278">
        <v>-7890.03</v>
      </c>
      <c r="K15175" s="83" t="str">
        <f>IFERROR(IFERROR(VLOOKUP(I15175,'DE-PARA'!B:D,3,0),VLOOKUP(I15175,'DE-PARA'!C:D,2,0)),"NÃO ENCONTRADO")</f>
        <v>Pessoal</v>
      </c>
      <c r="L15175" s="50" t="str">
        <f>VLOOKUP(K15175,'Base -Receita-Despesa'!$B:$AS,1,FALSE)</f>
        <v>Pessoal</v>
      </c>
    </row>
    <row r="15176" spans="1:12" x14ac:dyDescent="0.3">
      <c r="A15176" s="82" t="str">
        <f t="shared" si="474"/>
        <v>2019</v>
      </c>
      <c r="B15176" s="263" t="s">
        <v>2228</v>
      </c>
      <c r="C15176" s="264" t="s">
        <v>138</v>
      </c>
      <c r="D15176" s="74" t="str">
        <f t="shared" si="475"/>
        <v>out/2019</v>
      </c>
      <c r="E15176" s="267">
        <v>43760</v>
      </c>
      <c r="F15176" s="265">
        <v>18185</v>
      </c>
      <c r="G15176" s="265" t="s">
        <v>2229</v>
      </c>
      <c r="H15176" s="273" t="s">
        <v>2340</v>
      </c>
      <c r="I15176" s="273" t="s">
        <v>618</v>
      </c>
      <c r="J15176" s="269">
        <v>-24649.4</v>
      </c>
      <c r="K15176" s="83" t="str">
        <f>IFERROR(IFERROR(VLOOKUP(I15176,'DE-PARA'!B:D,3,0),VLOOKUP(I15176,'DE-PARA'!C:D,2,0)),"NÃO ENCONTRADO")</f>
        <v>Serviços</v>
      </c>
      <c r="L15176" s="50" t="str">
        <f>VLOOKUP(K15176,'Base -Receita-Despesa'!$B:$AS,1,FALSE)</f>
        <v>Serviços</v>
      </c>
    </row>
    <row r="15177" spans="1:12" x14ac:dyDescent="0.3">
      <c r="A15177" s="82" t="str">
        <f t="shared" si="474"/>
        <v>2019</v>
      </c>
      <c r="B15177" s="263" t="s">
        <v>2228</v>
      </c>
      <c r="C15177" s="264" t="s">
        <v>138</v>
      </c>
      <c r="D15177" s="74" t="str">
        <f t="shared" si="475"/>
        <v>out/2019</v>
      </c>
      <c r="E15177" s="267">
        <v>43760</v>
      </c>
      <c r="F15177" s="265" t="s">
        <v>2471</v>
      </c>
      <c r="G15177" s="265" t="s">
        <v>2229</v>
      </c>
      <c r="H15177" s="273" t="s">
        <v>2362</v>
      </c>
      <c r="I15177" s="273" t="s">
        <v>439</v>
      </c>
      <c r="J15177" s="268">
        <v>-998</v>
      </c>
      <c r="K15177" s="83" t="str">
        <f>IFERROR(IFERROR(VLOOKUP(I15177,'DE-PARA'!B:D,3,0),VLOOKUP(I15177,'DE-PARA'!C:D,2,0)),"NÃO ENCONTRADO")</f>
        <v>Aluguéis</v>
      </c>
      <c r="L15177" s="50" t="str">
        <f>VLOOKUP(K15177,'Base -Receita-Despesa'!$B:$AS,1,FALSE)</f>
        <v>Aluguéis</v>
      </c>
    </row>
    <row r="15178" spans="1:12" x14ac:dyDescent="0.3">
      <c r="A15178" s="82" t="str">
        <f t="shared" si="474"/>
        <v>2019</v>
      </c>
      <c r="B15178" s="263" t="s">
        <v>2228</v>
      </c>
      <c r="C15178" s="264" t="s">
        <v>138</v>
      </c>
      <c r="D15178" s="74" t="str">
        <f t="shared" si="475"/>
        <v>out/2019</v>
      </c>
      <c r="E15178" s="267">
        <v>43760</v>
      </c>
      <c r="F15178" s="265" t="s">
        <v>4377</v>
      </c>
      <c r="G15178" s="265" t="s">
        <v>2229</v>
      </c>
      <c r="H15178" s="273" t="s">
        <v>4734</v>
      </c>
      <c r="I15178" s="273" t="s">
        <v>128</v>
      </c>
      <c r="J15178" s="278">
        <v>-29820.720000000001</v>
      </c>
      <c r="K15178" s="83" t="str">
        <f>IFERROR(IFERROR(VLOOKUP(I15178,'DE-PARA'!B:D,3,0),VLOOKUP(I15178,'DE-PARA'!C:D,2,0)),"NÃO ENCONTRADO")</f>
        <v>Encargos sobre Folha de Pagamento</v>
      </c>
      <c r="L15178" s="50" t="str">
        <f>VLOOKUP(K15178,'Base -Receita-Despesa'!$B:$AS,1,FALSE)</f>
        <v>Encargos sobre Folha de Pagamento</v>
      </c>
    </row>
    <row r="15179" spans="1:12" x14ac:dyDescent="0.3">
      <c r="A15179" s="82" t="str">
        <f t="shared" si="474"/>
        <v>2019</v>
      </c>
      <c r="B15179" s="263" t="s">
        <v>2228</v>
      </c>
      <c r="C15179" s="264" t="s">
        <v>138</v>
      </c>
      <c r="D15179" s="74" t="str">
        <f t="shared" si="475"/>
        <v>out/2019</v>
      </c>
      <c r="E15179" s="267">
        <v>43760</v>
      </c>
      <c r="F15179" s="265" t="s">
        <v>4377</v>
      </c>
      <c r="G15179" s="265" t="s">
        <v>2229</v>
      </c>
      <c r="H15179" s="273" t="s">
        <v>4734</v>
      </c>
      <c r="I15179" s="268" t="s">
        <v>562</v>
      </c>
      <c r="J15179" s="269">
        <v>-1640.14</v>
      </c>
      <c r="K15179" s="83" t="str">
        <f>IFERROR(IFERROR(VLOOKUP(I15179,'DE-PARA'!B:D,3,0),VLOOKUP(I15179,'DE-PARA'!C:D,2,0)),"NÃO ENCONTRADO")</f>
        <v>Outras Saídas</v>
      </c>
      <c r="L15179" s="50" t="str">
        <f>VLOOKUP(K15179,'Base -Receita-Despesa'!$B:$AS,1,FALSE)</f>
        <v>Outras Saídas</v>
      </c>
    </row>
    <row r="15180" spans="1:12" x14ac:dyDescent="0.3">
      <c r="A15180" s="82" t="str">
        <f t="shared" si="474"/>
        <v>2019</v>
      </c>
      <c r="B15180" s="263" t="s">
        <v>2228</v>
      </c>
      <c r="C15180" s="264" t="s">
        <v>138</v>
      </c>
      <c r="D15180" s="74" t="str">
        <f t="shared" si="475"/>
        <v>out/2019</v>
      </c>
      <c r="E15180" s="267">
        <v>43760</v>
      </c>
      <c r="F15180" s="265" t="s">
        <v>4735</v>
      </c>
      <c r="G15180" s="265" t="s">
        <v>2229</v>
      </c>
      <c r="H15180" s="273" t="s">
        <v>4736</v>
      </c>
      <c r="I15180" s="273" t="s">
        <v>179</v>
      </c>
      <c r="J15180" s="273">
        <v>-771.09</v>
      </c>
      <c r="K15180" s="83" t="str">
        <f>IFERROR(IFERROR(VLOOKUP(I15180,'DE-PARA'!B:D,3,0),VLOOKUP(I15180,'DE-PARA'!C:D,2,0)),"NÃO ENCONTRADO")</f>
        <v>Serviços</v>
      </c>
      <c r="L15180" s="50" t="str">
        <f>VLOOKUP(K15180,'Base -Receita-Despesa'!$B:$AS,1,FALSE)</f>
        <v>Serviços</v>
      </c>
    </row>
    <row r="15181" spans="1:12" x14ac:dyDescent="0.3">
      <c r="A15181" s="82" t="str">
        <f t="shared" si="474"/>
        <v>2019</v>
      </c>
      <c r="B15181" s="263" t="s">
        <v>2228</v>
      </c>
      <c r="C15181" s="264" t="s">
        <v>138</v>
      </c>
      <c r="D15181" s="74" t="str">
        <f t="shared" si="475"/>
        <v>out/2019</v>
      </c>
      <c r="E15181" s="267">
        <v>43760</v>
      </c>
      <c r="F15181" s="265" t="s">
        <v>4735</v>
      </c>
      <c r="G15181" s="265" t="s">
        <v>2229</v>
      </c>
      <c r="H15181" s="273" t="s">
        <v>4736</v>
      </c>
      <c r="I15181" s="268" t="s">
        <v>562</v>
      </c>
      <c r="J15181" s="268">
        <v>-5.09</v>
      </c>
      <c r="K15181" s="83" t="str">
        <f>IFERROR(IFERROR(VLOOKUP(I15181,'DE-PARA'!B:D,3,0),VLOOKUP(I15181,'DE-PARA'!C:D,2,0)),"NÃO ENCONTRADO")</f>
        <v>Outras Saídas</v>
      </c>
      <c r="L15181" s="50" t="str">
        <f>VLOOKUP(K15181,'Base -Receita-Despesa'!$B:$AS,1,FALSE)</f>
        <v>Outras Saídas</v>
      </c>
    </row>
    <row r="15182" spans="1:12" x14ac:dyDescent="0.3">
      <c r="A15182" s="82" t="str">
        <f t="shared" si="474"/>
        <v>2019</v>
      </c>
      <c r="B15182" s="263" t="s">
        <v>2228</v>
      </c>
      <c r="C15182" s="264" t="s">
        <v>138</v>
      </c>
      <c r="D15182" s="74" t="str">
        <f t="shared" si="475"/>
        <v>out/2019</v>
      </c>
      <c r="E15182" s="267">
        <v>43760</v>
      </c>
      <c r="F15182" s="265" t="s">
        <v>4737</v>
      </c>
      <c r="G15182" s="265" t="s">
        <v>2229</v>
      </c>
      <c r="H15182" s="273" t="s">
        <v>4736</v>
      </c>
      <c r="I15182" s="273" t="s">
        <v>188</v>
      </c>
      <c r="J15182" s="273">
        <v>-611.08000000000004</v>
      </c>
      <c r="K15182" s="83" t="str">
        <f>IFERROR(IFERROR(VLOOKUP(I15182,'DE-PARA'!B:D,3,0),VLOOKUP(I15182,'DE-PARA'!C:D,2,0)),"NÃO ENCONTRADO")</f>
        <v>Serviços</v>
      </c>
      <c r="L15182" s="50" t="str">
        <f>VLOOKUP(K15182,'Base -Receita-Despesa'!$B:$AS,1,FALSE)</f>
        <v>Serviços</v>
      </c>
    </row>
    <row r="15183" spans="1:12" x14ac:dyDescent="0.3">
      <c r="A15183" s="82" t="str">
        <f t="shared" si="474"/>
        <v>2019</v>
      </c>
      <c r="B15183" s="263" t="s">
        <v>2228</v>
      </c>
      <c r="C15183" s="264" t="s">
        <v>138</v>
      </c>
      <c r="D15183" s="74" t="str">
        <f t="shared" si="475"/>
        <v>out/2019</v>
      </c>
      <c r="E15183" s="267">
        <v>43760</v>
      </c>
      <c r="F15183" s="265" t="s">
        <v>4737</v>
      </c>
      <c r="G15183" s="265" t="s">
        <v>2229</v>
      </c>
      <c r="H15183" s="273" t="s">
        <v>4736</v>
      </c>
      <c r="I15183" s="268" t="s">
        <v>562</v>
      </c>
      <c r="J15183" s="268">
        <v>-4.03</v>
      </c>
      <c r="K15183" s="83" t="str">
        <f>IFERROR(IFERROR(VLOOKUP(I15183,'DE-PARA'!B:D,3,0),VLOOKUP(I15183,'DE-PARA'!C:D,2,0)),"NÃO ENCONTRADO")</f>
        <v>Outras Saídas</v>
      </c>
      <c r="L15183" s="50" t="str">
        <f>VLOOKUP(K15183,'Base -Receita-Despesa'!$B:$AS,1,FALSE)</f>
        <v>Outras Saídas</v>
      </c>
    </row>
    <row r="15184" spans="1:12" x14ac:dyDescent="0.3">
      <c r="A15184" s="82" t="str">
        <f t="shared" si="474"/>
        <v>2019</v>
      </c>
      <c r="B15184" s="263" t="s">
        <v>2228</v>
      </c>
      <c r="C15184" s="264" t="s">
        <v>138</v>
      </c>
      <c r="D15184" s="74" t="str">
        <f t="shared" si="475"/>
        <v>out/2019</v>
      </c>
      <c r="E15184" s="267">
        <v>43760</v>
      </c>
      <c r="F15184" s="265" t="s">
        <v>4738</v>
      </c>
      <c r="G15184" s="265" t="s">
        <v>2229</v>
      </c>
      <c r="H15184" s="273" t="s">
        <v>4736</v>
      </c>
      <c r="I15184" s="273" t="s">
        <v>179</v>
      </c>
      <c r="J15184" s="273">
        <v>-75</v>
      </c>
      <c r="K15184" s="83" t="str">
        <f>IFERROR(IFERROR(VLOOKUP(I15184,'DE-PARA'!B:D,3,0),VLOOKUP(I15184,'DE-PARA'!C:D,2,0)),"NÃO ENCONTRADO")</f>
        <v>Serviços</v>
      </c>
      <c r="L15184" s="50" t="str">
        <f>VLOOKUP(K15184,'Base -Receita-Despesa'!$B:$AS,1,FALSE)</f>
        <v>Serviços</v>
      </c>
    </row>
    <row r="15185" spans="1:12" x14ac:dyDescent="0.3">
      <c r="A15185" s="82" t="str">
        <f t="shared" si="474"/>
        <v>2019</v>
      </c>
      <c r="B15185" s="263" t="s">
        <v>2228</v>
      </c>
      <c r="C15185" s="264" t="s">
        <v>138</v>
      </c>
      <c r="D15185" s="74" t="str">
        <f t="shared" si="475"/>
        <v>out/2019</v>
      </c>
      <c r="E15185" s="267">
        <v>43760</v>
      </c>
      <c r="F15185" s="265" t="s">
        <v>4738</v>
      </c>
      <c r="G15185" s="265" t="s">
        <v>2229</v>
      </c>
      <c r="H15185" s="273" t="s">
        <v>4736</v>
      </c>
      <c r="I15185" s="268" t="s">
        <v>562</v>
      </c>
      <c r="J15185" s="268">
        <v>-0.49</v>
      </c>
      <c r="K15185" s="83" t="str">
        <f>IFERROR(IFERROR(VLOOKUP(I15185,'DE-PARA'!B:D,3,0),VLOOKUP(I15185,'DE-PARA'!C:D,2,0)),"NÃO ENCONTRADO")</f>
        <v>Outras Saídas</v>
      </c>
      <c r="L15185" s="50" t="str">
        <f>VLOOKUP(K15185,'Base -Receita-Despesa'!$B:$AS,1,FALSE)</f>
        <v>Outras Saídas</v>
      </c>
    </row>
    <row r="15186" spans="1:12" x14ac:dyDescent="0.3">
      <c r="A15186" s="82" t="str">
        <f t="shared" si="474"/>
        <v>2019</v>
      </c>
      <c r="B15186" s="263" t="s">
        <v>2228</v>
      </c>
      <c r="C15186" s="264" t="s">
        <v>138</v>
      </c>
      <c r="D15186" s="74" t="str">
        <f t="shared" si="475"/>
        <v>out/2019</v>
      </c>
      <c r="E15186" s="267">
        <v>43760</v>
      </c>
      <c r="F15186" s="265" t="s">
        <v>4739</v>
      </c>
      <c r="G15186" s="265" t="s">
        <v>2229</v>
      </c>
      <c r="H15186" s="273" t="s">
        <v>4736</v>
      </c>
      <c r="I15186" s="273" t="s">
        <v>188</v>
      </c>
      <c r="J15186" s="278">
        <v>-7308.55</v>
      </c>
      <c r="K15186" s="83" t="str">
        <f>IFERROR(IFERROR(VLOOKUP(I15186,'DE-PARA'!B:D,3,0),VLOOKUP(I15186,'DE-PARA'!C:D,2,0)),"NÃO ENCONTRADO")</f>
        <v>Serviços</v>
      </c>
      <c r="L15186" s="50" t="str">
        <f>VLOOKUP(K15186,'Base -Receita-Despesa'!$B:$AS,1,FALSE)</f>
        <v>Serviços</v>
      </c>
    </row>
    <row r="15187" spans="1:12" x14ac:dyDescent="0.3">
      <c r="A15187" s="82" t="str">
        <f t="shared" si="474"/>
        <v>2019</v>
      </c>
      <c r="B15187" s="263" t="s">
        <v>2228</v>
      </c>
      <c r="C15187" s="264" t="s">
        <v>138</v>
      </c>
      <c r="D15187" s="74" t="str">
        <f t="shared" si="475"/>
        <v>out/2019</v>
      </c>
      <c r="E15187" s="267">
        <v>43760</v>
      </c>
      <c r="F15187" s="265" t="s">
        <v>4739</v>
      </c>
      <c r="G15187" s="265" t="s">
        <v>2229</v>
      </c>
      <c r="H15187" s="273" t="s">
        <v>4736</v>
      </c>
      <c r="I15187" s="268" t="s">
        <v>562</v>
      </c>
      <c r="J15187" s="268">
        <v>-48.23</v>
      </c>
      <c r="K15187" s="83" t="str">
        <f>IFERROR(IFERROR(VLOOKUP(I15187,'DE-PARA'!B:D,3,0),VLOOKUP(I15187,'DE-PARA'!C:D,2,0)),"NÃO ENCONTRADO")</f>
        <v>Outras Saídas</v>
      </c>
      <c r="L15187" s="50" t="str">
        <f>VLOOKUP(K15187,'Base -Receita-Despesa'!$B:$AS,1,FALSE)</f>
        <v>Outras Saídas</v>
      </c>
    </row>
    <row r="15188" spans="1:12" x14ac:dyDescent="0.3">
      <c r="A15188" s="82" t="str">
        <f t="shared" si="474"/>
        <v>2019</v>
      </c>
      <c r="B15188" s="263" t="s">
        <v>2228</v>
      </c>
      <c r="C15188" s="264" t="s">
        <v>138</v>
      </c>
      <c r="D15188" s="74" t="str">
        <f t="shared" si="475"/>
        <v>out/2019</v>
      </c>
      <c r="E15188" s="267">
        <v>43760</v>
      </c>
      <c r="F15188" s="265">
        <v>141</v>
      </c>
      <c r="G15188" s="265" t="s">
        <v>2229</v>
      </c>
      <c r="H15188" s="273" t="s">
        <v>4736</v>
      </c>
      <c r="I15188" s="273" t="s">
        <v>188</v>
      </c>
      <c r="J15188" s="278">
        <v>-32526.75</v>
      </c>
      <c r="K15188" s="83" t="str">
        <f>IFERROR(IFERROR(VLOOKUP(I15188,'DE-PARA'!B:D,3,0),VLOOKUP(I15188,'DE-PARA'!C:D,2,0)),"NÃO ENCONTRADO")</f>
        <v>Serviços</v>
      </c>
      <c r="L15188" s="50" t="str">
        <f>VLOOKUP(K15188,'Base -Receita-Despesa'!$B:$AS,1,FALSE)</f>
        <v>Serviços</v>
      </c>
    </row>
    <row r="15189" spans="1:12" x14ac:dyDescent="0.3">
      <c r="A15189" s="82" t="str">
        <f t="shared" si="474"/>
        <v>2019</v>
      </c>
      <c r="B15189" s="263" t="s">
        <v>2228</v>
      </c>
      <c r="C15189" s="264" t="s">
        <v>138</v>
      </c>
      <c r="D15189" s="74" t="str">
        <f t="shared" si="475"/>
        <v>out/2019</v>
      </c>
      <c r="E15189" s="267">
        <v>43760</v>
      </c>
      <c r="F15189" s="265">
        <v>129</v>
      </c>
      <c r="G15189" s="265" t="s">
        <v>2229</v>
      </c>
      <c r="H15189" s="273" t="s">
        <v>4736</v>
      </c>
      <c r="I15189" s="273" t="s">
        <v>179</v>
      </c>
      <c r="J15189" s="278">
        <v>-43871.79</v>
      </c>
      <c r="K15189" s="83" t="str">
        <f>IFERROR(IFERROR(VLOOKUP(I15189,'DE-PARA'!B:D,3,0),VLOOKUP(I15189,'DE-PARA'!C:D,2,0)),"NÃO ENCONTRADO")</f>
        <v>Serviços</v>
      </c>
      <c r="L15189" s="50" t="str">
        <f>VLOOKUP(K15189,'Base -Receita-Despesa'!$B:$AS,1,FALSE)</f>
        <v>Serviços</v>
      </c>
    </row>
    <row r="15190" spans="1:12" x14ac:dyDescent="0.3">
      <c r="A15190" s="82" t="str">
        <f t="shared" si="474"/>
        <v>2019</v>
      </c>
      <c r="B15190" s="263" t="s">
        <v>2228</v>
      </c>
      <c r="C15190" s="264" t="s">
        <v>138</v>
      </c>
      <c r="D15190" s="74" t="str">
        <f t="shared" si="475"/>
        <v>out/2019</v>
      </c>
      <c r="E15190" s="267">
        <v>43760</v>
      </c>
      <c r="F15190" s="265">
        <v>140</v>
      </c>
      <c r="G15190" s="265" t="s">
        <v>2229</v>
      </c>
      <c r="H15190" s="273" t="s">
        <v>4736</v>
      </c>
      <c r="I15190" s="273" t="s">
        <v>179</v>
      </c>
      <c r="J15190" s="278">
        <v>-43871.79</v>
      </c>
      <c r="K15190" s="83" t="str">
        <f>IFERROR(IFERROR(VLOOKUP(I15190,'DE-PARA'!B:D,3,0),VLOOKUP(I15190,'DE-PARA'!C:D,2,0)),"NÃO ENCONTRADO")</f>
        <v>Serviços</v>
      </c>
      <c r="L15190" s="50" t="str">
        <f>VLOOKUP(K15190,'Base -Receita-Despesa'!$B:$AS,1,FALSE)</f>
        <v>Serviços</v>
      </c>
    </row>
    <row r="15191" spans="1:12" x14ac:dyDescent="0.3">
      <c r="A15191" s="82" t="str">
        <f t="shared" si="474"/>
        <v>2019</v>
      </c>
      <c r="B15191" s="263" t="s">
        <v>2228</v>
      </c>
      <c r="C15191" s="264" t="s">
        <v>138</v>
      </c>
      <c r="D15191" s="74" t="str">
        <f t="shared" si="475"/>
        <v>out/2019</v>
      </c>
      <c r="E15191" s="267">
        <v>43760</v>
      </c>
      <c r="F15191" s="265">
        <v>146</v>
      </c>
      <c r="G15191" s="265" t="s">
        <v>2229</v>
      </c>
      <c r="H15191" s="273" t="s">
        <v>4736</v>
      </c>
      <c r="I15191" s="273" t="s">
        <v>179</v>
      </c>
      <c r="J15191" s="278">
        <v>-4688.8599999999997</v>
      </c>
      <c r="K15191" s="83" t="str">
        <f>IFERROR(IFERROR(VLOOKUP(I15191,'DE-PARA'!B:D,3,0),VLOOKUP(I15191,'DE-PARA'!C:D,2,0)),"NÃO ENCONTRADO")</f>
        <v>Serviços</v>
      </c>
      <c r="L15191" s="50" t="str">
        <f>VLOOKUP(K15191,'Base -Receita-Despesa'!$B:$AS,1,FALSE)</f>
        <v>Serviços</v>
      </c>
    </row>
    <row r="15192" spans="1:12" x14ac:dyDescent="0.3">
      <c r="A15192" s="82" t="str">
        <f t="shared" si="474"/>
        <v>2019</v>
      </c>
      <c r="B15192" s="263" t="s">
        <v>2228</v>
      </c>
      <c r="C15192" s="264" t="s">
        <v>138</v>
      </c>
      <c r="D15192" s="74" t="str">
        <f t="shared" si="475"/>
        <v>out/2019</v>
      </c>
      <c r="E15192" s="267">
        <v>43760</v>
      </c>
      <c r="F15192" s="265">
        <v>148</v>
      </c>
      <c r="G15192" s="265" t="s">
        <v>2229</v>
      </c>
      <c r="H15192" s="273" t="s">
        <v>4736</v>
      </c>
      <c r="I15192" s="273" t="s">
        <v>179</v>
      </c>
      <c r="J15192" s="278">
        <v>-2578.0500000000002</v>
      </c>
      <c r="K15192" s="83" t="str">
        <f>IFERROR(IFERROR(VLOOKUP(I15192,'DE-PARA'!B:D,3,0),VLOOKUP(I15192,'DE-PARA'!C:D,2,0)),"NÃO ENCONTRADO")</f>
        <v>Serviços</v>
      </c>
      <c r="L15192" s="50" t="str">
        <f>VLOOKUP(K15192,'Base -Receita-Despesa'!$B:$AS,1,FALSE)</f>
        <v>Serviços</v>
      </c>
    </row>
    <row r="15193" spans="1:12" x14ac:dyDescent="0.3">
      <c r="A15193" s="82" t="str">
        <f t="shared" si="474"/>
        <v>2019</v>
      </c>
      <c r="B15193" s="263" t="s">
        <v>2228</v>
      </c>
      <c r="C15193" s="264" t="s">
        <v>138</v>
      </c>
      <c r="D15193" s="74" t="str">
        <f t="shared" si="475"/>
        <v>out/2019</v>
      </c>
      <c r="E15193" s="267">
        <v>43760</v>
      </c>
      <c r="F15193" s="265">
        <v>139</v>
      </c>
      <c r="G15193" s="265" t="s">
        <v>2229</v>
      </c>
      <c r="H15193" s="273" t="s">
        <v>4736</v>
      </c>
      <c r="I15193" s="273" t="s">
        <v>179</v>
      </c>
      <c r="J15193" s="278">
        <v>-2557.9299999999998</v>
      </c>
      <c r="K15193" s="83" t="str">
        <f>IFERROR(IFERROR(VLOOKUP(I15193,'DE-PARA'!B:D,3,0),VLOOKUP(I15193,'DE-PARA'!C:D,2,0)),"NÃO ENCONTRADO")</f>
        <v>Serviços</v>
      </c>
      <c r="L15193" s="50" t="str">
        <f>VLOOKUP(K15193,'Base -Receita-Despesa'!$B:$AS,1,FALSE)</f>
        <v>Serviços</v>
      </c>
    </row>
    <row r="15194" spans="1:12" x14ac:dyDescent="0.3">
      <c r="A15194" s="82" t="str">
        <f t="shared" si="474"/>
        <v>2019</v>
      </c>
      <c r="B15194" s="263" t="s">
        <v>2228</v>
      </c>
      <c r="C15194" s="264" t="s">
        <v>138</v>
      </c>
      <c r="D15194" s="74" t="str">
        <f t="shared" si="475"/>
        <v>out/2019</v>
      </c>
      <c r="E15194" s="267">
        <v>43760</v>
      </c>
      <c r="F15194" s="265" t="s">
        <v>4733</v>
      </c>
      <c r="G15194" s="265" t="s">
        <v>2229</v>
      </c>
      <c r="H15194" s="273" t="s">
        <v>4740</v>
      </c>
      <c r="I15194" s="273" t="s">
        <v>133</v>
      </c>
      <c r="J15194" s="278">
        <v>-4305.34</v>
      </c>
      <c r="K15194" s="83" t="str">
        <f>IFERROR(IFERROR(VLOOKUP(I15194,'DE-PARA'!B:D,3,0),VLOOKUP(I15194,'DE-PARA'!C:D,2,0)),"NÃO ENCONTRADO")</f>
        <v>Pessoal</v>
      </c>
      <c r="L15194" s="50" t="str">
        <f>VLOOKUP(K15194,'Base -Receita-Despesa'!$B:$AS,1,FALSE)</f>
        <v>Pessoal</v>
      </c>
    </row>
    <row r="15195" spans="1:12" x14ac:dyDescent="0.3">
      <c r="A15195" s="82" t="str">
        <f t="shared" si="474"/>
        <v>2019</v>
      </c>
      <c r="B15195" s="263" t="s">
        <v>2228</v>
      </c>
      <c r="C15195" s="264" t="s">
        <v>138</v>
      </c>
      <c r="D15195" s="74" t="str">
        <f t="shared" si="475"/>
        <v>out/2019</v>
      </c>
      <c r="E15195" s="267">
        <v>43760</v>
      </c>
      <c r="F15195" s="265" t="s">
        <v>4733</v>
      </c>
      <c r="G15195" s="265" t="s">
        <v>2229</v>
      </c>
      <c r="H15195" s="273" t="s">
        <v>4558</v>
      </c>
      <c r="I15195" s="273" t="s">
        <v>133</v>
      </c>
      <c r="J15195" s="278">
        <v>-2213.0100000000002</v>
      </c>
      <c r="K15195" s="83" t="str">
        <f>IFERROR(IFERROR(VLOOKUP(I15195,'DE-PARA'!B:D,3,0),VLOOKUP(I15195,'DE-PARA'!C:D,2,0)),"NÃO ENCONTRADO")</f>
        <v>Pessoal</v>
      </c>
      <c r="L15195" s="50" t="str">
        <f>VLOOKUP(K15195,'Base -Receita-Despesa'!$B:$AS,1,FALSE)</f>
        <v>Pessoal</v>
      </c>
    </row>
    <row r="15196" spans="1:12" x14ac:dyDescent="0.3">
      <c r="A15196" s="82" t="str">
        <f t="shared" si="474"/>
        <v>2019</v>
      </c>
      <c r="B15196" s="263" t="s">
        <v>2228</v>
      </c>
      <c r="C15196" s="264" t="s">
        <v>138</v>
      </c>
      <c r="D15196" s="74" t="str">
        <f t="shared" si="475"/>
        <v>out/2019</v>
      </c>
      <c r="E15196" s="267">
        <v>43760</v>
      </c>
      <c r="F15196" s="265" t="s">
        <v>4539</v>
      </c>
      <c r="G15196" s="265" t="s">
        <v>2229</v>
      </c>
      <c r="H15196" s="273" t="s">
        <v>4741</v>
      </c>
      <c r="I15196" s="273" t="s">
        <v>195</v>
      </c>
      <c r="J15196" s="269">
        <v>-120631.98</v>
      </c>
      <c r="K15196" s="83" t="str">
        <f>IFERROR(IFERROR(VLOOKUP(I15196,'DE-PARA'!B:D,3,0),VLOOKUP(I15196,'DE-PARA'!C:D,2,0)),"NÃO ENCONTRADO")</f>
        <v>Encargos sobre Folha de Pagamento</v>
      </c>
      <c r="L15196" s="50" t="str">
        <f>VLOOKUP(K15196,'Base -Receita-Despesa'!$B:$AS,1,FALSE)</f>
        <v>Encargos sobre Folha de Pagamento</v>
      </c>
    </row>
    <row r="15197" spans="1:12" x14ac:dyDescent="0.3">
      <c r="A15197" s="82" t="str">
        <f t="shared" si="474"/>
        <v>2019</v>
      </c>
      <c r="B15197" s="263" t="s">
        <v>2228</v>
      </c>
      <c r="C15197" s="264" t="s">
        <v>138</v>
      </c>
      <c r="D15197" s="74" t="str">
        <f t="shared" si="475"/>
        <v>out/2019</v>
      </c>
      <c r="E15197" s="267">
        <v>43760</v>
      </c>
      <c r="F15197" s="265" t="s">
        <v>4539</v>
      </c>
      <c r="G15197" s="265" t="s">
        <v>2229</v>
      </c>
      <c r="H15197" s="273" t="s">
        <v>4741</v>
      </c>
      <c r="I15197" s="268" t="s">
        <v>562</v>
      </c>
      <c r="J15197" s="269">
        <v>-18239.89</v>
      </c>
      <c r="K15197" s="83" t="str">
        <f>IFERROR(IFERROR(VLOOKUP(I15197,'DE-PARA'!B:D,3,0),VLOOKUP(I15197,'DE-PARA'!C:D,2,0)),"NÃO ENCONTRADO")</f>
        <v>Outras Saídas</v>
      </c>
      <c r="L15197" s="50" t="str">
        <f>VLOOKUP(K15197,'Base -Receita-Despesa'!$B:$AS,1,FALSE)</f>
        <v>Outras Saídas</v>
      </c>
    </row>
    <row r="15198" spans="1:12" x14ac:dyDescent="0.3">
      <c r="A15198" s="82" t="str">
        <f t="shared" si="474"/>
        <v>2019</v>
      </c>
      <c r="B15198" s="263" t="s">
        <v>2228</v>
      </c>
      <c r="C15198" s="264" t="s">
        <v>138</v>
      </c>
      <c r="D15198" s="74" t="str">
        <f t="shared" si="475"/>
        <v>out/2019</v>
      </c>
      <c r="E15198" s="267">
        <v>43760</v>
      </c>
      <c r="F15198" s="265" t="s">
        <v>4733</v>
      </c>
      <c r="G15198" s="265" t="s">
        <v>2229</v>
      </c>
      <c r="H15198" s="273" t="s">
        <v>3263</v>
      </c>
      <c r="I15198" s="273" t="s">
        <v>133</v>
      </c>
      <c r="J15198" s="278">
        <v>-2304.5300000000002</v>
      </c>
      <c r="K15198" s="83" t="str">
        <f>IFERROR(IFERROR(VLOOKUP(I15198,'DE-PARA'!B:D,3,0),VLOOKUP(I15198,'DE-PARA'!C:D,2,0)),"NÃO ENCONTRADO")</f>
        <v>Pessoal</v>
      </c>
      <c r="L15198" s="50" t="str">
        <f>VLOOKUP(K15198,'Base -Receita-Despesa'!$B:$AS,1,FALSE)</f>
        <v>Pessoal</v>
      </c>
    </row>
    <row r="15199" spans="1:12" x14ac:dyDescent="0.3">
      <c r="A15199" s="82" t="str">
        <f t="shared" si="474"/>
        <v>2019</v>
      </c>
      <c r="B15199" s="263" t="s">
        <v>2228</v>
      </c>
      <c r="C15199" s="264" t="s">
        <v>138</v>
      </c>
      <c r="D15199" s="74" t="str">
        <f t="shared" si="475"/>
        <v>out/2019</v>
      </c>
      <c r="E15199" s="267">
        <v>43760</v>
      </c>
      <c r="F15199" s="265" t="s">
        <v>4517</v>
      </c>
      <c r="G15199" s="265" t="s">
        <v>2229</v>
      </c>
      <c r="H15199" s="273" t="s">
        <v>1119</v>
      </c>
      <c r="I15199" s="273" t="s">
        <v>2209</v>
      </c>
      <c r="J15199" s="273">
        <v>-133.01</v>
      </c>
      <c r="K15199" s="83" t="str">
        <f>IFERROR(IFERROR(VLOOKUP(I15199,'DE-PARA'!B:D,3,0),VLOOKUP(I15199,'DE-PARA'!C:D,2,0)),"NÃO ENCONTRADO")</f>
        <v>Despesas com Viagens</v>
      </c>
      <c r="L15199" s="50" t="str">
        <f>VLOOKUP(K15199,'Base -Receita-Despesa'!$B:$AS,1,FALSE)</f>
        <v>Despesas com Viagens</v>
      </c>
    </row>
    <row r="15200" spans="1:12" x14ac:dyDescent="0.3">
      <c r="A15200" s="82" t="str">
        <f t="shared" si="474"/>
        <v>2019</v>
      </c>
      <c r="B15200" s="263" t="s">
        <v>2228</v>
      </c>
      <c r="C15200" s="264" t="s">
        <v>138</v>
      </c>
      <c r="D15200" s="74" t="str">
        <f t="shared" si="475"/>
        <v>out/2019</v>
      </c>
      <c r="E15200" s="267">
        <v>43760</v>
      </c>
      <c r="F15200" s="265" t="s">
        <v>4517</v>
      </c>
      <c r="G15200" s="265" t="s">
        <v>2229</v>
      </c>
      <c r="H15200" s="273" t="s">
        <v>1119</v>
      </c>
      <c r="I15200" s="273" t="s">
        <v>2209</v>
      </c>
      <c r="J15200" s="273">
        <v>-30.83</v>
      </c>
      <c r="K15200" s="83" t="str">
        <f>IFERROR(IFERROR(VLOOKUP(I15200,'DE-PARA'!B:D,3,0),VLOOKUP(I15200,'DE-PARA'!C:D,2,0)),"NÃO ENCONTRADO")</f>
        <v>Despesas com Viagens</v>
      </c>
      <c r="L15200" s="50" t="str">
        <f>VLOOKUP(K15200,'Base -Receita-Despesa'!$B:$AS,1,FALSE)</f>
        <v>Despesas com Viagens</v>
      </c>
    </row>
    <row r="15201" spans="1:12" x14ac:dyDescent="0.3">
      <c r="A15201" s="82" t="str">
        <f t="shared" si="474"/>
        <v>2019</v>
      </c>
      <c r="B15201" s="263" t="s">
        <v>2228</v>
      </c>
      <c r="C15201" s="264" t="s">
        <v>138</v>
      </c>
      <c r="D15201" s="74" t="str">
        <f t="shared" si="475"/>
        <v>out/2019</v>
      </c>
      <c r="E15201" s="267">
        <v>43760</v>
      </c>
      <c r="F15201" s="265" t="s">
        <v>4517</v>
      </c>
      <c r="G15201" s="265" t="s">
        <v>2229</v>
      </c>
      <c r="H15201" s="273" t="s">
        <v>1119</v>
      </c>
      <c r="I15201" s="273" t="s">
        <v>2209</v>
      </c>
      <c r="J15201" s="273">
        <v>-87.11</v>
      </c>
      <c r="K15201" s="83" t="str">
        <f>IFERROR(IFERROR(VLOOKUP(I15201,'DE-PARA'!B:D,3,0),VLOOKUP(I15201,'DE-PARA'!C:D,2,0)),"NÃO ENCONTRADO")</f>
        <v>Despesas com Viagens</v>
      </c>
      <c r="L15201" s="50" t="str">
        <f>VLOOKUP(K15201,'Base -Receita-Despesa'!$B:$AS,1,FALSE)</f>
        <v>Despesas com Viagens</v>
      </c>
    </row>
    <row r="15202" spans="1:12" x14ac:dyDescent="0.3">
      <c r="A15202" s="82" t="str">
        <f t="shared" si="474"/>
        <v>2019</v>
      </c>
      <c r="B15202" s="263" t="s">
        <v>2228</v>
      </c>
      <c r="C15202" s="264" t="s">
        <v>138</v>
      </c>
      <c r="D15202" s="74" t="str">
        <f t="shared" si="475"/>
        <v>out/2019</v>
      </c>
      <c r="E15202" s="267">
        <v>43760</v>
      </c>
      <c r="F15202" s="265" t="s">
        <v>4517</v>
      </c>
      <c r="G15202" s="265" t="s">
        <v>2229</v>
      </c>
      <c r="H15202" s="273" t="s">
        <v>1119</v>
      </c>
      <c r="I15202" s="273" t="s">
        <v>2209</v>
      </c>
      <c r="J15202" s="273">
        <v>-39.19</v>
      </c>
      <c r="K15202" s="83" t="str">
        <f>IFERROR(IFERROR(VLOOKUP(I15202,'DE-PARA'!B:D,3,0),VLOOKUP(I15202,'DE-PARA'!C:D,2,0)),"NÃO ENCONTRADO")</f>
        <v>Despesas com Viagens</v>
      </c>
      <c r="L15202" s="50" t="str">
        <f>VLOOKUP(K15202,'Base -Receita-Despesa'!$B:$AS,1,FALSE)</f>
        <v>Despesas com Viagens</v>
      </c>
    </row>
    <row r="15203" spans="1:12" x14ac:dyDescent="0.3">
      <c r="A15203" s="82" t="str">
        <f t="shared" si="474"/>
        <v>2019</v>
      </c>
      <c r="B15203" s="263" t="s">
        <v>2228</v>
      </c>
      <c r="C15203" s="264" t="s">
        <v>138</v>
      </c>
      <c r="D15203" s="74" t="str">
        <f t="shared" si="475"/>
        <v>out/2019</v>
      </c>
      <c r="E15203" s="267">
        <v>43760</v>
      </c>
      <c r="F15203" s="265" t="s">
        <v>4733</v>
      </c>
      <c r="G15203" s="265" t="s">
        <v>2229</v>
      </c>
      <c r="H15203" s="273" t="s">
        <v>1119</v>
      </c>
      <c r="I15203" s="273" t="s">
        <v>133</v>
      </c>
      <c r="J15203" s="278">
        <v>-11980.6</v>
      </c>
      <c r="K15203" s="83" t="str">
        <f>IFERROR(IFERROR(VLOOKUP(I15203,'DE-PARA'!B:D,3,0),VLOOKUP(I15203,'DE-PARA'!C:D,2,0)),"NÃO ENCONTRADO")</f>
        <v>Pessoal</v>
      </c>
      <c r="L15203" s="50" t="str">
        <f>VLOOKUP(K15203,'Base -Receita-Despesa'!$B:$AS,1,FALSE)</f>
        <v>Pessoal</v>
      </c>
    </row>
    <row r="15204" spans="1:12" x14ac:dyDescent="0.3">
      <c r="A15204" s="82" t="str">
        <f t="shared" si="474"/>
        <v>2019</v>
      </c>
      <c r="B15204" s="263" t="s">
        <v>2228</v>
      </c>
      <c r="C15204" s="264" t="s">
        <v>138</v>
      </c>
      <c r="D15204" s="74" t="str">
        <f t="shared" si="475"/>
        <v>out/2019</v>
      </c>
      <c r="E15204" s="267">
        <v>43760</v>
      </c>
      <c r="F15204" s="265" t="s">
        <v>4742</v>
      </c>
      <c r="G15204" s="265" t="s">
        <v>2229</v>
      </c>
      <c r="H15204" s="273" t="s">
        <v>4743</v>
      </c>
      <c r="I15204" s="273" t="s">
        <v>120</v>
      </c>
      <c r="J15204" s="273">
        <v>-25.17</v>
      </c>
      <c r="K15204" s="83" t="str">
        <f>IFERROR(IFERROR(VLOOKUP(I15204,'DE-PARA'!B:D,3,0),VLOOKUP(I15204,'DE-PARA'!C:D,2,0)),"NÃO ENCONTRADO")</f>
        <v>Serviços</v>
      </c>
      <c r="L15204" s="50" t="str">
        <f>VLOOKUP(K15204,'Base -Receita-Despesa'!$B:$AS,1,FALSE)</f>
        <v>Serviços</v>
      </c>
    </row>
    <row r="15205" spans="1:12" x14ac:dyDescent="0.3">
      <c r="A15205" s="82" t="str">
        <f t="shared" si="474"/>
        <v>2019</v>
      </c>
      <c r="B15205" s="263" t="s">
        <v>2228</v>
      </c>
      <c r="C15205" s="264" t="s">
        <v>138</v>
      </c>
      <c r="D15205" s="74" t="str">
        <f t="shared" si="475"/>
        <v>out/2019</v>
      </c>
      <c r="E15205" s="267">
        <v>43760</v>
      </c>
      <c r="F15205" s="265" t="s">
        <v>4742</v>
      </c>
      <c r="G15205" s="265" t="s">
        <v>2229</v>
      </c>
      <c r="H15205" s="273" t="s">
        <v>4743</v>
      </c>
      <c r="I15205" s="268" t="s">
        <v>562</v>
      </c>
      <c r="J15205" s="268">
        <v>-0.17</v>
      </c>
      <c r="K15205" s="83" t="str">
        <f>IFERROR(IFERROR(VLOOKUP(I15205,'DE-PARA'!B:D,3,0),VLOOKUP(I15205,'DE-PARA'!C:D,2,0)),"NÃO ENCONTRADO")</f>
        <v>Outras Saídas</v>
      </c>
      <c r="L15205" s="50" t="str">
        <f>VLOOKUP(K15205,'Base -Receita-Despesa'!$B:$AS,1,FALSE)</f>
        <v>Outras Saídas</v>
      </c>
    </row>
    <row r="15206" spans="1:12" x14ac:dyDescent="0.3">
      <c r="A15206" s="82" t="str">
        <f t="shared" si="474"/>
        <v>2019</v>
      </c>
      <c r="B15206" s="263" t="s">
        <v>2228</v>
      </c>
      <c r="C15206" s="264" t="s">
        <v>138</v>
      </c>
      <c r="D15206" s="74" t="str">
        <f t="shared" si="475"/>
        <v>out/2019</v>
      </c>
      <c r="E15206" s="267">
        <v>43760</v>
      </c>
      <c r="F15206" s="265" t="s">
        <v>4744</v>
      </c>
      <c r="G15206" s="265" t="s">
        <v>2229</v>
      </c>
      <c r="H15206" s="273" t="s">
        <v>4743</v>
      </c>
      <c r="I15206" s="273" t="s">
        <v>120</v>
      </c>
      <c r="J15206" s="273">
        <v>-78</v>
      </c>
      <c r="K15206" s="83" t="str">
        <f>IFERROR(IFERROR(VLOOKUP(I15206,'DE-PARA'!B:D,3,0),VLOOKUP(I15206,'DE-PARA'!C:D,2,0)),"NÃO ENCONTRADO")</f>
        <v>Serviços</v>
      </c>
      <c r="L15206" s="50" t="str">
        <f>VLOOKUP(K15206,'Base -Receita-Despesa'!$B:$AS,1,FALSE)</f>
        <v>Serviços</v>
      </c>
    </row>
    <row r="15207" spans="1:12" x14ac:dyDescent="0.3">
      <c r="A15207" s="82" t="str">
        <f t="shared" si="474"/>
        <v>2019</v>
      </c>
      <c r="B15207" s="263" t="s">
        <v>2228</v>
      </c>
      <c r="C15207" s="264" t="s">
        <v>138</v>
      </c>
      <c r="D15207" s="74" t="str">
        <f t="shared" si="475"/>
        <v>out/2019</v>
      </c>
      <c r="E15207" s="267">
        <v>43760</v>
      </c>
      <c r="F15207" s="265" t="s">
        <v>4744</v>
      </c>
      <c r="G15207" s="265" t="s">
        <v>2229</v>
      </c>
      <c r="H15207" s="273" t="s">
        <v>4743</v>
      </c>
      <c r="I15207" s="268" t="s">
        <v>562</v>
      </c>
      <c r="J15207" s="268">
        <v>-0.51</v>
      </c>
      <c r="K15207" s="83" t="str">
        <f>IFERROR(IFERROR(VLOOKUP(I15207,'DE-PARA'!B:D,3,0),VLOOKUP(I15207,'DE-PARA'!C:D,2,0)),"NÃO ENCONTRADO")</f>
        <v>Outras Saídas</v>
      </c>
      <c r="L15207" s="50" t="str">
        <f>VLOOKUP(K15207,'Base -Receita-Despesa'!$B:$AS,1,FALSE)</f>
        <v>Outras Saídas</v>
      </c>
    </row>
    <row r="15208" spans="1:12" x14ac:dyDescent="0.3">
      <c r="A15208" s="82" t="str">
        <f t="shared" si="474"/>
        <v>2019</v>
      </c>
      <c r="B15208" s="263" t="s">
        <v>2228</v>
      </c>
      <c r="C15208" s="264" t="s">
        <v>138</v>
      </c>
      <c r="D15208" s="74" t="str">
        <f t="shared" si="475"/>
        <v>out/2019</v>
      </c>
      <c r="E15208" s="267">
        <v>43760</v>
      </c>
      <c r="F15208" s="265" t="s">
        <v>4565</v>
      </c>
      <c r="G15208" s="265" t="s">
        <v>2229</v>
      </c>
      <c r="H15208" s="273" t="s">
        <v>4745</v>
      </c>
      <c r="I15208" s="273" t="s">
        <v>194</v>
      </c>
      <c r="J15208" s="278">
        <v>-25859.46</v>
      </c>
      <c r="K15208" s="83" t="str">
        <f>IFERROR(IFERROR(VLOOKUP(I15208,'DE-PARA'!B:D,3,0),VLOOKUP(I15208,'DE-PARA'!C:D,2,0)),"NÃO ENCONTRADO")</f>
        <v>Encargos sobre Folha de Pagamento</v>
      </c>
      <c r="L15208" s="50" t="str">
        <f>VLOOKUP(K15208,'Base -Receita-Despesa'!$B:$AS,1,FALSE)</f>
        <v>Encargos sobre Folha de Pagamento</v>
      </c>
    </row>
    <row r="15209" spans="1:12" x14ac:dyDescent="0.3">
      <c r="A15209" s="82" t="str">
        <f t="shared" si="474"/>
        <v>2019</v>
      </c>
      <c r="B15209" s="263" t="s">
        <v>2228</v>
      </c>
      <c r="C15209" s="264" t="s">
        <v>138</v>
      </c>
      <c r="D15209" s="74" t="str">
        <f t="shared" si="475"/>
        <v>out/2019</v>
      </c>
      <c r="E15209" s="267">
        <v>43760</v>
      </c>
      <c r="F15209" s="265" t="s">
        <v>4565</v>
      </c>
      <c r="G15209" s="265" t="s">
        <v>2229</v>
      </c>
      <c r="H15209" s="273" t="s">
        <v>4745</v>
      </c>
      <c r="I15209" s="268" t="s">
        <v>562</v>
      </c>
      <c r="J15209" s="268">
        <v>-170.67</v>
      </c>
      <c r="K15209" s="83" t="str">
        <f>IFERROR(IFERROR(VLOOKUP(I15209,'DE-PARA'!B:D,3,0),VLOOKUP(I15209,'DE-PARA'!C:D,2,0)),"NÃO ENCONTRADO")</f>
        <v>Outras Saídas</v>
      </c>
      <c r="L15209" s="50" t="str">
        <f>VLOOKUP(K15209,'Base -Receita-Despesa'!$B:$AS,1,FALSE)</f>
        <v>Outras Saídas</v>
      </c>
    </row>
    <row r="15210" spans="1:12" x14ac:dyDescent="0.3">
      <c r="A15210" s="82" t="str">
        <f t="shared" ref="A15210:A15273" si="476">IF(K15210="NÃO ENCONTRADO",0,RIGHT(D15210,4))</f>
        <v>2019</v>
      </c>
      <c r="B15210" s="263" t="s">
        <v>2228</v>
      </c>
      <c r="C15210" s="264" t="s">
        <v>138</v>
      </c>
      <c r="D15210" s="74" t="str">
        <f t="shared" si="475"/>
        <v>out/2019</v>
      </c>
      <c r="E15210" s="267">
        <v>43760</v>
      </c>
      <c r="F15210" s="265">
        <v>426</v>
      </c>
      <c r="G15210" s="265" t="s">
        <v>2229</v>
      </c>
      <c r="H15210" s="273" t="s">
        <v>4393</v>
      </c>
      <c r="I15210" s="273" t="s">
        <v>116</v>
      </c>
      <c r="J15210" s="269">
        <v>-17721.95</v>
      </c>
      <c r="K15210" s="83" t="str">
        <f>IFERROR(IFERROR(VLOOKUP(I15210,'DE-PARA'!B:D,3,0),VLOOKUP(I15210,'DE-PARA'!C:D,2,0)),"NÃO ENCONTRADO")</f>
        <v>Serviços</v>
      </c>
      <c r="L15210" s="50" t="str">
        <f>VLOOKUP(K15210,'Base -Receita-Despesa'!$B:$AS,1,FALSE)</f>
        <v>Serviços</v>
      </c>
    </row>
    <row r="15211" spans="1:12" x14ac:dyDescent="0.3">
      <c r="A15211" s="82" t="str">
        <f t="shared" si="476"/>
        <v>2019</v>
      </c>
      <c r="B15211" s="263" t="s">
        <v>2228</v>
      </c>
      <c r="C15211" s="264" t="s">
        <v>138</v>
      </c>
      <c r="D15211" s="74" t="str">
        <f t="shared" si="475"/>
        <v>out/2019</v>
      </c>
      <c r="E15211" s="267">
        <v>43760</v>
      </c>
      <c r="F15211" s="265">
        <v>406</v>
      </c>
      <c r="G15211" s="265" t="s">
        <v>2229</v>
      </c>
      <c r="H15211" s="273" t="s">
        <v>4393</v>
      </c>
      <c r="I15211" s="273" t="s">
        <v>116</v>
      </c>
      <c r="J15211" s="269">
        <v>-9891.4</v>
      </c>
      <c r="K15211" s="83" t="str">
        <f>IFERROR(IFERROR(VLOOKUP(I15211,'DE-PARA'!B:D,3,0),VLOOKUP(I15211,'DE-PARA'!C:D,2,0)),"NÃO ENCONTRADO")</f>
        <v>Serviços</v>
      </c>
      <c r="L15211" s="50" t="str">
        <f>VLOOKUP(K15211,'Base -Receita-Despesa'!$B:$AS,1,FALSE)</f>
        <v>Serviços</v>
      </c>
    </row>
    <row r="15212" spans="1:12" x14ac:dyDescent="0.3">
      <c r="A15212" s="82" t="str">
        <f t="shared" si="476"/>
        <v>2019</v>
      </c>
      <c r="B15212" s="263" t="s">
        <v>2228</v>
      </c>
      <c r="C15212" s="264" t="s">
        <v>138</v>
      </c>
      <c r="D15212" s="74" t="str">
        <f t="shared" si="475"/>
        <v>out/2019</v>
      </c>
      <c r="E15212" s="267">
        <v>43760</v>
      </c>
      <c r="F15212" s="265" t="s">
        <v>4733</v>
      </c>
      <c r="G15212" s="265" t="s">
        <v>2229</v>
      </c>
      <c r="H15212" s="273" t="s">
        <v>4746</v>
      </c>
      <c r="I15212" s="273" t="s">
        <v>133</v>
      </c>
      <c r="J15212" s="278">
        <v>-4270.08</v>
      </c>
      <c r="K15212" s="83" t="str">
        <f>IFERROR(IFERROR(VLOOKUP(I15212,'DE-PARA'!B:D,3,0),VLOOKUP(I15212,'DE-PARA'!C:D,2,0)),"NÃO ENCONTRADO")</f>
        <v>Pessoal</v>
      </c>
      <c r="L15212" s="50" t="str">
        <f>VLOOKUP(K15212,'Base -Receita-Despesa'!$B:$AS,1,FALSE)</f>
        <v>Pessoal</v>
      </c>
    </row>
    <row r="15213" spans="1:12" x14ac:dyDescent="0.3">
      <c r="A15213" s="82" t="str">
        <f t="shared" si="476"/>
        <v>2019</v>
      </c>
      <c r="B15213" s="263" t="s">
        <v>2228</v>
      </c>
      <c r="C15213" s="264" t="s">
        <v>138</v>
      </c>
      <c r="D15213" s="74" t="str">
        <f t="shared" si="475"/>
        <v>out/2019</v>
      </c>
      <c r="E15213" s="267">
        <v>43760</v>
      </c>
      <c r="F15213" s="265" t="s">
        <v>4733</v>
      </c>
      <c r="G15213" s="265" t="s">
        <v>2229</v>
      </c>
      <c r="H15213" s="273" t="s">
        <v>4747</v>
      </c>
      <c r="I15213" s="273" t="s">
        <v>133</v>
      </c>
      <c r="J15213" s="278">
        <v>-2661.58</v>
      </c>
      <c r="K15213" s="83" t="str">
        <f>IFERROR(IFERROR(VLOOKUP(I15213,'DE-PARA'!B:D,3,0),VLOOKUP(I15213,'DE-PARA'!C:D,2,0)),"NÃO ENCONTRADO")</f>
        <v>Pessoal</v>
      </c>
      <c r="L15213" s="50" t="str">
        <f>VLOOKUP(K15213,'Base -Receita-Despesa'!$B:$AS,1,FALSE)</f>
        <v>Pessoal</v>
      </c>
    </row>
    <row r="15214" spans="1:12" x14ac:dyDescent="0.3">
      <c r="A15214" s="82" t="str">
        <f t="shared" si="476"/>
        <v>2019</v>
      </c>
      <c r="B15214" s="263" t="s">
        <v>2228</v>
      </c>
      <c r="C15214" s="264" t="s">
        <v>138</v>
      </c>
      <c r="D15214" s="74" t="str">
        <f t="shared" si="475"/>
        <v>out/2019</v>
      </c>
      <c r="E15214" s="267">
        <v>43760</v>
      </c>
      <c r="F15214" s="265" t="s">
        <v>4733</v>
      </c>
      <c r="G15214" s="265" t="s">
        <v>2229</v>
      </c>
      <c r="H15214" s="273" t="s">
        <v>4748</v>
      </c>
      <c r="I15214" s="273" t="s">
        <v>133</v>
      </c>
      <c r="J15214" s="278">
        <v>-2101.0100000000002</v>
      </c>
      <c r="K15214" s="83" t="str">
        <f>IFERROR(IFERROR(VLOOKUP(I15214,'DE-PARA'!B:D,3,0),VLOOKUP(I15214,'DE-PARA'!C:D,2,0)),"NÃO ENCONTRADO")</f>
        <v>Pessoal</v>
      </c>
      <c r="L15214" s="50" t="str">
        <f>VLOOKUP(K15214,'Base -Receita-Despesa'!$B:$AS,1,FALSE)</f>
        <v>Pessoal</v>
      </c>
    </row>
    <row r="15215" spans="1:12" x14ac:dyDescent="0.3">
      <c r="A15215" s="82" t="str">
        <f t="shared" si="476"/>
        <v>2019</v>
      </c>
      <c r="B15215" s="263" t="s">
        <v>2228</v>
      </c>
      <c r="C15215" s="264" t="s">
        <v>138</v>
      </c>
      <c r="D15215" s="74" t="str">
        <f t="shared" si="475"/>
        <v>out/2019</v>
      </c>
      <c r="E15215" s="267">
        <v>43760</v>
      </c>
      <c r="F15215" s="265" t="s">
        <v>4733</v>
      </c>
      <c r="G15215" s="265" t="s">
        <v>2229</v>
      </c>
      <c r="H15215" s="273" t="s">
        <v>4749</v>
      </c>
      <c r="I15215" s="273" t="s">
        <v>133</v>
      </c>
      <c r="J15215" s="278">
        <v>-2598.16</v>
      </c>
      <c r="K15215" s="83" t="str">
        <f>IFERROR(IFERROR(VLOOKUP(I15215,'DE-PARA'!B:D,3,0),VLOOKUP(I15215,'DE-PARA'!C:D,2,0)),"NÃO ENCONTRADO")</f>
        <v>Pessoal</v>
      </c>
      <c r="L15215" s="50" t="str">
        <f>VLOOKUP(K15215,'Base -Receita-Despesa'!$B:$AS,1,FALSE)</f>
        <v>Pessoal</v>
      </c>
    </row>
    <row r="15216" spans="1:12" x14ac:dyDescent="0.3">
      <c r="A15216" s="82" t="str">
        <f t="shared" si="476"/>
        <v>2019</v>
      </c>
      <c r="B15216" s="263" t="s">
        <v>2228</v>
      </c>
      <c r="C15216" s="264" t="s">
        <v>138</v>
      </c>
      <c r="D15216" s="74" t="str">
        <f t="shared" si="475"/>
        <v>out/2019</v>
      </c>
      <c r="E15216" s="267">
        <v>43760</v>
      </c>
      <c r="F15216" s="265" t="s">
        <v>4733</v>
      </c>
      <c r="G15216" s="265" t="s">
        <v>2229</v>
      </c>
      <c r="H15216" s="273" t="s">
        <v>697</v>
      </c>
      <c r="I15216" s="273" t="s">
        <v>133</v>
      </c>
      <c r="J15216" s="278">
        <v>-2903.97</v>
      </c>
      <c r="K15216" s="83" t="str">
        <f>IFERROR(IFERROR(VLOOKUP(I15216,'DE-PARA'!B:D,3,0),VLOOKUP(I15216,'DE-PARA'!C:D,2,0)),"NÃO ENCONTRADO")</f>
        <v>Pessoal</v>
      </c>
      <c r="L15216" s="50" t="str">
        <f>VLOOKUP(K15216,'Base -Receita-Despesa'!$B:$AS,1,FALSE)</f>
        <v>Pessoal</v>
      </c>
    </row>
    <row r="15217" spans="1:12" x14ac:dyDescent="0.3">
      <c r="A15217" s="82" t="str">
        <f t="shared" si="476"/>
        <v>2019</v>
      </c>
      <c r="B15217" s="263" t="s">
        <v>2228</v>
      </c>
      <c r="C15217" s="264" t="s">
        <v>138</v>
      </c>
      <c r="D15217" s="74" t="str">
        <f t="shared" si="475"/>
        <v>out/2019</v>
      </c>
      <c r="E15217" s="267">
        <v>43760</v>
      </c>
      <c r="F15217" s="265">
        <v>29</v>
      </c>
      <c r="G15217" s="265" t="s">
        <v>2229</v>
      </c>
      <c r="H15217" s="273" t="s">
        <v>3533</v>
      </c>
      <c r="I15217" s="273" t="s">
        <v>119</v>
      </c>
      <c r="J15217" s="269">
        <v>-136478.19</v>
      </c>
      <c r="K15217" s="83" t="str">
        <f>IFERROR(IFERROR(VLOOKUP(I15217,'DE-PARA'!B:D,3,0),VLOOKUP(I15217,'DE-PARA'!C:D,2,0)),"NÃO ENCONTRADO")</f>
        <v>Serviços</v>
      </c>
      <c r="L15217" s="50" t="str">
        <f>VLOOKUP(K15217,'Base -Receita-Despesa'!$B:$AS,1,FALSE)</f>
        <v>Serviços</v>
      </c>
    </row>
    <row r="15218" spans="1:12" x14ac:dyDescent="0.3">
      <c r="A15218" s="82" t="str">
        <f t="shared" si="476"/>
        <v>2019</v>
      </c>
      <c r="B15218" s="263" t="s">
        <v>2228</v>
      </c>
      <c r="C15218" s="264" t="s">
        <v>138</v>
      </c>
      <c r="D15218" s="74" t="str">
        <f t="shared" si="475"/>
        <v>out/2019</v>
      </c>
      <c r="E15218" s="267">
        <v>43760</v>
      </c>
      <c r="F15218" s="265" t="s">
        <v>4733</v>
      </c>
      <c r="G15218" s="265" t="s">
        <v>2229</v>
      </c>
      <c r="H15218" s="273" t="s">
        <v>4750</v>
      </c>
      <c r="I15218" s="273" t="s">
        <v>133</v>
      </c>
      <c r="J15218" s="278">
        <v>-1707.34</v>
      </c>
      <c r="K15218" s="83" t="str">
        <f>IFERROR(IFERROR(VLOOKUP(I15218,'DE-PARA'!B:D,3,0),VLOOKUP(I15218,'DE-PARA'!C:D,2,0)),"NÃO ENCONTRADO")</f>
        <v>Pessoal</v>
      </c>
      <c r="L15218" s="50" t="str">
        <f>VLOOKUP(K15218,'Base -Receita-Despesa'!$B:$AS,1,FALSE)</f>
        <v>Pessoal</v>
      </c>
    </row>
    <row r="15219" spans="1:12" x14ac:dyDescent="0.3">
      <c r="A15219" s="82" t="str">
        <f t="shared" si="476"/>
        <v>2019</v>
      </c>
      <c r="B15219" s="263" t="s">
        <v>2228</v>
      </c>
      <c r="C15219" s="264" t="s">
        <v>138</v>
      </c>
      <c r="D15219" s="74" t="str">
        <f t="shared" si="475"/>
        <v>out/2019</v>
      </c>
      <c r="E15219" s="267">
        <v>43760</v>
      </c>
      <c r="F15219" s="265" t="s">
        <v>4733</v>
      </c>
      <c r="G15219" s="265" t="s">
        <v>2229</v>
      </c>
      <c r="H15219" s="273" t="s">
        <v>4560</v>
      </c>
      <c r="I15219" s="273" t="s">
        <v>133</v>
      </c>
      <c r="J15219" s="278">
        <v>-2180.25</v>
      </c>
      <c r="K15219" s="83" t="str">
        <f>IFERROR(IFERROR(VLOOKUP(I15219,'DE-PARA'!B:D,3,0),VLOOKUP(I15219,'DE-PARA'!C:D,2,0)),"NÃO ENCONTRADO")</f>
        <v>Pessoal</v>
      </c>
      <c r="L15219" s="50" t="str">
        <f>VLOOKUP(K15219,'Base -Receita-Despesa'!$B:$AS,1,FALSE)</f>
        <v>Pessoal</v>
      </c>
    </row>
    <row r="15220" spans="1:12" x14ac:dyDescent="0.3">
      <c r="A15220" s="82" t="str">
        <f t="shared" si="476"/>
        <v>2019</v>
      </c>
      <c r="B15220" s="263" t="s">
        <v>2228</v>
      </c>
      <c r="C15220" s="264" t="s">
        <v>138</v>
      </c>
      <c r="D15220" s="74" t="str">
        <f t="shared" si="475"/>
        <v>out/2019</v>
      </c>
      <c r="E15220" s="267">
        <v>43760</v>
      </c>
      <c r="F15220" s="265" t="s">
        <v>4733</v>
      </c>
      <c r="G15220" s="265" t="s">
        <v>2229</v>
      </c>
      <c r="H15220" s="273" t="s">
        <v>3830</v>
      </c>
      <c r="I15220" s="273" t="s">
        <v>133</v>
      </c>
      <c r="J15220" s="278">
        <v>-1957.41</v>
      </c>
      <c r="K15220" s="83" t="str">
        <f>IFERROR(IFERROR(VLOOKUP(I15220,'DE-PARA'!B:D,3,0),VLOOKUP(I15220,'DE-PARA'!C:D,2,0)),"NÃO ENCONTRADO")</f>
        <v>Pessoal</v>
      </c>
      <c r="L15220" s="50" t="str">
        <f>VLOOKUP(K15220,'Base -Receita-Despesa'!$B:$AS,1,FALSE)</f>
        <v>Pessoal</v>
      </c>
    </row>
    <row r="15221" spans="1:12" x14ac:dyDescent="0.3">
      <c r="A15221" s="82" t="str">
        <f t="shared" si="476"/>
        <v>2019</v>
      </c>
      <c r="B15221" s="263" t="s">
        <v>2228</v>
      </c>
      <c r="C15221" s="264" t="s">
        <v>138</v>
      </c>
      <c r="D15221" s="74" t="str">
        <f t="shared" si="475"/>
        <v>out/2019</v>
      </c>
      <c r="E15221" s="267">
        <v>43760</v>
      </c>
      <c r="F15221" s="265" t="s">
        <v>4733</v>
      </c>
      <c r="G15221" s="265" t="s">
        <v>2229</v>
      </c>
      <c r="H15221" s="273" t="s">
        <v>4751</v>
      </c>
      <c r="I15221" s="273" t="s">
        <v>133</v>
      </c>
      <c r="J15221" s="278">
        <v>-1738.97</v>
      </c>
      <c r="K15221" s="83" t="str">
        <f>IFERROR(IFERROR(VLOOKUP(I15221,'DE-PARA'!B:D,3,0),VLOOKUP(I15221,'DE-PARA'!C:D,2,0)),"NÃO ENCONTRADO")</f>
        <v>Pessoal</v>
      </c>
      <c r="L15221" s="50" t="str">
        <f>VLOOKUP(K15221,'Base -Receita-Despesa'!$B:$AS,1,FALSE)</f>
        <v>Pessoal</v>
      </c>
    </row>
    <row r="15222" spans="1:12" x14ac:dyDescent="0.3">
      <c r="A15222" s="82" t="str">
        <f t="shared" si="476"/>
        <v>2019</v>
      </c>
      <c r="B15222" s="263" t="s">
        <v>2228</v>
      </c>
      <c r="C15222" s="264" t="s">
        <v>138</v>
      </c>
      <c r="D15222" s="74" t="str">
        <f t="shared" si="475"/>
        <v>out/2019</v>
      </c>
      <c r="E15222" s="267">
        <v>43760</v>
      </c>
      <c r="F15222" s="265" t="s">
        <v>4752</v>
      </c>
      <c r="G15222" s="265" t="s">
        <v>2229</v>
      </c>
      <c r="H15222" s="273" t="s">
        <v>4753</v>
      </c>
      <c r="I15222" s="273" t="s">
        <v>2176</v>
      </c>
      <c r="J15222" s="278">
        <v>-6025.78</v>
      </c>
      <c r="K15222" s="83" t="str">
        <f>IFERROR(IFERROR(VLOOKUP(I15222,'DE-PARA'!B:D,3,0),VLOOKUP(I15222,'DE-PARA'!C:D,2,0)),"NÃO ENCONTRADO")</f>
        <v>Pessoal</v>
      </c>
      <c r="L15222" s="50" t="str">
        <f>VLOOKUP(K15222,'Base -Receita-Despesa'!$B:$AS,1,FALSE)</f>
        <v>Pessoal</v>
      </c>
    </row>
    <row r="15223" spans="1:12" x14ac:dyDescent="0.3">
      <c r="A15223" s="82" t="str">
        <f t="shared" si="476"/>
        <v>2019</v>
      </c>
      <c r="B15223" s="263" t="s">
        <v>2228</v>
      </c>
      <c r="C15223" s="264" t="s">
        <v>138</v>
      </c>
      <c r="D15223" s="74" t="str">
        <f t="shared" si="475"/>
        <v>out/2019</v>
      </c>
      <c r="E15223" s="267">
        <v>43760</v>
      </c>
      <c r="F15223" s="265" t="s">
        <v>4752</v>
      </c>
      <c r="G15223" s="265" t="s">
        <v>2229</v>
      </c>
      <c r="H15223" s="273" t="s">
        <v>4753</v>
      </c>
      <c r="I15223" s="268" t="s">
        <v>562</v>
      </c>
      <c r="J15223" s="268">
        <v>-39.770000000000003</v>
      </c>
      <c r="K15223" s="83" t="str">
        <f>IFERROR(IFERROR(VLOOKUP(I15223,'DE-PARA'!B:D,3,0),VLOOKUP(I15223,'DE-PARA'!C:D,2,0)),"NÃO ENCONTRADO")</f>
        <v>Outras Saídas</v>
      </c>
      <c r="L15223" s="50" t="str">
        <f>VLOOKUP(K15223,'Base -Receita-Despesa'!$B:$AS,1,FALSE)</f>
        <v>Outras Saídas</v>
      </c>
    </row>
    <row r="15224" spans="1:12" x14ac:dyDescent="0.3">
      <c r="A15224" s="82" t="str">
        <f t="shared" si="476"/>
        <v>2019</v>
      </c>
      <c r="B15224" s="263" t="s">
        <v>2228</v>
      </c>
      <c r="C15224" s="264" t="s">
        <v>138</v>
      </c>
      <c r="D15224" s="74" t="str">
        <f t="shared" si="475"/>
        <v>out/2019</v>
      </c>
      <c r="E15224" s="267">
        <v>43760</v>
      </c>
      <c r="F15224" s="265" t="s">
        <v>4754</v>
      </c>
      <c r="G15224" s="265" t="s">
        <v>2229</v>
      </c>
      <c r="H15224" s="273" t="s">
        <v>4753</v>
      </c>
      <c r="I15224" s="273" t="s">
        <v>2176</v>
      </c>
      <c r="J15224" s="278">
        <v>-7319.86</v>
      </c>
      <c r="K15224" s="83" t="str">
        <f>IFERROR(IFERROR(VLOOKUP(I15224,'DE-PARA'!B:D,3,0),VLOOKUP(I15224,'DE-PARA'!C:D,2,0)),"NÃO ENCONTRADO")</f>
        <v>Pessoal</v>
      </c>
      <c r="L15224" s="50" t="str">
        <f>VLOOKUP(K15224,'Base -Receita-Despesa'!$B:$AS,1,FALSE)</f>
        <v>Pessoal</v>
      </c>
    </row>
    <row r="15225" spans="1:12" x14ac:dyDescent="0.3">
      <c r="A15225" s="82" t="str">
        <f t="shared" si="476"/>
        <v>2019</v>
      </c>
      <c r="B15225" s="263" t="s">
        <v>2228</v>
      </c>
      <c r="C15225" s="264" t="s">
        <v>138</v>
      </c>
      <c r="D15225" s="74" t="str">
        <f t="shared" si="475"/>
        <v>out/2019</v>
      </c>
      <c r="E15225" s="267">
        <v>43760</v>
      </c>
      <c r="F15225" s="265" t="s">
        <v>4754</v>
      </c>
      <c r="G15225" s="265" t="s">
        <v>2229</v>
      </c>
      <c r="H15225" s="273" t="s">
        <v>4753</v>
      </c>
      <c r="I15225" s="268" t="s">
        <v>562</v>
      </c>
      <c r="J15225" s="268">
        <v>-48.31</v>
      </c>
      <c r="K15225" s="83" t="str">
        <f>IFERROR(IFERROR(VLOOKUP(I15225,'DE-PARA'!B:D,3,0),VLOOKUP(I15225,'DE-PARA'!C:D,2,0)),"NÃO ENCONTRADO")</f>
        <v>Outras Saídas</v>
      </c>
      <c r="L15225" s="50" t="str">
        <f>VLOOKUP(K15225,'Base -Receita-Despesa'!$B:$AS,1,FALSE)</f>
        <v>Outras Saídas</v>
      </c>
    </row>
    <row r="15226" spans="1:12" x14ac:dyDescent="0.3">
      <c r="A15226" s="82" t="str">
        <f t="shared" si="476"/>
        <v>2019</v>
      </c>
      <c r="B15226" s="263" t="s">
        <v>2228</v>
      </c>
      <c r="C15226" s="264" t="s">
        <v>138</v>
      </c>
      <c r="D15226" s="74" t="str">
        <f t="shared" si="475"/>
        <v>out/2019</v>
      </c>
      <c r="E15226" s="267">
        <v>43760</v>
      </c>
      <c r="F15226" s="265" t="s">
        <v>2799</v>
      </c>
      <c r="G15226" s="265" t="s">
        <v>2229</v>
      </c>
      <c r="H15226" s="273" t="s">
        <v>4753</v>
      </c>
      <c r="I15226" s="273" t="s">
        <v>2176</v>
      </c>
      <c r="J15226" s="278">
        <v>-3441.96</v>
      </c>
      <c r="K15226" s="83" t="str">
        <f>IFERROR(IFERROR(VLOOKUP(I15226,'DE-PARA'!B:D,3,0),VLOOKUP(I15226,'DE-PARA'!C:D,2,0)),"NÃO ENCONTRADO")</f>
        <v>Pessoal</v>
      </c>
      <c r="L15226" s="50" t="str">
        <f>VLOOKUP(K15226,'Base -Receita-Despesa'!$B:$AS,1,FALSE)</f>
        <v>Pessoal</v>
      </c>
    </row>
    <row r="15227" spans="1:12" x14ac:dyDescent="0.3">
      <c r="A15227" s="82" t="str">
        <f t="shared" si="476"/>
        <v>2019</v>
      </c>
      <c r="B15227" s="263" t="s">
        <v>2228</v>
      </c>
      <c r="C15227" s="264" t="s">
        <v>138</v>
      </c>
      <c r="D15227" s="74" t="str">
        <f t="shared" si="475"/>
        <v>out/2019</v>
      </c>
      <c r="E15227" s="267">
        <v>43760</v>
      </c>
      <c r="F15227" s="265" t="s">
        <v>2799</v>
      </c>
      <c r="G15227" s="265" t="s">
        <v>2229</v>
      </c>
      <c r="H15227" s="273" t="s">
        <v>4753</v>
      </c>
      <c r="I15227" s="268" t="s">
        <v>562</v>
      </c>
      <c r="J15227" s="268">
        <v>-22.72</v>
      </c>
      <c r="K15227" s="83" t="str">
        <f>IFERROR(IFERROR(VLOOKUP(I15227,'DE-PARA'!B:D,3,0),VLOOKUP(I15227,'DE-PARA'!C:D,2,0)),"NÃO ENCONTRADO")</f>
        <v>Outras Saídas</v>
      </c>
      <c r="L15227" s="50" t="str">
        <f>VLOOKUP(K15227,'Base -Receita-Despesa'!$B:$AS,1,FALSE)</f>
        <v>Outras Saídas</v>
      </c>
    </row>
    <row r="15228" spans="1:12" x14ac:dyDescent="0.3">
      <c r="A15228" s="82" t="str">
        <f t="shared" si="476"/>
        <v>2019</v>
      </c>
      <c r="B15228" s="263" t="s">
        <v>2228</v>
      </c>
      <c r="C15228" s="264" t="s">
        <v>138</v>
      </c>
      <c r="D15228" s="74" t="str">
        <f t="shared" si="475"/>
        <v>out/2019</v>
      </c>
      <c r="E15228" s="267">
        <v>43760</v>
      </c>
      <c r="F15228" s="265" t="s">
        <v>3655</v>
      </c>
      <c r="G15228" s="265" t="s">
        <v>2229</v>
      </c>
      <c r="H15228" s="273" t="s">
        <v>4753</v>
      </c>
      <c r="I15228" s="273" t="s">
        <v>2176</v>
      </c>
      <c r="J15228" s="273">
        <v>-145.87</v>
      </c>
      <c r="K15228" s="83" t="str">
        <f>IFERROR(IFERROR(VLOOKUP(I15228,'DE-PARA'!B:D,3,0),VLOOKUP(I15228,'DE-PARA'!C:D,2,0)),"NÃO ENCONTRADO")</f>
        <v>Pessoal</v>
      </c>
      <c r="L15228" s="50" t="str">
        <f>VLOOKUP(K15228,'Base -Receita-Despesa'!$B:$AS,1,FALSE)</f>
        <v>Pessoal</v>
      </c>
    </row>
    <row r="15229" spans="1:12" x14ac:dyDescent="0.3">
      <c r="A15229" s="82" t="str">
        <f t="shared" si="476"/>
        <v>2019</v>
      </c>
      <c r="B15229" s="263" t="s">
        <v>2228</v>
      </c>
      <c r="C15229" s="264" t="s">
        <v>138</v>
      </c>
      <c r="D15229" s="74" t="str">
        <f t="shared" si="475"/>
        <v>out/2019</v>
      </c>
      <c r="E15229" s="267">
        <v>43760</v>
      </c>
      <c r="F15229" s="265" t="s">
        <v>3655</v>
      </c>
      <c r="G15229" s="265" t="s">
        <v>2229</v>
      </c>
      <c r="H15229" s="273" t="s">
        <v>4753</v>
      </c>
      <c r="I15229" s="268" t="s">
        <v>562</v>
      </c>
      <c r="J15229" s="268">
        <v>-0.96</v>
      </c>
      <c r="K15229" s="83" t="str">
        <f>IFERROR(IFERROR(VLOOKUP(I15229,'DE-PARA'!B:D,3,0),VLOOKUP(I15229,'DE-PARA'!C:D,2,0)),"NÃO ENCONTRADO")</f>
        <v>Outras Saídas</v>
      </c>
      <c r="L15229" s="50" t="str">
        <f>VLOOKUP(K15229,'Base -Receita-Despesa'!$B:$AS,1,FALSE)</f>
        <v>Outras Saídas</v>
      </c>
    </row>
    <row r="15230" spans="1:12" x14ac:dyDescent="0.3">
      <c r="A15230" s="82" t="str">
        <f t="shared" si="476"/>
        <v>2019</v>
      </c>
      <c r="B15230" s="263" t="s">
        <v>2228</v>
      </c>
      <c r="C15230" s="264" t="s">
        <v>138</v>
      </c>
      <c r="D15230" s="74" t="str">
        <f t="shared" si="475"/>
        <v>out/2019</v>
      </c>
      <c r="E15230" s="267">
        <v>43760</v>
      </c>
      <c r="F15230" s="265" t="s">
        <v>4755</v>
      </c>
      <c r="G15230" s="265" t="s">
        <v>2229</v>
      </c>
      <c r="H15230" s="273" t="s">
        <v>4753</v>
      </c>
      <c r="I15230" s="273" t="s">
        <v>2176</v>
      </c>
      <c r="J15230" s="273">
        <v>-298.56</v>
      </c>
      <c r="K15230" s="83" t="str">
        <f>IFERROR(IFERROR(VLOOKUP(I15230,'DE-PARA'!B:D,3,0),VLOOKUP(I15230,'DE-PARA'!C:D,2,0)),"NÃO ENCONTRADO")</f>
        <v>Pessoal</v>
      </c>
      <c r="L15230" s="50" t="str">
        <f>VLOOKUP(K15230,'Base -Receita-Despesa'!$B:$AS,1,FALSE)</f>
        <v>Pessoal</v>
      </c>
    </row>
    <row r="15231" spans="1:12" x14ac:dyDescent="0.3">
      <c r="A15231" s="82" t="str">
        <f t="shared" si="476"/>
        <v>2019</v>
      </c>
      <c r="B15231" s="263" t="s">
        <v>2228</v>
      </c>
      <c r="C15231" s="264" t="s">
        <v>138</v>
      </c>
      <c r="D15231" s="74" t="str">
        <f t="shared" si="475"/>
        <v>out/2019</v>
      </c>
      <c r="E15231" s="267">
        <v>43760</v>
      </c>
      <c r="F15231" s="265" t="s">
        <v>4755</v>
      </c>
      <c r="G15231" s="265" t="s">
        <v>2229</v>
      </c>
      <c r="H15231" s="273" t="s">
        <v>4753</v>
      </c>
      <c r="I15231" s="268" t="s">
        <v>562</v>
      </c>
      <c r="J15231" s="268">
        <v>-1.97</v>
      </c>
      <c r="K15231" s="83" t="str">
        <f>IFERROR(IFERROR(VLOOKUP(I15231,'DE-PARA'!B:D,3,0),VLOOKUP(I15231,'DE-PARA'!C:D,2,0)),"NÃO ENCONTRADO")</f>
        <v>Outras Saídas</v>
      </c>
      <c r="L15231" s="50" t="str">
        <f>VLOOKUP(K15231,'Base -Receita-Despesa'!$B:$AS,1,FALSE)</f>
        <v>Outras Saídas</v>
      </c>
    </row>
    <row r="15232" spans="1:12" x14ac:dyDescent="0.3">
      <c r="A15232" s="82" t="str">
        <f t="shared" si="476"/>
        <v>2019</v>
      </c>
      <c r="B15232" s="263" t="s">
        <v>2228</v>
      </c>
      <c r="C15232" s="264" t="s">
        <v>138</v>
      </c>
      <c r="D15232" s="74" t="str">
        <f t="shared" si="475"/>
        <v>out/2019</v>
      </c>
      <c r="E15232" s="267">
        <v>43760</v>
      </c>
      <c r="F15232" s="265" t="s">
        <v>2916</v>
      </c>
      <c r="G15232" s="265" t="s">
        <v>2229</v>
      </c>
      <c r="H15232" s="273" t="s">
        <v>4753</v>
      </c>
      <c r="I15232" s="273" t="s">
        <v>2176</v>
      </c>
      <c r="J15232" s="278">
        <v>-9366.9599999999991</v>
      </c>
      <c r="K15232" s="83" t="str">
        <f>IFERROR(IFERROR(VLOOKUP(I15232,'DE-PARA'!B:D,3,0),VLOOKUP(I15232,'DE-PARA'!C:D,2,0)),"NÃO ENCONTRADO")</f>
        <v>Pessoal</v>
      </c>
      <c r="L15232" s="50" t="str">
        <f>VLOOKUP(K15232,'Base -Receita-Despesa'!$B:$AS,1,FALSE)</f>
        <v>Pessoal</v>
      </c>
    </row>
    <row r="15233" spans="1:12" x14ac:dyDescent="0.3">
      <c r="A15233" s="82" t="str">
        <f t="shared" si="476"/>
        <v>2019</v>
      </c>
      <c r="B15233" s="263" t="s">
        <v>2228</v>
      </c>
      <c r="C15233" s="264" t="s">
        <v>138</v>
      </c>
      <c r="D15233" s="74" t="str">
        <f t="shared" si="475"/>
        <v>out/2019</v>
      </c>
      <c r="E15233" s="267">
        <v>43760</v>
      </c>
      <c r="F15233" s="265" t="s">
        <v>2916</v>
      </c>
      <c r="G15233" s="265" t="s">
        <v>2229</v>
      </c>
      <c r="H15233" s="273" t="s">
        <v>4753</v>
      </c>
      <c r="I15233" s="268" t="s">
        <v>562</v>
      </c>
      <c r="J15233" s="268">
        <v>-61.86</v>
      </c>
      <c r="K15233" s="83" t="str">
        <f>IFERROR(IFERROR(VLOOKUP(I15233,'DE-PARA'!B:D,3,0),VLOOKUP(I15233,'DE-PARA'!C:D,2,0)),"NÃO ENCONTRADO")</f>
        <v>Outras Saídas</v>
      </c>
      <c r="L15233" s="50" t="str">
        <f>VLOOKUP(K15233,'Base -Receita-Despesa'!$B:$AS,1,FALSE)</f>
        <v>Outras Saídas</v>
      </c>
    </row>
    <row r="15234" spans="1:12" x14ac:dyDescent="0.3">
      <c r="A15234" s="82" t="str">
        <f t="shared" si="476"/>
        <v>2019</v>
      </c>
      <c r="B15234" s="263" t="s">
        <v>2228</v>
      </c>
      <c r="C15234" s="264" t="s">
        <v>138</v>
      </c>
      <c r="D15234" s="74" t="str">
        <f t="shared" si="475"/>
        <v>out/2019</v>
      </c>
      <c r="E15234" s="267">
        <v>43760</v>
      </c>
      <c r="F15234" s="265" t="s">
        <v>2998</v>
      </c>
      <c r="G15234" s="265" t="s">
        <v>2229</v>
      </c>
      <c r="H15234" s="273" t="s">
        <v>4753</v>
      </c>
      <c r="I15234" s="273" t="s">
        <v>2176</v>
      </c>
      <c r="J15234" s="278">
        <v>-8740</v>
      </c>
      <c r="K15234" s="83" t="str">
        <f>IFERROR(IFERROR(VLOOKUP(I15234,'DE-PARA'!B:D,3,0),VLOOKUP(I15234,'DE-PARA'!C:D,2,0)),"NÃO ENCONTRADO")</f>
        <v>Pessoal</v>
      </c>
      <c r="L15234" s="50" t="str">
        <f>VLOOKUP(K15234,'Base -Receita-Despesa'!$B:$AS,1,FALSE)</f>
        <v>Pessoal</v>
      </c>
    </row>
    <row r="15235" spans="1:12" x14ac:dyDescent="0.3">
      <c r="A15235" s="82" t="str">
        <f t="shared" si="476"/>
        <v>2019</v>
      </c>
      <c r="B15235" s="263" t="s">
        <v>2228</v>
      </c>
      <c r="C15235" s="264" t="s">
        <v>138</v>
      </c>
      <c r="D15235" s="74" t="str">
        <f t="shared" si="475"/>
        <v>out/2019</v>
      </c>
      <c r="E15235" s="267">
        <v>43760</v>
      </c>
      <c r="F15235" s="265" t="s">
        <v>2998</v>
      </c>
      <c r="G15235" s="265" t="s">
        <v>2229</v>
      </c>
      <c r="H15235" s="273" t="s">
        <v>4753</v>
      </c>
      <c r="I15235" s="268" t="s">
        <v>562</v>
      </c>
      <c r="J15235" s="268">
        <v>-383.58</v>
      </c>
      <c r="K15235" s="83" t="str">
        <f>IFERROR(IFERROR(VLOOKUP(I15235,'DE-PARA'!B:D,3,0),VLOOKUP(I15235,'DE-PARA'!C:D,2,0)),"NÃO ENCONTRADO")</f>
        <v>Outras Saídas</v>
      </c>
      <c r="L15235" s="50" t="str">
        <f>VLOOKUP(K15235,'Base -Receita-Despesa'!$B:$AS,1,FALSE)</f>
        <v>Outras Saídas</v>
      </c>
    </row>
    <row r="15236" spans="1:12" x14ac:dyDescent="0.3">
      <c r="A15236" s="82" t="str">
        <f t="shared" si="476"/>
        <v>2019</v>
      </c>
      <c r="B15236" s="263" t="s">
        <v>2228</v>
      </c>
      <c r="C15236" s="264" t="s">
        <v>138</v>
      </c>
      <c r="D15236" s="74" t="str">
        <f t="shared" ref="D15236:D15299" si="477">TEXT(E15236,"mmm/aaaa")</f>
        <v>out/2019</v>
      </c>
      <c r="E15236" s="267">
        <v>43760</v>
      </c>
      <c r="F15236" s="265" t="s">
        <v>4756</v>
      </c>
      <c r="G15236" s="265" t="s">
        <v>2229</v>
      </c>
      <c r="H15236" s="273" t="s">
        <v>4753</v>
      </c>
      <c r="I15236" s="273" t="s">
        <v>2176</v>
      </c>
      <c r="J15236" s="278">
        <v>-28279.35</v>
      </c>
      <c r="K15236" s="83" t="str">
        <f>IFERROR(IFERROR(VLOOKUP(I15236,'DE-PARA'!B:D,3,0),VLOOKUP(I15236,'DE-PARA'!C:D,2,0)),"NÃO ENCONTRADO")</f>
        <v>Pessoal</v>
      </c>
      <c r="L15236" s="50" t="str">
        <f>VLOOKUP(K15236,'Base -Receita-Despesa'!$B:$AS,1,FALSE)</f>
        <v>Pessoal</v>
      </c>
    </row>
    <row r="15237" spans="1:12" x14ac:dyDescent="0.3">
      <c r="A15237" s="82" t="str">
        <f t="shared" si="476"/>
        <v>2019</v>
      </c>
      <c r="B15237" s="263" t="s">
        <v>2228</v>
      </c>
      <c r="C15237" s="264" t="s">
        <v>138</v>
      </c>
      <c r="D15237" s="74" t="str">
        <f t="shared" si="477"/>
        <v>out/2019</v>
      </c>
      <c r="E15237" s="267">
        <v>43760</v>
      </c>
      <c r="F15237" s="265" t="s">
        <v>4756</v>
      </c>
      <c r="G15237" s="265" t="s">
        <v>2229</v>
      </c>
      <c r="H15237" s="273" t="s">
        <v>4753</v>
      </c>
      <c r="I15237" s="268" t="s">
        <v>562</v>
      </c>
      <c r="J15237" s="268">
        <v>-3.19</v>
      </c>
      <c r="K15237" s="83" t="str">
        <f>IFERROR(IFERROR(VLOOKUP(I15237,'DE-PARA'!B:D,3,0),VLOOKUP(I15237,'DE-PARA'!C:D,2,0)),"NÃO ENCONTRADO")</f>
        <v>Outras Saídas</v>
      </c>
      <c r="L15237" s="50" t="str">
        <f>VLOOKUP(K15237,'Base -Receita-Despesa'!$B:$AS,1,FALSE)</f>
        <v>Outras Saídas</v>
      </c>
    </row>
    <row r="15238" spans="1:12" x14ac:dyDescent="0.3">
      <c r="A15238" s="82" t="str">
        <f t="shared" si="476"/>
        <v>2019</v>
      </c>
      <c r="B15238" s="263" t="s">
        <v>2228</v>
      </c>
      <c r="C15238" s="264" t="s">
        <v>138</v>
      </c>
      <c r="D15238" s="74" t="str">
        <f t="shared" si="477"/>
        <v>out/2019</v>
      </c>
      <c r="E15238" s="267">
        <v>43760</v>
      </c>
      <c r="F15238" s="265" t="s">
        <v>3656</v>
      </c>
      <c r="G15238" s="265" t="s">
        <v>2229</v>
      </c>
      <c r="H15238" s="273" t="s">
        <v>4753</v>
      </c>
      <c r="I15238" s="273" t="s">
        <v>2176</v>
      </c>
      <c r="J15238" s="278">
        <v>-21865.35</v>
      </c>
      <c r="K15238" s="83" t="str">
        <f>IFERROR(IFERROR(VLOOKUP(I15238,'DE-PARA'!B:D,3,0),VLOOKUP(I15238,'DE-PARA'!C:D,2,0)),"NÃO ENCONTRADO")</f>
        <v>Pessoal</v>
      </c>
      <c r="L15238" s="50" t="str">
        <f>VLOOKUP(K15238,'Base -Receita-Despesa'!$B:$AS,1,FALSE)</f>
        <v>Pessoal</v>
      </c>
    </row>
    <row r="15239" spans="1:12" x14ac:dyDescent="0.3">
      <c r="A15239" s="82" t="str">
        <f t="shared" si="476"/>
        <v>2019</v>
      </c>
      <c r="B15239" s="263" t="s">
        <v>2228</v>
      </c>
      <c r="C15239" s="264" t="s">
        <v>138</v>
      </c>
      <c r="D15239" s="74" t="str">
        <f t="shared" si="477"/>
        <v>out/2019</v>
      </c>
      <c r="E15239" s="267">
        <v>43760</v>
      </c>
      <c r="F15239" s="265" t="s">
        <v>3656</v>
      </c>
      <c r="G15239" s="265" t="s">
        <v>2229</v>
      </c>
      <c r="H15239" s="273" t="s">
        <v>4753</v>
      </c>
      <c r="I15239" s="268" t="s">
        <v>562</v>
      </c>
      <c r="J15239" s="268">
        <v>-1.85</v>
      </c>
      <c r="K15239" s="83" t="str">
        <f>IFERROR(IFERROR(VLOOKUP(I15239,'DE-PARA'!B:D,3,0),VLOOKUP(I15239,'DE-PARA'!C:D,2,0)),"NÃO ENCONTRADO")</f>
        <v>Outras Saídas</v>
      </c>
      <c r="L15239" s="50" t="str">
        <f>VLOOKUP(K15239,'Base -Receita-Despesa'!$B:$AS,1,FALSE)</f>
        <v>Outras Saídas</v>
      </c>
    </row>
    <row r="15240" spans="1:12" x14ac:dyDescent="0.3">
      <c r="A15240" s="82" t="str">
        <f t="shared" si="476"/>
        <v>2019</v>
      </c>
      <c r="B15240" s="263" t="s">
        <v>2228</v>
      </c>
      <c r="C15240" s="264" t="s">
        <v>138</v>
      </c>
      <c r="D15240" s="74" t="str">
        <f t="shared" si="477"/>
        <v>out/2019</v>
      </c>
      <c r="E15240" s="267">
        <v>43760</v>
      </c>
      <c r="F15240" s="265">
        <v>76</v>
      </c>
      <c r="G15240" s="265" t="s">
        <v>2229</v>
      </c>
      <c r="H15240" s="273" t="s">
        <v>4753</v>
      </c>
      <c r="I15240" s="273" t="s">
        <v>2176</v>
      </c>
      <c r="J15240" s="269">
        <v>-138272.79999999999</v>
      </c>
      <c r="K15240" s="83" t="str">
        <f>IFERROR(IFERROR(VLOOKUP(I15240,'DE-PARA'!B:D,3,0),VLOOKUP(I15240,'DE-PARA'!C:D,2,0)),"NÃO ENCONTRADO")</f>
        <v>Pessoal</v>
      </c>
      <c r="L15240" s="50" t="str">
        <f>VLOOKUP(K15240,'Base -Receita-Despesa'!$B:$AS,1,FALSE)</f>
        <v>Pessoal</v>
      </c>
    </row>
    <row r="15241" spans="1:12" x14ac:dyDescent="0.3">
      <c r="A15241" s="82" t="str">
        <f t="shared" si="476"/>
        <v>2019</v>
      </c>
      <c r="B15241" s="263" t="s">
        <v>2228</v>
      </c>
      <c r="C15241" s="264" t="s">
        <v>138</v>
      </c>
      <c r="D15241" s="74" t="str">
        <f t="shared" si="477"/>
        <v>out/2019</v>
      </c>
      <c r="E15241" s="267">
        <v>43760</v>
      </c>
      <c r="F15241" s="265">
        <v>77</v>
      </c>
      <c r="G15241" s="265" t="s">
        <v>2229</v>
      </c>
      <c r="H15241" s="273" t="s">
        <v>4753</v>
      </c>
      <c r="I15241" s="273" t="s">
        <v>2176</v>
      </c>
      <c r="J15241" s="269">
        <v>-443161.43</v>
      </c>
      <c r="K15241" s="83" t="str">
        <f>IFERROR(IFERROR(VLOOKUP(I15241,'DE-PARA'!B:D,3,0),VLOOKUP(I15241,'DE-PARA'!C:D,2,0)),"NÃO ENCONTRADO")</f>
        <v>Pessoal</v>
      </c>
      <c r="L15241" s="50" t="str">
        <f>VLOOKUP(K15241,'Base -Receita-Despesa'!$B:$AS,1,FALSE)</f>
        <v>Pessoal</v>
      </c>
    </row>
    <row r="15242" spans="1:12" x14ac:dyDescent="0.3">
      <c r="A15242" s="82" t="str">
        <f t="shared" si="476"/>
        <v>2019</v>
      </c>
      <c r="B15242" s="263" t="s">
        <v>2228</v>
      </c>
      <c r="C15242" s="264" t="s">
        <v>138</v>
      </c>
      <c r="D15242" s="74" t="str">
        <f t="shared" si="477"/>
        <v>out/2019</v>
      </c>
      <c r="E15242" s="267">
        <v>43760</v>
      </c>
      <c r="F15242" s="265">
        <v>85</v>
      </c>
      <c r="G15242" s="265" t="s">
        <v>2229</v>
      </c>
      <c r="H15242" s="273" t="s">
        <v>4753</v>
      </c>
      <c r="I15242" s="273" t="s">
        <v>2176</v>
      </c>
      <c r="J15242" s="269">
        <v>-18679.900000000001</v>
      </c>
      <c r="K15242" s="83" t="str">
        <f>IFERROR(IFERROR(VLOOKUP(I15242,'DE-PARA'!B:D,3,0),VLOOKUP(I15242,'DE-PARA'!C:D,2,0)),"NÃO ENCONTRADO")</f>
        <v>Pessoal</v>
      </c>
      <c r="L15242" s="50" t="str">
        <f>VLOOKUP(K15242,'Base -Receita-Despesa'!$B:$AS,1,FALSE)</f>
        <v>Pessoal</v>
      </c>
    </row>
    <row r="15243" spans="1:12" x14ac:dyDescent="0.3">
      <c r="A15243" s="82" t="str">
        <f t="shared" si="476"/>
        <v>2019</v>
      </c>
      <c r="B15243" s="263" t="s">
        <v>2228</v>
      </c>
      <c r="C15243" s="264" t="s">
        <v>138</v>
      </c>
      <c r="D15243" s="74" t="str">
        <f t="shared" si="477"/>
        <v>out/2019</v>
      </c>
      <c r="E15243" s="267">
        <v>43760</v>
      </c>
      <c r="F15243" s="265">
        <v>84</v>
      </c>
      <c r="G15243" s="265" t="s">
        <v>2229</v>
      </c>
      <c r="H15243" s="273" t="s">
        <v>4753</v>
      </c>
      <c r="I15243" s="273" t="s">
        <v>2176</v>
      </c>
      <c r="J15243" s="269">
        <v>-9126.73</v>
      </c>
      <c r="K15243" s="83" t="str">
        <f>IFERROR(IFERROR(VLOOKUP(I15243,'DE-PARA'!B:D,3,0),VLOOKUP(I15243,'DE-PARA'!C:D,2,0)),"NÃO ENCONTRADO")</f>
        <v>Pessoal</v>
      </c>
      <c r="L15243" s="50" t="str">
        <f>VLOOKUP(K15243,'Base -Receita-Despesa'!$B:$AS,1,FALSE)</f>
        <v>Pessoal</v>
      </c>
    </row>
    <row r="15244" spans="1:12" x14ac:dyDescent="0.3">
      <c r="A15244" s="82" t="str">
        <f t="shared" si="476"/>
        <v>2019</v>
      </c>
      <c r="B15244" s="263" t="s">
        <v>2228</v>
      </c>
      <c r="C15244" s="264" t="s">
        <v>138</v>
      </c>
      <c r="D15244" s="74" t="str">
        <f t="shared" si="477"/>
        <v>out/2019</v>
      </c>
      <c r="E15244" s="267">
        <v>43760</v>
      </c>
      <c r="F15244" s="265">
        <v>82</v>
      </c>
      <c r="G15244" s="265" t="s">
        <v>2229</v>
      </c>
      <c r="H15244" s="273" t="s">
        <v>4753</v>
      </c>
      <c r="I15244" s="273" t="s">
        <v>2176</v>
      </c>
      <c r="J15244" s="269">
        <v>-429699.84000000003</v>
      </c>
      <c r="K15244" s="83" t="str">
        <f>IFERROR(IFERROR(VLOOKUP(I15244,'DE-PARA'!B:D,3,0),VLOOKUP(I15244,'DE-PARA'!C:D,2,0)),"NÃO ENCONTRADO")</f>
        <v>Pessoal</v>
      </c>
      <c r="L15244" s="50" t="str">
        <f>VLOOKUP(K15244,'Base -Receita-Despesa'!$B:$AS,1,FALSE)</f>
        <v>Pessoal</v>
      </c>
    </row>
    <row r="15245" spans="1:12" x14ac:dyDescent="0.3">
      <c r="A15245" s="82" t="str">
        <f t="shared" si="476"/>
        <v>2019</v>
      </c>
      <c r="B15245" s="263" t="s">
        <v>2228</v>
      </c>
      <c r="C15245" s="264" t="s">
        <v>138</v>
      </c>
      <c r="D15245" s="74" t="str">
        <f t="shared" si="477"/>
        <v>out/2019</v>
      </c>
      <c r="E15245" s="267">
        <v>43760</v>
      </c>
      <c r="F15245" s="265">
        <v>83</v>
      </c>
      <c r="G15245" s="265" t="s">
        <v>2229</v>
      </c>
      <c r="H15245" s="273" t="s">
        <v>4753</v>
      </c>
      <c r="I15245" s="273" t="s">
        <v>2176</v>
      </c>
      <c r="J15245" s="269">
        <v>-193486.03</v>
      </c>
      <c r="K15245" s="83" t="str">
        <f>IFERROR(IFERROR(VLOOKUP(I15245,'DE-PARA'!B:D,3,0),VLOOKUP(I15245,'DE-PARA'!C:D,2,0)),"NÃO ENCONTRADO")</f>
        <v>Pessoal</v>
      </c>
      <c r="L15245" s="50" t="str">
        <f>VLOOKUP(K15245,'Base -Receita-Despesa'!$B:$AS,1,FALSE)</f>
        <v>Pessoal</v>
      </c>
    </row>
    <row r="15246" spans="1:12" x14ac:dyDescent="0.3">
      <c r="A15246" s="82" t="str">
        <f t="shared" si="476"/>
        <v>2019</v>
      </c>
      <c r="B15246" s="263" t="s">
        <v>2228</v>
      </c>
      <c r="C15246" s="264" t="s">
        <v>138</v>
      </c>
      <c r="D15246" s="74" t="str">
        <f t="shared" si="477"/>
        <v>out/2019</v>
      </c>
      <c r="E15246" s="267">
        <v>43760</v>
      </c>
      <c r="F15246" s="265">
        <v>81</v>
      </c>
      <c r="G15246" s="265" t="s">
        <v>2229</v>
      </c>
      <c r="H15246" s="273" t="s">
        <v>4753</v>
      </c>
      <c r="I15246" s="273" t="s">
        <v>2176</v>
      </c>
      <c r="J15246" s="269">
        <v>-368272.8</v>
      </c>
      <c r="K15246" s="83" t="str">
        <f>IFERROR(IFERROR(VLOOKUP(I15246,'DE-PARA'!B:D,3,0),VLOOKUP(I15246,'DE-PARA'!C:D,2,0)),"NÃO ENCONTRADO")</f>
        <v>Pessoal</v>
      </c>
      <c r="L15246" s="50" t="str">
        <f>VLOOKUP(K15246,'Base -Receita-Despesa'!$B:$AS,1,FALSE)</f>
        <v>Pessoal</v>
      </c>
    </row>
    <row r="15247" spans="1:12" x14ac:dyDescent="0.3">
      <c r="A15247" s="82" t="str">
        <f t="shared" si="476"/>
        <v>2019</v>
      </c>
      <c r="B15247" s="263" t="s">
        <v>2228</v>
      </c>
      <c r="C15247" s="264" t="s">
        <v>138</v>
      </c>
      <c r="D15247" s="74" t="str">
        <f t="shared" si="477"/>
        <v>out/2019</v>
      </c>
      <c r="E15247" s="267">
        <v>43760</v>
      </c>
      <c r="F15247" s="265" t="s">
        <v>139</v>
      </c>
      <c r="G15247" s="265" t="s">
        <v>2229</v>
      </c>
      <c r="H15247" s="268" t="s">
        <v>3280</v>
      </c>
      <c r="I15247" s="268" t="s">
        <v>141</v>
      </c>
      <c r="J15247" s="278">
        <v>-1504.76</v>
      </c>
      <c r="K15247" s="83" t="str">
        <f>IFERROR(IFERROR(VLOOKUP(I15247,'DE-PARA'!B:D,3,0),VLOOKUP(I15247,'DE-PARA'!C:D,2,0)),"NÃO ENCONTRADO")</f>
        <v>Pessoal</v>
      </c>
      <c r="L15247" s="50" t="str">
        <f>VLOOKUP(K15247,'Base -Receita-Despesa'!$B:$AS,1,FALSE)</f>
        <v>Pessoal</v>
      </c>
    </row>
    <row r="15248" spans="1:12" x14ac:dyDescent="0.3">
      <c r="A15248" s="82" t="str">
        <f t="shared" si="476"/>
        <v>2019</v>
      </c>
      <c r="B15248" s="263" t="s">
        <v>2228</v>
      </c>
      <c r="C15248" s="264" t="s">
        <v>138</v>
      </c>
      <c r="D15248" s="74" t="str">
        <f t="shared" si="477"/>
        <v>out/2019</v>
      </c>
      <c r="E15248" s="267">
        <v>43760</v>
      </c>
      <c r="F15248" s="265">
        <v>284</v>
      </c>
      <c r="G15248" s="265" t="s">
        <v>2229</v>
      </c>
      <c r="H15248" s="273" t="s">
        <v>2357</v>
      </c>
      <c r="I15248" s="273" t="s">
        <v>164</v>
      </c>
      <c r="J15248" s="269">
        <v>-7000</v>
      </c>
      <c r="K15248" s="83" t="str">
        <f>IFERROR(IFERROR(VLOOKUP(I15248,'DE-PARA'!B:D,3,0),VLOOKUP(I15248,'DE-PARA'!C:D,2,0)),"NÃO ENCONTRADO")</f>
        <v>Concessionárias (água, luz e telefone)</v>
      </c>
      <c r="L15248" s="50" t="str">
        <f>VLOOKUP(K15248,'Base -Receita-Despesa'!$B:$AS,1,FALSE)</f>
        <v>Concessionárias (água, luz e telefone)</v>
      </c>
    </row>
    <row r="15249" spans="1:12" x14ac:dyDescent="0.3">
      <c r="A15249" s="82" t="str">
        <f t="shared" si="476"/>
        <v>2019</v>
      </c>
      <c r="B15249" s="263" t="s">
        <v>2228</v>
      </c>
      <c r="C15249" s="264" t="s">
        <v>138</v>
      </c>
      <c r="D15249" s="74" t="str">
        <f t="shared" si="477"/>
        <v>out/2019</v>
      </c>
      <c r="E15249" s="267">
        <v>43760</v>
      </c>
      <c r="F15249" s="265">
        <v>5826908</v>
      </c>
      <c r="G15249" s="265" t="s">
        <v>2229</v>
      </c>
      <c r="H15249" s="273" t="s">
        <v>1638</v>
      </c>
      <c r="I15249" s="273" t="s">
        <v>151</v>
      </c>
      <c r="J15249" s="269">
        <v>-2097.2199999999998</v>
      </c>
      <c r="K15249" s="83" t="str">
        <f>IFERROR(IFERROR(VLOOKUP(I15249,'DE-PARA'!B:D,3,0),VLOOKUP(I15249,'DE-PARA'!C:D,2,0)),"NÃO ENCONTRADO")</f>
        <v>Concessionárias (água, luz e telefone)</v>
      </c>
      <c r="L15249" s="50" t="str">
        <f>VLOOKUP(K15249,'Base -Receita-Despesa'!$B:$AS,1,FALSE)</f>
        <v>Concessionárias (água, luz e telefone)</v>
      </c>
    </row>
    <row r="15250" spans="1:12" x14ac:dyDescent="0.3">
      <c r="A15250" s="82" t="str">
        <f t="shared" si="476"/>
        <v>2019</v>
      </c>
      <c r="B15250" s="263" t="s">
        <v>2228</v>
      </c>
      <c r="C15250" s="264" t="s">
        <v>138</v>
      </c>
      <c r="D15250" s="74" t="str">
        <f t="shared" si="477"/>
        <v>out/2019</v>
      </c>
      <c r="E15250" s="267">
        <v>43760</v>
      </c>
      <c r="F15250" s="265">
        <v>5826909</v>
      </c>
      <c r="G15250" s="265" t="s">
        <v>2229</v>
      </c>
      <c r="H15250" s="273" t="s">
        <v>1638</v>
      </c>
      <c r="I15250" s="273" t="s">
        <v>151</v>
      </c>
      <c r="J15250" s="269">
        <v>-3215.29</v>
      </c>
      <c r="K15250" s="83" t="str">
        <f>IFERROR(IFERROR(VLOOKUP(I15250,'DE-PARA'!B:D,3,0),VLOOKUP(I15250,'DE-PARA'!C:D,2,0)),"NÃO ENCONTRADO")</f>
        <v>Concessionárias (água, luz e telefone)</v>
      </c>
      <c r="L15250" s="50" t="str">
        <f>VLOOKUP(K15250,'Base -Receita-Despesa'!$B:$AS,1,FALSE)</f>
        <v>Concessionárias (água, luz e telefone)</v>
      </c>
    </row>
    <row r="15251" spans="1:12" x14ac:dyDescent="0.3">
      <c r="A15251" s="82" t="str">
        <f t="shared" si="476"/>
        <v>2019</v>
      </c>
      <c r="B15251" s="263" t="s">
        <v>2228</v>
      </c>
      <c r="C15251" s="264" t="s">
        <v>138</v>
      </c>
      <c r="D15251" s="74" t="str">
        <f t="shared" si="477"/>
        <v>out/2019</v>
      </c>
      <c r="E15251" s="267">
        <v>43760</v>
      </c>
      <c r="F15251" s="265">
        <v>6294427</v>
      </c>
      <c r="G15251" s="265" t="s">
        <v>2229</v>
      </c>
      <c r="H15251" s="273" t="s">
        <v>1638</v>
      </c>
      <c r="I15251" s="273" t="s">
        <v>151</v>
      </c>
      <c r="J15251" s="269">
        <v>-3145.23</v>
      </c>
      <c r="K15251" s="83" t="str">
        <f>IFERROR(IFERROR(VLOOKUP(I15251,'DE-PARA'!B:D,3,0),VLOOKUP(I15251,'DE-PARA'!C:D,2,0)),"NÃO ENCONTRADO")</f>
        <v>Concessionárias (água, luz e telefone)</v>
      </c>
      <c r="L15251" s="50" t="str">
        <f>VLOOKUP(K15251,'Base -Receita-Despesa'!$B:$AS,1,FALSE)</f>
        <v>Concessionárias (água, luz e telefone)</v>
      </c>
    </row>
    <row r="15252" spans="1:12" x14ac:dyDescent="0.3">
      <c r="A15252" s="82" t="str">
        <f t="shared" si="476"/>
        <v>2019</v>
      </c>
      <c r="B15252" s="263" t="s">
        <v>2228</v>
      </c>
      <c r="C15252" s="264" t="s">
        <v>138</v>
      </c>
      <c r="D15252" s="74" t="str">
        <f t="shared" si="477"/>
        <v>out/2019</v>
      </c>
      <c r="E15252" s="267">
        <v>43760</v>
      </c>
      <c r="F15252" s="265">
        <v>6294426</v>
      </c>
      <c r="G15252" s="265" t="s">
        <v>2229</v>
      </c>
      <c r="H15252" s="273" t="s">
        <v>1638</v>
      </c>
      <c r="I15252" s="273" t="s">
        <v>151</v>
      </c>
      <c r="J15252" s="269">
        <v>-1997.37</v>
      </c>
      <c r="K15252" s="83" t="str">
        <f>IFERROR(IFERROR(VLOOKUP(I15252,'DE-PARA'!B:D,3,0),VLOOKUP(I15252,'DE-PARA'!C:D,2,0)),"NÃO ENCONTRADO")</f>
        <v>Concessionárias (água, luz e telefone)</v>
      </c>
      <c r="L15252" s="50" t="str">
        <f>VLOOKUP(K15252,'Base -Receita-Despesa'!$B:$AS,1,FALSE)</f>
        <v>Concessionárias (água, luz e telefone)</v>
      </c>
    </row>
    <row r="15253" spans="1:12" x14ac:dyDescent="0.3">
      <c r="A15253" s="82" t="str">
        <f t="shared" si="476"/>
        <v>2019</v>
      </c>
      <c r="B15253" s="263" t="s">
        <v>2228</v>
      </c>
      <c r="C15253" s="264" t="s">
        <v>138</v>
      </c>
      <c r="D15253" s="74" t="str">
        <f t="shared" si="477"/>
        <v>out/2019</v>
      </c>
      <c r="E15253" s="267">
        <v>43760</v>
      </c>
      <c r="F15253" s="265" t="s">
        <v>4757</v>
      </c>
      <c r="G15253" s="265" t="s">
        <v>2229</v>
      </c>
      <c r="H15253" s="273" t="s">
        <v>3242</v>
      </c>
      <c r="I15253" s="273" t="s">
        <v>2212</v>
      </c>
      <c r="J15253" s="273">
        <v>-162</v>
      </c>
      <c r="K15253" s="83" t="str">
        <f>IFERROR(IFERROR(VLOOKUP(I15253,'DE-PARA'!B:D,3,0),VLOOKUP(I15253,'DE-PARA'!C:D,2,0)),"NÃO ENCONTRADO")</f>
        <v>Serviços</v>
      </c>
      <c r="L15253" s="50" t="str">
        <f>VLOOKUP(K15253,'Base -Receita-Despesa'!$B:$AS,1,FALSE)</f>
        <v>Serviços</v>
      </c>
    </row>
    <row r="15254" spans="1:12" x14ac:dyDescent="0.3">
      <c r="A15254" s="82" t="str">
        <f t="shared" si="476"/>
        <v>2019</v>
      </c>
      <c r="B15254" s="263" t="s">
        <v>2228</v>
      </c>
      <c r="C15254" s="264" t="s">
        <v>138</v>
      </c>
      <c r="D15254" s="74" t="str">
        <f t="shared" si="477"/>
        <v>out/2019</v>
      </c>
      <c r="E15254" s="267">
        <v>43760</v>
      </c>
      <c r="F15254" s="265" t="s">
        <v>4757</v>
      </c>
      <c r="G15254" s="265" t="s">
        <v>2229</v>
      </c>
      <c r="H15254" s="273" t="s">
        <v>3242</v>
      </c>
      <c r="I15254" s="268" t="s">
        <v>562</v>
      </c>
      <c r="J15254" s="268">
        <v>-1.07</v>
      </c>
      <c r="K15254" s="83" t="str">
        <f>IFERROR(IFERROR(VLOOKUP(I15254,'DE-PARA'!B:D,3,0),VLOOKUP(I15254,'DE-PARA'!C:D,2,0)),"NÃO ENCONTRADO")</f>
        <v>Outras Saídas</v>
      </c>
      <c r="L15254" s="50" t="str">
        <f>VLOOKUP(K15254,'Base -Receita-Despesa'!$B:$AS,1,FALSE)</f>
        <v>Outras Saídas</v>
      </c>
    </row>
    <row r="15255" spans="1:12" x14ac:dyDescent="0.3">
      <c r="A15255" s="82" t="str">
        <f t="shared" si="476"/>
        <v>2019</v>
      </c>
      <c r="B15255" s="263" t="s">
        <v>2228</v>
      </c>
      <c r="C15255" s="264" t="s">
        <v>138</v>
      </c>
      <c r="D15255" s="74" t="str">
        <f t="shared" si="477"/>
        <v>out/2019</v>
      </c>
      <c r="E15255" s="267">
        <v>43760</v>
      </c>
      <c r="F15255" s="265" t="s">
        <v>4758</v>
      </c>
      <c r="G15255" s="265" t="s">
        <v>2229</v>
      </c>
      <c r="H15255" s="273" t="s">
        <v>3242</v>
      </c>
      <c r="I15255" s="273" t="s">
        <v>2212</v>
      </c>
      <c r="J15255" s="278">
        <v>-1782</v>
      </c>
      <c r="K15255" s="83" t="str">
        <f>IFERROR(IFERROR(VLOOKUP(I15255,'DE-PARA'!B:D,3,0),VLOOKUP(I15255,'DE-PARA'!C:D,2,0)),"NÃO ENCONTRADO")</f>
        <v>Serviços</v>
      </c>
      <c r="L15255" s="50" t="str">
        <f>VLOOKUP(K15255,'Base -Receita-Despesa'!$B:$AS,1,FALSE)</f>
        <v>Serviços</v>
      </c>
    </row>
    <row r="15256" spans="1:12" x14ac:dyDescent="0.3">
      <c r="A15256" s="82" t="str">
        <f t="shared" si="476"/>
        <v>2019</v>
      </c>
      <c r="B15256" s="263" t="s">
        <v>2228</v>
      </c>
      <c r="C15256" s="264" t="s">
        <v>138</v>
      </c>
      <c r="D15256" s="74" t="str">
        <f t="shared" si="477"/>
        <v>out/2019</v>
      </c>
      <c r="E15256" s="267">
        <v>43760</v>
      </c>
      <c r="F15256" s="265" t="s">
        <v>4758</v>
      </c>
      <c r="G15256" s="265" t="s">
        <v>2229</v>
      </c>
      <c r="H15256" s="273" t="s">
        <v>3242</v>
      </c>
      <c r="I15256" s="268" t="s">
        <v>562</v>
      </c>
      <c r="J15256" s="268">
        <v>-11.76</v>
      </c>
      <c r="K15256" s="83" t="str">
        <f>IFERROR(IFERROR(VLOOKUP(I15256,'DE-PARA'!B:D,3,0),VLOOKUP(I15256,'DE-PARA'!C:D,2,0)),"NÃO ENCONTRADO")</f>
        <v>Outras Saídas</v>
      </c>
      <c r="L15256" s="50" t="str">
        <f>VLOOKUP(K15256,'Base -Receita-Despesa'!$B:$AS,1,FALSE)</f>
        <v>Outras Saídas</v>
      </c>
    </row>
    <row r="15257" spans="1:12" x14ac:dyDescent="0.3">
      <c r="A15257" s="82" t="str">
        <f t="shared" si="476"/>
        <v>2019</v>
      </c>
      <c r="B15257" s="263" t="s">
        <v>2228</v>
      </c>
      <c r="C15257" s="264" t="s">
        <v>138</v>
      </c>
      <c r="D15257" s="74" t="str">
        <f t="shared" si="477"/>
        <v>out/2019</v>
      </c>
      <c r="E15257" s="267">
        <v>43760</v>
      </c>
      <c r="F15257" s="265" t="s">
        <v>4594</v>
      </c>
      <c r="G15257" s="265" t="s">
        <v>2229</v>
      </c>
      <c r="H15257" s="273" t="s">
        <v>4759</v>
      </c>
      <c r="I15257" s="273" t="s">
        <v>194</v>
      </c>
      <c r="J15257" s="269">
        <v>-3850.98</v>
      </c>
      <c r="K15257" s="83" t="str">
        <f>IFERROR(IFERROR(VLOOKUP(I15257,'DE-PARA'!B:D,3,0),VLOOKUP(I15257,'DE-PARA'!C:D,2,0)),"NÃO ENCONTRADO")</f>
        <v>Encargos sobre Folha de Pagamento</v>
      </c>
      <c r="L15257" s="50" t="str">
        <f>VLOOKUP(K15257,'Base -Receita-Despesa'!$B:$AS,1,FALSE)</f>
        <v>Encargos sobre Folha de Pagamento</v>
      </c>
    </row>
    <row r="15258" spans="1:12" x14ac:dyDescent="0.3">
      <c r="A15258" s="82" t="str">
        <f t="shared" si="476"/>
        <v>2019</v>
      </c>
      <c r="B15258" s="263" t="s">
        <v>2228</v>
      </c>
      <c r="C15258" s="264" t="s">
        <v>138</v>
      </c>
      <c r="D15258" s="74" t="str">
        <f t="shared" si="477"/>
        <v>out/2019</v>
      </c>
      <c r="E15258" s="267">
        <v>43760</v>
      </c>
      <c r="F15258" s="265" t="s">
        <v>4760</v>
      </c>
      <c r="G15258" s="265" t="s">
        <v>2229</v>
      </c>
      <c r="H15258" s="273" t="s">
        <v>2370</v>
      </c>
      <c r="I15258" s="273" t="s">
        <v>145</v>
      </c>
      <c r="J15258" s="273">
        <v>-79.86</v>
      </c>
      <c r="K15258" s="83" t="str">
        <f>IFERROR(IFERROR(VLOOKUP(I15258,'DE-PARA'!B:D,3,0),VLOOKUP(I15258,'DE-PARA'!C:D,2,0)),"NÃO ENCONTRADO")</f>
        <v>Serviços</v>
      </c>
      <c r="L15258" s="50" t="str">
        <f>VLOOKUP(K15258,'Base -Receita-Despesa'!$B:$AS,1,FALSE)</f>
        <v>Serviços</v>
      </c>
    </row>
    <row r="15259" spans="1:12" x14ac:dyDescent="0.3">
      <c r="A15259" s="82" t="str">
        <f t="shared" si="476"/>
        <v>2019</v>
      </c>
      <c r="B15259" s="263" t="s">
        <v>2228</v>
      </c>
      <c r="C15259" s="264" t="s">
        <v>138</v>
      </c>
      <c r="D15259" s="74" t="str">
        <f t="shared" si="477"/>
        <v>out/2019</v>
      </c>
      <c r="E15259" s="267">
        <v>43760</v>
      </c>
      <c r="F15259" s="265" t="s">
        <v>4760</v>
      </c>
      <c r="G15259" s="265" t="s">
        <v>2229</v>
      </c>
      <c r="H15259" s="273" t="s">
        <v>2370</v>
      </c>
      <c r="I15259" s="268" t="s">
        <v>562</v>
      </c>
      <c r="J15259" s="268">
        <v>-0.53</v>
      </c>
      <c r="K15259" s="83" t="str">
        <f>IFERROR(IFERROR(VLOOKUP(I15259,'DE-PARA'!B:D,3,0),VLOOKUP(I15259,'DE-PARA'!C:D,2,0)),"NÃO ENCONTRADO")</f>
        <v>Outras Saídas</v>
      </c>
      <c r="L15259" s="50" t="str">
        <f>VLOOKUP(K15259,'Base -Receita-Despesa'!$B:$AS,1,FALSE)</f>
        <v>Outras Saídas</v>
      </c>
    </row>
    <row r="15260" spans="1:12" x14ac:dyDescent="0.3">
      <c r="A15260" s="82" t="str">
        <f t="shared" si="476"/>
        <v>2019</v>
      </c>
      <c r="B15260" s="263" t="s">
        <v>2228</v>
      </c>
      <c r="C15260" s="264" t="s">
        <v>138</v>
      </c>
      <c r="D15260" s="74" t="str">
        <f t="shared" si="477"/>
        <v>out/2019</v>
      </c>
      <c r="E15260" s="267">
        <v>43760</v>
      </c>
      <c r="F15260" s="265">
        <v>20590</v>
      </c>
      <c r="G15260" s="265" t="s">
        <v>2229</v>
      </c>
      <c r="H15260" s="273" t="s">
        <v>2370</v>
      </c>
      <c r="I15260" s="273" t="s">
        <v>145</v>
      </c>
      <c r="J15260" s="269">
        <v>-4996.57</v>
      </c>
      <c r="K15260" s="83" t="str">
        <f>IFERROR(IFERROR(VLOOKUP(I15260,'DE-PARA'!B:D,3,0),VLOOKUP(I15260,'DE-PARA'!C:D,2,0)),"NÃO ENCONTRADO")</f>
        <v>Serviços</v>
      </c>
      <c r="L15260" s="50" t="str">
        <f>VLOOKUP(K15260,'Base -Receita-Despesa'!$B:$AS,1,FALSE)</f>
        <v>Serviços</v>
      </c>
    </row>
    <row r="15261" spans="1:12" x14ac:dyDescent="0.3">
      <c r="A15261" s="82" t="str">
        <f t="shared" si="476"/>
        <v>2019</v>
      </c>
      <c r="B15261" s="263" t="s">
        <v>2228</v>
      </c>
      <c r="C15261" s="264" t="s">
        <v>138</v>
      </c>
      <c r="D15261" s="74" t="str">
        <f t="shared" si="477"/>
        <v>out/2019</v>
      </c>
      <c r="E15261" s="267">
        <v>43760</v>
      </c>
      <c r="F15261" s="265" t="s">
        <v>4761</v>
      </c>
      <c r="G15261" s="265" t="s">
        <v>2229</v>
      </c>
      <c r="H15261" s="273" t="s">
        <v>257</v>
      </c>
      <c r="I15261" s="273" t="s">
        <v>145</v>
      </c>
      <c r="J15261" s="273">
        <v>-14.6</v>
      </c>
      <c r="K15261" s="83" t="str">
        <f>IFERROR(IFERROR(VLOOKUP(I15261,'DE-PARA'!B:D,3,0),VLOOKUP(I15261,'DE-PARA'!C:D,2,0)),"NÃO ENCONTRADO")</f>
        <v>Serviços</v>
      </c>
      <c r="L15261" s="50" t="str">
        <f>VLOOKUP(K15261,'Base -Receita-Despesa'!$B:$AS,1,FALSE)</f>
        <v>Serviços</v>
      </c>
    </row>
    <row r="15262" spans="1:12" x14ac:dyDescent="0.3">
      <c r="A15262" s="82" t="str">
        <f t="shared" si="476"/>
        <v>2019</v>
      </c>
      <c r="B15262" s="263" t="s">
        <v>2228</v>
      </c>
      <c r="C15262" s="264" t="s">
        <v>138</v>
      </c>
      <c r="D15262" s="74" t="str">
        <f t="shared" si="477"/>
        <v>out/2019</v>
      </c>
      <c r="E15262" s="267">
        <v>43760</v>
      </c>
      <c r="F15262" s="265" t="s">
        <v>4761</v>
      </c>
      <c r="G15262" s="265" t="s">
        <v>2229</v>
      </c>
      <c r="H15262" s="273" t="s">
        <v>257</v>
      </c>
      <c r="I15262" s="268" t="s">
        <v>562</v>
      </c>
      <c r="J15262" s="268">
        <v>-0.1</v>
      </c>
      <c r="K15262" s="83" t="str">
        <f>IFERROR(IFERROR(VLOOKUP(I15262,'DE-PARA'!B:D,3,0),VLOOKUP(I15262,'DE-PARA'!C:D,2,0)),"NÃO ENCONTRADO")</f>
        <v>Outras Saídas</v>
      </c>
      <c r="L15262" s="50" t="str">
        <f>VLOOKUP(K15262,'Base -Receita-Despesa'!$B:$AS,1,FALSE)</f>
        <v>Outras Saídas</v>
      </c>
    </row>
    <row r="15263" spans="1:12" x14ac:dyDescent="0.3">
      <c r="A15263" s="82" t="str">
        <f t="shared" si="476"/>
        <v>2019</v>
      </c>
      <c r="B15263" s="263" t="s">
        <v>2228</v>
      </c>
      <c r="C15263" s="264" t="s">
        <v>138</v>
      </c>
      <c r="D15263" s="74" t="str">
        <f t="shared" si="477"/>
        <v>out/2019</v>
      </c>
      <c r="E15263" s="267">
        <v>43760</v>
      </c>
      <c r="F15263" s="265" t="s">
        <v>4762</v>
      </c>
      <c r="G15263" s="265" t="s">
        <v>2229</v>
      </c>
      <c r="H15263" s="273" t="s">
        <v>257</v>
      </c>
      <c r="I15263" s="273" t="s">
        <v>145</v>
      </c>
      <c r="J15263" s="273">
        <v>-45.24</v>
      </c>
      <c r="K15263" s="83" t="str">
        <f>IFERROR(IFERROR(VLOOKUP(I15263,'DE-PARA'!B:D,3,0),VLOOKUP(I15263,'DE-PARA'!C:D,2,0)),"NÃO ENCONTRADO")</f>
        <v>Serviços</v>
      </c>
      <c r="L15263" s="50" t="str">
        <f>VLOOKUP(K15263,'Base -Receita-Despesa'!$B:$AS,1,FALSE)</f>
        <v>Serviços</v>
      </c>
    </row>
    <row r="15264" spans="1:12" x14ac:dyDescent="0.3">
      <c r="A15264" s="82" t="str">
        <f t="shared" si="476"/>
        <v>2019</v>
      </c>
      <c r="B15264" s="263" t="s">
        <v>2228</v>
      </c>
      <c r="C15264" s="264" t="s">
        <v>138</v>
      </c>
      <c r="D15264" s="74" t="str">
        <f t="shared" si="477"/>
        <v>out/2019</v>
      </c>
      <c r="E15264" s="267">
        <v>43760</v>
      </c>
      <c r="F15264" s="265" t="s">
        <v>4762</v>
      </c>
      <c r="G15264" s="265" t="s">
        <v>2229</v>
      </c>
      <c r="H15264" s="273" t="s">
        <v>257</v>
      </c>
      <c r="I15264" s="268" t="s">
        <v>562</v>
      </c>
      <c r="J15264" s="268">
        <v>-0.3</v>
      </c>
      <c r="K15264" s="83" t="str">
        <f>IFERROR(IFERROR(VLOOKUP(I15264,'DE-PARA'!B:D,3,0),VLOOKUP(I15264,'DE-PARA'!C:D,2,0)),"NÃO ENCONTRADO")</f>
        <v>Outras Saídas</v>
      </c>
      <c r="L15264" s="50" t="str">
        <f>VLOOKUP(K15264,'Base -Receita-Despesa'!$B:$AS,1,FALSE)</f>
        <v>Outras Saídas</v>
      </c>
    </row>
    <row r="15265" spans="1:12" x14ac:dyDescent="0.3">
      <c r="A15265" s="82" t="str">
        <f t="shared" si="476"/>
        <v>2019</v>
      </c>
      <c r="B15265" s="263" t="s">
        <v>2228</v>
      </c>
      <c r="C15265" s="264" t="s">
        <v>138</v>
      </c>
      <c r="D15265" s="74" t="str">
        <f t="shared" si="477"/>
        <v>out/2019</v>
      </c>
      <c r="E15265" s="267">
        <v>43760</v>
      </c>
      <c r="F15265" s="265">
        <v>490</v>
      </c>
      <c r="G15265" s="265" t="s">
        <v>2229</v>
      </c>
      <c r="H15265" s="273" t="s">
        <v>4385</v>
      </c>
      <c r="I15265" s="273" t="s">
        <v>120</v>
      </c>
      <c r="J15265" s="269">
        <v>-11000</v>
      </c>
      <c r="K15265" s="83" t="str">
        <f>IFERROR(IFERROR(VLOOKUP(I15265,'DE-PARA'!B:D,3,0),VLOOKUP(I15265,'DE-PARA'!C:D,2,0)),"NÃO ENCONTRADO")</f>
        <v>Serviços</v>
      </c>
      <c r="L15265" s="50" t="str">
        <f>VLOOKUP(K15265,'Base -Receita-Despesa'!$B:$AS,1,FALSE)</f>
        <v>Serviços</v>
      </c>
    </row>
    <row r="15266" spans="1:12" x14ac:dyDescent="0.3">
      <c r="A15266" s="82" t="str">
        <f t="shared" si="476"/>
        <v>2019</v>
      </c>
      <c r="B15266" s="263" t="s">
        <v>2228</v>
      </c>
      <c r="C15266" s="264" t="s">
        <v>138</v>
      </c>
      <c r="D15266" s="74" t="str">
        <f t="shared" si="477"/>
        <v>out/2019</v>
      </c>
      <c r="E15266" s="267">
        <v>43760</v>
      </c>
      <c r="F15266" s="265" t="s">
        <v>4517</v>
      </c>
      <c r="G15266" s="265" t="s">
        <v>2229</v>
      </c>
      <c r="H15266" s="273" t="s">
        <v>4763</v>
      </c>
      <c r="I15266" s="273" t="s">
        <v>2209</v>
      </c>
      <c r="J15266" s="268">
        <v>-26.28</v>
      </c>
      <c r="K15266" s="83" t="str">
        <f>IFERROR(IFERROR(VLOOKUP(I15266,'DE-PARA'!B:D,3,0),VLOOKUP(I15266,'DE-PARA'!C:D,2,0)),"NÃO ENCONTRADO")</f>
        <v>Despesas com Viagens</v>
      </c>
      <c r="L15266" s="50" t="str">
        <f>VLOOKUP(K15266,'Base -Receita-Despesa'!$B:$AS,1,FALSE)</f>
        <v>Despesas com Viagens</v>
      </c>
    </row>
    <row r="15267" spans="1:12" x14ac:dyDescent="0.3">
      <c r="A15267" s="82" t="str">
        <f t="shared" si="476"/>
        <v>2019</v>
      </c>
      <c r="B15267" s="263" t="s">
        <v>2228</v>
      </c>
      <c r="C15267" s="264" t="s">
        <v>138</v>
      </c>
      <c r="D15267" s="74" t="str">
        <f t="shared" si="477"/>
        <v>out/2019</v>
      </c>
      <c r="E15267" s="267">
        <v>43760</v>
      </c>
      <c r="F15267" s="265" t="s">
        <v>4733</v>
      </c>
      <c r="G15267" s="265" t="s">
        <v>2229</v>
      </c>
      <c r="H15267" s="273" t="s">
        <v>4764</v>
      </c>
      <c r="I15267" s="273" t="s">
        <v>133</v>
      </c>
      <c r="J15267" s="278">
        <v>-1894.63</v>
      </c>
      <c r="K15267" s="83" t="str">
        <f>IFERROR(IFERROR(VLOOKUP(I15267,'DE-PARA'!B:D,3,0),VLOOKUP(I15267,'DE-PARA'!C:D,2,0)),"NÃO ENCONTRADO")</f>
        <v>Pessoal</v>
      </c>
      <c r="L15267" s="50" t="str">
        <f>VLOOKUP(K15267,'Base -Receita-Despesa'!$B:$AS,1,FALSE)</f>
        <v>Pessoal</v>
      </c>
    </row>
    <row r="15268" spans="1:12" x14ac:dyDescent="0.3">
      <c r="A15268" s="82" t="str">
        <f t="shared" si="476"/>
        <v>2019</v>
      </c>
      <c r="B15268" s="263" t="s">
        <v>2228</v>
      </c>
      <c r="C15268" s="264" t="s">
        <v>138</v>
      </c>
      <c r="D15268" s="74" t="str">
        <f t="shared" si="477"/>
        <v>out/2019</v>
      </c>
      <c r="E15268" s="267">
        <v>43760</v>
      </c>
      <c r="F15268" s="265" t="s">
        <v>3376</v>
      </c>
      <c r="G15268" s="265" t="s">
        <v>2229</v>
      </c>
      <c r="H15268" s="273" t="s">
        <v>4470</v>
      </c>
      <c r="I15268" s="273" t="s">
        <v>130</v>
      </c>
      <c r="J15268" s="269">
        <v>-1477.85</v>
      </c>
      <c r="K15268" s="83" t="str">
        <f>IFERROR(IFERROR(VLOOKUP(I15268,'DE-PARA'!B:D,3,0),VLOOKUP(I15268,'DE-PARA'!C:D,2,0)),"NÃO ENCONTRADO")</f>
        <v>Rescisões Trabalhistas</v>
      </c>
      <c r="L15268" s="50" t="str">
        <f>VLOOKUP(K15268,'Base -Receita-Despesa'!$B:$AS,1,FALSE)</f>
        <v>Rescisões Trabalhistas</v>
      </c>
    </row>
    <row r="15269" spans="1:12" x14ac:dyDescent="0.3">
      <c r="A15269" s="82" t="str">
        <f t="shared" si="476"/>
        <v>2019</v>
      </c>
      <c r="B15269" s="263" t="s">
        <v>2228</v>
      </c>
      <c r="C15269" s="264" t="s">
        <v>138</v>
      </c>
      <c r="D15269" s="74" t="str">
        <f t="shared" si="477"/>
        <v>out/2019</v>
      </c>
      <c r="E15269" s="267">
        <v>43760</v>
      </c>
      <c r="F15269" s="265" t="s">
        <v>4733</v>
      </c>
      <c r="G15269" s="265" t="s">
        <v>2229</v>
      </c>
      <c r="H15269" s="273" t="s">
        <v>4199</v>
      </c>
      <c r="I15269" s="273" t="s">
        <v>133</v>
      </c>
      <c r="J15269" s="278">
        <v>-1672.08</v>
      </c>
      <c r="K15269" s="83" t="str">
        <f>IFERROR(IFERROR(VLOOKUP(I15269,'DE-PARA'!B:D,3,0),VLOOKUP(I15269,'DE-PARA'!C:D,2,0)),"NÃO ENCONTRADO")</f>
        <v>Pessoal</v>
      </c>
      <c r="L15269" s="50" t="str">
        <f>VLOOKUP(K15269,'Base -Receita-Despesa'!$B:$AS,1,FALSE)</f>
        <v>Pessoal</v>
      </c>
    </row>
    <row r="15270" spans="1:12" x14ac:dyDescent="0.3">
      <c r="A15270" s="82" t="str">
        <f t="shared" si="476"/>
        <v>2019</v>
      </c>
      <c r="B15270" s="263" t="s">
        <v>2228</v>
      </c>
      <c r="C15270" s="264" t="s">
        <v>138</v>
      </c>
      <c r="D15270" s="74" t="str">
        <f t="shared" si="477"/>
        <v>out/2019</v>
      </c>
      <c r="E15270" s="267">
        <v>43760</v>
      </c>
      <c r="F15270" s="265" t="s">
        <v>4517</v>
      </c>
      <c r="G15270" s="265" t="s">
        <v>2229</v>
      </c>
      <c r="H15270" s="273" t="s">
        <v>4765</v>
      </c>
      <c r="I15270" s="273" t="s">
        <v>2209</v>
      </c>
      <c r="J15270" s="268">
        <v>-155</v>
      </c>
      <c r="K15270" s="83" t="str">
        <f>IFERROR(IFERROR(VLOOKUP(I15270,'DE-PARA'!B:D,3,0),VLOOKUP(I15270,'DE-PARA'!C:D,2,0)),"NÃO ENCONTRADO")</f>
        <v>Despesas com Viagens</v>
      </c>
      <c r="L15270" s="50" t="str">
        <f>VLOOKUP(K15270,'Base -Receita-Despesa'!$B:$AS,1,FALSE)</f>
        <v>Despesas com Viagens</v>
      </c>
    </row>
    <row r="15271" spans="1:12" x14ac:dyDescent="0.3">
      <c r="A15271" s="82" t="str">
        <f t="shared" si="476"/>
        <v>2019</v>
      </c>
      <c r="B15271" s="263" t="s">
        <v>2228</v>
      </c>
      <c r="C15271" s="264" t="s">
        <v>138</v>
      </c>
      <c r="D15271" s="74" t="str">
        <f t="shared" si="477"/>
        <v>out/2019</v>
      </c>
      <c r="E15271" s="267">
        <v>43760</v>
      </c>
      <c r="F15271" s="265" t="s">
        <v>4766</v>
      </c>
      <c r="G15271" s="265" t="s">
        <v>2229</v>
      </c>
      <c r="H15271" s="273" t="s">
        <v>2306</v>
      </c>
      <c r="I15271" s="273" t="s">
        <v>155</v>
      </c>
      <c r="J15271" s="269">
        <v>-4085.38</v>
      </c>
      <c r="K15271" s="83" t="str">
        <f>IFERROR(IFERROR(VLOOKUP(I15271,'DE-PARA'!B:D,3,0),VLOOKUP(I15271,'DE-PARA'!C:D,2,0)),"NÃO ENCONTRADO")</f>
        <v>Concessionárias (água, luz e telefone)</v>
      </c>
      <c r="L15271" s="50" t="str">
        <f>VLOOKUP(K15271,'Base -Receita-Despesa'!$B:$AS,1,FALSE)</f>
        <v>Concessionárias (água, luz e telefone)</v>
      </c>
    </row>
    <row r="15272" spans="1:12" x14ac:dyDescent="0.3">
      <c r="A15272" s="82" t="str">
        <f t="shared" si="476"/>
        <v>2019</v>
      </c>
      <c r="B15272" s="263" t="s">
        <v>2228</v>
      </c>
      <c r="C15272" s="264" t="s">
        <v>138</v>
      </c>
      <c r="D15272" s="74" t="str">
        <f t="shared" si="477"/>
        <v>out/2019</v>
      </c>
      <c r="E15272" s="267">
        <v>43760</v>
      </c>
      <c r="F15272" s="279">
        <v>2978680134</v>
      </c>
      <c r="G15272" s="279" t="s">
        <v>2229</v>
      </c>
      <c r="H15272" s="283" t="s">
        <v>2306</v>
      </c>
      <c r="I15272" s="283" t="s">
        <v>155</v>
      </c>
      <c r="J15272" s="269">
        <v>-3918.9</v>
      </c>
      <c r="K15272" s="83" t="str">
        <f>IFERROR(IFERROR(VLOOKUP(I15272,'DE-PARA'!B:D,3,0),VLOOKUP(I15272,'DE-PARA'!C:D,2,0)),"NÃO ENCONTRADO")</f>
        <v>Concessionárias (água, luz e telefone)</v>
      </c>
      <c r="L15272" s="50" t="str">
        <f>VLOOKUP(K15272,'Base -Receita-Despesa'!$B:$AS,1,FALSE)</f>
        <v>Concessionárias (água, luz e telefone)</v>
      </c>
    </row>
    <row r="15273" spans="1:12" x14ac:dyDescent="0.3">
      <c r="A15273" s="82" t="str">
        <f t="shared" si="476"/>
        <v>2019</v>
      </c>
      <c r="B15273" s="263" t="s">
        <v>2228</v>
      </c>
      <c r="C15273" s="264" t="s">
        <v>138</v>
      </c>
      <c r="D15273" s="74" t="str">
        <f t="shared" si="477"/>
        <v>out/2019</v>
      </c>
      <c r="E15273" s="267">
        <v>43760</v>
      </c>
      <c r="F15273" s="265" t="s">
        <v>4517</v>
      </c>
      <c r="G15273" s="265" t="s">
        <v>2229</v>
      </c>
      <c r="H15273" s="273" t="s">
        <v>4562</v>
      </c>
      <c r="I15273" s="273" t="s">
        <v>2209</v>
      </c>
      <c r="J15273" s="273">
        <v>-306.91000000000003</v>
      </c>
      <c r="K15273" s="83" t="str">
        <f>IFERROR(IFERROR(VLOOKUP(I15273,'DE-PARA'!B:D,3,0),VLOOKUP(I15273,'DE-PARA'!C:D,2,0)),"NÃO ENCONTRADO")</f>
        <v>Despesas com Viagens</v>
      </c>
      <c r="L15273" s="50" t="str">
        <f>VLOOKUP(K15273,'Base -Receita-Despesa'!$B:$AS,1,FALSE)</f>
        <v>Despesas com Viagens</v>
      </c>
    </row>
    <row r="15274" spans="1:12" x14ac:dyDescent="0.3">
      <c r="A15274" s="82" t="str">
        <f t="shared" ref="A15274:A15337" si="478">IF(K15274="NÃO ENCONTRADO",0,RIGHT(D15274,4))</f>
        <v>2019</v>
      </c>
      <c r="B15274" s="263" t="s">
        <v>2228</v>
      </c>
      <c r="C15274" s="264" t="s">
        <v>138</v>
      </c>
      <c r="D15274" s="74" t="str">
        <f t="shared" si="477"/>
        <v>out/2019</v>
      </c>
      <c r="E15274" s="267">
        <v>43760</v>
      </c>
      <c r="F15274" s="265" t="s">
        <v>4517</v>
      </c>
      <c r="G15274" s="265" t="s">
        <v>2229</v>
      </c>
      <c r="H15274" s="273" t="s">
        <v>4562</v>
      </c>
      <c r="I15274" s="273" t="s">
        <v>2209</v>
      </c>
      <c r="J15274" s="273">
        <v>-285.51</v>
      </c>
      <c r="K15274" s="83" t="str">
        <f>IFERROR(IFERROR(VLOOKUP(I15274,'DE-PARA'!B:D,3,0),VLOOKUP(I15274,'DE-PARA'!C:D,2,0)),"NÃO ENCONTRADO")</f>
        <v>Despesas com Viagens</v>
      </c>
      <c r="L15274" s="50" t="str">
        <f>VLOOKUP(K15274,'Base -Receita-Despesa'!$B:$AS,1,FALSE)</f>
        <v>Despesas com Viagens</v>
      </c>
    </row>
    <row r="15275" spans="1:12" x14ac:dyDescent="0.3">
      <c r="A15275" s="82" t="str">
        <f t="shared" si="478"/>
        <v>2019</v>
      </c>
      <c r="B15275" s="263" t="s">
        <v>2228</v>
      </c>
      <c r="C15275" s="264" t="s">
        <v>138</v>
      </c>
      <c r="D15275" s="74" t="str">
        <f t="shared" si="477"/>
        <v>out/2019</v>
      </c>
      <c r="E15275" s="267">
        <v>43760</v>
      </c>
      <c r="F15275" s="265" t="s">
        <v>4517</v>
      </c>
      <c r="G15275" s="265" t="s">
        <v>2229</v>
      </c>
      <c r="H15275" s="273" t="s">
        <v>4562</v>
      </c>
      <c r="I15275" s="273" t="s">
        <v>2209</v>
      </c>
      <c r="J15275" s="273">
        <v>-29.62</v>
      </c>
      <c r="K15275" s="83" t="str">
        <f>IFERROR(IFERROR(VLOOKUP(I15275,'DE-PARA'!B:D,3,0),VLOOKUP(I15275,'DE-PARA'!C:D,2,0)),"NÃO ENCONTRADO")</f>
        <v>Despesas com Viagens</v>
      </c>
      <c r="L15275" s="50" t="str">
        <f>VLOOKUP(K15275,'Base -Receita-Despesa'!$B:$AS,1,FALSE)</f>
        <v>Despesas com Viagens</v>
      </c>
    </row>
    <row r="15276" spans="1:12" x14ac:dyDescent="0.3">
      <c r="A15276" s="82" t="str">
        <f t="shared" si="478"/>
        <v>2019</v>
      </c>
      <c r="B15276" s="263" t="s">
        <v>2228</v>
      </c>
      <c r="C15276" s="264" t="s">
        <v>138</v>
      </c>
      <c r="D15276" s="74" t="str">
        <f t="shared" si="477"/>
        <v>out/2019</v>
      </c>
      <c r="E15276" s="267">
        <v>43760</v>
      </c>
      <c r="F15276" s="265">
        <v>413</v>
      </c>
      <c r="G15276" s="265" t="s">
        <v>2229</v>
      </c>
      <c r="H15276" s="273" t="s">
        <v>2395</v>
      </c>
      <c r="I15276" s="273" t="s">
        <v>215</v>
      </c>
      <c r="J15276" s="269">
        <v>-12500</v>
      </c>
      <c r="K15276" s="83" t="str">
        <f>IFERROR(IFERROR(VLOOKUP(I15276,'DE-PARA'!B:D,3,0),VLOOKUP(I15276,'DE-PARA'!C:D,2,0)),"NÃO ENCONTRADO")</f>
        <v>Serviços</v>
      </c>
      <c r="L15276" s="50" t="str">
        <f>VLOOKUP(K15276,'Base -Receita-Despesa'!$B:$AS,1,FALSE)</f>
        <v>Serviços</v>
      </c>
    </row>
    <row r="15277" spans="1:12" x14ac:dyDescent="0.3">
      <c r="A15277" s="82" t="str">
        <f t="shared" si="478"/>
        <v>2019</v>
      </c>
      <c r="B15277" s="263" t="s">
        <v>2228</v>
      </c>
      <c r="C15277" s="264" t="s">
        <v>138</v>
      </c>
      <c r="D15277" s="74" t="str">
        <f t="shared" si="477"/>
        <v>out/2019</v>
      </c>
      <c r="E15277" s="267">
        <v>43760</v>
      </c>
      <c r="F15277" s="265">
        <v>127</v>
      </c>
      <c r="G15277" s="265" t="s">
        <v>2229</v>
      </c>
      <c r="H15277" s="273" t="s">
        <v>3270</v>
      </c>
      <c r="I15277" s="273" t="s">
        <v>2177</v>
      </c>
      <c r="J15277" s="269">
        <v>-10000</v>
      </c>
      <c r="K15277" s="83" t="str">
        <f>IFERROR(IFERROR(VLOOKUP(I15277,'DE-PARA'!B:D,3,0),VLOOKUP(I15277,'DE-PARA'!C:D,2,0)),"NÃO ENCONTRADO")</f>
        <v>Pessoal</v>
      </c>
      <c r="L15277" s="50" t="str">
        <f>VLOOKUP(K15277,'Base -Receita-Despesa'!$B:$AS,1,FALSE)</f>
        <v>Pessoal</v>
      </c>
    </row>
    <row r="15278" spans="1:12" x14ac:dyDescent="0.3">
      <c r="A15278" s="82" t="str">
        <f t="shared" si="478"/>
        <v>2019</v>
      </c>
      <c r="B15278" s="263" t="s">
        <v>2228</v>
      </c>
      <c r="C15278" s="264" t="s">
        <v>138</v>
      </c>
      <c r="D15278" s="74" t="str">
        <f t="shared" si="477"/>
        <v>out/2019</v>
      </c>
      <c r="E15278" s="267">
        <v>43760</v>
      </c>
      <c r="F15278" s="263" t="s">
        <v>1261</v>
      </c>
      <c r="G15278" s="265" t="s">
        <v>2229</v>
      </c>
      <c r="H15278" s="268" t="s">
        <v>2250</v>
      </c>
      <c r="I15278" s="268" t="s">
        <v>135</v>
      </c>
      <c r="J15278" s="268">
        <v>-9.5</v>
      </c>
      <c r="K15278" s="83" t="str">
        <f>IFERROR(IFERROR(VLOOKUP(I15278,'DE-PARA'!B:D,3,0),VLOOKUP(I15278,'DE-PARA'!C:D,2,0)),"NÃO ENCONTRADO")</f>
        <v>Outras Saídas</v>
      </c>
      <c r="L15278" s="50" t="str">
        <f>VLOOKUP(K15278,'Base -Receita-Despesa'!$B:$AS,1,FALSE)</f>
        <v>Outras Saídas</v>
      </c>
    </row>
    <row r="15279" spans="1:12" x14ac:dyDescent="0.3">
      <c r="A15279" s="82" t="str">
        <f t="shared" si="478"/>
        <v>2019</v>
      </c>
      <c r="B15279" s="263" t="s">
        <v>2228</v>
      </c>
      <c r="C15279" s="264" t="s">
        <v>138</v>
      </c>
      <c r="D15279" s="74" t="str">
        <f t="shared" si="477"/>
        <v>out/2019</v>
      </c>
      <c r="E15279" s="267">
        <v>43760</v>
      </c>
      <c r="F15279" s="263" t="s">
        <v>1261</v>
      </c>
      <c r="G15279" s="265" t="s">
        <v>2229</v>
      </c>
      <c r="H15279" s="268" t="s">
        <v>2250</v>
      </c>
      <c r="I15279" s="268" t="s">
        <v>135</v>
      </c>
      <c r="J15279" s="268">
        <v>-9.5</v>
      </c>
      <c r="K15279" s="83" t="str">
        <f>IFERROR(IFERROR(VLOOKUP(I15279,'DE-PARA'!B:D,3,0),VLOOKUP(I15279,'DE-PARA'!C:D,2,0)),"NÃO ENCONTRADO")</f>
        <v>Outras Saídas</v>
      </c>
      <c r="L15279" s="50" t="str">
        <f>VLOOKUP(K15279,'Base -Receita-Despesa'!$B:$AS,1,FALSE)</f>
        <v>Outras Saídas</v>
      </c>
    </row>
    <row r="15280" spans="1:12" x14ac:dyDescent="0.3">
      <c r="A15280" s="82" t="str">
        <f t="shared" si="478"/>
        <v>2019</v>
      </c>
      <c r="B15280" s="263" t="s">
        <v>2228</v>
      </c>
      <c r="C15280" s="264" t="s">
        <v>138</v>
      </c>
      <c r="D15280" s="74" t="str">
        <f t="shared" si="477"/>
        <v>out/2019</v>
      </c>
      <c r="E15280" s="267">
        <v>43760</v>
      </c>
      <c r="F15280" s="263" t="s">
        <v>1261</v>
      </c>
      <c r="G15280" s="265" t="s">
        <v>2229</v>
      </c>
      <c r="H15280" s="268" t="s">
        <v>2250</v>
      </c>
      <c r="I15280" s="268" t="s">
        <v>135</v>
      </c>
      <c r="J15280" s="268">
        <v>-9.5</v>
      </c>
      <c r="K15280" s="83" t="str">
        <f>IFERROR(IFERROR(VLOOKUP(I15280,'DE-PARA'!B:D,3,0),VLOOKUP(I15280,'DE-PARA'!C:D,2,0)),"NÃO ENCONTRADO")</f>
        <v>Outras Saídas</v>
      </c>
      <c r="L15280" s="50" t="str">
        <f>VLOOKUP(K15280,'Base -Receita-Despesa'!$B:$AS,1,FALSE)</f>
        <v>Outras Saídas</v>
      </c>
    </row>
    <row r="15281" spans="1:12" x14ac:dyDescent="0.3">
      <c r="A15281" s="82" t="str">
        <f t="shared" si="478"/>
        <v>2019</v>
      </c>
      <c r="B15281" s="263" t="s">
        <v>2228</v>
      </c>
      <c r="C15281" s="264" t="s">
        <v>138</v>
      </c>
      <c r="D15281" s="74" t="str">
        <f t="shared" si="477"/>
        <v>out/2019</v>
      </c>
      <c r="E15281" s="267">
        <v>43760</v>
      </c>
      <c r="F15281" s="263" t="s">
        <v>1261</v>
      </c>
      <c r="G15281" s="265" t="s">
        <v>2229</v>
      </c>
      <c r="H15281" s="268" t="s">
        <v>2250</v>
      </c>
      <c r="I15281" s="268" t="s">
        <v>135</v>
      </c>
      <c r="J15281" s="268">
        <v>-9.5</v>
      </c>
      <c r="K15281" s="83" t="str">
        <f>IFERROR(IFERROR(VLOOKUP(I15281,'DE-PARA'!B:D,3,0),VLOOKUP(I15281,'DE-PARA'!C:D,2,0)),"NÃO ENCONTRADO")</f>
        <v>Outras Saídas</v>
      </c>
      <c r="L15281" s="50" t="str">
        <f>VLOOKUP(K15281,'Base -Receita-Despesa'!$B:$AS,1,FALSE)</f>
        <v>Outras Saídas</v>
      </c>
    </row>
    <row r="15282" spans="1:12" x14ac:dyDescent="0.3">
      <c r="A15282" s="82" t="str">
        <f t="shared" si="478"/>
        <v>2019</v>
      </c>
      <c r="B15282" s="263" t="s">
        <v>2228</v>
      </c>
      <c r="C15282" s="264" t="s">
        <v>138</v>
      </c>
      <c r="D15282" s="74" t="str">
        <f t="shared" si="477"/>
        <v>out/2019</v>
      </c>
      <c r="E15282" s="267">
        <v>43760</v>
      </c>
      <c r="F15282" s="263" t="s">
        <v>1261</v>
      </c>
      <c r="G15282" s="265" t="s">
        <v>2229</v>
      </c>
      <c r="H15282" s="268" t="s">
        <v>2250</v>
      </c>
      <c r="I15282" s="268" t="s">
        <v>135</v>
      </c>
      <c r="J15282" s="268">
        <v>-9.5</v>
      </c>
      <c r="K15282" s="83" t="str">
        <f>IFERROR(IFERROR(VLOOKUP(I15282,'DE-PARA'!B:D,3,0),VLOOKUP(I15282,'DE-PARA'!C:D,2,0)),"NÃO ENCONTRADO")</f>
        <v>Outras Saídas</v>
      </c>
      <c r="L15282" s="50" t="str">
        <f>VLOOKUP(K15282,'Base -Receita-Despesa'!$B:$AS,1,FALSE)</f>
        <v>Outras Saídas</v>
      </c>
    </row>
    <row r="15283" spans="1:12" x14ac:dyDescent="0.3">
      <c r="A15283" s="82" t="str">
        <f t="shared" si="478"/>
        <v>2019</v>
      </c>
      <c r="B15283" s="263" t="s">
        <v>2228</v>
      </c>
      <c r="C15283" s="264" t="s">
        <v>138</v>
      </c>
      <c r="D15283" s="74" t="str">
        <f t="shared" si="477"/>
        <v>out/2019</v>
      </c>
      <c r="E15283" s="267">
        <v>43760</v>
      </c>
      <c r="F15283" s="263" t="s">
        <v>1261</v>
      </c>
      <c r="G15283" s="265" t="s">
        <v>2229</v>
      </c>
      <c r="H15283" s="268" t="s">
        <v>2250</v>
      </c>
      <c r="I15283" s="268" t="s">
        <v>135</v>
      </c>
      <c r="J15283" s="268">
        <v>-9.5</v>
      </c>
      <c r="K15283" s="83" t="str">
        <f>IFERROR(IFERROR(VLOOKUP(I15283,'DE-PARA'!B:D,3,0),VLOOKUP(I15283,'DE-PARA'!C:D,2,0)),"NÃO ENCONTRADO")</f>
        <v>Outras Saídas</v>
      </c>
      <c r="L15283" s="50" t="str">
        <f>VLOOKUP(K15283,'Base -Receita-Despesa'!$B:$AS,1,FALSE)</f>
        <v>Outras Saídas</v>
      </c>
    </row>
    <row r="15284" spans="1:12" x14ac:dyDescent="0.3">
      <c r="A15284" s="82" t="str">
        <f t="shared" si="478"/>
        <v>2019</v>
      </c>
      <c r="B15284" s="263" t="s">
        <v>2228</v>
      </c>
      <c r="C15284" s="264" t="s">
        <v>138</v>
      </c>
      <c r="D15284" s="74" t="str">
        <f t="shared" si="477"/>
        <v>out/2019</v>
      </c>
      <c r="E15284" s="267">
        <v>43760</v>
      </c>
      <c r="F15284" s="263" t="s">
        <v>1261</v>
      </c>
      <c r="G15284" s="265" t="s">
        <v>2229</v>
      </c>
      <c r="H15284" s="268" t="s">
        <v>2250</v>
      </c>
      <c r="I15284" s="268" t="s">
        <v>135</v>
      </c>
      <c r="J15284" s="268">
        <v>-9.5</v>
      </c>
      <c r="K15284" s="83" t="str">
        <f>IFERROR(IFERROR(VLOOKUP(I15284,'DE-PARA'!B:D,3,0),VLOOKUP(I15284,'DE-PARA'!C:D,2,0)),"NÃO ENCONTRADO")</f>
        <v>Outras Saídas</v>
      </c>
      <c r="L15284" s="50" t="str">
        <f>VLOOKUP(K15284,'Base -Receita-Despesa'!$B:$AS,1,FALSE)</f>
        <v>Outras Saídas</v>
      </c>
    </row>
    <row r="15285" spans="1:12" x14ac:dyDescent="0.3">
      <c r="A15285" s="82" t="str">
        <f t="shared" si="478"/>
        <v>2019</v>
      </c>
      <c r="B15285" s="263" t="s">
        <v>2228</v>
      </c>
      <c r="C15285" s="264" t="s">
        <v>138</v>
      </c>
      <c r="D15285" s="74" t="str">
        <f t="shared" si="477"/>
        <v>out/2019</v>
      </c>
      <c r="E15285" s="267">
        <v>43760</v>
      </c>
      <c r="F15285" s="263" t="s">
        <v>1261</v>
      </c>
      <c r="G15285" s="265" t="s">
        <v>2229</v>
      </c>
      <c r="H15285" s="268" t="s">
        <v>2250</v>
      </c>
      <c r="I15285" s="268" t="s">
        <v>135</v>
      </c>
      <c r="J15285" s="268">
        <v>-9.5</v>
      </c>
      <c r="K15285" s="83" t="str">
        <f>IFERROR(IFERROR(VLOOKUP(I15285,'DE-PARA'!B:D,3,0),VLOOKUP(I15285,'DE-PARA'!C:D,2,0)),"NÃO ENCONTRADO")</f>
        <v>Outras Saídas</v>
      </c>
      <c r="L15285" s="50" t="str">
        <f>VLOOKUP(K15285,'Base -Receita-Despesa'!$B:$AS,1,FALSE)</f>
        <v>Outras Saídas</v>
      </c>
    </row>
    <row r="15286" spans="1:12" x14ac:dyDescent="0.3">
      <c r="A15286" s="82" t="str">
        <f t="shared" si="478"/>
        <v>2019</v>
      </c>
      <c r="B15286" s="263" t="s">
        <v>2228</v>
      </c>
      <c r="C15286" s="264" t="s">
        <v>138</v>
      </c>
      <c r="D15286" s="74" t="str">
        <f t="shared" si="477"/>
        <v>out/2019</v>
      </c>
      <c r="E15286" s="267">
        <v>43760</v>
      </c>
      <c r="F15286" s="263" t="s">
        <v>1261</v>
      </c>
      <c r="G15286" s="265" t="s">
        <v>2229</v>
      </c>
      <c r="H15286" s="268" t="s">
        <v>2250</v>
      </c>
      <c r="I15286" s="268" t="s">
        <v>135</v>
      </c>
      <c r="J15286" s="268">
        <v>-9.5</v>
      </c>
      <c r="K15286" s="83" t="str">
        <f>IFERROR(IFERROR(VLOOKUP(I15286,'DE-PARA'!B:D,3,0),VLOOKUP(I15286,'DE-PARA'!C:D,2,0)),"NÃO ENCONTRADO")</f>
        <v>Outras Saídas</v>
      </c>
      <c r="L15286" s="50" t="str">
        <f>VLOOKUP(K15286,'Base -Receita-Despesa'!$B:$AS,1,FALSE)</f>
        <v>Outras Saídas</v>
      </c>
    </row>
    <row r="15287" spans="1:12" x14ac:dyDescent="0.3">
      <c r="A15287" s="82" t="str">
        <f t="shared" si="478"/>
        <v>2019</v>
      </c>
      <c r="B15287" s="263" t="s">
        <v>2228</v>
      </c>
      <c r="C15287" s="264" t="s">
        <v>138</v>
      </c>
      <c r="D15287" s="74" t="str">
        <f t="shared" si="477"/>
        <v>out/2019</v>
      </c>
      <c r="E15287" s="267">
        <v>43760</v>
      </c>
      <c r="F15287" s="263" t="s">
        <v>1261</v>
      </c>
      <c r="G15287" s="265" t="s">
        <v>2229</v>
      </c>
      <c r="H15287" s="268" t="s">
        <v>2250</v>
      </c>
      <c r="I15287" s="268" t="s">
        <v>135</v>
      </c>
      <c r="J15287" s="268">
        <v>-9.5</v>
      </c>
      <c r="K15287" s="83" t="str">
        <f>IFERROR(IFERROR(VLOOKUP(I15287,'DE-PARA'!B:D,3,0),VLOOKUP(I15287,'DE-PARA'!C:D,2,0)),"NÃO ENCONTRADO")</f>
        <v>Outras Saídas</v>
      </c>
      <c r="L15287" s="50" t="str">
        <f>VLOOKUP(K15287,'Base -Receita-Despesa'!$B:$AS,1,FALSE)</f>
        <v>Outras Saídas</v>
      </c>
    </row>
    <row r="15288" spans="1:12" x14ac:dyDescent="0.3">
      <c r="A15288" s="82" t="str">
        <f t="shared" si="478"/>
        <v>2019</v>
      </c>
      <c r="B15288" s="263" t="s">
        <v>2228</v>
      </c>
      <c r="C15288" s="264" t="s">
        <v>138</v>
      </c>
      <c r="D15288" s="74" t="str">
        <f t="shared" si="477"/>
        <v>out/2019</v>
      </c>
      <c r="E15288" s="267">
        <v>43760</v>
      </c>
      <c r="F15288" s="263" t="s">
        <v>1261</v>
      </c>
      <c r="G15288" s="265" t="s">
        <v>2229</v>
      </c>
      <c r="H15288" s="268" t="s">
        <v>2250</v>
      </c>
      <c r="I15288" s="268" t="s">
        <v>135</v>
      </c>
      <c r="J15288" s="268">
        <v>-9.5</v>
      </c>
      <c r="K15288" s="83" t="str">
        <f>IFERROR(IFERROR(VLOOKUP(I15288,'DE-PARA'!B:D,3,0),VLOOKUP(I15288,'DE-PARA'!C:D,2,0)),"NÃO ENCONTRADO")</f>
        <v>Outras Saídas</v>
      </c>
      <c r="L15288" s="50" t="str">
        <f>VLOOKUP(K15288,'Base -Receita-Despesa'!$B:$AS,1,FALSE)</f>
        <v>Outras Saídas</v>
      </c>
    </row>
    <row r="15289" spans="1:12" x14ac:dyDescent="0.3">
      <c r="A15289" s="82" t="str">
        <f t="shared" si="478"/>
        <v>2019</v>
      </c>
      <c r="B15289" s="263" t="s">
        <v>2228</v>
      </c>
      <c r="C15289" s="264" t="s">
        <v>138</v>
      </c>
      <c r="D15289" s="74" t="str">
        <f t="shared" si="477"/>
        <v>out/2019</v>
      </c>
      <c r="E15289" s="267">
        <v>43760</v>
      </c>
      <c r="F15289" s="263" t="s">
        <v>1261</v>
      </c>
      <c r="G15289" s="265" t="s">
        <v>2229</v>
      </c>
      <c r="H15289" s="268" t="s">
        <v>2250</v>
      </c>
      <c r="I15289" s="268" t="s">
        <v>135</v>
      </c>
      <c r="J15289" s="268">
        <v>-9.5</v>
      </c>
      <c r="K15289" s="83" t="str">
        <f>IFERROR(IFERROR(VLOOKUP(I15289,'DE-PARA'!B:D,3,0),VLOOKUP(I15289,'DE-PARA'!C:D,2,0)),"NÃO ENCONTRADO")</f>
        <v>Outras Saídas</v>
      </c>
      <c r="L15289" s="50" t="str">
        <f>VLOOKUP(K15289,'Base -Receita-Despesa'!$B:$AS,1,FALSE)</f>
        <v>Outras Saídas</v>
      </c>
    </row>
    <row r="15290" spans="1:12" x14ac:dyDescent="0.3">
      <c r="A15290" s="82" t="str">
        <f t="shared" si="478"/>
        <v>2019</v>
      </c>
      <c r="B15290" s="263" t="s">
        <v>2228</v>
      </c>
      <c r="C15290" s="264" t="s">
        <v>138</v>
      </c>
      <c r="D15290" s="74" t="str">
        <f t="shared" si="477"/>
        <v>out/2019</v>
      </c>
      <c r="E15290" s="267">
        <v>43760</v>
      </c>
      <c r="F15290" s="263" t="s">
        <v>1261</v>
      </c>
      <c r="G15290" s="265" t="s">
        <v>2229</v>
      </c>
      <c r="H15290" s="268" t="s">
        <v>2250</v>
      </c>
      <c r="I15290" s="268" t="s">
        <v>135</v>
      </c>
      <c r="J15290" s="268">
        <v>-9.5</v>
      </c>
      <c r="K15290" s="83" t="str">
        <f>IFERROR(IFERROR(VLOOKUP(I15290,'DE-PARA'!B:D,3,0),VLOOKUP(I15290,'DE-PARA'!C:D,2,0)),"NÃO ENCONTRADO")</f>
        <v>Outras Saídas</v>
      </c>
      <c r="L15290" s="50" t="str">
        <f>VLOOKUP(K15290,'Base -Receita-Despesa'!$B:$AS,1,FALSE)</f>
        <v>Outras Saídas</v>
      </c>
    </row>
    <row r="15291" spans="1:12" x14ac:dyDescent="0.3">
      <c r="A15291" s="82" t="str">
        <f t="shared" si="478"/>
        <v>2019</v>
      </c>
      <c r="B15291" s="263" t="s">
        <v>2228</v>
      </c>
      <c r="C15291" s="264" t="s">
        <v>138</v>
      </c>
      <c r="D15291" s="74" t="str">
        <f t="shared" si="477"/>
        <v>out/2019</v>
      </c>
      <c r="E15291" s="267">
        <v>43760</v>
      </c>
      <c r="F15291" s="263" t="s">
        <v>1261</v>
      </c>
      <c r="G15291" s="265" t="s">
        <v>2229</v>
      </c>
      <c r="H15291" s="268" t="s">
        <v>2250</v>
      </c>
      <c r="I15291" s="268" t="s">
        <v>135</v>
      </c>
      <c r="J15291" s="268">
        <v>-9.5</v>
      </c>
      <c r="K15291" s="83" t="str">
        <f>IFERROR(IFERROR(VLOOKUP(I15291,'DE-PARA'!B:D,3,0),VLOOKUP(I15291,'DE-PARA'!C:D,2,0)),"NÃO ENCONTRADO")</f>
        <v>Outras Saídas</v>
      </c>
      <c r="L15291" s="50" t="str">
        <f>VLOOKUP(K15291,'Base -Receita-Despesa'!$B:$AS,1,FALSE)</f>
        <v>Outras Saídas</v>
      </c>
    </row>
    <row r="15292" spans="1:12" x14ac:dyDescent="0.3">
      <c r="A15292" s="82" t="str">
        <f t="shared" si="478"/>
        <v>2019</v>
      </c>
      <c r="B15292" s="263" t="s">
        <v>2228</v>
      </c>
      <c r="C15292" s="264" t="s">
        <v>138</v>
      </c>
      <c r="D15292" s="74" t="str">
        <f t="shared" si="477"/>
        <v>out/2019</v>
      </c>
      <c r="E15292" s="267">
        <v>43760</v>
      </c>
      <c r="F15292" s="263" t="s">
        <v>1261</v>
      </c>
      <c r="G15292" s="265" t="s">
        <v>2229</v>
      </c>
      <c r="H15292" s="268" t="s">
        <v>2250</v>
      </c>
      <c r="I15292" s="268" t="s">
        <v>135</v>
      </c>
      <c r="J15292" s="268">
        <v>-9.5</v>
      </c>
      <c r="K15292" s="83" t="str">
        <f>IFERROR(IFERROR(VLOOKUP(I15292,'DE-PARA'!B:D,3,0),VLOOKUP(I15292,'DE-PARA'!C:D,2,0)),"NÃO ENCONTRADO")</f>
        <v>Outras Saídas</v>
      </c>
      <c r="L15292" s="50" t="str">
        <f>VLOOKUP(K15292,'Base -Receita-Despesa'!$B:$AS,1,FALSE)</f>
        <v>Outras Saídas</v>
      </c>
    </row>
    <row r="15293" spans="1:12" x14ac:dyDescent="0.3">
      <c r="A15293" s="82" t="str">
        <f t="shared" si="478"/>
        <v>2019</v>
      </c>
      <c r="B15293" s="263" t="s">
        <v>2228</v>
      </c>
      <c r="C15293" s="264" t="s">
        <v>138</v>
      </c>
      <c r="D15293" s="74" t="str">
        <f t="shared" si="477"/>
        <v>out/2019</v>
      </c>
      <c r="E15293" s="267">
        <v>43760</v>
      </c>
      <c r="F15293" s="263" t="s">
        <v>1261</v>
      </c>
      <c r="G15293" s="265" t="s">
        <v>2229</v>
      </c>
      <c r="H15293" s="268" t="s">
        <v>2250</v>
      </c>
      <c r="I15293" s="268" t="s">
        <v>135</v>
      </c>
      <c r="J15293" s="268">
        <v>-9.5</v>
      </c>
      <c r="K15293" s="83" t="str">
        <f>IFERROR(IFERROR(VLOOKUP(I15293,'DE-PARA'!B:D,3,0),VLOOKUP(I15293,'DE-PARA'!C:D,2,0)),"NÃO ENCONTRADO")</f>
        <v>Outras Saídas</v>
      </c>
      <c r="L15293" s="50" t="str">
        <f>VLOOKUP(K15293,'Base -Receita-Despesa'!$B:$AS,1,FALSE)</f>
        <v>Outras Saídas</v>
      </c>
    </row>
    <row r="15294" spans="1:12" x14ac:dyDescent="0.3">
      <c r="A15294" s="82" t="str">
        <f t="shared" si="478"/>
        <v>2019</v>
      </c>
      <c r="B15294" s="263" t="s">
        <v>2228</v>
      </c>
      <c r="C15294" s="264" t="s">
        <v>138</v>
      </c>
      <c r="D15294" s="74" t="str">
        <f t="shared" si="477"/>
        <v>out/2019</v>
      </c>
      <c r="E15294" s="267">
        <v>43760</v>
      </c>
      <c r="F15294" s="263" t="s">
        <v>1261</v>
      </c>
      <c r="G15294" s="265" t="s">
        <v>2229</v>
      </c>
      <c r="H15294" s="268" t="s">
        <v>2250</v>
      </c>
      <c r="I15294" s="268" t="s">
        <v>135</v>
      </c>
      <c r="J15294" s="268">
        <v>-9.5</v>
      </c>
      <c r="K15294" s="83" t="str">
        <f>IFERROR(IFERROR(VLOOKUP(I15294,'DE-PARA'!B:D,3,0),VLOOKUP(I15294,'DE-PARA'!C:D,2,0)),"NÃO ENCONTRADO")</f>
        <v>Outras Saídas</v>
      </c>
      <c r="L15294" s="50" t="str">
        <f>VLOOKUP(K15294,'Base -Receita-Despesa'!$B:$AS,1,FALSE)</f>
        <v>Outras Saídas</v>
      </c>
    </row>
    <row r="15295" spans="1:12" x14ac:dyDescent="0.3">
      <c r="A15295" s="82" t="str">
        <f t="shared" si="478"/>
        <v>2019</v>
      </c>
      <c r="B15295" s="263" t="s">
        <v>2228</v>
      </c>
      <c r="C15295" s="264" t="s">
        <v>138</v>
      </c>
      <c r="D15295" s="74" t="str">
        <f t="shared" si="477"/>
        <v>out/2019</v>
      </c>
      <c r="E15295" s="267">
        <v>43760</v>
      </c>
      <c r="F15295" s="263" t="s">
        <v>1261</v>
      </c>
      <c r="G15295" s="265" t="s">
        <v>2229</v>
      </c>
      <c r="H15295" s="268" t="s">
        <v>2250</v>
      </c>
      <c r="I15295" s="268" t="s">
        <v>135</v>
      </c>
      <c r="J15295" s="268">
        <v>-9.5</v>
      </c>
      <c r="K15295" s="83" t="str">
        <f>IFERROR(IFERROR(VLOOKUP(I15295,'DE-PARA'!B:D,3,0),VLOOKUP(I15295,'DE-PARA'!C:D,2,0)),"NÃO ENCONTRADO")</f>
        <v>Outras Saídas</v>
      </c>
      <c r="L15295" s="50" t="str">
        <f>VLOOKUP(K15295,'Base -Receita-Despesa'!$B:$AS,1,FALSE)</f>
        <v>Outras Saídas</v>
      </c>
    </row>
    <row r="15296" spans="1:12" x14ac:dyDescent="0.3">
      <c r="A15296" s="82" t="str">
        <f t="shared" si="478"/>
        <v>2019</v>
      </c>
      <c r="B15296" s="263" t="s">
        <v>2228</v>
      </c>
      <c r="C15296" s="264" t="s">
        <v>138</v>
      </c>
      <c r="D15296" s="74" t="str">
        <f t="shared" si="477"/>
        <v>out/2019</v>
      </c>
      <c r="E15296" s="267">
        <v>43760</v>
      </c>
      <c r="F15296" s="263" t="s">
        <v>1261</v>
      </c>
      <c r="G15296" s="265" t="s">
        <v>2229</v>
      </c>
      <c r="H15296" s="268" t="s">
        <v>2250</v>
      </c>
      <c r="I15296" s="268" t="s">
        <v>135</v>
      </c>
      <c r="J15296" s="268">
        <v>-9.5</v>
      </c>
      <c r="K15296" s="83" t="str">
        <f>IFERROR(IFERROR(VLOOKUP(I15296,'DE-PARA'!B:D,3,0),VLOOKUP(I15296,'DE-PARA'!C:D,2,0)),"NÃO ENCONTRADO")</f>
        <v>Outras Saídas</v>
      </c>
      <c r="L15296" s="50" t="str">
        <f>VLOOKUP(K15296,'Base -Receita-Despesa'!$B:$AS,1,FALSE)</f>
        <v>Outras Saídas</v>
      </c>
    </row>
    <row r="15297" spans="1:12" x14ac:dyDescent="0.3">
      <c r="A15297" s="82" t="str">
        <f t="shared" si="478"/>
        <v>2019</v>
      </c>
      <c r="B15297" s="263" t="s">
        <v>2228</v>
      </c>
      <c r="C15297" s="264" t="s">
        <v>138</v>
      </c>
      <c r="D15297" s="74" t="str">
        <f t="shared" si="477"/>
        <v>out/2019</v>
      </c>
      <c r="E15297" s="267">
        <v>43760</v>
      </c>
      <c r="F15297" s="263" t="s">
        <v>1261</v>
      </c>
      <c r="G15297" s="265" t="s">
        <v>2229</v>
      </c>
      <c r="H15297" s="268" t="s">
        <v>2250</v>
      </c>
      <c r="I15297" s="268" t="s">
        <v>135</v>
      </c>
      <c r="J15297" s="268">
        <v>-9.5</v>
      </c>
      <c r="K15297" s="83" t="str">
        <f>IFERROR(IFERROR(VLOOKUP(I15297,'DE-PARA'!B:D,3,0),VLOOKUP(I15297,'DE-PARA'!C:D,2,0)),"NÃO ENCONTRADO")</f>
        <v>Outras Saídas</v>
      </c>
      <c r="L15297" s="50" t="str">
        <f>VLOOKUP(K15297,'Base -Receita-Despesa'!$B:$AS,1,FALSE)</f>
        <v>Outras Saídas</v>
      </c>
    </row>
    <row r="15298" spans="1:12" x14ac:dyDescent="0.3">
      <c r="A15298" s="82" t="str">
        <f t="shared" si="478"/>
        <v>2019</v>
      </c>
      <c r="B15298" s="263" t="s">
        <v>2228</v>
      </c>
      <c r="C15298" s="264" t="s">
        <v>138</v>
      </c>
      <c r="D15298" s="74" t="str">
        <f t="shared" si="477"/>
        <v>out/2019</v>
      </c>
      <c r="E15298" s="267">
        <v>43760</v>
      </c>
      <c r="F15298" s="263" t="s">
        <v>1261</v>
      </c>
      <c r="G15298" s="265" t="s">
        <v>2229</v>
      </c>
      <c r="H15298" s="268" t="s">
        <v>2250</v>
      </c>
      <c r="I15298" s="268" t="s">
        <v>135</v>
      </c>
      <c r="J15298" s="268">
        <v>-9.5</v>
      </c>
      <c r="K15298" s="83" t="str">
        <f>IFERROR(IFERROR(VLOOKUP(I15298,'DE-PARA'!B:D,3,0),VLOOKUP(I15298,'DE-PARA'!C:D,2,0)),"NÃO ENCONTRADO")</f>
        <v>Outras Saídas</v>
      </c>
      <c r="L15298" s="50" t="str">
        <f>VLOOKUP(K15298,'Base -Receita-Despesa'!$B:$AS,1,FALSE)</f>
        <v>Outras Saídas</v>
      </c>
    </row>
    <row r="15299" spans="1:12" x14ac:dyDescent="0.3">
      <c r="A15299" s="82" t="str">
        <f t="shared" si="478"/>
        <v>2019</v>
      </c>
      <c r="B15299" s="263" t="s">
        <v>2228</v>
      </c>
      <c r="C15299" s="264" t="s">
        <v>138</v>
      </c>
      <c r="D15299" s="74" t="str">
        <f t="shared" si="477"/>
        <v>out/2019</v>
      </c>
      <c r="E15299" s="267">
        <v>43760</v>
      </c>
      <c r="F15299" s="263" t="s">
        <v>1261</v>
      </c>
      <c r="G15299" s="265" t="s">
        <v>2229</v>
      </c>
      <c r="H15299" s="268" t="s">
        <v>2250</v>
      </c>
      <c r="I15299" s="268" t="s">
        <v>135</v>
      </c>
      <c r="J15299" s="268">
        <v>-9.5</v>
      </c>
      <c r="K15299" s="83" t="str">
        <f>IFERROR(IFERROR(VLOOKUP(I15299,'DE-PARA'!B:D,3,0),VLOOKUP(I15299,'DE-PARA'!C:D,2,0)),"NÃO ENCONTRADO")</f>
        <v>Outras Saídas</v>
      </c>
      <c r="L15299" s="50" t="str">
        <f>VLOOKUP(K15299,'Base -Receita-Despesa'!$B:$AS,1,FALSE)</f>
        <v>Outras Saídas</v>
      </c>
    </row>
    <row r="15300" spans="1:12" x14ac:dyDescent="0.3">
      <c r="A15300" s="82" t="str">
        <f t="shared" si="478"/>
        <v>2019</v>
      </c>
      <c r="B15300" s="263" t="s">
        <v>2228</v>
      </c>
      <c r="C15300" s="264" t="s">
        <v>138</v>
      </c>
      <c r="D15300" s="74" t="str">
        <f t="shared" ref="D15300:D15363" si="479">TEXT(E15300,"mmm/aaaa")</f>
        <v>out/2019</v>
      </c>
      <c r="E15300" s="267">
        <v>43760</v>
      </c>
      <c r="F15300" s="263" t="s">
        <v>1261</v>
      </c>
      <c r="G15300" s="265" t="s">
        <v>2229</v>
      </c>
      <c r="H15300" s="268" t="s">
        <v>2250</v>
      </c>
      <c r="I15300" s="268" t="s">
        <v>135</v>
      </c>
      <c r="J15300" s="268">
        <v>-9.5</v>
      </c>
      <c r="K15300" s="83" t="str">
        <f>IFERROR(IFERROR(VLOOKUP(I15300,'DE-PARA'!B:D,3,0),VLOOKUP(I15300,'DE-PARA'!C:D,2,0)),"NÃO ENCONTRADO")</f>
        <v>Outras Saídas</v>
      </c>
      <c r="L15300" s="50" t="str">
        <f>VLOOKUP(K15300,'Base -Receita-Despesa'!$B:$AS,1,FALSE)</f>
        <v>Outras Saídas</v>
      </c>
    </row>
    <row r="15301" spans="1:12" x14ac:dyDescent="0.3">
      <c r="A15301" s="82" t="str">
        <f t="shared" si="478"/>
        <v>2019</v>
      </c>
      <c r="B15301" s="263" t="s">
        <v>2228</v>
      </c>
      <c r="C15301" s="264" t="s">
        <v>138</v>
      </c>
      <c r="D15301" s="74" t="str">
        <f t="shared" si="479"/>
        <v>out/2019</v>
      </c>
      <c r="E15301" s="267">
        <v>43760</v>
      </c>
      <c r="F15301" s="263" t="s">
        <v>1261</v>
      </c>
      <c r="G15301" s="265" t="s">
        <v>2229</v>
      </c>
      <c r="H15301" s="268" t="s">
        <v>2250</v>
      </c>
      <c r="I15301" s="268" t="s">
        <v>135</v>
      </c>
      <c r="J15301" s="268">
        <v>-9.5</v>
      </c>
      <c r="K15301" s="83" t="str">
        <f>IFERROR(IFERROR(VLOOKUP(I15301,'DE-PARA'!B:D,3,0),VLOOKUP(I15301,'DE-PARA'!C:D,2,0)),"NÃO ENCONTRADO")</f>
        <v>Outras Saídas</v>
      </c>
      <c r="L15301" s="50" t="str">
        <f>VLOOKUP(K15301,'Base -Receita-Despesa'!$B:$AS,1,FALSE)</f>
        <v>Outras Saídas</v>
      </c>
    </row>
    <row r="15302" spans="1:12" x14ac:dyDescent="0.3">
      <c r="A15302" s="82" t="str">
        <f t="shared" si="478"/>
        <v>2019</v>
      </c>
      <c r="B15302" s="263" t="s">
        <v>2228</v>
      </c>
      <c r="C15302" s="264" t="s">
        <v>138</v>
      </c>
      <c r="D15302" s="74" t="str">
        <f t="shared" si="479"/>
        <v>out/2019</v>
      </c>
      <c r="E15302" s="267">
        <v>43760</v>
      </c>
      <c r="F15302" s="263" t="s">
        <v>1261</v>
      </c>
      <c r="G15302" s="265" t="s">
        <v>2229</v>
      </c>
      <c r="H15302" s="268" t="s">
        <v>2250</v>
      </c>
      <c r="I15302" s="268" t="s">
        <v>135</v>
      </c>
      <c r="J15302" s="268">
        <v>-9.5</v>
      </c>
      <c r="K15302" s="83" t="str">
        <f>IFERROR(IFERROR(VLOOKUP(I15302,'DE-PARA'!B:D,3,0),VLOOKUP(I15302,'DE-PARA'!C:D,2,0)),"NÃO ENCONTRADO")</f>
        <v>Outras Saídas</v>
      </c>
      <c r="L15302" s="50" t="str">
        <f>VLOOKUP(K15302,'Base -Receita-Despesa'!$B:$AS,1,FALSE)</f>
        <v>Outras Saídas</v>
      </c>
    </row>
    <row r="15303" spans="1:12" x14ac:dyDescent="0.3">
      <c r="A15303" s="82" t="str">
        <f t="shared" si="478"/>
        <v>2019</v>
      </c>
      <c r="B15303" s="263" t="s">
        <v>2228</v>
      </c>
      <c r="C15303" s="264" t="s">
        <v>138</v>
      </c>
      <c r="D15303" s="74" t="str">
        <f t="shared" si="479"/>
        <v>out/2019</v>
      </c>
      <c r="E15303" s="267">
        <v>43760</v>
      </c>
      <c r="F15303" s="265" t="s">
        <v>4767</v>
      </c>
      <c r="G15303" s="265" t="s">
        <v>2229</v>
      </c>
      <c r="H15303" s="273" t="s">
        <v>4768</v>
      </c>
      <c r="I15303" s="273" t="s">
        <v>118</v>
      </c>
      <c r="J15303" s="278">
        <v>-1484.68</v>
      </c>
      <c r="K15303" s="83" t="str">
        <f>IFERROR(IFERROR(VLOOKUP(I15303,'DE-PARA'!B:D,3,0),VLOOKUP(I15303,'DE-PARA'!C:D,2,0)),"NÃO ENCONTRADO")</f>
        <v>Serviços</v>
      </c>
      <c r="L15303" s="50" t="str">
        <f>VLOOKUP(K15303,'Base -Receita-Despesa'!$B:$AS,1,FALSE)</f>
        <v>Serviços</v>
      </c>
    </row>
    <row r="15304" spans="1:12" x14ac:dyDescent="0.3">
      <c r="A15304" s="82" t="str">
        <f t="shared" si="478"/>
        <v>2019</v>
      </c>
      <c r="B15304" s="263" t="s">
        <v>2228</v>
      </c>
      <c r="C15304" s="264" t="s">
        <v>138</v>
      </c>
      <c r="D15304" s="74" t="str">
        <f t="shared" si="479"/>
        <v>out/2019</v>
      </c>
      <c r="E15304" s="267">
        <v>43760</v>
      </c>
      <c r="F15304" s="265" t="s">
        <v>4767</v>
      </c>
      <c r="G15304" s="265" t="s">
        <v>2229</v>
      </c>
      <c r="H15304" s="273" t="s">
        <v>4768</v>
      </c>
      <c r="I15304" s="268" t="s">
        <v>562</v>
      </c>
      <c r="J15304" s="268">
        <v>-9.8000000000000007</v>
      </c>
      <c r="K15304" s="83" t="str">
        <f>IFERROR(IFERROR(VLOOKUP(I15304,'DE-PARA'!B:D,3,0),VLOOKUP(I15304,'DE-PARA'!C:D,2,0)),"NÃO ENCONTRADO")</f>
        <v>Outras Saídas</v>
      </c>
      <c r="L15304" s="50" t="str">
        <f>VLOOKUP(K15304,'Base -Receita-Despesa'!$B:$AS,1,FALSE)</f>
        <v>Outras Saídas</v>
      </c>
    </row>
    <row r="15305" spans="1:12" x14ac:dyDescent="0.3">
      <c r="A15305" s="82" t="str">
        <f t="shared" si="478"/>
        <v>2019</v>
      </c>
      <c r="B15305" s="263" t="s">
        <v>2228</v>
      </c>
      <c r="C15305" s="264" t="s">
        <v>138</v>
      </c>
      <c r="D15305" s="74" t="str">
        <f t="shared" si="479"/>
        <v>out/2019</v>
      </c>
      <c r="E15305" s="267">
        <v>43760</v>
      </c>
      <c r="F15305" s="265" t="s">
        <v>4769</v>
      </c>
      <c r="G15305" s="265" t="s">
        <v>2229</v>
      </c>
      <c r="H15305" s="273" t="s">
        <v>4768</v>
      </c>
      <c r="I15305" s="273" t="s">
        <v>118</v>
      </c>
      <c r="J15305" s="278">
        <v>-16331.52</v>
      </c>
      <c r="K15305" s="83" t="str">
        <f>IFERROR(IFERROR(VLOOKUP(I15305,'DE-PARA'!B:D,3,0),VLOOKUP(I15305,'DE-PARA'!C:D,2,0)),"NÃO ENCONTRADO")</f>
        <v>Serviços</v>
      </c>
      <c r="L15305" s="50" t="str">
        <f>VLOOKUP(K15305,'Base -Receita-Despesa'!$B:$AS,1,FALSE)</f>
        <v>Serviços</v>
      </c>
    </row>
    <row r="15306" spans="1:12" x14ac:dyDescent="0.3">
      <c r="A15306" s="82" t="str">
        <f t="shared" si="478"/>
        <v>2019</v>
      </c>
      <c r="B15306" s="263" t="s">
        <v>2228</v>
      </c>
      <c r="C15306" s="264" t="s">
        <v>138</v>
      </c>
      <c r="D15306" s="74" t="str">
        <f t="shared" si="479"/>
        <v>out/2019</v>
      </c>
      <c r="E15306" s="267">
        <v>43760</v>
      </c>
      <c r="F15306" s="265" t="s">
        <v>4769</v>
      </c>
      <c r="G15306" s="265" t="s">
        <v>2229</v>
      </c>
      <c r="H15306" s="273" t="s">
        <v>4768</v>
      </c>
      <c r="I15306" s="268" t="s">
        <v>562</v>
      </c>
      <c r="J15306" s="268">
        <v>-107.78</v>
      </c>
      <c r="K15306" s="83" t="str">
        <f>IFERROR(IFERROR(VLOOKUP(I15306,'DE-PARA'!B:D,3,0),VLOOKUP(I15306,'DE-PARA'!C:D,2,0)),"NÃO ENCONTRADO")</f>
        <v>Outras Saídas</v>
      </c>
      <c r="L15306" s="50" t="str">
        <f>VLOOKUP(K15306,'Base -Receita-Despesa'!$B:$AS,1,FALSE)</f>
        <v>Outras Saídas</v>
      </c>
    </row>
    <row r="15307" spans="1:12" x14ac:dyDescent="0.3">
      <c r="A15307" s="82" t="str">
        <f t="shared" si="478"/>
        <v>2019</v>
      </c>
      <c r="B15307" s="263" t="s">
        <v>2228</v>
      </c>
      <c r="C15307" s="264" t="s">
        <v>138</v>
      </c>
      <c r="D15307" s="74" t="str">
        <f t="shared" si="479"/>
        <v>out/2019</v>
      </c>
      <c r="E15307" s="267">
        <v>43760</v>
      </c>
      <c r="F15307" s="265">
        <v>2001</v>
      </c>
      <c r="G15307" s="265" t="s">
        <v>2229</v>
      </c>
      <c r="H15307" s="273" t="s">
        <v>4768</v>
      </c>
      <c r="I15307" s="273" t="s">
        <v>118</v>
      </c>
      <c r="J15307" s="269">
        <v>-120626.38</v>
      </c>
      <c r="K15307" s="83" t="str">
        <f>IFERROR(IFERROR(VLOOKUP(I15307,'DE-PARA'!B:D,3,0),VLOOKUP(I15307,'DE-PARA'!C:D,2,0)),"NÃO ENCONTRADO")</f>
        <v>Serviços</v>
      </c>
      <c r="L15307" s="50" t="str">
        <f>VLOOKUP(K15307,'Base -Receita-Despesa'!$B:$AS,1,FALSE)</f>
        <v>Serviços</v>
      </c>
    </row>
    <row r="15308" spans="1:12" x14ac:dyDescent="0.3">
      <c r="A15308" s="82" t="str">
        <f t="shared" si="478"/>
        <v>2019</v>
      </c>
      <c r="B15308" s="263" t="s">
        <v>2228</v>
      </c>
      <c r="C15308" s="264" t="s">
        <v>138</v>
      </c>
      <c r="D15308" s="74" t="str">
        <f t="shared" si="479"/>
        <v>out/2019</v>
      </c>
      <c r="E15308" s="267">
        <v>43760</v>
      </c>
      <c r="F15308" s="265">
        <v>1996</v>
      </c>
      <c r="G15308" s="265" t="s">
        <v>2229</v>
      </c>
      <c r="H15308" s="273" t="s">
        <v>4768</v>
      </c>
      <c r="I15308" s="273" t="s">
        <v>118</v>
      </c>
      <c r="J15308" s="269">
        <v>-8355.5400000000009</v>
      </c>
      <c r="K15308" s="83" t="str">
        <f>IFERROR(IFERROR(VLOOKUP(I15308,'DE-PARA'!B:D,3,0),VLOOKUP(I15308,'DE-PARA'!C:D,2,0)),"NÃO ENCONTRADO")</f>
        <v>Serviços</v>
      </c>
      <c r="L15308" s="50" t="str">
        <f>VLOOKUP(K15308,'Base -Receita-Despesa'!$B:$AS,1,FALSE)</f>
        <v>Serviços</v>
      </c>
    </row>
    <row r="15309" spans="1:12" x14ac:dyDescent="0.3">
      <c r="A15309" s="82" t="str">
        <f t="shared" si="478"/>
        <v>2019</v>
      </c>
      <c r="B15309" s="263" t="s">
        <v>2228</v>
      </c>
      <c r="C15309" s="264" t="s">
        <v>138</v>
      </c>
      <c r="D15309" s="74" t="str">
        <f t="shared" si="479"/>
        <v>out/2019</v>
      </c>
      <c r="E15309" s="267">
        <v>43760</v>
      </c>
      <c r="F15309" s="265" t="s">
        <v>4770</v>
      </c>
      <c r="G15309" s="265" t="s">
        <v>2229</v>
      </c>
      <c r="H15309" s="273" t="s">
        <v>180</v>
      </c>
      <c r="I15309" s="273" t="s">
        <v>181</v>
      </c>
      <c r="J15309" s="273">
        <v>-236.28</v>
      </c>
      <c r="K15309" s="83" t="str">
        <f>IFERROR(IFERROR(VLOOKUP(I15309,'DE-PARA'!B:D,3,0),VLOOKUP(I15309,'DE-PARA'!C:D,2,0)),"NÃO ENCONTRADO")</f>
        <v>Serviços</v>
      </c>
      <c r="L15309" s="50" t="str">
        <f>VLOOKUP(K15309,'Base -Receita-Despesa'!$B:$AS,1,FALSE)</f>
        <v>Serviços</v>
      </c>
    </row>
    <row r="15310" spans="1:12" x14ac:dyDescent="0.3">
      <c r="A15310" s="82" t="str">
        <f t="shared" si="478"/>
        <v>2019</v>
      </c>
      <c r="B15310" s="263" t="s">
        <v>2228</v>
      </c>
      <c r="C15310" s="264" t="s">
        <v>138</v>
      </c>
      <c r="D15310" s="74" t="str">
        <f t="shared" si="479"/>
        <v>out/2019</v>
      </c>
      <c r="E15310" s="267">
        <v>43760</v>
      </c>
      <c r="F15310" s="265" t="s">
        <v>4770</v>
      </c>
      <c r="G15310" s="265" t="s">
        <v>2229</v>
      </c>
      <c r="H15310" s="273" t="s">
        <v>180</v>
      </c>
      <c r="I15310" s="268" t="s">
        <v>562</v>
      </c>
      <c r="J15310" s="268">
        <v>-1.56</v>
      </c>
      <c r="K15310" s="83" t="str">
        <f>IFERROR(IFERROR(VLOOKUP(I15310,'DE-PARA'!B:D,3,0),VLOOKUP(I15310,'DE-PARA'!C:D,2,0)),"NÃO ENCONTRADO")</f>
        <v>Outras Saídas</v>
      </c>
      <c r="L15310" s="50" t="str">
        <f>VLOOKUP(K15310,'Base -Receita-Despesa'!$B:$AS,1,FALSE)</f>
        <v>Outras Saídas</v>
      </c>
    </row>
    <row r="15311" spans="1:12" x14ac:dyDescent="0.3">
      <c r="A15311" s="82" t="str">
        <f t="shared" si="478"/>
        <v>2019</v>
      </c>
      <c r="B15311" s="263" t="s">
        <v>2228</v>
      </c>
      <c r="C15311" s="264" t="s">
        <v>138</v>
      </c>
      <c r="D15311" s="74" t="str">
        <f t="shared" si="479"/>
        <v>out/2019</v>
      </c>
      <c r="E15311" s="267">
        <v>43760</v>
      </c>
      <c r="F15311" s="265" t="s">
        <v>4771</v>
      </c>
      <c r="G15311" s="265" t="s">
        <v>2229</v>
      </c>
      <c r="H15311" s="273" t="s">
        <v>180</v>
      </c>
      <c r="I15311" s="273" t="s">
        <v>181</v>
      </c>
      <c r="J15311" s="273">
        <v>-139.6</v>
      </c>
      <c r="K15311" s="83" t="str">
        <f>IFERROR(IFERROR(VLOOKUP(I15311,'DE-PARA'!B:D,3,0),VLOOKUP(I15311,'DE-PARA'!C:D,2,0)),"NÃO ENCONTRADO")</f>
        <v>Serviços</v>
      </c>
      <c r="L15311" s="50" t="str">
        <f>VLOOKUP(K15311,'Base -Receita-Despesa'!$B:$AS,1,FALSE)</f>
        <v>Serviços</v>
      </c>
    </row>
    <row r="15312" spans="1:12" x14ac:dyDescent="0.3">
      <c r="A15312" s="82" t="str">
        <f t="shared" si="478"/>
        <v>2019</v>
      </c>
      <c r="B15312" s="263" t="s">
        <v>2228</v>
      </c>
      <c r="C15312" s="264" t="s">
        <v>138</v>
      </c>
      <c r="D15312" s="74" t="str">
        <f t="shared" si="479"/>
        <v>out/2019</v>
      </c>
      <c r="E15312" s="267">
        <v>43760</v>
      </c>
      <c r="F15312" s="265" t="s">
        <v>4771</v>
      </c>
      <c r="G15312" s="265" t="s">
        <v>2229</v>
      </c>
      <c r="H15312" s="273" t="s">
        <v>180</v>
      </c>
      <c r="I15312" s="268" t="s">
        <v>562</v>
      </c>
      <c r="J15312" s="268">
        <v>-0.92</v>
      </c>
      <c r="K15312" s="83" t="str">
        <f>IFERROR(IFERROR(VLOOKUP(I15312,'DE-PARA'!B:D,3,0),VLOOKUP(I15312,'DE-PARA'!C:D,2,0)),"NÃO ENCONTRADO")</f>
        <v>Outras Saídas</v>
      </c>
      <c r="L15312" s="50" t="str">
        <f>VLOOKUP(K15312,'Base -Receita-Despesa'!$B:$AS,1,FALSE)</f>
        <v>Outras Saídas</v>
      </c>
    </row>
    <row r="15313" spans="1:12" x14ac:dyDescent="0.3">
      <c r="A15313" s="82" t="str">
        <f t="shared" si="478"/>
        <v>2019</v>
      </c>
      <c r="B15313" s="263" t="s">
        <v>2228</v>
      </c>
      <c r="C15313" s="264" t="s">
        <v>138</v>
      </c>
      <c r="D15313" s="74" t="str">
        <f t="shared" si="479"/>
        <v>out/2019</v>
      </c>
      <c r="E15313" s="267">
        <v>43760</v>
      </c>
      <c r="F15313" s="265" t="s">
        <v>4772</v>
      </c>
      <c r="G15313" s="265" t="s">
        <v>2229</v>
      </c>
      <c r="H15313" s="273" t="s">
        <v>180</v>
      </c>
      <c r="I15313" s="273" t="s">
        <v>181</v>
      </c>
      <c r="J15313" s="278">
        <v>-2599.09</v>
      </c>
      <c r="K15313" s="83" t="str">
        <f>IFERROR(IFERROR(VLOOKUP(I15313,'DE-PARA'!B:D,3,0),VLOOKUP(I15313,'DE-PARA'!C:D,2,0)),"NÃO ENCONTRADO")</f>
        <v>Serviços</v>
      </c>
      <c r="L15313" s="50" t="str">
        <f>VLOOKUP(K15313,'Base -Receita-Despesa'!$B:$AS,1,FALSE)</f>
        <v>Serviços</v>
      </c>
    </row>
    <row r="15314" spans="1:12" x14ac:dyDescent="0.3">
      <c r="A15314" s="82" t="str">
        <f t="shared" si="478"/>
        <v>2019</v>
      </c>
      <c r="B15314" s="263" t="s">
        <v>2228</v>
      </c>
      <c r="C15314" s="264" t="s">
        <v>138</v>
      </c>
      <c r="D15314" s="74" t="str">
        <f t="shared" si="479"/>
        <v>out/2019</v>
      </c>
      <c r="E15314" s="267">
        <v>43760</v>
      </c>
      <c r="F15314" s="265" t="s">
        <v>4772</v>
      </c>
      <c r="G15314" s="265" t="s">
        <v>2229</v>
      </c>
      <c r="H15314" s="273" t="s">
        <v>180</v>
      </c>
      <c r="I15314" s="268" t="s">
        <v>562</v>
      </c>
      <c r="J15314" s="268">
        <v>-17.149999999999999</v>
      </c>
      <c r="K15314" s="83" t="str">
        <f>IFERROR(IFERROR(VLOOKUP(I15314,'DE-PARA'!B:D,3,0),VLOOKUP(I15314,'DE-PARA'!C:D,2,0)),"NÃO ENCONTRADO")</f>
        <v>Outras Saídas</v>
      </c>
      <c r="L15314" s="50" t="str">
        <f>VLOOKUP(K15314,'Base -Receita-Despesa'!$B:$AS,1,FALSE)</f>
        <v>Outras Saídas</v>
      </c>
    </row>
    <row r="15315" spans="1:12" x14ac:dyDescent="0.3">
      <c r="A15315" s="82" t="str">
        <f t="shared" si="478"/>
        <v>2019</v>
      </c>
      <c r="B15315" s="263" t="s">
        <v>2228</v>
      </c>
      <c r="C15315" s="264" t="s">
        <v>138</v>
      </c>
      <c r="D15315" s="74" t="str">
        <f t="shared" si="479"/>
        <v>out/2019</v>
      </c>
      <c r="E15315" s="267">
        <v>43760</v>
      </c>
      <c r="F15315" s="263" t="s">
        <v>1061</v>
      </c>
      <c r="G15315" s="263" t="s">
        <v>2229</v>
      </c>
      <c r="H15315" s="268" t="s">
        <v>4370</v>
      </c>
      <c r="I15315" s="268" t="s">
        <v>126</v>
      </c>
      <c r="J15315" s="269">
        <v>500000</v>
      </c>
      <c r="K15315" s="83" t="str">
        <f>IFERROR(IFERROR(VLOOKUP(I15315,'DE-PARA'!B:D,3,0),VLOOKUP(I15315,'DE-PARA'!C:D,2,0)),"NÃO ENCONTRADO")</f>
        <v>TEV – Transferências Entre Contas (Entradas)</v>
      </c>
      <c r="L15315" s="50" t="str">
        <f>VLOOKUP(K15315,'Base -Receita-Despesa'!$B:$AS,1,FALSE)</f>
        <v>TEV – Transferências Entre Contas (Entradas)</v>
      </c>
    </row>
    <row r="15316" spans="1:12" x14ac:dyDescent="0.3">
      <c r="A15316" s="82" t="str">
        <f t="shared" si="478"/>
        <v>2019</v>
      </c>
      <c r="B15316" s="263" t="s">
        <v>2228</v>
      </c>
      <c r="C15316" s="264" t="s">
        <v>138</v>
      </c>
      <c r="D15316" s="74" t="str">
        <f t="shared" si="479"/>
        <v>out/2019</v>
      </c>
      <c r="E15316" s="267">
        <v>43760</v>
      </c>
      <c r="F15316" s="263" t="s">
        <v>1061</v>
      </c>
      <c r="G15316" s="263" t="s">
        <v>2229</v>
      </c>
      <c r="H15316" s="268" t="s">
        <v>4370</v>
      </c>
      <c r="I15316" s="268" t="s">
        <v>126</v>
      </c>
      <c r="J15316" s="269">
        <v>4887713.76</v>
      </c>
      <c r="K15316" s="83" t="str">
        <f>IFERROR(IFERROR(VLOOKUP(I15316,'DE-PARA'!B:D,3,0),VLOOKUP(I15316,'DE-PARA'!C:D,2,0)),"NÃO ENCONTRADO")</f>
        <v>TEV – Transferências Entre Contas (Entradas)</v>
      </c>
      <c r="L15316" s="50" t="str">
        <f>VLOOKUP(K15316,'Base -Receita-Despesa'!$B:$AS,1,FALSE)</f>
        <v>TEV – Transferências Entre Contas (Entradas)</v>
      </c>
    </row>
    <row r="15317" spans="1:12" x14ac:dyDescent="0.3">
      <c r="A15317" s="82" t="str">
        <f t="shared" si="478"/>
        <v>2019</v>
      </c>
      <c r="B15317" s="263" t="s">
        <v>2228</v>
      </c>
      <c r="C15317" s="264" t="s">
        <v>138</v>
      </c>
      <c r="D15317" s="74" t="str">
        <f t="shared" si="479"/>
        <v>out/2019</v>
      </c>
      <c r="E15317" s="267">
        <v>43760</v>
      </c>
      <c r="F15317" s="265">
        <v>484943</v>
      </c>
      <c r="G15317" s="265" t="s">
        <v>2229</v>
      </c>
      <c r="H15317" s="273" t="s">
        <v>2377</v>
      </c>
      <c r="I15317" s="273" t="s">
        <v>846</v>
      </c>
      <c r="J15317" s="278">
        <v>-1576.18</v>
      </c>
      <c r="K15317" s="83" t="str">
        <f>IFERROR(IFERROR(VLOOKUP(I15317,'DE-PARA'!B:D,3,0),VLOOKUP(I15317,'DE-PARA'!C:D,2,0)),"NÃO ENCONTRADO")</f>
        <v>Pessoal</v>
      </c>
      <c r="L15317" s="50" t="str">
        <f>VLOOKUP(K15317,'Base -Receita-Despesa'!$B:$AS,1,FALSE)</f>
        <v>Pessoal</v>
      </c>
    </row>
    <row r="15318" spans="1:12" x14ac:dyDescent="0.3">
      <c r="A15318" s="82" t="str">
        <f t="shared" si="478"/>
        <v>2019</v>
      </c>
      <c r="B15318" s="263" t="s">
        <v>2228</v>
      </c>
      <c r="C15318" s="264" t="s">
        <v>138</v>
      </c>
      <c r="D15318" s="74" t="str">
        <f t="shared" si="479"/>
        <v>out/2019</v>
      </c>
      <c r="E15318" s="267">
        <v>43760</v>
      </c>
      <c r="F15318" s="265">
        <v>484943</v>
      </c>
      <c r="G15318" s="265" t="s">
        <v>2229</v>
      </c>
      <c r="H15318" s="273" t="s">
        <v>2377</v>
      </c>
      <c r="I15318" s="268" t="s">
        <v>562</v>
      </c>
      <c r="J15318" s="268">
        <v>-33.090000000000003</v>
      </c>
      <c r="K15318" s="83" t="str">
        <f>IFERROR(IFERROR(VLOOKUP(I15318,'DE-PARA'!B:D,3,0),VLOOKUP(I15318,'DE-PARA'!C:D,2,0)),"NÃO ENCONTRADO")</f>
        <v>Outras Saídas</v>
      </c>
      <c r="L15318" s="50" t="str">
        <f>VLOOKUP(K15318,'Base -Receita-Despesa'!$B:$AS,1,FALSE)</f>
        <v>Outras Saídas</v>
      </c>
    </row>
    <row r="15319" spans="1:12" x14ac:dyDescent="0.3">
      <c r="A15319" s="82" t="str">
        <f t="shared" si="478"/>
        <v>2019</v>
      </c>
      <c r="B15319" s="263" t="s">
        <v>2228</v>
      </c>
      <c r="C15319" s="264" t="s">
        <v>138</v>
      </c>
      <c r="D15319" s="74" t="str">
        <f t="shared" si="479"/>
        <v>out/2019</v>
      </c>
      <c r="E15319" s="267">
        <v>43760</v>
      </c>
      <c r="F15319" s="265">
        <v>324913602</v>
      </c>
      <c r="G15319" s="265" t="s">
        <v>2229</v>
      </c>
      <c r="H15319" s="273" t="s">
        <v>2470</v>
      </c>
      <c r="I15319" s="273" t="s">
        <v>190</v>
      </c>
      <c r="J15319" s="268">
        <v>-468.5</v>
      </c>
      <c r="K15319" s="83" t="str">
        <f>IFERROR(IFERROR(VLOOKUP(I15319,'DE-PARA'!B:D,3,0),VLOOKUP(I15319,'DE-PARA'!C:D,2,0)),"NÃO ENCONTRADO")</f>
        <v>Concessionárias (água, luz e telefone)</v>
      </c>
      <c r="L15319" s="50" t="str">
        <f>VLOOKUP(K15319,'Base -Receita-Despesa'!$B:$AS,1,FALSE)</f>
        <v>Concessionárias (água, luz e telefone)</v>
      </c>
    </row>
    <row r="15320" spans="1:12" x14ac:dyDescent="0.3">
      <c r="A15320" s="82" t="str">
        <f t="shared" si="478"/>
        <v>2019</v>
      </c>
      <c r="B15320" s="263" t="s">
        <v>2228</v>
      </c>
      <c r="C15320" s="264" t="s">
        <v>138</v>
      </c>
      <c r="D15320" s="74" t="str">
        <f t="shared" si="479"/>
        <v>out/2019</v>
      </c>
      <c r="E15320" s="267">
        <v>43760</v>
      </c>
      <c r="F15320" s="265">
        <v>326329706</v>
      </c>
      <c r="G15320" s="265" t="s">
        <v>2229</v>
      </c>
      <c r="H15320" s="273" t="s">
        <v>2470</v>
      </c>
      <c r="I15320" s="273" t="s">
        <v>190</v>
      </c>
      <c r="J15320" s="268">
        <v>-31.15</v>
      </c>
      <c r="K15320" s="83" t="str">
        <f>IFERROR(IFERROR(VLOOKUP(I15320,'DE-PARA'!B:D,3,0),VLOOKUP(I15320,'DE-PARA'!C:D,2,0)),"NÃO ENCONTRADO")</f>
        <v>Concessionárias (água, luz e telefone)</v>
      </c>
      <c r="L15320" s="50" t="str">
        <f>VLOOKUP(K15320,'Base -Receita-Despesa'!$B:$AS,1,FALSE)</f>
        <v>Concessionárias (água, luz e telefone)</v>
      </c>
    </row>
    <row r="15321" spans="1:12" x14ac:dyDescent="0.3">
      <c r="A15321" s="82" t="str">
        <f t="shared" si="478"/>
        <v>2019</v>
      </c>
      <c r="B15321" s="263" t="s">
        <v>2228</v>
      </c>
      <c r="C15321" s="264" t="s">
        <v>138</v>
      </c>
      <c r="D15321" s="74" t="str">
        <f t="shared" si="479"/>
        <v>out/2019</v>
      </c>
      <c r="E15321" s="267">
        <v>43760</v>
      </c>
      <c r="F15321" s="265">
        <v>324895060</v>
      </c>
      <c r="G15321" s="265" t="s">
        <v>2229</v>
      </c>
      <c r="H15321" s="273" t="s">
        <v>2470</v>
      </c>
      <c r="I15321" s="273" t="s">
        <v>190</v>
      </c>
      <c r="J15321" s="268">
        <v>-123.68</v>
      </c>
      <c r="K15321" s="83" t="str">
        <f>IFERROR(IFERROR(VLOOKUP(I15321,'DE-PARA'!B:D,3,0),VLOOKUP(I15321,'DE-PARA'!C:D,2,0)),"NÃO ENCONTRADO")</f>
        <v>Concessionárias (água, luz e telefone)</v>
      </c>
      <c r="L15321" s="50" t="str">
        <f>VLOOKUP(K15321,'Base -Receita-Despesa'!$B:$AS,1,FALSE)</f>
        <v>Concessionárias (água, luz e telefone)</v>
      </c>
    </row>
    <row r="15322" spans="1:12" x14ac:dyDescent="0.3">
      <c r="A15322" s="82" t="str">
        <f t="shared" si="478"/>
        <v>2019</v>
      </c>
      <c r="B15322" s="263" t="s">
        <v>2228</v>
      </c>
      <c r="C15322" s="264" t="s">
        <v>138</v>
      </c>
      <c r="D15322" s="74" t="str">
        <f t="shared" si="479"/>
        <v>out/2019</v>
      </c>
      <c r="E15322" s="267">
        <v>43760</v>
      </c>
      <c r="F15322" s="265">
        <v>380821202</v>
      </c>
      <c r="G15322" s="265" t="s">
        <v>2229</v>
      </c>
      <c r="H15322" s="273" t="s">
        <v>2470</v>
      </c>
      <c r="I15322" s="273" t="s">
        <v>190</v>
      </c>
      <c r="J15322" s="269">
        <v>-1174.74</v>
      </c>
      <c r="K15322" s="83" t="str">
        <f>IFERROR(IFERROR(VLOOKUP(I15322,'DE-PARA'!B:D,3,0),VLOOKUP(I15322,'DE-PARA'!C:D,2,0)),"NÃO ENCONTRADO")</f>
        <v>Concessionárias (água, luz e telefone)</v>
      </c>
      <c r="L15322" s="50" t="str">
        <f>VLOOKUP(K15322,'Base -Receita-Despesa'!$B:$AS,1,FALSE)</f>
        <v>Concessionárias (água, luz e telefone)</v>
      </c>
    </row>
    <row r="15323" spans="1:12" x14ac:dyDescent="0.3">
      <c r="A15323" s="82" t="str">
        <f t="shared" si="478"/>
        <v>2019</v>
      </c>
      <c r="B15323" s="263" t="s">
        <v>2228</v>
      </c>
      <c r="C15323" s="264" t="s">
        <v>138</v>
      </c>
      <c r="D15323" s="74" t="str">
        <f t="shared" si="479"/>
        <v>out/2019</v>
      </c>
      <c r="E15323" s="267">
        <v>43760</v>
      </c>
      <c r="F15323" s="265">
        <v>380821202</v>
      </c>
      <c r="G15323" s="265" t="s">
        <v>2229</v>
      </c>
      <c r="H15323" s="273" t="s">
        <v>2470</v>
      </c>
      <c r="I15323" s="273" t="s">
        <v>190</v>
      </c>
      <c r="J15323" s="269">
        <v>-1180.03</v>
      </c>
      <c r="K15323" s="83" t="str">
        <f>IFERROR(IFERROR(VLOOKUP(I15323,'DE-PARA'!B:D,3,0),VLOOKUP(I15323,'DE-PARA'!C:D,2,0)),"NÃO ENCONTRADO")</f>
        <v>Concessionárias (água, luz e telefone)</v>
      </c>
      <c r="L15323" s="50" t="str">
        <f>VLOOKUP(K15323,'Base -Receita-Despesa'!$B:$AS,1,FALSE)</f>
        <v>Concessionárias (água, luz e telefone)</v>
      </c>
    </row>
    <row r="15324" spans="1:12" x14ac:dyDescent="0.3">
      <c r="A15324" s="82" t="str">
        <f t="shared" si="478"/>
        <v>2019</v>
      </c>
      <c r="B15324" s="263" t="s">
        <v>2228</v>
      </c>
      <c r="C15324" s="264" t="s">
        <v>138</v>
      </c>
      <c r="D15324" s="74" t="str">
        <f t="shared" si="479"/>
        <v>out/2019</v>
      </c>
      <c r="E15324" s="267">
        <v>43760</v>
      </c>
      <c r="F15324" s="265">
        <v>87</v>
      </c>
      <c r="G15324" s="265" t="s">
        <v>2229</v>
      </c>
      <c r="H15324" s="273" t="s">
        <v>2351</v>
      </c>
      <c r="I15324" s="273" t="s">
        <v>145</v>
      </c>
      <c r="J15324" s="269">
        <v>-27466.5</v>
      </c>
      <c r="K15324" s="83" t="str">
        <f>IFERROR(IFERROR(VLOOKUP(I15324,'DE-PARA'!B:D,3,0),VLOOKUP(I15324,'DE-PARA'!C:D,2,0)),"NÃO ENCONTRADO")</f>
        <v>Serviços</v>
      </c>
      <c r="L15324" s="50" t="str">
        <f>VLOOKUP(K15324,'Base -Receita-Despesa'!$B:$AS,1,FALSE)</f>
        <v>Serviços</v>
      </c>
    </row>
    <row r="15325" spans="1:12" x14ac:dyDescent="0.3">
      <c r="A15325" s="82" t="str">
        <f t="shared" si="478"/>
        <v>2019</v>
      </c>
      <c r="B15325" s="263" t="s">
        <v>2228</v>
      </c>
      <c r="C15325" s="264" t="s">
        <v>138</v>
      </c>
      <c r="D15325" s="74" t="str">
        <f t="shared" si="479"/>
        <v>out/2019</v>
      </c>
      <c r="E15325" s="267">
        <v>43760</v>
      </c>
      <c r="F15325" s="265">
        <v>71854</v>
      </c>
      <c r="G15325" s="265" t="s">
        <v>2229</v>
      </c>
      <c r="H15325" s="273" t="s">
        <v>4383</v>
      </c>
      <c r="I15325" s="273" t="s">
        <v>2183</v>
      </c>
      <c r="J15325" s="278">
        <v>-2455.35</v>
      </c>
      <c r="K15325" s="83" t="str">
        <f>IFERROR(IFERROR(VLOOKUP(I15325,'DE-PARA'!B:D,3,0),VLOOKUP(I15325,'DE-PARA'!C:D,2,0)),"NÃO ENCONTRADO")</f>
        <v>Materiais</v>
      </c>
      <c r="L15325" s="50" t="str">
        <f>VLOOKUP(K15325,'Base -Receita-Despesa'!$B:$AS,1,FALSE)</f>
        <v>Materiais</v>
      </c>
    </row>
    <row r="15326" spans="1:12" x14ac:dyDescent="0.3">
      <c r="A15326" s="82" t="str">
        <f t="shared" si="478"/>
        <v>2019</v>
      </c>
      <c r="B15326" s="263" t="s">
        <v>2228</v>
      </c>
      <c r="C15326" s="264" t="s">
        <v>138</v>
      </c>
      <c r="D15326" s="74" t="str">
        <f t="shared" si="479"/>
        <v>out/2019</v>
      </c>
      <c r="E15326" s="267">
        <v>43760</v>
      </c>
      <c r="F15326" s="265">
        <v>71854</v>
      </c>
      <c r="G15326" s="265" t="s">
        <v>2229</v>
      </c>
      <c r="H15326" s="273" t="s">
        <v>4383</v>
      </c>
      <c r="I15326" s="268" t="s">
        <v>562</v>
      </c>
      <c r="J15326" s="268">
        <v>-53.2</v>
      </c>
      <c r="K15326" s="83" t="str">
        <f>IFERROR(IFERROR(VLOOKUP(I15326,'DE-PARA'!B:D,3,0),VLOOKUP(I15326,'DE-PARA'!C:D,2,0)),"NÃO ENCONTRADO")</f>
        <v>Outras Saídas</v>
      </c>
      <c r="L15326" s="50" t="str">
        <f>VLOOKUP(K15326,'Base -Receita-Despesa'!$B:$AS,1,FALSE)</f>
        <v>Outras Saídas</v>
      </c>
    </row>
    <row r="15327" spans="1:12" x14ac:dyDescent="0.3">
      <c r="A15327" s="82" t="str">
        <f t="shared" si="478"/>
        <v>2019</v>
      </c>
      <c r="B15327" s="263" t="s">
        <v>2228</v>
      </c>
      <c r="C15327" s="264" t="s">
        <v>138</v>
      </c>
      <c r="D15327" s="74" t="str">
        <f t="shared" si="479"/>
        <v>out/2019</v>
      </c>
      <c r="E15327" s="267">
        <v>43760</v>
      </c>
      <c r="F15327" s="265">
        <v>71304</v>
      </c>
      <c r="G15327" s="265" t="s">
        <v>2229</v>
      </c>
      <c r="H15327" s="273" t="s">
        <v>4383</v>
      </c>
      <c r="I15327" s="273" t="s">
        <v>2183</v>
      </c>
      <c r="J15327" s="278">
        <v>-4137.62</v>
      </c>
      <c r="K15327" s="83" t="str">
        <f>IFERROR(IFERROR(VLOOKUP(I15327,'DE-PARA'!B:D,3,0),VLOOKUP(I15327,'DE-PARA'!C:D,2,0)),"NÃO ENCONTRADO")</f>
        <v>Materiais</v>
      </c>
      <c r="L15327" s="50" t="str">
        <f>VLOOKUP(K15327,'Base -Receita-Despesa'!$B:$AS,1,FALSE)</f>
        <v>Materiais</v>
      </c>
    </row>
    <row r="15328" spans="1:12" x14ac:dyDescent="0.3">
      <c r="A15328" s="82" t="str">
        <f t="shared" si="478"/>
        <v>2019</v>
      </c>
      <c r="B15328" s="263" t="s">
        <v>2228</v>
      </c>
      <c r="C15328" s="264" t="s">
        <v>138</v>
      </c>
      <c r="D15328" s="74" t="str">
        <f t="shared" si="479"/>
        <v>out/2019</v>
      </c>
      <c r="E15328" s="267">
        <v>43760</v>
      </c>
      <c r="F15328" s="265">
        <v>71304</v>
      </c>
      <c r="G15328" s="265" t="s">
        <v>2229</v>
      </c>
      <c r="H15328" s="273" t="s">
        <v>4383</v>
      </c>
      <c r="I15328" s="268" t="s">
        <v>562</v>
      </c>
      <c r="J15328" s="268">
        <v>-110.35</v>
      </c>
      <c r="K15328" s="83" t="str">
        <f>IFERROR(IFERROR(VLOOKUP(I15328,'DE-PARA'!B:D,3,0),VLOOKUP(I15328,'DE-PARA'!C:D,2,0)),"NÃO ENCONTRADO")</f>
        <v>Outras Saídas</v>
      </c>
      <c r="L15328" s="50" t="str">
        <f>VLOOKUP(K15328,'Base -Receita-Despesa'!$B:$AS,1,FALSE)</f>
        <v>Outras Saídas</v>
      </c>
    </row>
    <row r="15329" spans="1:12" x14ac:dyDescent="0.3">
      <c r="A15329" s="82" t="str">
        <f t="shared" si="478"/>
        <v>2019</v>
      </c>
      <c r="B15329" s="263" t="s">
        <v>2240</v>
      </c>
      <c r="C15329" s="264" t="s">
        <v>138</v>
      </c>
      <c r="D15329" s="74" t="str">
        <f t="shared" si="479"/>
        <v>out/2019</v>
      </c>
      <c r="E15329" s="267">
        <v>43761</v>
      </c>
      <c r="F15329" s="263" t="s">
        <v>1261</v>
      </c>
      <c r="G15329" s="265" t="s">
        <v>2229</v>
      </c>
      <c r="H15329" s="268" t="s">
        <v>2338</v>
      </c>
      <c r="I15329" s="268" t="s">
        <v>135</v>
      </c>
      <c r="J15329" s="268">
        <v>-19.920000000000002</v>
      </c>
      <c r="K15329" s="83" t="str">
        <f>IFERROR(IFERROR(VLOOKUP(I15329,'DE-PARA'!B:D,3,0),VLOOKUP(I15329,'DE-PARA'!C:D,2,0)),"NÃO ENCONTRADO")</f>
        <v>Outras Saídas</v>
      </c>
      <c r="L15329" s="50" t="str">
        <f>VLOOKUP(K15329,'Base -Receita-Despesa'!$B:$AS,1,FALSE)</f>
        <v>Outras Saídas</v>
      </c>
    </row>
    <row r="15330" spans="1:12" x14ac:dyDescent="0.3">
      <c r="A15330" s="82" t="str">
        <f t="shared" si="478"/>
        <v>2019</v>
      </c>
      <c r="B15330" s="263" t="s">
        <v>2240</v>
      </c>
      <c r="C15330" s="264" t="s">
        <v>138</v>
      </c>
      <c r="D15330" s="74" t="str">
        <f t="shared" si="479"/>
        <v>out/2019</v>
      </c>
      <c r="E15330" s="267">
        <v>43761</v>
      </c>
      <c r="F15330" s="263" t="s">
        <v>1261</v>
      </c>
      <c r="G15330" s="265" t="s">
        <v>2229</v>
      </c>
      <c r="H15330" s="268" t="s">
        <v>2338</v>
      </c>
      <c r="I15330" s="268" t="s">
        <v>135</v>
      </c>
      <c r="J15330" s="268">
        <v>-12.26</v>
      </c>
      <c r="K15330" s="83" t="str">
        <f>IFERROR(IFERROR(VLOOKUP(I15330,'DE-PARA'!B:D,3,0),VLOOKUP(I15330,'DE-PARA'!C:D,2,0)),"NÃO ENCONTRADO")</f>
        <v>Outras Saídas</v>
      </c>
      <c r="L15330" s="50" t="str">
        <f>VLOOKUP(K15330,'Base -Receita-Despesa'!$B:$AS,1,FALSE)</f>
        <v>Outras Saídas</v>
      </c>
    </row>
    <row r="15331" spans="1:12" x14ac:dyDescent="0.3">
      <c r="A15331" s="82" t="str">
        <f t="shared" si="478"/>
        <v>2019</v>
      </c>
      <c r="B15331" s="263" t="s">
        <v>2240</v>
      </c>
      <c r="C15331" s="264" t="s">
        <v>138</v>
      </c>
      <c r="D15331" s="74" t="str">
        <f t="shared" si="479"/>
        <v>out/2019</v>
      </c>
      <c r="E15331" s="267">
        <v>43761</v>
      </c>
      <c r="F15331" s="263" t="s">
        <v>1070</v>
      </c>
      <c r="G15331" s="265" t="s">
        <v>2229</v>
      </c>
      <c r="H15331" s="268" t="s">
        <v>3777</v>
      </c>
      <c r="I15331" s="268" t="s">
        <v>2237</v>
      </c>
      <c r="J15331" s="268">
        <v>32.18</v>
      </c>
      <c r="K15331" s="83" t="str">
        <f>IFERROR(IFERROR(VLOOKUP(I15331,'DE-PARA'!B:D,3,0),VLOOKUP(I15331,'DE-PARA'!C:D,2,0)),"NÃO ENCONTRADO")</f>
        <v>Entrada Conta Aplicação (+)</v>
      </c>
      <c r="L15331" s="50" t="str">
        <f>VLOOKUP(K15331,'Base -Receita-Despesa'!$B:$AS,1,FALSE)</f>
        <v>ENTRADA CONTA APLICAÇÃO (+)</v>
      </c>
    </row>
    <row r="15332" spans="1:12" x14ac:dyDescent="0.3">
      <c r="A15332" s="82" t="str">
        <f t="shared" si="478"/>
        <v>2019</v>
      </c>
      <c r="B15332" s="263" t="s">
        <v>2228</v>
      </c>
      <c r="C15332" s="264" t="s">
        <v>138</v>
      </c>
      <c r="D15332" s="74" t="str">
        <f t="shared" si="479"/>
        <v>out/2019</v>
      </c>
      <c r="E15332" s="267">
        <v>43761</v>
      </c>
      <c r="F15332" s="265">
        <v>39999</v>
      </c>
      <c r="G15332" s="265" t="s">
        <v>2229</v>
      </c>
      <c r="H15332" s="273" t="s">
        <v>2231</v>
      </c>
      <c r="I15332" s="273" t="s">
        <v>2185</v>
      </c>
      <c r="J15332" s="273">
        <v>-950</v>
      </c>
      <c r="K15332" s="83" t="str">
        <f>IFERROR(IFERROR(VLOOKUP(I15332,'DE-PARA'!B:D,3,0),VLOOKUP(I15332,'DE-PARA'!C:D,2,0)),"NÃO ENCONTRADO")</f>
        <v>Materiais</v>
      </c>
      <c r="L15332" s="50" t="str">
        <f>VLOOKUP(K15332,'Base -Receita-Despesa'!$B:$AS,1,FALSE)</f>
        <v>Materiais</v>
      </c>
    </row>
    <row r="15333" spans="1:12" x14ac:dyDescent="0.3">
      <c r="A15333" s="82" t="str">
        <f t="shared" si="478"/>
        <v>2019</v>
      </c>
      <c r="B15333" s="263" t="s">
        <v>2228</v>
      </c>
      <c r="C15333" s="264" t="s">
        <v>138</v>
      </c>
      <c r="D15333" s="74" t="str">
        <f t="shared" si="479"/>
        <v>out/2019</v>
      </c>
      <c r="E15333" s="267">
        <v>43761</v>
      </c>
      <c r="F15333" s="265">
        <v>3431</v>
      </c>
      <c r="G15333" s="265" t="s">
        <v>2229</v>
      </c>
      <c r="H15333" s="273" t="s">
        <v>2231</v>
      </c>
      <c r="I15333" s="273" t="s">
        <v>2185</v>
      </c>
      <c r="J15333" s="278">
        <v>-2411.9499999999998</v>
      </c>
      <c r="K15333" s="83" t="str">
        <f>IFERROR(IFERROR(VLOOKUP(I15333,'DE-PARA'!B:D,3,0),VLOOKUP(I15333,'DE-PARA'!C:D,2,0)),"NÃO ENCONTRADO")</f>
        <v>Materiais</v>
      </c>
      <c r="L15333" s="50" t="str">
        <f>VLOOKUP(K15333,'Base -Receita-Despesa'!$B:$AS,1,FALSE)</f>
        <v>Materiais</v>
      </c>
    </row>
    <row r="15334" spans="1:12" x14ac:dyDescent="0.3">
      <c r="A15334" s="82" t="str">
        <f t="shared" si="478"/>
        <v>2019</v>
      </c>
      <c r="B15334" s="263" t="s">
        <v>2228</v>
      </c>
      <c r="C15334" s="264" t="s">
        <v>138</v>
      </c>
      <c r="D15334" s="74" t="str">
        <f t="shared" si="479"/>
        <v>out/2019</v>
      </c>
      <c r="E15334" s="267">
        <v>43761</v>
      </c>
      <c r="F15334" s="265">
        <v>4154</v>
      </c>
      <c r="G15334" s="265" t="s">
        <v>2229</v>
      </c>
      <c r="H15334" s="273" t="s">
        <v>2231</v>
      </c>
      <c r="I15334" s="273" t="s">
        <v>2185</v>
      </c>
      <c r="J15334" s="278">
        <v>-3243.49</v>
      </c>
      <c r="K15334" s="83" t="str">
        <f>IFERROR(IFERROR(VLOOKUP(I15334,'DE-PARA'!B:D,3,0),VLOOKUP(I15334,'DE-PARA'!C:D,2,0)),"NÃO ENCONTRADO")</f>
        <v>Materiais</v>
      </c>
      <c r="L15334" s="50" t="str">
        <f>VLOOKUP(K15334,'Base -Receita-Despesa'!$B:$AS,1,FALSE)</f>
        <v>Materiais</v>
      </c>
    </row>
    <row r="15335" spans="1:12" x14ac:dyDescent="0.3">
      <c r="A15335" s="82" t="str">
        <f t="shared" si="478"/>
        <v>2019</v>
      </c>
      <c r="B15335" s="263" t="s">
        <v>2228</v>
      </c>
      <c r="C15335" s="264" t="s">
        <v>138</v>
      </c>
      <c r="D15335" s="74" t="str">
        <f t="shared" si="479"/>
        <v>out/2019</v>
      </c>
      <c r="E15335" s="267">
        <v>43761</v>
      </c>
      <c r="F15335" s="265">
        <v>3452</v>
      </c>
      <c r="G15335" s="265" t="s">
        <v>2229</v>
      </c>
      <c r="H15335" s="273" t="s">
        <v>2231</v>
      </c>
      <c r="I15335" s="273" t="s">
        <v>2185</v>
      </c>
      <c r="J15335" s="278">
        <v>-1855.14</v>
      </c>
      <c r="K15335" s="83" t="str">
        <f>IFERROR(IFERROR(VLOOKUP(I15335,'DE-PARA'!B:D,3,0),VLOOKUP(I15335,'DE-PARA'!C:D,2,0)),"NÃO ENCONTRADO")</f>
        <v>Materiais</v>
      </c>
      <c r="L15335" s="50" t="str">
        <f>VLOOKUP(K15335,'Base -Receita-Despesa'!$B:$AS,1,FALSE)</f>
        <v>Materiais</v>
      </c>
    </row>
    <row r="15336" spans="1:12" x14ac:dyDescent="0.3">
      <c r="A15336" s="82" t="str">
        <f t="shared" si="478"/>
        <v>2019</v>
      </c>
      <c r="B15336" s="263" t="s">
        <v>2228</v>
      </c>
      <c r="C15336" s="264" t="s">
        <v>138</v>
      </c>
      <c r="D15336" s="74" t="str">
        <f t="shared" si="479"/>
        <v>out/2019</v>
      </c>
      <c r="E15336" s="267">
        <v>43761</v>
      </c>
      <c r="F15336" s="265">
        <v>4163</v>
      </c>
      <c r="G15336" s="265" t="s">
        <v>2229</v>
      </c>
      <c r="H15336" s="273" t="s">
        <v>2231</v>
      </c>
      <c r="I15336" s="273" t="s">
        <v>2185</v>
      </c>
      <c r="J15336" s="278">
        <v>-4158.7</v>
      </c>
      <c r="K15336" s="83" t="str">
        <f>IFERROR(IFERROR(VLOOKUP(I15336,'DE-PARA'!B:D,3,0),VLOOKUP(I15336,'DE-PARA'!C:D,2,0)),"NÃO ENCONTRADO")</f>
        <v>Materiais</v>
      </c>
      <c r="L15336" s="50" t="str">
        <f>VLOOKUP(K15336,'Base -Receita-Despesa'!$B:$AS,1,FALSE)</f>
        <v>Materiais</v>
      </c>
    </row>
    <row r="15337" spans="1:12" x14ac:dyDescent="0.3">
      <c r="A15337" s="82" t="str">
        <f t="shared" si="478"/>
        <v>2019</v>
      </c>
      <c r="B15337" s="263" t="s">
        <v>2228</v>
      </c>
      <c r="C15337" s="264" t="s">
        <v>138</v>
      </c>
      <c r="D15337" s="74" t="str">
        <f t="shared" si="479"/>
        <v>out/2019</v>
      </c>
      <c r="E15337" s="267">
        <v>43761</v>
      </c>
      <c r="F15337" s="265">
        <v>3467</v>
      </c>
      <c r="G15337" s="265" t="s">
        <v>2229</v>
      </c>
      <c r="H15337" s="273" t="s">
        <v>2231</v>
      </c>
      <c r="I15337" s="273" t="s">
        <v>2185</v>
      </c>
      <c r="J15337" s="278">
        <v>-4527.1400000000003</v>
      </c>
      <c r="K15337" s="83" t="str">
        <f>IFERROR(IFERROR(VLOOKUP(I15337,'DE-PARA'!B:D,3,0),VLOOKUP(I15337,'DE-PARA'!C:D,2,0)),"NÃO ENCONTRADO")</f>
        <v>Materiais</v>
      </c>
      <c r="L15337" s="50" t="str">
        <f>VLOOKUP(K15337,'Base -Receita-Despesa'!$B:$AS,1,FALSE)</f>
        <v>Materiais</v>
      </c>
    </row>
    <row r="15338" spans="1:12" x14ac:dyDescent="0.3">
      <c r="A15338" s="82" t="str">
        <f t="shared" ref="A15338:A15401" si="480">IF(K15338="NÃO ENCONTRADO",0,RIGHT(D15338,4))</f>
        <v>2019</v>
      </c>
      <c r="B15338" s="263" t="s">
        <v>2228</v>
      </c>
      <c r="C15338" s="264" t="s">
        <v>138</v>
      </c>
      <c r="D15338" s="74" t="str">
        <f t="shared" si="479"/>
        <v>out/2019</v>
      </c>
      <c r="E15338" s="267">
        <v>43761</v>
      </c>
      <c r="F15338" s="265">
        <v>81041</v>
      </c>
      <c r="G15338" s="265" t="s">
        <v>2229</v>
      </c>
      <c r="H15338" s="273" t="s">
        <v>2231</v>
      </c>
      <c r="I15338" s="273" t="s">
        <v>2185</v>
      </c>
      <c r="J15338" s="278">
        <v>-1320</v>
      </c>
      <c r="K15338" s="83" t="str">
        <f>IFERROR(IFERROR(VLOOKUP(I15338,'DE-PARA'!B:D,3,0),VLOOKUP(I15338,'DE-PARA'!C:D,2,0)),"NÃO ENCONTRADO")</f>
        <v>Materiais</v>
      </c>
      <c r="L15338" s="50" t="str">
        <f>VLOOKUP(K15338,'Base -Receita-Despesa'!$B:$AS,1,FALSE)</f>
        <v>Materiais</v>
      </c>
    </row>
    <row r="15339" spans="1:12" x14ac:dyDescent="0.3">
      <c r="A15339" s="82" t="str">
        <f t="shared" si="480"/>
        <v>2019</v>
      </c>
      <c r="B15339" s="263" t="s">
        <v>2228</v>
      </c>
      <c r="C15339" s="264" t="s">
        <v>138</v>
      </c>
      <c r="D15339" s="74" t="str">
        <f t="shared" si="479"/>
        <v>out/2019</v>
      </c>
      <c r="E15339" s="267">
        <v>43761</v>
      </c>
      <c r="F15339" s="265">
        <v>4181</v>
      </c>
      <c r="G15339" s="265" t="s">
        <v>2229</v>
      </c>
      <c r="H15339" s="273" t="s">
        <v>2231</v>
      </c>
      <c r="I15339" s="273" t="s">
        <v>2185</v>
      </c>
      <c r="J15339" s="278">
        <v>-4485.6000000000004</v>
      </c>
      <c r="K15339" s="83" t="str">
        <f>IFERROR(IFERROR(VLOOKUP(I15339,'DE-PARA'!B:D,3,0),VLOOKUP(I15339,'DE-PARA'!C:D,2,0)),"NÃO ENCONTRADO")</f>
        <v>Materiais</v>
      </c>
      <c r="L15339" s="50" t="str">
        <f>VLOOKUP(K15339,'Base -Receita-Despesa'!$B:$AS,1,FALSE)</f>
        <v>Materiais</v>
      </c>
    </row>
    <row r="15340" spans="1:12" x14ac:dyDescent="0.3">
      <c r="A15340" s="82" t="str">
        <f t="shared" si="480"/>
        <v>2019</v>
      </c>
      <c r="B15340" s="263" t="s">
        <v>2228</v>
      </c>
      <c r="C15340" s="264" t="s">
        <v>138</v>
      </c>
      <c r="D15340" s="74" t="str">
        <f t="shared" si="479"/>
        <v>out/2019</v>
      </c>
      <c r="E15340" s="267">
        <v>43761</v>
      </c>
      <c r="F15340" s="265">
        <v>4191</v>
      </c>
      <c r="G15340" s="265" t="s">
        <v>2229</v>
      </c>
      <c r="H15340" s="273" t="s">
        <v>2231</v>
      </c>
      <c r="I15340" s="273" t="s">
        <v>2185</v>
      </c>
      <c r="J15340" s="278">
        <v>-1855.53</v>
      </c>
      <c r="K15340" s="83" t="str">
        <f>IFERROR(IFERROR(VLOOKUP(I15340,'DE-PARA'!B:D,3,0),VLOOKUP(I15340,'DE-PARA'!C:D,2,0)),"NÃO ENCONTRADO")</f>
        <v>Materiais</v>
      </c>
      <c r="L15340" s="50" t="str">
        <f>VLOOKUP(K15340,'Base -Receita-Despesa'!$B:$AS,1,FALSE)</f>
        <v>Materiais</v>
      </c>
    </row>
    <row r="15341" spans="1:12" x14ac:dyDescent="0.3">
      <c r="A15341" s="82" t="str">
        <f t="shared" si="480"/>
        <v>2019</v>
      </c>
      <c r="B15341" s="263" t="s">
        <v>2228</v>
      </c>
      <c r="C15341" s="264" t="s">
        <v>138</v>
      </c>
      <c r="D15341" s="74" t="str">
        <f t="shared" si="479"/>
        <v>out/2019</v>
      </c>
      <c r="E15341" s="267">
        <v>43761</v>
      </c>
      <c r="F15341" s="265">
        <v>4133</v>
      </c>
      <c r="G15341" s="265" t="s">
        <v>2229</v>
      </c>
      <c r="H15341" s="273" t="s">
        <v>2231</v>
      </c>
      <c r="I15341" s="273" t="s">
        <v>2185</v>
      </c>
      <c r="J15341" s="278">
        <v>-1907.88</v>
      </c>
      <c r="K15341" s="83" t="str">
        <f>IFERROR(IFERROR(VLOOKUP(I15341,'DE-PARA'!B:D,3,0),VLOOKUP(I15341,'DE-PARA'!C:D,2,0)),"NÃO ENCONTRADO")</f>
        <v>Materiais</v>
      </c>
      <c r="L15341" s="50" t="str">
        <f>VLOOKUP(K15341,'Base -Receita-Despesa'!$B:$AS,1,FALSE)</f>
        <v>Materiais</v>
      </c>
    </row>
    <row r="15342" spans="1:12" x14ac:dyDescent="0.3">
      <c r="A15342" s="82" t="str">
        <f t="shared" si="480"/>
        <v>2019</v>
      </c>
      <c r="B15342" s="263" t="s">
        <v>2228</v>
      </c>
      <c r="C15342" s="264" t="s">
        <v>138</v>
      </c>
      <c r="D15342" s="74" t="str">
        <f t="shared" si="479"/>
        <v>out/2019</v>
      </c>
      <c r="E15342" s="267">
        <v>43761</v>
      </c>
      <c r="F15342" s="279">
        <v>4051</v>
      </c>
      <c r="G15342" s="279" t="s">
        <v>2229</v>
      </c>
      <c r="H15342" s="283" t="s">
        <v>2231</v>
      </c>
      <c r="I15342" s="283" t="s">
        <v>2185</v>
      </c>
      <c r="J15342" s="284">
        <v>-4112.13</v>
      </c>
      <c r="K15342" s="83" t="str">
        <f>IFERROR(IFERROR(VLOOKUP(I15342,'DE-PARA'!B:D,3,0),VLOOKUP(I15342,'DE-PARA'!C:D,2,0)),"NÃO ENCONTRADO")</f>
        <v>Materiais</v>
      </c>
      <c r="L15342" s="50" t="str">
        <f>VLOOKUP(K15342,'Base -Receita-Despesa'!$B:$AS,1,FALSE)</f>
        <v>Materiais</v>
      </c>
    </row>
    <row r="15343" spans="1:12" x14ac:dyDescent="0.3">
      <c r="A15343" s="82" t="str">
        <f t="shared" si="480"/>
        <v>2019</v>
      </c>
      <c r="B15343" s="263" t="s">
        <v>2228</v>
      </c>
      <c r="C15343" s="264" t="s">
        <v>138</v>
      </c>
      <c r="D15343" s="74" t="str">
        <f t="shared" si="479"/>
        <v>out/2019</v>
      </c>
      <c r="E15343" s="267">
        <v>43761</v>
      </c>
      <c r="F15343" s="265">
        <v>2342573</v>
      </c>
      <c r="G15343" s="265" t="s">
        <v>2229</v>
      </c>
      <c r="H15343" s="273" t="s">
        <v>2684</v>
      </c>
      <c r="I15343" s="273" t="s">
        <v>145</v>
      </c>
      <c r="J15343" s="278">
        <v>-7218.65</v>
      </c>
      <c r="K15343" s="83" t="str">
        <f>IFERROR(IFERROR(VLOOKUP(I15343,'DE-PARA'!B:D,3,0),VLOOKUP(I15343,'DE-PARA'!C:D,2,0)),"NÃO ENCONTRADO")</f>
        <v>Serviços</v>
      </c>
      <c r="L15343" s="50" t="str">
        <f>VLOOKUP(K15343,'Base -Receita-Despesa'!$B:$AS,1,FALSE)</f>
        <v>Serviços</v>
      </c>
    </row>
    <row r="15344" spans="1:12" x14ac:dyDescent="0.3">
      <c r="A15344" s="82" t="str">
        <f t="shared" si="480"/>
        <v>2019</v>
      </c>
      <c r="B15344" s="263" t="s">
        <v>2228</v>
      </c>
      <c r="C15344" s="264" t="s">
        <v>138</v>
      </c>
      <c r="D15344" s="74" t="str">
        <f t="shared" si="479"/>
        <v>out/2019</v>
      </c>
      <c r="E15344" s="267">
        <v>43761</v>
      </c>
      <c r="F15344" s="265">
        <v>2342573</v>
      </c>
      <c r="G15344" s="265" t="s">
        <v>2229</v>
      </c>
      <c r="H15344" s="273" t="s">
        <v>2684</v>
      </c>
      <c r="I15344" s="268" t="s">
        <v>562</v>
      </c>
      <c r="J15344" s="268">
        <v>-180.46</v>
      </c>
      <c r="K15344" s="83" t="str">
        <f>IFERROR(IFERROR(VLOOKUP(I15344,'DE-PARA'!B:D,3,0),VLOOKUP(I15344,'DE-PARA'!C:D,2,0)),"NÃO ENCONTRADO")</f>
        <v>Outras Saídas</v>
      </c>
      <c r="L15344" s="50" t="str">
        <f>VLOOKUP(K15344,'Base -Receita-Despesa'!$B:$AS,1,FALSE)</f>
        <v>Outras Saídas</v>
      </c>
    </row>
    <row r="15345" spans="1:12" x14ac:dyDescent="0.3">
      <c r="A15345" s="82" t="str">
        <f t="shared" si="480"/>
        <v>2019</v>
      </c>
      <c r="B15345" s="263" t="s">
        <v>2228</v>
      </c>
      <c r="C15345" s="264" t="s">
        <v>138</v>
      </c>
      <c r="D15345" s="74" t="str">
        <f t="shared" si="479"/>
        <v>out/2019</v>
      </c>
      <c r="E15345" s="267">
        <v>43761</v>
      </c>
      <c r="F15345" s="263" t="s">
        <v>4374</v>
      </c>
      <c r="G15345" s="265" t="s">
        <v>2229</v>
      </c>
      <c r="H15345" s="268" t="s">
        <v>72</v>
      </c>
      <c r="I15345" s="268" t="s">
        <v>1064</v>
      </c>
      <c r="J15345" s="269">
        <v>-2000000</v>
      </c>
      <c r="K15345" s="83" t="str">
        <f>IFERROR(IFERROR(VLOOKUP(I15345,'DE-PARA'!B:D,3,0),VLOOKUP(I15345,'DE-PARA'!C:D,2,0)),"NÃO ENCONTRADO")</f>
        <v>Saídas Da C/A Por Regates (-)</v>
      </c>
      <c r="L15345" s="50" t="str">
        <f>VLOOKUP(K15345,'Base -Receita-Despesa'!$B:$AS,1,FALSE)</f>
        <v>SAÍDAS DA C/A POR REGATES (-)</v>
      </c>
    </row>
    <row r="15346" spans="1:12" x14ac:dyDescent="0.3">
      <c r="A15346" s="82" t="str">
        <f t="shared" si="480"/>
        <v>2019</v>
      </c>
      <c r="B15346" s="263" t="s">
        <v>2228</v>
      </c>
      <c r="C15346" s="264" t="s">
        <v>138</v>
      </c>
      <c r="D15346" s="74" t="str">
        <f t="shared" si="479"/>
        <v>out/2019</v>
      </c>
      <c r="E15346" s="267">
        <v>43761</v>
      </c>
      <c r="F15346" s="265">
        <v>162437</v>
      </c>
      <c r="G15346" s="265" t="s">
        <v>2229</v>
      </c>
      <c r="H15346" s="273" t="s">
        <v>1337</v>
      </c>
      <c r="I15346" s="273" t="s">
        <v>145</v>
      </c>
      <c r="J15346" s="268">
        <v>-629.44000000000005</v>
      </c>
      <c r="K15346" s="83" t="str">
        <f>IFERROR(IFERROR(VLOOKUP(I15346,'DE-PARA'!B:D,3,0),VLOOKUP(I15346,'DE-PARA'!C:D,2,0)),"NÃO ENCONTRADO")</f>
        <v>Serviços</v>
      </c>
      <c r="L15346" s="50" t="str">
        <f>VLOOKUP(K15346,'Base -Receita-Despesa'!$B:$AS,1,FALSE)</f>
        <v>Serviços</v>
      </c>
    </row>
    <row r="15347" spans="1:12" x14ac:dyDescent="0.3">
      <c r="A15347" s="82" t="str">
        <f t="shared" si="480"/>
        <v>2019</v>
      </c>
      <c r="B15347" s="263" t="s">
        <v>2228</v>
      </c>
      <c r="C15347" s="264" t="s">
        <v>138</v>
      </c>
      <c r="D15347" s="74" t="str">
        <f t="shared" si="479"/>
        <v>out/2019</v>
      </c>
      <c r="E15347" s="267">
        <v>43761</v>
      </c>
      <c r="F15347" s="265">
        <v>159905</v>
      </c>
      <c r="G15347" s="265" t="s">
        <v>2229</v>
      </c>
      <c r="H15347" s="273" t="s">
        <v>1337</v>
      </c>
      <c r="I15347" s="273" t="s">
        <v>145</v>
      </c>
      <c r="J15347" s="268">
        <v>-629.44000000000005</v>
      </c>
      <c r="K15347" s="83" t="str">
        <f>IFERROR(IFERROR(VLOOKUP(I15347,'DE-PARA'!B:D,3,0),VLOOKUP(I15347,'DE-PARA'!C:D,2,0)),"NÃO ENCONTRADO")</f>
        <v>Serviços</v>
      </c>
      <c r="L15347" s="50" t="str">
        <f>VLOOKUP(K15347,'Base -Receita-Despesa'!$B:$AS,1,FALSE)</f>
        <v>Serviços</v>
      </c>
    </row>
    <row r="15348" spans="1:12" x14ac:dyDescent="0.3">
      <c r="A15348" s="82" t="str">
        <f t="shared" si="480"/>
        <v>2019</v>
      </c>
      <c r="B15348" s="263" t="s">
        <v>2228</v>
      </c>
      <c r="C15348" s="264" t="s">
        <v>138</v>
      </c>
      <c r="D15348" s="74" t="str">
        <f t="shared" si="479"/>
        <v>out/2019</v>
      </c>
      <c r="E15348" s="267">
        <v>43761</v>
      </c>
      <c r="F15348" s="279">
        <v>29344</v>
      </c>
      <c r="G15348" s="265" t="s">
        <v>2229</v>
      </c>
      <c r="H15348" s="283" t="s">
        <v>4773</v>
      </c>
      <c r="I15348" s="283" t="s">
        <v>2183</v>
      </c>
      <c r="J15348" s="268">
        <v>-579</v>
      </c>
      <c r="K15348" s="83" t="str">
        <f>IFERROR(IFERROR(VLOOKUP(I15348,'DE-PARA'!B:D,3,0),VLOOKUP(I15348,'DE-PARA'!C:D,2,0)),"NÃO ENCONTRADO")</f>
        <v>Materiais</v>
      </c>
      <c r="L15348" s="50" t="str">
        <f>VLOOKUP(K15348,'Base -Receita-Despesa'!$B:$AS,1,FALSE)</f>
        <v>Materiais</v>
      </c>
    </row>
    <row r="15349" spans="1:12" x14ac:dyDescent="0.3">
      <c r="A15349" s="82" t="str">
        <f t="shared" si="480"/>
        <v>2019</v>
      </c>
      <c r="B15349" s="263" t="s">
        <v>2228</v>
      </c>
      <c r="C15349" s="264" t="s">
        <v>138</v>
      </c>
      <c r="D15349" s="74" t="str">
        <f t="shared" si="479"/>
        <v>out/2019</v>
      </c>
      <c r="E15349" s="267">
        <v>43761</v>
      </c>
      <c r="F15349" s="263" t="s">
        <v>1261</v>
      </c>
      <c r="G15349" s="265" t="s">
        <v>2229</v>
      </c>
      <c r="H15349" s="268" t="s">
        <v>262</v>
      </c>
      <c r="I15349" s="268" t="s">
        <v>135</v>
      </c>
      <c r="J15349" s="268">
        <v>-135.30000000000001</v>
      </c>
      <c r="K15349" s="83" t="str">
        <f>IFERROR(IFERROR(VLOOKUP(I15349,'DE-PARA'!B:D,3,0),VLOOKUP(I15349,'DE-PARA'!C:D,2,0)),"NÃO ENCONTRADO")</f>
        <v>Outras Saídas</v>
      </c>
      <c r="L15349" s="50" t="str">
        <f>VLOOKUP(K15349,'Base -Receita-Despesa'!$B:$AS,1,FALSE)</f>
        <v>Outras Saídas</v>
      </c>
    </row>
    <row r="15350" spans="1:12" x14ac:dyDescent="0.3">
      <c r="A15350" s="82" t="str">
        <f t="shared" si="480"/>
        <v>2019</v>
      </c>
      <c r="B15350" s="263" t="s">
        <v>2228</v>
      </c>
      <c r="C15350" s="264" t="s">
        <v>138</v>
      </c>
      <c r="D15350" s="74" t="str">
        <f t="shared" si="479"/>
        <v>out/2019</v>
      </c>
      <c r="E15350" s="267">
        <v>43761</v>
      </c>
      <c r="F15350" s="265" t="s">
        <v>4517</v>
      </c>
      <c r="G15350" s="265" t="s">
        <v>2229</v>
      </c>
      <c r="H15350" s="273" t="s">
        <v>4555</v>
      </c>
      <c r="I15350" s="273" t="s">
        <v>2209</v>
      </c>
      <c r="J15350" s="268">
        <v>-423.16</v>
      </c>
      <c r="K15350" s="83" t="str">
        <f>IFERROR(IFERROR(VLOOKUP(I15350,'DE-PARA'!B:D,3,0),VLOOKUP(I15350,'DE-PARA'!C:D,2,0)),"NÃO ENCONTRADO")</f>
        <v>Despesas com Viagens</v>
      </c>
      <c r="L15350" s="50" t="str">
        <f>VLOOKUP(K15350,'Base -Receita-Despesa'!$B:$AS,1,FALSE)</f>
        <v>Despesas com Viagens</v>
      </c>
    </row>
    <row r="15351" spans="1:12" x14ac:dyDescent="0.3">
      <c r="A15351" s="82" t="str">
        <f t="shared" si="480"/>
        <v>2019</v>
      </c>
      <c r="B15351" s="263" t="s">
        <v>2228</v>
      </c>
      <c r="C15351" s="264" t="s">
        <v>138</v>
      </c>
      <c r="D15351" s="74" t="str">
        <f t="shared" si="479"/>
        <v>out/2019</v>
      </c>
      <c r="E15351" s="267">
        <v>43761</v>
      </c>
      <c r="F15351" s="265">
        <v>751</v>
      </c>
      <c r="G15351" s="265" t="s">
        <v>2229</v>
      </c>
      <c r="H15351" s="273" t="s">
        <v>4589</v>
      </c>
      <c r="I15351" s="273" t="s">
        <v>2209</v>
      </c>
      <c r="J15351" s="269">
        <v>-4014.57</v>
      </c>
      <c r="K15351" s="83" t="str">
        <f>IFERROR(IFERROR(VLOOKUP(I15351,'DE-PARA'!B:D,3,0),VLOOKUP(I15351,'DE-PARA'!C:D,2,0)),"NÃO ENCONTRADO")</f>
        <v>Despesas com Viagens</v>
      </c>
      <c r="L15351" s="50" t="str">
        <f>VLOOKUP(K15351,'Base -Receita-Despesa'!$B:$AS,1,FALSE)</f>
        <v>Despesas com Viagens</v>
      </c>
    </row>
    <row r="15352" spans="1:12" x14ac:dyDescent="0.3">
      <c r="A15352" s="82" t="str">
        <f t="shared" si="480"/>
        <v>2019</v>
      </c>
      <c r="B15352" s="263" t="s">
        <v>2228</v>
      </c>
      <c r="C15352" s="264" t="s">
        <v>138</v>
      </c>
      <c r="D15352" s="74" t="str">
        <f t="shared" si="479"/>
        <v>out/2019</v>
      </c>
      <c r="E15352" s="267">
        <v>43761</v>
      </c>
      <c r="F15352" s="265" t="s">
        <v>4774</v>
      </c>
      <c r="G15352" s="265" t="s">
        <v>2229</v>
      </c>
      <c r="H15352" s="273" t="s">
        <v>4736</v>
      </c>
      <c r="I15352" s="273" t="s">
        <v>179</v>
      </c>
      <c r="J15352" s="278">
        <v>-1545.14</v>
      </c>
      <c r="K15352" s="83" t="str">
        <f>IFERROR(IFERROR(VLOOKUP(I15352,'DE-PARA'!B:D,3,0),VLOOKUP(I15352,'DE-PARA'!C:D,2,0)),"NÃO ENCONTRADO")</f>
        <v>Serviços</v>
      </c>
      <c r="L15352" s="50" t="str">
        <f>VLOOKUP(K15352,'Base -Receita-Despesa'!$B:$AS,1,FALSE)</f>
        <v>Serviços</v>
      </c>
    </row>
    <row r="15353" spans="1:12" x14ac:dyDescent="0.3">
      <c r="A15353" s="82" t="str">
        <f t="shared" si="480"/>
        <v>2019</v>
      </c>
      <c r="B15353" s="263" t="s">
        <v>2228</v>
      </c>
      <c r="C15353" s="264" t="s">
        <v>138</v>
      </c>
      <c r="D15353" s="74" t="str">
        <f t="shared" si="479"/>
        <v>out/2019</v>
      </c>
      <c r="E15353" s="267">
        <v>43761</v>
      </c>
      <c r="F15353" s="265" t="s">
        <v>4774</v>
      </c>
      <c r="G15353" s="265" t="s">
        <v>2229</v>
      </c>
      <c r="H15353" s="273" t="s">
        <v>4736</v>
      </c>
      <c r="I15353" s="268" t="s">
        <v>562</v>
      </c>
      <c r="J15353" s="268">
        <v>-18.510000000000002</v>
      </c>
      <c r="K15353" s="83" t="str">
        <f>IFERROR(IFERROR(VLOOKUP(I15353,'DE-PARA'!B:D,3,0),VLOOKUP(I15353,'DE-PARA'!C:D,2,0)),"NÃO ENCONTRADO")</f>
        <v>Outras Saídas</v>
      </c>
      <c r="L15353" s="50" t="str">
        <f>VLOOKUP(K15353,'Base -Receita-Despesa'!$B:$AS,1,FALSE)</f>
        <v>Outras Saídas</v>
      </c>
    </row>
    <row r="15354" spans="1:12" x14ac:dyDescent="0.3">
      <c r="A15354" s="82" t="str">
        <f t="shared" si="480"/>
        <v>2019</v>
      </c>
      <c r="B15354" s="263" t="s">
        <v>2228</v>
      </c>
      <c r="C15354" s="264" t="s">
        <v>138</v>
      </c>
      <c r="D15354" s="74" t="str">
        <f t="shared" si="479"/>
        <v>out/2019</v>
      </c>
      <c r="E15354" s="267">
        <v>43761</v>
      </c>
      <c r="F15354" s="265" t="s">
        <v>4775</v>
      </c>
      <c r="G15354" s="265" t="s">
        <v>2229</v>
      </c>
      <c r="H15354" s="273" t="s">
        <v>4736</v>
      </c>
      <c r="I15354" s="273" t="s">
        <v>188</v>
      </c>
      <c r="J15354" s="278">
        <v>-1225.1300000000001</v>
      </c>
      <c r="K15354" s="83" t="str">
        <f>IFERROR(IFERROR(VLOOKUP(I15354,'DE-PARA'!B:D,3,0),VLOOKUP(I15354,'DE-PARA'!C:D,2,0)),"NÃO ENCONTRADO")</f>
        <v>Serviços</v>
      </c>
      <c r="L15354" s="50" t="str">
        <f>VLOOKUP(K15354,'Base -Receita-Despesa'!$B:$AS,1,FALSE)</f>
        <v>Serviços</v>
      </c>
    </row>
    <row r="15355" spans="1:12" x14ac:dyDescent="0.3">
      <c r="A15355" s="82" t="str">
        <f t="shared" si="480"/>
        <v>2019</v>
      </c>
      <c r="B15355" s="263" t="s">
        <v>2228</v>
      </c>
      <c r="C15355" s="264" t="s">
        <v>138</v>
      </c>
      <c r="D15355" s="74" t="str">
        <f t="shared" si="479"/>
        <v>out/2019</v>
      </c>
      <c r="E15355" s="267">
        <v>43761</v>
      </c>
      <c r="F15355" s="265" t="s">
        <v>4775</v>
      </c>
      <c r="G15355" s="265" t="s">
        <v>2229</v>
      </c>
      <c r="H15355" s="273" t="s">
        <v>4736</v>
      </c>
      <c r="I15355" s="268" t="s">
        <v>562</v>
      </c>
      <c r="J15355" s="268">
        <v>-14.67</v>
      </c>
      <c r="K15355" s="83" t="str">
        <f>IFERROR(IFERROR(VLOOKUP(I15355,'DE-PARA'!B:D,3,0),VLOOKUP(I15355,'DE-PARA'!C:D,2,0)),"NÃO ENCONTRADO")</f>
        <v>Outras Saídas</v>
      </c>
      <c r="L15355" s="50" t="str">
        <f>VLOOKUP(K15355,'Base -Receita-Despesa'!$B:$AS,1,FALSE)</f>
        <v>Outras Saídas</v>
      </c>
    </row>
    <row r="15356" spans="1:12" x14ac:dyDescent="0.3">
      <c r="A15356" s="82" t="str">
        <f t="shared" si="480"/>
        <v>2019</v>
      </c>
      <c r="B15356" s="263" t="s">
        <v>2228</v>
      </c>
      <c r="C15356" s="264" t="s">
        <v>138</v>
      </c>
      <c r="D15356" s="74" t="str">
        <f t="shared" si="479"/>
        <v>out/2019</v>
      </c>
      <c r="E15356" s="267">
        <v>43761</v>
      </c>
      <c r="F15356" s="265" t="s">
        <v>4517</v>
      </c>
      <c r="G15356" s="265" t="s">
        <v>2229</v>
      </c>
      <c r="H15356" s="273" t="s">
        <v>4776</v>
      </c>
      <c r="I15356" s="273" t="s">
        <v>2209</v>
      </c>
      <c r="J15356" s="268">
        <v>-21.45</v>
      </c>
      <c r="K15356" s="83" t="str">
        <f>IFERROR(IFERROR(VLOOKUP(I15356,'DE-PARA'!B:D,3,0),VLOOKUP(I15356,'DE-PARA'!C:D,2,0)),"NÃO ENCONTRADO")</f>
        <v>Despesas com Viagens</v>
      </c>
      <c r="L15356" s="50" t="str">
        <f>VLOOKUP(K15356,'Base -Receita-Despesa'!$B:$AS,1,FALSE)</f>
        <v>Despesas com Viagens</v>
      </c>
    </row>
    <row r="15357" spans="1:12" x14ac:dyDescent="0.3">
      <c r="A15357" s="82" t="str">
        <f t="shared" si="480"/>
        <v>2019</v>
      </c>
      <c r="B15357" s="263" t="s">
        <v>2228</v>
      </c>
      <c r="C15357" s="264" t="s">
        <v>138</v>
      </c>
      <c r="D15357" s="74" t="str">
        <f t="shared" si="479"/>
        <v>out/2019</v>
      </c>
      <c r="E15357" s="267">
        <v>43761</v>
      </c>
      <c r="F15357" s="265">
        <v>9242</v>
      </c>
      <c r="G15357" s="265" t="s">
        <v>2229</v>
      </c>
      <c r="H15357" s="273" t="s">
        <v>4669</v>
      </c>
      <c r="I15357" s="273" t="s">
        <v>2181</v>
      </c>
      <c r="J15357" s="278">
        <v>-2714.4</v>
      </c>
      <c r="K15357" s="83" t="str">
        <f>IFERROR(IFERROR(VLOOKUP(I15357,'DE-PARA'!B:D,3,0),VLOOKUP(I15357,'DE-PARA'!C:D,2,0)),"NÃO ENCONTRADO")</f>
        <v>Materiais</v>
      </c>
      <c r="L15357" s="50" t="str">
        <f>VLOOKUP(K15357,'Base -Receita-Despesa'!$B:$AS,1,FALSE)</f>
        <v>Materiais</v>
      </c>
    </row>
    <row r="15358" spans="1:12" x14ac:dyDescent="0.3">
      <c r="A15358" s="82" t="str">
        <f t="shared" si="480"/>
        <v>2019</v>
      </c>
      <c r="B15358" s="263" t="s">
        <v>2228</v>
      </c>
      <c r="C15358" s="264" t="s">
        <v>138</v>
      </c>
      <c r="D15358" s="74" t="str">
        <f t="shared" si="479"/>
        <v>out/2019</v>
      </c>
      <c r="E15358" s="267">
        <v>43761</v>
      </c>
      <c r="F15358" s="265">
        <v>9242</v>
      </c>
      <c r="G15358" s="265" t="s">
        <v>2229</v>
      </c>
      <c r="H15358" s="273" t="s">
        <v>4669</v>
      </c>
      <c r="I15358" s="268" t="s">
        <v>562</v>
      </c>
      <c r="J15358" s="268">
        <v>-204.28</v>
      </c>
      <c r="K15358" s="83" t="str">
        <f>IFERROR(IFERROR(VLOOKUP(I15358,'DE-PARA'!B:D,3,0),VLOOKUP(I15358,'DE-PARA'!C:D,2,0)),"NÃO ENCONTRADO")</f>
        <v>Outras Saídas</v>
      </c>
      <c r="L15358" s="50" t="str">
        <f>VLOOKUP(K15358,'Base -Receita-Despesa'!$B:$AS,1,FALSE)</f>
        <v>Outras Saídas</v>
      </c>
    </row>
    <row r="15359" spans="1:12" x14ac:dyDescent="0.3">
      <c r="A15359" s="82" t="str">
        <f t="shared" si="480"/>
        <v>2019</v>
      </c>
      <c r="B15359" s="263" t="s">
        <v>2228</v>
      </c>
      <c r="C15359" s="264" t="s">
        <v>138</v>
      </c>
      <c r="D15359" s="74" t="str">
        <f t="shared" si="479"/>
        <v>out/2019</v>
      </c>
      <c r="E15359" s="267">
        <v>43761</v>
      </c>
      <c r="F15359" s="265">
        <v>298</v>
      </c>
      <c r="G15359" s="265" t="s">
        <v>2229</v>
      </c>
      <c r="H15359" s="273" t="s">
        <v>4777</v>
      </c>
      <c r="I15359" s="273" t="s">
        <v>213</v>
      </c>
      <c r="J15359" s="269">
        <v>-1328</v>
      </c>
      <c r="K15359" s="83" t="str">
        <f>IFERROR(IFERROR(VLOOKUP(I15359,'DE-PARA'!B:D,3,0),VLOOKUP(I15359,'DE-PARA'!C:D,2,0)),"NÃO ENCONTRADO")</f>
        <v>Serviços</v>
      </c>
      <c r="L15359" s="50" t="str">
        <f>VLOOKUP(K15359,'Base -Receita-Despesa'!$B:$AS,1,FALSE)</f>
        <v>Serviços</v>
      </c>
    </row>
    <row r="15360" spans="1:12" x14ac:dyDescent="0.3">
      <c r="A15360" s="82" t="str">
        <f t="shared" si="480"/>
        <v>2019</v>
      </c>
      <c r="B15360" s="263" t="s">
        <v>2228</v>
      </c>
      <c r="C15360" s="264" t="s">
        <v>138</v>
      </c>
      <c r="D15360" s="74" t="str">
        <f t="shared" si="479"/>
        <v>out/2019</v>
      </c>
      <c r="E15360" s="267">
        <v>43761</v>
      </c>
      <c r="F15360" s="279">
        <v>18211</v>
      </c>
      <c r="G15360" s="279" t="s">
        <v>2229</v>
      </c>
      <c r="H15360" s="283" t="s">
        <v>4591</v>
      </c>
      <c r="I15360" s="283" t="s">
        <v>151</v>
      </c>
      <c r="J15360" s="283">
        <v>-425</v>
      </c>
      <c r="K15360" s="83" t="str">
        <f>IFERROR(IFERROR(VLOOKUP(I15360,'DE-PARA'!B:D,3,0),VLOOKUP(I15360,'DE-PARA'!C:D,2,0)),"NÃO ENCONTRADO")</f>
        <v>Concessionárias (água, luz e telefone)</v>
      </c>
      <c r="L15360" s="50" t="str">
        <f>VLOOKUP(K15360,'Base -Receita-Despesa'!$B:$AS,1,FALSE)</f>
        <v>Concessionárias (água, luz e telefone)</v>
      </c>
    </row>
    <row r="15361" spans="1:12" x14ac:dyDescent="0.3">
      <c r="A15361" s="82" t="str">
        <f t="shared" si="480"/>
        <v>2019</v>
      </c>
      <c r="B15361" s="263" t="s">
        <v>2228</v>
      </c>
      <c r="C15361" s="264" t="s">
        <v>138</v>
      </c>
      <c r="D15361" s="74" t="str">
        <f t="shared" si="479"/>
        <v>out/2019</v>
      </c>
      <c r="E15361" s="267">
        <v>43761</v>
      </c>
      <c r="F15361" s="279">
        <v>18211</v>
      </c>
      <c r="G15361" s="279" t="s">
        <v>2229</v>
      </c>
      <c r="H15361" s="283" t="s">
        <v>4591</v>
      </c>
      <c r="I15361" s="268" t="s">
        <v>562</v>
      </c>
      <c r="J15361" s="268">
        <v>-21.25</v>
      </c>
      <c r="K15361" s="83" t="str">
        <f>IFERROR(IFERROR(VLOOKUP(I15361,'DE-PARA'!B:D,3,0),VLOOKUP(I15361,'DE-PARA'!C:D,2,0)),"NÃO ENCONTRADO")</f>
        <v>Outras Saídas</v>
      </c>
      <c r="L15361" s="50" t="str">
        <f>VLOOKUP(K15361,'Base -Receita-Despesa'!$B:$AS,1,FALSE)</f>
        <v>Outras Saídas</v>
      </c>
    </row>
    <row r="15362" spans="1:12" x14ac:dyDescent="0.3">
      <c r="A15362" s="82" t="str">
        <f t="shared" si="480"/>
        <v>2019</v>
      </c>
      <c r="B15362" s="263" t="s">
        <v>2228</v>
      </c>
      <c r="C15362" s="264" t="s">
        <v>138</v>
      </c>
      <c r="D15362" s="74" t="str">
        <f t="shared" si="479"/>
        <v>out/2019</v>
      </c>
      <c r="E15362" s="267">
        <v>43761</v>
      </c>
      <c r="F15362" s="265">
        <v>44611</v>
      </c>
      <c r="G15362" s="265" t="s">
        <v>2229</v>
      </c>
      <c r="H15362" s="273" t="s">
        <v>2317</v>
      </c>
      <c r="I15362" s="273" t="s">
        <v>846</v>
      </c>
      <c r="J15362" s="273">
        <v>-64</v>
      </c>
      <c r="K15362" s="83" t="str">
        <f>IFERROR(IFERROR(VLOOKUP(I15362,'DE-PARA'!B:D,3,0),VLOOKUP(I15362,'DE-PARA'!C:D,2,0)),"NÃO ENCONTRADO")</f>
        <v>Pessoal</v>
      </c>
      <c r="L15362" s="50" t="str">
        <f>VLOOKUP(K15362,'Base -Receita-Despesa'!$B:$AS,1,FALSE)</f>
        <v>Pessoal</v>
      </c>
    </row>
    <row r="15363" spans="1:12" x14ac:dyDescent="0.3">
      <c r="A15363" s="82" t="str">
        <f t="shared" si="480"/>
        <v>2019</v>
      </c>
      <c r="B15363" s="263" t="s">
        <v>2228</v>
      </c>
      <c r="C15363" s="264" t="s">
        <v>138</v>
      </c>
      <c r="D15363" s="74" t="str">
        <f t="shared" si="479"/>
        <v>out/2019</v>
      </c>
      <c r="E15363" s="267">
        <v>43761</v>
      </c>
      <c r="F15363" s="265">
        <v>44611</v>
      </c>
      <c r="G15363" s="265" t="s">
        <v>2229</v>
      </c>
      <c r="H15363" s="273" t="s">
        <v>2317</v>
      </c>
      <c r="I15363" s="268" t="s">
        <v>562</v>
      </c>
      <c r="J15363" s="268">
        <v>-1.86</v>
      </c>
      <c r="K15363" s="83" t="str">
        <f>IFERROR(IFERROR(VLOOKUP(I15363,'DE-PARA'!B:D,3,0),VLOOKUP(I15363,'DE-PARA'!C:D,2,0)),"NÃO ENCONTRADO")</f>
        <v>Outras Saídas</v>
      </c>
      <c r="L15363" s="50" t="str">
        <f>VLOOKUP(K15363,'Base -Receita-Despesa'!$B:$AS,1,FALSE)</f>
        <v>Outras Saídas</v>
      </c>
    </row>
    <row r="15364" spans="1:12" x14ac:dyDescent="0.3">
      <c r="A15364" s="82" t="str">
        <f t="shared" si="480"/>
        <v>2019</v>
      </c>
      <c r="B15364" s="263" t="s">
        <v>2228</v>
      </c>
      <c r="C15364" s="264" t="s">
        <v>138</v>
      </c>
      <c r="D15364" s="74" t="str">
        <f t="shared" ref="D15364:D15427" si="481">TEXT(E15364,"mmm/aaaa")</f>
        <v>out/2019</v>
      </c>
      <c r="E15364" s="267">
        <v>43761</v>
      </c>
      <c r="F15364" s="265">
        <v>45296</v>
      </c>
      <c r="G15364" s="265" t="s">
        <v>2229</v>
      </c>
      <c r="H15364" s="273" t="s">
        <v>2317</v>
      </c>
      <c r="I15364" s="273" t="s">
        <v>846</v>
      </c>
      <c r="J15364" s="273">
        <v>-64</v>
      </c>
      <c r="K15364" s="83" t="str">
        <f>IFERROR(IFERROR(VLOOKUP(I15364,'DE-PARA'!B:D,3,0),VLOOKUP(I15364,'DE-PARA'!C:D,2,0)),"NÃO ENCONTRADO")</f>
        <v>Pessoal</v>
      </c>
      <c r="L15364" s="50" t="str">
        <f>VLOOKUP(K15364,'Base -Receita-Despesa'!$B:$AS,1,FALSE)</f>
        <v>Pessoal</v>
      </c>
    </row>
    <row r="15365" spans="1:12" x14ac:dyDescent="0.3">
      <c r="A15365" s="82" t="str">
        <f t="shared" si="480"/>
        <v>2019</v>
      </c>
      <c r="B15365" s="263" t="s">
        <v>2228</v>
      </c>
      <c r="C15365" s="264" t="s">
        <v>138</v>
      </c>
      <c r="D15365" s="74" t="str">
        <f t="shared" si="481"/>
        <v>out/2019</v>
      </c>
      <c r="E15365" s="267">
        <v>43761</v>
      </c>
      <c r="F15365" s="265">
        <v>45296</v>
      </c>
      <c r="G15365" s="265" t="s">
        <v>2229</v>
      </c>
      <c r="H15365" s="273" t="s">
        <v>2317</v>
      </c>
      <c r="I15365" s="268" t="s">
        <v>562</v>
      </c>
      <c r="J15365" s="268">
        <v>-1.86</v>
      </c>
      <c r="K15365" s="83" t="str">
        <f>IFERROR(IFERROR(VLOOKUP(I15365,'DE-PARA'!B:D,3,0),VLOOKUP(I15365,'DE-PARA'!C:D,2,0)),"NÃO ENCONTRADO")</f>
        <v>Outras Saídas</v>
      </c>
      <c r="L15365" s="50" t="str">
        <f>VLOOKUP(K15365,'Base -Receita-Despesa'!$B:$AS,1,FALSE)</f>
        <v>Outras Saídas</v>
      </c>
    </row>
    <row r="15366" spans="1:12" x14ac:dyDescent="0.3">
      <c r="A15366" s="82" t="str">
        <f t="shared" si="480"/>
        <v>2019</v>
      </c>
      <c r="B15366" s="263" t="s">
        <v>2228</v>
      </c>
      <c r="C15366" s="264" t="s">
        <v>138</v>
      </c>
      <c r="D15366" s="74" t="str">
        <f t="shared" si="481"/>
        <v>out/2019</v>
      </c>
      <c r="E15366" s="267">
        <v>43761</v>
      </c>
      <c r="F15366" s="265">
        <v>38490</v>
      </c>
      <c r="G15366" s="265" t="s">
        <v>2229</v>
      </c>
      <c r="H15366" s="273" t="s">
        <v>4743</v>
      </c>
      <c r="I15366" s="273" t="s">
        <v>120</v>
      </c>
      <c r="J15366" s="269">
        <v>-1574.64</v>
      </c>
      <c r="K15366" s="83" t="str">
        <f>IFERROR(IFERROR(VLOOKUP(I15366,'DE-PARA'!B:D,3,0),VLOOKUP(I15366,'DE-PARA'!C:D,2,0)),"NÃO ENCONTRADO")</f>
        <v>Serviços</v>
      </c>
      <c r="L15366" s="50" t="str">
        <f>VLOOKUP(K15366,'Base -Receita-Despesa'!$B:$AS,1,FALSE)</f>
        <v>Serviços</v>
      </c>
    </row>
    <row r="15367" spans="1:12" x14ac:dyDescent="0.3">
      <c r="A15367" s="82" t="str">
        <f t="shared" si="480"/>
        <v>2019</v>
      </c>
      <c r="B15367" s="263" t="s">
        <v>2228</v>
      </c>
      <c r="C15367" s="264" t="s">
        <v>138</v>
      </c>
      <c r="D15367" s="74" t="str">
        <f t="shared" si="481"/>
        <v>out/2019</v>
      </c>
      <c r="E15367" s="267">
        <v>43761</v>
      </c>
      <c r="F15367" s="265">
        <v>26</v>
      </c>
      <c r="G15367" s="265" t="s">
        <v>2229</v>
      </c>
      <c r="H15367" s="273" t="s">
        <v>2396</v>
      </c>
      <c r="I15367" s="273" t="s">
        <v>241</v>
      </c>
      <c r="J15367" s="268">
        <v>280</v>
      </c>
      <c r="K15367" s="83" t="str">
        <f>IFERROR(IFERROR(VLOOKUP(I15367,'DE-PARA'!B:D,3,0),VLOOKUP(I15367,'DE-PARA'!C:D,2,0)),"NÃO ENCONTRADO")</f>
        <v>Serviços</v>
      </c>
      <c r="L15367" s="50" t="str">
        <f>VLOOKUP(K15367,'Base -Receita-Despesa'!$B:$AS,1,FALSE)</f>
        <v>Serviços</v>
      </c>
    </row>
    <row r="15368" spans="1:12" x14ac:dyDescent="0.3">
      <c r="A15368" s="82" t="str">
        <f t="shared" si="480"/>
        <v>2019</v>
      </c>
      <c r="B15368" s="263" t="s">
        <v>2228</v>
      </c>
      <c r="C15368" s="264" t="s">
        <v>138</v>
      </c>
      <c r="D15368" s="74" t="str">
        <f t="shared" si="481"/>
        <v>out/2019</v>
      </c>
      <c r="E15368" s="267">
        <v>43761</v>
      </c>
      <c r="F15368" s="265">
        <v>26</v>
      </c>
      <c r="G15368" s="265" t="s">
        <v>2229</v>
      </c>
      <c r="H15368" s="273" t="s">
        <v>2396</v>
      </c>
      <c r="I15368" s="273" t="s">
        <v>241</v>
      </c>
      <c r="J15368" s="268">
        <v>-280</v>
      </c>
      <c r="K15368" s="83" t="str">
        <f>IFERROR(IFERROR(VLOOKUP(I15368,'DE-PARA'!B:D,3,0),VLOOKUP(I15368,'DE-PARA'!C:D,2,0)),"NÃO ENCONTRADO")</f>
        <v>Serviços</v>
      </c>
      <c r="L15368" s="50" t="str">
        <f>VLOOKUP(K15368,'Base -Receita-Despesa'!$B:$AS,1,FALSE)</f>
        <v>Serviços</v>
      </c>
    </row>
    <row r="15369" spans="1:12" x14ac:dyDescent="0.3">
      <c r="A15369" s="82" t="str">
        <f t="shared" si="480"/>
        <v>2019</v>
      </c>
      <c r="B15369" s="263" t="s">
        <v>2228</v>
      </c>
      <c r="C15369" s="264" t="s">
        <v>138</v>
      </c>
      <c r="D15369" s="74" t="str">
        <f t="shared" si="481"/>
        <v>out/2019</v>
      </c>
      <c r="E15369" s="267">
        <v>43761</v>
      </c>
      <c r="F15369" s="265" t="s">
        <v>4517</v>
      </c>
      <c r="G15369" s="265" t="s">
        <v>2229</v>
      </c>
      <c r="H15369" s="273" t="s">
        <v>4778</v>
      </c>
      <c r="I15369" s="273" t="s">
        <v>2209</v>
      </c>
      <c r="J15369" s="268">
        <v>-35</v>
      </c>
      <c r="K15369" s="83" t="str">
        <f>IFERROR(IFERROR(VLOOKUP(I15369,'DE-PARA'!B:D,3,0),VLOOKUP(I15369,'DE-PARA'!C:D,2,0)),"NÃO ENCONTRADO")</f>
        <v>Despesas com Viagens</v>
      </c>
      <c r="L15369" s="50" t="str">
        <f>VLOOKUP(K15369,'Base -Receita-Despesa'!$B:$AS,1,FALSE)</f>
        <v>Despesas com Viagens</v>
      </c>
    </row>
    <row r="15370" spans="1:12" x14ac:dyDescent="0.3">
      <c r="A15370" s="82" t="str">
        <f t="shared" si="480"/>
        <v>2019</v>
      </c>
      <c r="B15370" s="263" t="s">
        <v>2228</v>
      </c>
      <c r="C15370" s="264" t="s">
        <v>138</v>
      </c>
      <c r="D15370" s="74" t="str">
        <f t="shared" si="481"/>
        <v>out/2019</v>
      </c>
      <c r="E15370" s="267">
        <v>43761</v>
      </c>
      <c r="F15370" s="265" t="s">
        <v>4517</v>
      </c>
      <c r="G15370" s="265" t="s">
        <v>2229</v>
      </c>
      <c r="H15370" s="273" t="s">
        <v>4641</v>
      </c>
      <c r="I15370" s="273" t="s">
        <v>2209</v>
      </c>
      <c r="J15370" s="273">
        <v>-287</v>
      </c>
      <c r="K15370" s="83" t="str">
        <f>IFERROR(IFERROR(VLOOKUP(I15370,'DE-PARA'!B:D,3,0),VLOOKUP(I15370,'DE-PARA'!C:D,2,0)),"NÃO ENCONTRADO")</f>
        <v>Despesas com Viagens</v>
      </c>
      <c r="L15370" s="50" t="str">
        <f>VLOOKUP(K15370,'Base -Receita-Despesa'!$B:$AS,1,FALSE)</f>
        <v>Despesas com Viagens</v>
      </c>
    </row>
    <row r="15371" spans="1:12" x14ac:dyDescent="0.3">
      <c r="A15371" s="82" t="str">
        <f t="shared" si="480"/>
        <v>2019</v>
      </c>
      <c r="B15371" s="263" t="s">
        <v>2228</v>
      </c>
      <c r="C15371" s="264" t="s">
        <v>138</v>
      </c>
      <c r="D15371" s="74" t="str">
        <f t="shared" si="481"/>
        <v>out/2019</v>
      </c>
      <c r="E15371" s="267">
        <v>43761</v>
      </c>
      <c r="F15371" s="265" t="s">
        <v>4517</v>
      </c>
      <c r="G15371" s="265" t="s">
        <v>2229</v>
      </c>
      <c r="H15371" s="273" t="s">
        <v>4641</v>
      </c>
      <c r="I15371" s="273" t="s">
        <v>2209</v>
      </c>
      <c r="J15371" s="273">
        <v>-204.51</v>
      </c>
      <c r="K15371" s="83" t="str">
        <f>IFERROR(IFERROR(VLOOKUP(I15371,'DE-PARA'!B:D,3,0),VLOOKUP(I15371,'DE-PARA'!C:D,2,0)),"NÃO ENCONTRADO")</f>
        <v>Despesas com Viagens</v>
      </c>
      <c r="L15371" s="50" t="str">
        <f>VLOOKUP(K15371,'Base -Receita-Despesa'!$B:$AS,1,FALSE)</f>
        <v>Despesas com Viagens</v>
      </c>
    </row>
    <row r="15372" spans="1:12" x14ac:dyDescent="0.3">
      <c r="A15372" s="82" t="str">
        <f t="shared" si="480"/>
        <v>2019</v>
      </c>
      <c r="B15372" s="263" t="s">
        <v>2228</v>
      </c>
      <c r="C15372" s="264" t="s">
        <v>138</v>
      </c>
      <c r="D15372" s="74" t="str">
        <f t="shared" si="481"/>
        <v>out/2019</v>
      </c>
      <c r="E15372" s="267">
        <v>43761</v>
      </c>
      <c r="F15372" s="265" t="s">
        <v>4517</v>
      </c>
      <c r="G15372" s="265" t="s">
        <v>2229</v>
      </c>
      <c r="H15372" s="273" t="s">
        <v>4610</v>
      </c>
      <c r="I15372" s="273" t="s">
        <v>2209</v>
      </c>
      <c r="J15372" s="268">
        <v>-463.16</v>
      </c>
      <c r="K15372" s="83" t="str">
        <f>IFERROR(IFERROR(VLOOKUP(I15372,'DE-PARA'!B:D,3,0),VLOOKUP(I15372,'DE-PARA'!C:D,2,0)),"NÃO ENCONTRADO")</f>
        <v>Despesas com Viagens</v>
      </c>
      <c r="L15372" s="50" t="str">
        <f>VLOOKUP(K15372,'Base -Receita-Despesa'!$B:$AS,1,FALSE)</f>
        <v>Despesas com Viagens</v>
      </c>
    </row>
    <row r="15373" spans="1:12" x14ac:dyDescent="0.3">
      <c r="A15373" s="82" t="str">
        <f t="shared" si="480"/>
        <v>2019</v>
      </c>
      <c r="B15373" s="263" t="s">
        <v>2228</v>
      </c>
      <c r="C15373" s="264" t="s">
        <v>138</v>
      </c>
      <c r="D15373" s="74" t="str">
        <f t="shared" si="481"/>
        <v>out/2019</v>
      </c>
      <c r="E15373" s="267">
        <v>43761</v>
      </c>
      <c r="F15373" s="265" t="s">
        <v>4517</v>
      </c>
      <c r="G15373" s="265" t="s">
        <v>2229</v>
      </c>
      <c r="H15373" s="273" t="s">
        <v>4668</v>
      </c>
      <c r="I15373" s="273" t="s">
        <v>2209</v>
      </c>
      <c r="J15373" s="268">
        <v>-135.19999999999999</v>
      </c>
      <c r="K15373" s="83" t="str">
        <f>IFERROR(IFERROR(VLOOKUP(I15373,'DE-PARA'!B:D,3,0),VLOOKUP(I15373,'DE-PARA'!C:D,2,0)),"NÃO ENCONTRADO")</f>
        <v>Despesas com Viagens</v>
      </c>
      <c r="L15373" s="50" t="str">
        <f>VLOOKUP(K15373,'Base -Receita-Despesa'!$B:$AS,1,FALSE)</f>
        <v>Despesas com Viagens</v>
      </c>
    </row>
    <row r="15374" spans="1:12" x14ac:dyDescent="0.3">
      <c r="A15374" s="82" t="str">
        <f t="shared" si="480"/>
        <v>2019</v>
      </c>
      <c r="B15374" s="263" t="s">
        <v>2228</v>
      </c>
      <c r="C15374" s="264" t="s">
        <v>138</v>
      </c>
      <c r="D15374" s="74" t="str">
        <f t="shared" si="481"/>
        <v>out/2019</v>
      </c>
      <c r="E15374" s="267">
        <v>43761</v>
      </c>
      <c r="F15374" s="265">
        <v>2089</v>
      </c>
      <c r="G15374" s="265" t="s">
        <v>2229</v>
      </c>
      <c r="H15374" s="273" t="s">
        <v>257</v>
      </c>
      <c r="I15374" s="273" t="s">
        <v>2183</v>
      </c>
      <c r="J15374" s="268">
        <v>-721.46</v>
      </c>
      <c r="K15374" s="83" t="str">
        <f>IFERROR(IFERROR(VLOOKUP(I15374,'DE-PARA'!B:D,3,0),VLOOKUP(I15374,'DE-PARA'!C:D,2,0)),"NÃO ENCONTRADO")</f>
        <v>Materiais</v>
      </c>
      <c r="L15374" s="50" t="str">
        <f>VLOOKUP(K15374,'Base -Receita-Despesa'!$B:$AS,1,FALSE)</f>
        <v>Materiais</v>
      </c>
    </row>
    <row r="15375" spans="1:12" x14ac:dyDescent="0.3">
      <c r="A15375" s="82" t="str">
        <f t="shared" si="480"/>
        <v>2019</v>
      </c>
      <c r="B15375" s="263" t="s">
        <v>2228</v>
      </c>
      <c r="C15375" s="264" t="s">
        <v>138</v>
      </c>
      <c r="D15375" s="74" t="str">
        <f t="shared" si="481"/>
        <v>out/2019</v>
      </c>
      <c r="E15375" s="267">
        <v>43761</v>
      </c>
      <c r="F15375" s="265" t="s">
        <v>4517</v>
      </c>
      <c r="G15375" s="265" t="s">
        <v>2229</v>
      </c>
      <c r="H15375" s="273" t="s">
        <v>4385</v>
      </c>
      <c r="I15375" s="273" t="s">
        <v>2209</v>
      </c>
      <c r="J15375" s="273">
        <v>-160</v>
      </c>
      <c r="K15375" s="83" t="str">
        <f>IFERROR(IFERROR(VLOOKUP(I15375,'DE-PARA'!B:D,3,0),VLOOKUP(I15375,'DE-PARA'!C:D,2,0)),"NÃO ENCONTRADO")</f>
        <v>Despesas com Viagens</v>
      </c>
      <c r="L15375" s="50" t="str">
        <f>VLOOKUP(K15375,'Base -Receita-Despesa'!$B:$AS,1,FALSE)</f>
        <v>Despesas com Viagens</v>
      </c>
    </row>
    <row r="15376" spans="1:12" x14ac:dyDescent="0.3">
      <c r="A15376" s="82" t="str">
        <f t="shared" si="480"/>
        <v>2019</v>
      </c>
      <c r="B15376" s="263" t="s">
        <v>2228</v>
      </c>
      <c r="C15376" s="264" t="s">
        <v>138</v>
      </c>
      <c r="D15376" s="74" t="str">
        <f t="shared" si="481"/>
        <v>out/2019</v>
      </c>
      <c r="E15376" s="267">
        <v>43761</v>
      </c>
      <c r="F15376" s="265" t="s">
        <v>4517</v>
      </c>
      <c r="G15376" s="265" t="s">
        <v>2229</v>
      </c>
      <c r="H15376" s="273" t="s">
        <v>4385</v>
      </c>
      <c r="I15376" s="273" t="s">
        <v>2209</v>
      </c>
      <c r="J15376" s="273">
        <v>-160</v>
      </c>
      <c r="K15376" s="83" t="str">
        <f>IFERROR(IFERROR(VLOOKUP(I15376,'DE-PARA'!B:D,3,0),VLOOKUP(I15376,'DE-PARA'!C:D,2,0)),"NÃO ENCONTRADO")</f>
        <v>Despesas com Viagens</v>
      </c>
      <c r="L15376" s="50" t="str">
        <f>VLOOKUP(K15376,'Base -Receita-Despesa'!$B:$AS,1,FALSE)</f>
        <v>Despesas com Viagens</v>
      </c>
    </row>
    <row r="15377" spans="1:12" x14ac:dyDescent="0.3">
      <c r="A15377" s="82" t="str">
        <f t="shared" si="480"/>
        <v>2019</v>
      </c>
      <c r="B15377" s="263" t="s">
        <v>2228</v>
      </c>
      <c r="C15377" s="264" t="s">
        <v>138</v>
      </c>
      <c r="D15377" s="74" t="str">
        <f t="shared" si="481"/>
        <v>out/2019</v>
      </c>
      <c r="E15377" s="267">
        <v>43761</v>
      </c>
      <c r="F15377" s="265" t="s">
        <v>4517</v>
      </c>
      <c r="G15377" s="265" t="s">
        <v>2229</v>
      </c>
      <c r="H15377" s="273" t="s">
        <v>4385</v>
      </c>
      <c r="I15377" s="273" t="s">
        <v>2209</v>
      </c>
      <c r="J15377" s="273">
        <v>-320</v>
      </c>
      <c r="K15377" s="83" t="str">
        <f>IFERROR(IFERROR(VLOOKUP(I15377,'DE-PARA'!B:D,3,0),VLOOKUP(I15377,'DE-PARA'!C:D,2,0)),"NÃO ENCONTRADO")</f>
        <v>Despesas com Viagens</v>
      </c>
      <c r="L15377" s="50" t="str">
        <f>VLOOKUP(K15377,'Base -Receita-Despesa'!$B:$AS,1,FALSE)</f>
        <v>Despesas com Viagens</v>
      </c>
    </row>
    <row r="15378" spans="1:12" x14ac:dyDescent="0.3">
      <c r="A15378" s="82" t="str">
        <f t="shared" si="480"/>
        <v>2019</v>
      </c>
      <c r="B15378" s="263" t="s">
        <v>2228</v>
      </c>
      <c r="C15378" s="264" t="s">
        <v>138</v>
      </c>
      <c r="D15378" s="74" t="str">
        <f t="shared" si="481"/>
        <v>out/2019</v>
      </c>
      <c r="E15378" s="267">
        <v>43761</v>
      </c>
      <c r="F15378" s="279">
        <v>42330</v>
      </c>
      <c r="G15378" s="279" t="s">
        <v>2229</v>
      </c>
      <c r="H15378" s="283" t="s">
        <v>4779</v>
      </c>
      <c r="I15378" s="283" t="s">
        <v>2182</v>
      </c>
      <c r="J15378" s="268">
        <v>-600</v>
      </c>
      <c r="K15378" s="83" t="str">
        <f>IFERROR(IFERROR(VLOOKUP(I15378,'DE-PARA'!B:D,3,0),VLOOKUP(I15378,'DE-PARA'!C:D,2,0)),"NÃO ENCONTRADO")</f>
        <v>Materiais</v>
      </c>
      <c r="L15378" s="50" t="str">
        <f>VLOOKUP(K15378,'Base -Receita-Despesa'!$B:$AS,1,FALSE)</f>
        <v>Materiais</v>
      </c>
    </row>
    <row r="15379" spans="1:12" x14ac:dyDescent="0.3">
      <c r="A15379" s="82" t="str">
        <f t="shared" si="480"/>
        <v>2019</v>
      </c>
      <c r="B15379" s="263" t="s">
        <v>2228</v>
      </c>
      <c r="C15379" s="264" t="s">
        <v>138</v>
      </c>
      <c r="D15379" s="74" t="str">
        <f t="shared" si="481"/>
        <v>out/2019</v>
      </c>
      <c r="E15379" s="267">
        <v>43761</v>
      </c>
      <c r="F15379" s="265" t="s">
        <v>4517</v>
      </c>
      <c r="G15379" s="265" t="s">
        <v>2229</v>
      </c>
      <c r="H15379" s="273" t="s">
        <v>134</v>
      </c>
      <c r="I15379" s="273" t="s">
        <v>2209</v>
      </c>
      <c r="J15379" s="268">
        <v>-263.16000000000003</v>
      </c>
      <c r="K15379" s="83" t="str">
        <f>IFERROR(IFERROR(VLOOKUP(I15379,'DE-PARA'!B:D,3,0),VLOOKUP(I15379,'DE-PARA'!C:D,2,0)),"NÃO ENCONTRADO")</f>
        <v>Despesas com Viagens</v>
      </c>
      <c r="L15379" s="50" t="str">
        <f>VLOOKUP(K15379,'Base -Receita-Despesa'!$B:$AS,1,FALSE)</f>
        <v>Despesas com Viagens</v>
      </c>
    </row>
    <row r="15380" spans="1:12" x14ac:dyDescent="0.3">
      <c r="A15380" s="82" t="str">
        <f t="shared" si="480"/>
        <v>2019</v>
      </c>
      <c r="B15380" s="263" t="s">
        <v>2228</v>
      </c>
      <c r="C15380" s="264" t="s">
        <v>138</v>
      </c>
      <c r="D15380" s="74" t="str">
        <f t="shared" si="481"/>
        <v>out/2019</v>
      </c>
      <c r="E15380" s="267">
        <v>43761</v>
      </c>
      <c r="F15380" s="265" t="s">
        <v>4517</v>
      </c>
      <c r="G15380" s="265" t="s">
        <v>2229</v>
      </c>
      <c r="H15380" s="273" t="s">
        <v>134</v>
      </c>
      <c r="I15380" s="273" t="s">
        <v>2209</v>
      </c>
      <c r="J15380" s="273">
        <v>-263.16000000000003</v>
      </c>
      <c r="K15380" s="83" t="str">
        <f>IFERROR(IFERROR(VLOOKUP(I15380,'DE-PARA'!B:D,3,0),VLOOKUP(I15380,'DE-PARA'!C:D,2,0)),"NÃO ENCONTRADO")</f>
        <v>Despesas com Viagens</v>
      </c>
      <c r="L15380" s="50" t="str">
        <f>VLOOKUP(K15380,'Base -Receita-Despesa'!$B:$AS,1,FALSE)</f>
        <v>Despesas com Viagens</v>
      </c>
    </row>
    <row r="15381" spans="1:12" x14ac:dyDescent="0.3">
      <c r="A15381" s="82" t="str">
        <f t="shared" si="480"/>
        <v>2019</v>
      </c>
      <c r="B15381" s="263" t="s">
        <v>2228</v>
      </c>
      <c r="C15381" s="264" t="s">
        <v>138</v>
      </c>
      <c r="D15381" s="74" t="str">
        <f t="shared" si="481"/>
        <v>out/2019</v>
      </c>
      <c r="E15381" s="267">
        <v>43761</v>
      </c>
      <c r="F15381" s="265" t="s">
        <v>4517</v>
      </c>
      <c r="G15381" s="265" t="s">
        <v>2229</v>
      </c>
      <c r="H15381" s="273" t="s">
        <v>134</v>
      </c>
      <c r="I15381" s="273" t="s">
        <v>2209</v>
      </c>
      <c r="J15381" s="273">
        <v>-383.16</v>
      </c>
      <c r="K15381" s="83" t="str">
        <f>IFERROR(IFERROR(VLOOKUP(I15381,'DE-PARA'!B:D,3,0),VLOOKUP(I15381,'DE-PARA'!C:D,2,0)),"NÃO ENCONTRADO")</f>
        <v>Despesas com Viagens</v>
      </c>
      <c r="L15381" s="50" t="str">
        <f>VLOOKUP(K15381,'Base -Receita-Despesa'!$B:$AS,1,FALSE)</f>
        <v>Despesas com Viagens</v>
      </c>
    </row>
    <row r="15382" spans="1:12" x14ac:dyDescent="0.3">
      <c r="A15382" s="82" t="str">
        <f t="shared" si="480"/>
        <v>2019</v>
      </c>
      <c r="B15382" s="263" t="s">
        <v>2228</v>
      </c>
      <c r="C15382" s="264" t="s">
        <v>138</v>
      </c>
      <c r="D15382" s="74" t="str">
        <f t="shared" si="481"/>
        <v>out/2019</v>
      </c>
      <c r="E15382" s="267">
        <v>43761</v>
      </c>
      <c r="F15382" s="265" t="s">
        <v>4517</v>
      </c>
      <c r="G15382" s="265" t="s">
        <v>2229</v>
      </c>
      <c r="H15382" s="273" t="s">
        <v>134</v>
      </c>
      <c r="I15382" s="273" t="s">
        <v>2209</v>
      </c>
      <c r="J15382" s="273">
        <v>-500.78</v>
      </c>
      <c r="K15382" s="83" t="str">
        <f>IFERROR(IFERROR(VLOOKUP(I15382,'DE-PARA'!B:D,3,0),VLOOKUP(I15382,'DE-PARA'!C:D,2,0)),"NÃO ENCONTRADO")</f>
        <v>Despesas com Viagens</v>
      </c>
      <c r="L15382" s="50" t="str">
        <f>VLOOKUP(K15382,'Base -Receita-Despesa'!$B:$AS,1,FALSE)</f>
        <v>Despesas com Viagens</v>
      </c>
    </row>
    <row r="15383" spans="1:12" x14ac:dyDescent="0.3">
      <c r="A15383" s="82" t="str">
        <f t="shared" si="480"/>
        <v>2019</v>
      </c>
      <c r="B15383" s="263" t="s">
        <v>2228</v>
      </c>
      <c r="C15383" s="264" t="s">
        <v>138</v>
      </c>
      <c r="D15383" s="74" t="str">
        <f t="shared" si="481"/>
        <v>out/2019</v>
      </c>
      <c r="E15383" s="267">
        <v>43761</v>
      </c>
      <c r="F15383" s="265">
        <v>2724</v>
      </c>
      <c r="G15383" s="265" t="s">
        <v>2229</v>
      </c>
      <c r="H15383" s="273" t="s">
        <v>2322</v>
      </c>
      <c r="I15383" s="273" t="s">
        <v>120</v>
      </c>
      <c r="J15383" s="269">
        <v>-1239.3399999999999</v>
      </c>
      <c r="K15383" s="83" t="str">
        <f>IFERROR(IFERROR(VLOOKUP(I15383,'DE-PARA'!B:D,3,0),VLOOKUP(I15383,'DE-PARA'!C:D,2,0)),"NÃO ENCONTRADO")</f>
        <v>Serviços</v>
      </c>
      <c r="L15383" s="50" t="str">
        <f>VLOOKUP(K15383,'Base -Receita-Despesa'!$B:$AS,1,FALSE)</f>
        <v>Serviços</v>
      </c>
    </row>
    <row r="15384" spans="1:12" x14ac:dyDescent="0.3">
      <c r="A15384" s="82" t="str">
        <f t="shared" si="480"/>
        <v>2019</v>
      </c>
      <c r="B15384" s="263" t="s">
        <v>2228</v>
      </c>
      <c r="C15384" s="264" t="s">
        <v>138</v>
      </c>
      <c r="D15384" s="74" t="str">
        <f t="shared" si="481"/>
        <v>out/2019</v>
      </c>
      <c r="E15384" s="267">
        <v>43761</v>
      </c>
      <c r="F15384" s="265">
        <v>406</v>
      </c>
      <c r="G15384" s="265" t="s">
        <v>2229</v>
      </c>
      <c r="H15384" s="273" t="s">
        <v>2395</v>
      </c>
      <c r="I15384" s="273" t="s">
        <v>215</v>
      </c>
      <c r="J15384" s="269">
        <v>-12500</v>
      </c>
      <c r="K15384" s="83" t="str">
        <f>IFERROR(IFERROR(VLOOKUP(I15384,'DE-PARA'!B:D,3,0),VLOOKUP(I15384,'DE-PARA'!C:D,2,0)),"NÃO ENCONTRADO")</f>
        <v>Serviços</v>
      </c>
      <c r="L15384" s="50" t="str">
        <f>VLOOKUP(K15384,'Base -Receita-Despesa'!$B:$AS,1,FALSE)</f>
        <v>Serviços</v>
      </c>
    </row>
    <row r="15385" spans="1:12" x14ac:dyDescent="0.3">
      <c r="A15385" s="82" t="str">
        <f t="shared" si="480"/>
        <v>2019</v>
      </c>
      <c r="B15385" s="263" t="s">
        <v>2228</v>
      </c>
      <c r="C15385" s="264" t="s">
        <v>138</v>
      </c>
      <c r="D15385" s="74" t="str">
        <f t="shared" si="481"/>
        <v>out/2019</v>
      </c>
      <c r="E15385" s="267">
        <v>43761</v>
      </c>
      <c r="F15385" s="263" t="s">
        <v>1261</v>
      </c>
      <c r="G15385" s="265" t="s">
        <v>2229</v>
      </c>
      <c r="H15385" s="268" t="s">
        <v>2250</v>
      </c>
      <c r="I15385" s="268" t="s">
        <v>135</v>
      </c>
      <c r="J15385" s="268">
        <v>-9.5</v>
      </c>
      <c r="K15385" s="83" t="str">
        <f>IFERROR(IFERROR(VLOOKUP(I15385,'DE-PARA'!B:D,3,0),VLOOKUP(I15385,'DE-PARA'!C:D,2,0)),"NÃO ENCONTRADO")</f>
        <v>Outras Saídas</v>
      </c>
      <c r="L15385" s="50" t="str">
        <f>VLOOKUP(K15385,'Base -Receita-Despesa'!$B:$AS,1,FALSE)</f>
        <v>Outras Saídas</v>
      </c>
    </row>
    <row r="15386" spans="1:12" x14ac:dyDescent="0.3">
      <c r="A15386" s="82" t="str">
        <f t="shared" si="480"/>
        <v>2019</v>
      </c>
      <c r="B15386" s="263" t="s">
        <v>2228</v>
      </c>
      <c r="C15386" s="264" t="s">
        <v>138</v>
      </c>
      <c r="D15386" s="74" t="str">
        <f t="shared" si="481"/>
        <v>out/2019</v>
      </c>
      <c r="E15386" s="267">
        <v>43761</v>
      </c>
      <c r="F15386" s="263" t="s">
        <v>1261</v>
      </c>
      <c r="G15386" s="265" t="s">
        <v>2229</v>
      </c>
      <c r="H15386" s="268" t="s">
        <v>2250</v>
      </c>
      <c r="I15386" s="268" t="s">
        <v>135</v>
      </c>
      <c r="J15386" s="268">
        <v>-9.5</v>
      </c>
      <c r="K15386" s="83" t="str">
        <f>IFERROR(IFERROR(VLOOKUP(I15386,'DE-PARA'!B:D,3,0),VLOOKUP(I15386,'DE-PARA'!C:D,2,0)),"NÃO ENCONTRADO")</f>
        <v>Outras Saídas</v>
      </c>
      <c r="L15386" s="50" t="str">
        <f>VLOOKUP(K15386,'Base -Receita-Despesa'!$B:$AS,1,FALSE)</f>
        <v>Outras Saídas</v>
      </c>
    </row>
    <row r="15387" spans="1:12" x14ac:dyDescent="0.3">
      <c r="A15387" s="82" t="str">
        <f t="shared" si="480"/>
        <v>2019</v>
      </c>
      <c r="B15387" s="263" t="s">
        <v>2228</v>
      </c>
      <c r="C15387" s="264" t="s">
        <v>138</v>
      </c>
      <c r="D15387" s="74" t="str">
        <f t="shared" si="481"/>
        <v>out/2019</v>
      </c>
      <c r="E15387" s="267">
        <v>43761</v>
      </c>
      <c r="F15387" s="263" t="s">
        <v>1261</v>
      </c>
      <c r="G15387" s="265" t="s">
        <v>2229</v>
      </c>
      <c r="H15387" s="268" t="s">
        <v>2250</v>
      </c>
      <c r="I15387" s="268" t="s">
        <v>135</v>
      </c>
      <c r="J15387" s="268">
        <v>-9.5</v>
      </c>
      <c r="K15387" s="83" t="str">
        <f>IFERROR(IFERROR(VLOOKUP(I15387,'DE-PARA'!B:D,3,0),VLOOKUP(I15387,'DE-PARA'!C:D,2,0)),"NÃO ENCONTRADO")</f>
        <v>Outras Saídas</v>
      </c>
      <c r="L15387" s="50" t="str">
        <f>VLOOKUP(K15387,'Base -Receita-Despesa'!$B:$AS,1,FALSE)</f>
        <v>Outras Saídas</v>
      </c>
    </row>
    <row r="15388" spans="1:12" x14ac:dyDescent="0.3">
      <c r="A15388" s="82" t="str">
        <f t="shared" si="480"/>
        <v>2019</v>
      </c>
      <c r="B15388" s="263" t="s">
        <v>2228</v>
      </c>
      <c r="C15388" s="264" t="s">
        <v>138</v>
      </c>
      <c r="D15388" s="74" t="str">
        <f t="shared" si="481"/>
        <v>out/2019</v>
      </c>
      <c r="E15388" s="267">
        <v>43761</v>
      </c>
      <c r="F15388" s="263" t="s">
        <v>1261</v>
      </c>
      <c r="G15388" s="265" t="s">
        <v>2229</v>
      </c>
      <c r="H15388" s="268" t="s">
        <v>2250</v>
      </c>
      <c r="I15388" s="268" t="s">
        <v>135</v>
      </c>
      <c r="J15388" s="268">
        <v>-9.5</v>
      </c>
      <c r="K15388" s="83" t="str">
        <f>IFERROR(IFERROR(VLOOKUP(I15388,'DE-PARA'!B:D,3,0),VLOOKUP(I15388,'DE-PARA'!C:D,2,0)),"NÃO ENCONTRADO")</f>
        <v>Outras Saídas</v>
      </c>
      <c r="L15388" s="50" t="str">
        <f>VLOOKUP(K15388,'Base -Receita-Despesa'!$B:$AS,1,FALSE)</f>
        <v>Outras Saídas</v>
      </c>
    </row>
    <row r="15389" spans="1:12" x14ac:dyDescent="0.3">
      <c r="A15389" s="82" t="str">
        <f t="shared" si="480"/>
        <v>2019</v>
      </c>
      <c r="B15389" s="263" t="s">
        <v>2228</v>
      </c>
      <c r="C15389" s="264" t="s">
        <v>138</v>
      </c>
      <c r="D15389" s="74" t="str">
        <f t="shared" si="481"/>
        <v>out/2019</v>
      </c>
      <c r="E15389" s="267">
        <v>43761</v>
      </c>
      <c r="F15389" s="263" t="s">
        <v>1261</v>
      </c>
      <c r="G15389" s="265" t="s">
        <v>2229</v>
      </c>
      <c r="H15389" s="268" t="s">
        <v>2250</v>
      </c>
      <c r="I15389" s="268" t="s">
        <v>135</v>
      </c>
      <c r="J15389" s="268">
        <v>-9.5</v>
      </c>
      <c r="K15389" s="83" t="str">
        <f>IFERROR(IFERROR(VLOOKUP(I15389,'DE-PARA'!B:D,3,0),VLOOKUP(I15389,'DE-PARA'!C:D,2,0)),"NÃO ENCONTRADO")</f>
        <v>Outras Saídas</v>
      </c>
      <c r="L15389" s="50" t="str">
        <f>VLOOKUP(K15389,'Base -Receita-Despesa'!$B:$AS,1,FALSE)</f>
        <v>Outras Saídas</v>
      </c>
    </row>
    <row r="15390" spans="1:12" x14ac:dyDescent="0.3">
      <c r="A15390" s="82" t="str">
        <f t="shared" si="480"/>
        <v>2019</v>
      </c>
      <c r="B15390" s="263" t="s">
        <v>2228</v>
      </c>
      <c r="C15390" s="264" t="s">
        <v>138</v>
      </c>
      <c r="D15390" s="74" t="str">
        <f t="shared" si="481"/>
        <v>out/2019</v>
      </c>
      <c r="E15390" s="267">
        <v>43761</v>
      </c>
      <c r="F15390" s="263" t="s">
        <v>1261</v>
      </c>
      <c r="G15390" s="265" t="s">
        <v>2229</v>
      </c>
      <c r="H15390" s="268" t="s">
        <v>2250</v>
      </c>
      <c r="I15390" s="268" t="s">
        <v>135</v>
      </c>
      <c r="J15390" s="268">
        <v>-9.5</v>
      </c>
      <c r="K15390" s="83" t="str">
        <f>IFERROR(IFERROR(VLOOKUP(I15390,'DE-PARA'!B:D,3,0),VLOOKUP(I15390,'DE-PARA'!C:D,2,0)),"NÃO ENCONTRADO")</f>
        <v>Outras Saídas</v>
      </c>
      <c r="L15390" s="50" t="str">
        <f>VLOOKUP(K15390,'Base -Receita-Despesa'!$B:$AS,1,FALSE)</f>
        <v>Outras Saídas</v>
      </c>
    </row>
    <row r="15391" spans="1:12" x14ac:dyDescent="0.3">
      <c r="A15391" s="82" t="str">
        <f t="shared" si="480"/>
        <v>2019</v>
      </c>
      <c r="B15391" s="263" t="s">
        <v>2228</v>
      </c>
      <c r="C15391" s="264" t="s">
        <v>138</v>
      </c>
      <c r="D15391" s="74" t="str">
        <f t="shared" si="481"/>
        <v>out/2019</v>
      </c>
      <c r="E15391" s="267">
        <v>43761</v>
      </c>
      <c r="F15391" s="263" t="s">
        <v>1261</v>
      </c>
      <c r="G15391" s="265" t="s">
        <v>2229</v>
      </c>
      <c r="H15391" s="268" t="s">
        <v>2250</v>
      </c>
      <c r="I15391" s="268" t="s">
        <v>135</v>
      </c>
      <c r="J15391" s="268">
        <v>-9.5</v>
      </c>
      <c r="K15391" s="83" t="str">
        <f>IFERROR(IFERROR(VLOOKUP(I15391,'DE-PARA'!B:D,3,0),VLOOKUP(I15391,'DE-PARA'!C:D,2,0)),"NÃO ENCONTRADO")</f>
        <v>Outras Saídas</v>
      </c>
      <c r="L15391" s="50" t="str">
        <f>VLOOKUP(K15391,'Base -Receita-Despesa'!$B:$AS,1,FALSE)</f>
        <v>Outras Saídas</v>
      </c>
    </row>
    <row r="15392" spans="1:12" x14ac:dyDescent="0.3">
      <c r="A15392" s="82" t="str">
        <f t="shared" si="480"/>
        <v>2019</v>
      </c>
      <c r="B15392" s="263" t="s">
        <v>2228</v>
      </c>
      <c r="C15392" s="264" t="s">
        <v>138</v>
      </c>
      <c r="D15392" s="74" t="str">
        <f t="shared" si="481"/>
        <v>out/2019</v>
      </c>
      <c r="E15392" s="267">
        <v>43761</v>
      </c>
      <c r="F15392" s="263" t="s">
        <v>1261</v>
      </c>
      <c r="G15392" s="265" t="s">
        <v>2229</v>
      </c>
      <c r="H15392" s="268" t="s">
        <v>2250</v>
      </c>
      <c r="I15392" s="268" t="s">
        <v>135</v>
      </c>
      <c r="J15392" s="268">
        <v>-9.5</v>
      </c>
      <c r="K15392" s="83" t="str">
        <f>IFERROR(IFERROR(VLOOKUP(I15392,'DE-PARA'!B:D,3,0),VLOOKUP(I15392,'DE-PARA'!C:D,2,0)),"NÃO ENCONTRADO")</f>
        <v>Outras Saídas</v>
      </c>
      <c r="L15392" s="50" t="str">
        <f>VLOOKUP(K15392,'Base -Receita-Despesa'!$B:$AS,1,FALSE)</f>
        <v>Outras Saídas</v>
      </c>
    </row>
    <row r="15393" spans="1:12" x14ac:dyDescent="0.3">
      <c r="A15393" s="82" t="str">
        <f t="shared" si="480"/>
        <v>2019</v>
      </c>
      <c r="B15393" s="263" t="s">
        <v>2228</v>
      </c>
      <c r="C15393" s="264" t="s">
        <v>138</v>
      </c>
      <c r="D15393" s="74" t="str">
        <f t="shared" si="481"/>
        <v>out/2019</v>
      </c>
      <c r="E15393" s="267">
        <v>43761</v>
      </c>
      <c r="F15393" s="263" t="s">
        <v>1261</v>
      </c>
      <c r="G15393" s="265" t="s">
        <v>2229</v>
      </c>
      <c r="H15393" s="268" t="s">
        <v>2250</v>
      </c>
      <c r="I15393" s="268" t="s">
        <v>135</v>
      </c>
      <c r="J15393" s="268">
        <v>-9.5</v>
      </c>
      <c r="K15393" s="83" t="str">
        <f>IFERROR(IFERROR(VLOOKUP(I15393,'DE-PARA'!B:D,3,0),VLOOKUP(I15393,'DE-PARA'!C:D,2,0)),"NÃO ENCONTRADO")</f>
        <v>Outras Saídas</v>
      </c>
      <c r="L15393" s="50" t="str">
        <f>VLOOKUP(K15393,'Base -Receita-Despesa'!$B:$AS,1,FALSE)</f>
        <v>Outras Saídas</v>
      </c>
    </row>
    <row r="15394" spans="1:12" x14ac:dyDescent="0.3">
      <c r="A15394" s="82" t="str">
        <f t="shared" si="480"/>
        <v>2019</v>
      </c>
      <c r="B15394" s="263" t="s">
        <v>2228</v>
      </c>
      <c r="C15394" s="264" t="s">
        <v>138</v>
      </c>
      <c r="D15394" s="74" t="str">
        <f t="shared" si="481"/>
        <v>out/2019</v>
      </c>
      <c r="E15394" s="267">
        <v>43761</v>
      </c>
      <c r="F15394" s="263" t="s">
        <v>1261</v>
      </c>
      <c r="G15394" s="265" t="s">
        <v>2229</v>
      </c>
      <c r="H15394" s="268" t="s">
        <v>2250</v>
      </c>
      <c r="I15394" s="268" t="s">
        <v>135</v>
      </c>
      <c r="J15394" s="268">
        <v>-9.5</v>
      </c>
      <c r="K15394" s="83" t="str">
        <f>IFERROR(IFERROR(VLOOKUP(I15394,'DE-PARA'!B:D,3,0),VLOOKUP(I15394,'DE-PARA'!C:D,2,0)),"NÃO ENCONTRADO")</f>
        <v>Outras Saídas</v>
      </c>
      <c r="L15394" s="50" t="str">
        <f>VLOOKUP(K15394,'Base -Receita-Despesa'!$B:$AS,1,FALSE)</f>
        <v>Outras Saídas</v>
      </c>
    </row>
    <row r="15395" spans="1:12" x14ac:dyDescent="0.3">
      <c r="A15395" s="82" t="str">
        <f t="shared" si="480"/>
        <v>2019</v>
      </c>
      <c r="B15395" s="263" t="s">
        <v>2228</v>
      </c>
      <c r="C15395" s="264" t="s">
        <v>138</v>
      </c>
      <c r="D15395" s="74" t="str">
        <f t="shared" si="481"/>
        <v>out/2019</v>
      </c>
      <c r="E15395" s="267">
        <v>43761</v>
      </c>
      <c r="F15395" s="263" t="s">
        <v>1261</v>
      </c>
      <c r="G15395" s="265" t="s">
        <v>2229</v>
      </c>
      <c r="H15395" s="268" t="s">
        <v>2250</v>
      </c>
      <c r="I15395" s="268" t="s">
        <v>135</v>
      </c>
      <c r="J15395" s="268">
        <v>-9.5</v>
      </c>
      <c r="K15395" s="83" t="str">
        <f>IFERROR(IFERROR(VLOOKUP(I15395,'DE-PARA'!B:D,3,0),VLOOKUP(I15395,'DE-PARA'!C:D,2,0)),"NÃO ENCONTRADO")</f>
        <v>Outras Saídas</v>
      </c>
      <c r="L15395" s="50" t="str">
        <f>VLOOKUP(K15395,'Base -Receita-Despesa'!$B:$AS,1,FALSE)</f>
        <v>Outras Saídas</v>
      </c>
    </row>
    <row r="15396" spans="1:12" x14ac:dyDescent="0.3">
      <c r="A15396" s="82" t="str">
        <f t="shared" si="480"/>
        <v>2019</v>
      </c>
      <c r="B15396" s="263" t="s">
        <v>2228</v>
      </c>
      <c r="C15396" s="264" t="s">
        <v>138</v>
      </c>
      <c r="D15396" s="74" t="str">
        <f t="shared" si="481"/>
        <v>out/2019</v>
      </c>
      <c r="E15396" s="267">
        <v>43761</v>
      </c>
      <c r="F15396" s="263" t="s">
        <v>1261</v>
      </c>
      <c r="G15396" s="265" t="s">
        <v>2229</v>
      </c>
      <c r="H15396" s="268" t="s">
        <v>2250</v>
      </c>
      <c r="I15396" s="268" t="s">
        <v>135</v>
      </c>
      <c r="J15396" s="268">
        <v>-9.5</v>
      </c>
      <c r="K15396" s="83" t="str">
        <f>IFERROR(IFERROR(VLOOKUP(I15396,'DE-PARA'!B:D,3,0),VLOOKUP(I15396,'DE-PARA'!C:D,2,0)),"NÃO ENCONTRADO")</f>
        <v>Outras Saídas</v>
      </c>
      <c r="L15396" s="50" t="str">
        <f>VLOOKUP(K15396,'Base -Receita-Despesa'!$B:$AS,1,FALSE)</f>
        <v>Outras Saídas</v>
      </c>
    </row>
    <row r="15397" spans="1:12" x14ac:dyDescent="0.3">
      <c r="A15397" s="82" t="str">
        <f t="shared" si="480"/>
        <v>2019</v>
      </c>
      <c r="B15397" s="263" t="s">
        <v>2228</v>
      </c>
      <c r="C15397" s="264" t="s">
        <v>138</v>
      </c>
      <c r="D15397" s="74" t="str">
        <f t="shared" si="481"/>
        <v>out/2019</v>
      </c>
      <c r="E15397" s="267">
        <v>43761</v>
      </c>
      <c r="F15397" s="263" t="s">
        <v>1261</v>
      </c>
      <c r="G15397" s="265" t="s">
        <v>2229</v>
      </c>
      <c r="H15397" s="268" t="s">
        <v>2250</v>
      </c>
      <c r="I15397" s="268" t="s">
        <v>135</v>
      </c>
      <c r="J15397" s="268">
        <v>-9.5</v>
      </c>
      <c r="K15397" s="83" t="str">
        <f>IFERROR(IFERROR(VLOOKUP(I15397,'DE-PARA'!B:D,3,0),VLOOKUP(I15397,'DE-PARA'!C:D,2,0)),"NÃO ENCONTRADO")</f>
        <v>Outras Saídas</v>
      </c>
      <c r="L15397" s="50" t="str">
        <f>VLOOKUP(K15397,'Base -Receita-Despesa'!$B:$AS,1,FALSE)</f>
        <v>Outras Saídas</v>
      </c>
    </row>
    <row r="15398" spans="1:12" x14ac:dyDescent="0.3">
      <c r="A15398" s="82" t="str">
        <f t="shared" si="480"/>
        <v>2019</v>
      </c>
      <c r="B15398" s="263" t="s">
        <v>2228</v>
      </c>
      <c r="C15398" s="264" t="s">
        <v>138</v>
      </c>
      <c r="D15398" s="74" t="str">
        <f t="shared" si="481"/>
        <v>out/2019</v>
      </c>
      <c r="E15398" s="267">
        <v>43761</v>
      </c>
      <c r="F15398" s="263" t="s">
        <v>1261</v>
      </c>
      <c r="G15398" s="265" t="s">
        <v>2229</v>
      </c>
      <c r="H15398" s="268" t="s">
        <v>2250</v>
      </c>
      <c r="I15398" s="268" t="s">
        <v>135</v>
      </c>
      <c r="J15398" s="268">
        <v>-9.5</v>
      </c>
      <c r="K15398" s="83" t="str">
        <f>IFERROR(IFERROR(VLOOKUP(I15398,'DE-PARA'!B:D,3,0),VLOOKUP(I15398,'DE-PARA'!C:D,2,0)),"NÃO ENCONTRADO")</f>
        <v>Outras Saídas</v>
      </c>
      <c r="L15398" s="50" t="str">
        <f>VLOOKUP(K15398,'Base -Receita-Despesa'!$B:$AS,1,FALSE)</f>
        <v>Outras Saídas</v>
      </c>
    </row>
    <row r="15399" spans="1:12" x14ac:dyDescent="0.3">
      <c r="A15399" s="82" t="str">
        <f t="shared" si="480"/>
        <v>2019</v>
      </c>
      <c r="B15399" s="263" t="s">
        <v>2228</v>
      </c>
      <c r="C15399" s="264" t="s">
        <v>138</v>
      </c>
      <c r="D15399" s="74" t="str">
        <f t="shared" si="481"/>
        <v>out/2019</v>
      </c>
      <c r="E15399" s="267">
        <v>43761</v>
      </c>
      <c r="F15399" s="263" t="s">
        <v>1261</v>
      </c>
      <c r="G15399" s="265" t="s">
        <v>2229</v>
      </c>
      <c r="H15399" s="268" t="s">
        <v>2250</v>
      </c>
      <c r="I15399" s="268" t="s">
        <v>135</v>
      </c>
      <c r="J15399" s="268">
        <v>-9.5</v>
      </c>
      <c r="K15399" s="83" t="str">
        <f>IFERROR(IFERROR(VLOOKUP(I15399,'DE-PARA'!B:D,3,0),VLOOKUP(I15399,'DE-PARA'!C:D,2,0)),"NÃO ENCONTRADO")</f>
        <v>Outras Saídas</v>
      </c>
      <c r="L15399" s="50" t="str">
        <f>VLOOKUP(K15399,'Base -Receita-Despesa'!$B:$AS,1,FALSE)</f>
        <v>Outras Saídas</v>
      </c>
    </row>
    <row r="15400" spans="1:12" x14ac:dyDescent="0.3">
      <c r="A15400" s="82" t="str">
        <f t="shared" si="480"/>
        <v>2019</v>
      </c>
      <c r="B15400" s="263" t="s">
        <v>2228</v>
      </c>
      <c r="C15400" s="264" t="s">
        <v>138</v>
      </c>
      <c r="D15400" s="74" t="str">
        <f t="shared" si="481"/>
        <v>out/2019</v>
      </c>
      <c r="E15400" s="267">
        <v>43761</v>
      </c>
      <c r="F15400" s="263" t="s">
        <v>1261</v>
      </c>
      <c r="G15400" s="265" t="s">
        <v>2229</v>
      </c>
      <c r="H15400" s="268" t="s">
        <v>2250</v>
      </c>
      <c r="I15400" s="268" t="s">
        <v>135</v>
      </c>
      <c r="J15400" s="268">
        <v>-9.5</v>
      </c>
      <c r="K15400" s="83" t="str">
        <f>IFERROR(IFERROR(VLOOKUP(I15400,'DE-PARA'!B:D,3,0),VLOOKUP(I15400,'DE-PARA'!C:D,2,0)),"NÃO ENCONTRADO")</f>
        <v>Outras Saídas</v>
      </c>
      <c r="L15400" s="50" t="str">
        <f>VLOOKUP(K15400,'Base -Receita-Despesa'!$B:$AS,1,FALSE)</f>
        <v>Outras Saídas</v>
      </c>
    </row>
    <row r="15401" spans="1:12" x14ac:dyDescent="0.3">
      <c r="A15401" s="82" t="str">
        <f t="shared" si="480"/>
        <v>2019</v>
      </c>
      <c r="B15401" s="263" t="s">
        <v>2228</v>
      </c>
      <c r="C15401" s="264" t="s">
        <v>138</v>
      </c>
      <c r="D15401" s="74" t="str">
        <f t="shared" si="481"/>
        <v>out/2019</v>
      </c>
      <c r="E15401" s="267">
        <v>43761</v>
      </c>
      <c r="F15401" s="263" t="s">
        <v>1261</v>
      </c>
      <c r="G15401" s="265" t="s">
        <v>2229</v>
      </c>
      <c r="H15401" s="268" t="s">
        <v>2250</v>
      </c>
      <c r="I15401" s="268" t="s">
        <v>135</v>
      </c>
      <c r="J15401" s="268">
        <v>-9.5</v>
      </c>
      <c r="K15401" s="83" t="str">
        <f>IFERROR(IFERROR(VLOOKUP(I15401,'DE-PARA'!B:D,3,0),VLOOKUP(I15401,'DE-PARA'!C:D,2,0)),"NÃO ENCONTRADO")</f>
        <v>Outras Saídas</v>
      </c>
      <c r="L15401" s="50" t="str">
        <f>VLOOKUP(K15401,'Base -Receita-Despesa'!$B:$AS,1,FALSE)</f>
        <v>Outras Saídas</v>
      </c>
    </row>
    <row r="15402" spans="1:12" x14ac:dyDescent="0.3">
      <c r="A15402" s="82" t="str">
        <f t="shared" ref="A15402:A15465" si="482">IF(K15402="NÃO ENCONTRADO",0,RIGHT(D15402,4))</f>
        <v>2019</v>
      </c>
      <c r="B15402" s="263" t="s">
        <v>2228</v>
      </c>
      <c r="C15402" s="264" t="s">
        <v>138</v>
      </c>
      <c r="D15402" s="74" t="str">
        <f t="shared" si="481"/>
        <v>out/2019</v>
      </c>
      <c r="E15402" s="267">
        <v>43761</v>
      </c>
      <c r="F15402" s="263" t="s">
        <v>1261</v>
      </c>
      <c r="G15402" s="265" t="s">
        <v>2229</v>
      </c>
      <c r="H15402" s="268" t="s">
        <v>2250</v>
      </c>
      <c r="I15402" s="268" t="s">
        <v>135</v>
      </c>
      <c r="J15402" s="268">
        <v>-9.5</v>
      </c>
      <c r="K15402" s="83" t="str">
        <f>IFERROR(IFERROR(VLOOKUP(I15402,'DE-PARA'!B:D,3,0),VLOOKUP(I15402,'DE-PARA'!C:D,2,0)),"NÃO ENCONTRADO")</f>
        <v>Outras Saídas</v>
      </c>
      <c r="L15402" s="50" t="str">
        <f>VLOOKUP(K15402,'Base -Receita-Despesa'!$B:$AS,1,FALSE)</f>
        <v>Outras Saídas</v>
      </c>
    </row>
    <row r="15403" spans="1:12" x14ac:dyDescent="0.3">
      <c r="A15403" s="82" t="str">
        <f t="shared" si="482"/>
        <v>2019</v>
      </c>
      <c r="B15403" s="263" t="s">
        <v>2228</v>
      </c>
      <c r="C15403" s="264" t="s">
        <v>138</v>
      </c>
      <c r="D15403" s="74" t="str">
        <f t="shared" si="481"/>
        <v>out/2019</v>
      </c>
      <c r="E15403" s="267">
        <v>43761</v>
      </c>
      <c r="F15403" s="263" t="s">
        <v>1261</v>
      </c>
      <c r="G15403" s="265" t="s">
        <v>2229</v>
      </c>
      <c r="H15403" s="268" t="s">
        <v>2250</v>
      </c>
      <c r="I15403" s="268" t="s">
        <v>135</v>
      </c>
      <c r="J15403" s="268">
        <v>-9.5</v>
      </c>
      <c r="K15403" s="83" t="str">
        <f>IFERROR(IFERROR(VLOOKUP(I15403,'DE-PARA'!B:D,3,0),VLOOKUP(I15403,'DE-PARA'!C:D,2,0)),"NÃO ENCONTRADO")</f>
        <v>Outras Saídas</v>
      </c>
      <c r="L15403" s="50" t="str">
        <f>VLOOKUP(K15403,'Base -Receita-Despesa'!$B:$AS,1,FALSE)</f>
        <v>Outras Saídas</v>
      </c>
    </row>
    <row r="15404" spans="1:12" x14ac:dyDescent="0.3">
      <c r="A15404" s="82" t="str">
        <f t="shared" si="482"/>
        <v>2019</v>
      </c>
      <c r="B15404" s="263" t="s">
        <v>2228</v>
      </c>
      <c r="C15404" s="264" t="s">
        <v>138</v>
      </c>
      <c r="D15404" s="74" t="str">
        <f t="shared" si="481"/>
        <v>out/2019</v>
      </c>
      <c r="E15404" s="267">
        <v>43761</v>
      </c>
      <c r="F15404" s="263" t="s">
        <v>1261</v>
      </c>
      <c r="G15404" s="265" t="s">
        <v>2229</v>
      </c>
      <c r="H15404" s="268" t="s">
        <v>2250</v>
      </c>
      <c r="I15404" s="268" t="s">
        <v>135</v>
      </c>
      <c r="J15404" s="268">
        <v>-9.5</v>
      </c>
      <c r="K15404" s="83" t="str">
        <f>IFERROR(IFERROR(VLOOKUP(I15404,'DE-PARA'!B:D,3,0),VLOOKUP(I15404,'DE-PARA'!C:D,2,0)),"NÃO ENCONTRADO")</f>
        <v>Outras Saídas</v>
      </c>
      <c r="L15404" s="50" t="str">
        <f>VLOOKUP(K15404,'Base -Receita-Despesa'!$B:$AS,1,FALSE)</f>
        <v>Outras Saídas</v>
      </c>
    </row>
    <row r="15405" spans="1:12" x14ac:dyDescent="0.3">
      <c r="A15405" s="82" t="str">
        <f t="shared" si="482"/>
        <v>2019</v>
      </c>
      <c r="B15405" s="263" t="s">
        <v>2228</v>
      </c>
      <c r="C15405" s="264" t="s">
        <v>138</v>
      </c>
      <c r="D15405" s="74" t="str">
        <f t="shared" si="481"/>
        <v>out/2019</v>
      </c>
      <c r="E15405" s="267">
        <v>43761</v>
      </c>
      <c r="F15405" s="265">
        <v>1163</v>
      </c>
      <c r="G15405" s="265" t="s">
        <v>2232</v>
      </c>
      <c r="H15405" s="273" t="s">
        <v>4730</v>
      </c>
      <c r="I15405" s="273" t="s">
        <v>2194</v>
      </c>
      <c r="J15405" s="273">
        <v>-350</v>
      </c>
      <c r="K15405" s="83" t="str">
        <f>IFERROR(IFERROR(VLOOKUP(I15405,'DE-PARA'!B:D,3,0),VLOOKUP(I15405,'DE-PARA'!C:D,2,0)),"NÃO ENCONTRADO")</f>
        <v>Materiais</v>
      </c>
      <c r="L15405" s="50" t="str">
        <f>VLOOKUP(K15405,'Base -Receita-Despesa'!$B:$AS,1,FALSE)</f>
        <v>Materiais</v>
      </c>
    </row>
    <row r="15406" spans="1:12" x14ac:dyDescent="0.3">
      <c r="A15406" s="82" t="str">
        <f t="shared" si="482"/>
        <v>2019</v>
      </c>
      <c r="B15406" s="263" t="s">
        <v>2228</v>
      </c>
      <c r="C15406" s="264" t="s">
        <v>138</v>
      </c>
      <c r="D15406" s="74" t="str">
        <f t="shared" si="481"/>
        <v>out/2019</v>
      </c>
      <c r="E15406" s="267">
        <v>43761</v>
      </c>
      <c r="F15406" s="265">
        <v>1163</v>
      </c>
      <c r="G15406" s="265" t="s">
        <v>2232</v>
      </c>
      <c r="H15406" s="273" t="s">
        <v>4730</v>
      </c>
      <c r="I15406" s="268" t="s">
        <v>562</v>
      </c>
      <c r="J15406" s="268">
        <v>-119.6</v>
      </c>
      <c r="K15406" s="83" t="str">
        <f>IFERROR(IFERROR(VLOOKUP(I15406,'DE-PARA'!B:D,3,0),VLOOKUP(I15406,'DE-PARA'!C:D,2,0)),"NÃO ENCONTRADO")</f>
        <v>Outras Saídas</v>
      </c>
      <c r="L15406" s="50" t="str">
        <f>VLOOKUP(K15406,'Base -Receita-Despesa'!$B:$AS,1,FALSE)</f>
        <v>Outras Saídas</v>
      </c>
    </row>
    <row r="15407" spans="1:12" x14ac:dyDescent="0.3">
      <c r="A15407" s="82" t="str">
        <f t="shared" si="482"/>
        <v>2019</v>
      </c>
      <c r="B15407" s="263" t="s">
        <v>2228</v>
      </c>
      <c r="C15407" s="264" t="s">
        <v>138</v>
      </c>
      <c r="D15407" s="74" t="str">
        <f t="shared" si="481"/>
        <v>out/2019</v>
      </c>
      <c r="E15407" s="267">
        <v>43761</v>
      </c>
      <c r="F15407" s="265" t="s">
        <v>4780</v>
      </c>
      <c r="G15407" s="265" t="s">
        <v>2229</v>
      </c>
      <c r="H15407" s="273" t="s">
        <v>4768</v>
      </c>
      <c r="I15407" s="273" t="s">
        <v>118</v>
      </c>
      <c r="J15407" s="278">
        <v>-5941.71</v>
      </c>
      <c r="K15407" s="83" t="str">
        <f>IFERROR(IFERROR(VLOOKUP(I15407,'DE-PARA'!B:D,3,0),VLOOKUP(I15407,'DE-PARA'!C:D,2,0)),"NÃO ENCONTRADO")</f>
        <v>Serviços</v>
      </c>
      <c r="L15407" s="50" t="str">
        <f>VLOOKUP(K15407,'Base -Receita-Despesa'!$B:$AS,1,FALSE)</f>
        <v>Serviços</v>
      </c>
    </row>
    <row r="15408" spans="1:12" x14ac:dyDescent="0.3">
      <c r="A15408" s="82" t="str">
        <f t="shared" si="482"/>
        <v>2019</v>
      </c>
      <c r="B15408" s="263" t="s">
        <v>2228</v>
      </c>
      <c r="C15408" s="264" t="s">
        <v>138</v>
      </c>
      <c r="D15408" s="74" t="str">
        <f t="shared" si="481"/>
        <v>out/2019</v>
      </c>
      <c r="E15408" s="267">
        <v>43761</v>
      </c>
      <c r="F15408" s="265" t="s">
        <v>4780</v>
      </c>
      <c r="G15408" s="265" t="s">
        <v>2229</v>
      </c>
      <c r="H15408" s="273" t="s">
        <v>4768</v>
      </c>
      <c r="I15408" s="268" t="s">
        <v>562</v>
      </c>
      <c r="J15408" s="268">
        <v>-71.27</v>
      </c>
      <c r="K15408" s="83" t="str">
        <f>IFERROR(IFERROR(VLOOKUP(I15408,'DE-PARA'!B:D,3,0),VLOOKUP(I15408,'DE-PARA'!C:D,2,0)),"NÃO ENCONTRADO")</f>
        <v>Outras Saídas</v>
      </c>
      <c r="L15408" s="50" t="str">
        <f>VLOOKUP(K15408,'Base -Receita-Despesa'!$B:$AS,1,FALSE)</f>
        <v>Outras Saídas</v>
      </c>
    </row>
    <row r="15409" spans="1:12" x14ac:dyDescent="0.3">
      <c r="A15409" s="82" t="str">
        <f t="shared" si="482"/>
        <v>2019</v>
      </c>
      <c r="B15409" s="263" t="s">
        <v>2228</v>
      </c>
      <c r="C15409" s="264" t="s">
        <v>138</v>
      </c>
      <c r="D15409" s="74" t="str">
        <f t="shared" si="481"/>
        <v>out/2019</v>
      </c>
      <c r="E15409" s="267">
        <v>43761</v>
      </c>
      <c r="F15409" s="265">
        <v>2009</v>
      </c>
      <c r="G15409" s="265" t="s">
        <v>2229</v>
      </c>
      <c r="H15409" s="273" t="s">
        <v>4768</v>
      </c>
      <c r="I15409" s="273" t="s">
        <v>118</v>
      </c>
      <c r="J15409" s="269">
        <v>-120626.38</v>
      </c>
      <c r="K15409" s="83" t="str">
        <f>IFERROR(IFERROR(VLOOKUP(I15409,'DE-PARA'!B:D,3,0),VLOOKUP(I15409,'DE-PARA'!C:D,2,0)),"NÃO ENCONTRADO")</f>
        <v>Serviços</v>
      </c>
      <c r="L15409" s="50" t="str">
        <f>VLOOKUP(K15409,'Base -Receita-Despesa'!$B:$AS,1,FALSE)</f>
        <v>Serviços</v>
      </c>
    </row>
    <row r="15410" spans="1:12" x14ac:dyDescent="0.3">
      <c r="A15410" s="82" t="str">
        <f t="shared" si="482"/>
        <v>2019</v>
      </c>
      <c r="B15410" s="263" t="s">
        <v>2228</v>
      </c>
      <c r="C15410" s="264" t="s">
        <v>138</v>
      </c>
      <c r="D15410" s="74" t="str">
        <f t="shared" si="481"/>
        <v>out/2019</v>
      </c>
      <c r="E15410" s="267">
        <v>43761</v>
      </c>
      <c r="F15410" s="265" t="s">
        <v>4781</v>
      </c>
      <c r="G15410" s="265" t="s">
        <v>2229</v>
      </c>
      <c r="H15410" s="273" t="s">
        <v>180</v>
      </c>
      <c r="I15410" s="273" t="s">
        <v>181</v>
      </c>
      <c r="J15410" s="273">
        <v>-421.77</v>
      </c>
      <c r="K15410" s="83" t="str">
        <f>IFERROR(IFERROR(VLOOKUP(I15410,'DE-PARA'!B:D,3,0),VLOOKUP(I15410,'DE-PARA'!C:D,2,0)),"NÃO ENCONTRADO")</f>
        <v>Serviços</v>
      </c>
      <c r="L15410" s="50" t="str">
        <f>VLOOKUP(K15410,'Base -Receita-Despesa'!$B:$AS,1,FALSE)</f>
        <v>Serviços</v>
      </c>
    </row>
    <row r="15411" spans="1:12" x14ac:dyDescent="0.3">
      <c r="A15411" s="82" t="str">
        <f t="shared" si="482"/>
        <v>2019</v>
      </c>
      <c r="B15411" s="263" t="s">
        <v>2228</v>
      </c>
      <c r="C15411" s="264" t="s">
        <v>138</v>
      </c>
      <c r="D15411" s="74" t="str">
        <f t="shared" si="481"/>
        <v>out/2019</v>
      </c>
      <c r="E15411" s="267">
        <v>43761</v>
      </c>
      <c r="F15411" s="265" t="s">
        <v>4781</v>
      </c>
      <c r="G15411" s="265" t="s">
        <v>2229</v>
      </c>
      <c r="H15411" s="273" t="s">
        <v>180</v>
      </c>
      <c r="I15411" s="268" t="s">
        <v>562</v>
      </c>
      <c r="J15411" s="268">
        <v>-5.03</v>
      </c>
      <c r="K15411" s="83" t="str">
        <f>IFERROR(IFERROR(VLOOKUP(I15411,'DE-PARA'!B:D,3,0),VLOOKUP(I15411,'DE-PARA'!C:D,2,0)),"NÃO ENCONTRADO")</f>
        <v>Outras Saídas</v>
      </c>
      <c r="L15411" s="50" t="str">
        <f>VLOOKUP(K15411,'Base -Receita-Despesa'!$B:$AS,1,FALSE)</f>
        <v>Outras Saídas</v>
      </c>
    </row>
    <row r="15412" spans="1:12" x14ac:dyDescent="0.3">
      <c r="A15412" s="82" t="str">
        <f t="shared" si="482"/>
        <v>2019</v>
      </c>
      <c r="B15412" s="263" t="s">
        <v>2228</v>
      </c>
      <c r="C15412" s="264" t="s">
        <v>138</v>
      </c>
      <c r="D15412" s="74" t="str">
        <f t="shared" si="481"/>
        <v>out/2019</v>
      </c>
      <c r="E15412" s="267">
        <v>43761</v>
      </c>
      <c r="F15412" s="265" t="s">
        <v>4782</v>
      </c>
      <c r="G15412" s="265" t="s">
        <v>2229</v>
      </c>
      <c r="H15412" s="273" t="s">
        <v>180</v>
      </c>
      <c r="I15412" s="273" t="s">
        <v>181</v>
      </c>
      <c r="J15412" s="273">
        <v>-948.09</v>
      </c>
      <c r="K15412" s="83" t="str">
        <f>IFERROR(IFERROR(VLOOKUP(I15412,'DE-PARA'!B:D,3,0),VLOOKUP(I15412,'DE-PARA'!C:D,2,0)),"NÃO ENCONTRADO")</f>
        <v>Serviços</v>
      </c>
      <c r="L15412" s="50" t="str">
        <f>VLOOKUP(K15412,'Base -Receita-Despesa'!$B:$AS,1,FALSE)</f>
        <v>Serviços</v>
      </c>
    </row>
    <row r="15413" spans="1:12" x14ac:dyDescent="0.3">
      <c r="A15413" s="82" t="str">
        <f t="shared" si="482"/>
        <v>2019</v>
      </c>
      <c r="B15413" s="263" t="s">
        <v>2228</v>
      </c>
      <c r="C15413" s="264" t="s">
        <v>138</v>
      </c>
      <c r="D15413" s="74" t="str">
        <f t="shared" si="481"/>
        <v>out/2019</v>
      </c>
      <c r="E15413" s="267">
        <v>43761</v>
      </c>
      <c r="F15413" s="265" t="s">
        <v>4782</v>
      </c>
      <c r="G15413" s="265" t="s">
        <v>2229</v>
      </c>
      <c r="H15413" s="273" t="s">
        <v>180</v>
      </c>
      <c r="I15413" s="268" t="s">
        <v>562</v>
      </c>
      <c r="J15413" s="268">
        <v>-11.35</v>
      </c>
      <c r="K15413" s="83" t="str">
        <f>IFERROR(IFERROR(VLOOKUP(I15413,'DE-PARA'!B:D,3,0),VLOOKUP(I15413,'DE-PARA'!C:D,2,0)),"NÃO ENCONTRADO")</f>
        <v>Outras Saídas</v>
      </c>
      <c r="L15413" s="50" t="str">
        <f>VLOOKUP(K15413,'Base -Receita-Despesa'!$B:$AS,1,FALSE)</f>
        <v>Outras Saídas</v>
      </c>
    </row>
    <row r="15414" spans="1:12" x14ac:dyDescent="0.3">
      <c r="A15414" s="82" t="str">
        <f t="shared" si="482"/>
        <v>2019</v>
      </c>
      <c r="B15414" s="263" t="s">
        <v>2228</v>
      </c>
      <c r="C15414" s="264" t="s">
        <v>138</v>
      </c>
      <c r="D15414" s="74" t="str">
        <f t="shared" si="481"/>
        <v>out/2019</v>
      </c>
      <c r="E15414" s="267">
        <v>43761</v>
      </c>
      <c r="F15414" s="265">
        <v>105356</v>
      </c>
      <c r="G15414" s="265" t="s">
        <v>2229</v>
      </c>
      <c r="H15414" s="273" t="s">
        <v>4783</v>
      </c>
      <c r="I15414" s="273" t="s">
        <v>2192</v>
      </c>
      <c r="J15414" s="278">
        <v>-6311.16</v>
      </c>
      <c r="K15414" s="83" t="str">
        <f>IFERROR(IFERROR(VLOOKUP(I15414,'DE-PARA'!B:D,3,0),VLOOKUP(I15414,'DE-PARA'!C:D,2,0)),"NÃO ENCONTRADO")</f>
        <v>Materiais</v>
      </c>
      <c r="L15414" s="50" t="str">
        <f>VLOOKUP(K15414,'Base -Receita-Despesa'!$B:$AS,1,FALSE)</f>
        <v>Materiais</v>
      </c>
    </row>
    <row r="15415" spans="1:12" x14ac:dyDescent="0.3">
      <c r="A15415" s="82" t="str">
        <f t="shared" si="482"/>
        <v>2019</v>
      </c>
      <c r="B15415" s="263" t="s">
        <v>2228</v>
      </c>
      <c r="C15415" s="264" t="s">
        <v>138</v>
      </c>
      <c r="D15415" s="74" t="str">
        <f t="shared" si="481"/>
        <v>out/2019</v>
      </c>
      <c r="E15415" s="267">
        <v>43761</v>
      </c>
      <c r="F15415" s="265">
        <v>105356</v>
      </c>
      <c r="G15415" s="265" t="s">
        <v>2229</v>
      </c>
      <c r="H15415" s="273" t="s">
        <v>4783</v>
      </c>
      <c r="I15415" s="273" t="s">
        <v>562</v>
      </c>
      <c r="J15415" s="273">
        <v>-126.22</v>
      </c>
      <c r="K15415" s="83" t="str">
        <f>IFERROR(IFERROR(VLOOKUP(I15415,'DE-PARA'!B:D,3,0),VLOOKUP(I15415,'DE-PARA'!C:D,2,0)),"NÃO ENCONTRADO")</f>
        <v>Outras Saídas</v>
      </c>
      <c r="L15415" s="50" t="str">
        <f>VLOOKUP(K15415,'Base -Receita-Despesa'!$B:$AS,1,FALSE)</f>
        <v>Outras Saídas</v>
      </c>
    </row>
    <row r="15416" spans="1:12" x14ac:dyDescent="0.3">
      <c r="A15416" s="82" t="str">
        <f t="shared" si="482"/>
        <v>2019</v>
      </c>
      <c r="B15416" s="263" t="s">
        <v>2228</v>
      </c>
      <c r="C15416" s="264" t="s">
        <v>138</v>
      </c>
      <c r="D15416" s="74" t="str">
        <f t="shared" si="481"/>
        <v>out/2019</v>
      </c>
      <c r="E15416" s="267">
        <v>43761</v>
      </c>
      <c r="F15416" s="265">
        <v>86</v>
      </c>
      <c r="G15416" s="265" t="s">
        <v>2229</v>
      </c>
      <c r="H15416" s="273" t="s">
        <v>2351</v>
      </c>
      <c r="I15416" s="273" t="s">
        <v>145</v>
      </c>
      <c r="J15416" s="269">
        <v>-27466.5</v>
      </c>
      <c r="K15416" s="83" t="str">
        <f>IFERROR(IFERROR(VLOOKUP(I15416,'DE-PARA'!B:D,3,0),VLOOKUP(I15416,'DE-PARA'!C:D,2,0)),"NÃO ENCONTRADO")</f>
        <v>Serviços</v>
      </c>
      <c r="L15416" s="50" t="str">
        <f>VLOOKUP(K15416,'Base -Receita-Despesa'!$B:$AS,1,FALSE)</f>
        <v>Serviços</v>
      </c>
    </row>
    <row r="15417" spans="1:12" x14ac:dyDescent="0.3">
      <c r="A15417" s="82" t="str">
        <f t="shared" si="482"/>
        <v>2019</v>
      </c>
      <c r="B15417" s="263" t="s">
        <v>2240</v>
      </c>
      <c r="C15417" s="264" t="s">
        <v>138</v>
      </c>
      <c r="D15417" s="74" t="str">
        <f t="shared" si="481"/>
        <v>out/2019</v>
      </c>
      <c r="E15417" s="267">
        <v>43762</v>
      </c>
      <c r="F15417" s="263" t="s">
        <v>1261</v>
      </c>
      <c r="G15417" s="265" t="s">
        <v>2229</v>
      </c>
      <c r="H15417" s="268" t="s">
        <v>2338</v>
      </c>
      <c r="I15417" s="268" t="s">
        <v>135</v>
      </c>
      <c r="J15417" s="268">
        <v>-0.04</v>
      </c>
      <c r="K15417" s="83" t="str">
        <f>IFERROR(IFERROR(VLOOKUP(I15417,'DE-PARA'!B:D,3,0),VLOOKUP(I15417,'DE-PARA'!C:D,2,0)),"NÃO ENCONTRADO")</f>
        <v>Outras Saídas</v>
      </c>
      <c r="L15417" s="50" t="str">
        <f>VLOOKUP(K15417,'Base -Receita-Despesa'!$B:$AS,1,FALSE)</f>
        <v>Outras Saídas</v>
      </c>
    </row>
    <row r="15418" spans="1:12" x14ac:dyDescent="0.3">
      <c r="A15418" s="82" t="str">
        <f t="shared" si="482"/>
        <v>2019</v>
      </c>
      <c r="B15418" s="263" t="s">
        <v>2240</v>
      </c>
      <c r="C15418" s="264" t="s">
        <v>138</v>
      </c>
      <c r="D15418" s="74" t="str">
        <f t="shared" si="481"/>
        <v>out/2019</v>
      </c>
      <c r="E15418" s="267">
        <v>43762</v>
      </c>
      <c r="F15418" s="263" t="s">
        <v>1070</v>
      </c>
      <c r="G15418" s="265" t="s">
        <v>2229</v>
      </c>
      <c r="H15418" s="268" t="s">
        <v>3777</v>
      </c>
      <c r="I15418" s="268" t="s">
        <v>2237</v>
      </c>
      <c r="J15418" s="268">
        <v>0.04</v>
      </c>
      <c r="K15418" s="83" t="str">
        <f>IFERROR(IFERROR(VLOOKUP(I15418,'DE-PARA'!B:D,3,0),VLOOKUP(I15418,'DE-PARA'!C:D,2,0)),"NÃO ENCONTRADO")</f>
        <v>Entrada Conta Aplicação (+)</v>
      </c>
      <c r="L15418" s="50" t="str">
        <f>VLOOKUP(K15418,'Base -Receita-Despesa'!$B:$AS,1,FALSE)</f>
        <v>ENTRADA CONTA APLICAÇÃO (+)</v>
      </c>
    </row>
    <row r="15419" spans="1:12" x14ac:dyDescent="0.3">
      <c r="A15419" s="82" t="str">
        <f t="shared" si="482"/>
        <v>2019</v>
      </c>
      <c r="B15419" s="263" t="s">
        <v>2228</v>
      </c>
      <c r="C15419" s="264" t="s">
        <v>138</v>
      </c>
      <c r="D15419" s="74" t="str">
        <f t="shared" si="481"/>
        <v>out/2019</v>
      </c>
      <c r="E15419" s="267">
        <v>43762</v>
      </c>
      <c r="F15419" s="263" t="s">
        <v>1261</v>
      </c>
      <c r="G15419" s="265" t="s">
        <v>2229</v>
      </c>
      <c r="H15419" s="268" t="s">
        <v>262</v>
      </c>
      <c r="I15419" s="268" t="s">
        <v>135</v>
      </c>
      <c r="J15419" s="268">
        <v>-19.68</v>
      </c>
      <c r="K15419" s="83" t="str">
        <f>IFERROR(IFERROR(VLOOKUP(I15419,'DE-PARA'!B:D,3,0),VLOOKUP(I15419,'DE-PARA'!C:D,2,0)),"NÃO ENCONTRADO")</f>
        <v>Outras Saídas</v>
      </c>
      <c r="L15419" s="50" t="str">
        <f>VLOOKUP(K15419,'Base -Receita-Despesa'!$B:$AS,1,FALSE)</f>
        <v>Outras Saídas</v>
      </c>
    </row>
    <row r="15420" spans="1:12" x14ac:dyDescent="0.3">
      <c r="A15420" s="82" t="str">
        <f t="shared" si="482"/>
        <v>2019</v>
      </c>
      <c r="B15420" s="263" t="s">
        <v>2228</v>
      </c>
      <c r="C15420" s="264" t="s">
        <v>138</v>
      </c>
      <c r="D15420" s="74" t="str">
        <f t="shared" si="481"/>
        <v>out/2019</v>
      </c>
      <c r="E15420" s="267">
        <v>43762</v>
      </c>
      <c r="F15420" s="265">
        <v>95833</v>
      </c>
      <c r="G15420" s="265" t="s">
        <v>2229</v>
      </c>
      <c r="H15420" s="273" t="s">
        <v>528</v>
      </c>
      <c r="I15420" s="273" t="s">
        <v>2182</v>
      </c>
      <c r="J15420" s="278">
        <v>-3152.76</v>
      </c>
      <c r="K15420" s="83" t="str">
        <f>IFERROR(IFERROR(VLOOKUP(I15420,'DE-PARA'!B:D,3,0),VLOOKUP(I15420,'DE-PARA'!C:D,2,0)),"NÃO ENCONTRADO")</f>
        <v>Materiais</v>
      </c>
      <c r="L15420" s="50" t="str">
        <f>VLOOKUP(K15420,'Base -Receita-Despesa'!$B:$AS,1,FALSE)</f>
        <v>Materiais</v>
      </c>
    </row>
    <row r="15421" spans="1:12" x14ac:dyDescent="0.3">
      <c r="A15421" s="82" t="str">
        <f t="shared" si="482"/>
        <v>2019</v>
      </c>
      <c r="B15421" s="263" t="s">
        <v>2228</v>
      </c>
      <c r="C15421" s="264" t="s">
        <v>138</v>
      </c>
      <c r="D15421" s="74" t="str">
        <f t="shared" si="481"/>
        <v>out/2019</v>
      </c>
      <c r="E15421" s="267">
        <v>43762</v>
      </c>
      <c r="F15421" s="265">
        <v>96109</v>
      </c>
      <c r="G15421" s="265" t="s">
        <v>2229</v>
      </c>
      <c r="H15421" s="273" t="s">
        <v>528</v>
      </c>
      <c r="I15421" s="273" t="s">
        <v>2182</v>
      </c>
      <c r="J15421" s="278">
        <v>-1625</v>
      </c>
      <c r="K15421" s="83" t="str">
        <f>IFERROR(IFERROR(VLOOKUP(I15421,'DE-PARA'!B:D,3,0),VLOOKUP(I15421,'DE-PARA'!C:D,2,0)),"NÃO ENCONTRADO")</f>
        <v>Materiais</v>
      </c>
      <c r="L15421" s="50" t="str">
        <f>VLOOKUP(K15421,'Base -Receita-Despesa'!$B:$AS,1,FALSE)</f>
        <v>Materiais</v>
      </c>
    </row>
    <row r="15422" spans="1:12" x14ac:dyDescent="0.3">
      <c r="A15422" s="82" t="str">
        <f t="shared" si="482"/>
        <v>2019</v>
      </c>
      <c r="B15422" s="263" t="s">
        <v>2228</v>
      </c>
      <c r="C15422" s="264" t="s">
        <v>138</v>
      </c>
      <c r="D15422" s="74" t="str">
        <f t="shared" si="481"/>
        <v>out/2019</v>
      </c>
      <c r="E15422" s="267">
        <v>43762</v>
      </c>
      <c r="F15422" s="265">
        <v>95781</v>
      </c>
      <c r="G15422" s="265" t="s">
        <v>2229</v>
      </c>
      <c r="H15422" s="273" t="s">
        <v>528</v>
      </c>
      <c r="I15422" s="273" t="s">
        <v>2181</v>
      </c>
      <c r="J15422" s="278">
        <v>-6437.86</v>
      </c>
      <c r="K15422" s="83" t="str">
        <f>IFERROR(IFERROR(VLOOKUP(I15422,'DE-PARA'!B:D,3,0),VLOOKUP(I15422,'DE-PARA'!C:D,2,0)),"NÃO ENCONTRADO")</f>
        <v>Materiais</v>
      </c>
      <c r="L15422" s="50" t="str">
        <f>VLOOKUP(K15422,'Base -Receita-Despesa'!$B:$AS,1,FALSE)</f>
        <v>Materiais</v>
      </c>
    </row>
    <row r="15423" spans="1:12" x14ac:dyDescent="0.3">
      <c r="A15423" s="82" t="str">
        <f t="shared" si="482"/>
        <v>2019</v>
      </c>
      <c r="B15423" s="263" t="s">
        <v>2228</v>
      </c>
      <c r="C15423" s="264" t="s">
        <v>138</v>
      </c>
      <c r="D15423" s="74" t="str">
        <f t="shared" si="481"/>
        <v>out/2019</v>
      </c>
      <c r="E15423" s="267">
        <v>43762</v>
      </c>
      <c r="F15423" s="265">
        <v>95764</v>
      </c>
      <c r="G15423" s="265" t="s">
        <v>2229</v>
      </c>
      <c r="H15423" s="273" t="s">
        <v>528</v>
      </c>
      <c r="I15423" s="273" t="s">
        <v>2181</v>
      </c>
      <c r="J15423" s="273">
        <v>-64</v>
      </c>
      <c r="K15423" s="83" t="str">
        <f>IFERROR(IFERROR(VLOOKUP(I15423,'DE-PARA'!B:D,3,0),VLOOKUP(I15423,'DE-PARA'!C:D,2,0)),"NÃO ENCONTRADO")</f>
        <v>Materiais</v>
      </c>
      <c r="L15423" s="50" t="str">
        <f>VLOOKUP(K15423,'Base -Receita-Despesa'!$B:$AS,1,FALSE)</f>
        <v>Materiais</v>
      </c>
    </row>
    <row r="15424" spans="1:12" x14ac:dyDescent="0.3">
      <c r="A15424" s="82" t="str">
        <f t="shared" si="482"/>
        <v>2019</v>
      </c>
      <c r="B15424" s="263" t="s">
        <v>2228</v>
      </c>
      <c r="C15424" s="264" t="s">
        <v>138</v>
      </c>
      <c r="D15424" s="74" t="str">
        <f t="shared" si="481"/>
        <v>out/2019</v>
      </c>
      <c r="E15424" s="267">
        <v>43762</v>
      </c>
      <c r="F15424" s="265">
        <v>96527</v>
      </c>
      <c r="G15424" s="265" t="s">
        <v>2229</v>
      </c>
      <c r="H15424" s="273" t="s">
        <v>528</v>
      </c>
      <c r="I15424" s="273" t="s">
        <v>2182</v>
      </c>
      <c r="J15424" s="273">
        <v>-398.46</v>
      </c>
      <c r="K15424" s="83" t="str">
        <f>IFERROR(IFERROR(VLOOKUP(I15424,'DE-PARA'!B:D,3,0),VLOOKUP(I15424,'DE-PARA'!C:D,2,0)),"NÃO ENCONTRADO")</f>
        <v>Materiais</v>
      </c>
      <c r="L15424" s="50" t="str">
        <f>VLOOKUP(K15424,'Base -Receita-Despesa'!$B:$AS,1,FALSE)</f>
        <v>Materiais</v>
      </c>
    </row>
    <row r="15425" spans="1:12" x14ac:dyDescent="0.3">
      <c r="A15425" s="82" t="str">
        <f t="shared" si="482"/>
        <v>2019</v>
      </c>
      <c r="B15425" s="263" t="s">
        <v>2228</v>
      </c>
      <c r="C15425" s="264" t="s">
        <v>138</v>
      </c>
      <c r="D15425" s="74" t="str">
        <f t="shared" si="481"/>
        <v>out/2019</v>
      </c>
      <c r="E15425" s="267">
        <v>43762</v>
      </c>
      <c r="F15425" s="263" t="s">
        <v>1261</v>
      </c>
      <c r="G15425" s="265" t="s">
        <v>2229</v>
      </c>
      <c r="H15425" s="268" t="s">
        <v>2250</v>
      </c>
      <c r="I15425" s="268" t="s">
        <v>135</v>
      </c>
      <c r="J15425" s="268">
        <v>-9.5</v>
      </c>
      <c r="K15425" s="83" t="str">
        <f>IFERROR(IFERROR(VLOOKUP(I15425,'DE-PARA'!B:D,3,0),VLOOKUP(I15425,'DE-PARA'!C:D,2,0)),"NÃO ENCONTRADO")</f>
        <v>Outras Saídas</v>
      </c>
      <c r="L15425" s="50" t="str">
        <f>VLOOKUP(K15425,'Base -Receita-Despesa'!$B:$AS,1,FALSE)</f>
        <v>Outras Saídas</v>
      </c>
    </row>
    <row r="15426" spans="1:12" x14ac:dyDescent="0.3">
      <c r="A15426" s="82" t="str">
        <f t="shared" si="482"/>
        <v>2019</v>
      </c>
      <c r="B15426" s="263" t="s">
        <v>2228</v>
      </c>
      <c r="C15426" s="264" t="s">
        <v>138</v>
      </c>
      <c r="D15426" s="74" t="str">
        <f t="shared" si="481"/>
        <v>out/2019</v>
      </c>
      <c r="E15426" s="267">
        <v>43762</v>
      </c>
      <c r="F15426" s="263" t="s">
        <v>1261</v>
      </c>
      <c r="G15426" s="265" t="s">
        <v>2229</v>
      </c>
      <c r="H15426" s="268" t="s">
        <v>2250</v>
      </c>
      <c r="I15426" s="268" t="s">
        <v>135</v>
      </c>
      <c r="J15426" s="268">
        <v>-9.5</v>
      </c>
      <c r="K15426" s="83" t="str">
        <f>IFERROR(IFERROR(VLOOKUP(I15426,'DE-PARA'!B:D,3,0),VLOOKUP(I15426,'DE-PARA'!C:D,2,0)),"NÃO ENCONTRADO")</f>
        <v>Outras Saídas</v>
      </c>
      <c r="L15426" s="50" t="str">
        <f>VLOOKUP(K15426,'Base -Receita-Despesa'!$B:$AS,1,FALSE)</f>
        <v>Outras Saídas</v>
      </c>
    </row>
    <row r="15427" spans="1:12" x14ac:dyDescent="0.3">
      <c r="A15427" s="82" t="str">
        <f t="shared" si="482"/>
        <v>2019</v>
      </c>
      <c r="B15427" s="263" t="s">
        <v>2228</v>
      </c>
      <c r="C15427" s="264" t="s">
        <v>138</v>
      </c>
      <c r="D15427" s="74" t="str">
        <f t="shared" si="481"/>
        <v>out/2019</v>
      </c>
      <c r="E15427" s="267">
        <v>43762</v>
      </c>
      <c r="F15427" s="279">
        <v>2434887</v>
      </c>
      <c r="G15427" s="265" t="s">
        <v>2229</v>
      </c>
      <c r="H15427" s="273" t="s">
        <v>2392</v>
      </c>
      <c r="I15427" s="273" t="s">
        <v>145</v>
      </c>
      <c r="J15427" s="283">
        <v>-435.35</v>
      </c>
      <c r="K15427" s="83" t="str">
        <f>IFERROR(IFERROR(VLOOKUP(I15427,'DE-PARA'!B:D,3,0),VLOOKUP(I15427,'DE-PARA'!C:D,2,0)),"NÃO ENCONTRADO")</f>
        <v>Serviços</v>
      </c>
      <c r="L15427" s="50" t="str">
        <f>VLOOKUP(K15427,'Base -Receita-Despesa'!$B:$AS,1,FALSE)</f>
        <v>Serviços</v>
      </c>
    </row>
    <row r="15428" spans="1:12" x14ac:dyDescent="0.3">
      <c r="A15428" s="82" t="str">
        <f t="shared" si="482"/>
        <v>2019</v>
      </c>
      <c r="B15428" s="263" t="s">
        <v>2228</v>
      </c>
      <c r="C15428" s="264" t="s">
        <v>138</v>
      </c>
      <c r="D15428" s="74" t="str">
        <f t="shared" ref="D15428:D15491" si="483">TEXT(E15428,"mmm/aaaa")</f>
        <v>out/2019</v>
      </c>
      <c r="E15428" s="267">
        <v>43762</v>
      </c>
      <c r="F15428" s="279">
        <v>2489051</v>
      </c>
      <c r="G15428" s="265" t="s">
        <v>2229</v>
      </c>
      <c r="H15428" s="273" t="s">
        <v>2392</v>
      </c>
      <c r="I15428" s="273" t="s">
        <v>145</v>
      </c>
      <c r="J15428" s="283">
        <v>-415.11</v>
      </c>
      <c r="K15428" s="83" t="str">
        <f>IFERROR(IFERROR(VLOOKUP(I15428,'DE-PARA'!B:D,3,0),VLOOKUP(I15428,'DE-PARA'!C:D,2,0)),"NÃO ENCONTRADO")</f>
        <v>Serviços</v>
      </c>
      <c r="L15428" s="50" t="str">
        <f>VLOOKUP(K15428,'Base -Receita-Despesa'!$B:$AS,1,FALSE)</f>
        <v>Serviços</v>
      </c>
    </row>
    <row r="15429" spans="1:12" x14ac:dyDescent="0.3">
      <c r="A15429" s="82" t="str">
        <f t="shared" si="482"/>
        <v>2019</v>
      </c>
      <c r="B15429" s="263" t="s">
        <v>2228</v>
      </c>
      <c r="C15429" s="264" t="s">
        <v>138</v>
      </c>
      <c r="D15429" s="74" t="str">
        <f t="shared" si="483"/>
        <v>out/2019</v>
      </c>
      <c r="E15429" s="267">
        <v>43762</v>
      </c>
      <c r="F15429" s="279">
        <v>2511045</v>
      </c>
      <c r="G15429" s="265" t="s">
        <v>2229</v>
      </c>
      <c r="H15429" s="273" t="s">
        <v>2392</v>
      </c>
      <c r="I15429" s="273" t="s">
        <v>145</v>
      </c>
      <c r="J15429" s="283">
        <v>-415.11</v>
      </c>
      <c r="K15429" s="83" t="str">
        <f>IFERROR(IFERROR(VLOOKUP(I15429,'DE-PARA'!B:D,3,0),VLOOKUP(I15429,'DE-PARA'!C:D,2,0)),"NÃO ENCONTRADO")</f>
        <v>Serviços</v>
      </c>
      <c r="L15429" s="50" t="str">
        <f>VLOOKUP(K15429,'Base -Receita-Despesa'!$B:$AS,1,FALSE)</f>
        <v>Serviços</v>
      </c>
    </row>
    <row r="15430" spans="1:12" x14ac:dyDescent="0.3">
      <c r="A15430" s="82" t="str">
        <f t="shared" si="482"/>
        <v>2019</v>
      </c>
      <c r="B15430" s="263" t="s">
        <v>2228</v>
      </c>
      <c r="C15430" s="264" t="s">
        <v>138</v>
      </c>
      <c r="D15430" s="74" t="str">
        <f t="shared" si="483"/>
        <v>out/2019</v>
      </c>
      <c r="E15430" s="267">
        <v>43762</v>
      </c>
      <c r="F15430" s="279">
        <v>2535942</v>
      </c>
      <c r="G15430" s="265" t="s">
        <v>2229</v>
      </c>
      <c r="H15430" s="273" t="s">
        <v>2392</v>
      </c>
      <c r="I15430" s="273" t="s">
        <v>145</v>
      </c>
      <c r="J15430" s="283">
        <v>-415.11</v>
      </c>
      <c r="K15430" s="83" t="str">
        <f>IFERROR(IFERROR(VLOOKUP(I15430,'DE-PARA'!B:D,3,0),VLOOKUP(I15430,'DE-PARA'!C:D,2,0)),"NÃO ENCONTRADO")</f>
        <v>Serviços</v>
      </c>
      <c r="L15430" s="50" t="str">
        <f>VLOOKUP(K15430,'Base -Receita-Despesa'!$B:$AS,1,FALSE)</f>
        <v>Serviços</v>
      </c>
    </row>
    <row r="15431" spans="1:12" x14ac:dyDescent="0.3">
      <c r="A15431" s="82" t="str">
        <f t="shared" si="482"/>
        <v>2019</v>
      </c>
      <c r="B15431" s="263" t="s">
        <v>2228</v>
      </c>
      <c r="C15431" s="264" t="s">
        <v>138</v>
      </c>
      <c r="D15431" s="74" t="str">
        <f t="shared" si="483"/>
        <v>out/2019</v>
      </c>
      <c r="E15431" s="267">
        <v>43762</v>
      </c>
      <c r="F15431" s="279">
        <v>2560576</v>
      </c>
      <c r="G15431" s="265" t="s">
        <v>2229</v>
      </c>
      <c r="H15431" s="273" t="s">
        <v>2392</v>
      </c>
      <c r="I15431" s="273" t="s">
        <v>145</v>
      </c>
      <c r="J15431" s="283">
        <v>-415.11</v>
      </c>
      <c r="K15431" s="83" t="str">
        <f>IFERROR(IFERROR(VLOOKUP(I15431,'DE-PARA'!B:D,3,0),VLOOKUP(I15431,'DE-PARA'!C:D,2,0)),"NÃO ENCONTRADO")</f>
        <v>Serviços</v>
      </c>
      <c r="L15431" s="50" t="str">
        <f>VLOOKUP(K15431,'Base -Receita-Despesa'!$B:$AS,1,FALSE)</f>
        <v>Serviços</v>
      </c>
    </row>
    <row r="15432" spans="1:12" x14ac:dyDescent="0.3">
      <c r="A15432" s="82" t="str">
        <f t="shared" si="482"/>
        <v>2019</v>
      </c>
      <c r="B15432" s="263" t="s">
        <v>2228</v>
      </c>
      <c r="C15432" s="264" t="s">
        <v>138</v>
      </c>
      <c r="D15432" s="74" t="str">
        <f t="shared" si="483"/>
        <v>out/2019</v>
      </c>
      <c r="E15432" s="267">
        <v>43762</v>
      </c>
      <c r="F15432" s="279">
        <v>2587255</v>
      </c>
      <c r="G15432" s="265" t="s">
        <v>2229</v>
      </c>
      <c r="H15432" s="273" t="s">
        <v>2392</v>
      </c>
      <c r="I15432" s="273" t="s">
        <v>145</v>
      </c>
      <c r="J15432" s="283">
        <v>-415.11</v>
      </c>
      <c r="K15432" s="83" t="str">
        <f>IFERROR(IFERROR(VLOOKUP(I15432,'DE-PARA'!B:D,3,0),VLOOKUP(I15432,'DE-PARA'!C:D,2,0)),"NÃO ENCONTRADO")</f>
        <v>Serviços</v>
      </c>
      <c r="L15432" s="50" t="str">
        <f>VLOOKUP(K15432,'Base -Receita-Despesa'!$B:$AS,1,FALSE)</f>
        <v>Serviços</v>
      </c>
    </row>
    <row r="15433" spans="1:12" x14ac:dyDescent="0.3">
      <c r="A15433" s="82" t="str">
        <f t="shared" si="482"/>
        <v>2019</v>
      </c>
      <c r="B15433" s="263" t="s">
        <v>2228</v>
      </c>
      <c r="C15433" s="264" t="s">
        <v>138</v>
      </c>
      <c r="D15433" s="74" t="str">
        <f t="shared" si="483"/>
        <v>out/2019</v>
      </c>
      <c r="E15433" s="267">
        <v>43762</v>
      </c>
      <c r="F15433" s="279">
        <v>2610273</v>
      </c>
      <c r="G15433" s="265" t="s">
        <v>2229</v>
      </c>
      <c r="H15433" s="273" t="s">
        <v>2392</v>
      </c>
      <c r="I15433" s="273" t="s">
        <v>145</v>
      </c>
      <c r="J15433" s="283">
        <v>-415.11</v>
      </c>
      <c r="K15433" s="83" t="str">
        <f>IFERROR(IFERROR(VLOOKUP(I15433,'DE-PARA'!B:D,3,0),VLOOKUP(I15433,'DE-PARA'!C:D,2,0)),"NÃO ENCONTRADO")</f>
        <v>Serviços</v>
      </c>
      <c r="L15433" s="50" t="str">
        <f>VLOOKUP(K15433,'Base -Receita-Despesa'!$B:$AS,1,FALSE)</f>
        <v>Serviços</v>
      </c>
    </row>
    <row r="15434" spans="1:12" x14ac:dyDescent="0.3">
      <c r="A15434" s="82" t="str">
        <f t="shared" si="482"/>
        <v>2019</v>
      </c>
      <c r="B15434" s="263" t="s">
        <v>2228</v>
      </c>
      <c r="C15434" s="264" t="s">
        <v>138</v>
      </c>
      <c r="D15434" s="74" t="str">
        <f t="shared" si="483"/>
        <v>out/2019</v>
      </c>
      <c r="E15434" s="267">
        <v>43766</v>
      </c>
      <c r="F15434" s="265">
        <v>7148</v>
      </c>
      <c r="G15434" s="265" t="s">
        <v>2229</v>
      </c>
      <c r="H15434" s="273" t="s">
        <v>4691</v>
      </c>
      <c r="I15434" s="273" t="s">
        <v>2207</v>
      </c>
      <c r="J15434" s="269">
        <v>-3500</v>
      </c>
      <c r="K15434" s="83" t="str">
        <f>IFERROR(IFERROR(VLOOKUP(I15434,'DE-PARA'!B:D,3,0),VLOOKUP(I15434,'DE-PARA'!C:D,2,0)),"NÃO ENCONTRADO")</f>
        <v>Serviços</v>
      </c>
      <c r="L15434" s="50" t="str">
        <f>VLOOKUP(K15434,'Base -Receita-Despesa'!$B:$AS,1,FALSE)</f>
        <v>Serviços</v>
      </c>
    </row>
    <row r="15435" spans="1:12" x14ac:dyDescent="0.3">
      <c r="A15435" s="82" t="str">
        <f t="shared" si="482"/>
        <v>2019</v>
      </c>
      <c r="B15435" s="263" t="s">
        <v>2228</v>
      </c>
      <c r="C15435" s="264" t="s">
        <v>138</v>
      </c>
      <c r="D15435" s="74" t="str">
        <f t="shared" si="483"/>
        <v>out/2019</v>
      </c>
      <c r="E15435" s="267">
        <v>43766</v>
      </c>
      <c r="F15435" s="263" t="s">
        <v>4374</v>
      </c>
      <c r="G15435" s="263" t="s">
        <v>2229</v>
      </c>
      <c r="H15435" s="268" t="s">
        <v>72</v>
      </c>
      <c r="I15435" s="268" t="s">
        <v>1064</v>
      </c>
      <c r="J15435" s="269">
        <v>-667299.69999999995</v>
      </c>
      <c r="K15435" s="83" t="str">
        <f>IFERROR(IFERROR(VLOOKUP(I15435,'DE-PARA'!B:D,3,0),VLOOKUP(I15435,'DE-PARA'!C:D,2,0)),"NÃO ENCONTRADO")</f>
        <v>Saídas Da C/A Por Regates (-)</v>
      </c>
      <c r="L15435" s="50" t="str">
        <f>VLOOKUP(K15435,'Base -Receita-Despesa'!$B:$AS,1,FALSE)</f>
        <v>SAÍDAS DA C/A POR REGATES (-)</v>
      </c>
    </row>
    <row r="15436" spans="1:12" x14ac:dyDescent="0.3">
      <c r="A15436" s="82" t="str">
        <f t="shared" si="482"/>
        <v>2019</v>
      </c>
      <c r="B15436" s="263" t="s">
        <v>2228</v>
      </c>
      <c r="C15436" s="264" t="s">
        <v>138</v>
      </c>
      <c r="D15436" s="74" t="str">
        <f t="shared" si="483"/>
        <v>out/2019</v>
      </c>
      <c r="E15436" s="267">
        <v>43766</v>
      </c>
      <c r="F15436" s="263" t="s">
        <v>4619</v>
      </c>
      <c r="G15436" s="263" t="s">
        <v>2229</v>
      </c>
      <c r="H15436" s="268" t="s">
        <v>4371</v>
      </c>
      <c r="I15436" s="268" t="s">
        <v>2170</v>
      </c>
      <c r="J15436" s="269">
        <v>-69279.179999999993</v>
      </c>
      <c r="K15436" s="83" t="str">
        <f>IFERROR(IFERROR(VLOOKUP(I15436,'DE-PARA'!B:D,3,0),VLOOKUP(I15436,'DE-PARA'!C:D,2,0)),"NÃO ENCONTRADO")</f>
        <v>Reembolso de Rateios(-)</v>
      </c>
      <c r="L15436" s="50" t="str">
        <f>VLOOKUP(K15436,'Base -Receita-Despesa'!$B:$AS,1,FALSE)</f>
        <v>Reembolso de Rateios(-)</v>
      </c>
    </row>
    <row r="15437" spans="1:12" x14ac:dyDescent="0.3">
      <c r="A15437" s="82" t="str">
        <f t="shared" si="482"/>
        <v>2019</v>
      </c>
      <c r="B15437" s="263" t="s">
        <v>2228</v>
      </c>
      <c r="C15437" s="264" t="s">
        <v>138</v>
      </c>
      <c r="D15437" s="74" t="str">
        <f t="shared" si="483"/>
        <v>out/2019</v>
      </c>
      <c r="E15437" s="267">
        <v>43766</v>
      </c>
      <c r="F15437" s="265">
        <v>17353</v>
      </c>
      <c r="G15437" s="265" t="s">
        <v>2229</v>
      </c>
      <c r="H15437" s="273" t="s">
        <v>2401</v>
      </c>
      <c r="I15437" s="273" t="s">
        <v>2182</v>
      </c>
      <c r="J15437" s="268">
        <v>-760</v>
      </c>
      <c r="K15437" s="83" t="str">
        <f>IFERROR(IFERROR(VLOOKUP(I15437,'DE-PARA'!B:D,3,0),VLOOKUP(I15437,'DE-PARA'!C:D,2,0)),"NÃO ENCONTRADO")</f>
        <v>Materiais</v>
      </c>
      <c r="L15437" s="50" t="str">
        <f>VLOOKUP(K15437,'Base -Receita-Despesa'!$B:$AS,1,FALSE)</f>
        <v>Materiais</v>
      </c>
    </row>
    <row r="15438" spans="1:12" x14ac:dyDescent="0.3">
      <c r="A15438" s="82" t="str">
        <f t="shared" si="482"/>
        <v>2019</v>
      </c>
      <c r="B15438" s="263" t="s">
        <v>2228</v>
      </c>
      <c r="C15438" s="264" t="s">
        <v>138</v>
      </c>
      <c r="D15438" s="74" t="str">
        <f t="shared" si="483"/>
        <v>out/2019</v>
      </c>
      <c r="E15438" s="267">
        <v>43766</v>
      </c>
      <c r="F15438" s="265">
        <v>8953</v>
      </c>
      <c r="G15438" s="265" t="s">
        <v>2284</v>
      </c>
      <c r="H15438" s="273" t="s">
        <v>2299</v>
      </c>
      <c r="I15438" s="273" t="s">
        <v>2182</v>
      </c>
      <c r="J15438" s="269">
        <v>-1833.71</v>
      </c>
      <c r="K15438" s="83" t="str">
        <f>IFERROR(IFERROR(VLOOKUP(I15438,'DE-PARA'!B:D,3,0),VLOOKUP(I15438,'DE-PARA'!C:D,2,0)),"NÃO ENCONTRADO")</f>
        <v>Materiais</v>
      </c>
      <c r="L15438" s="50" t="str">
        <f>VLOOKUP(K15438,'Base -Receita-Despesa'!$B:$AS,1,FALSE)</f>
        <v>Materiais</v>
      </c>
    </row>
    <row r="15439" spans="1:12" x14ac:dyDescent="0.3">
      <c r="A15439" s="82" t="str">
        <f t="shared" si="482"/>
        <v>2019</v>
      </c>
      <c r="B15439" s="263" t="s">
        <v>2228</v>
      </c>
      <c r="C15439" s="264" t="s">
        <v>138</v>
      </c>
      <c r="D15439" s="74" t="str">
        <f t="shared" si="483"/>
        <v>out/2019</v>
      </c>
      <c r="E15439" s="267">
        <v>43766</v>
      </c>
      <c r="F15439" s="265">
        <v>30559</v>
      </c>
      <c r="G15439" s="265" t="s">
        <v>2229</v>
      </c>
      <c r="H15439" s="273" t="s">
        <v>4652</v>
      </c>
      <c r="I15439" s="273" t="s">
        <v>2181</v>
      </c>
      <c r="J15439" s="273">
        <v>-264</v>
      </c>
      <c r="K15439" s="83" t="str">
        <f>IFERROR(IFERROR(VLOOKUP(I15439,'DE-PARA'!B:D,3,0),VLOOKUP(I15439,'DE-PARA'!C:D,2,0)),"NÃO ENCONTRADO")</f>
        <v>Materiais</v>
      </c>
      <c r="L15439" s="50" t="str">
        <f>VLOOKUP(K15439,'Base -Receita-Despesa'!$B:$AS,1,FALSE)</f>
        <v>Materiais</v>
      </c>
    </row>
    <row r="15440" spans="1:12" x14ac:dyDescent="0.3">
      <c r="A15440" s="82" t="str">
        <f t="shared" si="482"/>
        <v>2019</v>
      </c>
      <c r="B15440" s="263" t="s">
        <v>2228</v>
      </c>
      <c r="C15440" s="264" t="s">
        <v>138</v>
      </c>
      <c r="D15440" s="74" t="str">
        <f t="shared" si="483"/>
        <v>out/2019</v>
      </c>
      <c r="E15440" s="267">
        <v>43766</v>
      </c>
      <c r="F15440" s="265">
        <v>30559</v>
      </c>
      <c r="G15440" s="265" t="s">
        <v>2229</v>
      </c>
      <c r="H15440" s="273" t="s">
        <v>4652</v>
      </c>
      <c r="I15440" s="268" t="s">
        <v>562</v>
      </c>
      <c r="J15440" s="268">
        <v>-66</v>
      </c>
      <c r="K15440" s="83" t="str">
        <f>IFERROR(IFERROR(VLOOKUP(I15440,'DE-PARA'!B:D,3,0),VLOOKUP(I15440,'DE-PARA'!C:D,2,0)),"NÃO ENCONTRADO")</f>
        <v>Outras Saídas</v>
      </c>
      <c r="L15440" s="50" t="str">
        <f>VLOOKUP(K15440,'Base -Receita-Despesa'!$B:$AS,1,FALSE)</f>
        <v>Outras Saídas</v>
      </c>
    </row>
    <row r="15441" spans="1:12" x14ac:dyDescent="0.3">
      <c r="A15441" s="82" t="str">
        <f t="shared" si="482"/>
        <v>2019</v>
      </c>
      <c r="B15441" s="263" t="s">
        <v>2228</v>
      </c>
      <c r="C15441" s="264" t="s">
        <v>138</v>
      </c>
      <c r="D15441" s="74" t="str">
        <f t="shared" si="483"/>
        <v>out/2019</v>
      </c>
      <c r="E15441" s="267">
        <v>43766</v>
      </c>
      <c r="F15441" s="265">
        <v>338258</v>
      </c>
      <c r="G15441" s="265" t="s">
        <v>2284</v>
      </c>
      <c r="H15441" s="273" t="s">
        <v>4386</v>
      </c>
      <c r="I15441" s="273" t="s">
        <v>2181</v>
      </c>
      <c r="J15441" s="278">
        <v>-1285.5</v>
      </c>
      <c r="K15441" s="83" t="str">
        <f>IFERROR(IFERROR(VLOOKUP(I15441,'DE-PARA'!B:D,3,0),VLOOKUP(I15441,'DE-PARA'!C:D,2,0)),"NÃO ENCONTRADO")</f>
        <v>Materiais</v>
      </c>
      <c r="L15441" s="50" t="str">
        <f>VLOOKUP(K15441,'Base -Receita-Despesa'!$B:$AS,1,FALSE)</f>
        <v>Materiais</v>
      </c>
    </row>
    <row r="15442" spans="1:12" x14ac:dyDescent="0.3">
      <c r="A15442" s="82" t="str">
        <f t="shared" si="482"/>
        <v>2019</v>
      </c>
      <c r="B15442" s="263" t="s">
        <v>2228</v>
      </c>
      <c r="C15442" s="264" t="s">
        <v>138</v>
      </c>
      <c r="D15442" s="74" t="str">
        <f t="shared" si="483"/>
        <v>out/2019</v>
      </c>
      <c r="E15442" s="267">
        <v>43766</v>
      </c>
      <c r="F15442" s="265">
        <v>338258</v>
      </c>
      <c r="G15442" s="265" t="s">
        <v>2284</v>
      </c>
      <c r="H15442" s="273" t="s">
        <v>4386</v>
      </c>
      <c r="I15442" s="268" t="s">
        <v>562</v>
      </c>
      <c r="J15442" s="268">
        <v>-76</v>
      </c>
      <c r="K15442" s="83" t="str">
        <f>IFERROR(IFERROR(VLOOKUP(I15442,'DE-PARA'!B:D,3,0),VLOOKUP(I15442,'DE-PARA'!C:D,2,0)),"NÃO ENCONTRADO")</f>
        <v>Outras Saídas</v>
      </c>
      <c r="L15442" s="50" t="str">
        <f>VLOOKUP(K15442,'Base -Receita-Despesa'!$B:$AS,1,FALSE)</f>
        <v>Outras Saídas</v>
      </c>
    </row>
    <row r="15443" spans="1:12" x14ac:dyDescent="0.3">
      <c r="A15443" s="82" t="str">
        <f t="shared" si="482"/>
        <v>2019</v>
      </c>
      <c r="B15443" s="263" t="s">
        <v>2228</v>
      </c>
      <c r="C15443" s="264" t="s">
        <v>138</v>
      </c>
      <c r="D15443" s="74" t="str">
        <f t="shared" si="483"/>
        <v>out/2019</v>
      </c>
      <c r="E15443" s="267">
        <v>43766</v>
      </c>
      <c r="F15443" s="265">
        <v>243</v>
      </c>
      <c r="G15443" s="265" t="s">
        <v>2232</v>
      </c>
      <c r="H15443" s="273" t="s">
        <v>4608</v>
      </c>
      <c r="I15443" s="273" t="s">
        <v>120</v>
      </c>
      <c r="J15443" s="269">
        <v>-4750</v>
      </c>
      <c r="K15443" s="83" t="str">
        <f>IFERROR(IFERROR(VLOOKUP(I15443,'DE-PARA'!B:D,3,0),VLOOKUP(I15443,'DE-PARA'!C:D,2,0)),"NÃO ENCONTRADO")</f>
        <v>Serviços</v>
      </c>
      <c r="L15443" s="50" t="str">
        <f>VLOOKUP(K15443,'Base -Receita-Despesa'!$B:$AS,1,FALSE)</f>
        <v>Serviços</v>
      </c>
    </row>
    <row r="15444" spans="1:12" x14ac:dyDescent="0.3">
      <c r="A15444" s="82" t="str">
        <f t="shared" si="482"/>
        <v>2019</v>
      </c>
      <c r="B15444" s="263" t="s">
        <v>2228</v>
      </c>
      <c r="C15444" s="264" t="s">
        <v>138</v>
      </c>
      <c r="D15444" s="74" t="str">
        <f t="shared" si="483"/>
        <v>out/2019</v>
      </c>
      <c r="E15444" s="267">
        <v>43766</v>
      </c>
      <c r="F15444" s="265" t="s">
        <v>4517</v>
      </c>
      <c r="G15444" s="265" t="s">
        <v>2229</v>
      </c>
      <c r="H15444" s="273" t="s">
        <v>4610</v>
      </c>
      <c r="I15444" s="273" t="s">
        <v>2209</v>
      </c>
      <c r="J15444" s="268">
        <v>-263.16000000000003</v>
      </c>
      <c r="K15444" s="83" t="str">
        <f>IFERROR(IFERROR(VLOOKUP(I15444,'DE-PARA'!B:D,3,0),VLOOKUP(I15444,'DE-PARA'!C:D,2,0)),"NÃO ENCONTRADO")</f>
        <v>Despesas com Viagens</v>
      </c>
      <c r="L15444" s="50" t="str">
        <f>VLOOKUP(K15444,'Base -Receita-Despesa'!$B:$AS,1,FALSE)</f>
        <v>Despesas com Viagens</v>
      </c>
    </row>
    <row r="15445" spans="1:12" x14ac:dyDescent="0.3">
      <c r="A15445" s="82" t="str">
        <f t="shared" si="482"/>
        <v>2019</v>
      </c>
      <c r="B15445" s="263" t="s">
        <v>2228</v>
      </c>
      <c r="C15445" s="264" t="s">
        <v>138</v>
      </c>
      <c r="D15445" s="74" t="str">
        <f t="shared" si="483"/>
        <v>out/2019</v>
      </c>
      <c r="E15445" s="267">
        <v>43766</v>
      </c>
      <c r="F15445" s="265">
        <v>149755</v>
      </c>
      <c r="G15445" s="265" t="s">
        <v>2229</v>
      </c>
      <c r="H15445" s="273" t="s">
        <v>4662</v>
      </c>
      <c r="I15445" s="273" t="s">
        <v>2188</v>
      </c>
      <c r="J15445" s="268">
        <v>-290.52</v>
      </c>
      <c r="K15445" s="83" t="str">
        <f>IFERROR(IFERROR(VLOOKUP(I15445,'DE-PARA'!B:D,3,0),VLOOKUP(I15445,'DE-PARA'!C:D,2,0)),"NÃO ENCONTRADO")</f>
        <v>Materiais</v>
      </c>
      <c r="L15445" s="50" t="str">
        <f>VLOOKUP(K15445,'Base -Receita-Despesa'!$B:$AS,1,FALSE)</f>
        <v>Materiais</v>
      </c>
    </row>
    <row r="15446" spans="1:12" x14ac:dyDescent="0.3">
      <c r="A15446" s="82" t="str">
        <f t="shared" si="482"/>
        <v>2019</v>
      </c>
      <c r="B15446" s="263" t="s">
        <v>2228</v>
      </c>
      <c r="C15446" s="264" t="s">
        <v>138</v>
      </c>
      <c r="D15446" s="74" t="str">
        <f t="shared" si="483"/>
        <v>out/2019</v>
      </c>
      <c r="E15446" s="267">
        <v>43766</v>
      </c>
      <c r="F15446" s="265" t="s">
        <v>4517</v>
      </c>
      <c r="G15446" s="265" t="s">
        <v>2229</v>
      </c>
      <c r="H15446" s="273" t="s">
        <v>4385</v>
      </c>
      <c r="I15446" s="273" t="s">
        <v>2209</v>
      </c>
      <c r="J15446" s="273">
        <v>-161.78</v>
      </c>
      <c r="K15446" s="83" t="str">
        <f>IFERROR(IFERROR(VLOOKUP(I15446,'DE-PARA'!B:D,3,0),VLOOKUP(I15446,'DE-PARA'!C:D,2,0)),"NÃO ENCONTRADO")</f>
        <v>Despesas com Viagens</v>
      </c>
      <c r="L15446" s="50" t="str">
        <f>VLOOKUP(K15446,'Base -Receita-Despesa'!$B:$AS,1,FALSE)</f>
        <v>Despesas com Viagens</v>
      </c>
    </row>
    <row r="15447" spans="1:12" x14ac:dyDescent="0.3">
      <c r="A15447" s="82" t="str">
        <f t="shared" si="482"/>
        <v>2019</v>
      </c>
      <c r="B15447" s="263" t="s">
        <v>2228</v>
      </c>
      <c r="C15447" s="264" t="s">
        <v>138</v>
      </c>
      <c r="D15447" s="74" t="str">
        <f t="shared" si="483"/>
        <v>out/2019</v>
      </c>
      <c r="E15447" s="267">
        <v>43766</v>
      </c>
      <c r="F15447" s="265" t="s">
        <v>4517</v>
      </c>
      <c r="G15447" s="265" t="s">
        <v>2229</v>
      </c>
      <c r="H15447" s="273" t="s">
        <v>4385</v>
      </c>
      <c r="I15447" s="273" t="s">
        <v>2209</v>
      </c>
      <c r="J15447" s="273">
        <v>-158.5</v>
      </c>
      <c r="K15447" s="83" t="str">
        <f>IFERROR(IFERROR(VLOOKUP(I15447,'DE-PARA'!B:D,3,0),VLOOKUP(I15447,'DE-PARA'!C:D,2,0)),"NÃO ENCONTRADO")</f>
        <v>Despesas com Viagens</v>
      </c>
      <c r="L15447" s="50" t="str">
        <f>VLOOKUP(K15447,'Base -Receita-Despesa'!$B:$AS,1,FALSE)</f>
        <v>Despesas com Viagens</v>
      </c>
    </row>
    <row r="15448" spans="1:12" x14ac:dyDescent="0.3">
      <c r="A15448" s="82" t="str">
        <f t="shared" si="482"/>
        <v>2019</v>
      </c>
      <c r="B15448" s="263" t="s">
        <v>2228</v>
      </c>
      <c r="C15448" s="264" t="s">
        <v>138</v>
      </c>
      <c r="D15448" s="74" t="str">
        <f t="shared" si="483"/>
        <v>out/2019</v>
      </c>
      <c r="E15448" s="267">
        <v>43766</v>
      </c>
      <c r="F15448" s="263" t="s">
        <v>1261</v>
      </c>
      <c r="G15448" s="263" t="s">
        <v>2229</v>
      </c>
      <c r="H15448" s="268" t="s">
        <v>2250</v>
      </c>
      <c r="I15448" s="268" t="s">
        <v>135</v>
      </c>
      <c r="J15448" s="268">
        <v>-9.5</v>
      </c>
      <c r="K15448" s="83" t="str">
        <f>IFERROR(IFERROR(VLOOKUP(I15448,'DE-PARA'!B:D,3,0),VLOOKUP(I15448,'DE-PARA'!C:D,2,0)),"NÃO ENCONTRADO")</f>
        <v>Outras Saídas</v>
      </c>
      <c r="L15448" s="50" t="str">
        <f>VLOOKUP(K15448,'Base -Receita-Despesa'!$B:$AS,1,FALSE)</f>
        <v>Outras Saídas</v>
      </c>
    </row>
    <row r="15449" spans="1:12" x14ac:dyDescent="0.3">
      <c r="A15449" s="82" t="str">
        <f t="shared" si="482"/>
        <v>2019</v>
      </c>
      <c r="B15449" s="263" t="s">
        <v>2228</v>
      </c>
      <c r="C15449" s="264" t="s">
        <v>138</v>
      </c>
      <c r="D15449" s="74" t="str">
        <f t="shared" si="483"/>
        <v>out/2019</v>
      </c>
      <c r="E15449" s="267">
        <v>43766</v>
      </c>
      <c r="F15449" s="263" t="s">
        <v>1261</v>
      </c>
      <c r="G15449" s="263" t="s">
        <v>2229</v>
      </c>
      <c r="H15449" s="268" t="s">
        <v>2250</v>
      </c>
      <c r="I15449" s="268" t="s">
        <v>135</v>
      </c>
      <c r="J15449" s="268">
        <v>-9.5</v>
      </c>
      <c r="K15449" s="83" t="str">
        <f>IFERROR(IFERROR(VLOOKUP(I15449,'DE-PARA'!B:D,3,0),VLOOKUP(I15449,'DE-PARA'!C:D,2,0)),"NÃO ENCONTRADO")</f>
        <v>Outras Saídas</v>
      </c>
      <c r="L15449" s="50" t="str">
        <f>VLOOKUP(K15449,'Base -Receita-Despesa'!$B:$AS,1,FALSE)</f>
        <v>Outras Saídas</v>
      </c>
    </row>
    <row r="15450" spans="1:12" x14ac:dyDescent="0.3">
      <c r="A15450" s="82" t="str">
        <f t="shared" si="482"/>
        <v>2019</v>
      </c>
      <c r="B15450" s="263" t="s">
        <v>2228</v>
      </c>
      <c r="C15450" s="264" t="s">
        <v>138</v>
      </c>
      <c r="D15450" s="74" t="str">
        <f t="shared" si="483"/>
        <v>out/2019</v>
      </c>
      <c r="E15450" s="267">
        <v>43766</v>
      </c>
      <c r="F15450" s="263" t="s">
        <v>1261</v>
      </c>
      <c r="G15450" s="263" t="s">
        <v>2229</v>
      </c>
      <c r="H15450" s="268" t="s">
        <v>2250</v>
      </c>
      <c r="I15450" s="268" t="s">
        <v>135</v>
      </c>
      <c r="J15450" s="268">
        <v>-9.5</v>
      </c>
      <c r="K15450" s="83" t="str">
        <f>IFERROR(IFERROR(VLOOKUP(I15450,'DE-PARA'!B:D,3,0),VLOOKUP(I15450,'DE-PARA'!C:D,2,0)),"NÃO ENCONTRADO")</f>
        <v>Outras Saídas</v>
      </c>
      <c r="L15450" s="50" t="str">
        <f>VLOOKUP(K15450,'Base -Receita-Despesa'!$B:$AS,1,FALSE)</f>
        <v>Outras Saídas</v>
      </c>
    </row>
    <row r="15451" spans="1:12" x14ac:dyDescent="0.3">
      <c r="A15451" s="82" t="str">
        <f t="shared" si="482"/>
        <v>2019</v>
      </c>
      <c r="B15451" s="263" t="s">
        <v>2228</v>
      </c>
      <c r="C15451" s="264" t="s">
        <v>138</v>
      </c>
      <c r="D15451" s="74" t="str">
        <f t="shared" si="483"/>
        <v>out/2019</v>
      </c>
      <c r="E15451" s="267">
        <v>43766</v>
      </c>
      <c r="F15451" s="263" t="s">
        <v>1261</v>
      </c>
      <c r="G15451" s="263" t="s">
        <v>2229</v>
      </c>
      <c r="H15451" s="268" t="s">
        <v>2250</v>
      </c>
      <c r="I15451" s="268" t="s">
        <v>135</v>
      </c>
      <c r="J15451" s="268">
        <v>-9.5</v>
      </c>
      <c r="K15451" s="83" t="str">
        <f>IFERROR(IFERROR(VLOOKUP(I15451,'DE-PARA'!B:D,3,0),VLOOKUP(I15451,'DE-PARA'!C:D,2,0)),"NÃO ENCONTRADO")</f>
        <v>Outras Saídas</v>
      </c>
      <c r="L15451" s="50" t="str">
        <f>VLOOKUP(K15451,'Base -Receita-Despesa'!$B:$AS,1,FALSE)</f>
        <v>Outras Saídas</v>
      </c>
    </row>
    <row r="15452" spans="1:12" x14ac:dyDescent="0.3">
      <c r="A15452" s="82" t="str">
        <f t="shared" si="482"/>
        <v>2019</v>
      </c>
      <c r="B15452" s="263" t="s">
        <v>2228</v>
      </c>
      <c r="C15452" s="264" t="s">
        <v>138</v>
      </c>
      <c r="D15452" s="74" t="str">
        <f t="shared" si="483"/>
        <v>out/2019</v>
      </c>
      <c r="E15452" s="267">
        <v>43766</v>
      </c>
      <c r="F15452" s="263" t="s">
        <v>1261</v>
      </c>
      <c r="G15452" s="263" t="s">
        <v>2229</v>
      </c>
      <c r="H15452" s="268" t="s">
        <v>2250</v>
      </c>
      <c r="I15452" s="268" t="s">
        <v>135</v>
      </c>
      <c r="J15452" s="268">
        <v>-9.5</v>
      </c>
      <c r="K15452" s="83" t="str">
        <f>IFERROR(IFERROR(VLOOKUP(I15452,'DE-PARA'!B:D,3,0),VLOOKUP(I15452,'DE-PARA'!C:D,2,0)),"NÃO ENCONTRADO")</f>
        <v>Outras Saídas</v>
      </c>
      <c r="L15452" s="50" t="str">
        <f>VLOOKUP(K15452,'Base -Receita-Despesa'!$B:$AS,1,FALSE)</f>
        <v>Outras Saídas</v>
      </c>
    </row>
    <row r="15453" spans="1:12" x14ac:dyDescent="0.3">
      <c r="A15453" s="82" t="str">
        <f t="shared" si="482"/>
        <v>2019</v>
      </c>
      <c r="B15453" s="263" t="s">
        <v>2228</v>
      </c>
      <c r="C15453" s="264" t="s">
        <v>138</v>
      </c>
      <c r="D15453" s="74" t="str">
        <f t="shared" si="483"/>
        <v>out/2019</v>
      </c>
      <c r="E15453" s="267">
        <v>43766</v>
      </c>
      <c r="F15453" s="265" t="s">
        <v>4784</v>
      </c>
      <c r="G15453" s="265" t="s">
        <v>2229</v>
      </c>
      <c r="H15453" s="273" t="s">
        <v>2392</v>
      </c>
      <c r="I15453" s="273" t="s">
        <v>145</v>
      </c>
      <c r="J15453" s="273">
        <v>-69.61</v>
      </c>
      <c r="K15453" s="83" t="str">
        <f>IFERROR(IFERROR(VLOOKUP(I15453,'DE-PARA'!B:D,3,0),VLOOKUP(I15453,'DE-PARA'!C:D,2,0)),"NÃO ENCONTRADO")</f>
        <v>Serviços</v>
      </c>
      <c r="L15453" s="50" t="str">
        <f>VLOOKUP(K15453,'Base -Receita-Despesa'!$B:$AS,1,FALSE)</f>
        <v>Serviços</v>
      </c>
    </row>
    <row r="15454" spans="1:12" x14ac:dyDescent="0.3">
      <c r="A15454" s="82" t="str">
        <f t="shared" si="482"/>
        <v>2019</v>
      </c>
      <c r="B15454" s="263" t="s">
        <v>2228</v>
      </c>
      <c r="C15454" s="264" t="s">
        <v>138</v>
      </c>
      <c r="D15454" s="74" t="str">
        <f t="shared" si="483"/>
        <v>out/2019</v>
      </c>
      <c r="E15454" s="267">
        <v>43766</v>
      </c>
      <c r="F15454" s="265" t="s">
        <v>4784</v>
      </c>
      <c r="G15454" s="265" t="s">
        <v>2229</v>
      </c>
      <c r="H15454" s="273" t="s">
        <v>2392</v>
      </c>
      <c r="I15454" s="273" t="s">
        <v>562</v>
      </c>
      <c r="J15454" s="273">
        <v>-15.68</v>
      </c>
      <c r="K15454" s="83" t="str">
        <f>IFERROR(IFERROR(VLOOKUP(I15454,'DE-PARA'!B:D,3,0),VLOOKUP(I15454,'DE-PARA'!C:D,2,0)),"NÃO ENCONTRADO")</f>
        <v>Outras Saídas</v>
      </c>
      <c r="L15454" s="50" t="str">
        <f>VLOOKUP(K15454,'Base -Receita-Despesa'!$B:$AS,1,FALSE)</f>
        <v>Outras Saídas</v>
      </c>
    </row>
    <row r="15455" spans="1:12" x14ac:dyDescent="0.3">
      <c r="A15455" s="82" t="str">
        <f t="shared" si="482"/>
        <v>2019</v>
      </c>
      <c r="B15455" s="263" t="s">
        <v>2228</v>
      </c>
      <c r="C15455" s="264" t="s">
        <v>138</v>
      </c>
      <c r="D15455" s="74" t="str">
        <f t="shared" si="483"/>
        <v>out/2019</v>
      </c>
      <c r="E15455" s="267">
        <v>43766</v>
      </c>
      <c r="F15455" s="265" t="s">
        <v>4785</v>
      </c>
      <c r="G15455" s="265" t="s">
        <v>2229</v>
      </c>
      <c r="H15455" s="273" t="s">
        <v>2392</v>
      </c>
      <c r="I15455" s="273" t="s">
        <v>145</v>
      </c>
      <c r="J15455" s="273">
        <v>-348.05</v>
      </c>
      <c r="K15455" s="83" t="str">
        <f>IFERROR(IFERROR(VLOOKUP(I15455,'DE-PARA'!B:D,3,0),VLOOKUP(I15455,'DE-PARA'!C:D,2,0)),"NÃO ENCONTRADO")</f>
        <v>Serviços</v>
      </c>
      <c r="L15455" s="50" t="str">
        <f>VLOOKUP(K15455,'Base -Receita-Despesa'!$B:$AS,1,FALSE)</f>
        <v>Serviços</v>
      </c>
    </row>
    <row r="15456" spans="1:12" x14ac:dyDescent="0.3">
      <c r="A15456" s="82" t="str">
        <f t="shared" si="482"/>
        <v>2019</v>
      </c>
      <c r="B15456" s="263" t="s">
        <v>2228</v>
      </c>
      <c r="C15456" s="264" t="s">
        <v>138</v>
      </c>
      <c r="D15456" s="74" t="str">
        <f t="shared" si="483"/>
        <v>out/2019</v>
      </c>
      <c r="E15456" s="267">
        <v>43766</v>
      </c>
      <c r="F15456" s="265" t="s">
        <v>4785</v>
      </c>
      <c r="G15456" s="265" t="s">
        <v>2229</v>
      </c>
      <c r="H15456" s="273" t="s">
        <v>2392</v>
      </c>
      <c r="I15456" s="273" t="s">
        <v>562</v>
      </c>
      <c r="J15456" s="273">
        <v>-78.41</v>
      </c>
      <c r="K15456" s="83" t="str">
        <f>IFERROR(IFERROR(VLOOKUP(I15456,'DE-PARA'!B:D,3,0),VLOOKUP(I15456,'DE-PARA'!C:D,2,0)),"NÃO ENCONTRADO")</f>
        <v>Outras Saídas</v>
      </c>
      <c r="L15456" s="50" t="str">
        <f>VLOOKUP(K15456,'Base -Receita-Despesa'!$B:$AS,1,FALSE)</f>
        <v>Outras Saídas</v>
      </c>
    </row>
    <row r="15457" spans="1:12" x14ac:dyDescent="0.3">
      <c r="A15457" s="82" t="str">
        <f t="shared" si="482"/>
        <v>2019</v>
      </c>
      <c r="B15457" s="263" t="s">
        <v>2228</v>
      </c>
      <c r="C15457" s="264" t="s">
        <v>138</v>
      </c>
      <c r="D15457" s="74" t="str">
        <f t="shared" si="483"/>
        <v>out/2019</v>
      </c>
      <c r="E15457" s="267">
        <v>43766</v>
      </c>
      <c r="F15457" s="265" t="s">
        <v>4786</v>
      </c>
      <c r="G15457" s="265" t="s">
        <v>2229</v>
      </c>
      <c r="H15457" s="273" t="s">
        <v>2392</v>
      </c>
      <c r="I15457" s="273" t="s">
        <v>145</v>
      </c>
      <c r="J15457" s="273">
        <v>-84.81</v>
      </c>
      <c r="K15457" s="83" t="str">
        <f>IFERROR(IFERROR(VLOOKUP(I15457,'DE-PARA'!B:D,3,0),VLOOKUP(I15457,'DE-PARA'!C:D,2,0)),"NÃO ENCONTRADO")</f>
        <v>Serviços</v>
      </c>
      <c r="L15457" s="50" t="str">
        <f>VLOOKUP(K15457,'Base -Receita-Despesa'!$B:$AS,1,FALSE)</f>
        <v>Serviços</v>
      </c>
    </row>
    <row r="15458" spans="1:12" x14ac:dyDescent="0.3">
      <c r="A15458" s="82" t="str">
        <f t="shared" si="482"/>
        <v>2019</v>
      </c>
      <c r="B15458" s="263" t="s">
        <v>2228</v>
      </c>
      <c r="C15458" s="264" t="s">
        <v>138</v>
      </c>
      <c r="D15458" s="74" t="str">
        <f t="shared" si="483"/>
        <v>out/2019</v>
      </c>
      <c r="E15458" s="267">
        <v>43766</v>
      </c>
      <c r="F15458" s="265" t="s">
        <v>4786</v>
      </c>
      <c r="G15458" s="265" t="s">
        <v>2229</v>
      </c>
      <c r="H15458" s="273" t="s">
        <v>2392</v>
      </c>
      <c r="I15458" s="273" t="s">
        <v>562</v>
      </c>
      <c r="J15458" s="273">
        <v>-19.11</v>
      </c>
      <c r="K15458" s="83" t="str">
        <f>IFERROR(IFERROR(VLOOKUP(I15458,'DE-PARA'!B:D,3,0),VLOOKUP(I15458,'DE-PARA'!C:D,2,0)),"NÃO ENCONTRADO")</f>
        <v>Outras Saídas</v>
      </c>
      <c r="L15458" s="50" t="str">
        <f>VLOOKUP(K15458,'Base -Receita-Despesa'!$B:$AS,1,FALSE)</f>
        <v>Outras Saídas</v>
      </c>
    </row>
    <row r="15459" spans="1:12" x14ac:dyDescent="0.3">
      <c r="A15459" s="82" t="str">
        <f t="shared" si="482"/>
        <v>2019</v>
      </c>
      <c r="B15459" s="263" t="s">
        <v>2228</v>
      </c>
      <c r="C15459" s="264" t="s">
        <v>138</v>
      </c>
      <c r="D15459" s="74" t="str">
        <f t="shared" si="483"/>
        <v>out/2019</v>
      </c>
      <c r="E15459" s="267">
        <v>43766</v>
      </c>
      <c r="F15459" s="265" t="s">
        <v>4787</v>
      </c>
      <c r="G15459" s="265" t="s">
        <v>2229</v>
      </c>
      <c r="H15459" s="273" t="s">
        <v>2392</v>
      </c>
      <c r="I15459" s="273" t="s">
        <v>145</v>
      </c>
      <c r="J15459" s="273">
        <v>-69.61</v>
      </c>
      <c r="K15459" s="83" t="str">
        <f>IFERROR(IFERROR(VLOOKUP(I15459,'DE-PARA'!B:D,3,0),VLOOKUP(I15459,'DE-PARA'!C:D,2,0)),"NÃO ENCONTRADO")</f>
        <v>Serviços</v>
      </c>
      <c r="L15459" s="50" t="str">
        <f>VLOOKUP(K15459,'Base -Receita-Despesa'!$B:$AS,1,FALSE)</f>
        <v>Serviços</v>
      </c>
    </row>
    <row r="15460" spans="1:12" x14ac:dyDescent="0.3">
      <c r="A15460" s="82" t="str">
        <f t="shared" si="482"/>
        <v>2019</v>
      </c>
      <c r="B15460" s="263" t="s">
        <v>2228</v>
      </c>
      <c r="C15460" s="264" t="s">
        <v>138</v>
      </c>
      <c r="D15460" s="74" t="str">
        <f t="shared" si="483"/>
        <v>out/2019</v>
      </c>
      <c r="E15460" s="267">
        <v>43766</v>
      </c>
      <c r="F15460" s="265" t="s">
        <v>4787</v>
      </c>
      <c r="G15460" s="265" t="s">
        <v>2229</v>
      </c>
      <c r="H15460" s="273" t="s">
        <v>2392</v>
      </c>
      <c r="I15460" s="273" t="s">
        <v>562</v>
      </c>
      <c r="J15460" s="273">
        <v>-15.28</v>
      </c>
      <c r="K15460" s="83" t="str">
        <f>IFERROR(IFERROR(VLOOKUP(I15460,'DE-PARA'!B:D,3,0),VLOOKUP(I15460,'DE-PARA'!C:D,2,0)),"NÃO ENCONTRADO")</f>
        <v>Outras Saídas</v>
      </c>
      <c r="L15460" s="50" t="str">
        <f>VLOOKUP(K15460,'Base -Receita-Despesa'!$B:$AS,1,FALSE)</f>
        <v>Outras Saídas</v>
      </c>
    </row>
    <row r="15461" spans="1:12" x14ac:dyDescent="0.3">
      <c r="A15461" s="82" t="str">
        <f t="shared" si="482"/>
        <v>2019</v>
      </c>
      <c r="B15461" s="263" t="s">
        <v>2228</v>
      </c>
      <c r="C15461" s="264" t="s">
        <v>138</v>
      </c>
      <c r="D15461" s="74" t="str">
        <f t="shared" si="483"/>
        <v>out/2019</v>
      </c>
      <c r="E15461" s="267">
        <v>43766</v>
      </c>
      <c r="F15461" s="265" t="s">
        <v>4788</v>
      </c>
      <c r="G15461" s="265" t="s">
        <v>2229</v>
      </c>
      <c r="H15461" s="273" t="s">
        <v>2392</v>
      </c>
      <c r="I15461" s="273" t="s">
        <v>145</v>
      </c>
      <c r="J15461" s="273">
        <v>-84.81</v>
      </c>
      <c r="K15461" s="83" t="str">
        <f>IFERROR(IFERROR(VLOOKUP(I15461,'DE-PARA'!B:D,3,0),VLOOKUP(I15461,'DE-PARA'!C:D,2,0)),"NÃO ENCONTRADO")</f>
        <v>Serviços</v>
      </c>
      <c r="L15461" s="50" t="str">
        <f>VLOOKUP(K15461,'Base -Receita-Despesa'!$B:$AS,1,FALSE)</f>
        <v>Serviços</v>
      </c>
    </row>
    <row r="15462" spans="1:12" x14ac:dyDescent="0.3">
      <c r="A15462" s="82" t="str">
        <f t="shared" si="482"/>
        <v>2019</v>
      </c>
      <c r="B15462" s="263" t="s">
        <v>2228</v>
      </c>
      <c r="C15462" s="264" t="s">
        <v>138</v>
      </c>
      <c r="D15462" s="74" t="str">
        <f t="shared" si="483"/>
        <v>out/2019</v>
      </c>
      <c r="E15462" s="267">
        <v>43766</v>
      </c>
      <c r="F15462" s="265" t="s">
        <v>4788</v>
      </c>
      <c r="G15462" s="265" t="s">
        <v>2229</v>
      </c>
      <c r="H15462" s="273" t="s">
        <v>2392</v>
      </c>
      <c r="I15462" s="268" t="s">
        <v>562</v>
      </c>
      <c r="J15462" s="268">
        <v>-18.62</v>
      </c>
      <c r="K15462" s="83" t="str">
        <f>IFERROR(IFERROR(VLOOKUP(I15462,'DE-PARA'!B:D,3,0),VLOOKUP(I15462,'DE-PARA'!C:D,2,0)),"NÃO ENCONTRADO")</f>
        <v>Outras Saídas</v>
      </c>
      <c r="L15462" s="50" t="str">
        <f>VLOOKUP(K15462,'Base -Receita-Despesa'!$B:$AS,1,FALSE)</f>
        <v>Outras Saídas</v>
      </c>
    </row>
    <row r="15463" spans="1:12" x14ac:dyDescent="0.3">
      <c r="A15463" s="82" t="str">
        <f t="shared" si="482"/>
        <v>2019</v>
      </c>
      <c r="B15463" s="263" t="s">
        <v>2228</v>
      </c>
      <c r="C15463" s="264" t="s">
        <v>138</v>
      </c>
      <c r="D15463" s="74" t="str">
        <f t="shared" si="483"/>
        <v>out/2019</v>
      </c>
      <c r="E15463" s="267">
        <v>43766</v>
      </c>
      <c r="F15463" s="265">
        <v>72046</v>
      </c>
      <c r="G15463" s="265" t="s">
        <v>2229</v>
      </c>
      <c r="H15463" s="273" t="s">
        <v>4383</v>
      </c>
      <c r="I15463" s="273" t="s">
        <v>2183</v>
      </c>
      <c r="J15463" s="269">
        <v>-1111.2</v>
      </c>
      <c r="K15463" s="83" t="str">
        <f>IFERROR(IFERROR(VLOOKUP(I15463,'DE-PARA'!B:D,3,0),VLOOKUP(I15463,'DE-PARA'!C:D,2,0)),"NÃO ENCONTRADO")</f>
        <v>Materiais</v>
      </c>
      <c r="L15463" s="50" t="str">
        <f>VLOOKUP(K15463,'Base -Receita-Despesa'!$B:$AS,1,FALSE)</f>
        <v>Materiais</v>
      </c>
    </row>
    <row r="15464" spans="1:12" x14ac:dyDescent="0.3">
      <c r="A15464" s="82" t="str">
        <f t="shared" si="482"/>
        <v>2019</v>
      </c>
      <c r="B15464" s="263" t="s">
        <v>2228</v>
      </c>
      <c r="C15464" s="264" t="s">
        <v>138</v>
      </c>
      <c r="D15464" s="74" t="str">
        <f t="shared" si="483"/>
        <v>out/2019</v>
      </c>
      <c r="E15464" s="267">
        <v>43767</v>
      </c>
      <c r="F15464" s="265">
        <v>14296</v>
      </c>
      <c r="G15464" s="265" t="s">
        <v>2229</v>
      </c>
      <c r="H15464" s="273" t="s">
        <v>4655</v>
      </c>
      <c r="I15464" s="273" t="s">
        <v>2190</v>
      </c>
      <c r="J15464" s="278">
        <v>-1632</v>
      </c>
      <c r="K15464" s="83" t="str">
        <f>IFERROR(IFERROR(VLOOKUP(I15464,'DE-PARA'!B:D,3,0),VLOOKUP(I15464,'DE-PARA'!C:D,2,0)),"NÃO ENCONTRADO")</f>
        <v>Materiais</v>
      </c>
      <c r="L15464" s="50" t="str">
        <f>VLOOKUP(K15464,'Base -Receita-Despesa'!$B:$AS,1,FALSE)</f>
        <v>Materiais</v>
      </c>
    </row>
    <row r="15465" spans="1:12" x14ac:dyDescent="0.3">
      <c r="A15465" s="82" t="str">
        <f t="shared" si="482"/>
        <v>2019</v>
      </c>
      <c r="B15465" s="263" t="s">
        <v>2228</v>
      </c>
      <c r="C15465" s="264" t="s">
        <v>138</v>
      </c>
      <c r="D15465" s="74" t="str">
        <f t="shared" si="483"/>
        <v>out/2019</v>
      </c>
      <c r="E15465" s="267">
        <v>43767</v>
      </c>
      <c r="F15465" s="265">
        <v>14296</v>
      </c>
      <c r="G15465" s="265" t="s">
        <v>2229</v>
      </c>
      <c r="H15465" s="273" t="s">
        <v>4655</v>
      </c>
      <c r="I15465" s="273" t="s">
        <v>562</v>
      </c>
      <c r="J15465" s="273">
        <v>-143.16</v>
      </c>
      <c r="K15465" s="83" t="str">
        <f>IFERROR(IFERROR(VLOOKUP(I15465,'DE-PARA'!B:D,3,0),VLOOKUP(I15465,'DE-PARA'!C:D,2,0)),"NÃO ENCONTRADO")</f>
        <v>Outras Saídas</v>
      </c>
      <c r="L15465" s="50" t="str">
        <f>VLOOKUP(K15465,'Base -Receita-Despesa'!$B:$AS,1,FALSE)</f>
        <v>Outras Saídas</v>
      </c>
    </row>
    <row r="15466" spans="1:12" x14ac:dyDescent="0.3">
      <c r="A15466" s="82" t="str">
        <f t="shared" ref="A15466:A15529" si="484">IF(K15466="NÃO ENCONTRADO",0,RIGHT(D15466,4))</f>
        <v>2019</v>
      </c>
      <c r="B15466" s="263" t="s">
        <v>2228</v>
      </c>
      <c r="C15466" s="264" t="s">
        <v>138</v>
      </c>
      <c r="D15466" s="74" t="str">
        <f t="shared" si="483"/>
        <v>out/2019</v>
      </c>
      <c r="E15466" s="267">
        <v>43767</v>
      </c>
      <c r="F15466" s="265">
        <v>14646</v>
      </c>
      <c r="G15466" s="265" t="s">
        <v>2232</v>
      </c>
      <c r="H15466" s="273" t="s">
        <v>4655</v>
      </c>
      <c r="I15466" s="273" t="s">
        <v>2190</v>
      </c>
      <c r="J15466" s="278">
        <v>-1419.5</v>
      </c>
      <c r="K15466" s="83" t="str">
        <f>IFERROR(IFERROR(VLOOKUP(I15466,'DE-PARA'!B:D,3,0),VLOOKUP(I15466,'DE-PARA'!C:D,2,0)),"NÃO ENCONTRADO")</f>
        <v>Materiais</v>
      </c>
      <c r="L15466" s="50" t="str">
        <f>VLOOKUP(K15466,'Base -Receita-Despesa'!$B:$AS,1,FALSE)</f>
        <v>Materiais</v>
      </c>
    </row>
    <row r="15467" spans="1:12" x14ac:dyDescent="0.3">
      <c r="A15467" s="82" t="str">
        <f t="shared" si="484"/>
        <v>2019</v>
      </c>
      <c r="B15467" s="263" t="s">
        <v>2228</v>
      </c>
      <c r="C15467" s="264" t="s">
        <v>138</v>
      </c>
      <c r="D15467" s="74" t="str">
        <f t="shared" si="483"/>
        <v>out/2019</v>
      </c>
      <c r="E15467" s="267">
        <v>43767</v>
      </c>
      <c r="F15467" s="265">
        <v>14646</v>
      </c>
      <c r="G15467" s="265" t="s">
        <v>2232</v>
      </c>
      <c r="H15467" s="273" t="s">
        <v>4655</v>
      </c>
      <c r="I15467" s="268" t="s">
        <v>562</v>
      </c>
      <c r="J15467" s="268">
        <v>-38.950000000000003</v>
      </c>
      <c r="K15467" s="83" t="str">
        <f>IFERROR(IFERROR(VLOOKUP(I15467,'DE-PARA'!B:D,3,0),VLOOKUP(I15467,'DE-PARA'!C:D,2,0)),"NÃO ENCONTRADO")</f>
        <v>Outras Saídas</v>
      </c>
      <c r="L15467" s="50" t="str">
        <f>VLOOKUP(K15467,'Base -Receita-Despesa'!$B:$AS,1,FALSE)</f>
        <v>Outras Saídas</v>
      </c>
    </row>
    <row r="15468" spans="1:12" x14ac:dyDescent="0.3">
      <c r="A15468" s="82" t="str">
        <f t="shared" si="484"/>
        <v>2019</v>
      </c>
      <c r="B15468" s="263" t="s">
        <v>2228</v>
      </c>
      <c r="C15468" s="264" t="s">
        <v>138</v>
      </c>
      <c r="D15468" s="74" t="str">
        <f t="shared" si="483"/>
        <v>out/2019</v>
      </c>
      <c r="E15468" s="267">
        <v>43767</v>
      </c>
      <c r="F15468" s="265">
        <v>232</v>
      </c>
      <c r="G15468" s="265" t="s">
        <v>2229</v>
      </c>
      <c r="H15468" s="282" t="s">
        <v>4534</v>
      </c>
      <c r="I15468" s="273" t="s">
        <v>2188</v>
      </c>
      <c r="J15468" s="278">
        <v>-1280</v>
      </c>
      <c r="K15468" s="83" t="str">
        <f>IFERROR(IFERROR(VLOOKUP(I15468,'DE-PARA'!B:D,3,0),VLOOKUP(I15468,'DE-PARA'!C:D,2,0)),"NÃO ENCONTRADO")</f>
        <v>Materiais</v>
      </c>
      <c r="L15468" s="50" t="str">
        <f>VLOOKUP(K15468,'Base -Receita-Despesa'!$B:$AS,1,FALSE)</f>
        <v>Materiais</v>
      </c>
    </row>
    <row r="15469" spans="1:12" x14ac:dyDescent="0.3">
      <c r="A15469" s="82" t="str">
        <f t="shared" si="484"/>
        <v>2019</v>
      </c>
      <c r="B15469" s="263" t="s">
        <v>2228</v>
      </c>
      <c r="C15469" s="264" t="s">
        <v>138</v>
      </c>
      <c r="D15469" s="74" t="str">
        <f t="shared" si="483"/>
        <v>out/2019</v>
      </c>
      <c r="E15469" s="267">
        <v>43767</v>
      </c>
      <c r="F15469" s="265">
        <v>263</v>
      </c>
      <c r="G15469" s="265" t="s">
        <v>2229</v>
      </c>
      <c r="H15469" s="273" t="s">
        <v>4534</v>
      </c>
      <c r="I15469" s="273" t="s">
        <v>2188</v>
      </c>
      <c r="J15469" s="273">
        <v>-233</v>
      </c>
      <c r="K15469" s="83" t="str">
        <f>IFERROR(IFERROR(VLOOKUP(I15469,'DE-PARA'!B:D,3,0),VLOOKUP(I15469,'DE-PARA'!C:D,2,0)),"NÃO ENCONTRADO")</f>
        <v>Materiais</v>
      </c>
      <c r="L15469" s="50" t="str">
        <f>VLOOKUP(K15469,'Base -Receita-Despesa'!$B:$AS,1,FALSE)</f>
        <v>Materiais</v>
      </c>
    </row>
    <row r="15470" spans="1:12" x14ac:dyDescent="0.3">
      <c r="A15470" s="82" t="str">
        <f t="shared" si="484"/>
        <v>2019</v>
      </c>
      <c r="B15470" s="263" t="s">
        <v>2228</v>
      </c>
      <c r="C15470" s="264" t="s">
        <v>138</v>
      </c>
      <c r="D15470" s="74" t="str">
        <f t="shared" si="483"/>
        <v>out/2019</v>
      </c>
      <c r="E15470" s="267">
        <v>43767</v>
      </c>
      <c r="F15470" s="265">
        <v>424655</v>
      </c>
      <c r="G15470" s="265" t="s">
        <v>2229</v>
      </c>
      <c r="H15470" s="273" t="s">
        <v>4398</v>
      </c>
      <c r="I15470" s="273" t="s">
        <v>232</v>
      </c>
      <c r="J15470" s="273">
        <v>-896</v>
      </c>
      <c r="K15470" s="83" t="str">
        <f>IFERROR(IFERROR(VLOOKUP(I15470,'DE-PARA'!B:D,3,0),VLOOKUP(I15470,'DE-PARA'!C:D,2,0)),"NÃO ENCONTRADO")</f>
        <v>Materiais</v>
      </c>
      <c r="L15470" s="50" t="str">
        <f>VLOOKUP(K15470,'Base -Receita-Despesa'!$B:$AS,1,FALSE)</f>
        <v>Materiais</v>
      </c>
    </row>
    <row r="15471" spans="1:12" x14ac:dyDescent="0.3">
      <c r="A15471" s="82" t="str">
        <f t="shared" si="484"/>
        <v>2019</v>
      </c>
      <c r="B15471" s="263" t="s">
        <v>2228</v>
      </c>
      <c r="C15471" s="264" t="s">
        <v>138</v>
      </c>
      <c r="D15471" s="74" t="str">
        <f t="shared" si="483"/>
        <v>out/2019</v>
      </c>
      <c r="E15471" s="267">
        <v>43767</v>
      </c>
      <c r="F15471" s="265">
        <v>424654</v>
      </c>
      <c r="G15471" s="265" t="s">
        <v>2229</v>
      </c>
      <c r="H15471" s="273" t="s">
        <v>4398</v>
      </c>
      <c r="I15471" s="273" t="s">
        <v>232</v>
      </c>
      <c r="J15471" s="273">
        <v>-448</v>
      </c>
      <c r="K15471" s="83" t="str">
        <f>IFERROR(IFERROR(VLOOKUP(I15471,'DE-PARA'!B:D,3,0),VLOOKUP(I15471,'DE-PARA'!C:D,2,0)),"NÃO ENCONTRADO")</f>
        <v>Materiais</v>
      </c>
      <c r="L15471" s="50" t="str">
        <f>VLOOKUP(K15471,'Base -Receita-Despesa'!$B:$AS,1,FALSE)</f>
        <v>Materiais</v>
      </c>
    </row>
    <row r="15472" spans="1:12" x14ac:dyDescent="0.3">
      <c r="A15472" s="82" t="str">
        <f t="shared" si="484"/>
        <v>2019</v>
      </c>
      <c r="B15472" s="263" t="s">
        <v>2228</v>
      </c>
      <c r="C15472" s="264" t="s">
        <v>138</v>
      </c>
      <c r="D15472" s="74" t="str">
        <f t="shared" si="483"/>
        <v>out/2019</v>
      </c>
      <c r="E15472" s="267">
        <v>43767</v>
      </c>
      <c r="F15472" s="265">
        <v>5194</v>
      </c>
      <c r="G15472" s="265" t="s">
        <v>2229</v>
      </c>
      <c r="H15472" s="273" t="s">
        <v>4376</v>
      </c>
      <c r="I15472" s="273" t="s">
        <v>2194</v>
      </c>
      <c r="J15472" s="268">
        <v>-146</v>
      </c>
      <c r="K15472" s="83" t="str">
        <f>IFERROR(IFERROR(VLOOKUP(I15472,'DE-PARA'!B:D,3,0),VLOOKUP(I15472,'DE-PARA'!C:D,2,0)),"NÃO ENCONTRADO")</f>
        <v>Materiais</v>
      </c>
      <c r="L15472" s="50" t="str">
        <f>VLOOKUP(K15472,'Base -Receita-Despesa'!$B:$AS,1,FALSE)</f>
        <v>Materiais</v>
      </c>
    </row>
    <row r="15473" spans="1:12" x14ac:dyDescent="0.3">
      <c r="A15473" s="82" t="str">
        <f t="shared" si="484"/>
        <v>2019</v>
      </c>
      <c r="B15473" s="263" t="s">
        <v>2228</v>
      </c>
      <c r="C15473" s="264" t="s">
        <v>138</v>
      </c>
      <c r="D15473" s="74" t="str">
        <f t="shared" si="483"/>
        <v>out/2019</v>
      </c>
      <c r="E15473" s="267">
        <v>43767</v>
      </c>
      <c r="F15473" s="265">
        <v>11268</v>
      </c>
      <c r="G15473" s="265" t="s">
        <v>2229</v>
      </c>
      <c r="H15473" s="273" t="s">
        <v>4649</v>
      </c>
      <c r="I15473" s="273" t="s">
        <v>2182</v>
      </c>
      <c r="J15473" s="268">
        <v>-730.4</v>
      </c>
      <c r="K15473" s="83" t="str">
        <f>IFERROR(IFERROR(VLOOKUP(I15473,'DE-PARA'!B:D,3,0),VLOOKUP(I15473,'DE-PARA'!C:D,2,0)),"NÃO ENCONTRADO")</f>
        <v>Materiais</v>
      </c>
      <c r="L15473" s="50" t="str">
        <f>VLOOKUP(K15473,'Base -Receita-Despesa'!$B:$AS,1,FALSE)</f>
        <v>Materiais</v>
      </c>
    </row>
    <row r="15474" spans="1:12" x14ac:dyDescent="0.3">
      <c r="A15474" s="82" t="str">
        <f t="shared" si="484"/>
        <v>2019</v>
      </c>
      <c r="B15474" s="263" t="s">
        <v>2228</v>
      </c>
      <c r="C15474" s="264" t="s">
        <v>138</v>
      </c>
      <c r="D15474" s="74" t="str">
        <f t="shared" si="483"/>
        <v>out/2019</v>
      </c>
      <c r="E15474" s="267">
        <v>43767</v>
      </c>
      <c r="F15474" s="265">
        <v>1104461</v>
      </c>
      <c r="G15474" s="265" t="s">
        <v>2232</v>
      </c>
      <c r="H15474" s="273" t="s">
        <v>2605</v>
      </c>
      <c r="I15474" s="273" t="s">
        <v>2182</v>
      </c>
      <c r="J15474" s="278">
        <v>-2491.0300000000002</v>
      </c>
      <c r="K15474" s="83" t="str">
        <f>IFERROR(IFERROR(VLOOKUP(I15474,'DE-PARA'!B:D,3,0),VLOOKUP(I15474,'DE-PARA'!C:D,2,0)),"NÃO ENCONTRADO")</f>
        <v>Materiais</v>
      </c>
      <c r="L15474" s="50" t="str">
        <f>VLOOKUP(K15474,'Base -Receita-Despesa'!$B:$AS,1,FALSE)</f>
        <v>Materiais</v>
      </c>
    </row>
    <row r="15475" spans="1:12" x14ac:dyDescent="0.3">
      <c r="A15475" s="82" t="str">
        <f t="shared" si="484"/>
        <v>2019</v>
      </c>
      <c r="B15475" s="263" t="s">
        <v>2228</v>
      </c>
      <c r="C15475" s="264" t="s">
        <v>138</v>
      </c>
      <c r="D15475" s="74" t="str">
        <f t="shared" si="483"/>
        <v>out/2019</v>
      </c>
      <c r="E15475" s="267">
        <v>43767</v>
      </c>
      <c r="F15475" s="265">
        <v>1117413</v>
      </c>
      <c r="G15475" s="265" t="s">
        <v>2330</v>
      </c>
      <c r="H15475" s="273" t="s">
        <v>2605</v>
      </c>
      <c r="I15475" s="273" t="s">
        <v>2182</v>
      </c>
      <c r="J15475" s="278">
        <v>-1366.83</v>
      </c>
      <c r="K15475" s="83" t="str">
        <f>IFERROR(IFERROR(VLOOKUP(I15475,'DE-PARA'!B:D,3,0),VLOOKUP(I15475,'DE-PARA'!C:D,2,0)),"NÃO ENCONTRADO")</f>
        <v>Materiais</v>
      </c>
      <c r="L15475" s="50" t="str">
        <f>VLOOKUP(K15475,'Base -Receita-Despesa'!$B:$AS,1,FALSE)</f>
        <v>Materiais</v>
      </c>
    </row>
    <row r="15476" spans="1:12" x14ac:dyDescent="0.3">
      <c r="A15476" s="82" t="str">
        <f t="shared" si="484"/>
        <v>2019</v>
      </c>
      <c r="B15476" s="263" t="s">
        <v>2228</v>
      </c>
      <c r="C15476" s="264" t="s">
        <v>138</v>
      </c>
      <c r="D15476" s="74" t="str">
        <f t="shared" si="483"/>
        <v>out/2019</v>
      </c>
      <c r="E15476" s="267">
        <v>43767</v>
      </c>
      <c r="F15476" s="265">
        <v>1117413</v>
      </c>
      <c r="G15476" s="265" t="s">
        <v>2324</v>
      </c>
      <c r="H15476" s="273" t="s">
        <v>2605</v>
      </c>
      <c r="I15476" s="273" t="s">
        <v>2182</v>
      </c>
      <c r="J15476" s="278">
        <v>-1366.83</v>
      </c>
      <c r="K15476" s="83" t="str">
        <f>IFERROR(IFERROR(VLOOKUP(I15476,'DE-PARA'!B:D,3,0),VLOOKUP(I15476,'DE-PARA'!C:D,2,0)),"NÃO ENCONTRADO")</f>
        <v>Materiais</v>
      </c>
      <c r="L15476" s="50" t="str">
        <f>VLOOKUP(K15476,'Base -Receita-Despesa'!$B:$AS,1,FALSE)</f>
        <v>Materiais</v>
      </c>
    </row>
    <row r="15477" spans="1:12" x14ac:dyDescent="0.3">
      <c r="A15477" s="82" t="str">
        <f t="shared" si="484"/>
        <v>2019</v>
      </c>
      <c r="B15477" s="263" t="s">
        <v>2228</v>
      </c>
      <c r="C15477" s="264" t="s">
        <v>138</v>
      </c>
      <c r="D15477" s="74" t="str">
        <f t="shared" si="483"/>
        <v>out/2019</v>
      </c>
      <c r="E15477" s="267">
        <v>43767</v>
      </c>
      <c r="F15477" s="265">
        <v>1117413</v>
      </c>
      <c r="G15477" s="265" t="s">
        <v>2238</v>
      </c>
      <c r="H15477" s="273" t="s">
        <v>2605</v>
      </c>
      <c r="I15477" s="273" t="s">
        <v>2182</v>
      </c>
      <c r="J15477" s="278">
        <v>-1408.25</v>
      </c>
      <c r="K15477" s="83" t="str">
        <f>IFERROR(IFERROR(VLOOKUP(I15477,'DE-PARA'!B:D,3,0),VLOOKUP(I15477,'DE-PARA'!C:D,2,0)),"NÃO ENCONTRADO")</f>
        <v>Materiais</v>
      </c>
      <c r="L15477" s="50" t="str">
        <f>VLOOKUP(K15477,'Base -Receita-Despesa'!$B:$AS,1,FALSE)</f>
        <v>Materiais</v>
      </c>
    </row>
    <row r="15478" spans="1:12" x14ac:dyDescent="0.3">
      <c r="A15478" s="82" t="str">
        <f t="shared" si="484"/>
        <v>2019</v>
      </c>
      <c r="B15478" s="263" t="s">
        <v>2228</v>
      </c>
      <c r="C15478" s="264" t="s">
        <v>138</v>
      </c>
      <c r="D15478" s="74" t="str">
        <f t="shared" si="483"/>
        <v>out/2019</v>
      </c>
      <c r="E15478" s="267">
        <v>43767</v>
      </c>
      <c r="F15478" s="265">
        <v>258762</v>
      </c>
      <c r="G15478" s="265" t="s">
        <v>2229</v>
      </c>
      <c r="H15478" s="273" t="s">
        <v>4789</v>
      </c>
      <c r="I15478" s="273" t="s">
        <v>2181</v>
      </c>
      <c r="J15478" s="273">
        <v>-16.899999999999999</v>
      </c>
      <c r="K15478" s="83" t="str">
        <f>IFERROR(IFERROR(VLOOKUP(I15478,'DE-PARA'!B:D,3,0),VLOOKUP(I15478,'DE-PARA'!C:D,2,0)),"NÃO ENCONTRADO")</f>
        <v>Materiais</v>
      </c>
      <c r="L15478" s="50" t="str">
        <f>VLOOKUP(K15478,'Base -Receita-Despesa'!$B:$AS,1,FALSE)</f>
        <v>Materiais</v>
      </c>
    </row>
    <row r="15479" spans="1:12" x14ac:dyDescent="0.3">
      <c r="A15479" s="82" t="str">
        <f t="shared" si="484"/>
        <v>2019</v>
      </c>
      <c r="B15479" s="263" t="s">
        <v>2228</v>
      </c>
      <c r="C15479" s="264" t="s">
        <v>138</v>
      </c>
      <c r="D15479" s="74" t="str">
        <f t="shared" si="483"/>
        <v>out/2019</v>
      </c>
      <c r="E15479" s="267">
        <v>43767</v>
      </c>
      <c r="F15479" s="265">
        <v>258762</v>
      </c>
      <c r="G15479" s="265" t="s">
        <v>2229</v>
      </c>
      <c r="H15479" s="273" t="s">
        <v>4789</v>
      </c>
      <c r="I15479" s="273" t="s">
        <v>562</v>
      </c>
      <c r="J15479" s="273">
        <v>-0.14000000000000001</v>
      </c>
      <c r="K15479" s="83" t="str">
        <f>IFERROR(IFERROR(VLOOKUP(I15479,'DE-PARA'!B:D,3,0),VLOOKUP(I15479,'DE-PARA'!C:D,2,0)),"NÃO ENCONTRADO")</f>
        <v>Outras Saídas</v>
      </c>
      <c r="L15479" s="50" t="str">
        <f>VLOOKUP(K15479,'Base -Receita-Despesa'!$B:$AS,1,FALSE)</f>
        <v>Outras Saídas</v>
      </c>
    </row>
    <row r="15480" spans="1:12" x14ac:dyDescent="0.3">
      <c r="A15480" s="82" t="str">
        <f t="shared" si="484"/>
        <v>2019</v>
      </c>
      <c r="B15480" s="263" t="s">
        <v>2228</v>
      </c>
      <c r="C15480" s="264" t="s">
        <v>138</v>
      </c>
      <c r="D15480" s="74" t="str">
        <f t="shared" si="483"/>
        <v>out/2019</v>
      </c>
      <c r="E15480" s="267">
        <v>43767</v>
      </c>
      <c r="F15480" s="265">
        <v>258809</v>
      </c>
      <c r="G15480" s="265" t="s">
        <v>2229</v>
      </c>
      <c r="H15480" s="273" t="s">
        <v>4789</v>
      </c>
      <c r="I15480" s="273" t="s">
        <v>2182</v>
      </c>
      <c r="J15480" s="278">
        <v>-1237.99</v>
      </c>
      <c r="K15480" s="83" t="str">
        <f>IFERROR(IFERROR(VLOOKUP(I15480,'DE-PARA'!B:D,3,0),VLOOKUP(I15480,'DE-PARA'!C:D,2,0)),"NÃO ENCONTRADO")</f>
        <v>Materiais</v>
      </c>
      <c r="L15480" s="50" t="str">
        <f>VLOOKUP(K15480,'Base -Receita-Despesa'!$B:$AS,1,FALSE)</f>
        <v>Materiais</v>
      </c>
    </row>
    <row r="15481" spans="1:12" x14ac:dyDescent="0.3">
      <c r="A15481" s="82" t="str">
        <f t="shared" si="484"/>
        <v>2019</v>
      </c>
      <c r="B15481" s="263" t="s">
        <v>2228</v>
      </c>
      <c r="C15481" s="264" t="s">
        <v>138</v>
      </c>
      <c r="D15481" s="74" t="str">
        <f t="shared" si="483"/>
        <v>out/2019</v>
      </c>
      <c r="E15481" s="267">
        <v>43767</v>
      </c>
      <c r="F15481" s="265">
        <v>258809</v>
      </c>
      <c r="G15481" s="265" t="s">
        <v>2229</v>
      </c>
      <c r="H15481" s="273" t="s">
        <v>4789</v>
      </c>
      <c r="I15481" s="268" t="s">
        <v>562</v>
      </c>
      <c r="J15481" s="268">
        <v>-9.89</v>
      </c>
      <c r="K15481" s="83" t="str">
        <f>IFERROR(IFERROR(VLOOKUP(I15481,'DE-PARA'!B:D,3,0),VLOOKUP(I15481,'DE-PARA'!C:D,2,0)),"NÃO ENCONTRADO")</f>
        <v>Outras Saídas</v>
      </c>
      <c r="L15481" s="50" t="str">
        <f>VLOOKUP(K15481,'Base -Receita-Despesa'!$B:$AS,1,FALSE)</f>
        <v>Outras Saídas</v>
      </c>
    </row>
    <row r="15482" spans="1:12" x14ac:dyDescent="0.3">
      <c r="A15482" s="82" t="str">
        <f t="shared" si="484"/>
        <v>2019</v>
      </c>
      <c r="B15482" s="263" t="s">
        <v>2228</v>
      </c>
      <c r="C15482" s="264" t="s">
        <v>138</v>
      </c>
      <c r="D15482" s="74" t="str">
        <f t="shared" si="483"/>
        <v>out/2019</v>
      </c>
      <c r="E15482" s="267">
        <v>43767</v>
      </c>
      <c r="F15482" s="265">
        <v>1194592</v>
      </c>
      <c r="G15482" s="265" t="s">
        <v>2229</v>
      </c>
      <c r="H15482" s="273" t="s">
        <v>4400</v>
      </c>
      <c r="I15482" s="273" t="s">
        <v>2182</v>
      </c>
      <c r="J15482" s="278">
        <v>-1065.56</v>
      </c>
      <c r="K15482" s="83" t="str">
        <f>IFERROR(IFERROR(VLOOKUP(I15482,'DE-PARA'!B:D,3,0),VLOOKUP(I15482,'DE-PARA'!C:D,2,0)),"NÃO ENCONTRADO")</f>
        <v>Materiais</v>
      </c>
      <c r="L15482" s="50" t="str">
        <f>VLOOKUP(K15482,'Base -Receita-Despesa'!$B:$AS,1,FALSE)</f>
        <v>Materiais</v>
      </c>
    </row>
    <row r="15483" spans="1:12" x14ac:dyDescent="0.3">
      <c r="A15483" s="82" t="str">
        <f t="shared" si="484"/>
        <v>2019</v>
      </c>
      <c r="B15483" s="263" t="s">
        <v>2228</v>
      </c>
      <c r="C15483" s="264" t="s">
        <v>138</v>
      </c>
      <c r="D15483" s="74" t="str">
        <f t="shared" si="483"/>
        <v>out/2019</v>
      </c>
      <c r="E15483" s="267">
        <v>43767</v>
      </c>
      <c r="F15483" s="265">
        <v>505627</v>
      </c>
      <c r="G15483" s="265" t="s">
        <v>2229</v>
      </c>
      <c r="H15483" s="273" t="s">
        <v>4400</v>
      </c>
      <c r="I15483" s="273" t="s">
        <v>2181</v>
      </c>
      <c r="J15483" s="273">
        <v>-949.4</v>
      </c>
      <c r="K15483" s="83" t="str">
        <f>IFERROR(IFERROR(VLOOKUP(I15483,'DE-PARA'!B:D,3,0),VLOOKUP(I15483,'DE-PARA'!C:D,2,0)),"NÃO ENCONTRADO")</f>
        <v>Materiais</v>
      </c>
      <c r="L15483" s="50" t="str">
        <f>VLOOKUP(K15483,'Base -Receita-Despesa'!$B:$AS,1,FALSE)</f>
        <v>Materiais</v>
      </c>
    </row>
    <row r="15484" spans="1:12" x14ac:dyDescent="0.3">
      <c r="A15484" s="82" t="str">
        <f t="shared" si="484"/>
        <v>2019</v>
      </c>
      <c r="B15484" s="263" t="s">
        <v>2228</v>
      </c>
      <c r="C15484" s="264" t="s">
        <v>138</v>
      </c>
      <c r="D15484" s="74" t="str">
        <f t="shared" si="483"/>
        <v>out/2019</v>
      </c>
      <c r="E15484" s="267">
        <v>43767</v>
      </c>
      <c r="F15484" s="265">
        <v>509198</v>
      </c>
      <c r="G15484" s="265" t="s">
        <v>2229</v>
      </c>
      <c r="H15484" s="273" t="s">
        <v>4400</v>
      </c>
      <c r="I15484" s="273" t="s">
        <v>2181</v>
      </c>
      <c r="J15484" s="278">
        <v>-6495.26</v>
      </c>
      <c r="K15484" s="83" t="str">
        <f>IFERROR(IFERROR(VLOOKUP(I15484,'DE-PARA'!B:D,3,0),VLOOKUP(I15484,'DE-PARA'!C:D,2,0)),"NÃO ENCONTRADO")</f>
        <v>Materiais</v>
      </c>
      <c r="L15484" s="50" t="str">
        <f>VLOOKUP(K15484,'Base -Receita-Despesa'!$B:$AS,1,FALSE)</f>
        <v>Materiais</v>
      </c>
    </row>
    <row r="15485" spans="1:12" x14ac:dyDescent="0.3">
      <c r="A15485" s="82" t="str">
        <f t="shared" si="484"/>
        <v>2019</v>
      </c>
      <c r="B15485" s="263" t="s">
        <v>2228</v>
      </c>
      <c r="C15485" s="264" t="s">
        <v>138</v>
      </c>
      <c r="D15485" s="74" t="str">
        <f t="shared" si="483"/>
        <v>out/2019</v>
      </c>
      <c r="E15485" s="267">
        <v>43767</v>
      </c>
      <c r="F15485" s="265">
        <v>28493</v>
      </c>
      <c r="G15485" s="265" t="s">
        <v>2229</v>
      </c>
      <c r="H15485" s="273" t="s">
        <v>4407</v>
      </c>
      <c r="I15485" s="273" t="s">
        <v>2182</v>
      </c>
      <c r="J15485" s="273">
        <v>-706.6</v>
      </c>
      <c r="K15485" s="83" t="str">
        <f>IFERROR(IFERROR(VLOOKUP(I15485,'DE-PARA'!B:D,3,0),VLOOKUP(I15485,'DE-PARA'!C:D,2,0)),"NÃO ENCONTRADO")</f>
        <v>Materiais</v>
      </c>
      <c r="L15485" s="50" t="str">
        <f>VLOOKUP(K15485,'Base -Receita-Despesa'!$B:$AS,1,FALSE)</f>
        <v>Materiais</v>
      </c>
    </row>
    <row r="15486" spans="1:12" x14ac:dyDescent="0.3">
      <c r="A15486" s="82" t="str">
        <f t="shared" si="484"/>
        <v>2019</v>
      </c>
      <c r="B15486" s="263" t="s">
        <v>2228</v>
      </c>
      <c r="C15486" s="264" t="s">
        <v>138</v>
      </c>
      <c r="D15486" s="74" t="str">
        <f t="shared" si="483"/>
        <v>out/2019</v>
      </c>
      <c r="E15486" s="267">
        <v>43767</v>
      </c>
      <c r="F15486" s="265">
        <v>28712</v>
      </c>
      <c r="G15486" s="265" t="s">
        <v>2229</v>
      </c>
      <c r="H15486" s="273" t="s">
        <v>4407</v>
      </c>
      <c r="I15486" s="273" t="s">
        <v>2182</v>
      </c>
      <c r="J15486" s="273">
        <v>-58.8</v>
      </c>
      <c r="K15486" s="83" t="str">
        <f>IFERROR(IFERROR(VLOOKUP(I15486,'DE-PARA'!B:D,3,0),VLOOKUP(I15486,'DE-PARA'!C:D,2,0)),"NÃO ENCONTRADO")</f>
        <v>Materiais</v>
      </c>
      <c r="L15486" s="50" t="str">
        <f>VLOOKUP(K15486,'Base -Receita-Despesa'!$B:$AS,1,FALSE)</f>
        <v>Materiais</v>
      </c>
    </row>
    <row r="15487" spans="1:12" x14ac:dyDescent="0.3">
      <c r="A15487" s="82" t="str">
        <f t="shared" si="484"/>
        <v>2019</v>
      </c>
      <c r="B15487" s="263" t="s">
        <v>2228</v>
      </c>
      <c r="C15487" s="264" t="s">
        <v>138</v>
      </c>
      <c r="D15487" s="74" t="str">
        <f t="shared" si="483"/>
        <v>out/2019</v>
      </c>
      <c r="E15487" s="267">
        <v>43767</v>
      </c>
      <c r="F15487" s="265">
        <v>28899</v>
      </c>
      <c r="G15487" s="265" t="s">
        <v>2229</v>
      </c>
      <c r="H15487" s="273" t="s">
        <v>4407</v>
      </c>
      <c r="I15487" s="273" t="s">
        <v>2190</v>
      </c>
      <c r="J15487" s="273">
        <v>-235.2</v>
      </c>
      <c r="K15487" s="83" t="str">
        <f>IFERROR(IFERROR(VLOOKUP(I15487,'DE-PARA'!B:D,3,0),VLOOKUP(I15487,'DE-PARA'!C:D,2,0)),"NÃO ENCONTRADO")</f>
        <v>Materiais</v>
      </c>
      <c r="L15487" s="50" t="str">
        <f>VLOOKUP(K15487,'Base -Receita-Despesa'!$B:$AS,1,FALSE)</f>
        <v>Materiais</v>
      </c>
    </row>
    <row r="15488" spans="1:12" x14ac:dyDescent="0.3">
      <c r="A15488" s="82" t="str">
        <f t="shared" si="484"/>
        <v>2019</v>
      </c>
      <c r="B15488" s="263" t="s">
        <v>2228</v>
      </c>
      <c r="C15488" s="264" t="s">
        <v>138</v>
      </c>
      <c r="D15488" s="74" t="str">
        <f t="shared" si="483"/>
        <v>out/2019</v>
      </c>
      <c r="E15488" s="267">
        <v>43767</v>
      </c>
      <c r="F15488" s="265">
        <v>29900</v>
      </c>
      <c r="G15488" s="265" t="s">
        <v>2229</v>
      </c>
      <c r="H15488" s="273" t="s">
        <v>4407</v>
      </c>
      <c r="I15488" s="273" t="s">
        <v>2182</v>
      </c>
      <c r="J15488" s="273">
        <v>-520.64</v>
      </c>
      <c r="K15488" s="83" t="str">
        <f>IFERROR(IFERROR(VLOOKUP(I15488,'DE-PARA'!B:D,3,0),VLOOKUP(I15488,'DE-PARA'!C:D,2,0)),"NÃO ENCONTRADO")</f>
        <v>Materiais</v>
      </c>
      <c r="L15488" s="50" t="str">
        <f>VLOOKUP(K15488,'Base -Receita-Despesa'!$B:$AS,1,FALSE)</f>
        <v>Materiais</v>
      </c>
    </row>
    <row r="15489" spans="1:12" x14ac:dyDescent="0.3">
      <c r="A15489" s="82" t="str">
        <f t="shared" si="484"/>
        <v>2019</v>
      </c>
      <c r="B15489" s="263" t="s">
        <v>2228</v>
      </c>
      <c r="C15489" s="264" t="s">
        <v>138</v>
      </c>
      <c r="D15489" s="74" t="str">
        <f t="shared" si="483"/>
        <v>out/2019</v>
      </c>
      <c r="E15489" s="267">
        <v>43767</v>
      </c>
      <c r="F15489" s="265">
        <v>8546</v>
      </c>
      <c r="G15489" s="265" t="s">
        <v>2229</v>
      </c>
      <c r="H15489" s="273" t="s">
        <v>2341</v>
      </c>
      <c r="I15489" s="273" t="s">
        <v>232</v>
      </c>
      <c r="J15489" s="273">
        <v>-152</v>
      </c>
      <c r="K15489" s="83" t="str">
        <f>IFERROR(IFERROR(VLOOKUP(I15489,'DE-PARA'!B:D,3,0),VLOOKUP(I15489,'DE-PARA'!C:D,2,0)),"NÃO ENCONTRADO")</f>
        <v>Materiais</v>
      </c>
      <c r="L15489" s="50" t="str">
        <f>VLOOKUP(K15489,'Base -Receita-Despesa'!$B:$AS,1,FALSE)</f>
        <v>Materiais</v>
      </c>
    </row>
    <row r="15490" spans="1:12" x14ac:dyDescent="0.3">
      <c r="A15490" s="82" t="str">
        <f t="shared" si="484"/>
        <v>2019</v>
      </c>
      <c r="B15490" s="263" t="s">
        <v>2228</v>
      </c>
      <c r="C15490" s="264" t="s">
        <v>138</v>
      </c>
      <c r="D15490" s="74" t="str">
        <f t="shared" si="483"/>
        <v>out/2019</v>
      </c>
      <c r="E15490" s="267">
        <v>43767</v>
      </c>
      <c r="F15490" s="265">
        <v>8546</v>
      </c>
      <c r="G15490" s="265" t="s">
        <v>2229</v>
      </c>
      <c r="H15490" s="273" t="s">
        <v>2341</v>
      </c>
      <c r="I15490" s="273" t="s">
        <v>562</v>
      </c>
      <c r="J15490" s="273">
        <v>-65.36</v>
      </c>
      <c r="K15490" s="83" t="str">
        <f>IFERROR(IFERROR(VLOOKUP(I15490,'DE-PARA'!B:D,3,0),VLOOKUP(I15490,'DE-PARA'!C:D,2,0)),"NÃO ENCONTRADO")</f>
        <v>Outras Saídas</v>
      </c>
      <c r="L15490" s="50" t="str">
        <f>VLOOKUP(K15490,'Base -Receita-Despesa'!$B:$AS,1,FALSE)</f>
        <v>Outras Saídas</v>
      </c>
    </row>
    <row r="15491" spans="1:12" x14ac:dyDescent="0.3">
      <c r="A15491" s="82" t="str">
        <f t="shared" si="484"/>
        <v>2019</v>
      </c>
      <c r="B15491" s="263" t="s">
        <v>2228</v>
      </c>
      <c r="C15491" s="264" t="s">
        <v>138</v>
      </c>
      <c r="D15491" s="74" t="str">
        <f t="shared" si="483"/>
        <v>out/2019</v>
      </c>
      <c r="E15491" s="267">
        <v>43767</v>
      </c>
      <c r="F15491" s="265">
        <v>8660</v>
      </c>
      <c r="G15491" s="265" t="s">
        <v>2229</v>
      </c>
      <c r="H15491" s="273" t="s">
        <v>2341</v>
      </c>
      <c r="I15491" s="273" t="s">
        <v>232</v>
      </c>
      <c r="J15491" s="273">
        <v>-283.7</v>
      </c>
      <c r="K15491" s="83" t="str">
        <f>IFERROR(IFERROR(VLOOKUP(I15491,'DE-PARA'!B:D,3,0),VLOOKUP(I15491,'DE-PARA'!C:D,2,0)),"NÃO ENCONTRADO")</f>
        <v>Materiais</v>
      </c>
      <c r="L15491" s="50" t="str">
        <f>VLOOKUP(K15491,'Base -Receita-Despesa'!$B:$AS,1,FALSE)</f>
        <v>Materiais</v>
      </c>
    </row>
    <row r="15492" spans="1:12" x14ac:dyDescent="0.3">
      <c r="A15492" s="82" t="str">
        <f t="shared" si="484"/>
        <v>2019</v>
      </c>
      <c r="B15492" s="263" t="s">
        <v>2228</v>
      </c>
      <c r="C15492" s="264" t="s">
        <v>138</v>
      </c>
      <c r="D15492" s="74" t="str">
        <f t="shared" ref="D15492:D15555" si="485">TEXT(E15492,"mmm/aaaa")</f>
        <v>out/2019</v>
      </c>
      <c r="E15492" s="267">
        <v>43767</v>
      </c>
      <c r="F15492" s="265">
        <v>3991</v>
      </c>
      <c r="G15492" s="265" t="s">
        <v>2229</v>
      </c>
      <c r="H15492" s="273" t="s">
        <v>4790</v>
      </c>
      <c r="I15492" s="273" t="s">
        <v>2181</v>
      </c>
      <c r="J15492" s="268">
        <v>-384.79</v>
      </c>
      <c r="K15492" s="83" t="str">
        <f>IFERROR(IFERROR(VLOOKUP(I15492,'DE-PARA'!B:D,3,0),VLOOKUP(I15492,'DE-PARA'!C:D,2,0)),"NÃO ENCONTRADO")</f>
        <v>Materiais</v>
      </c>
      <c r="L15492" s="50" t="str">
        <f>VLOOKUP(K15492,'Base -Receita-Despesa'!$B:$AS,1,FALSE)</f>
        <v>Materiais</v>
      </c>
    </row>
    <row r="15493" spans="1:12" x14ac:dyDescent="0.3">
      <c r="A15493" s="82" t="str">
        <f t="shared" si="484"/>
        <v>2019</v>
      </c>
      <c r="B15493" s="263" t="s">
        <v>2228</v>
      </c>
      <c r="C15493" s="264" t="s">
        <v>138</v>
      </c>
      <c r="D15493" s="74" t="str">
        <f t="shared" si="485"/>
        <v>out/2019</v>
      </c>
      <c r="E15493" s="267">
        <v>43767</v>
      </c>
      <c r="F15493" s="263" t="s">
        <v>1267</v>
      </c>
      <c r="G15493" s="263" t="s">
        <v>2229</v>
      </c>
      <c r="H15493" s="268" t="s">
        <v>1267</v>
      </c>
      <c r="I15493" s="268" t="s">
        <v>160</v>
      </c>
      <c r="J15493" s="273">
        <v>-500</v>
      </c>
      <c r="K15493" s="83" t="str">
        <f>IFERROR(IFERROR(VLOOKUP(I15493,'DE-PARA'!B:D,3,0),VLOOKUP(I15493,'DE-PARA'!C:D,2,0)),"NÃO ENCONTRADO")</f>
        <v>Outras Saídas</v>
      </c>
      <c r="L15493" s="50" t="str">
        <f>VLOOKUP(K15493,'Base -Receita-Despesa'!$B:$AS,1,FALSE)</f>
        <v>Outras Saídas</v>
      </c>
    </row>
    <row r="15494" spans="1:12" x14ac:dyDescent="0.3">
      <c r="A15494" s="82" t="str">
        <f t="shared" si="484"/>
        <v>2019</v>
      </c>
      <c r="B15494" s="263" t="s">
        <v>2228</v>
      </c>
      <c r="C15494" s="264" t="s">
        <v>138</v>
      </c>
      <c r="D15494" s="74" t="str">
        <f t="shared" si="485"/>
        <v>out/2019</v>
      </c>
      <c r="E15494" s="267">
        <v>43767</v>
      </c>
      <c r="F15494" s="265">
        <v>12487</v>
      </c>
      <c r="G15494" s="265" t="s">
        <v>2229</v>
      </c>
      <c r="H15494" s="273" t="s">
        <v>4468</v>
      </c>
      <c r="I15494" s="273" t="s">
        <v>2183</v>
      </c>
      <c r="J15494" s="273">
        <v>-98</v>
      </c>
      <c r="K15494" s="83" t="str">
        <f>IFERROR(IFERROR(VLOOKUP(I15494,'DE-PARA'!B:D,3,0),VLOOKUP(I15494,'DE-PARA'!C:D,2,0)),"NÃO ENCONTRADO")</f>
        <v>Materiais</v>
      </c>
      <c r="L15494" s="50" t="str">
        <f>VLOOKUP(K15494,'Base -Receita-Despesa'!$B:$AS,1,FALSE)</f>
        <v>Materiais</v>
      </c>
    </row>
    <row r="15495" spans="1:12" x14ac:dyDescent="0.3">
      <c r="A15495" s="82" t="str">
        <f t="shared" si="484"/>
        <v>2019</v>
      </c>
      <c r="B15495" s="263" t="s">
        <v>2228</v>
      </c>
      <c r="C15495" s="264" t="s">
        <v>138</v>
      </c>
      <c r="D15495" s="74" t="str">
        <f t="shared" si="485"/>
        <v>out/2019</v>
      </c>
      <c r="E15495" s="267">
        <v>43767</v>
      </c>
      <c r="F15495" s="265">
        <v>12482</v>
      </c>
      <c r="G15495" s="265" t="s">
        <v>2229</v>
      </c>
      <c r="H15495" s="273" t="s">
        <v>4468</v>
      </c>
      <c r="I15495" s="273" t="s">
        <v>2183</v>
      </c>
      <c r="J15495" s="273">
        <v>-514.4</v>
      </c>
      <c r="K15495" s="83" t="str">
        <f>IFERROR(IFERROR(VLOOKUP(I15495,'DE-PARA'!B:D,3,0),VLOOKUP(I15495,'DE-PARA'!C:D,2,0)),"NÃO ENCONTRADO")</f>
        <v>Materiais</v>
      </c>
      <c r="L15495" s="50" t="str">
        <f>VLOOKUP(K15495,'Base -Receita-Despesa'!$B:$AS,1,FALSE)</f>
        <v>Materiais</v>
      </c>
    </row>
    <row r="15496" spans="1:12" x14ac:dyDescent="0.3">
      <c r="A15496" s="82" t="str">
        <f t="shared" si="484"/>
        <v>2019</v>
      </c>
      <c r="B15496" s="263" t="s">
        <v>2228</v>
      </c>
      <c r="C15496" s="264" t="s">
        <v>138</v>
      </c>
      <c r="D15496" s="74" t="str">
        <f t="shared" si="485"/>
        <v>out/2019</v>
      </c>
      <c r="E15496" s="267">
        <v>43767</v>
      </c>
      <c r="F15496" s="265">
        <v>43299</v>
      </c>
      <c r="G15496" s="265" t="s">
        <v>2229</v>
      </c>
      <c r="H15496" s="273" t="s">
        <v>3287</v>
      </c>
      <c r="I15496" s="273" t="s">
        <v>2182</v>
      </c>
      <c r="J15496" s="273">
        <v>-787.5</v>
      </c>
      <c r="K15496" s="83" t="str">
        <f>IFERROR(IFERROR(VLOOKUP(I15496,'DE-PARA'!B:D,3,0),VLOOKUP(I15496,'DE-PARA'!C:D,2,0)),"NÃO ENCONTRADO")</f>
        <v>Materiais</v>
      </c>
      <c r="L15496" s="50" t="str">
        <f>VLOOKUP(K15496,'Base -Receita-Despesa'!$B:$AS,1,FALSE)</f>
        <v>Materiais</v>
      </c>
    </row>
    <row r="15497" spans="1:12" x14ac:dyDescent="0.3">
      <c r="A15497" s="82" t="str">
        <f t="shared" si="484"/>
        <v>2019</v>
      </c>
      <c r="B15497" s="263" t="s">
        <v>2228</v>
      </c>
      <c r="C15497" s="264" t="s">
        <v>138</v>
      </c>
      <c r="D15497" s="74" t="str">
        <f t="shared" si="485"/>
        <v>out/2019</v>
      </c>
      <c r="E15497" s="267">
        <v>43767</v>
      </c>
      <c r="F15497" s="265">
        <v>43508</v>
      </c>
      <c r="G15497" s="265" t="s">
        <v>2229</v>
      </c>
      <c r="H15497" s="273" t="s">
        <v>3287</v>
      </c>
      <c r="I15497" s="273" t="s">
        <v>2182</v>
      </c>
      <c r="J15497" s="278">
        <v>-1050</v>
      </c>
      <c r="K15497" s="83" t="str">
        <f>IFERROR(IFERROR(VLOOKUP(I15497,'DE-PARA'!B:D,3,0),VLOOKUP(I15497,'DE-PARA'!C:D,2,0)),"NÃO ENCONTRADO")</f>
        <v>Materiais</v>
      </c>
      <c r="L15497" s="50" t="str">
        <f>VLOOKUP(K15497,'Base -Receita-Despesa'!$B:$AS,1,FALSE)</f>
        <v>Materiais</v>
      </c>
    </row>
    <row r="15498" spans="1:12" x14ac:dyDescent="0.3">
      <c r="A15498" s="82" t="str">
        <f t="shared" si="484"/>
        <v>2019</v>
      </c>
      <c r="B15498" s="263" t="s">
        <v>2228</v>
      </c>
      <c r="C15498" s="264" t="s">
        <v>138</v>
      </c>
      <c r="D15498" s="74" t="str">
        <f t="shared" si="485"/>
        <v>out/2019</v>
      </c>
      <c r="E15498" s="267">
        <v>43767</v>
      </c>
      <c r="F15498" s="265">
        <v>7763</v>
      </c>
      <c r="G15498" s="265" t="s">
        <v>2232</v>
      </c>
      <c r="H15498" s="273" t="s">
        <v>4791</v>
      </c>
      <c r="I15498" s="273" t="s">
        <v>232</v>
      </c>
      <c r="J15498" s="278">
        <v>-1202.5</v>
      </c>
      <c r="K15498" s="83" t="str">
        <f>IFERROR(IFERROR(VLOOKUP(I15498,'DE-PARA'!B:D,3,0),VLOOKUP(I15498,'DE-PARA'!C:D,2,0)),"NÃO ENCONTRADO")</f>
        <v>Materiais</v>
      </c>
      <c r="L15498" s="50" t="str">
        <f>VLOOKUP(K15498,'Base -Receita-Despesa'!$B:$AS,1,FALSE)</f>
        <v>Materiais</v>
      </c>
    </row>
    <row r="15499" spans="1:12" x14ac:dyDescent="0.3">
      <c r="A15499" s="82" t="str">
        <f t="shared" si="484"/>
        <v>2019</v>
      </c>
      <c r="B15499" s="263" t="s">
        <v>2228</v>
      </c>
      <c r="C15499" s="264" t="s">
        <v>138</v>
      </c>
      <c r="D15499" s="74" t="str">
        <f t="shared" si="485"/>
        <v>out/2019</v>
      </c>
      <c r="E15499" s="267">
        <v>43767</v>
      </c>
      <c r="F15499" s="265">
        <v>7793</v>
      </c>
      <c r="G15499" s="265" t="s">
        <v>2330</v>
      </c>
      <c r="H15499" s="273" t="s">
        <v>4791</v>
      </c>
      <c r="I15499" s="273" t="s">
        <v>232</v>
      </c>
      <c r="J15499" s="273">
        <v>-531.66</v>
      </c>
      <c r="K15499" s="83" t="str">
        <f>IFERROR(IFERROR(VLOOKUP(I15499,'DE-PARA'!B:D,3,0),VLOOKUP(I15499,'DE-PARA'!C:D,2,0)),"NÃO ENCONTRADO")</f>
        <v>Materiais</v>
      </c>
      <c r="L15499" s="50" t="str">
        <f>VLOOKUP(K15499,'Base -Receita-Despesa'!$B:$AS,1,FALSE)</f>
        <v>Materiais</v>
      </c>
    </row>
    <row r="15500" spans="1:12" x14ac:dyDescent="0.3">
      <c r="A15500" s="82" t="str">
        <f t="shared" si="484"/>
        <v>2019</v>
      </c>
      <c r="B15500" s="263" t="s">
        <v>2228</v>
      </c>
      <c r="C15500" s="264" t="s">
        <v>138</v>
      </c>
      <c r="D15500" s="74" t="str">
        <f t="shared" si="485"/>
        <v>out/2019</v>
      </c>
      <c r="E15500" s="267">
        <v>43767</v>
      </c>
      <c r="F15500" s="265">
        <v>7793</v>
      </c>
      <c r="G15500" s="265" t="s">
        <v>2324</v>
      </c>
      <c r="H15500" s="273" t="s">
        <v>4791</v>
      </c>
      <c r="I15500" s="273" t="s">
        <v>232</v>
      </c>
      <c r="J15500" s="273">
        <v>-531.66</v>
      </c>
      <c r="K15500" s="83" t="str">
        <f>IFERROR(IFERROR(VLOOKUP(I15500,'DE-PARA'!B:D,3,0),VLOOKUP(I15500,'DE-PARA'!C:D,2,0)),"NÃO ENCONTRADO")</f>
        <v>Materiais</v>
      </c>
      <c r="L15500" s="50" t="str">
        <f>VLOOKUP(K15500,'Base -Receita-Despesa'!$B:$AS,1,FALSE)</f>
        <v>Materiais</v>
      </c>
    </row>
    <row r="15501" spans="1:12" x14ac:dyDescent="0.3">
      <c r="A15501" s="82" t="str">
        <f t="shared" si="484"/>
        <v>2019</v>
      </c>
      <c r="B15501" s="263" t="s">
        <v>2228</v>
      </c>
      <c r="C15501" s="264" t="s">
        <v>138</v>
      </c>
      <c r="D15501" s="74" t="str">
        <f t="shared" si="485"/>
        <v>out/2019</v>
      </c>
      <c r="E15501" s="267">
        <v>43767</v>
      </c>
      <c r="F15501" s="265">
        <v>7840</v>
      </c>
      <c r="G15501" s="265" t="s">
        <v>2229</v>
      </c>
      <c r="H15501" s="273" t="s">
        <v>4791</v>
      </c>
      <c r="I15501" s="273" t="s">
        <v>232</v>
      </c>
      <c r="J15501" s="273">
        <v>-759.9</v>
      </c>
      <c r="K15501" s="83" t="str">
        <f>IFERROR(IFERROR(VLOOKUP(I15501,'DE-PARA'!B:D,3,0),VLOOKUP(I15501,'DE-PARA'!C:D,2,0)),"NÃO ENCONTRADO")</f>
        <v>Materiais</v>
      </c>
      <c r="L15501" s="50" t="str">
        <f>VLOOKUP(K15501,'Base -Receita-Despesa'!$B:$AS,1,FALSE)</f>
        <v>Materiais</v>
      </c>
    </row>
    <row r="15502" spans="1:12" x14ac:dyDescent="0.3">
      <c r="A15502" s="82" t="str">
        <f t="shared" si="484"/>
        <v>2019</v>
      </c>
      <c r="B15502" s="263" t="s">
        <v>2228</v>
      </c>
      <c r="C15502" s="264" t="s">
        <v>138</v>
      </c>
      <c r="D15502" s="74" t="str">
        <f t="shared" si="485"/>
        <v>out/2019</v>
      </c>
      <c r="E15502" s="267">
        <v>43767</v>
      </c>
      <c r="F15502" s="265">
        <v>6549</v>
      </c>
      <c r="G15502" s="265" t="s">
        <v>2229</v>
      </c>
      <c r="H15502" s="273" t="s">
        <v>4658</v>
      </c>
      <c r="I15502" s="273" t="s">
        <v>2182</v>
      </c>
      <c r="J15502" s="273">
        <v>-600</v>
      </c>
      <c r="K15502" s="83" t="str">
        <f>IFERROR(IFERROR(VLOOKUP(I15502,'DE-PARA'!B:D,3,0),VLOOKUP(I15502,'DE-PARA'!C:D,2,0)),"NÃO ENCONTRADO")</f>
        <v>Materiais</v>
      </c>
      <c r="L15502" s="50" t="str">
        <f>VLOOKUP(K15502,'Base -Receita-Despesa'!$B:$AS,1,FALSE)</f>
        <v>Materiais</v>
      </c>
    </row>
    <row r="15503" spans="1:12" x14ac:dyDescent="0.3">
      <c r="A15503" s="82" t="str">
        <f t="shared" si="484"/>
        <v>2019</v>
      </c>
      <c r="B15503" s="263" t="s">
        <v>2228</v>
      </c>
      <c r="C15503" s="264" t="s">
        <v>138</v>
      </c>
      <c r="D15503" s="74" t="str">
        <f t="shared" si="485"/>
        <v>out/2019</v>
      </c>
      <c r="E15503" s="267">
        <v>43767</v>
      </c>
      <c r="F15503" s="265">
        <v>6766</v>
      </c>
      <c r="G15503" s="265" t="s">
        <v>2229</v>
      </c>
      <c r="H15503" s="273" t="s">
        <v>4658</v>
      </c>
      <c r="I15503" s="273" t="s">
        <v>2181</v>
      </c>
      <c r="J15503" s="273">
        <v>-600</v>
      </c>
      <c r="K15503" s="83" t="str">
        <f>IFERROR(IFERROR(VLOOKUP(I15503,'DE-PARA'!B:D,3,0),VLOOKUP(I15503,'DE-PARA'!C:D,2,0)),"NÃO ENCONTRADO")</f>
        <v>Materiais</v>
      </c>
      <c r="L15503" s="50" t="str">
        <f>VLOOKUP(K15503,'Base -Receita-Despesa'!$B:$AS,1,FALSE)</f>
        <v>Materiais</v>
      </c>
    </row>
    <row r="15504" spans="1:12" x14ac:dyDescent="0.3">
      <c r="A15504" s="82" t="str">
        <f t="shared" si="484"/>
        <v>2019</v>
      </c>
      <c r="B15504" s="263" t="s">
        <v>2228</v>
      </c>
      <c r="C15504" s="264" t="s">
        <v>138</v>
      </c>
      <c r="D15504" s="74" t="str">
        <f t="shared" si="485"/>
        <v>out/2019</v>
      </c>
      <c r="E15504" s="267">
        <v>43767</v>
      </c>
      <c r="F15504" s="265">
        <v>1369</v>
      </c>
      <c r="G15504" s="265" t="s">
        <v>2229</v>
      </c>
      <c r="H15504" s="273" t="s">
        <v>4513</v>
      </c>
      <c r="I15504" s="273" t="s">
        <v>2193</v>
      </c>
      <c r="J15504" s="268">
        <v>-480.45</v>
      </c>
      <c r="K15504" s="83" t="str">
        <f>IFERROR(IFERROR(VLOOKUP(I15504,'DE-PARA'!B:D,3,0),VLOOKUP(I15504,'DE-PARA'!C:D,2,0)),"NÃO ENCONTRADO")</f>
        <v>Materiais</v>
      </c>
      <c r="L15504" s="50" t="str">
        <f>VLOOKUP(K15504,'Base -Receita-Despesa'!$B:$AS,1,FALSE)</f>
        <v>Materiais</v>
      </c>
    </row>
    <row r="15505" spans="1:12" x14ac:dyDescent="0.3">
      <c r="A15505" s="82" t="str">
        <f t="shared" si="484"/>
        <v>2019</v>
      </c>
      <c r="B15505" s="263" t="s">
        <v>2228</v>
      </c>
      <c r="C15505" s="264" t="s">
        <v>138</v>
      </c>
      <c r="D15505" s="74" t="str">
        <f t="shared" si="485"/>
        <v>out/2019</v>
      </c>
      <c r="E15505" s="267">
        <v>43767</v>
      </c>
      <c r="F15505" s="265">
        <v>40580</v>
      </c>
      <c r="G15505" s="265" t="s">
        <v>2229</v>
      </c>
      <c r="H15505" s="273" t="s">
        <v>4541</v>
      </c>
      <c r="I15505" s="273" t="s">
        <v>2182</v>
      </c>
      <c r="J15505" s="273">
        <v>-791</v>
      </c>
      <c r="K15505" s="83" t="str">
        <f>IFERROR(IFERROR(VLOOKUP(I15505,'DE-PARA'!B:D,3,0),VLOOKUP(I15505,'DE-PARA'!C:D,2,0)),"NÃO ENCONTRADO")</f>
        <v>Materiais</v>
      </c>
      <c r="L15505" s="50" t="str">
        <f>VLOOKUP(K15505,'Base -Receita-Despesa'!$B:$AS,1,FALSE)</f>
        <v>Materiais</v>
      </c>
    </row>
    <row r="15506" spans="1:12" x14ac:dyDescent="0.3">
      <c r="A15506" s="82" t="str">
        <f t="shared" si="484"/>
        <v>2019</v>
      </c>
      <c r="B15506" s="263" t="s">
        <v>2228</v>
      </c>
      <c r="C15506" s="264" t="s">
        <v>138</v>
      </c>
      <c r="D15506" s="74" t="str">
        <f t="shared" si="485"/>
        <v>out/2019</v>
      </c>
      <c r="E15506" s="267">
        <v>43767</v>
      </c>
      <c r="F15506" s="265">
        <v>40960</v>
      </c>
      <c r="G15506" s="265" t="s">
        <v>2229</v>
      </c>
      <c r="H15506" s="273" t="s">
        <v>4541</v>
      </c>
      <c r="I15506" s="273" t="s">
        <v>2183</v>
      </c>
      <c r="J15506" s="273">
        <v>-632</v>
      </c>
      <c r="K15506" s="83" t="str">
        <f>IFERROR(IFERROR(VLOOKUP(I15506,'DE-PARA'!B:D,3,0),VLOOKUP(I15506,'DE-PARA'!C:D,2,0)),"NÃO ENCONTRADO")</f>
        <v>Materiais</v>
      </c>
      <c r="L15506" s="50" t="str">
        <f>VLOOKUP(K15506,'Base -Receita-Despesa'!$B:$AS,1,FALSE)</f>
        <v>Materiais</v>
      </c>
    </row>
    <row r="15507" spans="1:12" x14ac:dyDescent="0.3">
      <c r="A15507" s="82" t="str">
        <f t="shared" si="484"/>
        <v>2019</v>
      </c>
      <c r="B15507" s="263" t="s">
        <v>2228</v>
      </c>
      <c r="C15507" s="264" t="s">
        <v>138</v>
      </c>
      <c r="D15507" s="74" t="str">
        <f t="shared" si="485"/>
        <v>out/2019</v>
      </c>
      <c r="E15507" s="267">
        <v>43767</v>
      </c>
      <c r="F15507" s="265">
        <v>11</v>
      </c>
      <c r="G15507" s="265" t="s">
        <v>2229</v>
      </c>
      <c r="H15507" s="273" t="s">
        <v>4379</v>
      </c>
      <c r="I15507" s="273" t="s">
        <v>2177</v>
      </c>
      <c r="J15507" s="269">
        <v>-18000</v>
      </c>
      <c r="K15507" s="83" t="str">
        <f>IFERROR(IFERROR(VLOOKUP(I15507,'DE-PARA'!B:D,3,0),VLOOKUP(I15507,'DE-PARA'!C:D,2,0)),"NÃO ENCONTRADO")</f>
        <v>Pessoal</v>
      </c>
      <c r="L15507" s="50" t="str">
        <f>VLOOKUP(K15507,'Base -Receita-Despesa'!$B:$AS,1,FALSE)</f>
        <v>Pessoal</v>
      </c>
    </row>
    <row r="15508" spans="1:12" x14ac:dyDescent="0.3">
      <c r="A15508" s="82" t="str">
        <f t="shared" si="484"/>
        <v>2019</v>
      </c>
      <c r="B15508" s="263" t="s">
        <v>2228</v>
      </c>
      <c r="C15508" s="264" t="s">
        <v>138</v>
      </c>
      <c r="D15508" s="74" t="str">
        <f t="shared" si="485"/>
        <v>out/2019</v>
      </c>
      <c r="E15508" s="267">
        <v>43767</v>
      </c>
      <c r="F15508" s="265">
        <v>764165</v>
      </c>
      <c r="G15508" s="265" t="s">
        <v>2238</v>
      </c>
      <c r="H15508" s="273" t="s">
        <v>4582</v>
      </c>
      <c r="I15508" s="273" t="s">
        <v>2181</v>
      </c>
      <c r="J15508" s="278">
        <v>-4776.6099999999997</v>
      </c>
      <c r="K15508" s="83" t="str">
        <f>IFERROR(IFERROR(VLOOKUP(I15508,'DE-PARA'!B:D,3,0),VLOOKUP(I15508,'DE-PARA'!C:D,2,0)),"NÃO ENCONTRADO")</f>
        <v>Materiais</v>
      </c>
      <c r="L15508" s="50" t="str">
        <f>VLOOKUP(K15508,'Base -Receita-Despesa'!$B:$AS,1,FALSE)</f>
        <v>Materiais</v>
      </c>
    </row>
    <row r="15509" spans="1:12" x14ac:dyDescent="0.3">
      <c r="A15509" s="82" t="str">
        <f t="shared" si="484"/>
        <v>2019</v>
      </c>
      <c r="B15509" s="263" t="s">
        <v>2228</v>
      </c>
      <c r="C15509" s="264" t="s">
        <v>138</v>
      </c>
      <c r="D15509" s="74" t="str">
        <f t="shared" si="485"/>
        <v>out/2019</v>
      </c>
      <c r="E15509" s="267">
        <v>43767</v>
      </c>
      <c r="F15509" s="265">
        <v>784077</v>
      </c>
      <c r="G15509" s="265" t="s">
        <v>2229</v>
      </c>
      <c r="H15509" s="273" t="s">
        <v>4582</v>
      </c>
      <c r="I15509" s="273" t="s">
        <v>2181</v>
      </c>
      <c r="J15509" s="278">
        <v>-4813.88</v>
      </c>
      <c r="K15509" s="83" t="str">
        <f>IFERROR(IFERROR(VLOOKUP(I15509,'DE-PARA'!B:D,3,0),VLOOKUP(I15509,'DE-PARA'!C:D,2,0)),"NÃO ENCONTRADO")</f>
        <v>Materiais</v>
      </c>
      <c r="L15509" s="50" t="str">
        <f>VLOOKUP(K15509,'Base -Receita-Despesa'!$B:$AS,1,FALSE)</f>
        <v>Materiais</v>
      </c>
    </row>
    <row r="15510" spans="1:12" x14ac:dyDescent="0.3">
      <c r="A15510" s="82" t="str">
        <f t="shared" si="484"/>
        <v>2019</v>
      </c>
      <c r="B15510" s="263" t="s">
        <v>2228</v>
      </c>
      <c r="C15510" s="264" t="s">
        <v>138</v>
      </c>
      <c r="D15510" s="74" t="str">
        <f t="shared" si="485"/>
        <v>out/2019</v>
      </c>
      <c r="E15510" s="267">
        <v>43767</v>
      </c>
      <c r="F15510" s="265">
        <v>784476</v>
      </c>
      <c r="G15510" s="265" t="s">
        <v>2229</v>
      </c>
      <c r="H15510" s="273" t="s">
        <v>4582</v>
      </c>
      <c r="I15510" s="273" t="s">
        <v>2181</v>
      </c>
      <c r="J15510" s="273">
        <v>-396</v>
      </c>
      <c r="K15510" s="83" t="str">
        <f>IFERROR(IFERROR(VLOOKUP(I15510,'DE-PARA'!B:D,3,0),VLOOKUP(I15510,'DE-PARA'!C:D,2,0)),"NÃO ENCONTRADO")</f>
        <v>Materiais</v>
      </c>
      <c r="L15510" s="50" t="str">
        <f>VLOOKUP(K15510,'Base -Receita-Despesa'!$B:$AS,1,FALSE)</f>
        <v>Materiais</v>
      </c>
    </row>
    <row r="15511" spans="1:12" x14ac:dyDescent="0.3">
      <c r="A15511" s="82" t="str">
        <f t="shared" si="484"/>
        <v>2019</v>
      </c>
      <c r="B15511" s="263" t="s">
        <v>2228</v>
      </c>
      <c r="C15511" s="264" t="s">
        <v>138</v>
      </c>
      <c r="D15511" s="74" t="str">
        <f t="shared" si="485"/>
        <v>out/2019</v>
      </c>
      <c r="E15511" s="267">
        <v>43767</v>
      </c>
      <c r="F15511" s="265">
        <v>808509</v>
      </c>
      <c r="G15511" s="265" t="s">
        <v>2284</v>
      </c>
      <c r="H15511" s="273" t="s">
        <v>4582</v>
      </c>
      <c r="I15511" s="273" t="s">
        <v>2181</v>
      </c>
      <c r="J15511" s="278">
        <v>-3307.5</v>
      </c>
      <c r="K15511" s="83" t="str">
        <f>IFERROR(IFERROR(VLOOKUP(I15511,'DE-PARA'!B:D,3,0),VLOOKUP(I15511,'DE-PARA'!C:D,2,0)),"NÃO ENCONTRADO")</f>
        <v>Materiais</v>
      </c>
      <c r="L15511" s="50" t="str">
        <f>VLOOKUP(K15511,'Base -Receita-Despesa'!$B:$AS,1,FALSE)</f>
        <v>Materiais</v>
      </c>
    </row>
    <row r="15512" spans="1:12" x14ac:dyDescent="0.3">
      <c r="A15512" s="82" t="str">
        <f t="shared" si="484"/>
        <v>2019</v>
      </c>
      <c r="B15512" s="263" t="s">
        <v>2228</v>
      </c>
      <c r="C15512" s="264" t="s">
        <v>138</v>
      </c>
      <c r="D15512" s="74" t="str">
        <f t="shared" si="485"/>
        <v>out/2019</v>
      </c>
      <c r="E15512" s="267">
        <v>43767</v>
      </c>
      <c r="F15512" s="265">
        <v>805945</v>
      </c>
      <c r="G15512" s="265" t="s">
        <v>2284</v>
      </c>
      <c r="H15512" s="273" t="s">
        <v>4582</v>
      </c>
      <c r="I15512" s="273" t="s">
        <v>2181</v>
      </c>
      <c r="J15512" s="278">
        <v>-3557.42</v>
      </c>
      <c r="K15512" s="83" t="str">
        <f>IFERROR(IFERROR(VLOOKUP(I15512,'DE-PARA'!B:D,3,0),VLOOKUP(I15512,'DE-PARA'!C:D,2,0)),"NÃO ENCONTRADO")</f>
        <v>Materiais</v>
      </c>
      <c r="L15512" s="50" t="str">
        <f>VLOOKUP(K15512,'Base -Receita-Despesa'!$B:$AS,1,FALSE)</f>
        <v>Materiais</v>
      </c>
    </row>
    <row r="15513" spans="1:12" x14ac:dyDescent="0.3">
      <c r="A15513" s="82" t="str">
        <f t="shared" si="484"/>
        <v>2019</v>
      </c>
      <c r="B15513" s="263" t="s">
        <v>2228</v>
      </c>
      <c r="C15513" s="264" t="s">
        <v>138</v>
      </c>
      <c r="D15513" s="74" t="str">
        <f t="shared" si="485"/>
        <v>out/2019</v>
      </c>
      <c r="E15513" s="267">
        <v>43767</v>
      </c>
      <c r="F15513" s="265">
        <v>1746</v>
      </c>
      <c r="G15513" s="265" t="s">
        <v>2229</v>
      </c>
      <c r="H15513" s="273" t="s">
        <v>4705</v>
      </c>
      <c r="I15513" s="273" t="s">
        <v>2182</v>
      </c>
      <c r="J15513" s="268">
        <v>-616.85</v>
      </c>
      <c r="K15513" s="83" t="str">
        <f>IFERROR(IFERROR(VLOOKUP(I15513,'DE-PARA'!B:D,3,0),VLOOKUP(I15513,'DE-PARA'!C:D,2,0)),"NÃO ENCONTRADO")</f>
        <v>Materiais</v>
      </c>
      <c r="L15513" s="50" t="str">
        <f>VLOOKUP(K15513,'Base -Receita-Despesa'!$B:$AS,1,FALSE)</f>
        <v>Materiais</v>
      </c>
    </row>
    <row r="15514" spans="1:12" x14ac:dyDescent="0.3">
      <c r="A15514" s="82" t="str">
        <f t="shared" si="484"/>
        <v>2019</v>
      </c>
      <c r="B15514" s="263" t="s">
        <v>2228</v>
      </c>
      <c r="C15514" s="264" t="s">
        <v>138</v>
      </c>
      <c r="D15514" s="74" t="str">
        <f t="shared" si="485"/>
        <v>out/2019</v>
      </c>
      <c r="E15514" s="267">
        <v>43767</v>
      </c>
      <c r="F15514" s="265">
        <v>11342</v>
      </c>
      <c r="G15514" s="265" t="s">
        <v>2229</v>
      </c>
      <c r="H15514" s="273" t="s">
        <v>4369</v>
      </c>
      <c r="I15514" s="273" t="s">
        <v>2183</v>
      </c>
      <c r="J15514" s="273">
        <v>-88</v>
      </c>
      <c r="K15514" s="83" t="str">
        <f>IFERROR(IFERROR(VLOOKUP(I15514,'DE-PARA'!B:D,3,0),VLOOKUP(I15514,'DE-PARA'!C:D,2,0)),"NÃO ENCONTRADO")</f>
        <v>Materiais</v>
      </c>
      <c r="L15514" s="50" t="str">
        <f>VLOOKUP(K15514,'Base -Receita-Despesa'!$B:$AS,1,FALSE)</f>
        <v>Materiais</v>
      </c>
    </row>
    <row r="15515" spans="1:12" x14ac:dyDescent="0.3">
      <c r="A15515" s="82" t="str">
        <f t="shared" si="484"/>
        <v>2019</v>
      </c>
      <c r="B15515" s="263" t="s">
        <v>2228</v>
      </c>
      <c r="C15515" s="264" t="s">
        <v>138</v>
      </c>
      <c r="D15515" s="74" t="str">
        <f t="shared" si="485"/>
        <v>out/2019</v>
      </c>
      <c r="E15515" s="267">
        <v>43767</v>
      </c>
      <c r="F15515" s="265">
        <v>11473</v>
      </c>
      <c r="G15515" s="265" t="s">
        <v>2229</v>
      </c>
      <c r="H15515" s="273" t="s">
        <v>4369</v>
      </c>
      <c r="I15515" s="273" t="s">
        <v>2183</v>
      </c>
      <c r="J15515" s="278">
        <v>-1867.35</v>
      </c>
      <c r="K15515" s="83" t="str">
        <f>IFERROR(IFERROR(VLOOKUP(I15515,'DE-PARA'!B:D,3,0),VLOOKUP(I15515,'DE-PARA'!C:D,2,0)),"NÃO ENCONTRADO")</f>
        <v>Materiais</v>
      </c>
      <c r="L15515" s="50" t="str">
        <f>VLOOKUP(K15515,'Base -Receita-Despesa'!$B:$AS,1,FALSE)</f>
        <v>Materiais</v>
      </c>
    </row>
    <row r="15516" spans="1:12" x14ac:dyDescent="0.3">
      <c r="A15516" s="82" t="str">
        <f t="shared" si="484"/>
        <v>2019</v>
      </c>
      <c r="B15516" s="263" t="s">
        <v>2228</v>
      </c>
      <c r="C15516" s="264" t="s">
        <v>138</v>
      </c>
      <c r="D15516" s="74" t="str">
        <f t="shared" si="485"/>
        <v>out/2019</v>
      </c>
      <c r="E15516" s="267">
        <v>43767</v>
      </c>
      <c r="F15516" s="265">
        <v>19342</v>
      </c>
      <c r="G15516" s="265" t="s">
        <v>2229</v>
      </c>
      <c r="H15516" s="273" t="s">
        <v>4792</v>
      </c>
      <c r="I15516" s="273" t="s">
        <v>2181</v>
      </c>
      <c r="J15516" s="278">
        <v>-2380.5</v>
      </c>
      <c r="K15516" s="83" t="str">
        <f>IFERROR(IFERROR(VLOOKUP(I15516,'DE-PARA'!B:D,3,0),VLOOKUP(I15516,'DE-PARA'!C:D,2,0)),"NÃO ENCONTRADO")</f>
        <v>Materiais</v>
      </c>
      <c r="L15516" s="50" t="str">
        <f>VLOOKUP(K15516,'Base -Receita-Despesa'!$B:$AS,1,FALSE)</f>
        <v>Materiais</v>
      </c>
    </row>
    <row r="15517" spans="1:12" x14ac:dyDescent="0.3">
      <c r="A15517" s="82" t="str">
        <f t="shared" si="484"/>
        <v>2019</v>
      </c>
      <c r="B15517" s="263" t="s">
        <v>2228</v>
      </c>
      <c r="C15517" s="264" t="s">
        <v>138</v>
      </c>
      <c r="D15517" s="74" t="str">
        <f t="shared" si="485"/>
        <v>out/2019</v>
      </c>
      <c r="E15517" s="267">
        <v>43767</v>
      </c>
      <c r="F15517" s="265">
        <v>19548</v>
      </c>
      <c r="G15517" s="265" t="s">
        <v>2229</v>
      </c>
      <c r="H15517" s="273" t="s">
        <v>4792</v>
      </c>
      <c r="I15517" s="273" t="s">
        <v>2181</v>
      </c>
      <c r="J15517" s="278">
        <v>-1784.3</v>
      </c>
      <c r="K15517" s="83" t="str">
        <f>IFERROR(IFERROR(VLOOKUP(I15517,'DE-PARA'!B:D,3,0),VLOOKUP(I15517,'DE-PARA'!C:D,2,0)),"NÃO ENCONTRADO")</f>
        <v>Materiais</v>
      </c>
      <c r="L15517" s="50" t="str">
        <f>VLOOKUP(K15517,'Base -Receita-Despesa'!$B:$AS,1,FALSE)</f>
        <v>Materiais</v>
      </c>
    </row>
    <row r="15518" spans="1:12" x14ac:dyDescent="0.3">
      <c r="A15518" s="82" t="str">
        <f t="shared" si="484"/>
        <v>2019</v>
      </c>
      <c r="B15518" s="263" t="s">
        <v>2228</v>
      </c>
      <c r="C15518" s="264" t="s">
        <v>138</v>
      </c>
      <c r="D15518" s="74" t="str">
        <f t="shared" si="485"/>
        <v>out/2019</v>
      </c>
      <c r="E15518" s="267">
        <v>43767</v>
      </c>
      <c r="F15518" s="265">
        <v>7840</v>
      </c>
      <c r="G15518" s="265" t="s">
        <v>2330</v>
      </c>
      <c r="H15518" s="273" t="s">
        <v>4793</v>
      </c>
      <c r="I15518" s="273" t="s">
        <v>2182</v>
      </c>
      <c r="J15518" s="273">
        <v>-396.67</v>
      </c>
      <c r="K15518" s="83" t="str">
        <f>IFERROR(IFERROR(VLOOKUP(I15518,'DE-PARA'!B:D,3,0),VLOOKUP(I15518,'DE-PARA'!C:D,2,0)),"NÃO ENCONTRADO")</f>
        <v>Materiais</v>
      </c>
      <c r="L15518" s="50" t="str">
        <f>VLOOKUP(K15518,'Base -Receita-Despesa'!$B:$AS,1,FALSE)</f>
        <v>Materiais</v>
      </c>
    </row>
    <row r="15519" spans="1:12" x14ac:dyDescent="0.3">
      <c r="A15519" s="82" t="str">
        <f t="shared" si="484"/>
        <v>2019</v>
      </c>
      <c r="B15519" s="263" t="s">
        <v>2228</v>
      </c>
      <c r="C15519" s="264" t="s">
        <v>138</v>
      </c>
      <c r="D15519" s="74" t="str">
        <f t="shared" si="485"/>
        <v>out/2019</v>
      </c>
      <c r="E15519" s="267">
        <v>43767</v>
      </c>
      <c r="F15519" s="265">
        <v>7840</v>
      </c>
      <c r="G15519" s="265" t="s">
        <v>2324</v>
      </c>
      <c r="H15519" s="273" t="s">
        <v>4793</v>
      </c>
      <c r="I15519" s="273" t="s">
        <v>2182</v>
      </c>
      <c r="J15519" s="273">
        <v>-396.67</v>
      </c>
      <c r="K15519" s="83" t="str">
        <f>IFERROR(IFERROR(VLOOKUP(I15519,'DE-PARA'!B:D,3,0),VLOOKUP(I15519,'DE-PARA'!C:D,2,0)),"NÃO ENCONTRADO")</f>
        <v>Materiais</v>
      </c>
      <c r="L15519" s="50" t="str">
        <f>VLOOKUP(K15519,'Base -Receita-Despesa'!$B:$AS,1,FALSE)</f>
        <v>Materiais</v>
      </c>
    </row>
    <row r="15520" spans="1:12" x14ac:dyDescent="0.3">
      <c r="A15520" s="82" t="str">
        <f t="shared" si="484"/>
        <v>2019</v>
      </c>
      <c r="B15520" s="263" t="s">
        <v>2228</v>
      </c>
      <c r="C15520" s="264" t="s">
        <v>138</v>
      </c>
      <c r="D15520" s="74" t="str">
        <f t="shared" si="485"/>
        <v>out/2019</v>
      </c>
      <c r="E15520" s="267">
        <v>43767</v>
      </c>
      <c r="F15520" s="265">
        <v>7840</v>
      </c>
      <c r="G15520" s="265" t="s">
        <v>2238</v>
      </c>
      <c r="H15520" s="273" t="s">
        <v>4793</v>
      </c>
      <c r="I15520" s="273" t="s">
        <v>2182</v>
      </c>
      <c r="J15520" s="273">
        <v>-396.66</v>
      </c>
      <c r="K15520" s="83" t="str">
        <f>IFERROR(IFERROR(VLOOKUP(I15520,'DE-PARA'!B:D,3,0),VLOOKUP(I15520,'DE-PARA'!C:D,2,0)),"NÃO ENCONTRADO")</f>
        <v>Materiais</v>
      </c>
      <c r="L15520" s="50" t="str">
        <f>VLOOKUP(K15520,'Base -Receita-Despesa'!$B:$AS,1,FALSE)</f>
        <v>Materiais</v>
      </c>
    </row>
    <row r="15521" spans="1:12" x14ac:dyDescent="0.3">
      <c r="A15521" s="82" t="str">
        <f t="shared" si="484"/>
        <v>2019</v>
      </c>
      <c r="B15521" s="263" t="s">
        <v>2228</v>
      </c>
      <c r="C15521" s="264" t="s">
        <v>138</v>
      </c>
      <c r="D15521" s="74" t="str">
        <f t="shared" si="485"/>
        <v>out/2019</v>
      </c>
      <c r="E15521" s="267">
        <v>43767</v>
      </c>
      <c r="F15521" s="265">
        <v>34816</v>
      </c>
      <c r="G15521" s="265" t="s">
        <v>2229</v>
      </c>
      <c r="H15521" s="273" t="s">
        <v>4707</v>
      </c>
      <c r="I15521" s="273" t="s">
        <v>2188</v>
      </c>
      <c r="J15521" s="278">
        <v>-2185</v>
      </c>
      <c r="K15521" s="83" t="str">
        <f>IFERROR(IFERROR(VLOOKUP(I15521,'DE-PARA'!B:D,3,0),VLOOKUP(I15521,'DE-PARA'!C:D,2,0)),"NÃO ENCONTRADO")</f>
        <v>Materiais</v>
      </c>
      <c r="L15521" s="50" t="str">
        <f>VLOOKUP(K15521,'Base -Receita-Despesa'!$B:$AS,1,FALSE)</f>
        <v>Materiais</v>
      </c>
    </row>
    <row r="15522" spans="1:12" x14ac:dyDescent="0.3">
      <c r="A15522" s="82" t="str">
        <f t="shared" si="484"/>
        <v>2019</v>
      </c>
      <c r="B15522" s="263" t="s">
        <v>2228</v>
      </c>
      <c r="C15522" s="264" t="s">
        <v>138</v>
      </c>
      <c r="D15522" s="74" t="str">
        <f t="shared" si="485"/>
        <v>out/2019</v>
      </c>
      <c r="E15522" s="267">
        <v>43767</v>
      </c>
      <c r="F15522" s="265">
        <v>344838</v>
      </c>
      <c r="G15522" s="265" t="s">
        <v>2229</v>
      </c>
      <c r="H15522" s="273" t="s">
        <v>4707</v>
      </c>
      <c r="I15522" s="273" t="s">
        <v>2188</v>
      </c>
      <c r="J15522" s="278">
        <v>-2569.5300000000002</v>
      </c>
      <c r="K15522" s="83" t="str">
        <f>IFERROR(IFERROR(VLOOKUP(I15522,'DE-PARA'!B:D,3,0),VLOOKUP(I15522,'DE-PARA'!C:D,2,0)),"NÃO ENCONTRADO")</f>
        <v>Materiais</v>
      </c>
      <c r="L15522" s="50" t="str">
        <f>VLOOKUP(K15522,'Base -Receita-Despesa'!$B:$AS,1,FALSE)</f>
        <v>Materiais</v>
      </c>
    </row>
    <row r="15523" spans="1:12" x14ac:dyDescent="0.3">
      <c r="A15523" s="82" t="str">
        <f t="shared" si="484"/>
        <v>2019</v>
      </c>
      <c r="B15523" s="263" t="s">
        <v>2228</v>
      </c>
      <c r="C15523" s="264" t="s">
        <v>138</v>
      </c>
      <c r="D15523" s="74" t="str">
        <f t="shared" si="485"/>
        <v>out/2019</v>
      </c>
      <c r="E15523" s="267">
        <v>43767</v>
      </c>
      <c r="F15523" s="265">
        <v>486875</v>
      </c>
      <c r="G15523" s="265" t="s">
        <v>2229</v>
      </c>
      <c r="H15523" s="273" t="s">
        <v>257</v>
      </c>
      <c r="I15523" s="273" t="s">
        <v>145</v>
      </c>
      <c r="J15523" s="273">
        <v>-913.47</v>
      </c>
      <c r="K15523" s="83" t="str">
        <f>IFERROR(IFERROR(VLOOKUP(I15523,'DE-PARA'!B:D,3,0),VLOOKUP(I15523,'DE-PARA'!C:D,2,0)),"NÃO ENCONTRADO")</f>
        <v>Serviços</v>
      </c>
      <c r="L15523" s="50" t="str">
        <f>VLOOKUP(K15523,'Base -Receita-Despesa'!$B:$AS,1,FALSE)</f>
        <v>Serviços</v>
      </c>
    </row>
    <row r="15524" spans="1:12" x14ac:dyDescent="0.3">
      <c r="A15524" s="82" t="str">
        <f t="shared" si="484"/>
        <v>2019</v>
      </c>
      <c r="B15524" s="263" t="s">
        <v>2228</v>
      </c>
      <c r="C15524" s="264" t="s">
        <v>138</v>
      </c>
      <c r="D15524" s="74" t="str">
        <f t="shared" si="485"/>
        <v>out/2019</v>
      </c>
      <c r="E15524" s="267">
        <v>43767</v>
      </c>
      <c r="F15524" s="265">
        <v>486875</v>
      </c>
      <c r="G15524" s="265" t="s">
        <v>2229</v>
      </c>
      <c r="H15524" s="273" t="s">
        <v>257</v>
      </c>
      <c r="I15524" s="268" t="s">
        <v>562</v>
      </c>
      <c r="J15524" s="268">
        <v>-169.21</v>
      </c>
      <c r="K15524" s="83" t="str">
        <f>IFERROR(IFERROR(VLOOKUP(I15524,'DE-PARA'!B:D,3,0),VLOOKUP(I15524,'DE-PARA'!C:D,2,0)),"NÃO ENCONTRADO")</f>
        <v>Outras Saídas</v>
      </c>
      <c r="L15524" s="50" t="str">
        <f>VLOOKUP(K15524,'Base -Receita-Despesa'!$B:$AS,1,FALSE)</f>
        <v>Outras Saídas</v>
      </c>
    </row>
    <row r="15525" spans="1:12" x14ac:dyDescent="0.3">
      <c r="A15525" s="82" t="str">
        <f t="shared" si="484"/>
        <v>2019</v>
      </c>
      <c r="B15525" s="263" t="s">
        <v>2228</v>
      </c>
      <c r="C15525" s="264" t="s">
        <v>138</v>
      </c>
      <c r="D15525" s="74" t="str">
        <f t="shared" si="485"/>
        <v>out/2019</v>
      </c>
      <c r="E15525" s="267">
        <v>43767</v>
      </c>
      <c r="F15525" s="263" t="s">
        <v>1070</v>
      </c>
      <c r="G15525" s="263" t="s">
        <v>2229</v>
      </c>
      <c r="H15525" s="268" t="s">
        <v>1071</v>
      </c>
      <c r="I15525" s="268" t="s">
        <v>2237</v>
      </c>
      <c r="J15525" s="269">
        <v>89221.58</v>
      </c>
      <c r="K15525" s="83" t="str">
        <f>IFERROR(IFERROR(VLOOKUP(I15525,'DE-PARA'!B:D,3,0),VLOOKUP(I15525,'DE-PARA'!C:D,2,0)),"NÃO ENCONTRADO")</f>
        <v>Entrada Conta Aplicação (+)</v>
      </c>
      <c r="L15525" s="50" t="str">
        <f>VLOOKUP(K15525,'Base -Receita-Despesa'!$B:$AS,1,FALSE)</f>
        <v>ENTRADA CONTA APLICAÇÃO (+)</v>
      </c>
    </row>
    <row r="15526" spans="1:12" x14ac:dyDescent="0.3">
      <c r="A15526" s="82" t="str">
        <f t="shared" si="484"/>
        <v>2019</v>
      </c>
      <c r="B15526" s="263" t="s">
        <v>2228</v>
      </c>
      <c r="C15526" s="264" t="s">
        <v>138</v>
      </c>
      <c r="D15526" s="74" t="str">
        <f t="shared" si="485"/>
        <v>out/2019</v>
      </c>
      <c r="E15526" s="267">
        <v>43767</v>
      </c>
      <c r="F15526" s="279">
        <v>3173</v>
      </c>
      <c r="G15526" s="265" t="s">
        <v>2229</v>
      </c>
      <c r="H15526" s="273" t="s">
        <v>4794</v>
      </c>
      <c r="I15526" s="273" t="s">
        <v>241</v>
      </c>
      <c r="J15526" s="278">
        <v>-1357.31</v>
      </c>
      <c r="K15526" s="83" t="str">
        <f>IFERROR(IFERROR(VLOOKUP(I15526,'DE-PARA'!B:D,3,0),VLOOKUP(I15526,'DE-PARA'!C:D,2,0)),"NÃO ENCONTRADO")</f>
        <v>Serviços</v>
      </c>
      <c r="L15526" s="50" t="str">
        <f>VLOOKUP(K15526,'Base -Receita-Despesa'!$B:$AS,1,FALSE)</f>
        <v>Serviços</v>
      </c>
    </row>
    <row r="15527" spans="1:12" x14ac:dyDescent="0.3">
      <c r="A15527" s="82" t="str">
        <f t="shared" si="484"/>
        <v>2019</v>
      </c>
      <c r="B15527" s="263" t="s">
        <v>2228</v>
      </c>
      <c r="C15527" s="264" t="s">
        <v>138</v>
      </c>
      <c r="D15527" s="74" t="str">
        <f t="shared" si="485"/>
        <v>out/2019</v>
      </c>
      <c r="E15527" s="267">
        <v>43767</v>
      </c>
      <c r="F15527" s="265">
        <v>3226</v>
      </c>
      <c r="G15527" s="265" t="s">
        <v>2229</v>
      </c>
      <c r="H15527" s="273" t="s">
        <v>4794</v>
      </c>
      <c r="I15527" s="273" t="s">
        <v>241</v>
      </c>
      <c r="J15527" s="278">
        <v>-2470.9</v>
      </c>
      <c r="K15527" s="83" t="str">
        <f>IFERROR(IFERROR(VLOOKUP(I15527,'DE-PARA'!B:D,3,0),VLOOKUP(I15527,'DE-PARA'!C:D,2,0)),"NÃO ENCONTRADO")</f>
        <v>Serviços</v>
      </c>
      <c r="L15527" s="50" t="str">
        <f>VLOOKUP(K15527,'Base -Receita-Despesa'!$B:$AS,1,FALSE)</f>
        <v>Serviços</v>
      </c>
    </row>
    <row r="15528" spans="1:12" x14ac:dyDescent="0.3">
      <c r="A15528" s="82" t="str">
        <f t="shared" si="484"/>
        <v>2019</v>
      </c>
      <c r="B15528" s="263" t="s">
        <v>2228</v>
      </c>
      <c r="C15528" s="264" t="s">
        <v>138</v>
      </c>
      <c r="D15528" s="74" t="str">
        <f t="shared" si="485"/>
        <v>out/2019</v>
      </c>
      <c r="E15528" s="267">
        <v>43767</v>
      </c>
      <c r="F15528" s="265">
        <v>1404</v>
      </c>
      <c r="G15528" s="265" t="s">
        <v>2229</v>
      </c>
      <c r="H15528" s="273" t="s">
        <v>4794</v>
      </c>
      <c r="I15528" s="273" t="s">
        <v>241</v>
      </c>
      <c r="J15528" s="273">
        <v>-360</v>
      </c>
      <c r="K15528" s="83" t="str">
        <f>IFERROR(IFERROR(VLOOKUP(I15528,'DE-PARA'!B:D,3,0),VLOOKUP(I15528,'DE-PARA'!C:D,2,0)),"NÃO ENCONTRADO")</f>
        <v>Serviços</v>
      </c>
      <c r="L15528" s="50" t="str">
        <f>VLOOKUP(K15528,'Base -Receita-Despesa'!$B:$AS,1,FALSE)</f>
        <v>Serviços</v>
      </c>
    </row>
    <row r="15529" spans="1:12" x14ac:dyDescent="0.3">
      <c r="A15529" s="82" t="str">
        <f t="shared" si="484"/>
        <v>2019</v>
      </c>
      <c r="B15529" s="263" t="s">
        <v>2228</v>
      </c>
      <c r="C15529" s="264" t="s">
        <v>138</v>
      </c>
      <c r="D15529" s="74" t="str">
        <f t="shared" si="485"/>
        <v>out/2019</v>
      </c>
      <c r="E15529" s="267">
        <v>43767</v>
      </c>
      <c r="F15529" s="263" t="s">
        <v>1261</v>
      </c>
      <c r="G15529" s="263" t="s">
        <v>2229</v>
      </c>
      <c r="H15529" s="268" t="s">
        <v>2250</v>
      </c>
      <c r="I15529" s="268" t="s">
        <v>135</v>
      </c>
      <c r="J15529" s="268">
        <v>-9.5</v>
      </c>
      <c r="K15529" s="83" t="str">
        <f>IFERROR(IFERROR(VLOOKUP(I15529,'DE-PARA'!B:D,3,0),VLOOKUP(I15529,'DE-PARA'!C:D,2,0)),"NÃO ENCONTRADO")</f>
        <v>Outras Saídas</v>
      </c>
      <c r="L15529" s="50" t="str">
        <f>VLOOKUP(K15529,'Base -Receita-Despesa'!$B:$AS,1,FALSE)</f>
        <v>Outras Saídas</v>
      </c>
    </row>
    <row r="15530" spans="1:12" x14ac:dyDescent="0.3">
      <c r="A15530" s="82" t="str">
        <f t="shared" ref="A15530:A15593" si="486">IF(K15530="NÃO ENCONTRADO",0,RIGHT(D15530,4))</f>
        <v>2019</v>
      </c>
      <c r="B15530" s="263" t="s">
        <v>2228</v>
      </c>
      <c r="C15530" s="264" t="s">
        <v>138</v>
      </c>
      <c r="D15530" s="74" t="str">
        <f t="shared" si="485"/>
        <v>out/2019</v>
      </c>
      <c r="E15530" s="267">
        <v>43767</v>
      </c>
      <c r="F15530" s="263" t="s">
        <v>1261</v>
      </c>
      <c r="G15530" s="263" t="s">
        <v>2229</v>
      </c>
      <c r="H15530" s="268" t="s">
        <v>2250</v>
      </c>
      <c r="I15530" s="268" t="s">
        <v>135</v>
      </c>
      <c r="J15530" s="268">
        <v>-9.5</v>
      </c>
      <c r="K15530" s="83" t="str">
        <f>IFERROR(IFERROR(VLOOKUP(I15530,'DE-PARA'!B:D,3,0),VLOOKUP(I15530,'DE-PARA'!C:D,2,0)),"NÃO ENCONTRADO")</f>
        <v>Outras Saídas</v>
      </c>
      <c r="L15530" s="50" t="str">
        <f>VLOOKUP(K15530,'Base -Receita-Despesa'!$B:$AS,1,FALSE)</f>
        <v>Outras Saídas</v>
      </c>
    </row>
    <row r="15531" spans="1:12" x14ac:dyDescent="0.3">
      <c r="A15531" s="82" t="str">
        <f t="shared" si="486"/>
        <v>2019</v>
      </c>
      <c r="B15531" s="263" t="s">
        <v>2228</v>
      </c>
      <c r="C15531" s="264" t="s">
        <v>138</v>
      </c>
      <c r="D15531" s="74" t="str">
        <f t="shared" si="485"/>
        <v>out/2019</v>
      </c>
      <c r="E15531" s="267">
        <v>43767</v>
      </c>
      <c r="F15531" s="263" t="s">
        <v>1261</v>
      </c>
      <c r="G15531" s="263" t="s">
        <v>2229</v>
      </c>
      <c r="H15531" s="268" t="s">
        <v>2250</v>
      </c>
      <c r="I15531" s="268" t="s">
        <v>135</v>
      </c>
      <c r="J15531" s="268">
        <v>-9.5</v>
      </c>
      <c r="K15531" s="83" t="str">
        <f>IFERROR(IFERROR(VLOOKUP(I15531,'DE-PARA'!B:D,3,0),VLOOKUP(I15531,'DE-PARA'!C:D,2,0)),"NÃO ENCONTRADO")</f>
        <v>Outras Saídas</v>
      </c>
      <c r="L15531" s="50" t="str">
        <f>VLOOKUP(K15531,'Base -Receita-Despesa'!$B:$AS,1,FALSE)</f>
        <v>Outras Saídas</v>
      </c>
    </row>
    <row r="15532" spans="1:12" x14ac:dyDescent="0.3">
      <c r="A15532" s="82" t="str">
        <f t="shared" si="486"/>
        <v>2019</v>
      </c>
      <c r="B15532" s="263" t="s">
        <v>2228</v>
      </c>
      <c r="C15532" s="264" t="s">
        <v>138</v>
      </c>
      <c r="D15532" s="74" t="str">
        <f t="shared" si="485"/>
        <v>out/2019</v>
      </c>
      <c r="E15532" s="267">
        <v>43767</v>
      </c>
      <c r="F15532" s="263" t="s">
        <v>1261</v>
      </c>
      <c r="G15532" s="263" t="s">
        <v>2229</v>
      </c>
      <c r="H15532" s="268" t="s">
        <v>2250</v>
      </c>
      <c r="I15532" s="268" t="s">
        <v>135</v>
      </c>
      <c r="J15532" s="268">
        <v>-9.5</v>
      </c>
      <c r="K15532" s="83" t="str">
        <f>IFERROR(IFERROR(VLOOKUP(I15532,'DE-PARA'!B:D,3,0),VLOOKUP(I15532,'DE-PARA'!C:D,2,0)),"NÃO ENCONTRADO")</f>
        <v>Outras Saídas</v>
      </c>
      <c r="L15532" s="50" t="str">
        <f>VLOOKUP(K15532,'Base -Receita-Despesa'!$B:$AS,1,FALSE)</f>
        <v>Outras Saídas</v>
      </c>
    </row>
    <row r="15533" spans="1:12" x14ac:dyDescent="0.3">
      <c r="A15533" s="82" t="str">
        <f t="shared" si="486"/>
        <v>2019</v>
      </c>
      <c r="B15533" s="263" t="s">
        <v>2228</v>
      </c>
      <c r="C15533" s="264" t="s">
        <v>138</v>
      </c>
      <c r="D15533" s="74" t="str">
        <f t="shared" si="485"/>
        <v>out/2019</v>
      </c>
      <c r="E15533" s="267">
        <v>43767</v>
      </c>
      <c r="F15533" s="263" t="s">
        <v>1261</v>
      </c>
      <c r="G15533" s="263" t="s">
        <v>2229</v>
      </c>
      <c r="H15533" s="268" t="s">
        <v>2250</v>
      </c>
      <c r="I15533" s="268" t="s">
        <v>135</v>
      </c>
      <c r="J15533" s="268">
        <v>-9.5</v>
      </c>
      <c r="K15533" s="83" t="str">
        <f>IFERROR(IFERROR(VLOOKUP(I15533,'DE-PARA'!B:D,3,0),VLOOKUP(I15533,'DE-PARA'!C:D,2,0)),"NÃO ENCONTRADO")</f>
        <v>Outras Saídas</v>
      </c>
      <c r="L15533" s="50" t="str">
        <f>VLOOKUP(K15533,'Base -Receita-Despesa'!$B:$AS,1,FALSE)</f>
        <v>Outras Saídas</v>
      </c>
    </row>
    <row r="15534" spans="1:12" x14ac:dyDescent="0.3">
      <c r="A15534" s="82" t="str">
        <f t="shared" si="486"/>
        <v>2019</v>
      </c>
      <c r="B15534" s="263" t="s">
        <v>2228</v>
      </c>
      <c r="C15534" s="264" t="s">
        <v>138</v>
      </c>
      <c r="D15534" s="74" t="str">
        <f t="shared" si="485"/>
        <v>out/2019</v>
      </c>
      <c r="E15534" s="267">
        <v>43767</v>
      </c>
      <c r="F15534" s="263" t="s">
        <v>1261</v>
      </c>
      <c r="G15534" s="263" t="s">
        <v>2229</v>
      </c>
      <c r="H15534" s="268" t="s">
        <v>2250</v>
      </c>
      <c r="I15534" s="268" t="s">
        <v>135</v>
      </c>
      <c r="J15534" s="268">
        <v>-9.5</v>
      </c>
      <c r="K15534" s="83" t="str">
        <f>IFERROR(IFERROR(VLOOKUP(I15534,'DE-PARA'!B:D,3,0),VLOOKUP(I15534,'DE-PARA'!C:D,2,0)),"NÃO ENCONTRADO")</f>
        <v>Outras Saídas</v>
      </c>
      <c r="L15534" s="50" t="str">
        <f>VLOOKUP(K15534,'Base -Receita-Despesa'!$B:$AS,1,FALSE)</f>
        <v>Outras Saídas</v>
      </c>
    </row>
    <row r="15535" spans="1:12" x14ac:dyDescent="0.3">
      <c r="A15535" s="82" t="str">
        <f t="shared" si="486"/>
        <v>2019</v>
      </c>
      <c r="B15535" s="263" t="s">
        <v>2228</v>
      </c>
      <c r="C15535" s="264" t="s">
        <v>138</v>
      </c>
      <c r="D15535" s="74" t="str">
        <f t="shared" si="485"/>
        <v>out/2019</v>
      </c>
      <c r="E15535" s="267">
        <v>43767</v>
      </c>
      <c r="F15535" s="263" t="s">
        <v>1261</v>
      </c>
      <c r="G15535" s="263" t="s">
        <v>2229</v>
      </c>
      <c r="H15535" s="268" t="s">
        <v>2250</v>
      </c>
      <c r="I15535" s="268" t="s">
        <v>135</v>
      </c>
      <c r="J15535" s="268">
        <v>-9.5</v>
      </c>
      <c r="K15535" s="83" t="str">
        <f>IFERROR(IFERROR(VLOOKUP(I15535,'DE-PARA'!B:D,3,0),VLOOKUP(I15535,'DE-PARA'!C:D,2,0)),"NÃO ENCONTRADO")</f>
        <v>Outras Saídas</v>
      </c>
      <c r="L15535" s="50" t="str">
        <f>VLOOKUP(K15535,'Base -Receita-Despesa'!$B:$AS,1,FALSE)</f>
        <v>Outras Saídas</v>
      </c>
    </row>
    <row r="15536" spans="1:12" x14ac:dyDescent="0.3">
      <c r="A15536" s="82" t="str">
        <f t="shared" si="486"/>
        <v>2019</v>
      </c>
      <c r="B15536" s="263" t="s">
        <v>2228</v>
      </c>
      <c r="C15536" s="264" t="s">
        <v>138</v>
      </c>
      <c r="D15536" s="74" t="str">
        <f t="shared" si="485"/>
        <v>out/2019</v>
      </c>
      <c r="E15536" s="267">
        <v>43767</v>
      </c>
      <c r="F15536" s="263" t="s">
        <v>1261</v>
      </c>
      <c r="G15536" s="263" t="s">
        <v>2229</v>
      </c>
      <c r="H15536" s="268" t="s">
        <v>2250</v>
      </c>
      <c r="I15536" s="268" t="s">
        <v>135</v>
      </c>
      <c r="J15536" s="268">
        <v>-9.5</v>
      </c>
      <c r="K15536" s="83" t="str">
        <f>IFERROR(IFERROR(VLOOKUP(I15536,'DE-PARA'!B:D,3,0),VLOOKUP(I15536,'DE-PARA'!C:D,2,0)),"NÃO ENCONTRADO")</f>
        <v>Outras Saídas</v>
      </c>
      <c r="L15536" s="50" t="str">
        <f>VLOOKUP(K15536,'Base -Receita-Despesa'!$B:$AS,1,FALSE)</f>
        <v>Outras Saídas</v>
      </c>
    </row>
    <row r="15537" spans="1:12" x14ac:dyDescent="0.3">
      <c r="A15537" s="82" t="str">
        <f t="shared" si="486"/>
        <v>2019</v>
      </c>
      <c r="B15537" s="263" t="s">
        <v>2228</v>
      </c>
      <c r="C15537" s="264" t="s">
        <v>138</v>
      </c>
      <c r="D15537" s="74" t="str">
        <f t="shared" si="485"/>
        <v>out/2019</v>
      </c>
      <c r="E15537" s="267">
        <v>43767</v>
      </c>
      <c r="F15537" s="263" t="s">
        <v>1261</v>
      </c>
      <c r="G15537" s="263" t="s">
        <v>2229</v>
      </c>
      <c r="H15537" s="268" t="s">
        <v>2250</v>
      </c>
      <c r="I15537" s="268" t="s">
        <v>135</v>
      </c>
      <c r="J15537" s="268">
        <v>-9.5</v>
      </c>
      <c r="K15537" s="83" t="str">
        <f>IFERROR(IFERROR(VLOOKUP(I15537,'DE-PARA'!B:D,3,0),VLOOKUP(I15537,'DE-PARA'!C:D,2,0)),"NÃO ENCONTRADO")</f>
        <v>Outras Saídas</v>
      </c>
      <c r="L15537" s="50" t="str">
        <f>VLOOKUP(K15537,'Base -Receita-Despesa'!$B:$AS,1,FALSE)</f>
        <v>Outras Saídas</v>
      </c>
    </row>
    <row r="15538" spans="1:12" x14ac:dyDescent="0.3">
      <c r="A15538" s="82" t="str">
        <f t="shared" si="486"/>
        <v>2019</v>
      </c>
      <c r="B15538" s="263" t="s">
        <v>2228</v>
      </c>
      <c r="C15538" s="264" t="s">
        <v>138</v>
      </c>
      <c r="D15538" s="74" t="str">
        <f t="shared" si="485"/>
        <v>out/2019</v>
      </c>
      <c r="E15538" s="267">
        <v>43767</v>
      </c>
      <c r="F15538" s="263" t="s">
        <v>1261</v>
      </c>
      <c r="G15538" s="263" t="s">
        <v>2229</v>
      </c>
      <c r="H15538" s="268" t="s">
        <v>2250</v>
      </c>
      <c r="I15538" s="268" t="s">
        <v>135</v>
      </c>
      <c r="J15538" s="268">
        <v>-9.5</v>
      </c>
      <c r="K15538" s="83" t="str">
        <f>IFERROR(IFERROR(VLOOKUP(I15538,'DE-PARA'!B:D,3,0),VLOOKUP(I15538,'DE-PARA'!C:D,2,0)),"NÃO ENCONTRADO")</f>
        <v>Outras Saídas</v>
      </c>
      <c r="L15538" s="50" t="str">
        <f>VLOOKUP(K15538,'Base -Receita-Despesa'!$B:$AS,1,FALSE)</f>
        <v>Outras Saídas</v>
      </c>
    </row>
    <row r="15539" spans="1:12" x14ac:dyDescent="0.3">
      <c r="A15539" s="82" t="str">
        <f t="shared" si="486"/>
        <v>2019</v>
      </c>
      <c r="B15539" s="263" t="s">
        <v>2228</v>
      </c>
      <c r="C15539" s="264" t="s">
        <v>138</v>
      </c>
      <c r="D15539" s="74" t="str">
        <f t="shared" si="485"/>
        <v>out/2019</v>
      </c>
      <c r="E15539" s="267">
        <v>43767</v>
      </c>
      <c r="F15539" s="263" t="s">
        <v>1261</v>
      </c>
      <c r="G15539" s="263" t="s">
        <v>2229</v>
      </c>
      <c r="H15539" s="268" t="s">
        <v>2250</v>
      </c>
      <c r="I15539" s="268" t="s">
        <v>135</v>
      </c>
      <c r="J15539" s="268">
        <v>-9.5</v>
      </c>
      <c r="K15539" s="83" t="str">
        <f>IFERROR(IFERROR(VLOOKUP(I15539,'DE-PARA'!B:D,3,0),VLOOKUP(I15539,'DE-PARA'!C:D,2,0)),"NÃO ENCONTRADO")</f>
        <v>Outras Saídas</v>
      </c>
      <c r="L15539" s="50" t="str">
        <f>VLOOKUP(K15539,'Base -Receita-Despesa'!$B:$AS,1,FALSE)</f>
        <v>Outras Saídas</v>
      </c>
    </row>
    <row r="15540" spans="1:12" x14ac:dyDescent="0.3">
      <c r="A15540" s="82" t="str">
        <f t="shared" si="486"/>
        <v>2019</v>
      </c>
      <c r="B15540" s="263" t="s">
        <v>2228</v>
      </c>
      <c r="C15540" s="264" t="s">
        <v>138</v>
      </c>
      <c r="D15540" s="74" t="str">
        <f t="shared" si="485"/>
        <v>out/2019</v>
      </c>
      <c r="E15540" s="267">
        <v>43767</v>
      </c>
      <c r="F15540" s="263" t="s">
        <v>1261</v>
      </c>
      <c r="G15540" s="263" t="s">
        <v>2229</v>
      </c>
      <c r="H15540" s="268" t="s">
        <v>2250</v>
      </c>
      <c r="I15540" s="268" t="s">
        <v>135</v>
      </c>
      <c r="J15540" s="268">
        <v>-9.5</v>
      </c>
      <c r="K15540" s="83" t="str">
        <f>IFERROR(IFERROR(VLOOKUP(I15540,'DE-PARA'!B:D,3,0),VLOOKUP(I15540,'DE-PARA'!C:D,2,0)),"NÃO ENCONTRADO")</f>
        <v>Outras Saídas</v>
      </c>
      <c r="L15540" s="50" t="str">
        <f>VLOOKUP(K15540,'Base -Receita-Despesa'!$B:$AS,1,FALSE)</f>
        <v>Outras Saídas</v>
      </c>
    </row>
    <row r="15541" spans="1:12" x14ac:dyDescent="0.3">
      <c r="A15541" s="82" t="str">
        <f t="shared" si="486"/>
        <v>2019</v>
      </c>
      <c r="B15541" s="263" t="s">
        <v>2228</v>
      </c>
      <c r="C15541" s="264" t="s">
        <v>138</v>
      </c>
      <c r="D15541" s="74" t="str">
        <f t="shared" si="485"/>
        <v>out/2019</v>
      </c>
      <c r="E15541" s="267">
        <v>43767</v>
      </c>
      <c r="F15541" s="263" t="s">
        <v>1261</v>
      </c>
      <c r="G15541" s="263" t="s">
        <v>2229</v>
      </c>
      <c r="H15541" s="268" t="s">
        <v>2250</v>
      </c>
      <c r="I15541" s="268" t="s">
        <v>135</v>
      </c>
      <c r="J15541" s="268">
        <v>-9.5</v>
      </c>
      <c r="K15541" s="83" t="str">
        <f>IFERROR(IFERROR(VLOOKUP(I15541,'DE-PARA'!B:D,3,0),VLOOKUP(I15541,'DE-PARA'!C:D,2,0)),"NÃO ENCONTRADO")</f>
        <v>Outras Saídas</v>
      </c>
      <c r="L15541" s="50" t="str">
        <f>VLOOKUP(K15541,'Base -Receita-Despesa'!$B:$AS,1,FALSE)</f>
        <v>Outras Saídas</v>
      </c>
    </row>
    <row r="15542" spans="1:12" x14ac:dyDescent="0.3">
      <c r="A15542" s="82" t="str">
        <f t="shared" si="486"/>
        <v>2019</v>
      </c>
      <c r="B15542" s="263" t="s">
        <v>2228</v>
      </c>
      <c r="C15542" s="264" t="s">
        <v>138</v>
      </c>
      <c r="D15542" s="74" t="str">
        <f t="shared" si="485"/>
        <v>out/2019</v>
      </c>
      <c r="E15542" s="267">
        <v>43767</v>
      </c>
      <c r="F15542" s="263" t="s">
        <v>1261</v>
      </c>
      <c r="G15542" s="263" t="s">
        <v>2229</v>
      </c>
      <c r="H15542" s="268" t="s">
        <v>2250</v>
      </c>
      <c r="I15542" s="268" t="s">
        <v>135</v>
      </c>
      <c r="J15542" s="268">
        <v>-9.5</v>
      </c>
      <c r="K15542" s="83" t="str">
        <f>IFERROR(IFERROR(VLOOKUP(I15542,'DE-PARA'!B:D,3,0),VLOOKUP(I15542,'DE-PARA'!C:D,2,0)),"NÃO ENCONTRADO")</f>
        <v>Outras Saídas</v>
      </c>
      <c r="L15542" s="50" t="str">
        <f>VLOOKUP(K15542,'Base -Receita-Despesa'!$B:$AS,1,FALSE)</f>
        <v>Outras Saídas</v>
      </c>
    </row>
    <row r="15543" spans="1:12" x14ac:dyDescent="0.3">
      <c r="A15543" s="82" t="str">
        <f t="shared" si="486"/>
        <v>2019</v>
      </c>
      <c r="B15543" s="263" t="s">
        <v>2228</v>
      </c>
      <c r="C15543" s="264" t="s">
        <v>138</v>
      </c>
      <c r="D15543" s="74" t="str">
        <f t="shared" si="485"/>
        <v>out/2019</v>
      </c>
      <c r="E15543" s="267">
        <v>43767</v>
      </c>
      <c r="F15543" s="263" t="s">
        <v>1261</v>
      </c>
      <c r="G15543" s="263" t="s">
        <v>2229</v>
      </c>
      <c r="H15543" s="268" t="s">
        <v>2250</v>
      </c>
      <c r="I15543" s="268" t="s">
        <v>135</v>
      </c>
      <c r="J15543" s="268">
        <v>-9.5</v>
      </c>
      <c r="K15543" s="83" t="str">
        <f>IFERROR(IFERROR(VLOOKUP(I15543,'DE-PARA'!B:D,3,0),VLOOKUP(I15543,'DE-PARA'!C:D,2,0)),"NÃO ENCONTRADO")</f>
        <v>Outras Saídas</v>
      </c>
      <c r="L15543" s="50" t="str">
        <f>VLOOKUP(K15543,'Base -Receita-Despesa'!$B:$AS,1,FALSE)</f>
        <v>Outras Saídas</v>
      </c>
    </row>
    <row r="15544" spans="1:12" x14ac:dyDescent="0.3">
      <c r="A15544" s="82" t="str">
        <f t="shared" si="486"/>
        <v>2019</v>
      </c>
      <c r="B15544" s="263" t="s">
        <v>2228</v>
      </c>
      <c r="C15544" s="264" t="s">
        <v>138</v>
      </c>
      <c r="D15544" s="74" t="str">
        <f t="shared" si="485"/>
        <v>out/2019</v>
      </c>
      <c r="E15544" s="267">
        <v>43767</v>
      </c>
      <c r="F15544" s="263" t="s">
        <v>1261</v>
      </c>
      <c r="G15544" s="263" t="s">
        <v>2229</v>
      </c>
      <c r="H15544" s="268" t="s">
        <v>2250</v>
      </c>
      <c r="I15544" s="268" t="s">
        <v>135</v>
      </c>
      <c r="J15544" s="268">
        <v>-9.5</v>
      </c>
      <c r="K15544" s="83" t="str">
        <f>IFERROR(IFERROR(VLOOKUP(I15544,'DE-PARA'!B:D,3,0),VLOOKUP(I15544,'DE-PARA'!C:D,2,0)),"NÃO ENCONTRADO")</f>
        <v>Outras Saídas</v>
      </c>
      <c r="L15544" s="50" t="str">
        <f>VLOOKUP(K15544,'Base -Receita-Despesa'!$B:$AS,1,FALSE)</f>
        <v>Outras Saídas</v>
      </c>
    </row>
    <row r="15545" spans="1:12" x14ac:dyDescent="0.3">
      <c r="A15545" s="82" t="str">
        <f t="shared" si="486"/>
        <v>2019</v>
      </c>
      <c r="B15545" s="263" t="s">
        <v>2228</v>
      </c>
      <c r="C15545" s="264" t="s">
        <v>138</v>
      </c>
      <c r="D15545" s="74" t="str">
        <f t="shared" si="485"/>
        <v>out/2019</v>
      </c>
      <c r="E15545" s="267">
        <v>43767</v>
      </c>
      <c r="F15545" s="263" t="s">
        <v>1261</v>
      </c>
      <c r="G15545" s="263" t="s">
        <v>2229</v>
      </c>
      <c r="H15545" s="268" t="s">
        <v>2250</v>
      </c>
      <c r="I15545" s="268" t="s">
        <v>135</v>
      </c>
      <c r="J15545" s="268">
        <v>-9.5</v>
      </c>
      <c r="K15545" s="83" t="str">
        <f>IFERROR(IFERROR(VLOOKUP(I15545,'DE-PARA'!B:D,3,0),VLOOKUP(I15545,'DE-PARA'!C:D,2,0)),"NÃO ENCONTRADO")</f>
        <v>Outras Saídas</v>
      </c>
      <c r="L15545" s="50" t="str">
        <f>VLOOKUP(K15545,'Base -Receita-Despesa'!$B:$AS,1,FALSE)</f>
        <v>Outras Saídas</v>
      </c>
    </row>
    <row r="15546" spans="1:12" x14ac:dyDescent="0.3">
      <c r="A15546" s="82" t="str">
        <f t="shared" si="486"/>
        <v>2019</v>
      </c>
      <c r="B15546" s="263" t="s">
        <v>2228</v>
      </c>
      <c r="C15546" s="264" t="s">
        <v>138</v>
      </c>
      <c r="D15546" s="74" t="str">
        <f t="shared" si="485"/>
        <v>out/2019</v>
      </c>
      <c r="E15546" s="267">
        <v>43767</v>
      </c>
      <c r="F15546" s="263" t="s">
        <v>1261</v>
      </c>
      <c r="G15546" s="263" t="s">
        <v>2229</v>
      </c>
      <c r="H15546" s="268" t="s">
        <v>2250</v>
      </c>
      <c r="I15546" s="268" t="s">
        <v>135</v>
      </c>
      <c r="J15546" s="268">
        <v>-9.5</v>
      </c>
      <c r="K15546" s="83" t="str">
        <f>IFERROR(IFERROR(VLOOKUP(I15546,'DE-PARA'!B:D,3,0),VLOOKUP(I15546,'DE-PARA'!C:D,2,0)),"NÃO ENCONTRADO")</f>
        <v>Outras Saídas</v>
      </c>
      <c r="L15546" s="50" t="str">
        <f>VLOOKUP(K15546,'Base -Receita-Despesa'!$B:$AS,1,FALSE)</f>
        <v>Outras Saídas</v>
      </c>
    </row>
    <row r="15547" spans="1:12" x14ac:dyDescent="0.3">
      <c r="A15547" s="82" t="str">
        <f t="shared" si="486"/>
        <v>2019</v>
      </c>
      <c r="B15547" s="263" t="s">
        <v>2228</v>
      </c>
      <c r="C15547" s="264" t="s">
        <v>138</v>
      </c>
      <c r="D15547" s="74" t="str">
        <f t="shared" si="485"/>
        <v>out/2019</v>
      </c>
      <c r="E15547" s="267">
        <v>43767</v>
      </c>
      <c r="F15547" s="263" t="s">
        <v>1261</v>
      </c>
      <c r="G15547" s="263" t="s">
        <v>2229</v>
      </c>
      <c r="H15547" s="268" t="s">
        <v>2250</v>
      </c>
      <c r="I15547" s="268" t="s">
        <v>135</v>
      </c>
      <c r="J15547" s="268">
        <v>-9.5</v>
      </c>
      <c r="K15547" s="83" t="str">
        <f>IFERROR(IFERROR(VLOOKUP(I15547,'DE-PARA'!B:D,3,0),VLOOKUP(I15547,'DE-PARA'!C:D,2,0)),"NÃO ENCONTRADO")</f>
        <v>Outras Saídas</v>
      </c>
      <c r="L15547" s="50" t="str">
        <f>VLOOKUP(K15547,'Base -Receita-Despesa'!$B:$AS,1,FALSE)</f>
        <v>Outras Saídas</v>
      </c>
    </row>
    <row r="15548" spans="1:12" x14ac:dyDescent="0.3">
      <c r="A15548" s="82" t="str">
        <f t="shared" si="486"/>
        <v>2019</v>
      </c>
      <c r="B15548" s="263" t="s">
        <v>2228</v>
      </c>
      <c r="C15548" s="264" t="s">
        <v>138</v>
      </c>
      <c r="D15548" s="74" t="str">
        <f t="shared" si="485"/>
        <v>out/2019</v>
      </c>
      <c r="E15548" s="267">
        <v>43767</v>
      </c>
      <c r="F15548" s="263" t="s">
        <v>1261</v>
      </c>
      <c r="G15548" s="263" t="s">
        <v>2229</v>
      </c>
      <c r="H15548" s="268" t="s">
        <v>2250</v>
      </c>
      <c r="I15548" s="268" t="s">
        <v>135</v>
      </c>
      <c r="J15548" s="268">
        <v>-9.5</v>
      </c>
      <c r="K15548" s="83" t="str">
        <f>IFERROR(IFERROR(VLOOKUP(I15548,'DE-PARA'!B:D,3,0),VLOOKUP(I15548,'DE-PARA'!C:D,2,0)),"NÃO ENCONTRADO")</f>
        <v>Outras Saídas</v>
      </c>
      <c r="L15548" s="50" t="str">
        <f>VLOOKUP(K15548,'Base -Receita-Despesa'!$B:$AS,1,FALSE)</f>
        <v>Outras Saídas</v>
      </c>
    </row>
    <row r="15549" spans="1:12" x14ac:dyDescent="0.3">
      <c r="A15549" s="82" t="str">
        <f t="shared" si="486"/>
        <v>2019</v>
      </c>
      <c r="B15549" s="263" t="s">
        <v>2228</v>
      </c>
      <c r="C15549" s="264" t="s">
        <v>138</v>
      </c>
      <c r="D15549" s="74" t="str">
        <f t="shared" si="485"/>
        <v>out/2019</v>
      </c>
      <c r="E15549" s="267">
        <v>43767</v>
      </c>
      <c r="F15549" s="263" t="s">
        <v>1261</v>
      </c>
      <c r="G15549" s="263" t="s">
        <v>2229</v>
      </c>
      <c r="H15549" s="268" t="s">
        <v>2250</v>
      </c>
      <c r="I15549" s="268" t="s">
        <v>135</v>
      </c>
      <c r="J15549" s="268">
        <v>-9.5</v>
      </c>
      <c r="K15549" s="83" t="str">
        <f>IFERROR(IFERROR(VLOOKUP(I15549,'DE-PARA'!B:D,3,0),VLOOKUP(I15549,'DE-PARA'!C:D,2,0)),"NÃO ENCONTRADO")</f>
        <v>Outras Saídas</v>
      </c>
      <c r="L15549" s="50" t="str">
        <f>VLOOKUP(K15549,'Base -Receita-Despesa'!$B:$AS,1,FALSE)</f>
        <v>Outras Saídas</v>
      </c>
    </row>
    <row r="15550" spans="1:12" x14ac:dyDescent="0.3">
      <c r="A15550" s="82" t="str">
        <f t="shared" si="486"/>
        <v>2019</v>
      </c>
      <c r="B15550" s="263" t="s">
        <v>2228</v>
      </c>
      <c r="C15550" s="264" t="s">
        <v>138</v>
      </c>
      <c r="D15550" s="74" t="str">
        <f t="shared" si="485"/>
        <v>out/2019</v>
      </c>
      <c r="E15550" s="267">
        <v>43767</v>
      </c>
      <c r="F15550" s="263" t="s">
        <v>1261</v>
      </c>
      <c r="G15550" s="263" t="s">
        <v>2229</v>
      </c>
      <c r="H15550" s="268" t="s">
        <v>2250</v>
      </c>
      <c r="I15550" s="268" t="s">
        <v>135</v>
      </c>
      <c r="J15550" s="268">
        <v>-9.5</v>
      </c>
      <c r="K15550" s="83" t="str">
        <f>IFERROR(IFERROR(VLOOKUP(I15550,'DE-PARA'!B:D,3,0),VLOOKUP(I15550,'DE-PARA'!C:D,2,0)),"NÃO ENCONTRADO")</f>
        <v>Outras Saídas</v>
      </c>
      <c r="L15550" s="50" t="str">
        <f>VLOOKUP(K15550,'Base -Receita-Despesa'!$B:$AS,1,FALSE)</f>
        <v>Outras Saídas</v>
      </c>
    </row>
    <row r="15551" spans="1:12" x14ac:dyDescent="0.3">
      <c r="A15551" s="82" t="str">
        <f t="shared" si="486"/>
        <v>2019</v>
      </c>
      <c r="B15551" s="263" t="s">
        <v>2228</v>
      </c>
      <c r="C15551" s="264" t="s">
        <v>138</v>
      </c>
      <c r="D15551" s="74" t="str">
        <f t="shared" si="485"/>
        <v>out/2019</v>
      </c>
      <c r="E15551" s="267">
        <v>43767</v>
      </c>
      <c r="F15551" s="263" t="s">
        <v>1261</v>
      </c>
      <c r="G15551" s="263" t="s">
        <v>2229</v>
      </c>
      <c r="H15551" s="268" t="s">
        <v>2250</v>
      </c>
      <c r="I15551" s="268" t="s">
        <v>135</v>
      </c>
      <c r="J15551" s="268">
        <v>-9.5</v>
      </c>
      <c r="K15551" s="83" t="str">
        <f>IFERROR(IFERROR(VLOOKUP(I15551,'DE-PARA'!B:D,3,0),VLOOKUP(I15551,'DE-PARA'!C:D,2,0)),"NÃO ENCONTRADO")</f>
        <v>Outras Saídas</v>
      </c>
      <c r="L15551" s="50" t="str">
        <f>VLOOKUP(K15551,'Base -Receita-Despesa'!$B:$AS,1,FALSE)</f>
        <v>Outras Saídas</v>
      </c>
    </row>
    <row r="15552" spans="1:12" x14ac:dyDescent="0.3">
      <c r="A15552" s="82" t="str">
        <f t="shared" si="486"/>
        <v>2019</v>
      </c>
      <c r="B15552" s="263" t="s">
        <v>2228</v>
      </c>
      <c r="C15552" s="264" t="s">
        <v>138</v>
      </c>
      <c r="D15552" s="74" t="str">
        <f t="shared" si="485"/>
        <v>out/2019</v>
      </c>
      <c r="E15552" s="267">
        <v>43767</v>
      </c>
      <c r="F15552" s="263" t="s">
        <v>1261</v>
      </c>
      <c r="G15552" s="263" t="s">
        <v>2229</v>
      </c>
      <c r="H15552" s="268" t="s">
        <v>2250</v>
      </c>
      <c r="I15552" s="268" t="s">
        <v>135</v>
      </c>
      <c r="J15552" s="268">
        <v>-9.5</v>
      </c>
      <c r="K15552" s="83" t="str">
        <f>IFERROR(IFERROR(VLOOKUP(I15552,'DE-PARA'!B:D,3,0),VLOOKUP(I15552,'DE-PARA'!C:D,2,0)),"NÃO ENCONTRADO")</f>
        <v>Outras Saídas</v>
      </c>
      <c r="L15552" s="50" t="str">
        <f>VLOOKUP(K15552,'Base -Receita-Despesa'!$B:$AS,1,FALSE)</f>
        <v>Outras Saídas</v>
      </c>
    </row>
    <row r="15553" spans="1:12" x14ac:dyDescent="0.3">
      <c r="A15553" s="82" t="str">
        <f t="shared" si="486"/>
        <v>2019</v>
      </c>
      <c r="B15553" s="263" t="s">
        <v>2228</v>
      </c>
      <c r="C15553" s="264" t="s">
        <v>138</v>
      </c>
      <c r="D15553" s="74" t="str">
        <f t="shared" si="485"/>
        <v>out/2019</v>
      </c>
      <c r="E15553" s="267">
        <v>43767</v>
      </c>
      <c r="F15553" s="263" t="s">
        <v>1261</v>
      </c>
      <c r="G15553" s="263" t="s">
        <v>2229</v>
      </c>
      <c r="H15553" s="268" t="s">
        <v>2250</v>
      </c>
      <c r="I15553" s="268" t="s">
        <v>135</v>
      </c>
      <c r="J15553" s="268">
        <v>-9.5</v>
      </c>
      <c r="K15553" s="83" t="str">
        <f>IFERROR(IFERROR(VLOOKUP(I15553,'DE-PARA'!B:D,3,0),VLOOKUP(I15553,'DE-PARA'!C:D,2,0)),"NÃO ENCONTRADO")</f>
        <v>Outras Saídas</v>
      </c>
      <c r="L15553" s="50" t="str">
        <f>VLOOKUP(K15553,'Base -Receita-Despesa'!$B:$AS,1,FALSE)</f>
        <v>Outras Saídas</v>
      </c>
    </row>
    <row r="15554" spans="1:12" x14ac:dyDescent="0.3">
      <c r="A15554" s="82" t="str">
        <f t="shared" si="486"/>
        <v>2019</v>
      </c>
      <c r="B15554" s="263" t="s">
        <v>2228</v>
      </c>
      <c r="C15554" s="264" t="s">
        <v>138</v>
      </c>
      <c r="D15554" s="74" t="str">
        <f t="shared" si="485"/>
        <v>out/2019</v>
      </c>
      <c r="E15554" s="267">
        <v>43767</v>
      </c>
      <c r="F15554" s="263" t="s">
        <v>1261</v>
      </c>
      <c r="G15554" s="263" t="s">
        <v>2229</v>
      </c>
      <c r="H15554" s="268" t="s">
        <v>2250</v>
      </c>
      <c r="I15554" s="268" t="s">
        <v>135</v>
      </c>
      <c r="J15554" s="268">
        <v>-9.5</v>
      </c>
      <c r="K15554" s="83" t="str">
        <f>IFERROR(IFERROR(VLOOKUP(I15554,'DE-PARA'!B:D,3,0),VLOOKUP(I15554,'DE-PARA'!C:D,2,0)),"NÃO ENCONTRADO")</f>
        <v>Outras Saídas</v>
      </c>
      <c r="L15554" s="50" t="str">
        <f>VLOOKUP(K15554,'Base -Receita-Despesa'!$B:$AS,1,FALSE)</f>
        <v>Outras Saídas</v>
      </c>
    </row>
    <row r="15555" spans="1:12" x14ac:dyDescent="0.3">
      <c r="A15555" s="82" t="str">
        <f t="shared" si="486"/>
        <v>2019</v>
      </c>
      <c r="B15555" s="263" t="s">
        <v>2228</v>
      </c>
      <c r="C15555" s="264" t="s">
        <v>138</v>
      </c>
      <c r="D15555" s="74" t="str">
        <f t="shared" si="485"/>
        <v>out/2019</v>
      </c>
      <c r="E15555" s="267">
        <v>43767</v>
      </c>
      <c r="F15555" s="263" t="s">
        <v>1261</v>
      </c>
      <c r="G15555" s="263" t="s">
        <v>2229</v>
      </c>
      <c r="H15555" s="268" t="s">
        <v>2250</v>
      </c>
      <c r="I15555" s="268" t="s">
        <v>135</v>
      </c>
      <c r="J15555" s="268">
        <v>-9.5</v>
      </c>
      <c r="K15555" s="83" t="str">
        <f>IFERROR(IFERROR(VLOOKUP(I15555,'DE-PARA'!B:D,3,0),VLOOKUP(I15555,'DE-PARA'!C:D,2,0)),"NÃO ENCONTRADO")</f>
        <v>Outras Saídas</v>
      </c>
      <c r="L15555" s="50" t="str">
        <f>VLOOKUP(K15555,'Base -Receita-Despesa'!$B:$AS,1,FALSE)</f>
        <v>Outras Saídas</v>
      </c>
    </row>
    <row r="15556" spans="1:12" x14ac:dyDescent="0.3">
      <c r="A15556" s="82" t="str">
        <f t="shared" si="486"/>
        <v>2019</v>
      </c>
      <c r="B15556" s="263" t="s">
        <v>2228</v>
      </c>
      <c r="C15556" s="264" t="s">
        <v>138</v>
      </c>
      <c r="D15556" s="74" t="str">
        <f t="shared" ref="D15556:D15619" si="487">TEXT(E15556,"mmm/aaaa")</f>
        <v>out/2019</v>
      </c>
      <c r="E15556" s="267">
        <v>43767</v>
      </c>
      <c r="F15556" s="265">
        <v>41054</v>
      </c>
      <c r="G15556" s="265" t="s">
        <v>2229</v>
      </c>
      <c r="H15556" s="273" t="s">
        <v>4409</v>
      </c>
      <c r="I15556" s="273" t="s">
        <v>2193</v>
      </c>
      <c r="J15556" s="269">
        <v>-1110</v>
      </c>
      <c r="K15556" s="83" t="str">
        <f>IFERROR(IFERROR(VLOOKUP(I15556,'DE-PARA'!B:D,3,0),VLOOKUP(I15556,'DE-PARA'!C:D,2,0)),"NÃO ENCONTRADO")</f>
        <v>Materiais</v>
      </c>
      <c r="L15556" s="50" t="str">
        <f>VLOOKUP(K15556,'Base -Receita-Despesa'!$B:$AS,1,FALSE)</f>
        <v>Materiais</v>
      </c>
    </row>
    <row r="15557" spans="1:12" x14ac:dyDescent="0.3">
      <c r="A15557" s="82" t="str">
        <f t="shared" si="486"/>
        <v>2019</v>
      </c>
      <c r="B15557" s="263" t="s">
        <v>2228</v>
      </c>
      <c r="C15557" s="264" t="s">
        <v>138</v>
      </c>
      <c r="D15557" s="74" t="str">
        <f t="shared" si="487"/>
        <v>out/2019</v>
      </c>
      <c r="E15557" s="267">
        <v>43767</v>
      </c>
      <c r="F15557" s="265">
        <v>3155</v>
      </c>
      <c r="G15557" s="265" t="s">
        <v>2229</v>
      </c>
      <c r="H15557" s="273" t="s">
        <v>4455</v>
      </c>
      <c r="I15557" s="273" t="s">
        <v>2182</v>
      </c>
      <c r="J15557" s="268">
        <v>-240</v>
      </c>
      <c r="K15557" s="83" t="str">
        <f>IFERROR(IFERROR(VLOOKUP(I15557,'DE-PARA'!B:D,3,0),VLOOKUP(I15557,'DE-PARA'!C:D,2,0)),"NÃO ENCONTRADO")</f>
        <v>Materiais</v>
      </c>
      <c r="L15557" s="50" t="str">
        <f>VLOOKUP(K15557,'Base -Receita-Despesa'!$B:$AS,1,FALSE)</f>
        <v>Materiais</v>
      </c>
    </row>
    <row r="15558" spans="1:12" x14ac:dyDescent="0.3">
      <c r="A15558" s="82" t="str">
        <f t="shared" si="486"/>
        <v>2019</v>
      </c>
      <c r="B15558" s="263" t="s">
        <v>2240</v>
      </c>
      <c r="C15558" s="264" t="s">
        <v>138</v>
      </c>
      <c r="D15558" s="74" t="str">
        <f t="shared" si="487"/>
        <v>out/2019</v>
      </c>
      <c r="E15558" s="267">
        <v>43768</v>
      </c>
      <c r="F15558" s="263" t="s">
        <v>4374</v>
      </c>
      <c r="G15558" s="263" t="s">
        <v>2229</v>
      </c>
      <c r="H15558" s="268" t="s">
        <v>609</v>
      </c>
      <c r="I15558" s="268" t="s">
        <v>1064</v>
      </c>
      <c r="J15558" s="269">
        <v>-1709786.1</v>
      </c>
      <c r="K15558" s="83" t="str">
        <f>IFERROR(IFERROR(VLOOKUP(I15558,'DE-PARA'!B:D,3,0),VLOOKUP(I15558,'DE-PARA'!C:D,2,0)),"NÃO ENCONTRADO")</f>
        <v>Saídas Da C/A Por Regates (-)</v>
      </c>
      <c r="L15558" s="50" t="str">
        <f>VLOOKUP(K15558,'Base -Receita-Despesa'!$B:$AS,1,FALSE)</f>
        <v>SAÍDAS DA C/A POR REGATES (-)</v>
      </c>
    </row>
    <row r="15559" spans="1:12" x14ac:dyDescent="0.3">
      <c r="A15559" s="82" t="str">
        <f t="shared" si="486"/>
        <v>2019</v>
      </c>
      <c r="B15559" s="263" t="s">
        <v>2240</v>
      </c>
      <c r="C15559" s="264" t="s">
        <v>138</v>
      </c>
      <c r="D15559" s="74" t="str">
        <f t="shared" si="487"/>
        <v>out/2019</v>
      </c>
      <c r="E15559" s="267">
        <v>43768</v>
      </c>
      <c r="F15559" s="263" t="s">
        <v>161</v>
      </c>
      <c r="G15559" s="263" t="s">
        <v>2229</v>
      </c>
      <c r="H15559" s="268" t="s">
        <v>161</v>
      </c>
      <c r="I15559" s="268" t="s">
        <v>2168</v>
      </c>
      <c r="J15559" s="269">
        <v>1814652.58</v>
      </c>
      <c r="K15559" s="83" t="str">
        <f>IFERROR(IFERROR(VLOOKUP(I15559,'DE-PARA'!B:D,3,0),VLOOKUP(I15559,'DE-PARA'!C:D,2,0)),"NÃO ENCONTRADO")</f>
        <v>Repasses Contrato de Gestão</v>
      </c>
      <c r="L15559" s="50" t="str">
        <f>VLOOKUP(K15559,'Base -Receita-Despesa'!$B:$AS,1,FALSE)</f>
        <v>Repasses Contrato de Gestão</v>
      </c>
    </row>
    <row r="15560" spans="1:12" x14ac:dyDescent="0.3">
      <c r="A15560" s="82" t="str">
        <f t="shared" si="486"/>
        <v>2019</v>
      </c>
      <c r="B15560" s="263" t="s">
        <v>2240</v>
      </c>
      <c r="C15560" s="264" t="s">
        <v>138</v>
      </c>
      <c r="D15560" s="74" t="str">
        <f t="shared" si="487"/>
        <v>out/2019</v>
      </c>
      <c r="E15560" s="267">
        <v>43768</v>
      </c>
      <c r="F15560" s="263" t="s">
        <v>161</v>
      </c>
      <c r="G15560" s="263" t="s">
        <v>2229</v>
      </c>
      <c r="H15560" s="268" t="s">
        <v>161</v>
      </c>
      <c r="I15560" s="268" t="s">
        <v>2168</v>
      </c>
      <c r="J15560" s="269">
        <v>59272.07</v>
      </c>
      <c r="K15560" s="83" t="str">
        <f>IFERROR(IFERROR(VLOOKUP(I15560,'DE-PARA'!B:D,3,0),VLOOKUP(I15560,'DE-PARA'!C:D,2,0)),"NÃO ENCONTRADO")</f>
        <v>Repasses Contrato de Gestão</v>
      </c>
      <c r="L15560" s="50" t="str">
        <f>VLOOKUP(K15560,'Base -Receita-Despesa'!$B:$AS,1,FALSE)</f>
        <v>Repasses Contrato de Gestão</v>
      </c>
    </row>
    <row r="15561" spans="1:12" x14ac:dyDescent="0.3">
      <c r="A15561" s="82" t="str">
        <f t="shared" si="486"/>
        <v>2019</v>
      </c>
      <c r="B15561" s="263" t="s">
        <v>2240</v>
      </c>
      <c r="C15561" s="264" t="s">
        <v>138</v>
      </c>
      <c r="D15561" s="74" t="str">
        <f t="shared" si="487"/>
        <v>out/2019</v>
      </c>
      <c r="E15561" s="267">
        <v>43768</v>
      </c>
      <c r="F15561" s="263" t="s">
        <v>161</v>
      </c>
      <c r="G15561" s="263" t="s">
        <v>2229</v>
      </c>
      <c r="H15561" s="268" t="s">
        <v>161</v>
      </c>
      <c r="I15561" s="268" t="s">
        <v>2168</v>
      </c>
      <c r="J15561" s="269">
        <v>336861.44</v>
      </c>
      <c r="K15561" s="83" t="str">
        <f>IFERROR(IFERROR(VLOOKUP(I15561,'DE-PARA'!B:D,3,0),VLOOKUP(I15561,'DE-PARA'!C:D,2,0)),"NÃO ENCONTRADO")</f>
        <v>Repasses Contrato de Gestão</v>
      </c>
      <c r="L15561" s="50" t="str">
        <f>VLOOKUP(K15561,'Base -Receita-Despesa'!$B:$AS,1,FALSE)</f>
        <v>Repasses Contrato de Gestão</v>
      </c>
    </row>
    <row r="15562" spans="1:12" x14ac:dyDescent="0.3">
      <c r="A15562" s="82" t="str">
        <f t="shared" si="486"/>
        <v>2019</v>
      </c>
      <c r="B15562" s="263" t="s">
        <v>2240</v>
      </c>
      <c r="C15562" s="264" t="s">
        <v>138</v>
      </c>
      <c r="D15562" s="74" t="str">
        <f t="shared" si="487"/>
        <v>out/2019</v>
      </c>
      <c r="E15562" s="267">
        <v>43768</v>
      </c>
      <c r="F15562" s="263" t="s">
        <v>1261</v>
      </c>
      <c r="G15562" s="263" t="s">
        <v>2229</v>
      </c>
      <c r="H15562" s="268" t="s">
        <v>2338</v>
      </c>
      <c r="I15562" s="268" t="s">
        <v>135</v>
      </c>
      <c r="J15562" s="268">
        <v>-61.95</v>
      </c>
      <c r="K15562" s="83" t="str">
        <f>IFERROR(IFERROR(VLOOKUP(I15562,'DE-PARA'!B:D,3,0),VLOOKUP(I15562,'DE-PARA'!C:D,2,0)),"NÃO ENCONTRADO")</f>
        <v>Outras Saídas</v>
      </c>
      <c r="L15562" s="50" t="str">
        <f>VLOOKUP(K15562,'Base -Receita-Despesa'!$B:$AS,1,FALSE)</f>
        <v>Outras Saídas</v>
      </c>
    </row>
    <row r="15563" spans="1:12" x14ac:dyDescent="0.3">
      <c r="A15563" s="82" t="str">
        <f t="shared" si="486"/>
        <v>2019</v>
      </c>
      <c r="B15563" s="263" t="s">
        <v>2240</v>
      </c>
      <c r="C15563" s="264" t="s">
        <v>138</v>
      </c>
      <c r="D15563" s="74" t="str">
        <f t="shared" si="487"/>
        <v>out/2019</v>
      </c>
      <c r="E15563" s="267">
        <v>43768</v>
      </c>
      <c r="F15563" s="263" t="s">
        <v>1261</v>
      </c>
      <c r="G15563" s="263" t="s">
        <v>2229</v>
      </c>
      <c r="H15563" s="268" t="s">
        <v>671</v>
      </c>
      <c r="I15563" s="268" t="s">
        <v>135</v>
      </c>
      <c r="J15563" s="268">
        <v>-36.5</v>
      </c>
      <c r="K15563" s="83" t="str">
        <f>IFERROR(IFERROR(VLOOKUP(I15563,'DE-PARA'!B:D,3,0),VLOOKUP(I15563,'DE-PARA'!C:D,2,0)),"NÃO ENCONTRADO")</f>
        <v>Outras Saídas</v>
      </c>
      <c r="L15563" s="50" t="str">
        <f>VLOOKUP(K15563,'Base -Receita-Despesa'!$B:$AS,1,FALSE)</f>
        <v>Outras Saídas</v>
      </c>
    </row>
    <row r="15564" spans="1:12" x14ac:dyDescent="0.3">
      <c r="A15564" s="82" t="str">
        <f t="shared" si="486"/>
        <v>2019</v>
      </c>
      <c r="B15564" s="263" t="s">
        <v>2240</v>
      </c>
      <c r="C15564" s="264" t="s">
        <v>138</v>
      </c>
      <c r="D15564" s="74" t="str">
        <f t="shared" si="487"/>
        <v>out/2019</v>
      </c>
      <c r="E15564" s="267">
        <v>43768</v>
      </c>
      <c r="F15564" s="263" t="s">
        <v>1261</v>
      </c>
      <c r="G15564" s="263" t="s">
        <v>2229</v>
      </c>
      <c r="H15564" s="268" t="s">
        <v>4532</v>
      </c>
      <c r="I15564" s="268" t="s">
        <v>135</v>
      </c>
      <c r="J15564" s="268">
        <v>-1.5</v>
      </c>
      <c r="K15564" s="83" t="str">
        <f>IFERROR(IFERROR(VLOOKUP(I15564,'DE-PARA'!B:D,3,0),VLOOKUP(I15564,'DE-PARA'!C:D,2,0)),"NÃO ENCONTRADO")</f>
        <v>Outras Saídas</v>
      </c>
      <c r="L15564" s="50" t="str">
        <f>VLOOKUP(K15564,'Base -Receita-Despesa'!$B:$AS,1,FALSE)</f>
        <v>Outras Saídas</v>
      </c>
    </row>
    <row r="15565" spans="1:12" x14ac:dyDescent="0.3">
      <c r="A15565" s="82" t="str">
        <f t="shared" si="486"/>
        <v>2019</v>
      </c>
      <c r="B15565" s="263" t="s">
        <v>2240</v>
      </c>
      <c r="C15565" s="264" t="s">
        <v>138</v>
      </c>
      <c r="D15565" s="74" t="str">
        <f t="shared" si="487"/>
        <v>out/2019</v>
      </c>
      <c r="E15565" s="267">
        <v>43768</v>
      </c>
      <c r="F15565" s="263" t="s">
        <v>1061</v>
      </c>
      <c r="G15565" s="263" t="s">
        <v>2229</v>
      </c>
      <c r="H15565" s="268" t="s">
        <v>4370</v>
      </c>
      <c r="I15565" s="268" t="s">
        <v>126</v>
      </c>
      <c r="J15565" s="269">
        <v>-500000</v>
      </c>
      <c r="K15565" s="83" t="str">
        <f>IFERROR(IFERROR(VLOOKUP(I15565,'DE-PARA'!B:D,3,0),VLOOKUP(I15565,'DE-PARA'!C:D,2,0)),"NÃO ENCONTRADO")</f>
        <v>TEV – Transferências Entre Contas (Entradas)</v>
      </c>
      <c r="L15565" s="50" t="str">
        <f>VLOOKUP(K15565,'Base -Receita-Despesa'!$B:$AS,1,FALSE)</f>
        <v>TEV – Transferências Entre Contas (Entradas)</v>
      </c>
    </row>
    <row r="15566" spans="1:12" x14ac:dyDescent="0.3">
      <c r="A15566" s="82" t="str">
        <f t="shared" si="486"/>
        <v>2019</v>
      </c>
      <c r="B15566" s="263" t="s">
        <v>2228</v>
      </c>
      <c r="C15566" s="264" t="s">
        <v>138</v>
      </c>
      <c r="D15566" s="74" t="str">
        <f t="shared" si="487"/>
        <v>out/2019</v>
      </c>
      <c r="E15566" s="267">
        <v>43768</v>
      </c>
      <c r="F15566" s="263" t="s">
        <v>4374</v>
      </c>
      <c r="G15566" s="263" t="s">
        <v>2229</v>
      </c>
      <c r="H15566" s="268" t="s">
        <v>609</v>
      </c>
      <c r="I15566" s="268" t="s">
        <v>1064</v>
      </c>
      <c r="J15566" s="269">
        <v>-490177.61</v>
      </c>
      <c r="K15566" s="83" t="str">
        <f>IFERROR(IFERROR(VLOOKUP(I15566,'DE-PARA'!B:D,3,0),VLOOKUP(I15566,'DE-PARA'!C:D,2,0)),"NÃO ENCONTRADO")</f>
        <v>Saídas Da C/A Por Regates (-)</v>
      </c>
      <c r="L15566" s="50" t="str">
        <f>VLOOKUP(K15566,'Base -Receita-Despesa'!$B:$AS,1,FALSE)</f>
        <v>SAÍDAS DA C/A POR REGATES (-)</v>
      </c>
    </row>
    <row r="15567" spans="1:12" x14ac:dyDescent="0.3">
      <c r="A15567" s="82" t="str">
        <f t="shared" si="486"/>
        <v>2019</v>
      </c>
      <c r="B15567" s="263" t="s">
        <v>2228</v>
      </c>
      <c r="C15567" s="264" t="s">
        <v>138</v>
      </c>
      <c r="D15567" s="74" t="str">
        <f t="shared" si="487"/>
        <v>out/2019</v>
      </c>
      <c r="E15567" s="267">
        <v>43768</v>
      </c>
      <c r="F15567" s="265">
        <v>12587</v>
      </c>
      <c r="G15567" s="265" t="s">
        <v>2229</v>
      </c>
      <c r="H15567" s="273" t="s">
        <v>4215</v>
      </c>
      <c r="I15567" s="273" t="s">
        <v>2181</v>
      </c>
      <c r="J15567" s="269">
        <v>-4674.3999999999996</v>
      </c>
      <c r="K15567" s="83" t="str">
        <f>IFERROR(IFERROR(VLOOKUP(I15567,'DE-PARA'!B:D,3,0),VLOOKUP(I15567,'DE-PARA'!C:D,2,0)),"NÃO ENCONTRADO")</f>
        <v>Materiais</v>
      </c>
      <c r="L15567" s="50" t="str">
        <f>VLOOKUP(K15567,'Base -Receita-Despesa'!$B:$AS,1,FALSE)</f>
        <v>Materiais</v>
      </c>
    </row>
    <row r="15568" spans="1:12" x14ac:dyDescent="0.3">
      <c r="A15568" s="82" t="str">
        <f t="shared" si="486"/>
        <v>2019</v>
      </c>
      <c r="B15568" s="263" t="s">
        <v>2228</v>
      </c>
      <c r="C15568" s="264" t="s">
        <v>138</v>
      </c>
      <c r="D15568" s="74" t="str">
        <f t="shared" si="487"/>
        <v>out/2019</v>
      </c>
      <c r="E15568" s="267">
        <v>43768</v>
      </c>
      <c r="F15568" s="265">
        <v>1953</v>
      </c>
      <c r="G15568" s="265" t="s">
        <v>2229</v>
      </c>
      <c r="H15568" s="273" t="s">
        <v>4795</v>
      </c>
      <c r="I15568" s="273" t="s">
        <v>2181</v>
      </c>
      <c r="J15568" s="268">
        <v>-108.06</v>
      </c>
      <c r="K15568" s="83" t="str">
        <f>IFERROR(IFERROR(VLOOKUP(I15568,'DE-PARA'!B:D,3,0),VLOOKUP(I15568,'DE-PARA'!C:D,2,0)),"NÃO ENCONTRADO")</f>
        <v>Materiais</v>
      </c>
      <c r="L15568" s="50" t="str">
        <f>VLOOKUP(K15568,'Base -Receita-Despesa'!$B:$AS,1,FALSE)</f>
        <v>Materiais</v>
      </c>
    </row>
    <row r="15569" spans="1:12" x14ac:dyDescent="0.3">
      <c r="A15569" s="82" t="str">
        <f t="shared" si="486"/>
        <v>2019</v>
      </c>
      <c r="B15569" s="263" t="s">
        <v>2228</v>
      </c>
      <c r="C15569" s="264" t="s">
        <v>138</v>
      </c>
      <c r="D15569" s="74" t="str">
        <f t="shared" si="487"/>
        <v>out/2019</v>
      </c>
      <c r="E15569" s="267">
        <v>43768</v>
      </c>
      <c r="F15569" s="265">
        <v>2345</v>
      </c>
      <c r="G15569" s="265" t="s">
        <v>2229</v>
      </c>
      <c r="H15569" s="273" t="s">
        <v>4796</v>
      </c>
      <c r="I15569" s="273" t="s">
        <v>2181</v>
      </c>
      <c r="J15569" s="268">
        <v>-210</v>
      </c>
      <c r="K15569" s="83" t="str">
        <f>IFERROR(IFERROR(VLOOKUP(I15569,'DE-PARA'!B:D,3,0),VLOOKUP(I15569,'DE-PARA'!C:D,2,0)),"NÃO ENCONTRADO")</f>
        <v>Materiais</v>
      </c>
      <c r="L15569" s="50" t="str">
        <f>VLOOKUP(K15569,'Base -Receita-Despesa'!$B:$AS,1,FALSE)</f>
        <v>Materiais</v>
      </c>
    </row>
    <row r="15570" spans="1:12" x14ac:dyDescent="0.3">
      <c r="A15570" s="82" t="str">
        <f t="shared" si="486"/>
        <v>2019</v>
      </c>
      <c r="B15570" s="263" t="s">
        <v>2228</v>
      </c>
      <c r="C15570" s="264" t="s">
        <v>138</v>
      </c>
      <c r="D15570" s="74" t="str">
        <f t="shared" si="487"/>
        <v>out/2019</v>
      </c>
      <c r="E15570" s="267">
        <v>43768</v>
      </c>
      <c r="F15570" s="265">
        <v>26</v>
      </c>
      <c r="G15570" s="265" t="s">
        <v>2229</v>
      </c>
      <c r="H15570" s="273" t="s">
        <v>2396</v>
      </c>
      <c r="I15570" s="273" t="s">
        <v>241</v>
      </c>
      <c r="J15570" s="268">
        <v>-280</v>
      </c>
      <c r="K15570" s="83" t="str">
        <f>IFERROR(IFERROR(VLOOKUP(I15570,'DE-PARA'!B:D,3,0),VLOOKUP(I15570,'DE-PARA'!C:D,2,0)),"NÃO ENCONTRADO")</f>
        <v>Serviços</v>
      </c>
      <c r="L15570" s="50" t="str">
        <f>VLOOKUP(K15570,'Base -Receita-Despesa'!$B:$AS,1,FALSE)</f>
        <v>Serviços</v>
      </c>
    </row>
    <row r="15571" spans="1:12" x14ac:dyDescent="0.3">
      <c r="A15571" s="82" t="str">
        <f t="shared" si="486"/>
        <v>2019</v>
      </c>
      <c r="B15571" s="263" t="s">
        <v>2228</v>
      </c>
      <c r="C15571" s="264" t="s">
        <v>138</v>
      </c>
      <c r="D15571" s="74" t="str">
        <f t="shared" si="487"/>
        <v>out/2019</v>
      </c>
      <c r="E15571" s="267">
        <v>43768</v>
      </c>
      <c r="F15571" s="265">
        <v>338258</v>
      </c>
      <c r="G15571" s="265" t="s">
        <v>2232</v>
      </c>
      <c r="H15571" s="273" t="s">
        <v>4386</v>
      </c>
      <c r="I15571" s="273" t="s">
        <v>2181</v>
      </c>
      <c r="J15571" s="278">
        <v>-1285.5</v>
      </c>
      <c r="K15571" s="83" t="str">
        <f>IFERROR(IFERROR(VLOOKUP(I15571,'DE-PARA'!B:D,3,0),VLOOKUP(I15571,'DE-PARA'!C:D,2,0)),"NÃO ENCONTRADO")</f>
        <v>Materiais</v>
      </c>
      <c r="L15571" s="50" t="str">
        <f>VLOOKUP(K15571,'Base -Receita-Despesa'!$B:$AS,1,FALSE)</f>
        <v>Materiais</v>
      </c>
    </row>
    <row r="15572" spans="1:12" x14ac:dyDescent="0.3">
      <c r="A15572" s="82" t="str">
        <f t="shared" si="486"/>
        <v>2019</v>
      </c>
      <c r="B15572" s="263" t="s">
        <v>2228</v>
      </c>
      <c r="C15572" s="264" t="s">
        <v>138</v>
      </c>
      <c r="D15572" s="74" t="str">
        <f t="shared" si="487"/>
        <v>out/2019</v>
      </c>
      <c r="E15572" s="267">
        <v>43768</v>
      </c>
      <c r="F15572" s="265">
        <v>338258</v>
      </c>
      <c r="G15572" s="265" t="s">
        <v>2232</v>
      </c>
      <c r="H15572" s="273" t="s">
        <v>4386</v>
      </c>
      <c r="I15572" s="268" t="s">
        <v>562</v>
      </c>
      <c r="J15572" s="268">
        <v>-46.04</v>
      </c>
      <c r="K15572" s="83" t="str">
        <f>IFERROR(IFERROR(VLOOKUP(I15572,'DE-PARA'!B:D,3,0),VLOOKUP(I15572,'DE-PARA'!C:D,2,0)),"NÃO ENCONTRADO")</f>
        <v>Outras Saídas</v>
      </c>
      <c r="L15572" s="50" t="str">
        <f>VLOOKUP(K15572,'Base -Receita-Despesa'!$B:$AS,1,FALSE)</f>
        <v>Outras Saídas</v>
      </c>
    </row>
    <row r="15573" spans="1:12" x14ac:dyDescent="0.3">
      <c r="A15573" s="82" t="str">
        <f t="shared" si="486"/>
        <v>2019</v>
      </c>
      <c r="B15573" s="263" t="s">
        <v>2228</v>
      </c>
      <c r="C15573" s="264" t="s">
        <v>138</v>
      </c>
      <c r="D15573" s="74" t="str">
        <f t="shared" si="487"/>
        <v>out/2019</v>
      </c>
      <c r="E15573" s="267">
        <v>43768</v>
      </c>
      <c r="F15573" s="265">
        <v>340850</v>
      </c>
      <c r="G15573" s="265" t="s">
        <v>2284</v>
      </c>
      <c r="H15573" s="273" t="s">
        <v>4386</v>
      </c>
      <c r="I15573" s="273" t="s">
        <v>2181</v>
      </c>
      <c r="J15573" s="278">
        <v>-1273.8</v>
      </c>
      <c r="K15573" s="83" t="str">
        <f>IFERROR(IFERROR(VLOOKUP(I15573,'DE-PARA'!B:D,3,0),VLOOKUP(I15573,'DE-PARA'!C:D,2,0)),"NÃO ENCONTRADO")</f>
        <v>Materiais</v>
      </c>
      <c r="L15573" s="50" t="str">
        <f>VLOOKUP(K15573,'Base -Receita-Despesa'!$B:$AS,1,FALSE)</f>
        <v>Materiais</v>
      </c>
    </row>
    <row r="15574" spans="1:12" x14ac:dyDescent="0.3">
      <c r="A15574" s="82" t="str">
        <f t="shared" si="486"/>
        <v>2019</v>
      </c>
      <c r="B15574" s="263" t="s">
        <v>2228</v>
      </c>
      <c r="C15574" s="264" t="s">
        <v>138</v>
      </c>
      <c r="D15574" s="74" t="str">
        <f t="shared" si="487"/>
        <v>out/2019</v>
      </c>
      <c r="E15574" s="267">
        <v>43768</v>
      </c>
      <c r="F15574" s="265">
        <v>340850</v>
      </c>
      <c r="G15574" s="265" t="s">
        <v>2284</v>
      </c>
      <c r="H15574" s="273" t="s">
        <v>4386</v>
      </c>
      <c r="I15574" s="268" t="s">
        <v>562</v>
      </c>
      <c r="J15574" s="268">
        <v>-38.19</v>
      </c>
      <c r="K15574" s="83" t="str">
        <f>IFERROR(IFERROR(VLOOKUP(I15574,'DE-PARA'!B:D,3,0),VLOOKUP(I15574,'DE-PARA'!C:D,2,0)),"NÃO ENCONTRADO")</f>
        <v>Outras Saídas</v>
      </c>
      <c r="L15574" s="50" t="str">
        <f>VLOOKUP(K15574,'Base -Receita-Despesa'!$B:$AS,1,FALSE)</f>
        <v>Outras Saídas</v>
      </c>
    </row>
    <row r="15575" spans="1:12" x14ac:dyDescent="0.3">
      <c r="A15575" s="82" t="str">
        <f t="shared" si="486"/>
        <v>2019</v>
      </c>
      <c r="B15575" s="263" t="s">
        <v>2228</v>
      </c>
      <c r="C15575" s="264" t="s">
        <v>138</v>
      </c>
      <c r="D15575" s="74" t="str">
        <f t="shared" si="487"/>
        <v>out/2019</v>
      </c>
      <c r="E15575" s="267">
        <v>43768</v>
      </c>
      <c r="F15575" s="265">
        <v>339537</v>
      </c>
      <c r="G15575" s="265" t="s">
        <v>2229</v>
      </c>
      <c r="H15575" s="273" t="s">
        <v>4386</v>
      </c>
      <c r="I15575" s="273" t="s">
        <v>2182</v>
      </c>
      <c r="J15575" s="278">
        <v>-1300</v>
      </c>
      <c r="K15575" s="83" t="str">
        <f>IFERROR(IFERROR(VLOOKUP(I15575,'DE-PARA'!B:D,3,0),VLOOKUP(I15575,'DE-PARA'!C:D,2,0)),"NÃO ENCONTRADO")</f>
        <v>Materiais</v>
      </c>
      <c r="L15575" s="50" t="str">
        <f>VLOOKUP(K15575,'Base -Receita-Despesa'!$B:$AS,1,FALSE)</f>
        <v>Materiais</v>
      </c>
    </row>
    <row r="15576" spans="1:12" x14ac:dyDescent="0.3">
      <c r="A15576" s="82" t="str">
        <f t="shared" si="486"/>
        <v>2019</v>
      </c>
      <c r="B15576" s="263" t="s">
        <v>2228</v>
      </c>
      <c r="C15576" s="264" t="s">
        <v>138</v>
      </c>
      <c r="D15576" s="74" t="str">
        <f t="shared" si="487"/>
        <v>out/2019</v>
      </c>
      <c r="E15576" s="267">
        <v>43768</v>
      </c>
      <c r="F15576" s="265">
        <v>339537</v>
      </c>
      <c r="G15576" s="265" t="s">
        <v>2229</v>
      </c>
      <c r="H15576" s="273" t="s">
        <v>4386</v>
      </c>
      <c r="I15576" s="268" t="s">
        <v>562</v>
      </c>
      <c r="J15576" s="268">
        <v>-62.72</v>
      </c>
      <c r="K15576" s="83" t="str">
        <f>IFERROR(IFERROR(VLOOKUP(I15576,'DE-PARA'!B:D,3,0),VLOOKUP(I15576,'DE-PARA'!C:D,2,0)),"NÃO ENCONTRADO")</f>
        <v>Outras Saídas</v>
      </c>
      <c r="L15576" s="50" t="str">
        <f>VLOOKUP(K15576,'Base -Receita-Despesa'!$B:$AS,1,FALSE)</f>
        <v>Outras Saídas</v>
      </c>
    </row>
    <row r="15577" spans="1:12" x14ac:dyDescent="0.3">
      <c r="A15577" s="82" t="str">
        <f t="shared" si="486"/>
        <v>2019</v>
      </c>
      <c r="B15577" s="263" t="s">
        <v>2228</v>
      </c>
      <c r="C15577" s="264" t="s">
        <v>138</v>
      </c>
      <c r="D15577" s="74" t="str">
        <f t="shared" si="487"/>
        <v>out/2019</v>
      </c>
      <c r="E15577" s="267">
        <v>43768</v>
      </c>
      <c r="F15577" s="265">
        <v>153292</v>
      </c>
      <c r="G15577" s="265" t="s">
        <v>2229</v>
      </c>
      <c r="H15577" s="273" t="s">
        <v>4662</v>
      </c>
      <c r="I15577" s="273" t="s">
        <v>2188</v>
      </c>
      <c r="J15577" s="268">
        <v>-446.16</v>
      </c>
      <c r="K15577" s="83" t="str">
        <f>IFERROR(IFERROR(VLOOKUP(I15577,'DE-PARA'!B:D,3,0),VLOOKUP(I15577,'DE-PARA'!C:D,2,0)),"NÃO ENCONTRADO")</f>
        <v>Materiais</v>
      </c>
      <c r="L15577" s="50" t="str">
        <f>VLOOKUP(K15577,'Base -Receita-Despesa'!$B:$AS,1,FALSE)</f>
        <v>Materiais</v>
      </c>
    </row>
    <row r="15578" spans="1:12" x14ac:dyDescent="0.3">
      <c r="A15578" s="82" t="str">
        <f t="shared" si="486"/>
        <v>2019</v>
      </c>
      <c r="B15578" s="263" t="s">
        <v>2228</v>
      </c>
      <c r="C15578" s="264" t="s">
        <v>138</v>
      </c>
      <c r="D15578" s="74" t="str">
        <f t="shared" si="487"/>
        <v>out/2019</v>
      </c>
      <c r="E15578" s="267">
        <v>43768</v>
      </c>
      <c r="F15578" s="263" t="s">
        <v>1261</v>
      </c>
      <c r="G15578" s="263" t="s">
        <v>2229</v>
      </c>
      <c r="H15578" s="268" t="s">
        <v>2250</v>
      </c>
      <c r="I15578" s="268" t="s">
        <v>135</v>
      </c>
      <c r="J15578" s="268">
        <v>-9.5</v>
      </c>
      <c r="K15578" s="83" t="str">
        <f>IFERROR(IFERROR(VLOOKUP(I15578,'DE-PARA'!B:D,3,0),VLOOKUP(I15578,'DE-PARA'!C:D,2,0)),"NÃO ENCONTRADO")</f>
        <v>Outras Saídas</v>
      </c>
      <c r="L15578" s="50" t="str">
        <f>VLOOKUP(K15578,'Base -Receita-Despesa'!$B:$AS,1,FALSE)</f>
        <v>Outras Saídas</v>
      </c>
    </row>
    <row r="15579" spans="1:12" x14ac:dyDescent="0.3">
      <c r="A15579" s="82" t="str">
        <f t="shared" si="486"/>
        <v>2019</v>
      </c>
      <c r="B15579" s="263" t="s">
        <v>2228</v>
      </c>
      <c r="C15579" s="264" t="s">
        <v>138</v>
      </c>
      <c r="D15579" s="74" t="str">
        <f t="shared" si="487"/>
        <v>out/2019</v>
      </c>
      <c r="E15579" s="267">
        <v>43768</v>
      </c>
      <c r="F15579" s="263" t="s">
        <v>1261</v>
      </c>
      <c r="G15579" s="263" t="s">
        <v>2229</v>
      </c>
      <c r="H15579" s="268" t="s">
        <v>2250</v>
      </c>
      <c r="I15579" s="268" t="s">
        <v>135</v>
      </c>
      <c r="J15579" s="268">
        <v>-9.5</v>
      </c>
      <c r="K15579" s="83" t="str">
        <f>IFERROR(IFERROR(VLOOKUP(I15579,'DE-PARA'!B:D,3,0),VLOOKUP(I15579,'DE-PARA'!C:D,2,0)),"NÃO ENCONTRADO")</f>
        <v>Outras Saídas</v>
      </c>
      <c r="L15579" s="50" t="str">
        <f>VLOOKUP(K15579,'Base -Receita-Despesa'!$B:$AS,1,FALSE)</f>
        <v>Outras Saídas</v>
      </c>
    </row>
    <row r="15580" spans="1:12" x14ac:dyDescent="0.3">
      <c r="A15580" s="82" t="str">
        <f t="shared" si="486"/>
        <v>2019</v>
      </c>
      <c r="B15580" s="263" t="s">
        <v>2228</v>
      </c>
      <c r="C15580" s="264" t="s">
        <v>138</v>
      </c>
      <c r="D15580" s="74" t="str">
        <f t="shared" si="487"/>
        <v>out/2019</v>
      </c>
      <c r="E15580" s="267">
        <v>43768</v>
      </c>
      <c r="F15580" s="263" t="s">
        <v>1261</v>
      </c>
      <c r="G15580" s="263" t="s">
        <v>2229</v>
      </c>
      <c r="H15580" s="268" t="s">
        <v>2250</v>
      </c>
      <c r="I15580" s="268" t="s">
        <v>135</v>
      </c>
      <c r="J15580" s="268">
        <v>-9.5</v>
      </c>
      <c r="K15580" s="83" t="str">
        <f>IFERROR(IFERROR(VLOOKUP(I15580,'DE-PARA'!B:D,3,0),VLOOKUP(I15580,'DE-PARA'!C:D,2,0)),"NÃO ENCONTRADO")</f>
        <v>Outras Saídas</v>
      </c>
      <c r="L15580" s="50" t="str">
        <f>VLOOKUP(K15580,'Base -Receita-Despesa'!$B:$AS,1,FALSE)</f>
        <v>Outras Saídas</v>
      </c>
    </row>
    <row r="15581" spans="1:12" x14ac:dyDescent="0.3">
      <c r="A15581" s="82" t="str">
        <f t="shared" si="486"/>
        <v>2019</v>
      </c>
      <c r="B15581" s="263" t="s">
        <v>2228</v>
      </c>
      <c r="C15581" s="264" t="s">
        <v>138</v>
      </c>
      <c r="D15581" s="74" t="str">
        <f t="shared" si="487"/>
        <v>out/2019</v>
      </c>
      <c r="E15581" s="267">
        <v>43768</v>
      </c>
      <c r="F15581" s="263" t="s">
        <v>1261</v>
      </c>
      <c r="G15581" s="263" t="s">
        <v>2229</v>
      </c>
      <c r="H15581" s="268" t="s">
        <v>2250</v>
      </c>
      <c r="I15581" s="268" t="s">
        <v>135</v>
      </c>
      <c r="J15581" s="268">
        <v>-9.5</v>
      </c>
      <c r="K15581" s="83" t="str">
        <f>IFERROR(IFERROR(VLOOKUP(I15581,'DE-PARA'!B:D,3,0),VLOOKUP(I15581,'DE-PARA'!C:D,2,0)),"NÃO ENCONTRADO")</f>
        <v>Outras Saídas</v>
      </c>
      <c r="L15581" s="50" t="str">
        <f>VLOOKUP(K15581,'Base -Receita-Despesa'!$B:$AS,1,FALSE)</f>
        <v>Outras Saídas</v>
      </c>
    </row>
    <row r="15582" spans="1:12" x14ac:dyDescent="0.3">
      <c r="A15582" s="82" t="str">
        <f t="shared" si="486"/>
        <v>2019</v>
      </c>
      <c r="B15582" s="263" t="s">
        <v>2228</v>
      </c>
      <c r="C15582" s="264" t="s">
        <v>138</v>
      </c>
      <c r="D15582" s="74" t="str">
        <f t="shared" si="487"/>
        <v>out/2019</v>
      </c>
      <c r="E15582" s="267">
        <v>43768</v>
      </c>
      <c r="F15582" s="263" t="s">
        <v>1261</v>
      </c>
      <c r="G15582" s="263" t="s">
        <v>2229</v>
      </c>
      <c r="H15582" s="268" t="s">
        <v>2250</v>
      </c>
      <c r="I15582" s="268" t="s">
        <v>135</v>
      </c>
      <c r="J15582" s="268">
        <v>-9.5</v>
      </c>
      <c r="K15582" s="83" t="str">
        <f>IFERROR(IFERROR(VLOOKUP(I15582,'DE-PARA'!B:D,3,0),VLOOKUP(I15582,'DE-PARA'!C:D,2,0)),"NÃO ENCONTRADO")</f>
        <v>Outras Saídas</v>
      </c>
      <c r="L15582" s="50" t="str">
        <f>VLOOKUP(K15582,'Base -Receita-Despesa'!$B:$AS,1,FALSE)</f>
        <v>Outras Saídas</v>
      </c>
    </row>
    <row r="15583" spans="1:12" x14ac:dyDescent="0.3">
      <c r="A15583" s="82" t="str">
        <f t="shared" si="486"/>
        <v>2019</v>
      </c>
      <c r="B15583" s="263" t="s">
        <v>2228</v>
      </c>
      <c r="C15583" s="264" t="s">
        <v>138</v>
      </c>
      <c r="D15583" s="74" t="str">
        <f t="shared" si="487"/>
        <v>out/2019</v>
      </c>
      <c r="E15583" s="267">
        <v>43768</v>
      </c>
      <c r="F15583" s="263" t="s">
        <v>1061</v>
      </c>
      <c r="G15583" s="263" t="s">
        <v>2229</v>
      </c>
      <c r="H15583" s="268" t="s">
        <v>4370</v>
      </c>
      <c r="I15583" s="268" t="s">
        <v>126</v>
      </c>
      <c r="J15583" s="269">
        <v>500000</v>
      </c>
      <c r="K15583" s="83" t="str">
        <f>IFERROR(IFERROR(VLOOKUP(I15583,'DE-PARA'!B:D,3,0),VLOOKUP(I15583,'DE-PARA'!C:D,2,0)),"NÃO ENCONTRADO")</f>
        <v>TEV – Transferências Entre Contas (Entradas)</v>
      </c>
      <c r="L15583" s="50" t="str">
        <f>VLOOKUP(K15583,'Base -Receita-Despesa'!$B:$AS,1,FALSE)</f>
        <v>TEV – Transferências Entre Contas (Entradas)</v>
      </c>
    </row>
    <row r="15584" spans="1:12" x14ac:dyDescent="0.3">
      <c r="A15584" s="82" t="str">
        <f t="shared" si="486"/>
        <v>2019</v>
      </c>
      <c r="B15584" s="263" t="s">
        <v>2240</v>
      </c>
      <c r="C15584" s="264" t="s">
        <v>138</v>
      </c>
      <c r="D15584" s="74" t="str">
        <f t="shared" si="487"/>
        <v>out/2019</v>
      </c>
      <c r="E15584" s="267">
        <v>43769</v>
      </c>
      <c r="F15584" s="263" t="s">
        <v>250</v>
      </c>
      <c r="G15584" s="263" t="s">
        <v>2229</v>
      </c>
      <c r="H15584" s="268" t="s">
        <v>4797</v>
      </c>
      <c r="I15584" s="268" t="s">
        <v>2171</v>
      </c>
      <c r="J15584" s="268">
        <v>269.41000000000003</v>
      </c>
      <c r="K15584" s="83" t="str">
        <f>IFERROR(IFERROR(VLOOKUP(I15584,'DE-PARA'!B:D,3,0),VLOOKUP(I15584,'DE-PARA'!C:D,2,0)),"NÃO ENCONTRADO")</f>
        <v>Rendimentos sobre Aplicações Financeiras</v>
      </c>
      <c r="L15584" s="50" t="str">
        <f>VLOOKUP(K15584,'Base -Receita-Despesa'!$B:$AS,1,FALSE)</f>
        <v>Rendimentos sobre Aplicações Financeiras</v>
      </c>
    </row>
    <row r="15585" spans="1:12" x14ac:dyDescent="0.3">
      <c r="A15585" s="82" t="str">
        <f t="shared" si="486"/>
        <v>2019</v>
      </c>
      <c r="B15585" s="263" t="s">
        <v>2240</v>
      </c>
      <c r="C15585" s="264" t="s">
        <v>138</v>
      </c>
      <c r="D15585" s="74" t="str">
        <f t="shared" si="487"/>
        <v>out/2019</v>
      </c>
      <c r="E15585" s="267">
        <v>43769</v>
      </c>
      <c r="F15585" s="263" t="s">
        <v>1070</v>
      </c>
      <c r="G15585" s="263" t="s">
        <v>2229</v>
      </c>
      <c r="H15585" s="268" t="s">
        <v>1071</v>
      </c>
      <c r="I15585" s="268" t="s">
        <v>2237</v>
      </c>
      <c r="J15585" s="269">
        <v>499099.96</v>
      </c>
      <c r="K15585" s="83" t="str">
        <f>IFERROR(IFERROR(VLOOKUP(I15585,'DE-PARA'!B:D,3,0),VLOOKUP(I15585,'DE-PARA'!C:D,2,0)),"NÃO ENCONTRADO")</f>
        <v>Entrada Conta Aplicação (+)</v>
      </c>
      <c r="L15585" s="50" t="str">
        <f>VLOOKUP(K15585,'Base -Receita-Despesa'!$B:$AS,1,FALSE)</f>
        <v>ENTRADA CONTA APLICAÇÃO (+)</v>
      </c>
    </row>
    <row r="15586" spans="1:12" x14ac:dyDescent="0.3">
      <c r="A15586" s="82" t="str">
        <f t="shared" si="486"/>
        <v>2019</v>
      </c>
      <c r="B15586" s="263" t="s">
        <v>2240</v>
      </c>
      <c r="C15586" s="264" t="s">
        <v>138</v>
      </c>
      <c r="D15586" s="74" t="str">
        <f t="shared" si="487"/>
        <v>out/2019</v>
      </c>
      <c r="E15586" s="267">
        <v>43769</v>
      </c>
      <c r="F15586" s="263" t="s">
        <v>1061</v>
      </c>
      <c r="G15586" s="263" t="s">
        <v>2229</v>
      </c>
      <c r="H15586" s="268" t="s">
        <v>4370</v>
      </c>
      <c r="I15586" s="268" t="s">
        <v>126</v>
      </c>
      <c r="J15586" s="269">
        <v>-500000</v>
      </c>
      <c r="K15586" s="83" t="str">
        <f>IFERROR(IFERROR(VLOOKUP(I15586,'DE-PARA'!B:D,3,0),VLOOKUP(I15586,'DE-PARA'!C:D,2,0)),"NÃO ENCONTRADO")</f>
        <v>TEV – Transferências Entre Contas (Entradas)</v>
      </c>
      <c r="L15586" s="50" t="str">
        <f>VLOOKUP(K15586,'Base -Receita-Despesa'!$B:$AS,1,FALSE)</f>
        <v>TEV – Transferências Entre Contas (Entradas)</v>
      </c>
    </row>
    <row r="15587" spans="1:12" x14ac:dyDescent="0.3">
      <c r="A15587" s="82" t="str">
        <f t="shared" si="486"/>
        <v>2019</v>
      </c>
      <c r="B15587" s="263" t="s">
        <v>2228</v>
      </c>
      <c r="C15587" s="264" t="s">
        <v>138</v>
      </c>
      <c r="D15587" s="74" t="str">
        <f t="shared" si="487"/>
        <v>out/2019</v>
      </c>
      <c r="E15587" s="267">
        <v>43769</v>
      </c>
      <c r="F15587" s="263" t="s">
        <v>1267</v>
      </c>
      <c r="G15587" s="263" t="s">
        <v>2229</v>
      </c>
      <c r="H15587" s="268" t="s">
        <v>4798</v>
      </c>
      <c r="I15587" s="268" t="s">
        <v>160</v>
      </c>
      <c r="J15587" s="268">
        <v>0.4</v>
      </c>
      <c r="K15587" s="83" t="str">
        <f>IFERROR(IFERROR(VLOOKUP(I15587,'DE-PARA'!B:D,3,0),VLOOKUP(I15587,'DE-PARA'!C:D,2,0)),"NÃO ENCONTRADO")</f>
        <v>Outras Saídas</v>
      </c>
      <c r="L15587" s="50" t="str">
        <f>VLOOKUP(K15587,'Base -Receita-Despesa'!$B:$AS,1,FALSE)</f>
        <v>Outras Saídas</v>
      </c>
    </row>
    <row r="15588" spans="1:12" x14ac:dyDescent="0.3">
      <c r="A15588" s="82" t="str">
        <f t="shared" si="486"/>
        <v>2019</v>
      </c>
      <c r="B15588" s="263" t="s">
        <v>2228</v>
      </c>
      <c r="C15588" s="264" t="s">
        <v>138</v>
      </c>
      <c r="D15588" s="74" t="str">
        <f t="shared" si="487"/>
        <v>out/2019</v>
      </c>
      <c r="E15588" s="267">
        <v>43769</v>
      </c>
      <c r="F15588" s="265" t="s">
        <v>4616</v>
      </c>
      <c r="G15588" s="265" t="s">
        <v>2229</v>
      </c>
      <c r="H15588" s="268" t="s">
        <v>4663</v>
      </c>
      <c r="I15588" s="273" t="s">
        <v>540</v>
      </c>
      <c r="J15588" s="268">
        <v>-223.27</v>
      </c>
      <c r="K15588" s="83" t="str">
        <f>IFERROR(IFERROR(VLOOKUP(I15588,'DE-PARA'!B:D,3,0),VLOOKUP(I15588,'DE-PARA'!C:D,2,0)),"NÃO ENCONTRADO")</f>
        <v>Tributos, Taxas e Contribuições</v>
      </c>
      <c r="L15588" s="50" t="str">
        <f>VLOOKUP(K15588,'Base -Receita-Despesa'!$B:$AS,1,FALSE)</f>
        <v>Tributos, Taxas e Contribuições</v>
      </c>
    </row>
    <row r="15589" spans="1:12" x14ac:dyDescent="0.3">
      <c r="A15589" s="82" t="str">
        <f t="shared" si="486"/>
        <v>2019</v>
      </c>
      <c r="B15589" s="263" t="s">
        <v>2228</v>
      </c>
      <c r="C15589" s="264" t="s">
        <v>138</v>
      </c>
      <c r="D15589" s="74" t="str">
        <f t="shared" si="487"/>
        <v>out/2019</v>
      </c>
      <c r="E15589" s="267">
        <v>43769</v>
      </c>
      <c r="F15589" s="265">
        <v>23467</v>
      </c>
      <c r="G15589" s="265" t="s">
        <v>2229</v>
      </c>
      <c r="H15589" s="273" t="s">
        <v>4402</v>
      </c>
      <c r="I15589" s="273" t="s">
        <v>2183</v>
      </c>
      <c r="J15589" s="273">
        <v>-348.4</v>
      </c>
      <c r="K15589" s="83" t="str">
        <f>IFERROR(IFERROR(VLOOKUP(I15589,'DE-PARA'!B:D,3,0),VLOOKUP(I15589,'DE-PARA'!C:D,2,0)),"NÃO ENCONTRADO")</f>
        <v>Materiais</v>
      </c>
      <c r="L15589" s="50" t="str">
        <f>VLOOKUP(K15589,'Base -Receita-Despesa'!$B:$AS,1,FALSE)</f>
        <v>Materiais</v>
      </c>
    </row>
    <row r="15590" spans="1:12" x14ac:dyDescent="0.3">
      <c r="A15590" s="82" t="str">
        <f t="shared" si="486"/>
        <v>2019</v>
      </c>
      <c r="B15590" s="263" t="s">
        <v>2228</v>
      </c>
      <c r="C15590" s="264" t="s">
        <v>138</v>
      </c>
      <c r="D15590" s="74" t="str">
        <f t="shared" si="487"/>
        <v>out/2019</v>
      </c>
      <c r="E15590" s="267">
        <v>43769</v>
      </c>
      <c r="F15590" s="265">
        <v>23467</v>
      </c>
      <c r="G15590" s="265" t="s">
        <v>2229</v>
      </c>
      <c r="H15590" s="273" t="s">
        <v>4402</v>
      </c>
      <c r="I15590" s="273" t="s">
        <v>562</v>
      </c>
      <c r="J15590" s="273">
        <v>-22.65</v>
      </c>
      <c r="K15590" s="83" t="str">
        <f>IFERROR(IFERROR(VLOOKUP(I15590,'DE-PARA'!B:D,3,0),VLOOKUP(I15590,'DE-PARA'!C:D,2,0)),"NÃO ENCONTRADO")</f>
        <v>Outras Saídas</v>
      </c>
      <c r="L15590" s="50" t="str">
        <f>VLOOKUP(K15590,'Base -Receita-Despesa'!$B:$AS,1,FALSE)</f>
        <v>Outras Saídas</v>
      </c>
    </row>
    <row r="15591" spans="1:12" x14ac:dyDescent="0.3">
      <c r="A15591" s="82" t="str">
        <f t="shared" si="486"/>
        <v>2019</v>
      </c>
      <c r="B15591" s="263" t="s">
        <v>2228</v>
      </c>
      <c r="C15591" s="264" t="s">
        <v>138</v>
      </c>
      <c r="D15591" s="74" t="str">
        <f t="shared" si="487"/>
        <v>out/2019</v>
      </c>
      <c r="E15591" s="267">
        <v>43769</v>
      </c>
      <c r="F15591" s="265">
        <v>23468</v>
      </c>
      <c r="G15591" s="265" t="s">
        <v>2229</v>
      </c>
      <c r="H15591" s="273" t="s">
        <v>4402</v>
      </c>
      <c r="I15591" s="273" t="s">
        <v>2183</v>
      </c>
      <c r="J15591" s="278">
        <v>-1106.43</v>
      </c>
      <c r="K15591" s="83" t="str">
        <f>IFERROR(IFERROR(VLOOKUP(I15591,'DE-PARA'!B:D,3,0),VLOOKUP(I15591,'DE-PARA'!C:D,2,0)),"NÃO ENCONTRADO")</f>
        <v>Materiais</v>
      </c>
      <c r="L15591" s="50" t="str">
        <f>VLOOKUP(K15591,'Base -Receita-Despesa'!$B:$AS,1,FALSE)</f>
        <v>Materiais</v>
      </c>
    </row>
    <row r="15592" spans="1:12" x14ac:dyDescent="0.3">
      <c r="A15592" s="82" t="str">
        <f t="shared" si="486"/>
        <v>2019</v>
      </c>
      <c r="B15592" s="263" t="s">
        <v>2228</v>
      </c>
      <c r="C15592" s="264" t="s">
        <v>138</v>
      </c>
      <c r="D15592" s="74" t="str">
        <f t="shared" si="487"/>
        <v>out/2019</v>
      </c>
      <c r="E15592" s="267">
        <v>43769</v>
      </c>
      <c r="F15592" s="265">
        <v>23468</v>
      </c>
      <c r="G15592" s="265" t="s">
        <v>2229</v>
      </c>
      <c r="H15592" s="273" t="s">
        <v>4402</v>
      </c>
      <c r="I15592" s="273" t="s">
        <v>562</v>
      </c>
      <c r="J15592" s="273">
        <v>-71.92</v>
      </c>
      <c r="K15592" s="83" t="str">
        <f>IFERROR(IFERROR(VLOOKUP(I15592,'DE-PARA'!B:D,3,0),VLOOKUP(I15592,'DE-PARA'!C:D,2,0)),"NÃO ENCONTRADO")</f>
        <v>Outras Saídas</v>
      </c>
      <c r="L15592" s="50" t="str">
        <f>VLOOKUP(K15592,'Base -Receita-Despesa'!$B:$AS,1,FALSE)</f>
        <v>Outras Saídas</v>
      </c>
    </row>
    <row r="15593" spans="1:12" x14ac:dyDescent="0.3">
      <c r="A15593" s="82" t="str">
        <f t="shared" si="486"/>
        <v>2019</v>
      </c>
      <c r="B15593" s="263" t="s">
        <v>2228</v>
      </c>
      <c r="C15593" s="264" t="s">
        <v>138</v>
      </c>
      <c r="D15593" s="74" t="str">
        <f t="shared" si="487"/>
        <v>out/2019</v>
      </c>
      <c r="E15593" s="267">
        <v>43769</v>
      </c>
      <c r="F15593" s="265">
        <v>5443</v>
      </c>
      <c r="G15593" s="265" t="s">
        <v>2229</v>
      </c>
      <c r="H15593" s="282" t="s">
        <v>4799</v>
      </c>
      <c r="I15593" s="273" t="s">
        <v>2182</v>
      </c>
      <c r="J15593" s="268">
        <v>-747.5</v>
      </c>
      <c r="K15593" s="83" t="str">
        <f>IFERROR(IFERROR(VLOOKUP(I15593,'DE-PARA'!B:D,3,0),VLOOKUP(I15593,'DE-PARA'!C:D,2,0)),"NÃO ENCONTRADO")</f>
        <v>Materiais</v>
      </c>
      <c r="L15593" s="50" t="str">
        <f>VLOOKUP(K15593,'Base -Receita-Despesa'!$B:$AS,1,FALSE)</f>
        <v>Materiais</v>
      </c>
    </row>
    <row r="15594" spans="1:12" x14ac:dyDescent="0.3">
      <c r="A15594" s="82" t="str">
        <f t="shared" ref="A15594:A15657" si="488">IF(K15594="NÃO ENCONTRADO",0,RIGHT(D15594,4))</f>
        <v>2019</v>
      </c>
      <c r="B15594" s="263" t="s">
        <v>2228</v>
      </c>
      <c r="C15594" s="264" t="s">
        <v>138</v>
      </c>
      <c r="D15594" s="74" t="str">
        <f t="shared" si="487"/>
        <v>out/2019</v>
      </c>
      <c r="E15594" s="267">
        <v>43769</v>
      </c>
      <c r="F15594" s="263" t="s">
        <v>250</v>
      </c>
      <c r="G15594" s="263" t="s">
        <v>2229</v>
      </c>
      <c r="H15594" s="268" t="s">
        <v>4797</v>
      </c>
      <c r="I15594" s="268" t="s">
        <v>2171</v>
      </c>
      <c r="J15594" s="269">
        <v>2701.05</v>
      </c>
      <c r="K15594" s="83" t="str">
        <f>IFERROR(IFERROR(VLOOKUP(I15594,'DE-PARA'!B:D,3,0),VLOOKUP(I15594,'DE-PARA'!C:D,2,0)),"NÃO ENCONTRADO")</f>
        <v>Rendimentos sobre Aplicações Financeiras</v>
      </c>
      <c r="L15594" s="50" t="str">
        <f>VLOOKUP(K15594,'Base -Receita-Despesa'!$B:$AS,1,FALSE)</f>
        <v>Rendimentos sobre Aplicações Financeiras</v>
      </c>
    </row>
    <row r="15595" spans="1:12" x14ac:dyDescent="0.3">
      <c r="A15595" s="82" t="str">
        <f t="shared" si="488"/>
        <v>2019</v>
      </c>
      <c r="B15595" s="263" t="s">
        <v>2228</v>
      </c>
      <c r="C15595" s="264" t="s">
        <v>138</v>
      </c>
      <c r="D15595" s="74" t="str">
        <f t="shared" si="487"/>
        <v>out/2019</v>
      </c>
      <c r="E15595" s="267">
        <v>43769</v>
      </c>
      <c r="F15595" s="263" t="s">
        <v>1261</v>
      </c>
      <c r="G15595" s="265" t="s">
        <v>2229</v>
      </c>
      <c r="H15595" s="268" t="s">
        <v>2250</v>
      </c>
      <c r="I15595" s="268" t="s">
        <v>135</v>
      </c>
      <c r="J15595" s="268">
        <v>-9.5</v>
      </c>
      <c r="K15595" s="83" t="str">
        <f>IFERROR(IFERROR(VLOOKUP(I15595,'DE-PARA'!B:D,3,0),VLOOKUP(I15595,'DE-PARA'!C:D,2,0)),"NÃO ENCONTRADO")</f>
        <v>Outras Saídas</v>
      </c>
      <c r="L15595" s="50" t="str">
        <f>VLOOKUP(K15595,'Base -Receita-Despesa'!$B:$AS,1,FALSE)</f>
        <v>Outras Saídas</v>
      </c>
    </row>
    <row r="15596" spans="1:12" x14ac:dyDescent="0.3">
      <c r="A15596" s="82" t="str">
        <f t="shared" si="488"/>
        <v>2019</v>
      </c>
      <c r="B15596" s="263" t="s">
        <v>2228</v>
      </c>
      <c r="C15596" s="264" t="s">
        <v>138</v>
      </c>
      <c r="D15596" s="74" t="str">
        <f t="shared" si="487"/>
        <v>out/2019</v>
      </c>
      <c r="E15596" s="267">
        <v>43769</v>
      </c>
      <c r="F15596" s="263" t="s">
        <v>1261</v>
      </c>
      <c r="G15596" s="265" t="s">
        <v>2229</v>
      </c>
      <c r="H15596" s="268" t="s">
        <v>2250</v>
      </c>
      <c r="I15596" s="268" t="s">
        <v>135</v>
      </c>
      <c r="J15596" s="268">
        <v>-9.5</v>
      </c>
      <c r="K15596" s="83" t="str">
        <f>IFERROR(IFERROR(VLOOKUP(I15596,'DE-PARA'!B:D,3,0),VLOOKUP(I15596,'DE-PARA'!C:D,2,0)),"NÃO ENCONTRADO")</f>
        <v>Outras Saídas</v>
      </c>
      <c r="L15596" s="50" t="str">
        <f>VLOOKUP(K15596,'Base -Receita-Despesa'!$B:$AS,1,FALSE)</f>
        <v>Outras Saídas</v>
      </c>
    </row>
    <row r="15597" spans="1:12" x14ac:dyDescent="0.3">
      <c r="A15597" s="82" t="str">
        <f t="shared" si="488"/>
        <v>2019</v>
      </c>
      <c r="B15597" s="263" t="s">
        <v>2228</v>
      </c>
      <c r="C15597" s="264" t="s">
        <v>138</v>
      </c>
      <c r="D15597" s="74" t="str">
        <f t="shared" si="487"/>
        <v>out/2019</v>
      </c>
      <c r="E15597" s="267">
        <v>43769</v>
      </c>
      <c r="F15597" s="263" t="s">
        <v>1261</v>
      </c>
      <c r="G15597" s="265" t="s">
        <v>2229</v>
      </c>
      <c r="H15597" s="268" t="s">
        <v>2250</v>
      </c>
      <c r="I15597" s="268" t="s">
        <v>135</v>
      </c>
      <c r="J15597" s="268">
        <v>-9.5</v>
      </c>
      <c r="K15597" s="83" t="str">
        <f>IFERROR(IFERROR(VLOOKUP(I15597,'DE-PARA'!B:D,3,0),VLOOKUP(I15597,'DE-PARA'!C:D,2,0)),"NÃO ENCONTRADO")</f>
        <v>Outras Saídas</v>
      </c>
      <c r="L15597" s="50" t="str">
        <f>VLOOKUP(K15597,'Base -Receita-Despesa'!$B:$AS,1,FALSE)</f>
        <v>Outras Saídas</v>
      </c>
    </row>
    <row r="15598" spans="1:12" x14ac:dyDescent="0.3">
      <c r="A15598" s="82" t="str">
        <f t="shared" si="488"/>
        <v>2019</v>
      </c>
      <c r="B15598" s="263" t="s">
        <v>2228</v>
      </c>
      <c r="C15598" s="264" t="s">
        <v>138</v>
      </c>
      <c r="D15598" s="74" t="str">
        <f t="shared" si="487"/>
        <v>out/2019</v>
      </c>
      <c r="E15598" s="267">
        <v>43769</v>
      </c>
      <c r="F15598" s="263" t="s">
        <v>1061</v>
      </c>
      <c r="G15598" s="263" t="s">
        <v>2229</v>
      </c>
      <c r="H15598" s="268" t="s">
        <v>4370</v>
      </c>
      <c r="I15598" s="268" t="s">
        <v>126</v>
      </c>
      <c r="J15598" s="269">
        <v>500000</v>
      </c>
      <c r="K15598" s="83" t="str">
        <f>IFERROR(IFERROR(VLOOKUP(I15598,'DE-PARA'!B:D,3,0),VLOOKUP(I15598,'DE-PARA'!C:D,2,0)),"NÃO ENCONTRADO")</f>
        <v>TEV – Transferências Entre Contas (Entradas)</v>
      </c>
      <c r="L15598" s="50" t="str">
        <f>VLOOKUP(K15598,'Base -Receita-Despesa'!$B:$AS,1,FALSE)</f>
        <v>TEV – Transferências Entre Contas (Entradas)</v>
      </c>
    </row>
    <row r="15599" spans="1:12" x14ac:dyDescent="0.3">
      <c r="A15599" s="82" t="str">
        <f t="shared" si="488"/>
        <v>2019</v>
      </c>
      <c r="B15599" s="263" t="s">
        <v>2240</v>
      </c>
      <c r="C15599" s="264" t="s">
        <v>138</v>
      </c>
      <c r="D15599" s="74" t="str">
        <f t="shared" si="487"/>
        <v>nov/2019</v>
      </c>
      <c r="E15599" s="267">
        <v>43770</v>
      </c>
      <c r="F15599" s="263" t="s">
        <v>1061</v>
      </c>
      <c r="G15599" s="263" t="s">
        <v>2229</v>
      </c>
      <c r="H15599" s="268" t="s">
        <v>4370</v>
      </c>
      <c r="I15599" s="268" t="s">
        <v>126</v>
      </c>
      <c r="J15599" s="269">
        <v>-500000</v>
      </c>
      <c r="K15599" s="83" t="str">
        <f>IFERROR(IFERROR(VLOOKUP(I15599,'DE-PARA'!B:D,3,0),VLOOKUP(I15599,'DE-PARA'!C:D,2,0)),"NÃO ENCONTRADO")</f>
        <v>TEV – Transferências Entre Contas (Entradas)</v>
      </c>
      <c r="L15599" s="50" t="str">
        <f>VLOOKUP(K15599,'Base -Receita-Despesa'!$B:$AS,1,FALSE)</f>
        <v>TEV – Transferências Entre Contas (Entradas)</v>
      </c>
    </row>
    <row r="15600" spans="1:12" x14ac:dyDescent="0.3">
      <c r="A15600" s="82" t="str">
        <f t="shared" si="488"/>
        <v>2019</v>
      </c>
      <c r="B15600" s="263" t="s">
        <v>2240</v>
      </c>
      <c r="C15600" s="264" t="s">
        <v>138</v>
      </c>
      <c r="D15600" s="74" t="str">
        <f t="shared" si="487"/>
        <v>nov/2019</v>
      </c>
      <c r="E15600" s="267">
        <v>43770</v>
      </c>
      <c r="F15600" s="263" t="s">
        <v>1070</v>
      </c>
      <c r="G15600" s="263" t="s">
        <v>2229</v>
      </c>
      <c r="H15600" s="268" t="s">
        <v>1071</v>
      </c>
      <c r="I15600" s="268" t="s">
        <v>2237</v>
      </c>
      <c r="J15600" s="269">
        <v>500000</v>
      </c>
      <c r="K15600" s="83" t="str">
        <f>IFERROR(IFERROR(VLOOKUP(I15600,'DE-PARA'!B:D,3,0),VLOOKUP(I15600,'DE-PARA'!C:D,2,0)),"NÃO ENCONTRADO")</f>
        <v>Entrada Conta Aplicação (+)</v>
      </c>
      <c r="L15600" s="50" t="str">
        <f>VLOOKUP(K15600,'Base -Receita-Despesa'!$B:$AS,1,FALSE)</f>
        <v>ENTRADA CONTA APLICAÇÃO (+)</v>
      </c>
    </row>
    <row r="15601" spans="1:12" x14ac:dyDescent="0.3">
      <c r="A15601" s="82" t="str">
        <f t="shared" si="488"/>
        <v>2019</v>
      </c>
      <c r="B15601" s="263" t="s">
        <v>2228</v>
      </c>
      <c r="C15601" s="264" t="s">
        <v>138</v>
      </c>
      <c r="D15601" s="74" t="str">
        <f t="shared" si="487"/>
        <v>nov/2019</v>
      </c>
      <c r="E15601" s="267">
        <v>43770</v>
      </c>
      <c r="F15601" s="263" t="s">
        <v>1061</v>
      </c>
      <c r="G15601" s="263" t="s">
        <v>2229</v>
      </c>
      <c r="H15601" s="268" t="s">
        <v>4370</v>
      </c>
      <c r="I15601" s="268" t="s">
        <v>126</v>
      </c>
      <c r="J15601" s="269">
        <v>500000</v>
      </c>
      <c r="K15601" s="83" t="str">
        <f>IFERROR(IFERROR(VLOOKUP(I15601,'DE-PARA'!B:D,3,0),VLOOKUP(I15601,'DE-PARA'!C:D,2,0)),"NÃO ENCONTRADO")</f>
        <v>TEV – Transferências Entre Contas (Entradas)</v>
      </c>
      <c r="L15601" s="50" t="str">
        <f>VLOOKUP(K15601,'Base -Receita-Despesa'!$B:$AS,1,FALSE)</f>
        <v>TEV – Transferências Entre Contas (Entradas)</v>
      </c>
    </row>
    <row r="15602" spans="1:12" x14ac:dyDescent="0.3">
      <c r="A15602" s="82" t="str">
        <f t="shared" si="488"/>
        <v>2019</v>
      </c>
      <c r="B15602" s="263" t="s">
        <v>2228</v>
      </c>
      <c r="C15602" s="264" t="s">
        <v>138</v>
      </c>
      <c r="D15602" s="74" t="str">
        <f t="shared" si="487"/>
        <v>nov/2019</v>
      </c>
      <c r="E15602" s="267">
        <v>43770</v>
      </c>
      <c r="F15602" s="265">
        <v>2073979</v>
      </c>
      <c r="G15602" s="265" t="s">
        <v>2229</v>
      </c>
      <c r="H15602" s="273" t="s">
        <v>3364</v>
      </c>
      <c r="I15602" s="273" t="s">
        <v>846</v>
      </c>
      <c r="J15602" s="268">
        <v>-346.3</v>
      </c>
      <c r="K15602" s="83" t="str">
        <f>IFERROR(IFERROR(VLOOKUP(I15602,'DE-PARA'!B:D,3,0),VLOOKUP(I15602,'DE-PARA'!C:D,2,0)),"NÃO ENCONTRADO")</f>
        <v>Pessoal</v>
      </c>
      <c r="L15602" s="50" t="str">
        <f>VLOOKUP(K15602,'Base -Receita-Despesa'!$B:$AS,1,FALSE)</f>
        <v>Pessoal</v>
      </c>
    </row>
    <row r="15603" spans="1:12" x14ac:dyDescent="0.3">
      <c r="A15603" s="82" t="str">
        <f t="shared" si="488"/>
        <v>2019</v>
      </c>
      <c r="B15603" s="263" t="s">
        <v>2228</v>
      </c>
      <c r="C15603" s="264" t="s">
        <v>138</v>
      </c>
      <c r="D15603" s="74" t="str">
        <f t="shared" si="487"/>
        <v>nov/2019</v>
      </c>
      <c r="E15603" s="267">
        <v>43770</v>
      </c>
      <c r="F15603" s="265">
        <v>91</v>
      </c>
      <c r="G15603" s="265" t="s">
        <v>2229</v>
      </c>
      <c r="H15603" s="273" t="s">
        <v>4753</v>
      </c>
      <c r="I15603" s="273" t="s">
        <v>2176</v>
      </c>
      <c r="J15603" s="269">
        <v>-170320.26</v>
      </c>
      <c r="K15603" s="83" t="str">
        <f>IFERROR(IFERROR(VLOOKUP(I15603,'DE-PARA'!B:D,3,0),VLOOKUP(I15603,'DE-PARA'!C:D,2,0)),"NÃO ENCONTRADO")</f>
        <v>Pessoal</v>
      </c>
      <c r="L15603" s="50" t="str">
        <f>VLOOKUP(K15603,'Base -Receita-Despesa'!$B:$AS,1,FALSE)</f>
        <v>Pessoal</v>
      </c>
    </row>
    <row r="15604" spans="1:12" x14ac:dyDescent="0.3">
      <c r="A15604" s="82" t="str">
        <f t="shared" si="488"/>
        <v>2019</v>
      </c>
      <c r="B15604" s="263" t="s">
        <v>2228</v>
      </c>
      <c r="C15604" s="264" t="s">
        <v>138</v>
      </c>
      <c r="D15604" s="74" t="str">
        <f t="shared" si="487"/>
        <v>nov/2019</v>
      </c>
      <c r="E15604" s="267">
        <v>43770</v>
      </c>
      <c r="F15604" s="265">
        <v>87</v>
      </c>
      <c r="G15604" s="265" t="s">
        <v>2229</v>
      </c>
      <c r="H15604" s="273" t="s">
        <v>4753</v>
      </c>
      <c r="I15604" s="273" t="s">
        <v>2176</v>
      </c>
      <c r="J15604" s="269">
        <v>-436806.62</v>
      </c>
      <c r="K15604" s="83" t="str">
        <f>IFERROR(IFERROR(VLOOKUP(I15604,'DE-PARA'!B:D,3,0),VLOOKUP(I15604,'DE-PARA'!C:D,2,0)),"NÃO ENCONTRADO")</f>
        <v>Pessoal</v>
      </c>
      <c r="L15604" s="50" t="str">
        <f>VLOOKUP(K15604,'Base -Receita-Despesa'!$B:$AS,1,FALSE)</f>
        <v>Pessoal</v>
      </c>
    </row>
    <row r="15605" spans="1:12" x14ac:dyDescent="0.3">
      <c r="A15605" s="82" t="str">
        <f t="shared" si="488"/>
        <v>2019</v>
      </c>
      <c r="B15605" s="263" t="s">
        <v>2228</v>
      </c>
      <c r="C15605" s="264" t="s">
        <v>138</v>
      </c>
      <c r="D15605" s="74" t="str">
        <f t="shared" si="487"/>
        <v>nov/2019</v>
      </c>
      <c r="E15605" s="267">
        <v>43770</v>
      </c>
      <c r="F15605" s="265">
        <v>89</v>
      </c>
      <c r="G15605" s="265" t="s">
        <v>2229</v>
      </c>
      <c r="H15605" s="273" t="s">
        <v>4753</v>
      </c>
      <c r="I15605" s="273" t="s">
        <v>2176</v>
      </c>
      <c r="J15605" s="269">
        <v>-9640.27</v>
      </c>
      <c r="K15605" s="83" t="str">
        <f>IFERROR(IFERROR(VLOOKUP(I15605,'DE-PARA'!B:D,3,0),VLOOKUP(I15605,'DE-PARA'!C:D,2,0)),"NÃO ENCONTRADO")</f>
        <v>Pessoal</v>
      </c>
      <c r="L15605" s="50" t="str">
        <f>VLOOKUP(K15605,'Base -Receita-Despesa'!$B:$AS,1,FALSE)</f>
        <v>Pessoal</v>
      </c>
    </row>
    <row r="15606" spans="1:12" x14ac:dyDescent="0.3">
      <c r="A15606" s="82" t="str">
        <f t="shared" si="488"/>
        <v>2019</v>
      </c>
      <c r="B15606" s="263" t="s">
        <v>2228</v>
      </c>
      <c r="C15606" s="264" t="s">
        <v>138</v>
      </c>
      <c r="D15606" s="74" t="str">
        <f t="shared" si="487"/>
        <v>nov/2019</v>
      </c>
      <c r="E15606" s="267">
        <v>43770</v>
      </c>
      <c r="F15606" s="265">
        <v>90</v>
      </c>
      <c r="G15606" s="265" t="s">
        <v>2229</v>
      </c>
      <c r="H15606" s="273" t="s">
        <v>4753</v>
      </c>
      <c r="I15606" s="273" t="s">
        <v>2176</v>
      </c>
      <c r="J15606" s="269">
        <v>-18679.900000000001</v>
      </c>
      <c r="K15606" s="83" t="str">
        <f>IFERROR(IFERROR(VLOOKUP(I15606,'DE-PARA'!B:D,3,0),VLOOKUP(I15606,'DE-PARA'!C:D,2,0)),"NÃO ENCONTRADO")</f>
        <v>Pessoal</v>
      </c>
      <c r="L15606" s="50" t="str">
        <f>VLOOKUP(K15606,'Base -Receita-Despesa'!$B:$AS,1,FALSE)</f>
        <v>Pessoal</v>
      </c>
    </row>
    <row r="15607" spans="1:12" x14ac:dyDescent="0.3">
      <c r="A15607" s="82" t="str">
        <f t="shared" si="488"/>
        <v>2019</v>
      </c>
      <c r="B15607" s="263" t="s">
        <v>2228</v>
      </c>
      <c r="C15607" s="264" t="s">
        <v>138</v>
      </c>
      <c r="D15607" s="74" t="str">
        <f t="shared" si="487"/>
        <v>nov/2019</v>
      </c>
      <c r="E15607" s="267">
        <v>43770</v>
      </c>
      <c r="F15607" s="265">
        <v>86</v>
      </c>
      <c r="G15607" s="265" t="s">
        <v>2229</v>
      </c>
      <c r="H15607" s="273" t="s">
        <v>4753</v>
      </c>
      <c r="I15607" s="273" t="s">
        <v>2176</v>
      </c>
      <c r="J15607" s="269">
        <v>-368441.73</v>
      </c>
      <c r="K15607" s="83" t="str">
        <f>IFERROR(IFERROR(VLOOKUP(I15607,'DE-PARA'!B:D,3,0),VLOOKUP(I15607,'DE-PARA'!C:D,2,0)),"NÃO ENCONTRADO")</f>
        <v>Pessoal</v>
      </c>
      <c r="L15607" s="50" t="str">
        <f>VLOOKUP(K15607,'Base -Receita-Despesa'!$B:$AS,1,FALSE)</f>
        <v>Pessoal</v>
      </c>
    </row>
    <row r="15608" spans="1:12" x14ac:dyDescent="0.3">
      <c r="A15608" s="82" t="str">
        <f t="shared" si="488"/>
        <v>2019</v>
      </c>
      <c r="B15608" s="263" t="s">
        <v>2228</v>
      </c>
      <c r="C15608" s="264" t="s">
        <v>138</v>
      </c>
      <c r="D15608" s="74" t="str">
        <f t="shared" si="487"/>
        <v>nov/2019</v>
      </c>
      <c r="E15608" s="267">
        <v>43770</v>
      </c>
      <c r="F15608" s="265">
        <v>859</v>
      </c>
      <c r="G15608" s="265" t="s">
        <v>2229</v>
      </c>
      <c r="H15608" s="273" t="s">
        <v>4589</v>
      </c>
      <c r="I15608" s="273" t="s">
        <v>2209</v>
      </c>
      <c r="J15608" s="268">
        <v>-373.59</v>
      </c>
      <c r="K15608" s="83" t="str">
        <f>IFERROR(IFERROR(VLOOKUP(I15608,'DE-PARA'!B:D,3,0),VLOOKUP(I15608,'DE-PARA'!C:D,2,0)),"NÃO ENCONTRADO")</f>
        <v>Despesas com Viagens</v>
      </c>
      <c r="L15608" s="50" t="str">
        <f>VLOOKUP(K15608,'Base -Receita-Despesa'!$B:$AS,1,FALSE)</f>
        <v>Despesas com Viagens</v>
      </c>
    </row>
    <row r="15609" spans="1:12" x14ac:dyDescent="0.3">
      <c r="A15609" s="82" t="str">
        <f t="shared" si="488"/>
        <v>2019</v>
      </c>
      <c r="B15609" s="263" t="s">
        <v>2228</v>
      </c>
      <c r="C15609" s="264" t="s">
        <v>138</v>
      </c>
      <c r="D15609" s="74" t="str">
        <f t="shared" si="487"/>
        <v>nov/2019</v>
      </c>
      <c r="E15609" s="267">
        <v>43770</v>
      </c>
      <c r="F15609" s="265" t="s">
        <v>2471</v>
      </c>
      <c r="G15609" s="265" t="s">
        <v>2229</v>
      </c>
      <c r="H15609" s="273" t="s">
        <v>2362</v>
      </c>
      <c r="I15609" s="273" t="s">
        <v>439</v>
      </c>
      <c r="J15609" s="268">
        <v>-998</v>
      </c>
      <c r="K15609" s="83" t="str">
        <f>IFERROR(IFERROR(VLOOKUP(I15609,'DE-PARA'!B:D,3,0),VLOOKUP(I15609,'DE-PARA'!C:D,2,0)),"NÃO ENCONTRADO")</f>
        <v>Aluguéis</v>
      </c>
      <c r="L15609" s="50" t="str">
        <f>VLOOKUP(K15609,'Base -Receita-Despesa'!$B:$AS,1,FALSE)</f>
        <v>Aluguéis</v>
      </c>
    </row>
    <row r="15610" spans="1:12" x14ac:dyDescent="0.3">
      <c r="A15610" s="82" t="str">
        <f t="shared" si="488"/>
        <v>2019</v>
      </c>
      <c r="B15610" s="263" t="s">
        <v>2228</v>
      </c>
      <c r="C15610" s="264" t="s">
        <v>138</v>
      </c>
      <c r="D15610" s="74" t="str">
        <f t="shared" si="487"/>
        <v>nov/2019</v>
      </c>
      <c r="E15610" s="267">
        <v>43770</v>
      </c>
      <c r="F15610" s="265">
        <v>1808</v>
      </c>
      <c r="G15610" s="265" t="s">
        <v>2229</v>
      </c>
      <c r="H15610" s="273" t="s">
        <v>2328</v>
      </c>
      <c r="I15610" s="273" t="s">
        <v>145</v>
      </c>
      <c r="J15610" s="269">
        <v>-3500</v>
      </c>
      <c r="K15610" s="83" t="str">
        <f>IFERROR(IFERROR(VLOOKUP(I15610,'DE-PARA'!B:D,3,0),VLOOKUP(I15610,'DE-PARA'!C:D,2,0)),"NÃO ENCONTRADO")</f>
        <v>Serviços</v>
      </c>
      <c r="L15610" s="50" t="str">
        <f>VLOOKUP(K15610,'Base -Receita-Despesa'!$B:$AS,1,FALSE)</f>
        <v>Serviços</v>
      </c>
    </row>
    <row r="15611" spans="1:12" x14ac:dyDescent="0.3">
      <c r="A15611" s="82" t="str">
        <f t="shared" si="488"/>
        <v>2019</v>
      </c>
      <c r="B15611" s="263" t="s">
        <v>2228</v>
      </c>
      <c r="C15611" s="264" t="s">
        <v>138</v>
      </c>
      <c r="D15611" s="74" t="str">
        <f t="shared" si="487"/>
        <v>nov/2019</v>
      </c>
      <c r="E15611" s="267">
        <v>43770</v>
      </c>
      <c r="F15611" s="265">
        <v>28</v>
      </c>
      <c r="G15611" s="265" t="s">
        <v>2324</v>
      </c>
      <c r="H15611" s="273" t="s">
        <v>4800</v>
      </c>
      <c r="I15611" s="273" t="s">
        <v>2217</v>
      </c>
      <c r="J15611" s="278">
        <v>-3346</v>
      </c>
      <c r="K15611" s="83" t="str">
        <f>IFERROR(IFERROR(VLOOKUP(I15611,'DE-PARA'!B:D,3,0),VLOOKUP(I15611,'DE-PARA'!C:D,2,0)),"NÃO ENCONTRADO")</f>
        <v>Investimentos</v>
      </c>
      <c r="L15611" s="50" t="str">
        <f>VLOOKUP(K15611,'Base -Receita-Despesa'!$B:$AS,1,FALSE)</f>
        <v>Investimentos</v>
      </c>
    </row>
    <row r="15612" spans="1:12" x14ac:dyDescent="0.3">
      <c r="A15612" s="82" t="str">
        <f t="shared" si="488"/>
        <v>2019</v>
      </c>
      <c r="B15612" s="263" t="s">
        <v>2228</v>
      </c>
      <c r="C15612" s="264" t="s">
        <v>138</v>
      </c>
      <c r="D15612" s="74" t="str">
        <f t="shared" si="487"/>
        <v>nov/2019</v>
      </c>
      <c r="E15612" s="267">
        <v>43770</v>
      </c>
      <c r="F15612" s="265">
        <v>28</v>
      </c>
      <c r="G15612" s="265" t="s">
        <v>2238</v>
      </c>
      <c r="H15612" s="273" t="s">
        <v>4800</v>
      </c>
      <c r="I15612" s="273" t="s">
        <v>2217</v>
      </c>
      <c r="J15612" s="278">
        <v>-3346</v>
      </c>
      <c r="K15612" s="83" t="str">
        <f>IFERROR(IFERROR(VLOOKUP(I15612,'DE-PARA'!B:D,3,0),VLOOKUP(I15612,'DE-PARA'!C:D,2,0)),"NÃO ENCONTRADO")</f>
        <v>Investimentos</v>
      </c>
      <c r="L15612" s="50" t="str">
        <f>VLOOKUP(K15612,'Base -Receita-Despesa'!$B:$AS,1,FALSE)</f>
        <v>Investimentos</v>
      </c>
    </row>
    <row r="15613" spans="1:12" x14ac:dyDescent="0.3">
      <c r="A15613" s="82" t="str">
        <f t="shared" si="488"/>
        <v>2019</v>
      </c>
      <c r="B15613" s="263" t="s">
        <v>2228</v>
      </c>
      <c r="C15613" s="264" t="s">
        <v>138</v>
      </c>
      <c r="D15613" s="74" t="str">
        <f t="shared" si="487"/>
        <v>nov/2019</v>
      </c>
      <c r="E15613" s="267">
        <v>43770</v>
      </c>
      <c r="F15613" s="265" t="s">
        <v>3376</v>
      </c>
      <c r="G15613" s="265" t="s">
        <v>2229</v>
      </c>
      <c r="H15613" s="273" t="s">
        <v>4801</v>
      </c>
      <c r="I15613" s="273" t="s">
        <v>130</v>
      </c>
      <c r="J15613" s="268">
        <v>-686.88</v>
      </c>
      <c r="K15613" s="83" t="str">
        <f>IFERROR(IFERROR(VLOOKUP(I15613,'DE-PARA'!B:D,3,0),VLOOKUP(I15613,'DE-PARA'!C:D,2,0)),"NÃO ENCONTRADO")</f>
        <v>Rescisões Trabalhistas</v>
      </c>
      <c r="L15613" s="50" t="str">
        <f>VLOOKUP(K15613,'Base -Receita-Despesa'!$B:$AS,1,FALSE)</f>
        <v>Rescisões Trabalhistas</v>
      </c>
    </row>
    <row r="15614" spans="1:12" x14ac:dyDescent="0.3">
      <c r="A15614" s="82" t="str">
        <f t="shared" si="488"/>
        <v>2019</v>
      </c>
      <c r="B15614" s="263" t="s">
        <v>2228</v>
      </c>
      <c r="C15614" s="264" t="s">
        <v>138</v>
      </c>
      <c r="D15614" s="74" t="str">
        <f t="shared" si="487"/>
        <v>nov/2019</v>
      </c>
      <c r="E15614" s="267">
        <v>43770</v>
      </c>
      <c r="F15614" s="263" t="s">
        <v>1261</v>
      </c>
      <c r="G15614" s="265" t="s">
        <v>2229</v>
      </c>
      <c r="H15614" s="268" t="s">
        <v>2250</v>
      </c>
      <c r="I15614" s="268" t="s">
        <v>135</v>
      </c>
      <c r="J15614" s="268">
        <v>-9.5</v>
      </c>
      <c r="K15614" s="83" t="str">
        <f>IFERROR(IFERROR(VLOOKUP(I15614,'DE-PARA'!B:D,3,0),VLOOKUP(I15614,'DE-PARA'!C:D,2,0)),"NÃO ENCONTRADO")</f>
        <v>Outras Saídas</v>
      </c>
      <c r="L15614" s="50" t="str">
        <f>VLOOKUP(K15614,'Base -Receita-Despesa'!$B:$AS,1,FALSE)</f>
        <v>Outras Saídas</v>
      </c>
    </row>
    <row r="15615" spans="1:12" x14ac:dyDescent="0.3">
      <c r="A15615" s="82" t="str">
        <f t="shared" si="488"/>
        <v>2019</v>
      </c>
      <c r="B15615" s="263" t="s">
        <v>2228</v>
      </c>
      <c r="C15615" s="264" t="s">
        <v>138</v>
      </c>
      <c r="D15615" s="74" t="str">
        <f t="shared" si="487"/>
        <v>nov/2019</v>
      </c>
      <c r="E15615" s="267">
        <v>43770</v>
      </c>
      <c r="F15615" s="263" t="s">
        <v>1261</v>
      </c>
      <c r="G15615" s="265" t="s">
        <v>2229</v>
      </c>
      <c r="H15615" s="268" t="s">
        <v>2250</v>
      </c>
      <c r="I15615" s="268" t="s">
        <v>135</v>
      </c>
      <c r="J15615" s="268">
        <v>-9.5</v>
      </c>
      <c r="K15615" s="83" t="str">
        <f>IFERROR(IFERROR(VLOOKUP(I15615,'DE-PARA'!B:D,3,0),VLOOKUP(I15615,'DE-PARA'!C:D,2,0)),"NÃO ENCONTRADO")</f>
        <v>Outras Saídas</v>
      </c>
      <c r="L15615" s="50" t="str">
        <f>VLOOKUP(K15615,'Base -Receita-Despesa'!$B:$AS,1,FALSE)</f>
        <v>Outras Saídas</v>
      </c>
    </row>
    <row r="15616" spans="1:12" x14ac:dyDescent="0.3">
      <c r="A15616" s="82" t="str">
        <f t="shared" si="488"/>
        <v>2019</v>
      </c>
      <c r="B15616" s="263" t="s">
        <v>2228</v>
      </c>
      <c r="C15616" s="264" t="s">
        <v>138</v>
      </c>
      <c r="D15616" s="74" t="str">
        <f t="shared" si="487"/>
        <v>nov/2019</v>
      </c>
      <c r="E15616" s="267">
        <v>43770</v>
      </c>
      <c r="F15616" s="263" t="s">
        <v>1261</v>
      </c>
      <c r="G15616" s="265" t="s">
        <v>2229</v>
      </c>
      <c r="H15616" s="268" t="s">
        <v>2250</v>
      </c>
      <c r="I15616" s="268" t="s">
        <v>135</v>
      </c>
      <c r="J15616" s="268">
        <v>-9.5</v>
      </c>
      <c r="K15616" s="83" t="str">
        <f>IFERROR(IFERROR(VLOOKUP(I15616,'DE-PARA'!B:D,3,0),VLOOKUP(I15616,'DE-PARA'!C:D,2,0)),"NÃO ENCONTRADO")</f>
        <v>Outras Saídas</v>
      </c>
      <c r="L15616" s="50" t="str">
        <f>VLOOKUP(K15616,'Base -Receita-Despesa'!$B:$AS,1,FALSE)</f>
        <v>Outras Saídas</v>
      </c>
    </row>
    <row r="15617" spans="1:12" x14ac:dyDescent="0.3">
      <c r="A15617" s="82" t="str">
        <f t="shared" si="488"/>
        <v>2019</v>
      </c>
      <c r="B15617" s="263" t="s">
        <v>2228</v>
      </c>
      <c r="C15617" s="264" t="s">
        <v>138</v>
      </c>
      <c r="D15617" s="74" t="str">
        <f t="shared" si="487"/>
        <v>nov/2019</v>
      </c>
      <c r="E15617" s="267">
        <v>43770</v>
      </c>
      <c r="F15617" s="263" t="s">
        <v>1261</v>
      </c>
      <c r="G15617" s="265" t="s">
        <v>2229</v>
      </c>
      <c r="H15617" s="268" t="s">
        <v>2250</v>
      </c>
      <c r="I15617" s="268" t="s">
        <v>135</v>
      </c>
      <c r="J15617" s="268">
        <v>-9.5</v>
      </c>
      <c r="K15617" s="83" t="str">
        <f>IFERROR(IFERROR(VLOOKUP(I15617,'DE-PARA'!B:D,3,0),VLOOKUP(I15617,'DE-PARA'!C:D,2,0)),"NÃO ENCONTRADO")</f>
        <v>Outras Saídas</v>
      </c>
      <c r="L15617" s="50" t="str">
        <f>VLOOKUP(K15617,'Base -Receita-Despesa'!$B:$AS,1,FALSE)</f>
        <v>Outras Saídas</v>
      </c>
    </row>
    <row r="15618" spans="1:12" x14ac:dyDescent="0.3">
      <c r="A15618" s="82" t="str">
        <f t="shared" si="488"/>
        <v>2019</v>
      </c>
      <c r="B15618" s="263" t="s">
        <v>2228</v>
      </c>
      <c r="C15618" s="264" t="s">
        <v>138</v>
      </c>
      <c r="D15618" s="74" t="str">
        <f t="shared" si="487"/>
        <v>nov/2019</v>
      </c>
      <c r="E15618" s="267">
        <v>43770</v>
      </c>
      <c r="F15618" s="263" t="s">
        <v>1261</v>
      </c>
      <c r="G15618" s="265" t="s">
        <v>2229</v>
      </c>
      <c r="H15618" s="268" t="s">
        <v>2250</v>
      </c>
      <c r="I15618" s="268" t="s">
        <v>135</v>
      </c>
      <c r="J15618" s="268">
        <v>-9.5</v>
      </c>
      <c r="K15618" s="83" t="str">
        <f>IFERROR(IFERROR(VLOOKUP(I15618,'DE-PARA'!B:D,3,0),VLOOKUP(I15618,'DE-PARA'!C:D,2,0)),"NÃO ENCONTRADO")</f>
        <v>Outras Saídas</v>
      </c>
      <c r="L15618" s="50" t="str">
        <f>VLOOKUP(K15618,'Base -Receita-Despesa'!$B:$AS,1,FALSE)</f>
        <v>Outras Saídas</v>
      </c>
    </row>
    <row r="15619" spans="1:12" x14ac:dyDescent="0.3">
      <c r="A15619" s="82" t="str">
        <f t="shared" si="488"/>
        <v>2019</v>
      </c>
      <c r="B15619" s="263" t="s">
        <v>2228</v>
      </c>
      <c r="C15619" s="264" t="s">
        <v>138</v>
      </c>
      <c r="D15619" s="74" t="str">
        <f t="shared" si="487"/>
        <v>nov/2019</v>
      </c>
      <c r="E15619" s="267">
        <v>43770</v>
      </c>
      <c r="F15619" s="263" t="s">
        <v>1261</v>
      </c>
      <c r="G15619" s="265" t="s">
        <v>2229</v>
      </c>
      <c r="H15619" s="268" t="s">
        <v>2250</v>
      </c>
      <c r="I15619" s="268" t="s">
        <v>135</v>
      </c>
      <c r="J15619" s="268">
        <v>-9.5</v>
      </c>
      <c r="K15619" s="83" t="str">
        <f>IFERROR(IFERROR(VLOOKUP(I15619,'DE-PARA'!B:D,3,0),VLOOKUP(I15619,'DE-PARA'!C:D,2,0)),"NÃO ENCONTRADO")</f>
        <v>Outras Saídas</v>
      </c>
      <c r="L15619" s="50" t="str">
        <f>VLOOKUP(K15619,'Base -Receita-Despesa'!$B:$AS,1,FALSE)</f>
        <v>Outras Saídas</v>
      </c>
    </row>
    <row r="15620" spans="1:12" x14ac:dyDescent="0.3">
      <c r="A15620" s="82" t="str">
        <f t="shared" si="488"/>
        <v>2019</v>
      </c>
      <c r="B15620" s="263" t="s">
        <v>2228</v>
      </c>
      <c r="C15620" s="264" t="s">
        <v>138</v>
      </c>
      <c r="D15620" s="74" t="str">
        <f t="shared" ref="D15620:D15683" si="489">TEXT(E15620,"mmm/aaaa")</f>
        <v>nov/2019</v>
      </c>
      <c r="E15620" s="267">
        <v>43770</v>
      </c>
      <c r="F15620" s="263" t="s">
        <v>1261</v>
      </c>
      <c r="G15620" s="265" t="s">
        <v>2229</v>
      </c>
      <c r="H15620" s="268" t="s">
        <v>2250</v>
      </c>
      <c r="I15620" s="268" t="s">
        <v>135</v>
      </c>
      <c r="J15620" s="268">
        <v>-9.5</v>
      </c>
      <c r="K15620" s="83" t="str">
        <f>IFERROR(IFERROR(VLOOKUP(I15620,'DE-PARA'!B:D,3,0),VLOOKUP(I15620,'DE-PARA'!C:D,2,0)),"NÃO ENCONTRADO")</f>
        <v>Outras Saídas</v>
      </c>
      <c r="L15620" s="50" t="str">
        <f>VLOOKUP(K15620,'Base -Receita-Despesa'!$B:$AS,1,FALSE)</f>
        <v>Outras Saídas</v>
      </c>
    </row>
    <row r="15621" spans="1:12" x14ac:dyDescent="0.3">
      <c r="A15621" s="82" t="str">
        <f t="shared" si="488"/>
        <v>2019</v>
      </c>
      <c r="B15621" s="263" t="s">
        <v>2228</v>
      </c>
      <c r="C15621" s="264" t="s">
        <v>138</v>
      </c>
      <c r="D15621" s="74" t="str">
        <f t="shared" si="489"/>
        <v>nov/2019</v>
      </c>
      <c r="E15621" s="267">
        <v>43770</v>
      </c>
      <c r="F15621" s="263" t="s">
        <v>1070</v>
      </c>
      <c r="G15621" s="265" t="s">
        <v>2229</v>
      </c>
      <c r="H15621" s="268" t="s">
        <v>1071</v>
      </c>
      <c r="I15621" s="268" t="s">
        <v>2237</v>
      </c>
      <c r="J15621" s="269">
        <v>19050.3</v>
      </c>
      <c r="K15621" s="83" t="str">
        <f>IFERROR(IFERROR(VLOOKUP(I15621,'DE-PARA'!B:D,3,0),VLOOKUP(I15621,'DE-PARA'!C:D,2,0)),"NÃO ENCONTRADO")</f>
        <v>Entrada Conta Aplicação (+)</v>
      </c>
      <c r="L15621" s="50" t="str">
        <f>VLOOKUP(K15621,'Base -Receita-Despesa'!$B:$AS,1,FALSE)</f>
        <v>ENTRADA CONTA APLICAÇÃO (+)</v>
      </c>
    </row>
    <row r="15622" spans="1:12" x14ac:dyDescent="0.3">
      <c r="A15622" s="82" t="str">
        <f t="shared" si="488"/>
        <v>2019</v>
      </c>
      <c r="B15622" s="263" t="s">
        <v>2240</v>
      </c>
      <c r="C15622" s="264" t="s">
        <v>138</v>
      </c>
      <c r="D15622" s="74" t="str">
        <f t="shared" si="489"/>
        <v>nov/2019</v>
      </c>
      <c r="E15622" s="267">
        <v>43773</v>
      </c>
      <c r="F15622" s="263" t="s">
        <v>1061</v>
      </c>
      <c r="G15622" s="263" t="s">
        <v>2229</v>
      </c>
      <c r="H15622" s="268" t="s">
        <v>4370</v>
      </c>
      <c r="I15622" s="268" t="s">
        <v>126</v>
      </c>
      <c r="J15622" s="269">
        <v>-500000</v>
      </c>
      <c r="K15622" s="83" t="str">
        <f>IFERROR(IFERROR(VLOOKUP(I15622,'DE-PARA'!B:D,3,0),VLOOKUP(I15622,'DE-PARA'!C:D,2,0)),"NÃO ENCONTRADO")</f>
        <v>TEV – Transferências Entre Contas (Entradas)</v>
      </c>
      <c r="L15622" s="50" t="str">
        <f>VLOOKUP(K15622,'Base -Receita-Despesa'!$B:$AS,1,FALSE)</f>
        <v>TEV – Transferências Entre Contas (Entradas)</v>
      </c>
    </row>
    <row r="15623" spans="1:12" x14ac:dyDescent="0.3">
      <c r="A15623" s="82" t="str">
        <f t="shared" si="488"/>
        <v>2019</v>
      </c>
      <c r="B15623" s="263" t="s">
        <v>2240</v>
      </c>
      <c r="C15623" s="264" t="s">
        <v>138</v>
      </c>
      <c r="D15623" s="74" t="str">
        <f t="shared" si="489"/>
        <v>nov/2019</v>
      </c>
      <c r="E15623" s="267">
        <v>43773</v>
      </c>
      <c r="F15623" s="263" t="s">
        <v>1070</v>
      </c>
      <c r="G15623" s="263" t="s">
        <v>2229</v>
      </c>
      <c r="H15623" s="268" t="s">
        <v>1071</v>
      </c>
      <c r="I15623" s="268" t="s">
        <v>2237</v>
      </c>
      <c r="J15623" s="269">
        <v>500000</v>
      </c>
      <c r="K15623" s="83" t="str">
        <f>IFERROR(IFERROR(VLOOKUP(I15623,'DE-PARA'!B:D,3,0),VLOOKUP(I15623,'DE-PARA'!C:D,2,0)),"NÃO ENCONTRADO")</f>
        <v>Entrada Conta Aplicação (+)</v>
      </c>
      <c r="L15623" s="50" t="str">
        <f>VLOOKUP(K15623,'Base -Receita-Despesa'!$B:$AS,1,FALSE)</f>
        <v>ENTRADA CONTA APLICAÇÃO (+)</v>
      </c>
    </row>
    <row r="15624" spans="1:12" x14ac:dyDescent="0.3">
      <c r="A15624" s="82" t="str">
        <f t="shared" si="488"/>
        <v>2019</v>
      </c>
      <c r="B15624" s="263" t="s">
        <v>2228</v>
      </c>
      <c r="C15624" s="264" t="s">
        <v>138</v>
      </c>
      <c r="D15624" s="74" t="str">
        <f t="shared" si="489"/>
        <v>nov/2019</v>
      </c>
      <c r="E15624" s="267">
        <v>43773</v>
      </c>
      <c r="F15624" s="263" t="s">
        <v>4374</v>
      </c>
      <c r="G15624" s="263" t="s">
        <v>2229</v>
      </c>
      <c r="H15624" s="268" t="s">
        <v>4374</v>
      </c>
      <c r="I15624" s="268" t="s">
        <v>1064</v>
      </c>
      <c r="J15624" s="269">
        <v>-163550.20000000001</v>
      </c>
      <c r="K15624" s="83" t="str">
        <f>IFERROR(IFERROR(VLOOKUP(I15624,'DE-PARA'!B:D,3,0),VLOOKUP(I15624,'DE-PARA'!C:D,2,0)),"NÃO ENCONTRADO")</f>
        <v>Saídas Da C/A Por Regates (-)</v>
      </c>
      <c r="L15624" s="50" t="str">
        <f>VLOOKUP(K15624,'Base -Receita-Despesa'!$B:$AS,1,FALSE)</f>
        <v>SAÍDAS DA C/A POR REGATES (-)</v>
      </c>
    </row>
    <row r="15625" spans="1:12" x14ac:dyDescent="0.3">
      <c r="A15625" s="82" t="str">
        <f t="shared" si="488"/>
        <v>2019</v>
      </c>
      <c r="B15625" s="263" t="s">
        <v>2228</v>
      </c>
      <c r="C15625" s="264" t="s">
        <v>138</v>
      </c>
      <c r="D15625" s="74" t="str">
        <f t="shared" si="489"/>
        <v>nov/2019</v>
      </c>
      <c r="E15625" s="267">
        <v>43773</v>
      </c>
      <c r="F15625" s="265" t="s">
        <v>139</v>
      </c>
      <c r="G15625" s="265" t="s">
        <v>2229</v>
      </c>
      <c r="H15625" s="268" t="s">
        <v>4802</v>
      </c>
      <c r="I15625" s="273" t="s">
        <v>141</v>
      </c>
      <c r="J15625" s="278">
        <v>1135.49</v>
      </c>
      <c r="K15625" s="83" t="str">
        <f>IFERROR(IFERROR(VLOOKUP(I15625,'DE-PARA'!B:D,3,0),VLOOKUP(I15625,'DE-PARA'!C:D,2,0)),"NÃO ENCONTRADO")</f>
        <v>Pessoal</v>
      </c>
      <c r="L15625" s="50" t="str">
        <f>VLOOKUP(K15625,'Base -Receita-Despesa'!$B:$AS,1,FALSE)</f>
        <v>Pessoal</v>
      </c>
    </row>
    <row r="15626" spans="1:12" x14ac:dyDescent="0.3">
      <c r="A15626" s="82" t="str">
        <f t="shared" si="488"/>
        <v>2019</v>
      </c>
      <c r="B15626" s="263" t="s">
        <v>2228</v>
      </c>
      <c r="C15626" s="264" t="s">
        <v>138</v>
      </c>
      <c r="D15626" s="74" t="str">
        <f t="shared" si="489"/>
        <v>nov/2019</v>
      </c>
      <c r="E15626" s="267">
        <v>43773</v>
      </c>
      <c r="F15626" s="265" t="s">
        <v>139</v>
      </c>
      <c r="G15626" s="265" t="s">
        <v>2229</v>
      </c>
      <c r="H15626" s="268" t="s">
        <v>4803</v>
      </c>
      <c r="I15626" s="273" t="s">
        <v>141</v>
      </c>
      <c r="J15626" s="278">
        <v>1042.21</v>
      </c>
      <c r="K15626" s="83" t="str">
        <f>IFERROR(IFERROR(VLOOKUP(I15626,'DE-PARA'!B:D,3,0),VLOOKUP(I15626,'DE-PARA'!C:D,2,0)),"NÃO ENCONTRADO")</f>
        <v>Pessoal</v>
      </c>
      <c r="L15626" s="50" t="str">
        <f>VLOOKUP(K15626,'Base -Receita-Despesa'!$B:$AS,1,FALSE)</f>
        <v>Pessoal</v>
      </c>
    </row>
    <row r="15627" spans="1:12" x14ac:dyDescent="0.3">
      <c r="A15627" s="82" t="str">
        <f t="shared" si="488"/>
        <v>2019</v>
      </c>
      <c r="B15627" s="263" t="s">
        <v>2228</v>
      </c>
      <c r="C15627" s="264" t="s">
        <v>138</v>
      </c>
      <c r="D15627" s="74" t="str">
        <f t="shared" si="489"/>
        <v>nov/2019</v>
      </c>
      <c r="E15627" s="267">
        <v>43773</v>
      </c>
      <c r="F15627" s="263" t="s">
        <v>1061</v>
      </c>
      <c r="G15627" s="263" t="s">
        <v>2229</v>
      </c>
      <c r="H15627" s="268" t="s">
        <v>4370</v>
      </c>
      <c r="I15627" s="268" t="s">
        <v>126</v>
      </c>
      <c r="J15627" s="269">
        <v>500000</v>
      </c>
      <c r="K15627" s="83" t="str">
        <f>IFERROR(IFERROR(VLOOKUP(I15627,'DE-PARA'!B:D,3,0),VLOOKUP(I15627,'DE-PARA'!C:D,2,0)),"NÃO ENCONTRADO")</f>
        <v>TEV – Transferências Entre Contas (Entradas)</v>
      </c>
      <c r="L15627" s="50" t="str">
        <f>VLOOKUP(K15627,'Base -Receita-Despesa'!$B:$AS,1,FALSE)</f>
        <v>TEV – Transferências Entre Contas (Entradas)</v>
      </c>
    </row>
    <row r="15628" spans="1:12" x14ac:dyDescent="0.3">
      <c r="A15628" s="82" t="str">
        <f t="shared" si="488"/>
        <v>2019</v>
      </c>
      <c r="B15628" s="263" t="s">
        <v>2228</v>
      </c>
      <c r="C15628" s="264" t="s">
        <v>138</v>
      </c>
      <c r="D15628" s="74" t="str">
        <f t="shared" si="489"/>
        <v>nov/2019</v>
      </c>
      <c r="E15628" s="267">
        <v>43773</v>
      </c>
      <c r="F15628" s="265">
        <v>38911</v>
      </c>
      <c r="G15628" s="265" t="s">
        <v>2229</v>
      </c>
      <c r="H15628" s="273" t="s">
        <v>4743</v>
      </c>
      <c r="I15628" s="273" t="s">
        <v>120</v>
      </c>
      <c r="J15628" s="269">
        <v>-1574.64</v>
      </c>
      <c r="K15628" s="83" t="str">
        <f>IFERROR(IFERROR(VLOOKUP(I15628,'DE-PARA'!B:D,3,0),VLOOKUP(I15628,'DE-PARA'!C:D,2,0)),"NÃO ENCONTRADO")</f>
        <v>Serviços</v>
      </c>
      <c r="L15628" s="50" t="str">
        <f>VLOOKUP(K15628,'Base -Receita-Despesa'!$B:$AS,1,FALSE)</f>
        <v>Serviços</v>
      </c>
    </row>
    <row r="15629" spans="1:12" x14ac:dyDescent="0.3">
      <c r="A15629" s="82" t="str">
        <f t="shared" si="488"/>
        <v>2019</v>
      </c>
      <c r="B15629" s="263" t="s">
        <v>2228</v>
      </c>
      <c r="C15629" s="264" t="s">
        <v>138</v>
      </c>
      <c r="D15629" s="74" t="str">
        <f t="shared" si="489"/>
        <v>nov/2019</v>
      </c>
      <c r="E15629" s="267">
        <v>43773</v>
      </c>
      <c r="F15629" s="265">
        <v>2683867</v>
      </c>
      <c r="G15629" s="265" t="s">
        <v>2229</v>
      </c>
      <c r="H15629" s="273" t="s">
        <v>2362</v>
      </c>
      <c r="I15629" s="273" t="s">
        <v>164</v>
      </c>
      <c r="J15629" s="268">
        <v>-48.18</v>
      </c>
      <c r="K15629" s="83" t="str">
        <f>IFERROR(IFERROR(VLOOKUP(I15629,'DE-PARA'!B:D,3,0),VLOOKUP(I15629,'DE-PARA'!C:D,2,0)),"NÃO ENCONTRADO")</f>
        <v>Concessionárias (água, luz e telefone)</v>
      </c>
      <c r="L15629" s="50" t="str">
        <f>VLOOKUP(K15629,'Base -Receita-Despesa'!$B:$AS,1,FALSE)</f>
        <v>Concessionárias (água, luz e telefone)</v>
      </c>
    </row>
    <row r="15630" spans="1:12" x14ac:dyDescent="0.3">
      <c r="A15630" s="82" t="str">
        <f t="shared" si="488"/>
        <v>2019</v>
      </c>
      <c r="B15630" s="263" t="s">
        <v>2228</v>
      </c>
      <c r="C15630" s="264" t="s">
        <v>138</v>
      </c>
      <c r="D15630" s="74" t="str">
        <f t="shared" si="489"/>
        <v>nov/2019</v>
      </c>
      <c r="E15630" s="267">
        <v>43773</v>
      </c>
      <c r="F15630" s="265" t="s">
        <v>4587</v>
      </c>
      <c r="G15630" s="265" t="s">
        <v>4804</v>
      </c>
      <c r="H15630" s="273" t="s">
        <v>4805</v>
      </c>
      <c r="I15630" s="273" t="s">
        <v>2214</v>
      </c>
      <c r="J15630" s="268">
        <v>-600</v>
      </c>
      <c r="K15630" s="83" t="str">
        <f>IFERROR(IFERROR(VLOOKUP(I15630,'DE-PARA'!B:D,3,0),VLOOKUP(I15630,'DE-PARA'!C:D,2,0)),"NÃO ENCONTRADO")</f>
        <v>Outras Saídas</v>
      </c>
      <c r="L15630" s="50" t="str">
        <f>VLOOKUP(K15630,'Base -Receita-Despesa'!$B:$AS,1,FALSE)</f>
        <v>Outras Saídas</v>
      </c>
    </row>
    <row r="15631" spans="1:12" x14ac:dyDescent="0.3">
      <c r="A15631" s="82" t="str">
        <f t="shared" si="488"/>
        <v>2019</v>
      </c>
      <c r="B15631" s="263" t="s">
        <v>2228</v>
      </c>
      <c r="C15631" s="264" t="s">
        <v>138</v>
      </c>
      <c r="D15631" s="74" t="str">
        <f t="shared" si="489"/>
        <v>nov/2019</v>
      </c>
      <c r="E15631" s="267">
        <v>43773</v>
      </c>
      <c r="F15631" s="265">
        <v>128</v>
      </c>
      <c r="G15631" s="265" t="s">
        <v>2229</v>
      </c>
      <c r="H15631" s="273" t="s">
        <v>3270</v>
      </c>
      <c r="I15631" s="273" t="s">
        <v>2177</v>
      </c>
      <c r="J15631" s="269">
        <v>-10000</v>
      </c>
      <c r="K15631" s="83" t="str">
        <f>IFERROR(IFERROR(VLOOKUP(I15631,'DE-PARA'!B:D,3,0),VLOOKUP(I15631,'DE-PARA'!C:D,2,0)),"NÃO ENCONTRADO")</f>
        <v>Pessoal</v>
      </c>
      <c r="L15631" s="50" t="str">
        <f>VLOOKUP(K15631,'Base -Receita-Despesa'!$B:$AS,1,FALSE)</f>
        <v>Pessoal</v>
      </c>
    </row>
    <row r="15632" spans="1:12" x14ac:dyDescent="0.3">
      <c r="A15632" s="82" t="str">
        <f t="shared" si="488"/>
        <v>2019</v>
      </c>
      <c r="B15632" s="263" t="s">
        <v>2228</v>
      </c>
      <c r="C15632" s="264" t="s">
        <v>138</v>
      </c>
      <c r="D15632" s="74" t="str">
        <f t="shared" si="489"/>
        <v>nov/2019</v>
      </c>
      <c r="E15632" s="267">
        <v>43773</v>
      </c>
      <c r="F15632" s="265" t="s">
        <v>139</v>
      </c>
      <c r="G15632" s="265" t="s">
        <v>2229</v>
      </c>
      <c r="H15632" s="268" t="s">
        <v>4806</v>
      </c>
      <c r="I15632" s="273" t="s">
        <v>141</v>
      </c>
      <c r="J15632" s="268">
        <v>-400.66</v>
      </c>
      <c r="K15632" s="83" t="str">
        <f>IFERROR(IFERROR(VLOOKUP(I15632,'DE-PARA'!B:D,3,0),VLOOKUP(I15632,'DE-PARA'!C:D,2,0)),"NÃO ENCONTRADO")</f>
        <v>Pessoal</v>
      </c>
      <c r="L15632" s="50" t="str">
        <f>VLOOKUP(K15632,'Base -Receita-Despesa'!$B:$AS,1,FALSE)</f>
        <v>Pessoal</v>
      </c>
    </row>
    <row r="15633" spans="1:12" x14ac:dyDescent="0.3">
      <c r="A15633" s="82" t="str">
        <f t="shared" si="488"/>
        <v>2019</v>
      </c>
      <c r="B15633" s="263" t="s">
        <v>2228</v>
      </c>
      <c r="C15633" s="264" t="s">
        <v>138</v>
      </c>
      <c r="D15633" s="74" t="str">
        <f t="shared" si="489"/>
        <v>nov/2019</v>
      </c>
      <c r="E15633" s="267">
        <v>43773</v>
      </c>
      <c r="F15633" s="265" t="s">
        <v>139</v>
      </c>
      <c r="G15633" s="265" t="s">
        <v>2229</v>
      </c>
      <c r="H15633" s="268" t="s">
        <v>4807</v>
      </c>
      <c r="I15633" s="273" t="s">
        <v>141</v>
      </c>
      <c r="J15633" s="268">
        <v>-440.72</v>
      </c>
      <c r="K15633" s="83" t="str">
        <f>IFERROR(IFERROR(VLOOKUP(I15633,'DE-PARA'!B:D,3,0),VLOOKUP(I15633,'DE-PARA'!C:D,2,0)),"NÃO ENCONTRADO")</f>
        <v>Pessoal</v>
      </c>
      <c r="L15633" s="50" t="str">
        <f>VLOOKUP(K15633,'Base -Receita-Despesa'!$B:$AS,1,FALSE)</f>
        <v>Pessoal</v>
      </c>
    </row>
    <row r="15634" spans="1:12" x14ac:dyDescent="0.3">
      <c r="A15634" s="82" t="str">
        <f t="shared" si="488"/>
        <v>2019</v>
      </c>
      <c r="B15634" s="263" t="s">
        <v>2228</v>
      </c>
      <c r="C15634" s="264" t="s">
        <v>138</v>
      </c>
      <c r="D15634" s="74" t="str">
        <f t="shared" si="489"/>
        <v>nov/2019</v>
      </c>
      <c r="E15634" s="267">
        <v>43773</v>
      </c>
      <c r="F15634" s="265" t="s">
        <v>139</v>
      </c>
      <c r="G15634" s="265" t="s">
        <v>2229</v>
      </c>
      <c r="H15634" s="268" t="s">
        <v>1081</v>
      </c>
      <c r="I15634" s="273" t="s">
        <v>141</v>
      </c>
      <c r="J15634" s="269">
        <v>-1091.6600000000001</v>
      </c>
      <c r="K15634" s="83" t="str">
        <f>IFERROR(IFERROR(VLOOKUP(I15634,'DE-PARA'!B:D,3,0),VLOOKUP(I15634,'DE-PARA'!C:D,2,0)),"NÃO ENCONTRADO")</f>
        <v>Pessoal</v>
      </c>
      <c r="L15634" s="50" t="str">
        <f>VLOOKUP(K15634,'Base -Receita-Despesa'!$B:$AS,1,FALSE)</f>
        <v>Pessoal</v>
      </c>
    </row>
    <row r="15635" spans="1:12" x14ac:dyDescent="0.3">
      <c r="A15635" s="82" t="str">
        <f t="shared" si="488"/>
        <v>2019</v>
      </c>
      <c r="B15635" s="263" t="s">
        <v>2228</v>
      </c>
      <c r="C15635" s="264" t="s">
        <v>138</v>
      </c>
      <c r="D15635" s="74" t="str">
        <f t="shared" si="489"/>
        <v>nov/2019</v>
      </c>
      <c r="E15635" s="267">
        <v>43773</v>
      </c>
      <c r="F15635" s="265" t="s">
        <v>139</v>
      </c>
      <c r="G15635" s="265" t="s">
        <v>2229</v>
      </c>
      <c r="H15635" s="268" t="s">
        <v>4808</v>
      </c>
      <c r="I15635" s="273" t="s">
        <v>141</v>
      </c>
      <c r="J15635" s="269">
        <v>-1283.4100000000001</v>
      </c>
      <c r="K15635" s="83" t="str">
        <f>IFERROR(IFERROR(VLOOKUP(I15635,'DE-PARA'!B:D,3,0),VLOOKUP(I15635,'DE-PARA'!C:D,2,0)),"NÃO ENCONTRADO")</f>
        <v>Pessoal</v>
      </c>
      <c r="L15635" s="50" t="str">
        <f>VLOOKUP(K15635,'Base -Receita-Despesa'!$B:$AS,1,FALSE)</f>
        <v>Pessoal</v>
      </c>
    </row>
    <row r="15636" spans="1:12" x14ac:dyDescent="0.3">
      <c r="A15636" s="82" t="str">
        <f t="shared" si="488"/>
        <v>2019</v>
      </c>
      <c r="B15636" s="263" t="s">
        <v>2228</v>
      </c>
      <c r="C15636" s="264" t="s">
        <v>138</v>
      </c>
      <c r="D15636" s="74" t="str">
        <f t="shared" si="489"/>
        <v>nov/2019</v>
      </c>
      <c r="E15636" s="267">
        <v>43773</v>
      </c>
      <c r="F15636" s="265" t="s">
        <v>139</v>
      </c>
      <c r="G15636" s="265" t="s">
        <v>2229</v>
      </c>
      <c r="H15636" s="268" t="s">
        <v>4802</v>
      </c>
      <c r="I15636" s="273" t="s">
        <v>141</v>
      </c>
      <c r="J15636" s="269">
        <v>-1135.49</v>
      </c>
      <c r="K15636" s="83" t="str">
        <f>IFERROR(IFERROR(VLOOKUP(I15636,'DE-PARA'!B:D,3,0),VLOOKUP(I15636,'DE-PARA'!C:D,2,0)),"NÃO ENCONTRADO")</f>
        <v>Pessoal</v>
      </c>
      <c r="L15636" s="50" t="str">
        <f>VLOOKUP(K15636,'Base -Receita-Despesa'!$B:$AS,1,FALSE)</f>
        <v>Pessoal</v>
      </c>
    </row>
    <row r="15637" spans="1:12" x14ac:dyDescent="0.3">
      <c r="A15637" s="82" t="str">
        <f t="shared" si="488"/>
        <v>2019</v>
      </c>
      <c r="B15637" s="263" t="s">
        <v>2228</v>
      </c>
      <c r="C15637" s="264" t="s">
        <v>138</v>
      </c>
      <c r="D15637" s="74" t="str">
        <f t="shared" si="489"/>
        <v>nov/2019</v>
      </c>
      <c r="E15637" s="267">
        <v>43773</v>
      </c>
      <c r="F15637" s="265" t="s">
        <v>139</v>
      </c>
      <c r="G15637" s="265" t="s">
        <v>2229</v>
      </c>
      <c r="H15637" s="268" t="s">
        <v>4803</v>
      </c>
      <c r="I15637" s="273" t="s">
        <v>141</v>
      </c>
      <c r="J15637" s="269">
        <v>-1042.21</v>
      </c>
      <c r="K15637" s="83" t="str">
        <f>IFERROR(IFERROR(VLOOKUP(I15637,'DE-PARA'!B:D,3,0),VLOOKUP(I15637,'DE-PARA'!C:D,2,0)),"NÃO ENCONTRADO")</f>
        <v>Pessoal</v>
      </c>
      <c r="L15637" s="50" t="str">
        <f>VLOOKUP(K15637,'Base -Receita-Despesa'!$B:$AS,1,FALSE)</f>
        <v>Pessoal</v>
      </c>
    </row>
    <row r="15638" spans="1:12" x14ac:dyDescent="0.3">
      <c r="A15638" s="82" t="str">
        <f t="shared" si="488"/>
        <v>2019</v>
      </c>
      <c r="B15638" s="263" t="s">
        <v>2228</v>
      </c>
      <c r="C15638" s="264" t="s">
        <v>138</v>
      </c>
      <c r="D15638" s="74" t="str">
        <f t="shared" si="489"/>
        <v>nov/2019</v>
      </c>
      <c r="E15638" s="267">
        <v>43773</v>
      </c>
      <c r="F15638" s="265" t="s">
        <v>139</v>
      </c>
      <c r="G15638" s="265" t="s">
        <v>2229</v>
      </c>
      <c r="H15638" s="268" t="s">
        <v>4809</v>
      </c>
      <c r="I15638" s="273" t="s">
        <v>141</v>
      </c>
      <c r="J15638" s="269">
        <v>-1430.46</v>
      </c>
      <c r="K15638" s="83" t="str">
        <f>IFERROR(IFERROR(VLOOKUP(I15638,'DE-PARA'!B:D,3,0),VLOOKUP(I15638,'DE-PARA'!C:D,2,0)),"NÃO ENCONTRADO")</f>
        <v>Pessoal</v>
      </c>
      <c r="L15638" s="50" t="str">
        <f>VLOOKUP(K15638,'Base -Receita-Despesa'!$B:$AS,1,FALSE)</f>
        <v>Pessoal</v>
      </c>
    </row>
    <row r="15639" spans="1:12" x14ac:dyDescent="0.3">
      <c r="A15639" s="82" t="str">
        <f t="shared" si="488"/>
        <v>2019</v>
      </c>
      <c r="B15639" s="263" t="s">
        <v>2228</v>
      </c>
      <c r="C15639" s="264" t="s">
        <v>138</v>
      </c>
      <c r="D15639" s="74" t="str">
        <f t="shared" si="489"/>
        <v>nov/2019</v>
      </c>
      <c r="E15639" s="267">
        <v>43773</v>
      </c>
      <c r="F15639" s="265" t="s">
        <v>139</v>
      </c>
      <c r="G15639" s="265" t="s">
        <v>2229</v>
      </c>
      <c r="H15639" s="268" t="s">
        <v>4810</v>
      </c>
      <c r="I15639" s="273" t="s">
        <v>141</v>
      </c>
      <c r="J15639" s="269">
        <v>-1092.6300000000001</v>
      </c>
      <c r="K15639" s="83" t="str">
        <f>IFERROR(IFERROR(VLOOKUP(I15639,'DE-PARA'!B:D,3,0),VLOOKUP(I15639,'DE-PARA'!C:D,2,0)),"NÃO ENCONTRADO")</f>
        <v>Pessoal</v>
      </c>
      <c r="L15639" s="50" t="str">
        <f>VLOOKUP(K15639,'Base -Receita-Despesa'!$B:$AS,1,FALSE)</f>
        <v>Pessoal</v>
      </c>
    </row>
    <row r="15640" spans="1:12" x14ac:dyDescent="0.3">
      <c r="A15640" s="82" t="str">
        <f t="shared" si="488"/>
        <v>2019</v>
      </c>
      <c r="B15640" s="263" t="s">
        <v>2228</v>
      </c>
      <c r="C15640" s="264" t="s">
        <v>138</v>
      </c>
      <c r="D15640" s="74" t="str">
        <f t="shared" si="489"/>
        <v>nov/2019</v>
      </c>
      <c r="E15640" s="267">
        <v>43773</v>
      </c>
      <c r="F15640" s="265" t="s">
        <v>139</v>
      </c>
      <c r="G15640" s="265" t="s">
        <v>2229</v>
      </c>
      <c r="H15640" s="268" t="s">
        <v>4811</v>
      </c>
      <c r="I15640" s="273" t="s">
        <v>141</v>
      </c>
      <c r="J15640" s="269">
        <v>-4196.8599999999997</v>
      </c>
      <c r="K15640" s="83" t="str">
        <f>IFERROR(IFERROR(VLOOKUP(I15640,'DE-PARA'!B:D,3,0),VLOOKUP(I15640,'DE-PARA'!C:D,2,0)),"NÃO ENCONTRADO")</f>
        <v>Pessoal</v>
      </c>
      <c r="L15640" s="50" t="str">
        <f>VLOOKUP(K15640,'Base -Receita-Despesa'!$B:$AS,1,FALSE)</f>
        <v>Pessoal</v>
      </c>
    </row>
    <row r="15641" spans="1:12" x14ac:dyDescent="0.3">
      <c r="A15641" s="82" t="str">
        <f t="shared" si="488"/>
        <v>2019</v>
      </c>
      <c r="B15641" s="263" t="s">
        <v>2228</v>
      </c>
      <c r="C15641" s="264" t="s">
        <v>138</v>
      </c>
      <c r="D15641" s="74" t="str">
        <f t="shared" si="489"/>
        <v>nov/2019</v>
      </c>
      <c r="E15641" s="267">
        <v>43773</v>
      </c>
      <c r="F15641" s="265" t="s">
        <v>139</v>
      </c>
      <c r="G15641" s="265" t="s">
        <v>2229</v>
      </c>
      <c r="H15641" s="268" t="s">
        <v>4812</v>
      </c>
      <c r="I15641" s="273" t="s">
        <v>141</v>
      </c>
      <c r="J15641" s="269">
        <v>-2059.4699999999998</v>
      </c>
      <c r="K15641" s="83" t="str">
        <f>IFERROR(IFERROR(VLOOKUP(I15641,'DE-PARA'!B:D,3,0),VLOOKUP(I15641,'DE-PARA'!C:D,2,0)),"NÃO ENCONTRADO")</f>
        <v>Pessoal</v>
      </c>
      <c r="L15641" s="50" t="str">
        <f>VLOOKUP(K15641,'Base -Receita-Despesa'!$B:$AS,1,FALSE)</f>
        <v>Pessoal</v>
      </c>
    </row>
    <row r="15642" spans="1:12" x14ac:dyDescent="0.3">
      <c r="A15642" s="82" t="str">
        <f t="shared" si="488"/>
        <v>2019</v>
      </c>
      <c r="B15642" s="263" t="s">
        <v>2228</v>
      </c>
      <c r="C15642" s="264" t="s">
        <v>138</v>
      </c>
      <c r="D15642" s="74" t="str">
        <f t="shared" si="489"/>
        <v>nov/2019</v>
      </c>
      <c r="E15642" s="267">
        <v>43773</v>
      </c>
      <c r="F15642" s="265" t="s">
        <v>139</v>
      </c>
      <c r="G15642" s="265" t="s">
        <v>2229</v>
      </c>
      <c r="H15642" s="268" t="s">
        <v>4813</v>
      </c>
      <c r="I15642" s="273" t="s">
        <v>141</v>
      </c>
      <c r="J15642" s="269">
        <v>-1351.01</v>
      </c>
      <c r="K15642" s="83" t="str">
        <f>IFERROR(IFERROR(VLOOKUP(I15642,'DE-PARA'!B:D,3,0),VLOOKUP(I15642,'DE-PARA'!C:D,2,0)),"NÃO ENCONTRADO")</f>
        <v>Pessoal</v>
      </c>
      <c r="L15642" s="50" t="str">
        <f>VLOOKUP(K15642,'Base -Receita-Despesa'!$B:$AS,1,FALSE)</f>
        <v>Pessoal</v>
      </c>
    </row>
    <row r="15643" spans="1:12" x14ac:dyDescent="0.3">
      <c r="A15643" s="82" t="str">
        <f t="shared" si="488"/>
        <v>2019</v>
      </c>
      <c r="B15643" s="263" t="s">
        <v>2228</v>
      </c>
      <c r="C15643" s="264" t="s">
        <v>138</v>
      </c>
      <c r="D15643" s="74" t="str">
        <f t="shared" si="489"/>
        <v>nov/2019</v>
      </c>
      <c r="E15643" s="267">
        <v>43773</v>
      </c>
      <c r="F15643" s="265" t="s">
        <v>139</v>
      </c>
      <c r="G15643" s="265" t="s">
        <v>2229</v>
      </c>
      <c r="H15643" s="268" t="s">
        <v>4814</v>
      </c>
      <c r="I15643" s="273" t="s">
        <v>141</v>
      </c>
      <c r="J15643" s="269">
        <v>-2118.63</v>
      </c>
      <c r="K15643" s="83" t="str">
        <f>IFERROR(IFERROR(VLOOKUP(I15643,'DE-PARA'!B:D,3,0),VLOOKUP(I15643,'DE-PARA'!C:D,2,0)),"NÃO ENCONTRADO")</f>
        <v>Pessoal</v>
      </c>
      <c r="L15643" s="50" t="str">
        <f>VLOOKUP(K15643,'Base -Receita-Despesa'!$B:$AS,1,FALSE)</f>
        <v>Pessoal</v>
      </c>
    </row>
    <row r="15644" spans="1:12" x14ac:dyDescent="0.3">
      <c r="A15644" s="82" t="str">
        <f t="shared" si="488"/>
        <v>2019</v>
      </c>
      <c r="B15644" s="263" t="s">
        <v>2228</v>
      </c>
      <c r="C15644" s="264" t="s">
        <v>138</v>
      </c>
      <c r="D15644" s="74" t="str">
        <f t="shared" si="489"/>
        <v>nov/2019</v>
      </c>
      <c r="E15644" s="267">
        <v>43773</v>
      </c>
      <c r="F15644" s="265" t="s">
        <v>139</v>
      </c>
      <c r="G15644" s="265" t="s">
        <v>2229</v>
      </c>
      <c r="H15644" s="268" t="s">
        <v>4815</v>
      </c>
      <c r="I15644" s="273" t="s">
        <v>141</v>
      </c>
      <c r="J15644" s="268">
        <v>-433.46</v>
      </c>
      <c r="K15644" s="83" t="str">
        <f>IFERROR(IFERROR(VLOOKUP(I15644,'DE-PARA'!B:D,3,0),VLOOKUP(I15644,'DE-PARA'!C:D,2,0)),"NÃO ENCONTRADO")</f>
        <v>Pessoal</v>
      </c>
      <c r="L15644" s="50" t="str">
        <f>VLOOKUP(K15644,'Base -Receita-Despesa'!$B:$AS,1,FALSE)</f>
        <v>Pessoal</v>
      </c>
    </row>
    <row r="15645" spans="1:12" x14ac:dyDescent="0.3">
      <c r="A15645" s="82" t="str">
        <f t="shared" si="488"/>
        <v>2019</v>
      </c>
      <c r="B15645" s="263" t="s">
        <v>2228</v>
      </c>
      <c r="C15645" s="264" t="s">
        <v>138</v>
      </c>
      <c r="D15645" s="74" t="str">
        <f t="shared" si="489"/>
        <v>nov/2019</v>
      </c>
      <c r="E15645" s="267">
        <v>43773</v>
      </c>
      <c r="F15645" s="265" t="s">
        <v>139</v>
      </c>
      <c r="G15645" s="265" t="s">
        <v>2229</v>
      </c>
      <c r="H15645" s="268" t="s">
        <v>4816</v>
      </c>
      <c r="I15645" s="273" t="s">
        <v>141</v>
      </c>
      <c r="J15645" s="269">
        <v>-4078.17</v>
      </c>
      <c r="K15645" s="83" t="str">
        <f>IFERROR(IFERROR(VLOOKUP(I15645,'DE-PARA'!B:D,3,0),VLOOKUP(I15645,'DE-PARA'!C:D,2,0)),"NÃO ENCONTRADO")</f>
        <v>Pessoal</v>
      </c>
      <c r="L15645" s="50" t="str">
        <f>VLOOKUP(K15645,'Base -Receita-Despesa'!$B:$AS,1,FALSE)</f>
        <v>Pessoal</v>
      </c>
    </row>
    <row r="15646" spans="1:12" x14ac:dyDescent="0.3">
      <c r="A15646" s="82" t="str">
        <f t="shared" si="488"/>
        <v>2019</v>
      </c>
      <c r="B15646" s="263" t="s">
        <v>2228</v>
      </c>
      <c r="C15646" s="264" t="s">
        <v>138</v>
      </c>
      <c r="D15646" s="74" t="str">
        <f t="shared" si="489"/>
        <v>nov/2019</v>
      </c>
      <c r="E15646" s="267">
        <v>43773</v>
      </c>
      <c r="F15646" s="265" t="s">
        <v>139</v>
      </c>
      <c r="G15646" s="265" t="s">
        <v>2229</v>
      </c>
      <c r="H15646" s="268" t="s">
        <v>4817</v>
      </c>
      <c r="I15646" s="273" t="s">
        <v>141</v>
      </c>
      <c r="J15646" s="268">
        <v>-765.19</v>
      </c>
      <c r="K15646" s="83" t="str">
        <f>IFERROR(IFERROR(VLOOKUP(I15646,'DE-PARA'!B:D,3,0),VLOOKUP(I15646,'DE-PARA'!C:D,2,0)),"NÃO ENCONTRADO")</f>
        <v>Pessoal</v>
      </c>
      <c r="L15646" s="50" t="str">
        <f>VLOOKUP(K15646,'Base -Receita-Despesa'!$B:$AS,1,FALSE)</f>
        <v>Pessoal</v>
      </c>
    </row>
    <row r="15647" spans="1:12" x14ac:dyDescent="0.3">
      <c r="A15647" s="82" t="str">
        <f t="shared" si="488"/>
        <v>2019</v>
      </c>
      <c r="B15647" s="263" t="s">
        <v>2228</v>
      </c>
      <c r="C15647" s="264" t="s">
        <v>138</v>
      </c>
      <c r="D15647" s="74" t="str">
        <f t="shared" si="489"/>
        <v>nov/2019</v>
      </c>
      <c r="E15647" s="267">
        <v>43773</v>
      </c>
      <c r="F15647" s="265" t="s">
        <v>139</v>
      </c>
      <c r="G15647" s="265" t="s">
        <v>2229</v>
      </c>
      <c r="H15647" s="268" t="s">
        <v>4818</v>
      </c>
      <c r="I15647" s="273" t="s">
        <v>141</v>
      </c>
      <c r="J15647" s="268">
        <v>-717.45</v>
      </c>
      <c r="K15647" s="83" t="str">
        <f>IFERROR(IFERROR(VLOOKUP(I15647,'DE-PARA'!B:D,3,0),VLOOKUP(I15647,'DE-PARA'!C:D,2,0)),"NÃO ENCONTRADO")</f>
        <v>Pessoal</v>
      </c>
      <c r="L15647" s="50" t="str">
        <f>VLOOKUP(K15647,'Base -Receita-Despesa'!$B:$AS,1,FALSE)</f>
        <v>Pessoal</v>
      </c>
    </row>
    <row r="15648" spans="1:12" x14ac:dyDescent="0.3">
      <c r="A15648" s="82" t="str">
        <f t="shared" si="488"/>
        <v>2019</v>
      </c>
      <c r="B15648" s="263" t="s">
        <v>2228</v>
      </c>
      <c r="C15648" s="264" t="s">
        <v>138</v>
      </c>
      <c r="D15648" s="74" t="str">
        <f t="shared" si="489"/>
        <v>nov/2019</v>
      </c>
      <c r="E15648" s="267">
        <v>43773</v>
      </c>
      <c r="F15648" s="265" t="s">
        <v>139</v>
      </c>
      <c r="G15648" s="265" t="s">
        <v>2229</v>
      </c>
      <c r="H15648" s="268" t="s">
        <v>4819</v>
      </c>
      <c r="I15648" s="273" t="s">
        <v>141</v>
      </c>
      <c r="J15648" s="269">
        <v>-1430.46</v>
      </c>
      <c r="K15648" s="83" t="str">
        <f>IFERROR(IFERROR(VLOOKUP(I15648,'DE-PARA'!B:D,3,0),VLOOKUP(I15648,'DE-PARA'!C:D,2,0)),"NÃO ENCONTRADO")</f>
        <v>Pessoal</v>
      </c>
      <c r="L15648" s="50" t="str">
        <f>VLOOKUP(K15648,'Base -Receita-Despesa'!$B:$AS,1,FALSE)</f>
        <v>Pessoal</v>
      </c>
    </row>
    <row r="15649" spans="1:12" x14ac:dyDescent="0.3">
      <c r="A15649" s="82" t="str">
        <f t="shared" si="488"/>
        <v>2019</v>
      </c>
      <c r="B15649" s="263" t="s">
        <v>2228</v>
      </c>
      <c r="C15649" s="264" t="s">
        <v>138</v>
      </c>
      <c r="D15649" s="74" t="str">
        <f t="shared" si="489"/>
        <v>nov/2019</v>
      </c>
      <c r="E15649" s="267">
        <v>43773</v>
      </c>
      <c r="F15649" s="265" t="s">
        <v>139</v>
      </c>
      <c r="G15649" s="265" t="s">
        <v>2229</v>
      </c>
      <c r="H15649" s="268" t="s">
        <v>4820</v>
      </c>
      <c r="I15649" s="273" t="s">
        <v>141</v>
      </c>
      <c r="J15649" s="269">
        <v>-1242.71</v>
      </c>
      <c r="K15649" s="83" t="str">
        <f>IFERROR(IFERROR(VLOOKUP(I15649,'DE-PARA'!B:D,3,0),VLOOKUP(I15649,'DE-PARA'!C:D,2,0)),"NÃO ENCONTRADO")</f>
        <v>Pessoal</v>
      </c>
      <c r="L15649" s="50" t="str">
        <f>VLOOKUP(K15649,'Base -Receita-Despesa'!$B:$AS,1,FALSE)</f>
        <v>Pessoal</v>
      </c>
    </row>
    <row r="15650" spans="1:12" x14ac:dyDescent="0.3">
      <c r="A15650" s="82" t="str">
        <f t="shared" si="488"/>
        <v>2019</v>
      </c>
      <c r="B15650" s="263" t="s">
        <v>2228</v>
      </c>
      <c r="C15650" s="264" t="s">
        <v>138</v>
      </c>
      <c r="D15650" s="74" t="str">
        <f t="shared" si="489"/>
        <v>nov/2019</v>
      </c>
      <c r="E15650" s="267">
        <v>43773</v>
      </c>
      <c r="F15650" s="265" t="s">
        <v>139</v>
      </c>
      <c r="G15650" s="265" t="s">
        <v>2229</v>
      </c>
      <c r="H15650" s="268" t="s">
        <v>4821</v>
      </c>
      <c r="I15650" s="273" t="s">
        <v>141</v>
      </c>
      <c r="J15650" s="269">
        <v>-1450.22</v>
      </c>
      <c r="K15650" s="83" t="str">
        <f>IFERROR(IFERROR(VLOOKUP(I15650,'DE-PARA'!B:D,3,0),VLOOKUP(I15650,'DE-PARA'!C:D,2,0)),"NÃO ENCONTRADO")</f>
        <v>Pessoal</v>
      </c>
      <c r="L15650" s="50" t="str">
        <f>VLOOKUP(K15650,'Base -Receita-Despesa'!$B:$AS,1,FALSE)</f>
        <v>Pessoal</v>
      </c>
    </row>
    <row r="15651" spans="1:12" x14ac:dyDescent="0.3">
      <c r="A15651" s="82" t="str">
        <f t="shared" si="488"/>
        <v>2019</v>
      </c>
      <c r="B15651" s="263" t="s">
        <v>2228</v>
      </c>
      <c r="C15651" s="264" t="s">
        <v>138</v>
      </c>
      <c r="D15651" s="74" t="str">
        <f t="shared" si="489"/>
        <v>nov/2019</v>
      </c>
      <c r="E15651" s="267">
        <v>43773</v>
      </c>
      <c r="F15651" s="265" t="s">
        <v>139</v>
      </c>
      <c r="G15651" s="265" t="s">
        <v>2229</v>
      </c>
      <c r="H15651" s="268" t="s">
        <v>4822</v>
      </c>
      <c r="I15651" s="273" t="s">
        <v>141</v>
      </c>
      <c r="J15651" s="269">
        <v>-1246.5999999999999</v>
      </c>
      <c r="K15651" s="83" t="str">
        <f>IFERROR(IFERROR(VLOOKUP(I15651,'DE-PARA'!B:D,3,0),VLOOKUP(I15651,'DE-PARA'!C:D,2,0)),"NÃO ENCONTRADO")</f>
        <v>Pessoal</v>
      </c>
      <c r="L15651" s="50" t="str">
        <f>VLOOKUP(K15651,'Base -Receita-Despesa'!$B:$AS,1,FALSE)</f>
        <v>Pessoal</v>
      </c>
    </row>
    <row r="15652" spans="1:12" x14ac:dyDescent="0.3">
      <c r="A15652" s="82" t="str">
        <f t="shared" si="488"/>
        <v>2019</v>
      </c>
      <c r="B15652" s="263" t="s">
        <v>2228</v>
      </c>
      <c r="C15652" s="264" t="s">
        <v>138</v>
      </c>
      <c r="D15652" s="74" t="str">
        <f t="shared" si="489"/>
        <v>nov/2019</v>
      </c>
      <c r="E15652" s="267">
        <v>43773</v>
      </c>
      <c r="F15652" s="265" t="s">
        <v>139</v>
      </c>
      <c r="G15652" s="265" t="s">
        <v>2229</v>
      </c>
      <c r="H15652" s="268" t="s">
        <v>692</v>
      </c>
      <c r="I15652" s="273" t="s">
        <v>141</v>
      </c>
      <c r="J15652" s="269">
        <v>-1397.73</v>
      </c>
      <c r="K15652" s="83" t="str">
        <f>IFERROR(IFERROR(VLOOKUP(I15652,'DE-PARA'!B:D,3,0),VLOOKUP(I15652,'DE-PARA'!C:D,2,0)),"NÃO ENCONTRADO")</f>
        <v>Pessoal</v>
      </c>
      <c r="L15652" s="50" t="str">
        <f>VLOOKUP(K15652,'Base -Receita-Despesa'!$B:$AS,1,FALSE)</f>
        <v>Pessoal</v>
      </c>
    </row>
    <row r="15653" spans="1:12" x14ac:dyDescent="0.3">
      <c r="A15653" s="82" t="str">
        <f t="shared" si="488"/>
        <v>2019</v>
      </c>
      <c r="B15653" s="263" t="s">
        <v>2228</v>
      </c>
      <c r="C15653" s="264" t="s">
        <v>138</v>
      </c>
      <c r="D15653" s="74" t="str">
        <f t="shared" si="489"/>
        <v>nov/2019</v>
      </c>
      <c r="E15653" s="267">
        <v>43773</v>
      </c>
      <c r="F15653" s="265" t="s">
        <v>139</v>
      </c>
      <c r="G15653" s="265" t="s">
        <v>2229</v>
      </c>
      <c r="H15653" s="268" t="s">
        <v>4823</v>
      </c>
      <c r="I15653" s="273" t="s">
        <v>141</v>
      </c>
      <c r="J15653" s="269">
        <v>-1246.5999999999999</v>
      </c>
      <c r="K15653" s="83" t="str">
        <f>IFERROR(IFERROR(VLOOKUP(I15653,'DE-PARA'!B:D,3,0),VLOOKUP(I15653,'DE-PARA'!C:D,2,0)),"NÃO ENCONTRADO")</f>
        <v>Pessoal</v>
      </c>
      <c r="L15653" s="50" t="str">
        <f>VLOOKUP(K15653,'Base -Receita-Despesa'!$B:$AS,1,FALSE)</f>
        <v>Pessoal</v>
      </c>
    </row>
    <row r="15654" spans="1:12" x14ac:dyDescent="0.3">
      <c r="A15654" s="82" t="str">
        <f t="shared" si="488"/>
        <v>2019</v>
      </c>
      <c r="B15654" s="263" t="s">
        <v>2228</v>
      </c>
      <c r="C15654" s="264" t="s">
        <v>138</v>
      </c>
      <c r="D15654" s="74" t="str">
        <f t="shared" si="489"/>
        <v>nov/2019</v>
      </c>
      <c r="E15654" s="267">
        <v>43773</v>
      </c>
      <c r="F15654" s="265" t="s">
        <v>139</v>
      </c>
      <c r="G15654" s="265" t="s">
        <v>2229</v>
      </c>
      <c r="H15654" s="268" t="s">
        <v>4824</v>
      </c>
      <c r="I15654" s="273" t="s">
        <v>141</v>
      </c>
      <c r="J15654" s="269">
        <v>-2344.7399999999998</v>
      </c>
      <c r="K15654" s="83" t="str">
        <f>IFERROR(IFERROR(VLOOKUP(I15654,'DE-PARA'!B:D,3,0),VLOOKUP(I15654,'DE-PARA'!C:D,2,0)),"NÃO ENCONTRADO")</f>
        <v>Pessoal</v>
      </c>
      <c r="L15654" s="50" t="str">
        <f>VLOOKUP(K15654,'Base -Receita-Despesa'!$B:$AS,1,FALSE)</f>
        <v>Pessoal</v>
      </c>
    </row>
    <row r="15655" spans="1:12" x14ac:dyDescent="0.3">
      <c r="A15655" s="82" t="str">
        <f t="shared" si="488"/>
        <v>2019</v>
      </c>
      <c r="B15655" s="263" t="s">
        <v>2228</v>
      </c>
      <c r="C15655" s="264" t="s">
        <v>138</v>
      </c>
      <c r="D15655" s="74" t="str">
        <f t="shared" si="489"/>
        <v>nov/2019</v>
      </c>
      <c r="E15655" s="267">
        <v>43773</v>
      </c>
      <c r="F15655" s="265" t="s">
        <v>139</v>
      </c>
      <c r="G15655" s="265" t="s">
        <v>2229</v>
      </c>
      <c r="H15655" s="268" t="s">
        <v>4825</v>
      </c>
      <c r="I15655" s="273" t="s">
        <v>141</v>
      </c>
      <c r="J15655" s="268">
        <v>-440.72</v>
      </c>
      <c r="K15655" s="83" t="str">
        <f>IFERROR(IFERROR(VLOOKUP(I15655,'DE-PARA'!B:D,3,0),VLOOKUP(I15655,'DE-PARA'!C:D,2,0)),"NÃO ENCONTRADO")</f>
        <v>Pessoal</v>
      </c>
      <c r="L15655" s="50" t="str">
        <f>VLOOKUP(K15655,'Base -Receita-Despesa'!$B:$AS,1,FALSE)</f>
        <v>Pessoal</v>
      </c>
    </row>
    <row r="15656" spans="1:12" x14ac:dyDescent="0.3">
      <c r="A15656" s="82" t="str">
        <f t="shared" si="488"/>
        <v>2019</v>
      </c>
      <c r="B15656" s="263" t="s">
        <v>2228</v>
      </c>
      <c r="C15656" s="264" t="s">
        <v>138</v>
      </c>
      <c r="D15656" s="74" t="str">
        <f t="shared" si="489"/>
        <v>nov/2019</v>
      </c>
      <c r="E15656" s="267">
        <v>43773</v>
      </c>
      <c r="F15656" s="265" t="s">
        <v>139</v>
      </c>
      <c r="G15656" s="265" t="s">
        <v>2229</v>
      </c>
      <c r="H15656" s="268" t="s">
        <v>4826</v>
      </c>
      <c r="I15656" s="273" t="s">
        <v>141</v>
      </c>
      <c r="J15656" s="269">
        <v>-1556.72</v>
      </c>
      <c r="K15656" s="83" t="str">
        <f>IFERROR(IFERROR(VLOOKUP(I15656,'DE-PARA'!B:D,3,0),VLOOKUP(I15656,'DE-PARA'!C:D,2,0)),"NÃO ENCONTRADO")</f>
        <v>Pessoal</v>
      </c>
      <c r="L15656" s="50" t="str">
        <f>VLOOKUP(K15656,'Base -Receita-Despesa'!$B:$AS,1,FALSE)</f>
        <v>Pessoal</v>
      </c>
    </row>
    <row r="15657" spans="1:12" x14ac:dyDescent="0.3">
      <c r="A15657" s="82" t="str">
        <f t="shared" si="488"/>
        <v>2019</v>
      </c>
      <c r="B15657" s="263" t="s">
        <v>2228</v>
      </c>
      <c r="C15657" s="264" t="s">
        <v>138</v>
      </c>
      <c r="D15657" s="74" t="str">
        <f t="shared" si="489"/>
        <v>nov/2019</v>
      </c>
      <c r="E15657" s="267">
        <v>43773</v>
      </c>
      <c r="F15657" s="265" t="s">
        <v>139</v>
      </c>
      <c r="G15657" s="265" t="s">
        <v>2229</v>
      </c>
      <c r="H15657" s="268" t="s">
        <v>2583</v>
      </c>
      <c r="I15657" s="273" t="s">
        <v>141</v>
      </c>
      <c r="J15657" s="269">
        <v>-1242.71</v>
      </c>
      <c r="K15657" s="83" t="str">
        <f>IFERROR(IFERROR(VLOOKUP(I15657,'DE-PARA'!B:D,3,0),VLOOKUP(I15657,'DE-PARA'!C:D,2,0)),"NÃO ENCONTRADO")</f>
        <v>Pessoal</v>
      </c>
      <c r="L15657" s="50" t="str">
        <f>VLOOKUP(K15657,'Base -Receita-Despesa'!$B:$AS,1,FALSE)</f>
        <v>Pessoal</v>
      </c>
    </row>
    <row r="15658" spans="1:12" x14ac:dyDescent="0.3">
      <c r="A15658" s="82" t="str">
        <f t="shared" ref="A15658:A15721" si="490">IF(K15658="NÃO ENCONTRADO",0,RIGHT(D15658,4))</f>
        <v>2019</v>
      </c>
      <c r="B15658" s="263" t="s">
        <v>2228</v>
      </c>
      <c r="C15658" s="264" t="s">
        <v>138</v>
      </c>
      <c r="D15658" s="74" t="str">
        <f t="shared" si="489"/>
        <v>nov/2019</v>
      </c>
      <c r="E15658" s="267">
        <v>43773</v>
      </c>
      <c r="F15658" s="265" t="s">
        <v>139</v>
      </c>
      <c r="G15658" s="265" t="s">
        <v>2229</v>
      </c>
      <c r="H15658" s="268" t="s">
        <v>4525</v>
      </c>
      <c r="I15658" s="273" t="s">
        <v>141</v>
      </c>
      <c r="J15658" s="269">
        <v>-6615.58</v>
      </c>
      <c r="K15658" s="83" t="str">
        <f>IFERROR(IFERROR(VLOOKUP(I15658,'DE-PARA'!B:D,3,0),VLOOKUP(I15658,'DE-PARA'!C:D,2,0)),"NÃO ENCONTRADO")</f>
        <v>Pessoal</v>
      </c>
      <c r="L15658" s="50" t="str">
        <f>VLOOKUP(K15658,'Base -Receita-Despesa'!$B:$AS,1,FALSE)</f>
        <v>Pessoal</v>
      </c>
    </row>
    <row r="15659" spans="1:12" x14ac:dyDescent="0.3">
      <c r="A15659" s="82" t="str">
        <f t="shared" si="490"/>
        <v>2019</v>
      </c>
      <c r="B15659" s="263" t="s">
        <v>2228</v>
      </c>
      <c r="C15659" s="264" t="s">
        <v>138</v>
      </c>
      <c r="D15659" s="74" t="str">
        <f t="shared" si="489"/>
        <v>nov/2019</v>
      </c>
      <c r="E15659" s="267">
        <v>43773</v>
      </c>
      <c r="F15659" s="265" t="s">
        <v>139</v>
      </c>
      <c r="G15659" s="265" t="s">
        <v>2229</v>
      </c>
      <c r="H15659" s="268" t="s">
        <v>4827</v>
      </c>
      <c r="I15659" s="273" t="s">
        <v>141</v>
      </c>
      <c r="J15659" s="269">
        <v>-2322.52</v>
      </c>
      <c r="K15659" s="83" t="str">
        <f>IFERROR(IFERROR(VLOOKUP(I15659,'DE-PARA'!B:D,3,0),VLOOKUP(I15659,'DE-PARA'!C:D,2,0)),"NÃO ENCONTRADO")</f>
        <v>Pessoal</v>
      </c>
      <c r="L15659" s="50" t="str">
        <f>VLOOKUP(K15659,'Base -Receita-Despesa'!$B:$AS,1,FALSE)</f>
        <v>Pessoal</v>
      </c>
    </row>
    <row r="15660" spans="1:12" x14ac:dyDescent="0.3">
      <c r="A15660" s="82" t="str">
        <f t="shared" si="490"/>
        <v>2019</v>
      </c>
      <c r="B15660" s="263" t="s">
        <v>2228</v>
      </c>
      <c r="C15660" s="264" t="s">
        <v>138</v>
      </c>
      <c r="D15660" s="74" t="str">
        <f t="shared" si="489"/>
        <v>nov/2019</v>
      </c>
      <c r="E15660" s="267">
        <v>43773</v>
      </c>
      <c r="F15660" s="265" t="s">
        <v>139</v>
      </c>
      <c r="G15660" s="265" t="s">
        <v>2229</v>
      </c>
      <c r="H15660" s="268" t="s">
        <v>4828</v>
      </c>
      <c r="I15660" s="273" t="s">
        <v>141</v>
      </c>
      <c r="J15660" s="268">
        <v>-633.78</v>
      </c>
      <c r="K15660" s="83" t="str">
        <f>IFERROR(IFERROR(VLOOKUP(I15660,'DE-PARA'!B:D,3,0),VLOOKUP(I15660,'DE-PARA'!C:D,2,0)),"NÃO ENCONTRADO")</f>
        <v>Pessoal</v>
      </c>
      <c r="L15660" s="50" t="str">
        <f>VLOOKUP(K15660,'Base -Receita-Despesa'!$B:$AS,1,FALSE)</f>
        <v>Pessoal</v>
      </c>
    </row>
    <row r="15661" spans="1:12" x14ac:dyDescent="0.3">
      <c r="A15661" s="82" t="str">
        <f t="shared" si="490"/>
        <v>2019</v>
      </c>
      <c r="B15661" s="263" t="s">
        <v>2228</v>
      </c>
      <c r="C15661" s="264" t="s">
        <v>138</v>
      </c>
      <c r="D15661" s="74" t="str">
        <f t="shared" si="489"/>
        <v>nov/2019</v>
      </c>
      <c r="E15661" s="267">
        <v>43773</v>
      </c>
      <c r="F15661" s="265" t="s">
        <v>139</v>
      </c>
      <c r="G15661" s="265" t="s">
        <v>2229</v>
      </c>
      <c r="H15661" s="268" t="s">
        <v>4829</v>
      </c>
      <c r="I15661" s="273" t="s">
        <v>141</v>
      </c>
      <c r="J15661" s="269">
        <v>-1276.0999999999999</v>
      </c>
      <c r="K15661" s="83" t="str">
        <f>IFERROR(IFERROR(VLOOKUP(I15661,'DE-PARA'!B:D,3,0),VLOOKUP(I15661,'DE-PARA'!C:D,2,0)),"NÃO ENCONTRADO")</f>
        <v>Pessoal</v>
      </c>
      <c r="L15661" s="50" t="str">
        <f>VLOOKUP(K15661,'Base -Receita-Despesa'!$B:$AS,1,FALSE)</f>
        <v>Pessoal</v>
      </c>
    </row>
    <row r="15662" spans="1:12" x14ac:dyDescent="0.3">
      <c r="A15662" s="82" t="str">
        <f t="shared" si="490"/>
        <v>2019</v>
      </c>
      <c r="B15662" s="263" t="s">
        <v>2228</v>
      </c>
      <c r="C15662" s="264" t="s">
        <v>138</v>
      </c>
      <c r="D15662" s="74" t="str">
        <f t="shared" si="489"/>
        <v>nov/2019</v>
      </c>
      <c r="E15662" s="267">
        <v>43773</v>
      </c>
      <c r="F15662" s="265" t="s">
        <v>139</v>
      </c>
      <c r="G15662" s="265" t="s">
        <v>2229</v>
      </c>
      <c r="H15662" s="268" t="s">
        <v>4830</v>
      </c>
      <c r="I15662" s="273" t="s">
        <v>141</v>
      </c>
      <c r="J15662" s="268">
        <v>-473.52</v>
      </c>
      <c r="K15662" s="83" t="str">
        <f>IFERROR(IFERROR(VLOOKUP(I15662,'DE-PARA'!B:D,3,0),VLOOKUP(I15662,'DE-PARA'!C:D,2,0)),"NÃO ENCONTRADO")</f>
        <v>Pessoal</v>
      </c>
      <c r="L15662" s="50" t="str">
        <f>VLOOKUP(K15662,'Base -Receita-Despesa'!$B:$AS,1,FALSE)</f>
        <v>Pessoal</v>
      </c>
    </row>
    <row r="15663" spans="1:12" x14ac:dyDescent="0.3">
      <c r="A15663" s="82" t="str">
        <f t="shared" si="490"/>
        <v>2019</v>
      </c>
      <c r="B15663" s="263" t="s">
        <v>2228</v>
      </c>
      <c r="C15663" s="264" t="s">
        <v>138</v>
      </c>
      <c r="D15663" s="74" t="str">
        <f t="shared" si="489"/>
        <v>nov/2019</v>
      </c>
      <c r="E15663" s="267">
        <v>43773</v>
      </c>
      <c r="F15663" s="265" t="s">
        <v>139</v>
      </c>
      <c r="G15663" s="265" t="s">
        <v>2229</v>
      </c>
      <c r="H15663" s="268" t="s">
        <v>4831</v>
      </c>
      <c r="I15663" s="273" t="s">
        <v>141</v>
      </c>
      <c r="J15663" s="269">
        <v>-1000.01</v>
      </c>
      <c r="K15663" s="83" t="str">
        <f>IFERROR(IFERROR(VLOOKUP(I15663,'DE-PARA'!B:D,3,0),VLOOKUP(I15663,'DE-PARA'!C:D,2,0)),"NÃO ENCONTRADO")</f>
        <v>Pessoal</v>
      </c>
      <c r="L15663" s="50" t="str">
        <f>VLOOKUP(K15663,'Base -Receita-Despesa'!$B:$AS,1,FALSE)</f>
        <v>Pessoal</v>
      </c>
    </row>
    <row r="15664" spans="1:12" x14ac:dyDescent="0.3">
      <c r="A15664" s="82" t="str">
        <f t="shared" si="490"/>
        <v>2019</v>
      </c>
      <c r="B15664" s="263" t="s">
        <v>2228</v>
      </c>
      <c r="C15664" s="264" t="s">
        <v>138</v>
      </c>
      <c r="D15664" s="74" t="str">
        <f t="shared" si="489"/>
        <v>nov/2019</v>
      </c>
      <c r="E15664" s="267">
        <v>43773</v>
      </c>
      <c r="F15664" s="265" t="s">
        <v>139</v>
      </c>
      <c r="G15664" s="265" t="s">
        <v>2229</v>
      </c>
      <c r="H15664" s="268" t="s">
        <v>4832</v>
      </c>
      <c r="I15664" s="273" t="s">
        <v>141</v>
      </c>
      <c r="J15664" s="269">
        <v>-1056.23</v>
      </c>
      <c r="K15664" s="83" t="str">
        <f>IFERROR(IFERROR(VLOOKUP(I15664,'DE-PARA'!B:D,3,0),VLOOKUP(I15664,'DE-PARA'!C:D,2,0)),"NÃO ENCONTRADO")</f>
        <v>Pessoal</v>
      </c>
      <c r="L15664" s="50" t="str">
        <f>VLOOKUP(K15664,'Base -Receita-Despesa'!$B:$AS,1,FALSE)</f>
        <v>Pessoal</v>
      </c>
    </row>
    <row r="15665" spans="1:12" x14ac:dyDescent="0.3">
      <c r="A15665" s="82" t="str">
        <f t="shared" si="490"/>
        <v>2019</v>
      </c>
      <c r="B15665" s="263" t="s">
        <v>2228</v>
      </c>
      <c r="C15665" s="264" t="s">
        <v>138</v>
      </c>
      <c r="D15665" s="74" t="str">
        <f t="shared" si="489"/>
        <v>nov/2019</v>
      </c>
      <c r="E15665" s="267">
        <v>43773</v>
      </c>
      <c r="F15665" s="265" t="s">
        <v>139</v>
      </c>
      <c r="G15665" s="265" t="s">
        <v>2229</v>
      </c>
      <c r="H15665" s="268" t="s">
        <v>4833</v>
      </c>
      <c r="I15665" s="273" t="s">
        <v>141</v>
      </c>
      <c r="J15665" s="269">
        <v>-1186.72</v>
      </c>
      <c r="K15665" s="83" t="str">
        <f>IFERROR(IFERROR(VLOOKUP(I15665,'DE-PARA'!B:D,3,0),VLOOKUP(I15665,'DE-PARA'!C:D,2,0)),"NÃO ENCONTRADO")</f>
        <v>Pessoal</v>
      </c>
      <c r="L15665" s="50" t="str">
        <f>VLOOKUP(K15665,'Base -Receita-Despesa'!$B:$AS,1,FALSE)</f>
        <v>Pessoal</v>
      </c>
    </row>
    <row r="15666" spans="1:12" x14ac:dyDescent="0.3">
      <c r="A15666" s="82" t="str">
        <f t="shared" si="490"/>
        <v>2019</v>
      </c>
      <c r="B15666" s="263" t="s">
        <v>2228</v>
      </c>
      <c r="C15666" s="264" t="s">
        <v>138</v>
      </c>
      <c r="D15666" s="74" t="str">
        <f t="shared" si="489"/>
        <v>nov/2019</v>
      </c>
      <c r="E15666" s="267">
        <v>43773</v>
      </c>
      <c r="F15666" s="265" t="s">
        <v>139</v>
      </c>
      <c r="G15666" s="265" t="s">
        <v>2229</v>
      </c>
      <c r="H15666" s="268" t="s">
        <v>4834</v>
      </c>
      <c r="I15666" s="273" t="s">
        <v>141</v>
      </c>
      <c r="J15666" s="269">
        <v>-4842.33</v>
      </c>
      <c r="K15666" s="83" t="str">
        <f>IFERROR(IFERROR(VLOOKUP(I15666,'DE-PARA'!B:D,3,0),VLOOKUP(I15666,'DE-PARA'!C:D,2,0)),"NÃO ENCONTRADO")</f>
        <v>Pessoal</v>
      </c>
      <c r="L15666" s="50" t="str">
        <f>VLOOKUP(K15666,'Base -Receita-Despesa'!$B:$AS,1,FALSE)</f>
        <v>Pessoal</v>
      </c>
    </row>
    <row r="15667" spans="1:12" x14ac:dyDescent="0.3">
      <c r="A15667" s="82" t="str">
        <f t="shared" si="490"/>
        <v>2019</v>
      </c>
      <c r="B15667" s="263" t="s">
        <v>2228</v>
      </c>
      <c r="C15667" s="264" t="s">
        <v>138</v>
      </c>
      <c r="D15667" s="74" t="str">
        <f t="shared" si="489"/>
        <v>nov/2019</v>
      </c>
      <c r="E15667" s="267">
        <v>43773</v>
      </c>
      <c r="F15667" s="265" t="s">
        <v>139</v>
      </c>
      <c r="G15667" s="265" t="s">
        <v>2229</v>
      </c>
      <c r="H15667" s="268" t="s">
        <v>4835</v>
      </c>
      <c r="I15667" s="273" t="s">
        <v>141</v>
      </c>
      <c r="J15667" s="269">
        <v>-2428.73</v>
      </c>
      <c r="K15667" s="83" t="str">
        <f>IFERROR(IFERROR(VLOOKUP(I15667,'DE-PARA'!B:D,3,0),VLOOKUP(I15667,'DE-PARA'!C:D,2,0)),"NÃO ENCONTRADO")</f>
        <v>Pessoal</v>
      </c>
      <c r="L15667" s="50" t="str">
        <f>VLOOKUP(K15667,'Base -Receita-Despesa'!$B:$AS,1,FALSE)</f>
        <v>Pessoal</v>
      </c>
    </row>
    <row r="15668" spans="1:12" x14ac:dyDescent="0.3">
      <c r="A15668" s="82" t="str">
        <f t="shared" si="490"/>
        <v>2019</v>
      </c>
      <c r="B15668" s="263" t="s">
        <v>2228</v>
      </c>
      <c r="C15668" s="264" t="s">
        <v>138</v>
      </c>
      <c r="D15668" s="74" t="str">
        <f t="shared" si="489"/>
        <v>nov/2019</v>
      </c>
      <c r="E15668" s="267">
        <v>43773</v>
      </c>
      <c r="F15668" s="265" t="s">
        <v>139</v>
      </c>
      <c r="G15668" s="265" t="s">
        <v>2229</v>
      </c>
      <c r="H15668" s="268" t="s">
        <v>4836</v>
      </c>
      <c r="I15668" s="273" t="s">
        <v>141</v>
      </c>
      <c r="J15668" s="269">
        <v>-2417</v>
      </c>
      <c r="K15668" s="83" t="str">
        <f>IFERROR(IFERROR(VLOOKUP(I15668,'DE-PARA'!B:D,3,0),VLOOKUP(I15668,'DE-PARA'!C:D,2,0)),"NÃO ENCONTRADO")</f>
        <v>Pessoal</v>
      </c>
      <c r="L15668" s="50" t="str">
        <f>VLOOKUP(K15668,'Base -Receita-Despesa'!$B:$AS,1,FALSE)</f>
        <v>Pessoal</v>
      </c>
    </row>
    <row r="15669" spans="1:12" x14ac:dyDescent="0.3">
      <c r="A15669" s="82" t="str">
        <f t="shared" si="490"/>
        <v>2019</v>
      </c>
      <c r="B15669" s="263" t="s">
        <v>2228</v>
      </c>
      <c r="C15669" s="264" t="s">
        <v>138</v>
      </c>
      <c r="D15669" s="74" t="str">
        <f t="shared" si="489"/>
        <v>nov/2019</v>
      </c>
      <c r="E15669" s="267">
        <v>43773</v>
      </c>
      <c r="F15669" s="265" t="s">
        <v>139</v>
      </c>
      <c r="G15669" s="265" t="s">
        <v>2229</v>
      </c>
      <c r="H15669" s="268" t="s">
        <v>4837</v>
      </c>
      <c r="I15669" s="273" t="s">
        <v>141</v>
      </c>
      <c r="J15669" s="269">
        <v>-1042.21</v>
      </c>
      <c r="K15669" s="83" t="str">
        <f>IFERROR(IFERROR(VLOOKUP(I15669,'DE-PARA'!B:D,3,0),VLOOKUP(I15669,'DE-PARA'!C:D,2,0)),"NÃO ENCONTRADO")</f>
        <v>Pessoal</v>
      </c>
      <c r="L15669" s="50" t="str">
        <f>VLOOKUP(K15669,'Base -Receita-Despesa'!$B:$AS,1,FALSE)</f>
        <v>Pessoal</v>
      </c>
    </row>
    <row r="15670" spans="1:12" x14ac:dyDescent="0.3">
      <c r="A15670" s="82" t="str">
        <f t="shared" si="490"/>
        <v>2019</v>
      </c>
      <c r="B15670" s="263" t="s">
        <v>2228</v>
      </c>
      <c r="C15670" s="264" t="s">
        <v>138</v>
      </c>
      <c r="D15670" s="74" t="str">
        <f t="shared" si="489"/>
        <v>nov/2019</v>
      </c>
      <c r="E15670" s="267">
        <v>43773</v>
      </c>
      <c r="F15670" s="265" t="s">
        <v>139</v>
      </c>
      <c r="G15670" s="265" t="s">
        <v>2229</v>
      </c>
      <c r="H15670" s="268" t="s">
        <v>4614</v>
      </c>
      <c r="I15670" s="273" t="s">
        <v>141</v>
      </c>
      <c r="J15670" s="269">
        <v>-1916.46</v>
      </c>
      <c r="K15670" s="83" t="str">
        <f>IFERROR(IFERROR(VLOOKUP(I15670,'DE-PARA'!B:D,3,0),VLOOKUP(I15670,'DE-PARA'!C:D,2,0)),"NÃO ENCONTRADO")</f>
        <v>Pessoal</v>
      </c>
      <c r="L15670" s="50" t="str">
        <f>VLOOKUP(K15670,'Base -Receita-Despesa'!$B:$AS,1,FALSE)</f>
        <v>Pessoal</v>
      </c>
    </row>
    <row r="15671" spans="1:12" x14ac:dyDescent="0.3">
      <c r="A15671" s="82" t="str">
        <f t="shared" si="490"/>
        <v>2019</v>
      </c>
      <c r="B15671" s="263" t="s">
        <v>2228</v>
      </c>
      <c r="C15671" s="264" t="s">
        <v>138</v>
      </c>
      <c r="D15671" s="74" t="str">
        <f t="shared" si="489"/>
        <v>nov/2019</v>
      </c>
      <c r="E15671" s="267">
        <v>43773</v>
      </c>
      <c r="F15671" s="265" t="s">
        <v>139</v>
      </c>
      <c r="G15671" s="265" t="s">
        <v>2229</v>
      </c>
      <c r="H15671" s="268" t="s">
        <v>4838</v>
      </c>
      <c r="I15671" s="273" t="s">
        <v>141</v>
      </c>
      <c r="J15671" s="269">
        <v>-1470.15</v>
      </c>
      <c r="K15671" s="83" t="str">
        <f>IFERROR(IFERROR(VLOOKUP(I15671,'DE-PARA'!B:D,3,0),VLOOKUP(I15671,'DE-PARA'!C:D,2,0)),"NÃO ENCONTRADO")</f>
        <v>Pessoal</v>
      </c>
      <c r="L15671" s="50" t="str">
        <f>VLOOKUP(K15671,'Base -Receita-Despesa'!$B:$AS,1,FALSE)</f>
        <v>Pessoal</v>
      </c>
    </row>
    <row r="15672" spans="1:12" x14ac:dyDescent="0.3">
      <c r="A15672" s="82" t="str">
        <f t="shared" si="490"/>
        <v>2019</v>
      </c>
      <c r="B15672" s="263" t="s">
        <v>2228</v>
      </c>
      <c r="C15672" s="264" t="s">
        <v>138</v>
      </c>
      <c r="D15672" s="74" t="str">
        <f t="shared" si="489"/>
        <v>nov/2019</v>
      </c>
      <c r="E15672" s="267">
        <v>43773</v>
      </c>
      <c r="F15672" s="265" t="s">
        <v>139</v>
      </c>
      <c r="G15672" s="265" t="s">
        <v>2229</v>
      </c>
      <c r="H15672" s="268" t="s">
        <v>4839</v>
      </c>
      <c r="I15672" s="273" t="s">
        <v>141</v>
      </c>
      <c r="J15672" s="268">
        <v>-700.8</v>
      </c>
      <c r="K15672" s="83" t="str">
        <f>IFERROR(IFERROR(VLOOKUP(I15672,'DE-PARA'!B:D,3,0),VLOOKUP(I15672,'DE-PARA'!C:D,2,0)),"NÃO ENCONTRADO")</f>
        <v>Pessoal</v>
      </c>
      <c r="L15672" s="50" t="str">
        <f>VLOOKUP(K15672,'Base -Receita-Despesa'!$B:$AS,1,FALSE)</f>
        <v>Pessoal</v>
      </c>
    </row>
    <row r="15673" spans="1:12" x14ac:dyDescent="0.3">
      <c r="A15673" s="82" t="str">
        <f t="shared" si="490"/>
        <v>2019</v>
      </c>
      <c r="B15673" s="263" t="s">
        <v>2228</v>
      </c>
      <c r="C15673" s="264" t="s">
        <v>138</v>
      </c>
      <c r="D15673" s="74" t="str">
        <f t="shared" si="489"/>
        <v>nov/2019</v>
      </c>
      <c r="E15673" s="267">
        <v>43773</v>
      </c>
      <c r="F15673" s="265" t="s">
        <v>139</v>
      </c>
      <c r="G15673" s="265" t="s">
        <v>2229</v>
      </c>
      <c r="H15673" s="268" t="s">
        <v>4840</v>
      </c>
      <c r="I15673" s="273" t="s">
        <v>141</v>
      </c>
      <c r="J15673" s="269">
        <v>-2426.21</v>
      </c>
      <c r="K15673" s="83" t="str">
        <f>IFERROR(IFERROR(VLOOKUP(I15673,'DE-PARA'!B:D,3,0),VLOOKUP(I15673,'DE-PARA'!C:D,2,0)),"NÃO ENCONTRADO")</f>
        <v>Pessoal</v>
      </c>
      <c r="L15673" s="50" t="str">
        <f>VLOOKUP(K15673,'Base -Receita-Despesa'!$B:$AS,1,FALSE)</f>
        <v>Pessoal</v>
      </c>
    </row>
    <row r="15674" spans="1:12" x14ac:dyDescent="0.3">
      <c r="A15674" s="82" t="str">
        <f t="shared" si="490"/>
        <v>2019</v>
      </c>
      <c r="B15674" s="263" t="s">
        <v>2228</v>
      </c>
      <c r="C15674" s="264" t="s">
        <v>138</v>
      </c>
      <c r="D15674" s="74" t="str">
        <f t="shared" si="489"/>
        <v>nov/2019</v>
      </c>
      <c r="E15674" s="267">
        <v>43773</v>
      </c>
      <c r="F15674" s="265" t="s">
        <v>139</v>
      </c>
      <c r="G15674" s="265" t="s">
        <v>2229</v>
      </c>
      <c r="H15674" s="268" t="s">
        <v>2458</v>
      </c>
      <c r="I15674" s="273" t="s">
        <v>141</v>
      </c>
      <c r="J15674" s="269">
        <v>-3022.34</v>
      </c>
      <c r="K15674" s="83" t="str">
        <f>IFERROR(IFERROR(VLOOKUP(I15674,'DE-PARA'!B:D,3,0),VLOOKUP(I15674,'DE-PARA'!C:D,2,0)),"NÃO ENCONTRADO")</f>
        <v>Pessoal</v>
      </c>
      <c r="L15674" s="50" t="str">
        <f>VLOOKUP(K15674,'Base -Receita-Despesa'!$B:$AS,1,FALSE)</f>
        <v>Pessoal</v>
      </c>
    </row>
    <row r="15675" spans="1:12" x14ac:dyDescent="0.3">
      <c r="A15675" s="82" t="str">
        <f t="shared" si="490"/>
        <v>2019</v>
      </c>
      <c r="B15675" s="263" t="s">
        <v>2228</v>
      </c>
      <c r="C15675" s="264" t="s">
        <v>138</v>
      </c>
      <c r="D15675" s="74" t="str">
        <f t="shared" si="489"/>
        <v>nov/2019</v>
      </c>
      <c r="E15675" s="267">
        <v>43773</v>
      </c>
      <c r="F15675" s="265" t="s">
        <v>139</v>
      </c>
      <c r="G15675" s="265" t="s">
        <v>2229</v>
      </c>
      <c r="H15675" s="268" t="s">
        <v>4841</v>
      </c>
      <c r="I15675" s="273" t="s">
        <v>141</v>
      </c>
      <c r="J15675" s="269">
        <v>-1042.21</v>
      </c>
      <c r="K15675" s="83" t="str">
        <f>IFERROR(IFERROR(VLOOKUP(I15675,'DE-PARA'!B:D,3,0),VLOOKUP(I15675,'DE-PARA'!C:D,2,0)),"NÃO ENCONTRADO")</f>
        <v>Pessoal</v>
      </c>
      <c r="L15675" s="50" t="str">
        <f>VLOOKUP(K15675,'Base -Receita-Despesa'!$B:$AS,1,FALSE)</f>
        <v>Pessoal</v>
      </c>
    </row>
    <row r="15676" spans="1:12" x14ac:dyDescent="0.3">
      <c r="A15676" s="82" t="str">
        <f t="shared" si="490"/>
        <v>2019</v>
      </c>
      <c r="B15676" s="263" t="s">
        <v>2228</v>
      </c>
      <c r="C15676" s="264" t="s">
        <v>138</v>
      </c>
      <c r="D15676" s="74" t="str">
        <f t="shared" si="489"/>
        <v>nov/2019</v>
      </c>
      <c r="E15676" s="267">
        <v>43773</v>
      </c>
      <c r="F15676" s="265" t="s">
        <v>139</v>
      </c>
      <c r="G15676" s="265" t="s">
        <v>2229</v>
      </c>
      <c r="H15676" s="268" t="s">
        <v>4842</v>
      </c>
      <c r="I15676" s="273" t="s">
        <v>141</v>
      </c>
      <c r="J15676" s="269">
        <v>-2585.96</v>
      </c>
      <c r="K15676" s="83" t="str">
        <f>IFERROR(IFERROR(VLOOKUP(I15676,'DE-PARA'!B:D,3,0),VLOOKUP(I15676,'DE-PARA'!C:D,2,0)),"NÃO ENCONTRADO")</f>
        <v>Pessoal</v>
      </c>
      <c r="L15676" s="50" t="str">
        <f>VLOOKUP(K15676,'Base -Receita-Despesa'!$B:$AS,1,FALSE)</f>
        <v>Pessoal</v>
      </c>
    </row>
    <row r="15677" spans="1:12" x14ac:dyDescent="0.3">
      <c r="A15677" s="82" t="str">
        <f t="shared" si="490"/>
        <v>2019</v>
      </c>
      <c r="B15677" s="263" t="s">
        <v>2228</v>
      </c>
      <c r="C15677" s="264" t="s">
        <v>138</v>
      </c>
      <c r="D15677" s="74" t="str">
        <f t="shared" si="489"/>
        <v>nov/2019</v>
      </c>
      <c r="E15677" s="267">
        <v>43773</v>
      </c>
      <c r="F15677" s="265" t="s">
        <v>139</v>
      </c>
      <c r="G15677" s="265" t="s">
        <v>2229</v>
      </c>
      <c r="H15677" s="268" t="s">
        <v>4843</v>
      </c>
      <c r="I15677" s="273" t="s">
        <v>141</v>
      </c>
      <c r="J15677" s="269">
        <v>-1304.25</v>
      </c>
      <c r="K15677" s="83" t="str">
        <f>IFERROR(IFERROR(VLOOKUP(I15677,'DE-PARA'!B:D,3,0),VLOOKUP(I15677,'DE-PARA'!C:D,2,0)),"NÃO ENCONTRADO")</f>
        <v>Pessoal</v>
      </c>
      <c r="L15677" s="50" t="str">
        <f>VLOOKUP(K15677,'Base -Receita-Despesa'!$B:$AS,1,FALSE)</f>
        <v>Pessoal</v>
      </c>
    </row>
    <row r="15678" spans="1:12" x14ac:dyDescent="0.3">
      <c r="A15678" s="82" t="str">
        <f t="shared" si="490"/>
        <v>2019</v>
      </c>
      <c r="B15678" s="263" t="s">
        <v>2228</v>
      </c>
      <c r="C15678" s="264" t="s">
        <v>138</v>
      </c>
      <c r="D15678" s="74" t="str">
        <f t="shared" si="489"/>
        <v>nov/2019</v>
      </c>
      <c r="E15678" s="267">
        <v>43773</v>
      </c>
      <c r="F15678" s="265" t="s">
        <v>139</v>
      </c>
      <c r="G15678" s="265" t="s">
        <v>2229</v>
      </c>
      <c r="H15678" s="268" t="s">
        <v>4844</v>
      </c>
      <c r="I15678" s="273" t="s">
        <v>141</v>
      </c>
      <c r="J15678" s="269">
        <v>-1048.56</v>
      </c>
      <c r="K15678" s="83" t="str">
        <f>IFERROR(IFERROR(VLOOKUP(I15678,'DE-PARA'!B:D,3,0),VLOOKUP(I15678,'DE-PARA'!C:D,2,0)),"NÃO ENCONTRADO")</f>
        <v>Pessoal</v>
      </c>
      <c r="L15678" s="50" t="str">
        <f>VLOOKUP(K15678,'Base -Receita-Despesa'!$B:$AS,1,FALSE)</f>
        <v>Pessoal</v>
      </c>
    </row>
    <row r="15679" spans="1:12" x14ac:dyDescent="0.3">
      <c r="A15679" s="82" t="str">
        <f t="shared" si="490"/>
        <v>2019</v>
      </c>
      <c r="B15679" s="263" t="s">
        <v>2228</v>
      </c>
      <c r="C15679" s="264" t="s">
        <v>138</v>
      </c>
      <c r="D15679" s="74" t="str">
        <f t="shared" si="489"/>
        <v>nov/2019</v>
      </c>
      <c r="E15679" s="267">
        <v>43773</v>
      </c>
      <c r="F15679" s="265" t="s">
        <v>139</v>
      </c>
      <c r="G15679" s="265" t="s">
        <v>2229</v>
      </c>
      <c r="H15679" s="268" t="s">
        <v>3532</v>
      </c>
      <c r="I15679" s="273" t="s">
        <v>141</v>
      </c>
      <c r="J15679" s="268">
        <v>-917.46</v>
      </c>
      <c r="K15679" s="83" t="str">
        <f>IFERROR(IFERROR(VLOOKUP(I15679,'DE-PARA'!B:D,3,0),VLOOKUP(I15679,'DE-PARA'!C:D,2,0)),"NÃO ENCONTRADO")</f>
        <v>Pessoal</v>
      </c>
      <c r="L15679" s="50" t="str">
        <f>VLOOKUP(K15679,'Base -Receita-Despesa'!$B:$AS,1,FALSE)</f>
        <v>Pessoal</v>
      </c>
    </row>
    <row r="15680" spans="1:12" x14ac:dyDescent="0.3">
      <c r="A15680" s="82" t="str">
        <f t="shared" si="490"/>
        <v>2019</v>
      </c>
      <c r="B15680" s="263" t="s">
        <v>2228</v>
      </c>
      <c r="C15680" s="264" t="s">
        <v>138</v>
      </c>
      <c r="D15680" s="74" t="str">
        <f t="shared" si="489"/>
        <v>nov/2019</v>
      </c>
      <c r="E15680" s="267">
        <v>43773</v>
      </c>
      <c r="F15680" s="265" t="s">
        <v>139</v>
      </c>
      <c r="G15680" s="265" t="s">
        <v>2229</v>
      </c>
      <c r="H15680" s="268" t="s">
        <v>4845</v>
      </c>
      <c r="I15680" s="273" t="s">
        <v>141</v>
      </c>
      <c r="J15680" s="269">
        <v>-2238.2399999999998</v>
      </c>
      <c r="K15680" s="83" t="str">
        <f>IFERROR(IFERROR(VLOOKUP(I15680,'DE-PARA'!B:D,3,0),VLOOKUP(I15680,'DE-PARA'!C:D,2,0)),"NÃO ENCONTRADO")</f>
        <v>Pessoal</v>
      </c>
      <c r="L15680" s="50" t="str">
        <f>VLOOKUP(K15680,'Base -Receita-Despesa'!$B:$AS,1,FALSE)</f>
        <v>Pessoal</v>
      </c>
    </row>
    <row r="15681" spans="1:12" x14ac:dyDescent="0.3">
      <c r="A15681" s="82" t="str">
        <f t="shared" si="490"/>
        <v>2019</v>
      </c>
      <c r="B15681" s="263" t="s">
        <v>2228</v>
      </c>
      <c r="C15681" s="264" t="s">
        <v>138</v>
      </c>
      <c r="D15681" s="74" t="str">
        <f t="shared" si="489"/>
        <v>nov/2019</v>
      </c>
      <c r="E15681" s="267">
        <v>43773</v>
      </c>
      <c r="F15681" s="265" t="s">
        <v>139</v>
      </c>
      <c r="G15681" s="265" t="s">
        <v>2229</v>
      </c>
      <c r="H15681" s="268" t="s">
        <v>4461</v>
      </c>
      <c r="I15681" s="273" t="s">
        <v>141</v>
      </c>
      <c r="J15681" s="268">
        <v>-757.39</v>
      </c>
      <c r="K15681" s="83" t="str">
        <f>IFERROR(IFERROR(VLOOKUP(I15681,'DE-PARA'!B:D,3,0),VLOOKUP(I15681,'DE-PARA'!C:D,2,0)),"NÃO ENCONTRADO")</f>
        <v>Pessoal</v>
      </c>
      <c r="L15681" s="50" t="str">
        <f>VLOOKUP(K15681,'Base -Receita-Despesa'!$B:$AS,1,FALSE)</f>
        <v>Pessoal</v>
      </c>
    </row>
    <row r="15682" spans="1:12" x14ac:dyDescent="0.3">
      <c r="A15682" s="82" t="str">
        <f t="shared" si="490"/>
        <v>2019</v>
      </c>
      <c r="B15682" s="263" t="s">
        <v>2228</v>
      </c>
      <c r="C15682" s="264" t="s">
        <v>138</v>
      </c>
      <c r="D15682" s="74" t="str">
        <f t="shared" si="489"/>
        <v>nov/2019</v>
      </c>
      <c r="E15682" s="267">
        <v>43773</v>
      </c>
      <c r="F15682" s="265" t="s">
        <v>139</v>
      </c>
      <c r="G15682" s="265" t="s">
        <v>2229</v>
      </c>
      <c r="H15682" s="268" t="s">
        <v>3280</v>
      </c>
      <c r="I15682" s="273" t="s">
        <v>141</v>
      </c>
      <c r="J15682" s="269">
        <v>-1504.76</v>
      </c>
      <c r="K15682" s="83" t="str">
        <f>IFERROR(IFERROR(VLOOKUP(I15682,'DE-PARA'!B:D,3,0),VLOOKUP(I15682,'DE-PARA'!C:D,2,0)),"NÃO ENCONTRADO")</f>
        <v>Pessoal</v>
      </c>
      <c r="L15682" s="50" t="str">
        <f>VLOOKUP(K15682,'Base -Receita-Despesa'!$B:$AS,1,FALSE)</f>
        <v>Pessoal</v>
      </c>
    </row>
    <row r="15683" spans="1:12" x14ac:dyDescent="0.3">
      <c r="A15683" s="82" t="str">
        <f t="shared" si="490"/>
        <v>2019</v>
      </c>
      <c r="B15683" s="263" t="s">
        <v>2228</v>
      </c>
      <c r="C15683" s="264" t="s">
        <v>138</v>
      </c>
      <c r="D15683" s="74" t="str">
        <f t="shared" si="489"/>
        <v>nov/2019</v>
      </c>
      <c r="E15683" s="267">
        <v>43773</v>
      </c>
      <c r="F15683" s="265" t="s">
        <v>139</v>
      </c>
      <c r="G15683" s="265" t="s">
        <v>2229</v>
      </c>
      <c r="H15683" s="268" t="s">
        <v>4645</v>
      </c>
      <c r="I15683" s="273" t="s">
        <v>141</v>
      </c>
      <c r="J15683" s="268">
        <v>-750</v>
      </c>
      <c r="K15683" s="83" t="str">
        <f>IFERROR(IFERROR(VLOOKUP(I15683,'DE-PARA'!B:D,3,0),VLOOKUP(I15683,'DE-PARA'!C:D,2,0)),"NÃO ENCONTRADO")</f>
        <v>Pessoal</v>
      </c>
      <c r="L15683" s="50" t="str">
        <f>VLOOKUP(K15683,'Base -Receita-Despesa'!$B:$AS,1,FALSE)</f>
        <v>Pessoal</v>
      </c>
    </row>
    <row r="15684" spans="1:12" x14ac:dyDescent="0.3">
      <c r="A15684" s="82" t="str">
        <f t="shared" si="490"/>
        <v>2019</v>
      </c>
      <c r="B15684" s="263" t="s">
        <v>2228</v>
      </c>
      <c r="C15684" s="264" t="s">
        <v>138</v>
      </c>
      <c r="D15684" s="74" t="str">
        <f t="shared" ref="D15684:D15747" si="491">TEXT(E15684,"mmm/aaaa")</f>
        <v>nov/2019</v>
      </c>
      <c r="E15684" s="267">
        <v>43773</v>
      </c>
      <c r="F15684" s="265" t="s">
        <v>139</v>
      </c>
      <c r="G15684" s="265" t="s">
        <v>2229</v>
      </c>
      <c r="H15684" s="268" t="s">
        <v>4846</v>
      </c>
      <c r="I15684" s="273" t="s">
        <v>141</v>
      </c>
      <c r="J15684" s="269">
        <v>-1027.82</v>
      </c>
      <c r="K15684" s="83" t="str">
        <f>IFERROR(IFERROR(VLOOKUP(I15684,'DE-PARA'!B:D,3,0),VLOOKUP(I15684,'DE-PARA'!C:D,2,0)),"NÃO ENCONTRADO")</f>
        <v>Pessoal</v>
      </c>
      <c r="L15684" s="50" t="str">
        <f>VLOOKUP(K15684,'Base -Receita-Despesa'!$B:$AS,1,FALSE)</f>
        <v>Pessoal</v>
      </c>
    </row>
    <row r="15685" spans="1:12" x14ac:dyDescent="0.3">
      <c r="A15685" s="82" t="str">
        <f t="shared" si="490"/>
        <v>2019</v>
      </c>
      <c r="B15685" s="263" t="s">
        <v>2228</v>
      </c>
      <c r="C15685" s="264" t="s">
        <v>138</v>
      </c>
      <c r="D15685" s="74" t="str">
        <f t="shared" si="491"/>
        <v>nov/2019</v>
      </c>
      <c r="E15685" s="267">
        <v>43773</v>
      </c>
      <c r="F15685" s="265" t="s">
        <v>139</v>
      </c>
      <c r="G15685" s="265" t="s">
        <v>2229</v>
      </c>
      <c r="H15685" s="268" t="s">
        <v>4847</v>
      </c>
      <c r="I15685" s="273" t="s">
        <v>141</v>
      </c>
      <c r="J15685" s="269">
        <v>-2313.63</v>
      </c>
      <c r="K15685" s="83" t="str">
        <f>IFERROR(IFERROR(VLOOKUP(I15685,'DE-PARA'!B:D,3,0),VLOOKUP(I15685,'DE-PARA'!C:D,2,0)),"NÃO ENCONTRADO")</f>
        <v>Pessoal</v>
      </c>
      <c r="L15685" s="50" t="str">
        <f>VLOOKUP(K15685,'Base -Receita-Despesa'!$B:$AS,1,FALSE)</f>
        <v>Pessoal</v>
      </c>
    </row>
    <row r="15686" spans="1:12" x14ac:dyDescent="0.3">
      <c r="A15686" s="82" t="str">
        <f t="shared" si="490"/>
        <v>2019</v>
      </c>
      <c r="B15686" s="263" t="s">
        <v>2228</v>
      </c>
      <c r="C15686" s="264" t="s">
        <v>138</v>
      </c>
      <c r="D15686" s="74" t="str">
        <f t="shared" si="491"/>
        <v>nov/2019</v>
      </c>
      <c r="E15686" s="267">
        <v>43773</v>
      </c>
      <c r="F15686" s="265" t="s">
        <v>139</v>
      </c>
      <c r="G15686" s="265" t="s">
        <v>2229</v>
      </c>
      <c r="H15686" s="268" t="s">
        <v>4848</v>
      </c>
      <c r="I15686" s="273" t="s">
        <v>141</v>
      </c>
      <c r="J15686" s="269">
        <v>-2142.9899999999998</v>
      </c>
      <c r="K15686" s="83" t="str">
        <f>IFERROR(IFERROR(VLOOKUP(I15686,'DE-PARA'!B:D,3,0),VLOOKUP(I15686,'DE-PARA'!C:D,2,0)),"NÃO ENCONTRADO")</f>
        <v>Pessoal</v>
      </c>
      <c r="L15686" s="50" t="str">
        <f>VLOOKUP(K15686,'Base -Receita-Despesa'!$B:$AS,1,FALSE)</f>
        <v>Pessoal</v>
      </c>
    </row>
    <row r="15687" spans="1:12" x14ac:dyDescent="0.3">
      <c r="A15687" s="82" t="str">
        <f t="shared" si="490"/>
        <v>2019</v>
      </c>
      <c r="B15687" s="263" t="s">
        <v>2228</v>
      </c>
      <c r="C15687" s="264" t="s">
        <v>138</v>
      </c>
      <c r="D15687" s="74" t="str">
        <f t="shared" si="491"/>
        <v>nov/2019</v>
      </c>
      <c r="E15687" s="267">
        <v>43773</v>
      </c>
      <c r="F15687" s="265" t="s">
        <v>139</v>
      </c>
      <c r="G15687" s="265" t="s">
        <v>2229</v>
      </c>
      <c r="H15687" s="268" t="s">
        <v>4849</v>
      </c>
      <c r="I15687" s="273" t="s">
        <v>141</v>
      </c>
      <c r="J15687" s="268">
        <v>-433.46</v>
      </c>
      <c r="K15687" s="83" t="str">
        <f>IFERROR(IFERROR(VLOOKUP(I15687,'DE-PARA'!B:D,3,0),VLOOKUP(I15687,'DE-PARA'!C:D,2,0)),"NÃO ENCONTRADO")</f>
        <v>Pessoal</v>
      </c>
      <c r="L15687" s="50" t="str">
        <f>VLOOKUP(K15687,'Base -Receita-Despesa'!$B:$AS,1,FALSE)</f>
        <v>Pessoal</v>
      </c>
    </row>
    <row r="15688" spans="1:12" x14ac:dyDescent="0.3">
      <c r="A15688" s="82" t="str">
        <f t="shared" si="490"/>
        <v>2019</v>
      </c>
      <c r="B15688" s="263" t="s">
        <v>2228</v>
      </c>
      <c r="C15688" s="264" t="s">
        <v>138</v>
      </c>
      <c r="D15688" s="74" t="str">
        <f t="shared" si="491"/>
        <v>nov/2019</v>
      </c>
      <c r="E15688" s="267">
        <v>43773</v>
      </c>
      <c r="F15688" s="265" t="s">
        <v>139</v>
      </c>
      <c r="G15688" s="265" t="s">
        <v>2229</v>
      </c>
      <c r="H15688" s="268" t="s">
        <v>4000</v>
      </c>
      <c r="I15688" s="273" t="s">
        <v>141</v>
      </c>
      <c r="J15688" s="269">
        <v>-2596.7800000000002</v>
      </c>
      <c r="K15688" s="83" t="str">
        <f>IFERROR(IFERROR(VLOOKUP(I15688,'DE-PARA'!B:D,3,0),VLOOKUP(I15688,'DE-PARA'!C:D,2,0)),"NÃO ENCONTRADO")</f>
        <v>Pessoal</v>
      </c>
      <c r="L15688" s="50" t="str">
        <f>VLOOKUP(K15688,'Base -Receita-Despesa'!$B:$AS,1,FALSE)</f>
        <v>Pessoal</v>
      </c>
    </row>
    <row r="15689" spans="1:12" x14ac:dyDescent="0.3">
      <c r="A15689" s="82" t="str">
        <f t="shared" si="490"/>
        <v>2019</v>
      </c>
      <c r="B15689" s="263" t="s">
        <v>2228</v>
      </c>
      <c r="C15689" s="264" t="s">
        <v>138</v>
      </c>
      <c r="D15689" s="74" t="str">
        <f t="shared" si="491"/>
        <v>nov/2019</v>
      </c>
      <c r="E15689" s="267">
        <v>43773</v>
      </c>
      <c r="F15689" s="265" t="s">
        <v>139</v>
      </c>
      <c r="G15689" s="265" t="s">
        <v>2229</v>
      </c>
      <c r="H15689" s="268" t="s">
        <v>4850</v>
      </c>
      <c r="I15689" s="273" t="s">
        <v>141</v>
      </c>
      <c r="J15689" s="268">
        <v>-433.46</v>
      </c>
      <c r="K15689" s="83" t="str">
        <f>IFERROR(IFERROR(VLOOKUP(I15689,'DE-PARA'!B:D,3,0),VLOOKUP(I15689,'DE-PARA'!C:D,2,0)),"NÃO ENCONTRADO")</f>
        <v>Pessoal</v>
      </c>
      <c r="L15689" s="50" t="str">
        <f>VLOOKUP(K15689,'Base -Receita-Despesa'!$B:$AS,1,FALSE)</f>
        <v>Pessoal</v>
      </c>
    </row>
    <row r="15690" spans="1:12" x14ac:dyDescent="0.3">
      <c r="A15690" s="82" t="str">
        <f t="shared" si="490"/>
        <v>2019</v>
      </c>
      <c r="B15690" s="263" t="s">
        <v>2228</v>
      </c>
      <c r="C15690" s="264" t="s">
        <v>138</v>
      </c>
      <c r="D15690" s="74" t="str">
        <f t="shared" si="491"/>
        <v>nov/2019</v>
      </c>
      <c r="E15690" s="267">
        <v>43773</v>
      </c>
      <c r="F15690" s="265" t="s">
        <v>139</v>
      </c>
      <c r="G15690" s="265" t="s">
        <v>2229</v>
      </c>
      <c r="H15690" s="268" t="s">
        <v>4851</v>
      </c>
      <c r="I15690" s="273" t="s">
        <v>141</v>
      </c>
      <c r="J15690" s="269">
        <v>-1242.71</v>
      </c>
      <c r="K15690" s="83" t="str">
        <f>IFERROR(IFERROR(VLOOKUP(I15690,'DE-PARA'!B:D,3,0),VLOOKUP(I15690,'DE-PARA'!C:D,2,0)),"NÃO ENCONTRADO")</f>
        <v>Pessoal</v>
      </c>
      <c r="L15690" s="50" t="str">
        <f>VLOOKUP(K15690,'Base -Receita-Despesa'!$B:$AS,1,FALSE)</f>
        <v>Pessoal</v>
      </c>
    </row>
    <row r="15691" spans="1:12" x14ac:dyDescent="0.3">
      <c r="A15691" s="82" t="str">
        <f t="shared" si="490"/>
        <v>2019</v>
      </c>
      <c r="B15691" s="263" t="s">
        <v>2228</v>
      </c>
      <c r="C15691" s="264" t="s">
        <v>138</v>
      </c>
      <c r="D15691" s="74" t="str">
        <f t="shared" si="491"/>
        <v>nov/2019</v>
      </c>
      <c r="E15691" s="267">
        <v>43773</v>
      </c>
      <c r="F15691" s="265" t="s">
        <v>139</v>
      </c>
      <c r="G15691" s="265" t="s">
        <v>2229</v>
      </c>
      <c r="H15691" s="268" t="s">
        <v>4852</v>
      </c>
      <c r="I15691" s="273" t="s">
        <v>141</v>
      </c>
      <c r="J15691" s="269">
        <v>-1139.27</v>
      </c>
      <c r="K15691" s="83" t="str">
        <f>IFERROR(IFERROR(VLOOKUP(I15691,'DE-PARA'!B:D,3,0),VLOOKUP(I15691,'DE-PARA'!C:D,2,0)),"NÃO ENCONTRADO")</f>
        <v>Pessoal</v>
      </c>
      <c r="L15691" s="50" t="str">
        <f>VLOOKUP(K15691,'Base -Receita-Despesa'!$B:$AS,1,FALSE)</f>
        <v>Pessoal</v>
      </c>
    </row>
    <row r="15692" spans="1:12" x14ac:dyDescent="0.3">
      <c r="A15692" s="82" t="str">
        <f t="shared" si="490"/>
        <v>2019</v>
      </c>
      <c r="B15692" s="263" t="s">
        <v>2228</v>
      </c>
      <c r="C15692" s="264" t="s">
        <v>138</v>
      </c>
      <c r="D15692" s="74" t="str">
        <f t="shared" si="491"/>
        <v>nov/2019</v>
      </c>
      <c r="E15692" s="267">
        <v>43773</v>
      </c>
      <c r="F15692" s="265" t="s">
        <v>139</v>
      </c>
      <c r="G15692" s="265" t="s">
        <v>2229</v>
      </c>
      <c r="H15692" s="268" t="s">
        <v>871</v>
      </c>
      <c r="I15692" s="273" t="s">
        <v>141</v>
      </c>
      <c r="J15692" s="269">
        <v>-1599.26</v>
      </c>
      <c r="K15692" s="83" t="str">
        <f>IFERROR(IFERROR(VLOOKUP(I15692,'DE-PARA'!B:D,3,0),VLOOKUP(I15692,'DE-PARA'!C:D,2,0)),"NÃO ENCONTRADO")</f>
        <v>Pessoal</v>
      </c>
      <c r="L15692" s="50" t="str">
        <f>VLOOKUP(K15692,'Base -Receita-Despesa'!$B:$AS,1,FALSE)</f>
        <v>Pessoal</v>
      </c>
    </row>
    <row r="15693" spans="1:12" x14ac:dyDescent="0.3">
      <c r="A15693" s="82" t="str">
        <f t="shared" si="490"/>
        <v>2019</v>
      </c>
      <c r="B15693" s="263" t="s">
        <v>2228</v>
      </c>
      <c r="C15693" s="264" t="s">
        <v>138</v>
      </c>
      <c r="D15693" s="74" t="str">
        <f t="shared" si="491"/>
        <v>nov/2019</v>
      </c>
      <c r="E15693" s="267">
        <v>43773</v>
      </c>
      <c r="F15693" s="265" t="s">
        <v>139</v>
      </c>
      <c r="G15693" s="265" t="s">
        <v>2229</v>
      </c>
      <c r="H15693" s="268" t="s">
        <v>4853</v>
      </c>
      <c r="I15693" s="273" t="s">
        <v>141</v>
      </c>
      <c r="J15693" s="268">
        <v>-473.52</v>
      </c>
      <c r="K15693" s="83" t="str">
        <f>IFERROR(IFERROR(VLOOKUP(I15693,'DE-PARA'!B:D,3,0),VLOOKUP(I15693,'DE-PARA'!C:D,2,0)),"NÃO ENCONTRADO")</f>
        <v>Pessoal</v>
      </c>
      <c r="L15693" s="50" t="str">
        <f>VLOOKUP(K15693,'Base -Receita-Despesa'!$B:$AS,1,FALSE)</f>
        <v>Pessoal</v>
      </c>
    </row>
    <row r="15694" spans="1:12" x14ac:dyDescent="0.3">
      <c r="A15694" s="82" t="str">
        <f t="shared" si="490"/>
        <v>2019</v>
      </c>
      <c r="B15694" s="263" t="s">
        <v>2228</v>
      </c>
      <c r="C15694" s="264" t="s">
        <v>138</v>
      </c>
      <c r="D15694" s="74" t="str">
        <f t="shared" si="491"/>
        <v>nov/2019</v>
      </c>
      <c r="E15694" s="267">
        <v>43773</v>
      </c>
      <c r="F15694" s="265" t="s">
        <v>139</v>
      </c>
      <c r="G15694" s="265" t="s">
        <v>2229</v>
      </c>
      <c r="H15694" s="268" t="s">
        <v>4854</v>
      </c>
      <c r="I15694" s="273" t="s">
        <v>141</v>
      </c>
      <c r="J15694" s="269">
        <v>-1291.67</v>
      </c>
      <c r="K15694" s="83" t="str">
        <f>IFERROR(IFERROR(VLOOKUP(I15694,'DE-PARA'!B:D,3,0),VLOOKUP(I15694,'DE-PARA'!C:D,2,0)),"NÃO ENCONTRADO")</f>
        <v>Pessoal</v>
      </c>
      <c r="L15694" s="50" t="str">
        <f>VLOOKUP(K15694,'Base -Receita-Despesa'!$B:$AS,1,FALSE)</f>
        <v>Pessoal</v>
      </c>
    </row>
    <row r="15695" spans="1:12" x14ac:dyDescent="0.3">
      <c r="A15695" s="82" t="str">
        <f t="shared" si="490"/>
        <v>2019</v>
      </c>
      <c r="B15695" s="263" t="s">
        <v>2228</v>
      </c>
      <c r="C15695" s="264" t="s">
        <v>138</v>
      </c>
      <c r="D15695" s="74" t="str">
        <f t="shared" si="491"/>
        <v>nov/2019</v>
      </c>
      <c r="E15695" s="267">
        <v>43773</v>
      </c>
      <c r="F15695" s="265" t="s">
        <v>139</v>
      </c>
      <c r="G15695" s="265" t="s">
        <v>2229</v>
      </c>
      <c r="H15695" s="268" t="s">
        <v>4855</v>
      </c>
      <c r="I15695" s="273" t="s">
        <v>141</v>
      </c>
      <c r="J15695" s="268">
        <v>-467.19</v>
      </c>
      <c r="K15695" s="83" t="str">
        <f>IFERROR(IFERROR(VLOOKUP(I15695,'DE-PARA'!B:D,3,0),VLOOKUP(I15695,'DE-PARA'!C:D,2,0)),"NÃO ENCONTRADO")</f>
        <v>Pessoal</v>
      </c>
      <c r="L15695" s="50" t="str">
        <f>VLOOKUP(K15695,'Base -Receita-Despesa'!$B:$AS,1,FALSE)</f>
        <v>Pessoal</v>
      </c>
    </row>
    <row r="15696" spans="1:12" x14ac:dyDescent="0.3">
      <c r="A15696" s="82" t="str">
        <f t="shared" si="490"/>
        <v>2019</v>
      </c>
      <c r="B15696" s="263" t="s">
        <v>2228</v>
      </c>
      <c r="C15696" s="264" t="s">
        <v>138</v>
      </c>
      <c r="D15696" s="74" t="str">
        <f t="shared" si="491"/>
        <v>nov/2019</v>
      </c>
      <c r="E15696" s="267">
        <v>43773</v>
      </c>
      <c r="F15696" s="265" t="s">
        <v>139</v>
      </c>
      <c r="G15696" s="265" t="s">
        <v>2229</v>
      </c>
      <c r="H15696" s="268" t="s">
        <v>4856</v>
      </c>
      <c r="I15696" s="273" t="s">
        <v>141</v>
      </c>
      <c r="J15696" s="268">
        <v>-325.5</v>
      </c>
      <c r="K15696" s="83" t="str">
        <f>IFERROR(IFERROR(VLOOKUP(I15696,'DE-PARA'!B:D,3,0),VLOOKUP(I15696,'DE-PARA'!C:D,2,0)),"NÃO ENCONTRADO")</f>
        <v>Pessoal</v>
      </c>
      <c r="L15696" s="50" t="str">
        <f>VLOOKUP(K15696,'Base -Receita-Despesa'!$B:$AS,1,FALSE)</f>
        <v>Pessoal</v>
      </c>
    </row>
    <row r="15697" spans="1:12" x14ac:dyDescent="0.3">
      <c r="A15697" s="82" t="str">
        <f t="shared" si="490"/>
        <v>2019</v>
      </c>
      <c r="B15697" s="263" t="s">
        <v>2228</v>
      </c>
      <c r="C15697" s="264" t="s">
        <v>138</v>
      </c>
      <c r="D15697" s="74" t="str">
        <f t="shared" si="491"/>
        <v>nov/2019</v>
      </c>
      <c r="E15697" s="267">
        <v>43773</v>
      </c>
      <c r="F15697" s="265" t="s">
        <v>139</v>
      </c>
      <c r="G15697" s="265" t="s">
        <v>2229</v>
      </c>
      <c r="H15697" s="268" t="s">
        <v>4857</v>
      </c>
      <c r="I15697" s="273" t="s">
        <v>141</v>
      </c>
      <c r="J15697" s="269">
        <v>-1042.21</v>
      </c>
      <c r="K15697" s="83" t="str">
        <f>IFERROR(IFERROR(VLOOKUP(I15697,'DE-PARA'!B:D,3,0),VLOOKUP(I15697,'DE-PARA'!C:D,2,0)),"NÃO ENCONTRADO")</f>
        <v>Pessoal</v>
      </c>
      <c r="L15697" s="50" t="str">
        <f>VLOOKUP(K15697,'Base -Receita-Despesa'!$B:$AS,1,FALSE)</f>
        <v>Pessoal</v>
      </c>
    </row>
    <row r="15698" spans="1:12" x14ac:dyDescent="0.3">
      <c r="A15698" s="82" t="str">
        <f t="shared" si="490"/>
        <v>2019</v>
      </c>
      <c r="B15698" s="263" t="s">
        <v>2228</v>
      </c>
      <c r="C15698" s="264" t="s">
        <v>138</v>
      </c>
      <c r="D15698" s="74" t="str">
        <f t="shared" si="491"/>
        <v>nov/2019</v>
      </c>
      <c r="E15698" s="267">
        <v>43773</v>
      </c>
      <c r="F15698" s="265" t="s">
        <v>139</v>
      </c>
      <c r="G15698" s="265" t="s">
        <v>2229</v>
      </c>
      <c r="H15698" s="268" t="s">
        <v>4858</v>
      </c>
      <c r="I15698" s="273" t="s">
        <v>141</v>
      </c>
      <c r="J15698" s="269">
        <v>-1184.0999999999999</v>
      </c>
      <c r="K15698" s="83" t="str">
        <f>IFERROR(IFERROR(VLOOKUP(I15698,'DE-PARA'!B:D,3,0),VLOOKUP(I15698,'DE-PARA'!C:D,2,0)),"NÃO ENCONTRADO")</f>
        <v>Pessoal</v>
      </c>
      <c r="L15698" s="50" t="str">
        <f>VLOOKUP(K15698,'Base -Receita-Despesa'!$B:$AS,1,FALSE)</f>
        <v>Pessoal</v>
      </c>
    </row>
    <row r="15699" spans="1:12" x14ac:dyDescent="0.3">
      <c r="A15699" s="82" t="str">
        <f t="shared" si="490"/>
        <v>2019</v>
      </c>
      <c r="B15699" s="263" t="s">
        <v>2228</v>
      </c>
      <c r="C15699" s="264" t="s">
        <v>138</v>
      </c>
      <c r="D15699" s="74" t="str">
        <f t="shared" si="491"/>
        <v>nov/2019</v>
      </c>
      <c r="E15699" s="267">
        <v>43773</v>
      </c>
      <c r="F15699" s="265" t="s">
        <v>139</v>
      </c>
      <c r="G15699" s="265" t="s">
        <v>2229</v>
      </c>
      <c r="H15699" s="268" t="s">
        <v>4859</v>
      </c>
      <c r="I15699" s="273" t="s">
        <v>141</v>
      </c>
      <c r="J15699" s="269">
        <v>-2256.14</v>
      </c>
      <c r="K15699" s="83" t="str">
        <f>IFERROR(IFERROR(VLOOKUP(I15699,'DE-PARA'!B:D,3,0),VLOOKUP(I15699,'DE-PARA'!C:D,2,0)),"NÃO ENCONTRADO")</f>
        <v>Pessoal</v>
      </c>
      <c r="L15699" s="50" t="str">
        <f>VLOOKUP(K15699,'Base -Receita-Despesa'!$B:$AS,1,FALSE)</f>
        <v>Pessoal</v>
      </c>
    </row>
    <row r="15700" spans="1:12" x14ac:dyDescent="0.3">
      <c r="A15700" s="82" t="str">
        <f t="shared" si="490"/>
        <v>2019</v>
      </c>
      <c r="B15700" s="263" t="s">
        <v>2228</v>
      </c>
      <c r="C15700" s="264" t="s">
        <v>138</v>
      </c>
      <c r="D15700" s="74" t="str">
        <f t="shared" si="491"/>
        <v>nov/2019</v>
      </c>
      <c r="E15700" s="267">
        <v>43773</v>
      </c>
      <c r="F15700" s="265" t="s">
        <v>139</v>
      </c>
      <c r="G15700" s="265" t="s">
        <v>2229</v>
      </c>
      <c r="H15700" s="268" t="s">
        <v>4198</v>
      </c>
      <c r="I15700" s="273" t="s">
        <v>141</v>
      </c>
      <c r="J15700" s="269">
        <v>-2876.59</v>
      </c>
      <c r="K15700" s="83" t="str">
        <f>IFERROR(IFERROR(VLOOKUP(I15700,'DE-PARA'!B:D,3,0),VLOOKUP(I15700,'DE-PARA'!C:D,2,0)),"NÃO ENCONTRADO")</f>
        <v>Pessoal</v>
      </c>
      <c r="L15700" s="50" t="str">
        <f>VLOOKUP(K15700,'Base -Receita-Despesa'!$B:$AS,1,FALSE)</f>
        <v>Pessoal</v>
      </c>
    </row>
    <row r="15701" spans="1:12" x14ac:dyDescent="0.3">
      <c r="A15701" s="82" t="str">
        <f t="shared" si="490"/>
        <v>2019</v>
      </c>
      <c r="B15701" s="263" t="s">
        <v>2228</v>
      </c>
      <c r="C15701" s="264" t="s">
        <v>138</v>
      </c>
      <c r="D15701" s="74" t="str">
        <f t="shared" si="491"/>
        <v>nov/2019</v>
      </c>
      <c r="E15701" s="267">
        <v>43773</v>
      </c>
      <c r="F15701" s="265" t="s">
        <v>139</v>
      </c>
      <c r="G15701" s="265" t="s">
        <v>2229</v>
      </c>
      <c r="H15701" s="268" t="s">
        <v>4860</v>
      </c>
      <c r="I15701" s="273" t="s">
        <v>141</v>
      </c>
      <c r="J15701" s="269">
        <v>-1042.21</v>
      </c>
      <c r="K15701" s="83" t="str">
        <f>IFERROR(IFERROR(VLOOKUP(I15701,'DE-PARA'!B:D,3,0),VLOOKUP(I15701,'DE-PARA'!C:D,2,0)),"NÃO ENCONTRADO")</f>
        <v>Pessoal</v>
      </c>
      <c r="L15701" s="50" t="str">
        <f>VLOOKUP(K15701,'Base -Receita-Despesa'!$B:$AS,1,FALSE)</f>
        <v>Pessoal</v>
      </c>
    </row>
    <row r="15702" spans="1:12" x14ac:dyDescent="0.3">
      <c r="A15702" s="82" t="str">
        <f t="shared" si="490"/>
        <v>2019</v>
      </c>
      <c r="B15702" s="263" t="s">
        <v>2228</v>
      </c>
      <c r="C15702" s="264" t="s">
        <v>138</v>
      </c>
      <c r="D15702" s="74" t="str">
        <f t="shared" si="491"/>
        <v>nov/2019</v>
      </c>
      <c r="E15702" s="267">
        <v>43773</v>
      </c>
      <c r="F15702" s="265" t="s">
        <v>139</v>
      </c>
      <c r="G15702" s="265" t="s">
        <v>2229</v>
      </c>
      <c r="H15702" s="268" t="s">
        <v>1095</v>
      </c>
      <c r="I15702" s="273" t="s">
        <v>141</v>
      </c>
      <c r="J15702" s="269">
        <v>-1496.46</v>
      </c>
      <c r="K15702" s="83" t="str">
        <f>IFERROR(IFERROR(VLOOKUP(I15702,'DE-PARA'!B:D,3,0),VLOOKUP(I15702,'DE-PARA'!C:D,2,0)),"NÃO ENCONTRADO")</f>
        <v>Pessoal</v>
      </c>
      <c r="L15702" s="50" t="str">
        <f>VLOOKUP(K15702,'Base -Receita-Despesa'!$B:$AS,1,FALSE)</f>
        <v>Pessoal</v>
      </c>
    </row>
    <row r="15703" spans="1:12" x14ac:dyDescent="0.3">
      <c r="A15703" s="82" t="str">
        <f t="shared" si="490"/>
        <v>2019</v>
      </c>
      <c r="B15703" s="263" t="s">
        <v>2228</v>
      </c>
      <c r="C15703" s="264" t="s">
        <v>138</v>
      </c>
      <c r="D15703" s="74" t="str">
        <f t="shared" si="491"/>
        <v>nov/2019</v>
      </c>
      <c r="E15703" s="267">
        <v>43773</v>
      </c>
      <c r="F15703" s="265" t="s">
        <v>139</v>
      </c>
      <c r="G15703" s="265" t="s">
        <v>2229</v>
      </c>
      <c r="H15703" s="268" t="s">
        <v>4861</v>
      </c>
      <c r="I15703" s="273" t="s">
        <v>141</v>
      </c>
      <c r="J15703" s="268">
        <v>-447.58</v>
      </c>
      <c r="K15703" s="83" t="str">
        <f>IFERROR(IFERROR(VLOOKUP(I15703,'DE-PARA'!B:D,3,0),VLOOKUP(I15703,'DE-PARA'!C:D,2,0)),"NÃO ENCONTRADO")</f>
        <v>Pessoal</v>
      </c>
      <c r="L15703" s="50" t="str">
        <f>VLOOKUP(K15703,'Base -Receita-Despesa'!$B:$AS,1,FALSE)</f>
        <v>Pessoal</v>
      </c>
    </row>
    <row r="15704" spans="1:12" x14ac:dyDescent="0.3">
      <c r="A15704" s="82" t="str">
        <f t="shared" si="490"/>
        <v>2019</v>
      </c>
      <c r="B15704" s="263" t="s">
        <v>2228</v>
      </c>
      <c r="C15704" s="264" t="s">
        <v>138</v>
      </c>
      <c r="D15704" s="74" t="str">
        <f t="shared" si="491"/>
        <v>nov/2019</v>
      </c>
      <c r="E15704" s="267">
        <v>43773</v>
      </c>
      <c r="F15704" s="265" t="s">
        <v>139</v>
      </c>
      <c r="G15704" s="265" t="s">
        <v>2229</v>
      </c>
      <c r="H15704" s="268" t="s">
        <v>4862</v>
      </c>
      <c r="I15704" s="273" t="s">
        <v>141</v>
      </c>
      <c r="J15704" s="269">
        <v>-1276.0999999999999</v>
      </c>
      <c r="K15704" s="83" t="str">
        <f>IFERROR(IFERROR(VLOOKUP(I15704,'DE-PARA'!B:D,3,0),VLOOKUP(I15704,'DE-PARA'!C:D,2,0)),"NÃO ENCONTRADO")</f>
        <v>Pessoal</v>
      </c>
      <c r="L15704" s="50" t="str">
        <f>VLOOKUP(K15704,'Base -Receita-Despesa'!$B:$AS,1,FALSE)</f>
        <v>Pessoal</v>
      </c>
    </row>
    <row r="15705" spans="1:12" x14ac:dyDescent="0.3">
      <c r="A15705" s="82" t="str">
        <f t="shared" si="490"/>
        <v>2019</v>
      </c>
      <c r="B15705" s="263" t="s">
        <v>2228</v>
      </c>
      <c r="C15705" s="264" t="s">
        <v>138</v>
      </c>
      <c r="D15705" s="74" t="str">
        <f t="shared" si="491"/>
        <v>nov/2019</v>
      </c>
      <c r="E15705" s="267">
        <v>43773</v>
      </c>
      <c r="F15705" s="265" t="s">
        <v>139</v>
      </c>
      <c r="G15705" s="265" t="s">
        <v>2229</v>
      </c>
      <c r="H15705" s="268" t="s">
        <v>3250</v>
      </c>
      <c r="I15705" s="273" t="s">
        <v>141</v>
      </c>
      <c r="J15705" s="269">
        <v>-1052.97</v>
      </c>
      <c r="K15705" s="83" t="str">
        <f>IFERROR(IFERROR(VLOOKUP(I15705,'DE-PARA'!B:D,3,0),VLOOKUP(I15705,'DE-PARA'!C:D,2,0)),"NÃO ENCONTRADO")</f>
        <v>Pessoal</v>
      </c>
      <c r="L15705" s="50" t="str">
        <f>VLOOKUP(K15705,'Base -Receita-Despesa'!$B:$AS,1,FALSE)</f>
        <v>Pessoal</v>
      </c>
    </row>
    <row r="15706" spans="1:12" x14ac:dyDescent="0.3">
      <c r="A15706" s="82" t="str">
        <f t="shared" si="490"/>
        <v>2019</v>
      </c>
      <c r="B15706" s="263" t="s">
        <v>2228</v>
      </c>
      <c r="C15706" s="264" t="s">
        <v>138</v>
      </c>
      <c r="D15706" s="74" t="str">
        <f t="shared" si="491"/>
        <v>nov/2019</v>
      </c>
      <c r="E15706" s="267">
        <v>43773</v>
      </c>
      <c r="F15706" s="265" t="s">
        <v>139</v>
      </c>
      <c r="G15706" s="265" t="s">
        <v>2229</v>
      </c>
      <c r="H15706" s="268" t="s">
        <v>3628</v>
      </c>
      <c r="I15706" s="273" t="s">
        <v>141</v>
      </c>
      <c r="J15706" s="269">
        <v>-1052.97</v>
      </c>
      <c r="K15706" s="83" t="str">
        <f>IFERROR(IFERROR(VLOOKUP(I15706,'DE-PARA'!B:D,3,0),VLOOKUP(I15706,'DE-PARA'!C:D,2,0)),"NÃO ENCONTRADO")</f>
        <v>Pessoal</v>
      </c>
      <c r="L15706" s="50" t="str">
        <f>VLOOKUP(K15706,'Base -Receita-Despesa'!$B:$AS,1,FALSE)</f>
        <v>Pessoal</v>
      </c>
    </row>
    <row r="15707" spans="1:12" x14ac:dyDescent="0.3">
      <c r="A15707" s="82" t="str">
        <f t="shared" si="490"/>
        <v>2019</v>
      </c>
      <c r="B15707" s="263" t="s">
        <v>2228</v>
      </c>
      <c r="C15707" s="264" t="s">
        <v>138</v>
      </c>
      <c r="D15707" s="74" t="str">
        <f t="shared" si="491"/>
        <v>nov/2019</v>
      </c>
      <c r="E15707" s="267">
        <v>43773</v>
      </c>
      <c r="F15707" s="265" t="s">
        <v>139</v>
      </c>
      <c r="G15707" s="265" t="s">
        <v>2229</v>
      </c>
      <c r="H15707" s="268" t="s">
        <v>4863</v>
      </c>
      <c r="I15707" s="273" t="s">
        <v>141</v>
      </c>
      <c r="J15707" s="269">
        <v>-1100.6400000000001</v>
      </c>
      <c r="K15707" s="83" t="str">
        <f>IFERROR(IFERROR(VLOOKUP(I15707,'DE-PARA'!B:D,3,0),VLOOKUP(I15707,'DE-PARA'!C:D,2,0)),"NÃO ENCONTRADO")</f>
        <v>Pessoal</v>
      </c>
      <c r="L15707" s="50" t="str">
        <f>VLOOKUP(K15707,'Base -Receita-Despesa'!$B:$AS,1,FALSE)</f>
        <v>Pessoal</v>
      </c>
    </row>
    <row r="15708" spans="1:12" x14ac:dyDescent="0.3">
      <c r="A15708" s="82" t="str">
        <f t="shared" si="490"/>
        <v>2019</v>
      </c>
      <c r="B15708" s="263" t="s">
        <v>2228</v>
      </c>
      <c r="C15708" s="264" t="s">
        <v>138</v>
      </c>
      <c r="D15708" s="74" t="str">
        <f t="shared" si="491"/>
        <v>nov/2019</v>
      </c>
      <c r="E15708" s="267">
        <v>43773</v>
      </c>
      <c r="F15708" s="265" t="s">
        <v>139</v>
      </c>
      <c r="G15708" s="265" t="s">
        <v>2229</v>
      </c>
      <c r="H15708" s="268" t="s">
        <v>4864</v>
      </c>
      <c r="I15708" s="273" t="s">
        <v>141</v>
      </c>
      <c r="J15708" s="269">
        <v>-1184.0999999999999</v>
      </c>
      <c r="K15708" s="83" t="str">
        <f>IFERROR(IFERROR(VLOOKUP(I15708,'DE-PARA'!B:D,3,0),VLOOKUP(I15708,'DE-PARA'!C:D,2,0)),"NÃO ENCONTRADO")</f>
        <v>Pessoal</v>
      </c>
      <c r="L15708" s="50" t="str">
        <f>VLOOKUP(K15708,'Base -Receita-Despesa'!$B:$AS,1,FALSE)</f>
        <v>Pessoal</v>
      </c>
    </row>
    <row r="15709" spans="1:12" x14ac:dyDescent="0.3">
      <c r="A15709" s="82" t="str">
        <f t="shared" si="490"/>
        <v>2019</v>
      </c>
      <c r="B15709" s="263" t="s">
        <v>2228</v>
      </c>
      <c r="C15709" s="264" t="s">
        <v>138</v>
      </c>
      <c r="D15709" s="74" t="str">
        <f t="shared" si="491"/>
        <v>nov/2019</v>
      </c>
      <c r="E15709" s="267">
        <v>43773</v>
      </c>
      <c r="F15709" s="263" t="s">
        <v>1261</v>
      </c>
      <c r="G15709" s="265" t="s">
        <v>2229</v>
      </c>
      <c r="H15709" s="268" t="s">
        <v>2250</v>
      </c>
      <c r="I15709" s="268" t="s">
        <v>135</v>
      </c>
      <c r="J15709" s="268">
        <v>-9.5</v>
      </c>
      <c r="K15709" s="83" t="str">
        <f>IFERROR(IFERROR(VLOOKUP(I15709,'DE-PARA'!B:D,3,0),VLOOKUP(I15709,'DE-PARA'!C:D,2,0)),"NÃO ENCONTRADO")</f>
        <v>Outras Saídas</v>
      </c>
      <c r="L15709" s="50" t="str">
        <f>VLOOKUP(K15709,'Base -Receita-Despesa'!$B:$AS,1,FALSE)</f>
        <v>Outras Saídas</v>
      </c>
    </row>
    <row r="15710" spans="1:12" x14ac:dyDescent="0.3">
      <c r="A15710" s="82" t="str">
        <f t="shared" si="490"/>
        <v>2019</v>
      </c>
      <c r="B15710" s="263" t="s">
        <v>2228</v>
      </c>
      <c r="C15710" s="264" t="s">
        <v>138</v>
      </c>
      <c r="D15710" s="74" t="str">
        <f t="shared" si="491"/>
        <v>nov/2019</v>
      </c>
      <c r="E15710" s="267">
        <v>43773</v>
      </c>
      <c r="F15710" s="263" t="s">
        <v>1261</v>
      </c>
      <c r="G15710" s="265" t="s">
        <v>2229</v>
      </c>
      <c r="H15710" s="268" t="s">
        <v>2250</v>
      </c>
      <c r="I15710" s="268" t="s">
        <v>135</v>
      </c>
      <c r="J15710" s="268">
        <v>-9.5</v>
      </c>
      <c r="K15710" s="83" t="str">
        <f>IFERROR(IFERROR(VLOOKUP(I15710,'DE-PARA'!B:D,3,0),VLOOKUP(I15710,'DE-PARA'!C:D,2,0)),"NÃO ENCONTRADO")</f>
        <v>Outras Saídas</v>
      </c>
      <c r="L15710" s="50" t="str">
        <f>VLOOKUP(K15710,'Base -Receita-Despesa'!$B:$AS,1,FALSE)</f>
        <v>Outras Saídas</v>
      </c>
    </row>
    <row r="15711" spans="1:12" x14ac:dyDescent="0.3">
      <c r="A15711" s="82" t="str">
        <f t="shared" si="490"/>
        <v>2019</v>
      </c>
      <c r="B15711" s="263" t="s">
        <v>2228</v>
      </c>
      <c r="C15711" s="264" t="s">
        <v>138</v>
      </c>
      <c r="D15711" s="74" t="str">
        <f t="shared" si="491"/>
        <v>nov/2019</v>
      </c>
      <c r="E15711" s="267">
        <v>43773</v>
      </c>
      <c r="F15711" s="263" t="s">
        <v>1261</v>
      </c>
      <c r="G15711" s="265" t="s">
        <v>2229</v>
      </c>
      <c r="H15711" s="268" t="s">
        <v>2250</v>
      </c>
      <c r="I15711" s="268" t="s">
        <v>135</v>
      </c>
      <c r="J15711" s="268">
        <v>-9.5</v>
      </c>
      <c r="K15711" s="83" t="str">
        <f>IFERROR(IFERROR(VLOOKUP(I15711,'DE-PARA'!B:D,3,0),VLOOKUP(I15711,'DE-PARA'!C:D,2,0)),"NÃO ENCONTRADO")</f>
        <v>Outras Saídas</v>
      </c>
      <c r="L15711" s="50" t="str">
        <f>VLOOKUP(K15711,'Base -Receita-Despesa'!$B:$AS,1,FALSE)</f>
        <v>Outras Saídas</v>
      </c>
    </row>
    <row r="15712" spans="1:12" x14ac:dyDescent="0.3">
      <c r="A15712" s="82" t="str">
        <f t="shared" si="490"/>
        <v>2019</v>
      </c>
      <c r="B15712" s="263" t="s">
        <v>2228</v>
      </c>
      <c r="C15712" s="264" t="s">
        <v>138</v>
      </c>
      <c r="D15712" s="74" t="str">
        <f t="shared" si="491"/>
        <v>nov/2019</v>
      </c>
      <c r="E15712" s="267">
        <v>43773</v>
      </c>
      <c r="F15712" s="263" t="s">
        <v>1261</v>
      </c>
      <c r="G15712" s="265" t="s">
        <v>2229</v>
      </c>
      <c r="H15712" s="268" t="s">
        <v>2250</v>
      </c>
      <c r="I15712" s="268" t="s">
        <v>135</v>
      </c>
      <c r="J15712" s="268">
        <v>-9.5</v>
      </c>
      <c r="K15712" s="83" t="str">
        <f>IFERROR(IFERROR(VLOOKUP(I15712,'DE-PARA'!B:D,3,0),VLOOKUP(I15712,'DE-PARA'!C:D,2,0)),"NÃO ENCONTRADO")</f>
        <v>Outras Saídas</v>
      </c>
      <c r="L15712" s="50" t="str">
        <f>VLOOKUP(K15712,'Base -Receita-Despesa'!$B:$AS,1,FALSE)</f>
        <v>Outras Saídas</v>
      </c>
    </row>
    <row r="15713" spans="1:12" x14ac:dyDescent="0.3">
      <c r="A15713" s="82" t="str">
        <f t="shared" si="490"/>
        <v>2019</v>
      </c>
      <c r="B15713" s="263" t="s">
        <v>2228</v>
      </c>
      <c r="C15713" s="264" t="s">
        <v>138</v>
      </c>
      <c r="D15713" s="74" t="str">
        <f t="shared" si="491"/>
        <v>nov/2019</v>
      </c>
      <c r="E15713" s="267">
        <v>43773</v>
      </c>
      <c r="F15713" s="263" t="s">
        <v>1261</v>
      </c>
      <c r="G15713" s="265" t="s">
        <v>2229</v>
      </c>
      <c r="H15713" s="268" t="s">
        <v>2250</v>
      </c>
      <c r="I15713" s="268" t="s">
        <v>135</v>
      </c>
      <c r="J15713" s="268">
        <v>-9.5</v>
      </c>
      <c r="K15713" s="83" t="str">
        <f>IFERROR(IFERROR(VLOOKUP(I15713,'DE-PARA'!B:D,3,0),VLOOKUP(I15713,'DE-PARA'!C:D,2,0)),"NÃO ENCONTRADO")</f>
        <v>Outras Saídas</v>
      </c>
      <c r="L15713" s="50" t="str">
        <f>VLOOKUP(K15713,'Base -Receita-Despesa'!$B:$AS,1,FALSE)</f>
        <v>Outras Saídas</v>
      </c>
    </row>
    <row r="15714" spans="1:12" x14ac:dyDescent="0.3">
      <c r="A15714" s="82" t="str">
        <f t="shared" si="490"/>
        <v>2019</v>
      </c>
      <c r="B15714" s="263" t="s">
        <v>2228</v>
      </c>
      <c r="C15714" s="264" t="s">
        <v>138</v>
      </c>
      <c r="D15714" s="74" t="str">
        <f t="shared" si="491"/>
        <v>nov/2019</v>
      </c>
      <c r="E15714" s="267">
        <v>43773</v>
      </c>
      <c r="F15714" s="263" t="s">
        <v>1261</v>
      </c>
      <c r="G15714" s="265" t="s">
        <v>2229</v>
      </c>
      <c r="H15714" s="268" t="s">
        <v>2250</v>
      </c>
      <c r="I15714" s="268" t="s">
        <v>135</v>
      </c>
      <c r="J15714" s="268">
        <v>-9.5</v>
      </c>
      <c r="K15714" s="83" t="str">
        <f>IFERROR(IFERROR(VLOOKUP(I15714,'DE-PARA'!B:D,3,0),VLOOKUP(I15714,'DE-PARA'!C:D,2,0)),"NÃO ENCONTRADO")</f>
        <v>Outras Saídas</v>
      </c>
      <c r="L15714" s="50" t="str">
        <f>VLOOKUP(K15714,'Base -Receita-Despesa'!$B:$AS,1,FALSE)</f>
        <v>Outras Saídas</v>
      </c>
    </row>
    <row r="15715" spans="1:12" x14ac:dyDescent="0.3">
      <c r="A15715" s="82" t="str">
        <f t="shared" si="490"/>
        <v>2019</v>
      </c>
      <c r="B15715" s="263" t="s">
        <v>2228</v>
      </c>
      <c r="C15715" s="264" t="s">
        <v>138</v>
      </c>
      <c r="D15715" s="74" t="str">
        <f t="shared" si="491"/>
        <v>nov/2019</v>
      </c>
      <c r="E15715" s="267">
        <v>43773</v>
      </c>
      <c r="F15715" s="263" t="s">
        <v>1261</v>
      </c>
      <c r="G15715" s="265" t="s">
        <v>2229</v>
      </c>
      <c r="H15715" s="268" t="s">
        <v>2250</v>
      </c>
      <c r="I15715" s="268" t="s">
        <v>135</v>
      </c>
      <c r="J15715" s="268">
        <v>-9.5</v>
      </c>
      <c r="K15715" s="83" t="str">
        <f>IFERROR(IFERROR(VLOOKUP(I15715,'DE-PARA'!B:D,3,0),VLOOKUP(I15715,'DE-PARA'!C:D,2,0)),"NÃO ENCONTRADO")</f>
        <v>Outras Saídas</v>
      </c>
      <c r="L15715" s="50" t="str">
        <f>VLOOKUP(K15715,'Base -Receita-Despesa'!$B:$AS,1,FALSE)</f>
        <v>Outras Saídas</v>
      </c>
    </row>
    <row r="15716" spans="1:12" x14ac:dyDescent="0.3">
      <c r="A15716" s="82" t="str">
        <f t="shared" si="490"/>
        <v>2019</v>
      </c>
      <c r="B15716" s="263" t="s">
        <v>2228</v>
      </c>
      <c r="C15716" s="264" t="s">
        <v>138</v>
      </c>
      <c r="D15716" s="74" t="str">
        <f t="shared" si="491"/>
        <v>nov/2019</v>
      </c>
      <c r="E15716" s="267">
        <v>43773</v>
      </c>
      <c r="F15716" s="263" t="s">
        <v>1261</v>
      </c>
      <c r="G15716" s="265" t="s">
        <v>2229</v>
      </c>
      <c r="H15716" s="268" t="s">
        <v>2250</v>
      </c>
      <c r="I15716" s="268" t="s">
        <v>135</v>
      </c>
      <c r="J15716" s="268">
        <v>-9.5</v>
      </c>
      <c r="K15716" s="83" t="str">
        <f>IFERROR(IFERROR(VLOOKUP(I15716,'DE-PARA'!B:D,3,0),VLOOKUP(I15716,'DE-PARA'!C:D,2,0)),"NÃO ENCONTRADO")</f>
        <v>Outras Saídas</v>
      </c>
      <c r="L15716" s="50" t="str">
        <f>VLOOKUP(K15716,'Base -Receita-Despesa'!$B:$AS,1,FALSE)</f>
        <v>Outras Saídas</v>
      </c>
    </row>
    <row r="15717" spans="1:12" x14ac:dyDescent="0.3">
      <c r="A15717" s="82" t="str">
        <f t="shared" si="490"/>
        <v>2019</v>
      </c>
      <c r="B15717" s="263" t="s">
        <v>2228</v>
      </c>
      <c r="C15717" s="264" t="s">
        <v>138</v>
      </c>
      <c r="D15717" s="74" t="str">
        <f t="shared" si="491"/>
        <v>nov/2019</v>
      </c>
      <c r="E15717" s="267">
        <v>43773</v>
      </c>
      <c r="F15717" s="263" t="s">
        <v>1261</v>
      </c>
      <c r="G15717" s="265" t="s">
        <v>2229</v>
      </c>
      <c r="H15717" s="268" t="s">
        <v>2250</v>
      </c>
      <c r="I15717" s="268" t="s">
        <v>135</v>
      </c>
      <c r="J15717" s="268">
        <v>-9.5</v>
      </c>
      <c r="K15717" s="83" t="str">
        <f>IFERROR(IFERROR(VLOOKUP(I15717,'DE-PARA'!B:D,3,0),VLOOKUP(I15717,'DE-PARA'!C:D,2,0)),"NÃO ENCONTRADO")</f>
        <v>Outras Saídas</v>
      </c>
      <c r="L15717" s="50" t="str">
        <f>VLOOKUP(K15717,'Base -Receita-Despesa'!$B:$AS,1,FALSE)</f>
        <v>Outras Saídas</v>
      </c>
    </row>
    <row r="15718" spans="1:12" x14ac:dyDescent="0.3">
      <c r="A15718" s="82" t="str">
        <f t="shared" si="490"/>
        <v>2019</v>
      </c>
      <c r="B15718" s="263" t="s">
        <v>2228</v>
      </c>
      <c r="C15718" s="264" t="s">
        <v>138</v>
      </c>
      <c r="D15718" s="74" t="str">
        <f t="shared" si="491"/>
        <v>nov/2019</v>
      </c>
      <c r="E15718" s="267">
        <v>43773</v>
      </c>
      <c r="F15718" s="263" t="s">
        <v>1261</v>
      </c>
      <c r="G15718" s="265" t="s">
        <v>2229</v>
      </c>
      <c r="H15718" s="268" t="s">
        <v>2250</v>
      </c>
      <c r="I15718" s="268" t="s">
        <v>135</v>
      </c>
      <c r="J15718" s="268">
        <v>-9.5</v>
      </c>
      <c r="K15718" s="83" t="str">
        <f>IFERROR(IFERROR(VLOOKUP(I15718,'DE-PARA'!B:D,3,0),VLOOKUP(I15718,'DE-PARA'!C:D,2,0)),"NÃO ENCONTRADO")</f>
        <v>Outras Saídas</v>
      </c>
      <c r="L15718" s="50" t="str">
        <f>VLOOKUP(K15718,'Base -Receita-Despesa'!$B:$AS,1,FALSE)</f>
        <v>Outras Saídas</v>
      </c>
    </row>
    <row r="15719" spans="1:12" x14ac:dyDescent="0.3">
      <c r="A15719" s="82" t="str">
        <f t="shared" si="490"/>
        <v>2019</v>
      </c>
      <c r="B15719" s="263" t="s">
        <v>2228</v>
      </c>
      <c r="C15719" s="264" t="s">
        <v>138</v>
      </c>
      <c r="D15719" s="74" t="str">
        <f t="shared" si="491"/>
        <v>nov/2019</v>
      </c>
      <c r="E15719" s="267">
        <v>43773</v>
      </c>
      <c r="F15719" s="263" t="s">
        <v>1261</v>
      </c>
      <c r="G15719" s="265" t="s">
        <v>2229</v>
      </c>
      <c r="H15719" s="268" t="s">
        <v>2250</v>
      </c>
      <c r="I15719" s="268" t="s">
        <v>135</v>
      </c>
      <c r="J15719" s="268">
        <v>-9.5</v>
      </c>
      <c r="K15719" s="83" t="str">
        <f>IFERROR(IFERROR(VLOOKUP(I15719,'DE-PARA'!B:D,3,0),VLOOKUP(I15719,'DE-PARA'!C:D,2,0)),"NÃO ENCONTRADO")</f>
        <v>Outras Saídas</v>
      </c>
      <c r="L15719" s="50" t="str">
        <f>VLOOKUP(K15719,'Base -Receita-Despesa'!$B:$AS,1,FALSE)</f>
        <v>Outras Saídas</v>
      </c>
    </row>
    <row r="15720" spans="1:12" x14ac:dyDescent="0.3">
      <c r="A15720" s="82" t="str">
        <f t="shared" si="490"/>
        <v>2019</v>
      </c>
      <c r="B15720" s="263" t="s">
        <v>2228</v>
      </c>
      <c r="C15720" s="264" t="s">
        <v>138</v>
      </c>
      <c r="D15720" s="74" t="str">
        <f t="shared" si="491"/>
        <v>nov/2019</v>
      </c>
      <c r="E15720" s="267">
        <v>43773</v>
      </c>
      <c r="F15720" s="263" t="s">
        <v>1261</v>
      </c>
      <c r="G15720" s="265" t="s">
        <v>2229</v>
      </c>
      <c r="H15720" s="268" t="s">
        <v>2250</v>
      </c>
      <c r="I15720" s="268" t="s">
        <v>135</v>
      </c>
      <c r="J15720" s="268">
        <v>-9.5</v>
      </c>
      <c r="K15720" s="83" t="str">
        <f>IFERROR(IFERROR(VLOOKUP(I15720,'DE-PARA'!B:D,3,0),VLOOKUP(I15720,'DE-PARA'!C:D,2,0)),"NÃO ENCONTRADO")</f>
        <v>Outras Saídas</v>
      </c>
      <c r="L15720" s="50" t="str">
        <f>VLOOKUP(K15720,'Base -Receita-Despesa'!$B:$AS,1,FALSE)</f>
        <v>Outras Saídas</v>
      </c>
    </row>
    <row r="15721" spans="1:12" x14ac:dyDescent="0.3">
      <c r="A15721" s="82" t="str">
        <f t="shared" si="490"/>
        <v>2019</v>
      </c>
      <c r="B15721" s="263" t="s">
        <v>2228</v>
      </c>
      <c r="C15721" s="264" t="s">
        <v>138</v>
      </c>
      <c r="D15721" s="74" t="str">
        <f t="shared" si="491"/>
        <v>nov/2019</v>
      </c>
      <c r="E15721" s="267">
        <v>43773</v>
      </c>
      <c r="F15721" s="263" t="s">
        <v>1261</v>
      </c>
      <c r="G15721" s="265" t="s">
        <v>2229</v>
      </c>
      <c r="H15721" s="268" t="s">
        <v>2250</v>
      </c>
      <c r="I15721" s="268" t="s">
        <v>135</v>
      </c>
      <c r="J15721" s="268">
        <v>-9.5</v>
      </c>
      <c r="K15721" s="83" t="str">
        <f>IFERROR(IFERROR(VLOOKUP(I15721,'DE-PARA'!B:D,3,0),VLOOKUP(I15721,'DE-PARA'!C:D,2,0)),"NÃO ENCONTRADO")</f>
        <v>Outras Saídas</v>
      </c>
      <c r="L15721" s="50" t="str">
        <f>VLOOKUP(K15721,'Base -Receita-Despesa'!$B:$AS,1,FALSE)</f>
        <v>Outras Saídas</v>
      </c>
    </row>
    <row r="15722" spans="1:12" x14ac:dyDescent="0.3">
      <c r="A15722" s="82" t="str">
        <f t="shared" ref="A15722:A15785" si="492">IF(K15722="NÃO ENCONTRADO",0,RIGHT(D15722,4))</f>
        <v>2019</v>
      </c>
      <c r="B15722" s="263" t="s">
        <v>2228</v>
      </c>
      <c r="C15722" s="264" t="s">
        <v>138</v>
      </c>
      <c r="D15722" s="74" t="str">
        <f t="shared" si="491"/>
        <v>nov/2019</v>
      </c>
      <c r="E15722" s="267">
        <v>43773</v>
      </c>
      <c r="F15722" s="263" t="s">
        <v>1261</v>
      </c>
      <c r="G15722" s="265" t="s">
        <v>2229</v>
      </c>
      <c r="H15722" s="268" t="s">
        <v>2250</v>
      </c>
      <c r="I15722" s="268" t="s">
        <v>135</v>
      </c>
      <c r="J15722" s="268">
        <v>-9.5</v>
      </c>
      <c r="K15722" s="83" t="str">
        <f>IFERROR(IFERROR(VLOOKUP(I15722,'DE-PARA'!B:D,3,0),VLOOKUP(I15722,'DE-PARA'!C:D,2,0)),"NÃO ENCONTRADO")</f>
        <v>Outras Saídas</v>
      </c>
      <c r="L15722" s="50" t="str">
        <f>VLOOKUP(K15722,'Base -Receita-Despesa'!$B:$AS,1,FALSE)</f>
        <v>Outras Saídas</v>
      </c>
    </row>
    <row r="15723" spans="1:12" x14ac:dyDescent="0.3">
      <c r="A15723" s="82" t="str">
        <f t="shared" si="492"/>
        <v>2019</v>
      </c>
      <c r="B15723" s="263" t="s">
        <v>2228</v>
      </c>
      <c r="C15723" s="264" t="s">
        <v>138</v>
      </c>
      <c r="D15723" s="74" t="str">
        <f t="shared" si="491"/>
        <v>nov/2019</v>
      </c>
      <c r="E15723" s="267">
        <v>43773</v>
      </c>
      <c r="F15723" s="263" t="s">
        <v>1261</v>
      </c>
      <c r="G15723" s="265" t="s">
        <v>2229</v>
      </c>
      <c r="H15723" s="268" t="s">
        <v>2250</v>
      </c>
      <c r="I15723" s="268" t="s">
        <v>135</v>
      </c>
      <c r="J15723" s="268">
        <v>-9.5</v>
      </c>
      <c r="K15723" s="83" t="str">
        <f>IFERROR(IFERROR(VLOOKUP(I15723,'DE-PARA'!B:D,3,0),VLOOKUP(I15723,'DE-PARA'!C:D,2,0)),"NÃO ENCONTRADO")</f>
        <v>Outras Saídas</v>
      </c>
      <c r="L15723" s="50" t="str">
        <f>VLOOKUP(K15723,'Base -Receita-Despesa'!$B:$AS,1,FALSE)</f>
        <v>Outras Saídas</v>
      </c>
    </row>
    <row r="15724" spans="1:12" x14ac:dyDescent="0.3">
      <c r="A15724" s="82" t="str">
        <f t="shared" si="492"/>
        <v>2019</v>
      </c>
      <c r="B15724" s="263" t="s">
        <v>2228</v>
      </c>
      <c r="C15724" s="264" t="s">
        <v>138</v>
      </c>
      <c r="D15724" s="74" t="str">
        <f t="shared" si="491"/>
        <v>nov/2019</v>
      </c>
      <c r="E15724" s="267">
        <v>43773</v>
      </c>
      <c r="F15724" s="263" t="s">
        <v>1261</v>
      </c>
      <c r="G15724" s="265" t="s">
        <v>2229</v>
      </c>
      <c r="H15724" s="268" t="s">
        <v>2250</v>
      </c>
      <c r="I15724" s="268" t="s">
        <v>135</v>
      </c>
      <c r="J15724" s="268">
        <v>-9.5</v>
      </c>
      <c r="K15724" s="83" t="str">
        <f>IFERROR(IFERROR(VLOOKUP(I15724,'DE-PARA'!B:D,3,0),VLOOKUP(I15724,'DE-PARA'!C:D,2,0)),"NÃO ENCONTRADO")</f>
        <v>Outras Saídas</v>
      </c>
      <c r="L15724" s="50" t="str">
        <f>VLOOKUP(K15724,'Base -Receita-Despesa'!$B:$AS,1,FALSE)</f>
        <v>Outras Saídas</v>
      </c>
    </row>
    <row r="15725" spans="1:12" x14ac:dyDescent="0.3">
      <c r="A15725" s="82" t="str">
        <f t="shared" si="492"/>
        <v>2019</v>
      </c>
      <c r="B15725" s="263" t="s">
        <v>2228</v>
      </c>
      <c r="C15725" s="264" t="s">
        <v>138</v>
      </c>
      <c r="D15725" s="74" t="str">
        <f t="shared" si="491"/>
        <v>nov/2019</v>
      </c>
      <c r="E15725" s="267">
        <v>43773</v>
      </c>
      <c r="F15725" s="263" t="s">
        <v>1261</v>
      </c>
      <c r="G15725" s="265" t="s">
        <v>2229</v>
      </c>
      <c r="H15725" s="268" t="s">
        <v>2250</v>
      </c>
      <c r="I15725" s="268" t="s">
        <v>135</v>
      </c>
      <c r="J15725" s="268">
        <v>-9.5</v>
      </c>
      <c r="K15725" s="83" t="str">
        <f>IFERROR(IFERROR(VLOOKUP(I15725,'DE-PARA'!B:D,3,0),VLOOKUP(I15725,'DE-PARA'!C:D,2,0)),"NÃO ENCONTRADO")</f>
        <v>Outras Saídas</v>
      </c>
      <c r="L15725" s="50" t="str">
        <f>VLOOKUP(K15725,'Base -Receita-Despesa'!$B:$AS,1,FALSE)</f>
        <v>Outras Saídas</v>
      </c>
    </row>
    <row r="15726" spans="1:12" x14ac:dyDescent="0.3">
      <c r="A15726" s="82" t="str">
        <f t="shared" si="492"/>
        <v>2019</v>
      </c>
      <c r="B15726" s="263" t="s">
        <v>2228</v>
      </c>
      <c r="C15726" s="264" t="s">
        <v>138</v>
      </c>
      <c r="D15726" s="74" t="str">
        <f t="shared" si="491"/>
        <v>nov/2019</v>
      </c>
      <c r="E15726" s="267">
        <v>43773</v>
      </c>
      <c r="F15726" s="263" t="s">
        <v>1261</v>
      </c>
      <c r="G15726" s="265" t="s">
        <v>2229</v>
      </c>
      <c r="H15726" s="268" t="s">
        <v>2250</v>
      </c>
      <c r="I15726" s="268" t="s">
        <v>135</v>
      </c>
      <c r="J15726" s="268">
        <v>-9.5</v>
      </c>
      <c r="K15726" s="83" t="str">
        <f>IFERROR(IFERROR(VLOOKUP(I15726,'DE-PARA'!B:D,3,0),VLOOKUP(I15726,'DE-PARA'!C:D,2,0)),"NÃO ENCONTRADO")</f>
        <v>Outras Saídas</v>
      </c>
      <c r="L15726" s="50" t="str">
        <f>VLOOKUP(K15726,'Base -Receita-Despesa'!$B:$AS,1,FALSE)</f>
        <v>Outras Saídas</v>
      </c>
    </row>
    <row r="15727" spans="1:12" x14ac:dyDescent="0.3">
      <c r="A15727" s="82" t="str">
        <f t="shared" si="492"/>
        <v>2019</v>
      </c>
      <c r="B15727" s="263" t="s">
        <v>2228</v>
      </c>
      <c r="C15727" s="264" t="s">
        <v>138</v>
      </c>
      <c r="D15727" s="74" t="str">
        <f t="shared" si="491"/>
        <v>nov/2019</v>
      </c>
      <c r="E15727" s="267">
        <v>43773</v>
      </c>
      <c r="F15727" s="263" t="s">
        <v>1261</v>
      </c>
      <c r="G15727" s="265" t="s">
        <v>2229</v>
      </c>
      <c r="H15727" s="268" t="s">
        <v>2250</v>
      </c>
      <c r="I15727" s="268" t="s">
        <v>135</v>
      </c>
      <c r="J15727" s="268">
        <v>-9.5</v>
      </c>
      <c r="K15727" s="83" t="str">
        <f>IFERROR(IFERROR(VLOOKUP(I15727,'DE-PARA'!B:D,3,0),VLOOKUP(I15727,'DE-PARA'!C:D,2,0)),"NÃO ENCONTRADO")</f>
        <v>Outras Saídas</v>
      </c>
      <c r="L15727" s="50" t="str">
        <f>VLOOKUP(K15727,'Base -Receita-Despesa'!$B:$AS,1,FALSE)</f>
        <v>Outras Saídas</v>
      </c>
    </row>
    <row r="15728" spans="1:12" x14ac:dyDescent="0.3">
      <c r="A15728" s="82" t="str">
        <f t="shared" si="492"/>
        <v>2019</v>
      </c>
      <c r="B15728" s="263" t="s">
        <v>2228</v>
      </c>
      <c r="C15728" s="264" t="s">
        <v>138</v>
      </c>
      <c r="D15728" s="74" t="str">
        <f t="shared" si="491"/>
        <v>nov/2019</v>
      </c>
      <c r="E15728" s="267">
        <v>43773</v>
      </c>
      <c r="F15728" s="263" t="s">
        <v>1261</v>
      </c>
      <c r="G15728" s="265" t="s">
        <v>2229</v>
      </c>
      <c r="H15728" s="268" t="s">
        <v>2250</v>
      </c>
      <c r="I15728" s="268" t="s">
        <v>135</v>
      </c>
      <c r="J15728" s="268">
        <v>-9.5</v>
      </c>
      <c r="K15728" s="83" t="str">
        <f>IFERROR(IFERROR(VLOOKUP(I15728,'DE-PARA'!B:D,3,0),VLOOKUP(I15728,'DE-PARA'!C:D,2,0)),"NÃO ENCONTRADO")</f>
        <v>Outras Saídas</v>
      </c>
      <c r="L15728" s="50" t="str">
        <f>VLOOKUP(K15728,'Base -Receita-Despesa'!$B:$AS,1,FALSE)</f>
        <v>Outras Saídas</v>
      </c>
    </row>
    <row r="15729" spans="1:12" x14ac:dyDescent="0.3">
      <c r="A15729" s="82" t="str">
        <f t="shared" si="492"/>
        <v>2019</v>
      </c>
      <c r="B15729" s="263" t="s">
        <v>2228</v>
      </c>
      <c r="C15729" s="264" t="s">
        <v>138</v>
      </c>
      <c r="D15729" s="74" t="str">
        <f t="shared" si="491"/>
        <v>nov/2019</v>
      </c>
      <c r="E15729" s="267">
        <v>43773</v>
      </c>
      <c r="F15729" s="263" t="s">
        <v>1261</v>
      </c>
      <c r="G15729" s="265" t="s">
        <v>2229</v>
      </c>
      <c r="H15729" s="268" t="s">
        <v>2250</v>
      </c>
      <c r="I15729" s="268" t="s">
        <v>135</v>
      </c>
      <c r="J15729" s="268">
        <v>-9.5</v>
      </c>
      <c r="K15729" s="83" t="str">
        <f>IFERROR(IFERROR(VLOOKUP(I15729,'DE-PARA'!B:D,3,0),VLOOKUP(I15729,'DE-PARA'!C:D,2,0)),"NÃO ENCONTRADO")</f>
        <v>Outras Saídas</v>
      </c>
      <c r="L15729" s="50" t="str">
        <f>VLOOKUP(K15729,'Base -Receita-Despesa'!$B:$AS,1,FALSE)</f>
        <v>Outras Saídas</v>
      </c>
    </row>
    <row r="15730" spans="1:12" x14ac:dyDescent="0.3">
      <c r="A15730" s="82" t="str">
        <f t="shared" si="492"/>
        <v>2019</v>
      </c>
      <c r="B15730" s="263" t="s">
        <v>2228</v>
      </c>
      <c r="C15730" s="264" t="s">
        <v>138</v>
      </c>
      <c r="D15730" s="74" t="str">
        <f t="shared" si="491"/>
        <v>nov/2019</v>
      </c>
      <c r="E15730" s="267">
        <v>43773</v>
      </c>
      <c r="F15730" s="263" t="s">
        <v>1261</v>
      </c>
      <c r="G15730" s="265" t="s">
        <v>2229</v>
      </c>
      <c r="H15730" s="268" t="s">
        <v>2250</v>
      </c>
      <c r="I15730" s="268" t="s">
        <v>135</v>
      </c>
      <c r="J15730" s="268">
        <v>-9.5</v>
      </c>
      <c r="K15730" s="83" t="str">
        <f>IFERROR(IFERROR(VLOOKUP(I15730,'DE-PARA'!B:D,3,0),VLOOKUP(I15730,'DE-PARA'!C:D,2,0)),"NÃO ENCONTRADO")</f>
        <v>Outras Saídas</v>
      </c>
      <c r="L15730" s="50" t="str">
        <f>VLOOKUP(K15730,'Base -Receita-Despesa'!$B:$AS,1,FALSE)</f>
        <v>Outras Saídas</v>
      </c>
    </row>
    <row r="15731" spans="1:12" x14ac:dyDescent="0.3">
      <c r="A15731" s="82" t="str">
        <f t="shared" si="492"/>
        <v>2019</v>
      </c>
      <c r="B15731" s="263" t="s">
        <v>2228</v>
      </c>
      <c r="C15731" s="264" t="s">
        <v>138</v>
      </c>
      <c r="D15731" s="74" t="str">
        <f t="shared" si="491"/>
        <v>nov/2019</v>
      </c>
      <c r="E15731" s="267">
        <v>43773</v>
      </c>
      <c r="F15731" s="263" t="s">
        <v>1261</v>
      </c>
      <c r="G15731" s="265" t="s">
        <v>2229</v>
      </c>
      <c r="H15731" s="268" t="s">
        <v>2250</v>
      </c>
      <c r="I15731" s="268" t="s">
        <v>135</v>
      </c>
      <c r="J15731" s="268">
        <v>-9.5</v>
      </c>
      <c r="K15731" s="83" t="str">
        <f>IFERROR(IFERROR(VLOOKUP(I15731,'DE-PARA'!B:D,3,0),VLOOKUP(I15731,'DE-PARA'!C:D,2,0)),"NÃO ENCONTRADO")</f>
        <v>Outras Saídas</v>
      </c>
      <c r="L15731" s="50" t="str">
        <f>VLOOKUP(K15731,'Base -Receita-Despesa'!$B:$AS,1,FALSE)</f>
        <v>Outras Saídas</v>
      </c>
    </row>
    <row r="15732" spans="1:12" x14ac:dyDescent="0.3">
      <c r="A15732" s="82" t="str">
        <f t="shared" si="492"/>
        <v>2019</v>
      </c>
      <c r="B15732" s="263" t="s">
        <v>2228</v>
      </c>
      <c r="C15732" s="264" t="s">
        <v>138</v>
      </c>
      <c r="D15732" s="74" t="str">
        <f t="shared" si="491"/>
        <v>nov/2019</v>
      </c>
      <c r="E15732" s="267">
        <v>43773</v>
      </c>
      <c r="F15732" s="263" t="s">
        <v>1261</v>
      </c>
      <c r="G15732" s="265" t="s">
        <v>2229</v>
      </c>
      <c r="H15732" s="268" t="s">
        <v>2250</v>
      </c>
      <c r="I15732" s="268" t="s">
        <v>135</v>
      </c>
      <c r="J15732" s="268">
        <v>-9.5</v>
      </c>
      <c r="K15732" s="83" t="str">
        <f>IFERROR(IFERROR(VLOOKUP(I15732,'DE-PARA'!B:D,3,0),VLOOKUP(I15732,'DE-PARA'!C:D,2,0)),"NÃO ENCONTRADO")</f>
        <v>Outras Saídas</v>
      </c>
      <c r="L15732" s="50" t="str">
        <f>VLOOKUP(K15732,'Base -Receita-Despesa'!$B:$AS,1,FALSE)</f>
        <v>Outras Saídas</v>
      </c>
    </row>
    <row r="15733" spans="1:12" x14ac:dyDescent="0.3">
      <c r="A15733" s="82" t="str">
        <f t="shared" si="492"/>
        <v>2019</v>
      </c>
      <c r="B15733" s="263" t="s">
        <v>2228</v>
      </c>
      <c r="C15733" s="264" t="s">
        <v>138</v>
      </c>
      <c r="D15733" s="74" t="str">
        <f t="shared" si="491"/>
        <v>nov/2019</v>
      </c>
      <c r="E15733" s="267">
        <v>43773</v>
      </c>
      <c r="F15733" s="263" t="s">
        <v>1261</v>
      </c>
      <c r="G15733" s="265" t="s">
        <v>2229</v>
      </c>
      <c r="H15733" s="268" t="s">
        <v>2250</v>
      </c>
      <c r="I15733" s="268" t="s">
        <v>135</v>
      </c>
      <c r="J15733" s="268">
        <v>-9.5</v>
      </c>
      <c r="K15733" s="83" t="str">
        <f>IFERROR(IFERROR(VLOOKUP(I15733,'DE-PARA'!B:D,3,0),VLOOKUP(I15733,'DE-PARA'!C:D,2,0)),"NÃO ENCONTRADO")</f>
        <v>Outras Saídas</v>
      </c>
      <c r="L15733" s="50" t="str">
        <f>VLOOKUP(K15733,'Base -Receita-Despesa'!$B:$AS,1,FALSE)</f>
        <v>Outras Saídas</v>
      </c>
    </row>
    <row r="15734" spans="1:12" x14ac:dyDescent="0.3">
      <c r="A15734" s="82" t="str">
        <f t="shared" si="492"/>
        <v>2019</v>
      </c>
      <c r="B15734" s="263" t="s">
        <v>2228</v>
      </c>
      <c r="C15734" s="264" t="s">
        <v>138</v>
      </c>
      <c r="D15734" s="74" t="str">
        <f t="shared" si="491"/>
        <v>nov/2019</v>
      </c>
      <c r="E15734" s="267">
        <v>43773</v>
      </c>
      <c r="F15734" s="263" t="s">
        <v>1261</v>
      </c>
      <c r="G15734" s="265" t="s">
        <v>2229</v>
      </c>
      <c r="H15734" s="268" t="s">
        <v>2250</v>
      </c>
      <c r="I15734" s="268" t="s">
        <v>135</v>
      </c>
      <c r="J15734" s="268">
        <v>-9.5</v>
      </c>
      <c r="K15734" s="83" t="str">
        <f>IFERROR(IFERROR(VLOOKUP(I15734,'DE-PARA'!B:D,3,0),VLOOKUP(I15734,'DE-PARA'!C:D,2,0)),"NÃO ENCONTRADO")</f>
        <v>Outras Saídas</v>
      </c>
      <c r="L15734" s="50" t="str">
        <f>VLOOKUP(K15734,'Base -Receita-Despesa'!$B:$AS,1,FALSE)</f>
        <v>Outras Saídas</v>
      </c>
    </row>
    <row r="15735" spans="1:12" x14ac:dyDescent="0.3">
      <c r="A15735" s="82" t="str">
        <f t="shared" si="492"/>
        <v>2019</v>
      </c>
      <c r="B15735" s="263" t="s">
        <v>2228</v>
      </c>
      <c r="C15735" s="264" t="s">
        <v>138</v>
      </c>
      <c r="D15735" s="74" t="str">
        <f t="shared" si="491"/>
        <v>nov/2019</v>
      </c>
      <c r="E15735" s="267">
        <v>43773</v>
      </c>
      <c r="F15735" s="263" t="s">
        <v>1261</v>
      </c>
      <c r="G15735" s="265" t="s">
        <v>2229</v>
      </c>
      <c r="H15735" s="268" t="s">
        <v>2250</v>
      </c>
      <c r="I15735" s="268" t="s">
        <v>135</v>
      </c>
      <c r="J15735" s="268">
        <v>-9.5</v>
      </c>
      <c r="K15735" s="83" t="str">
        <f>IFERROR(IFERROR(VLOOKUP(I15735,'DE-PARA'!B:D,3,0),VLOOKUP(I15735,'DE-PARA'!C:D,2,0)),"NÃO ENCONTRADO")</f>
        <v>Outras Saídas</v>
      </c>
      <c r="L15735" s="50" t="str">
        <f>VLOOKUP(K15735,'Base -Receita-Despesa'!$B:$AS,1,FALSE)</f>
        <v>Outras Saídas</v>
      </c>
    </row>
    <row r="15736" spans="1:12" x14ac:dyDescent="0.3">
      <c r="A15736" s="82" t="str">
        <f t="shared" si="492"/>
        <v>2019</v>
      </c>
      <c r="B15736" s="263" t="s">
        <v>2228</v>
      </c>
      <c r="C15736" s="264" t="s">
        <v>138</v>
      </c>
      <c r="D15736" s="74" t="str">
        <f t="shared" si="491"/>
        <v>nov/2019</v>
      </c>
      <c r="E15736" s="267">
        <v>43773</v>
      </c>
      <c r="F15736" s="265" t="s">
        <v>139</v>
      </c>
      <c r="G15736" s="265" t="s">
        <v>2229</v>
      </c>
      <c r="H15736" s="273" t="s">
        <v>4865</v>
      </c>
      <c r="I15736" s="273" t="s">
        <v>141</v>
      </c>
      <c r="J15736" s="269">
        <v>-277106.56</v>
      </c>
      <c r="K15736" s="83" t="str">
        <f>IFERROR(IFERROR(VLOOKUP(I15736,'DE-PARA'!B:D,3,0),VLOOKUP(I15736,'DE-PARA'!C:D,2,0)),"NÃO ENCONTRADO")</f>
        <v>Pessoal</v>
      </c>
      <c r="L15736" s="50" t="str">
        <f>VLOOKUP(K15736,'Base -Receita-Despesa'!$B:$AS,1,FALSE)</f>
        <v>Pessoal</v>
      </c>
    </row>
    <row r="15737" spans="1:12" x14ac:dyDescent="0.3">
      <c r="A15737" s="82" t="str">
        <f t="shared" si="492"/>
        <v>2019</v>
      </c>
      <c r="B15737" s="263" t="s">
        <v>2228</v>
      </c>
      <c r="C15737" s="264" t="s">
        <v>138</v>
      </c>
      <c r="D15737" s="74" t="str">
        <f t="shared" si="491"/>
        <v>nov/2019</v>
      </c>
      <c r="E15737" s="267">
        <v>43773</v>
      </c>
      <c r="F15737" s="263" t="s">
        <v>1261</v>
      </c>
      <c r="G15737" s="265" t="s">
        <v>2229</v>
      </c>
      <c r="H15737" s="268" t="s">
        <v>4866</v>
      </c>
      <c r="I15737" s="268" t="s">
        <v>135</v>
      </c>
      <c r="J15737" s="268">
        <v>-1</v>
      </c>
      <c r="K15737" s="83" t="str">
        <f>IFERROR(IFERROR(VLOOKUP(I15737,'DE-PARA'!B:D,3,0),VLOOKUP(I15737,'DE-PARA'!C:D,2,0)),"NÃO ENCONTRADO")</f>
        <v>Outras Saídas</v>
      </c>
      <c r="L15737" s="50" t="str">
        <f>VLOOKUP(K15737,'Base -Receita-Despesa'!$B:$AS,1,FALSE)</f>
        <v>Outras Saídas</v>
      </c>
    </row>
    <row r="15738" spans="1:12" x14ac:dyDescent="0.3">
      <c r="A15738" s="82" t="str">
        <f t="shared" si="492"/>
        <v>2019</v>
      </c>
      <c r="B15738" s="263" t="s">
        <v>2228</v>
      </c>
      <c r="C15738" s="264" t="s">
        <v>138</v>
      </c>
      <c r="D15738" s="74" t="str">
        <f t="shared" si="491"/>
        <v>nov/2019</v>
      </c>
      <c r="E15738" s="267">
        <v>43773</v>
      </c>
      <c r="F15738" s="263" t="s">
        <v>1261</v>
      </c>
      <c r="G15738" s="265" t="s">
        <v>2229</v>
      </c>
      <c r="H15738" s="268" t="s">
        <v>4866</v>
      </c>
      <c r="I15738" s="268" t="s">
        <v>135</v>
      </c>
      <c r="J15738" s="268">
        <v>-1</v>
      </c>
      <c r="K15738" s="83" t="str">
        <f>IFERROR(IFERROR(VLOOKUP(I15738,'DE-PARA'!B:D,3,0),VLOOKUP(I15738,'DE-PARA'!C:D,2,0)),"NÃO ENCONTRADO")</f>
        <v>Outras Saídas</v>
      </c>
      <c r="L15738" s="50" t="str">
        <f>VLOOKUP(K15738,'Base -Receita-Despesa'!$B:$AS,1,FALSE)</f>
        <v>Outras Saídas</v>
      </c>
    </row>
    <row r="15739" spans="1:12" x14ac:dyDescent="0.3">
      <c r="A15739" s="82" t="str">
        <f t="shared" si="492"/>
        <v>2019</v>
      </c>
      <c r="B15739" s="263" t="s">
        <v>2228</v>
      </c>
      <c r="C15739" s="264" t="s">
        <v>138</v>
      </c>
      <c r="D15739" s="74" t="str">
        <f t="shared" si="491"/>
        <v>nov/2019</v>
      </c>
      <c r="E15739" s="267">
        <v>43773</v>
      </c>
      <c r="F15739" s="263" t="s">
        <v>1261</v>
      </c>
      <c r="G15739" s="265" t="s">
        <v>2229</v>
      </c>
      <c r="H15739" s="268" t="s">
        <v>4866</v>
      </c>
      <c r="I15739" s="268" t="s">
        <v>135</v>
      </c>
      <c r="J15739" s="268">
        <v>-1</v>
      </c>
      <c r="K15739" s="83" t="str">
        <f>IFERROR(IFERROR(VLOOKUP(I15739,'DE-PARA'!B:D,3,0),VLOOKUP(I15739,'DE-PARA'!C:D,2,0)),"NÃO ENCONTRADO")</f>
        <v>Outras Saídas</v>
      </c>
      <c r="L15739" s="50" t="str">
        <f>VLOOKUP(K15739,'Base -Receita-Despesa'!$B:$AS,1,FALSE)</f>
        <v>Outras Saídas</v>
      </c>
    </row>
    <row r="15740" spans="1:12" x14ac:dyDescent="0.3">
      <c r="A15740" s="82" t="str">
        <f t="shared" si="492"/>
        <v>2019</v>
      </c>
      <c r="B15740" s="263" t="s">
        <v>2228</v>
      </c>
      <c r="C15740" s="264" t="s">
        <v>138</v>
      </c>
      <c r="D15740" s="74" t="str">
        <f t="shared" si="491"/>
        <v>nov/2019</v>
      </c>
      <c r="E15740" s="267">
        <v>43773</v>
      </c>
      <c r="F15740" s="263" t="s">
        <v>1261</v>
      </c>
      <c r="G15740" s="265" t="s">
        <v>2229</v>
      </c>
      <c r="H15740" s="268" t="s">
        <v>4866</v>
      </c>
      <c r="I15740" s="268" t="s">
        <v>135</v>
      </c>
      <c r="J15740" s="268">
        <v>-1</v>
      </c>
      <c r="K15740" s="83" t="str">
        <f>IFERROR(IFERROR(VLOOKUP(I15740,'DE-PARA'!B:D,3,0),VLOOKUP(I15740,'DE-PARA'!C:D,2,0)),"NÃO ENCONTRADO")</f>
        <v>Outras Saídas</v>
      </c>
      <c r="L15740" s="50" t="str">
        <f>VLOOKUP(K15740,'Base -Receita-Despesa'!$B:$AS,1,FALSE)</f>
        <v>Outras Saídas</v>
      </c>
    </row>
    <row r="15741" spans="1:12" x14ac:dyDescent="0.3">
      <c r="A15741" s="82" t="str">
        <f t="shared" si="492"/>
        <v>2019</v>
      </c>
      <c r="B15741" s="263" t="s">
        <v>2228</v>
      </c>
      <c r="C15741" s="264" t="s">
        <v>138</v>
      </c>
      <c r="D15741" s="74" t="str">
        <f t="shared" si="491"/>
        <v>nov/2019</v>
      </c>
      <c r="E15741" s="267">
        <v>43773</v>
      </c>
      <c r="F15741" s="263" t="s">
        <v>1261</v>
      </c>
      <c r="G15741" s="265" t="s">
        <v>2229</v>
      </c>
      <c r="H15741" s="268" t="s">
        <v>4866</v>
      </c>
      <c r="I15741" s="268" t="s">
        <v>135</v>
      </c>
      <c r="J15741" s="268">
        <v>-1</v>
      </c>
      <c r="K15741" s="83" t="str">
        <f>IFERROR(IFERROR(VLOOKUP(I15741,'DE-PARA'!B:D,3,0),VLOOKUP(I15741,'DE-PARA'!C:D,2,0)),"NÃO ENCONTRADO")</f>
        <v>Outras Saídas</v>
      </c>
      <c r="L15741" s="50" t="str">
        <f>VLOOKUP(K15741,'Base -Receita-Despesa'!$B:$AS,1,FALSE)</f>
        <v>Outras Saídas</v>
      </c>
    </row>
    <row r="15742" spans="1:12" x14ac:dyDescent="0.3">
      <c r="A15742" s="82" t="str">
        <f t="shared" si="492"/>
        <v>2019</v>
      </c>
      <c r="B15742" s="263" t="s">
        <v>2228</v>
      </c>
      <c r="C15742" s="264" t="s">
        <v>138</v>
      </c>
      <c r="D15742" s="74" t="str">
        <f t="shared" si="491"/>
        <v>nov/2019</v>
      </c>
      <c r="E15742" s="267">
        <v>43773</v>
      </c>
      <c r="F15742" s="263" t="s">
        <v>1261</v>
      </c>
      <c r="G15742" s="265" t="s">
        <v>2229</v>
      </c>
      <c r="H15742" s="268" t="s">
        <v>4866</v>
      </c>
      <c r="I15742" s="268" t="s">
        <v>135</v>
      </c>
      <c r="J15742" s="268">
        <v>-1</v>
      </c>
      <c r="K15742" s="83" t="str">
        <f>IFERROR(IFERROR(VLOOKUP(I15742,'DE-PARA'!B:D,3,0),VLOOKUP(I15742,'DE-PARA'!C:D,2,0)),"NÃO ENCONTRADO")</f>
        <v>Outras Saídas</v>
      </c>
      <c r="L15742" s="50" t="str">
        <f>VLOOKUP(K15742,'Base -Receita-Despesa'!$B:$AS,1,FALSE)</f>
        <v>Outras Saídas</v>
      </c>
    </row>
    <row r="15743" spans="1:12" x14ac:dyDescent="0.3">
      <c r="A15743" s="82" t="str">
        <f t="shared" si="492"/>
        <v>2019</v>
      </c>
      <c r="B15743" s="263" t="s">
        <v>2228</v>
      </c>
      <c r="C15743" s="264" t="s">
        <v>138</v>
      </c>
      <c r="D15743" s="74" t="str">
        <f t="shared" si="491"/>
        <v>nov/2019</v>
      </c>
      <c r="E15743" s="267">
        <v>43773</v>
      </c>
      <c r="F15743" s="263" t="s">
        <v>1261</v>
      </c>
      <c r="G15743" s="265" t="s">
        <v>2229</v>
      </c>
      <c r="H15743" s="268" t="s">
        <v>4866</v>
      </c>
      <c r="I15743" s="268" t="s">
        <v>135</v>
      </c>
      <c r="J15743" s="268">
        <v>-1</v>
      </c>
      <c r="K15743" s="83" t="str">
        <f>IFERROR(IFERROR(VLOOKUP(I15743,'DE-PARA'!B:D,3,0),VLOOKUP(I15743,'DE-PARA'!C:D,2,0)),"NÃO ENCONTRADO")</f>
        <v>Outras Saídas</v>
      </c>
      <c r="L15743" s="50" t="str">
        <f>VLOOKUP(K15743,'Base -Receita-Despesa'!$B:$AS,1,FALSE)</f>
        <v>Outras Saídas</v>
      </c>
    </row>
    <row r="15744" spans="1:12" x14ac:dyDescent="0.3">
      <c r="A15744" s="82" t="str">
        <f t="shared" si="492"/>
        <v>2019</v>
      </c>
      <c r="B15744" s="263" t="s">
        <v>2228</v>
      </c>
      <c r="C15744" s="264" t="s">
        <v>138</v>
      </c>
      <c r="D15744" s="74" t="str">
        <f t="shared" si="491"/>
        <v>nov/2019</v>
      </c>
      <c r="E15744" s="267">
        <v>43773</v>
      </c>
      <c r="F15744" s="263" t="s">
        <v>1261</v>
      </c>
      <c r="G15744" s="265" t="s">
        <v>2229</v>
      </c>
      <c r="H15744" s="268" t="s">
        <v>4866</v>
      </c>
      <c r="I15744" s="268" t="s">
        <v>135</v>
      </c>
      <c r="J15744" s="268">
        <v>-1</v>
      </c>
      <c r="K15744" s="83" t="str">
        <f>IFERROR(IFERROR(VLOOKUP(I15744,'DE-PARA'!B:D,3,0),VLOOKUP(I15744,'DE-PARA'!C:D,2,0)),"NÃO ENCONTRADO")</f>
        <v>Outras Saídas</v>
      </c>
      <c r="L15744" s="50" t="str">
        <f>VLOOKUP(K15744,'Base -Receita-Despesa'!$B:$AS,1,FALSE)</f>
        <v>Outras Saídas</v>
      </c>
    </row>
    <row r="15745" spans="1:12" x14ac:dyDescent="0.3">
      <c r="A15745" s="82" t="str">
        <f t="shared" si="492"/>
        <v>2019</v>
      </c>
      <c r="B15745" s="263" t="s">
        <v>2228</v>
      </c>
      <c r="C15745" s="264" t="s">
        <v>138</v>
      </c>
      <c r="D15745" s="74" t="str">
        <f t="shared" si="491"/>
        <v>nov/2019</v>
      </c>
      <c r="E15745" s="267">
        <v>43773</v>
      </c>
      <c r="F15745" s="263" t="s">
        <v>1261</v>
      </c>
      <c r="G15745" s="265" t="s">
        <v>2229</v>
      </c>
      <c r="H15745" s="268" t="s">
        <v>4866</v>
      </c>
      <c r="I15745" s="268" t="s">
        <v>135</v>
      </c>
      <c r="J15745" s="268">
        <v>-1</v>
      </c>
      <c r="K15745" s="83" t="str">
        <f>IFERROR(IFERROR(VLOOKUP(I15745,'DE-PARA'!B:D,3,0),VLOOKUP(I15745,'DE-PARA'!C:D,2,0)),"NÃO ENCONTRADO")</f>
        <v>Outras Saídas</v>
      </c>
      <c r="L15745" s="50" t="str">
        <f>VLOOKUP(K15745,'Base -Receita-Despesa'!$B:$AS,1,FALSE)</f>
        <v>Outras Saídas</v>
      </c>
    </row>
    <row r="15746" spans="1:12" x14ac:dyDescent="0.3">
      <c r="A15746" s="82" t="str">
        <f t="shared" si="492"/>
        <v>2019</v>
      </c>
      <c r="B15746" s="263" t="s">
        <v>2228</v>
      </c>
      <c r="C15746" s="264" t="s">
        <v>138</v>
      </c>
      <c r="D15746" s="74" t="str">
        <f t="shared" si="491"/>
        <v>nov/2019</v>
      </c>
      <c r="E15746" s="267">
        <v>43773</v>
      </c>
      <c r="F15746" s="263" t="s">
        <v>1261</v>
      </c>
      <c r="G15746" s="265" t="s">
        <v>2229</v>
      </c>
      <c r="H15746" s="268" t="s">
        <v>4866</v>
      </c>
      <c r="I15746" s="268" t="s">
        <v>135</v>
      </c>
      <c r="J15746" s="268">
        <v>-1</v>
      </c>
      <c r="K15746" s="83" t="str">
        <f>IFERROR(IFERROR(VLOOKUP(I15746,'DE-PARA'!B:D,3,0),VLOOKUP(I15746,'DE-PARA'!C:D,2,0)),"NÃO ENCONTRADO")</f>
        <v>Outras Saídas</v>
      </c>
      <c r="L15746" s="50" t="str">
        <f>VLOOKUP(K15746,'Base -Receita-Despesa'!$B:$AS,1,FALSE)</f>
        <v>Outras Saídas</v>
      </c>
    </row>
    <row r="15747" spans="1:12" x14ac:dyDescent="0.3">
      <c r="A15747" s="82" t="str">
        <f t="shared" si="492"/>
        <v>2019</v>
      </c>
      <c r="B15747" s="263" t="s">
        <v>2228</v>
      </c>
      <c r="C15747" s="264" t="s">
        <v>138</v>
      </c>
      <c r="D15747" s="74" t="str">
        <f t="shared" si="491"/>
        <v>nov/2019</v>
      </c>
      <c r="E15747" s="267">
        <v>43773</v>
      </c>
      <c r="F15747" s="263" t="s">
        <v>1261</v>
      </c>
      <c r="G15747" s="265" t="s">
        <v>2229</v>
      </c>
      <c r="H15747" s="268" t="s">
        <v>4866</v>
      </c>
      <c r="I15747" s="268" t="s">
        <v>135</v>
      </c>
      <c r="J15747" s="268">
        <v>-1</v>
      </c>
      <c r="K15747" s="83" t="str">
        <f>IFERROR(IFERROR(VLOOKUP(I15747,'DE-PARA'!B:D,3,0),VLOOKUP(I15747,'DE-PARA'!C:D,2,0)),"NÃO ENCONTRADO")</f>
        <v>Outras Saídas</v>
      </c>
      <c r="L15747" s="50" t="str">
        <f>VLOOKUP(K15747,'Base -Receita-Despesa'!$B:$AS,1,FALSE)</f>
        <v>Outras Saídas</v>
      </c>
    </row>
    <row r="15748" spans="1:12" x14ac:dyDescent="0.3">
      <c r="A15748" s="82" t="str">
        <f t="shared" si="492"/>
        <v>2019</v>
      </c>
      <c r="B15748" s="263" t="s">
        <v>2228</v>
      </c>
      <c r="C15748" s="264" t="s">
        <v>138</v>
      </c>
      <c r="D15748" s="74" t="str">
        <f t="shared" ref="D15748:D15811" si="493">TEXT(E15748,"mmm/aaaa")</f>
        <v>nov/2019</v>
      </c>
      <c r="E15748" s="267">
        <v>43773</v>
      </c>
      <c r="F15748" s="263" t="s">
        <v>1261</v>
      </c>
      <c r="G15748" s="265" t="s">
        <v>2229</v>
      </c>
      <c r="H15748" s="268" t="s">
        <v>4866</v>
      </c>
      <c r="I15748" s="268" t="s">
        <v>135</v>
      </c>
      <c r="J15748" s="268">
        <v>-1</v>
      </c>
      <c r="K15748" s="83" t="str">
        <f>IFERROR(IFERROR(VLOOKUP(I15748,'DE-PARA'!B:D,3,0),VLOOKUP(I15748,'DE-PARA'!C:D,2,0)),"NÃO ENCONTRADO")</f>
        <v>Outras Saídas</v>
      </c>
      <c r="L15748" s="50" t="str">
        <f>VLOOKUP(K15748,'Base -Receita-Despesa'!$B:$AS,1,FALSE)</f>
        <v>Outras Saídas</v>
      </c>
    </row>
    <row r="15749" spans="1:12" x14ac:dyDescent="0.3">
      <c r="A15749" s="82" t="str">
        <f t="shared" si="492"/>
        <v>2019</v>
      </c>
      <c r="B15749" s="263" t="s">
        <v>2228</v>
      </c>
      <c r="C15749" s="264" t="s">
        <v>138</v>
      </c>
      <c r="D15749" s="74" t="str">
        <f t="shared" si="493"/>
        <v>nov/2019</v>
      </c>
      <c r="E15749" s="267">
        <v>43773</v>
      </c>
      <c r="F15749" s="263" t="s">
        <v>1070</v>
      </c>
      <c r="G15749" s="265" t="s">
        <v>2229</v>
      </c>
      <c r="H15749" s="268" t="s">
        <v>1071</v>
      </c>
      <c r="I15749" s="268" t="s">
        <v>2237</v>
      </c>
      <c r="J15749" s="269">
        <v>66685.919999999998</v>
      </c>
      <c r="K15749" s="83" t="str">
        <f>IFERROR(IFERROR(VLOOKUP(I15749,'DE-PARA'!B:D,3,0),VLOOKUP(I15749,'DE-PARA'!C:D,2,0)),"NÃO ENCONTRADO")</f>
        <v>Entrada Conta Aplicação (+)</v>
      </c>
      <c r="L15749" s="50" t="str">
        <f>VLOOKUP(K15749,'Base -Receita-Despesa'!$B:$AS,1,FALSE)</f>
        <v>ENTRADA CONTA APLICAÇÃO (+)</v>
      </c>
    </row>
    <row r="15750" spans="1:12" x14ac:dyDescent="0.3">
      <c r="A15750" s="82" t="str">
        <f t="shared" si="492"/>
        <v>2019</v>
      </c>
      <c r="B15750" s="263" t="s">
        <v>2240</v>
      </c>
      <c r="C15750" s="264" t="s">
        <v>138</v>
      </c>
      <c r="D15750" s="74" t="str">
        <f t="shared" si="493"/>
        <v>nov/2019</v>
      </c>
      <c r="E15750" s="267">
        <v>43774</v>
      </c>
      <c r="F15750" s="263" t="s">
        <v>1061</v>
      </c>
      <c r="G15750" s="263" t="s">
        <v>2229</v>
      </c>
      <c r="H15750" s="268" t="s">
        <v>4370</v>
      </c>
      <c r="I15750" s="268" t="s">
        <v>126</v>
      </c>
      <c r="J15750" s="269">
        <v>-210748.86</v>
      </c>
      <c r="K15750" s="83" t="str">
        <f>IFERROR(IFERROR(VLOOKUP(I15750,'DE-PARA'!B:D,3,0),VLOOKUP(I15750,'DE-PARA'!C:D,2,0)),"NÃO ENCONTRADO")</f>
        <v>TEV – Transferências Entre Contas (Entradas)</v>
      </c>
      <c r="L15750" s="50" t="str">
        <f>VLOOKUP(K15750,'Base -Receita-Despesa'!$B:$AS,1,FALSE)</f>
        <v>TEV – Transferências Entre Contas (Entradas)</v>
      </c>
    </row>
    <row r="15751" spans="1:12" x14ac:dyDescent="0.3">
      <c r="A15751" s="82" t="str">
        <f t="shared" si="492"/>
        <v>2019</v>
      </c>
      <c r="B15751" s="263" t="s">
        <v>2240</v>
      </c>
      <c r="C15751" s="264" t="s">
        <v>138</v>
      </c>
      <c r="D15751" s="74" t="str">
        <f t="shared" si="493"/>
        <v>nov/2019</v>
      </c>
      <c r="E15751" s="267">
        <v>43774</v>
      </c>
      <c r="F15751" s="263" t="s">
        <v>1070</v>
      </c>
      <c r="G15751" s="263" t="s">
        <v>2229</v>
      </c>
      <c r="H15751" s="268" t="s">
        <v>1071</v>
      </c>
      <c r="I15751" s="268" t="s">
        <v>2237</v>
      </c>
      <c r="J15751" s="269">
        <v>210748.86</v>
      </c>
      <c r="K15751" s="83" t="str">
        <f>IFERROR(IFERROR(VLOOKUP(I15751,'DE-PARA'!B:D,3,0),VLOOKUP(I15751,'DE-PARA'!C:D,2,0)),"NÃO ENCONTRADO")</f>
        <v>Entrada Conta Aplicação (+)</v>
      </c>
      <c r="L15751" s="50" t="str">
        <f>VLOOKUP(K15751,'Base -Receita-Despesa'!$B:$AS,1,FALSE)</f>
        <v>ENTRADA CONTA APLICAÇÃO (+)</v>
      </c>
    </row>
    <row r="15752" spans="1:12" x14ac:dyDescent="0.3">
      <c r="A15752" s="82" t="str">
        <f t="shared" si="492"/>
        <v>2019</v>
      </c>
      <c r="B15752" s="263" t="s">
        <v>2228</v>
      </c>
      <c r="C15752" s="264" t="s">
        <v>138</v>
      </c>
      <c r="D15752" s="74" t="str">
        <f t="shared" si="493"/>
        <v>nov/2019</v>
      </c>
      <c r="E15752" s="267">
        <v>43774</v>
      </c>
      <c r="F15752" s="263" t="s">
        <v>1061</v>
      </c>
      <c r="G15752" s="263" t="s">
        <v>2229</v>
      </c>
      <c r="H15752" s="268" t="s">
        <v>4370</v>
      </c>
      <c r="I15752" s="268" t="s">
        <v>126</v>
      </c>
      <c r="J15752" s="269">
        <v>210748.86</v>
      </c>
      <c r="K15752" s="83" t="str">
        <f>IFERROR(IFERROR(VLOOKUP(I15752,'DE-PARA'!B:D,3,0),VLOOKUP(I15752,'DE-PARA'!C:D,2,0)),"NÃO ENCONTRADO")</f>
        <v>TEV – Transferências Entre Contas (Entradas)</v>
      </c>
      <c r="L15752" s="50" t="str">
        <f>VLOOKUP(K15752,'Base -Receita-Despesa'!$B:$AS,1,FALSE)</f>
        <v>TEV – Transferências Entre Contas (Entradas)</v>
      </c>
    </row>
    <row r="15753" spans="1:12" x14ac:dyDescent="0.3">
      <c r="A15753" s="82" t="str">
        <f t="shared" si="492"/>
        <v>2019</v>
      </c>
      <c r="B15753" s="263" t="s">
        <v>2228</v>
      </c>
      <c r="C15753" s="264" t="s">
        <v>138</v>
      </c>
      <c r="D15753" s="74" t="str">
        <f t="shared" si="493"/>
        <v>nov/2019</v>
      </c>
      <c r="E15753" s="267">
        <v>43774</v>
      </c>
      <c r="F15753" s="263" t="s">
        <v>139</v>
      </c>
      <c r="G15753" s="263" t="s">
        <v>2229</v>
      </c>
      <c r="H15753" s="268" t="s">
        <v>4867</v>
      </c>
      <c r="I15753" s="273" t="s">
        <v>141</v>
      </c>
      <c r="J15753" s="269">
        <v>-1276.0999999999999</v>
      </c>
      <c r="K15753" s="83" t="str">
        <f>IFERROR(IFERROR(VLOOKUP(I15753,'DE-PARA'!B:D,3,0),VLOOKUP(I15753,'DE-PARA'!C:D,2,0)),"NÃO ENCONTRADO")</f>
        <v>Pessoal</v>
      </c>
      <c r="L15753" s="50" t="str">
        <f>VLOOKUP(K15753,'Base -Receita-Despesa'!$B:$AS,1,FALSE)</f>
        <v>Pessoal</v>
      </c>
    </row>
    <row r="15754" spans="1:12" x14ac:dyDescent="0.3">
      <c r="A15754" s="82" t="str">
        <f t="shared" si="492"/>
        <v>2019</v>
      </c>
      <c r="B15754" s="263" t="s">
        <v>2228</v>
      </c>
      <c r="C15754" s="264" t="s">
        <v>138</v>
      </c>
      <c r="D15754" s="74" t="str">
        <f t="shared" si="493"/>
        <v>nov/2019</v>
      </c>
      <c r="E15754" s="267">
        <v>43774</v>
      </c>
      <c r="F15754" s="263" t="s">
        <v>139</v>
      </c>
      <c r="G15754" s="263" t="s">
        <v>2229</v>
      </c>
      <c r="H15754" s="268" t="s">
        <v>4802</v>
      </c>
      <c r="I15754" s="273" t="s">
        <v>141</v>
      </c>
      <c r="J15754" s="269">
        <v>-1135.49</v>
      </c>
      <c r="K15754" s="83" t="str">
        <f>IFERROR(IFERROR(VLOOKUP(I15754,'DE-PARA'!B:D,3,0),VLOOKUP(I15754,'DE-PARA'!C:D,2,0)),"NÃO ENCONTRADO")</f>
        <v>Pessoal</v>
      </c>
      <c r="L15754" s="50" t="str">
        <f>VLOOKUP(K15754,'Base -Receita-Despesa'!$B:$AS,1,FALSE)</f>
        <v>Pessoal</v>
      </c>
    </row>
    <row r="15755" spans="1:12" x14ac:dyDescent="0.3">
      <c r="A15755" s="82" t="str">
        <f t="shared" si="492"/>
        <v>2019</v>
      </c>
      <c r="B15755" s="263" t="s">
        <v>2228</v>
      </c>
      <c r="C15755" s="264" t="s">
        <v>138</v>
      </c>
      <c r="D15755" s="74" t="str">
        <f t="shared" si="493"/>
        <v>nov/2019</v>
      </c>
      <c r="E15755" s="267">
        <v>43774</v>
      </c>
      <c r="F15755" s="265">
        <v>3964</v>
      </c>
      <c r="G15755" s="265" t="s">
        <v>2229</v>
      </c>
      <c r="H15755" s="273" t="s">
        <v>4667</v>
      </c>
      <c r="I15755" s="273" t="s">
        <v>2182</v>
      </c>
      <c r="J15755" s="268">
        <v>-147.15</v>
      </c>
      <c r="K15755" s="83" t="str">
        <f>IFERROR(IFERROR(VLOOKUP(I15755,'DE-PARA'!B:D,3,0),VLOOKUP(I15755,'DE-PARA'!C:D,2,0)),"NÃO ENCONTRADO")</f>
        <v>Materiais</v>
      </c>
      <c r="L15755" s="50" t="str">
        <f>VLOOKUP(K15755,'Base -Receita-Despesa'!$B:$AS,1,FALSE)</f>
        <v>Materiais</v>
      </c>
    </row>
    <row r="15756" spans="1:12" x14ac:dyDescent="0.3">
      <c r="A15756" s="82" t="str">
        <f t="shared" si="492"/>
        <v>2019</v>
      </c>
      <c r="B15756" s="263" t="s">
        <v>2228</v>
      </c>
      <c r="C15756" s="264" t="s">
        <v>138</v>
      </c>
      <c r="D15756" s="74" t="str">
        <f t="shared" si="493"/>
        <v>nov/2019</v>
      </c>
      <c r="E15756" s="267">
        <v>43774</v>
      </c>
      <c r="F15756" s="263" t="s">
        <v>139</v>
      </c>
      <c r="G15756" s="263" t="s">
        <v>2229</v>
      </c>
      <c r="H15756" s="268" t="s">
        <v>4868</v>
      </c>
      <c r="I15756" s="273" t="s">
        <v>141</v>
      </c>
      <c r="J15756" s="269">
        <v>-4637</v>
      </c>
      <c r="K15756" s="83" t="str">
        <f>IFERROR(IFERROR(VLOOKUP(I15756,'DE-PARA'!B:D,3,0),VLOOKUP(I15756,'DE-PARA'!C:D,2,0)),"NÃO ENCONTRADO")</f>
        <v>Pessoal</v>
      </c>
      <c r="L15756" s="50" t="str">
        <f>VLOOKUP(K15756,'Base -Receita-Despesa'!$B:$AS,1,FALSE)</f>
        <v>Pessoal</v>
      </c>
    </row>
    <row r="15757" spans="1:12" x14ac:dyDescent="0.3">
      <c r="A15757" s="82" t="str">
        <f t="shared" si="492"/>
        <v>2019</v>
      </c>
      <c r="B15757" s="263" t="s">
        <v>2228</v>
      </c>
      <c r="C15757" s="264" t="s">
        <v>138</v>
      </c>
      <c r="D15757" s="74" t="str">
        <f t="shared" si="493"/>
        <v>nov/2019</v>
      </c>
      <c r="E15757" s="267">
        <v>43774</v>
      </c>
      <c r="F15757" s="263" t="s">
        <v>139</v>
      </c>
      <c r="G15757" s="263" t="s">
        <v>2229</v>
      </c>
      <c r="H15757" s="268" t="s">
        <v>4286</v>
      </c>
      <c r="I15757" s="273" t="s">
        <v>141</v>
      </c>
      <c r="J15757" s="269">
        <v>-1308.1300000000001</v>
      </c>
      <c r="K15757" s="83" t="str">
        <f>IFERROR(IFERROR(VLOOKUP(I15757,'DE-PARA'!B:D,3,0),VLOOKUP(I15757,'DE-PARA'!C:D,2,0)),"NÃO ENCONTRADO")</f>
        <v>Pessoal</v>
      </c>
      <c r="L15757" s="50" t="str">
        <f>VLOOKUP(K15757,'Base -Receita-Despesa'!$B:$AS,1,FALSE)</f>
        <v>Pessoal</v>
      </c>
    </row>
    <row r="15758" spans="1:12" x14ac:dyDescent="0.3">
      <c r="A15758" s="82" t="str">
        <f t="shared" si="492"/>
        <v>2019</v>
      </c>
      <c r="B15758" s="263" t="s">
        <v>2228</v>
      </c>
      <c r="C15758" s="264" t="s">
        <v>138</v>
      </c>
      <c r="D15758" s="74" t="str">
        <f t="shared" si="493"/>
        <v>nov/2019</v>
      </c>
      <c r="E15758" s="267">
        <v>43774</v>
      </c>
      <c r="F15758" s="263" t="s">
        <v>139</v>
      </c>
      <c r="G15758" s="263" t="s">
        <v>2229</v>
      </c>
      <c r="H15758" s="268" t="s">
        <v>4803</v>
      </c>
      <c r="I15758" s="273" t="s">
        <v>141</v>
      </c>
      <c r="J15758" s="269">
        <v>-1042.21</v>
      </c>
      <c r="K15758" s="83" t="str">
        <f>IFERROR(IFERROR(VLOOKUP(I15758,'DE-PARA'!B:D,3,0),VLOOKUP(I15758,'DE-PARA'!C:D,2,0)),"NÃO ENCONTRADO")</f>
        <v>Pessoal</v>
      </c>
      <c r="L15758" s="50" t="str">
        <f>VLOOKUP(K15758,'Base -Receita-Despesa'!$B:$AS,1,FALSE)</f>
        <v>Pessoal</v>
      </c>
    </row>
    <row r="15759" spans="1:12" x14ac:dyDescent="0.3">
      <c r="A15759" s="82" t="str">
        <f t="shared" si="492"/>
        <v>2019</v>
      </c>
      <c r="B15759" s="263" t="s">
        <v>2228</v>
      </c>
      <c r="C15759" s="264" t="s">
        <v>138</v>
      </c>
      <c r="D15759" s="74" t="str">
        <f t="shared" si="493"/>
        <v>nov/2019</v>
      </c>
      <c r="E15759" s="267">
        <v>43774</v>
      </c>
      <c r="F15759" s="263" t="s">
        <v>1261</v>
      </c>
      <c r="G15759" s="263" t="s">
        <v>2229</v>
      </c>
      <c r="H15759" s="268" t="s">
        <v>2250</v>
      </c>
      <c r="I15759" s="268" t="s">
        <v>135</v>
      </c>
      <c r="J15759" s="268">
        <v>-9.5</v>
      </c>
      <c r="K15759" s="83" t="str">
        <f>IFERROR(IFERROR(VLOOKUP(I15759,'DE-PARA'!B:D,3,0),VLOOKUP(I15759,'DE-PARA'!C:D,2,0)),"NÃO ENCONTRADO")</f>
        <v>Outras Saídas</v>
      </c>
      <c r="L15759" s="50" t="str">
        <f>VLOOKUP(K15759,'Base -Receita-Despesa'!$B:$AS,1,FALSE)</f>
        <v>Outras Saídas</v>
      </c>
    </row>
    <row r="15760" spans="1:12" x14ac:dyDescent="0.3">
      <c r="A15760" s="82" t="str">
        <f t="shared" si="492"/>
        <v>2019</v>
      </c>
      <c r="B15760" s="263" t="s">
        <v>2228</v>
      </c>
      <c r="C15760" s="264" t="s">
        <v>138</v>
      </c>
      <c r="D15760" s="74" t="str">
        <f t="shared" si="493"/>
        <v>nov/2019</v>
      </c>
      <c r="E15760" s="267">
        <v>43774</v>
      </c>
      <c r="F15760" s="263" t="s">
        <v>1261</v>
      </c>
      <c r="G15760" s="263" t="s">
        <v>2229</v>
      </c>
      <c r="H15760" s="268" t="s">
        <v>2250</v>
      </c>
      <c r="I15760" s="268" t="s">
        <v>135</v>
      </c>
      <c r="J15760" s="268">
        <v>-9.5</v>
      </c>
      <c r="K15760" s="83" t="str">
        <f>IFERROR(IFERROR(VLOOKUP(I15760,'DE-PARA'!B:D,3,0),VLOOKUP(I15760,'DE-PARA'!C:D,2,0)),"NÃO ENCONTRADO")</f>
        <v>Outras Saídas</v>
      </c>
      <c r="L15760" s="50" t="str">
        <f>VLOOKUP(K15760,'Base -Receita-Despesa'!$B:$AS,1,FALSE)</f>
        <v>Outras Saídas</v>
      </c>
    </row>
    <row r="15761" spans="1:12" x14ac:dyDescent="0.3">
      <c r="A15761" s="82" t="str">
        <f t="shared" si="492"/>
        <v>2019</v>
      </c>
      <c r="B15761" s="263" t="s">
        <v>2228</v>
      </c>
      <c r="C15761" s="264" t="s">
        <v>138</v>
      </c>
      <c r="D15761" s="74" t="str">
        <f t="shared" si="493"/>
        <v>nov/2019</v>
      </c>
      <c r="E15761" s="267">
        <v>43774</v>
      </c>
      <c r="F15761" s="263" t="s">
        <v>1261</v>
      </c>
      <c r="G15761" s="263" t="s">
        <v>2229</v>
      </c>
      <c r="H15761" s="268" t="s">
        <v>2250</v>
      </c>
      <c r="I15761" s="268" t="s">
        <v>135</v>
      </c>
      <c r="J15761" s="268">
        <v>-9.5</v>
      </c>
      <c r="K15761" s="83" t="str">
        <f>IFERROR(IFERROR(VLOOKUP(I15761,'DE-PARA'!B:D,3,0),VLOOKUP(I15761,'DE-PARA'!C:D,2,0)),"NÃO ENCONTRADO")</f>
        <v>Outras Saídas</v>
      </c>
      <c r="L15761" s="50" t="str">
        <f>VLOOKUP(K15761,'Base -Receita-Despesa'!$B:$AS,1,FALSE)</f>
        <v>Outras Saídas</v>
      </c>
    </row>
    <row r="15762" spans="1:12" x14ac:dyDescent="0.3">
      <c r="A15762" s="82" t="str">
        <f t="shared" si="492"/>
        <v>2019</v>
      </c>
      <c r="B15762" s="263" t="s">
        <v>2228</v>
      </c>
      <c r="C15762" s="264" t="s">
        <v>138</v>
      </c>
      <c r="D15762" s="74" t="str">
        <f t="shared" si="493"/>
        <v>nov/2019</v>
      </c>
      <c r="E15762" s="267">
        <v>43774</v>
      </c>
      <c r="F15762" s="265" t="s">
        <v>4405</v>
      </c>
      <c r="G15762" s="265" t="s">
        <v>2229</v>
      </c>
      <c r="H15762" s="273" t="s">
        <v>4869</v>
      </c>
      <c r="I15762" s="273" t="s">
        <v>846</v>
      </c>
      <c r="J15762" s="268">
        <v>-769.01</v>
      </c>
      <c r="K15762" s="83" t="str">
        <f>IFERROR(IFERROR(VLOOKUP(I15762,'DE-PARA'!B:D,3,0),VLOOKUP(I15762,'DE-PARA'!C:D,2,0)),"NÃO ENCONTRADO")</f>
        <v>Pessoal</v>
      </c>
      <c r="L15762" s="50" t="str">
        <f>VLOOKUP(K15762,'Base -Receita-Despesa'!$B:$AS,1,FALSE)</f>
        <v>Pessoal</v>
      </c>
    </row>
    <row r="15763" spans="1:12" x14ac:dyDescent="0.3">
      <c r="A15763" s="82" t="str">
        <f t="shared" si="492"/>
        <v>2019</v>
      </c>
      <c r="B15763" s="263" t="s">
        <v>2228</v>
      </c>
      <c r="C15763" s="264" t="s">
        <v>138</v>
      </c>
      <c r="D15763" s="74" t="str">
        <f t="shared" si="493"/>
        <v>nov/2019</v>
      </c>
      <c r="E15763" s="267">
        <v>43774</v>
      </c>
      <c r="F15763" s="263" t="s">
        <v>1261</v>
      </c>
      <c r="G15763" s="263" t="s">
        <v>2229</v>
      </c>
      <c r="H15763" s="268" t="s">
        <v>4866</v>
      </c>
      <c r="I15763" s="268" t="s">
        <v>135</v>
      </c>
      <c r="J15763" s="268">
        <v>-1</v>
      </c>
      <c r="K15763" s="83" t="str">
        <f>IFERROR(IFERROR(VLOOKUP(I15763,'DE-PARA'!B:D,3,0),VLOOKUP(I15763,'DE-PARA'!C:D,2,0)),"NÃO ENCONTRADO")</f>
        <v>Outras Saídas</v>
      </c>
      <c r="L15763" s="50" t="str">
        <f>VLOOKUP(K15763,'Base -Receita-Despesa'!$B:$AS,1,FALSE)</f>
        <v>Outras Saídas</v>
      </c>
    </row>
    <row r="15764" spans="1:12" x14ac:dyDescent="0.3">
      <c r="A15764" s="82" t="str">
        <f t="shared" si="492"/>
        <v>2019</v>
      </c>
      <c r="B15764" s="263" t="s">
        <v>2228</v>
      </c>
      <c r="C15764" s="264" t="s">
        <v>138</v>
      </c>
      <c r="D15764" s="74" t="str">
        <f t="shared" si="493"/>
        <v>nov/2019</v>
      </c>
      <c r="E15764" s="267">
        <v>43774</v>
      </c>
      <c r="F15764" s="263" t="s">
        <v>1261</v>
      </c>
      <c r="G15764" s="263" t="s">
        <v>2229</v>
      </c>
      <c r="H15764" s="268" t="s">
        <v>4866</v>
      </c>
      <c r="I15764" s="268" t="s">
        <v>135</v>
      </c>
      <c r="J15764" s="268">
        <v>-1</v>
      </c>
      <c r="K15764" s="83" t="str">
        <f>IFERROR(IFERROR(VLOOKUP(I15764,'DE-PARA'!B:D,3,0),VLOOKUP(I15764,'DE-PARA'!C:D,2,0)),"NÃO ENCONTRADO")</f>
        <v>Outras Saídas</v>
      </c>
      <c r="L15764" s="50" t="str">
        <f>VLOOKUP(K15764,'Base -Receita-Despesa'!$B:$AS,1,FALSE)</f>
        <v>Outras Saídas</v>
      </c>
    </row>
    <row r="15765" spans="1:12" x14ac:dyDescent="0.3">
      <c r="A15765" s="82" t="str">
        <f t="shared" si="492"/>
        <v>2019</v>
      </c>
      <c r="B15765" s="263" t="s">
        <v>2228</v>
      </c>
      <c r="C15765" s="264" t="s">
        <v>138</v>
      </c>
      <c r="D15765" s="74" t="str">
        <f t="shared" si="493"/>
        <v>nov/2019</v>
      </c>
      <c r="E15765" s="267">
        <v>43774</v>
      </c>
      <c r="F15765" s="263" t="s">
        <v>1261</v>
      </c>
      <c r="G15765" s="263" t="s">
        <v>2229</v>
      </c>
      <c r="H15765" s="268" t="s">
        <v>4866</v>
      </c>
      <c r="I15765" s="268" t="s">
        <v>135</v>
      </c>
      <c r="J15765" s="268">
        <v>-1</v>
      </c>
      <c r="K15765" s="83" t="str">
        <f>IFERROR(IFERROR(VLOOKUP(I15765,'DE-PARA'!B:D,3,0),VLOOKUP(I15765,'DE-PARA'!C:D,2,0)),"NÃO ENCONTRADO")</f>
        <v>Outras Saídas</v>
      </c>
      <c r="L15765" s="50" t="str">
        <f>VLOOKUP(K15765,'Base -Receita-Despesa'!$B:$AS,1,FALSE)</f>
        <v>Outras Saídas</v>
      </c>
    </row>
    <row r="15766" spans="1:12" x14ac:dyDescent="0.3">
      <c r="A15766" s="82" t="str">
        <f t="shared" si="492"/>
        <v>2019</v>
      </c>
      <c r="B15766" s="263" t="s">
        <v>2228</v>
      </c>
      <c r="C15766" s="264" t="s">
        <v>138</v>
      </c>
      <c r="D15766" s="74" t="str">
        <f t="shared" si="493"/>
        <v>nov/2019</v>
      </c>
      <c r="E15766" s="267">
        <v>43775</v>
      </c>
      <c r="F15766" s="265" t="s">
        <v>4377</v>
      </c>
      <c r="G15766" s="265" t="s">
        <v>2229</v>
      </c>
      <c r="H15766" s="273" t="s">
        <v>4870</v>
      </c>
      <c r="I15766" s="273" t="s">
        <v>128</v>
      </c>
      <c r="J15766" s="269">
        <v>-40537.160000000003</v>
      </c>
      <c r="K15766" s="83" t="str">
        <f>IFERROR(IFERROR(VLOOKUP(I15766,'DE-PARA'!B:D,3,0),VLOOKUP(I15766,'DE-PARA'!C:D,2,0)),"NÃO ENCONTRADO")</f>
        <v>Encargos sobre Folha de Pagamento</v>
      </c>
      <c r="L15766" s="50" t="str">
        <f>VLOOKUP(K15766,'Base -Receita-Despesa'!$B:$AS,1,FALSE)</f>
        <v>Encargos sobre Folha de Pagamento</v>
      </c>
    </row>
    <row r="15767" spans="1:12" x14ac:dyDescent="0.3">
      <c r="A15767" s="82" t="str">
        <f t="shared" si="492"/>
        <v>2019</v>
      </c>
      <c r="B15767" s="263" t="s">
        <v>2228</v>
      </c>
      <c r="C15767" s="264" t="s">
        <v>138</v>
      </c>
      <c r="D15767" s="74" t="str">
        <f t="shared" si="493"/>
        <v>nov/2019</v>
      </c>
      <c r="E15767" s="267">
        <v>43775</v>
      </c>
      <c r="F15767" s="265">
        <v>9154</v>
      </c>
      <c r="G15767" s="265" t="s">
        <v>2229</v>
      </c>
      <c r="H15767" s="273" t="s">
        <v>4432</v>
      </c>
      <c r="I15767" s="273" t="s">
        <v>2182</v>
      </c>
      <c r="J15767" s="273">
        <v>-900.11</v>
      </c>
      <c r="K15767" s="83" t="str">
        <f>IFERROR(IFERROR(VLOOKUP(I15767,'DE-PARA'!B:D,3,0),VLOOKUP(I15767,'DE-PARA'!C:D,2,0)),"NÃO ENCONTRADO")</f>
        <v>Materiais</v>
      </c>
      <c r="L15767" s="50" t="str">
        <f>VLOOKUP(K15767,'Base -Receita-Despesa'!$B:$AS,1,FALSE)</f>
        <v>Materiais</v>
      </c>
    </row>
    <row r="15768" spans="1:12" x14ac:dyDescent="0.3">
      <c r="A15768" s="82" t="str">
        <f t="shared" si="492"/>
        <v>2019</v>
      </c>
      <c r="B15768" s="263" t="s">
        <v>2228</v>
      </c>
      <c r="C15768" s="264" t="s">
        <v>138</v>
      </c>
      <c r="D15768" s="74" t="str">
        <f t="shared" si="493"/>
        <v>nov/2019</v>
      </c>
      <c r="E15768" s="267">
        <v>43775</v>
      </c>
      <c r="F15768" s="265">
        <v>9154</v>
      </c>
      <c r="G15768" s="265" t="s">
        <v>2229</v>
      </c>
      <c r="H15768" s="273" t="s">
        <v>4432</v>
      </c>
      <c r="I15768" s="268" t="s">
        <v>562</v>
      </c>
      <c r="J15768" s="268">
        <v>-169.21</v>
      </c>
      <c r="K15768" s="83" t="str">
        <f>IFERROR(IFERROR(VLOOKUP(I15768,'DE-PARA'!B:D,3,0),VLOOKUP(I15768,'DE-PARA'!C:D,2,0)),"NÃO ENCONTRADO")</f>
        <v>Outras Saídas</v>
      </c>
      <c r="L15768" s="50" t="str">
        <f>VLOOKUP(K15768,'Base -Receita-Despesa'!$B:$AS,1,FALSE)</f>
        <v>Outras Saídas</v>
      </c>
    </row>
    <row r="15769" spans="1:12" x14ac:dyDescent="0.3">
      <c r="A15769" s="82" t="str">
        <f t="shared" si="492"/>
        <v>2019</v>
      </c>
      <c r="B15769" s="263" t="s">
        <v>2228</v>
      </c>
      <c r="C15769" s="264" t="s">
        <v>138</v>
      </c>
      <c r="D15769" s="74" t="str">
        <f t="shared" si="493"/>
        <v>nov/2019</v>
      </c>
      <c r="E15769" s="267">
        <v>43775</v>
      </c>
      <c r="F15769" s="265" t="s">
        <v>3376</v>
      </c>
      <c r="G15769" s="265" t="s">
        <v>2229</v>
      </c>
      <c r="H15769" s="273" t="s">
        <v>4606</v>
      </c>
      <c r="I15769" s="273" t="s">
        <v>130</v>
      </c>
      <c r="J15769" s="269">
        <v>-3159.17</v>
      </c>
      <c r="K15769" s="83" t="str">
        <f>IFERROR(IFERROR(VLOOKUP(I15769,'DE-PARA'!B:D,3,0),VLOOKUP(I15769,'DE-PARA'!C:D,2,0)),"NÃO ENCONTRADO")</f>
        <v>Rescisões Trabalhistas</v>
      </c>
      <c r="L15769" s="50" t="str">
        <f>VLOOKUP(K15769,'Base -Receita-Despesa'!$B:$AS,1,FALSE)</f>
        <v>Rescisões Trabalhistas</v>
      </c>
    </row>
    <row r="15770" spans="1:12" x14ac:dyDescent="0.3">
      <c r="A15770" s="82" t="str">
        <f t="shared" si="492"/>
        <v>2019</v>
      </c>
      <c r="B15770" s="263" t="s">
        <v>2228</v>
      </c>
      <c r="C15770" s="264" t="s">
        <v>138</v>
      </c>
      <c r="D15770" s="74" t="str">
        <f t="shared" si="493"/>
        <v>nov/2019</v>
      </c>
      <c r="E15770" s="267">
        <v>43775</v>
      </c>
      <c r="F15770" s="279">
        <v>149954</v>
      </c>
      <c r="G15770" s="265" t="s">
        <v>2229</v>
      </c>
      <c r="H15770" s="283" t="s">
        <v>4871</v>
      </c>
      <c r="I15770" s="283" t="s">
        <v>2217</v>
      </c>
      <c r="J15770" s="269">
        <v>-1628</v>
      </c>
      <c r="K15770" s="83" t="str">
        <f>IFERROR(IFERROR(VLOOKUP(I15770,'DE-PARA'!B:D,3,0),VLOOKUP(I15770,'DE-PARA'!C:D,2,0)),"NÃO ENCONTRADO")</f>
        <v>Investimentos</v>
      </c>
      <c r="L15770" s="50" t="str">
        <f>VLOOKUP(K15770,'Base -Receita-Despesa'!$B:$AS,1,FALSE)</f>
        <v>Investimentos</v>
      </c>
    </row>
    <row r="15771" spans="1:12" x14ac:dyDescent="0.3">
      <c r="A15771" s="82" t="str">
        <f t="shared" si="492"/>
        <v>2019</v>
      </c>
      <c r="B15771" s="263" t="s">
        <v>2228</v>
      </c>
      <c r="C15771" s="264" t="s">
        <v>138</v>
      </c>
      <c r="D15771" s="74" t="str">
        <f t="shared" si="493"/>
        <v>nov/2019</v>
      </c>
      <c r="E15771" s="267">
        <v>43775</v>
      </c>
      <c r="F15771" s="279">
        <v>416139</v>
      </c>
      <c r="G15771" s="265" t="s">
        <v>2229</v>
      </c>
      <c r="H15771" s="283" t="s">
        <v>4872</v>
      </c>
      <c r="I15771" s="283" t="s">
        <v>2217</v>
      </c>
      <c r="J15771" s="268">
        <v>-356</v>
      </c>
      <c r="K15771" s="83" t="str">
        <f>IFERROR(IFERROR(VLOOKUP(I15771,'DE-PARA'!B:D,3,0),VLOOKUP(I15771,'DE-PARA'!C:D,2,0)),"NÃO ENCONTRADO")</f>
        <v>Investimentos</v>
      </c>
      <c r="L15771" s="50" t="str">
        <f>VLOOKUP(K15771,'Base -Receita-Despesa'!$B:$AS,1,FALSE)</f>
        <v>Investimentos</v>
      </c>
    </row>
    <row r="15772" spans="1:12" x14ac:dyDescent="0.3">
      <c r="A15772" s="82" t="str">
        <f t="shared" si="492"/>
        <v>2019</v>
      </c>
      <c r="B15772" s="263" t="s">
        <v>2228</v>
      </c>
      <c r="C15772" s="264" t="s">
        <v>138</v>
      </c>
      <c r="D15772" s="74" t="str">
        <f t="shared" si="493"/>
        <v>nov/2019</v>
      </c>
      <c r="E15772" s="267">
        <v>43775</v>
      </c>
      <c r="F15772" s="265" t="s">
        <v>4733</v>
      </c>
      <c r="G15772" s="265" t="s">
        <v>2229</v>
      </c>
      <c r="H15772" s="273" t="s">
        <v>4570</v>
      </c>
      <c r="I15772" s="273" t="s">
        <v>133</v>
      </c>
      <c r="J15772" s="269">
        <v>-2296.16</v>
      </c>
      <c r="K15772" s="83" t="str">
        <f>IFERROR(IFERROR(VLOOKUP(I15772,'DE-PARA'!B:D,3,0),VLOOKUP(I15772,'DE-PARA'!C:D,2,0)),"NÃO ENCONTRADO")</f>
        <v>Pessoal</v>
      </c>
      <c r="L15772" s="50" t="str">
        <f>VLOOKUP(K15772,'Base -Receita-Despesa'!$B:$AS,1,FALSE)</f>
        <v>Pessoal</v>
      </c>
    </row>
    <row r="15773" spans="1:12" x14ac:dyDescent="0.3">
      <c r="A15773" s="82" t="str">
        <f t="shared" si="492"/>
        <v>2019</v>
      </c>
      <c r="B15773" s="263" t="s">
        <v>2228</v>
      </c>
      <c r="C15773" s="264" t="s">
        <v>138</v>
      </c>
      <c r="D15773" s="74" t="str">
        <f t="shared" si="493"/>
        <v>nov/2019</v>
      </c>
      <c r="E15773" s="267">
        <v>43775</v>
      </c>
      <c r="F15773" s="265" t="s">
        <v>4733</v>
      </c>
      <c r="G15773" s="265" t="s">
        <v>2229</v>
      </c>
      <c r="H15773" s="273" t="s">
        <v>2258</v>
      </c>
      <c r="I15773" s="273" t="s">
        <v>133</v>
      </c>
      <c r="J15773" s="269">
        <v>-1162.33</v>
      </c>
      <c r="K15773" s="83" t="str">
        <f>IFERROR(IFERROR(VLOOKUP(I15773,'DE-PARA'!B:D,3,0),VLOOKUP(I15773,'DE-PARA'!C:D,2,0)),"NÃO ENCONTRADO")</f>
        <v>Pessoal</v>
      </c>
      <c r="L15773" s="50" t="str">
        <f>VLOOKUP(K15773,'Base -Receita-Despesa'!$B:$AS,1,FALSE)</f>
        <v>Pessoal</v>
      </c>
    </row>
    <row r="15774" spans="1:12" x14ac:dyDescent="0.3">
      <c r="A15774" s="82" t="str">
        <f t="shared" si="492"/>
        <v>2019</v>
      </c>
      <c r="B15774" s="263" t="s">
        <v>2228</v>
      </c>
      <c r="C15774" s="264" t="s">
        <v>138</v>
      </c>
      <c r="D15774" s="74" t="str">
        <f t="shared" si="493"/>
        <v>nov/2019</v>
      </c>
      <c r="E15774" s="267">
        <v>43775</v>
      </c>
      <c r="F15774" s="263" t="s">
        <v>1261</v>
      </c>
      <c r="G15774" s="263" t="s">
        <v>2229</v>
      </c>
      <c r="H15774" s="268" t="s">
        <v>2250</v>
      </c>
      <c r="I15774" s="268" t="s">
        <v>135</v>
      </c>
      <c r="J15774" s="268">
        <v>-9.5</v>
      </c>
      <c r="K15774" s="83" t="str">
        <f>IFERROR(IFERROR(VLOOKUP(I15774,'DE-PARA'!B:D,3,0),VLOOKUP(I15774,'DE-PARA'!C:D,2,0)),"NÃO ENCONTRADO")</f>
        <v>Outras Saídas</v>
      </c>
      <c r="L15774" s="50" t="str">
        <f>VLOOKUP(K15774,'Base -Receita-Despesa'!$B:$AS,1,FALSE)</f>
        <v>Outras Saídas</v>
      </c>
    </row>
    <row r="15775" spans="1:12" x14ac:dyDescent="0.3">
      <c r="A15775" s="82" t="str">
        <f t="shared" si="492"/>
        <v>2019</v>
      </c>
      <c r="B15775" s="263" t="s">
        <v>2228</v>
      </c>
      <c r="C15775" s="264" t="s">
        <v>138</v>
      </c>
      <c r="D15775" s="74" t="str">
        <f t="shared" si="493"/>
        <v>nov/2019</v>
      </c>
      <c r="E15775" s="267">
        <v>43775</v>
      </c>
      <c r="F15775" s="263" t="s">
        <v>1261</v>
      </c>
      <c r="G15775" s="263" t="s">
        <v>2229</v>
      </c>
      <c r="H15775" s="268" t="s">
        <v>262</v>
      </c>
      <c r="I15775" s="268" t="s">
        <v>135</v>
      </c>
      <c r="J15775" s="268">
        <v>-134.07</v>
      </c>
      <c r="K15775" s="83" t="str">
        <f>IFERROR(IFERROR(VLOOKUP(I15775,'DE-PARA'!B:D,3,0),VLOOKUP(I15775,'DE-PARA'!C:D,2,0)),"NÃO ENCONTRADO")</f>
        <v>Outras Saídas</v>
      </c>
      <c r="L15775" s="50" t="str">
        <f>VLOOKUP(K15775,'Base -Receita-Despesa'!$B:$AS,1,FALSE)</f>
        <v>Outras Saídas</v>
      </c>
    </row>
    <row r="15776" spans="1:12" x14ac:dyDescent="0.3">
      <c r="A15776" s="82" t="str">
        <f t="shared" si="492"/>
        <v>2019</v>
      </c>
      <c r="B15776" s="263" t="s">
        <v>2228</v>
      </c>
      <c r="C15776" s="264" t="s">
        <v>138</v>
      </c>
      <c r="D15776" s="74" t="str">
        <f t="shared" si="493"/>
        <v>nov/2019</v>
      </c>
      <c r="E15776" s="267">
        <v>43775</v>
      </c>
      <c r="F15776" s="263" t="s">
        <v>1261</v>
      </c>
      <c r="G15776" s="263" t="s">
        <v>2229</v>
      </c>
      <c r="H15776" s="268" t="s">
        <v>4866</v>
      </c>
      <c r="I15776" s="268" t="s">
        <v>135</v>
      </c>
      <c r="J15776" s="268">
        <v>-1</v>
      </c>
      <c r="K15776" s="83" t="str">
        <f>IFERROR(IFERROR(VLOOKUP(I15776,'DE-PARA'!B:D,3,0),VLOOKUP(I15776,'DE-PARA'!C:D,2,0)),"NÃO ENCONTRADO")</f>
        <v>Outras Saídas</v>
      </c>
      <c r="L15776" s="50" t="str">
        <f>VLOOKUP(K15776,'Base -Receita-Despesa'!$B:$AS,1,FALSE)</f>
        <v>Outras Saídas</v>
      </c>
    </row>
    <row r="15777" spans="1:12" x14ac:dyDescent="0.3">
      <c r="A15777" s="82" t="str">
        <f t="shared" si="492"/>
        <v>2019</v>
      </c>
      <c r="B15777" s="263" t="s">
        <v>2228</v>
      </c>
      <c r="C15777" s="264" t="s">
        <v>138</v>
      </c>
      <c r="D15777" s="74" t="str">
        <f t="shared" si="493"/>
        <v>nov/2019</v>
      </c>
      <c r="E15777" s="267">
        <v>43775</v>
      </c>
      <c r="F15777" s="263" t="s">
        <v>1261</v>
      </c>
      <c r="G15777" s="263" t="s">
        <v>2229</v>
      </c>
      <c r="H15777" s="268" t="s">
        <v>4866</v>
      </c>
      <c r="I15777" s="268" t="s">
        <v>135</v>
      </c>
      <c r="J15777" s="268">
        <v>-1</v>
      </c>
      <c r="K15777" s="83" t="str">
        <f>IFERROR(IFERROR(VLOOKUP(I15777,'DE-PARA'!B:D,3,0),VLOOKUP(I15777,'DE-PARA'!C:D,2,0)),"NÃO ENCONTRADO")</f>
        <v>Outras Saídas</v>
      </c>
      <c r="L15777" s="50" t="str">
        <f>VLOOKUP(K15777,'Base -Receita-Despesa'!$B:$AS,1,FALSE)</f>
        <v>Outras Saídas</v>
      </c>
    </row>
    <row r="15778" spans="1:12" x14ac:dyDescent="0.3">
      <c r="A15778" s="82" t="str">
        <f t="shared" si="492"/>
        <v>2019</v>
      </c>
      <c r="B15778" s="263" t="s">
        <v>2228</v>
      </c>
      <c r="C15778" s="264" t="s">
        <v>138</v>
      </c>
      <c r="D15778" s="74" t="str">
        <f t="shared" si="493"/>
        <v>nov/2019</v>
      </c>
      <c r="E15778" s="267">
        <v>43775</v>
      </c>
      <c r="F15778" s="263" t="s">
        <v>1261</v>
      </c>
      <c r="G15778" s="263" t="s">
        <v>2229</v>
      </c>
      <c r="H15778" s="268" t="s">
        <v>4866</v>
      </c>
      <c r="I15778" s="268" t="s">
        <v>135</v>
      </c>
      <c r="J15778" s="268">
        <v>-1</v>
      </c>
      <c r="K15778" s="83" t="str">
        <f>IFERROR(IFERROR(VLOOKUP(I15778,'DE-PARA'!B:D,3,0),VLOOKUP(I15778,'DE-PARA'!C:D,2,0)),"NÃO ENCONTRADO")</f>
        <v>Outras Saídas</v>
      </c>
      <c r="L15778" s="50" t="str">
        <f>VLOOKUP(K15778,'Base -Receita-Despesa'!$B:$AS,1,FALSE)</f>
        <v>Outras Saídas</v>
      </c>
    </row>
    <row r="15779" spans="1:12" x14ac:dyDescent="0.3">
      <c r="A15779" s="82" t="str">
        <f t="shared" si="492"/>
        <v>2019</v>
      </c>
      <c r="B15779" s="263" t="s">
        <v>2228</v>
      </c>
      <c r="C15779" s="264" t="s">
        <v>138</v>
      </c>
      <c r="D15779" s="74" t="str">
        <f t="shared" si="493"/>
        <v>nov/2019</v>
      </c>
      <c r="E15779" s="267">
        <v>43775</v>
      </c>
      <c r="F15779" s="263" t="s">
        <v>1261</v>
      </c>
      <c r="G15779" s="263" t="s">
        <v>2229</v>
      </c>
      <c r="H15779" s="268" t="s">
        <v>4866</v>
      </c>
      <c r="I15779" s="268" t="s">
        <v>135</v>
      </c>
      <c r="J15779" s="268">
        <v>-1</v>
      </c>
      <c r="K15779" s="83" t="str">
        <f>IFERROR(IFERROR(VLOOKUP(I15779,'DE-PARA'!B:D,3,0),VLOOKUP(I15779,'DE-PARA'!C:D,2,0)),"NÃO ENCONTRADO")</f>
        <v>Outras Saídas</v>
      </c>
      <c r="L15779" s="50" t="str">
        <f>VLOOKUP(K15779,'Base -Receita-Despesa'!$B:$AS,1,FALSE)</f>
        <v>Outras Saídas</v>
      </c>
    </row>
    <row r="15780" spans="1:12" x14ac:dyDescent="0.3">
      <c r="A15780" s="82" t="str">
        <f t="shared" si="492"/>
        <v>2019</v>
      </c>
      <c r="B15780" s="263" t="s">
        <v>2228</v>
      </c>
      <c r="C15780" s="264" t="s">
        <v>138</v>
      </c>
      <c r="D15780" s="74" t="str">
        <f t="shared" si="493"/>
        <v>nov/2019</v>
      </c>
      <c r="E15780" s="267">
        <v>43775</v>
      </c>
      <c r="F15780" s="263" t="s">
        <v>1261</v>
      </c>
      <c r="G15780" s="263" t="s">
        <v>2229</v>
      </c>
      <c r="H15780" s="268" t="s">
        <v>4866</v>
      </c>
      <c r="I15780" s="268" t="s">
        <v>135</v>
      </c>
      <c r="J15780" s="268">
        <v>-1</v>
      </c>
      <c r="K15780" s="83" t="str">
        <f>IFERROR(IFERROR(VLOOKUP(I15780,'DE-PARA'!B:D,3,0),VLOOKUP(I15780,'DE-PARA'!C:D,2,0)),"NÃO ENCONTRADO")</f>
        <v>Outras Saídas</v>
      </c>
      <c r="L15780" s="50" t="str">
        <f>VLOOKUP(K15780,'Base -Receita-Despesa'!$B:$AS,1,FALSE)</f>
        <v>Outras Saídas</v>
      </c>
    </row>
    <row r="15781" spans="1:12" x14ac:dyDescent="0.3">
      <c r="A15781" s="82" t="str">
        <f t="shared" si="492"/>
        <v>2019</v>
      </c>
      <c r="B15781" s="263" t="s">
        <v>2228</v>
      </c>
      <c r="C15781" s="264" t="s">
        <v>138</v>
      </c>
      <c r="D15781" s="74" t="str">
        <f t="shared" si="493"/>
        <v>nov/2019</v>
      </c>
      <c r="E15781" s="267">
        <v>43776</v>
      </c>
      <c r="F15781" s="265">
        <v>16702</v>
      </c>
      <c r="G15781" s="263" t="s">
        <v>2229</v>
      </c>
      <c r="H15781" s="273" t="s">
        <v>2401</v>
      </c>
      <c r="I15781" s="273" t="s">
        <v>2182</v>
      </c>
      <c r="J15781" s="278">
        <v>2227.7399999999998</v>
      </c>
      <c r="K15781" s="83" t="str">
        <f>IFERROR(IFERROR(VLOOKUP(I15781,'DE-PARA'!B:D,3,0),VLOOKUP(I15781,'DE-PARA'!C:D,2,0)),"NÃO ENCONTRADO")</f>
        <v>Materiais</v>
      </c>
      <c r="L15781" s="50" t="str">
        <f>VLOOKUP(K15781,'Base -Receita-Despesa'!$B:$AS,1,FALSE)</f>
        <v>Materiais</v>
      </c>
    </row>
    <row r="15782" spans="1:12" x14ac:dyDescent="0.3">
      <c r="A15782" s="82" t="str">
        <f t="shared" si="492"/>
        <v>2019</v>
      </c>
      <c r="B15782" s="263" t="s">
        <v>2228</v>
      </c>
      <c r="C15782" s="264" t="s">
        <v>138</v>
      </c>
      <c r="D15782" s="74" t="str">
        <f t="shared" si="493"/>
        <v>nov/2019</v>
      </c>
      <c r="E15782" s="267">
        <v>43776</v>
      </c>
      <c r="F15782" s="265">
        <v>16702</v>
      </c>
      <c r="G15782" s="263" t="s">
        <v>2229</v>
      </c>
      <c r="H15782" s="273" t="s">
        <v>2401</v>
      </c>
      <c r="I15782" s="268" t="s">
        <v>562</v>
      </c>
      <c r="J15782" s="268">
        <v>280.79000000000002</v>
      </c>
      <c r="K15782" s="83" t="str">
        <f>IFERROR(IFERROR(VLOOKUP(I15782,'DE-PARA'!B:D,3,0),VLOOKUP(I15782,'DE-PARA'!C:D,2,0)),"NÃO ENCONTRADO")</f>
        <v>Outras Saídas</v>
      </c>
      <c r="L15782" s="50" t="str">
        <f>VLOOKUP(K15782,'Base -Receita-Despesa'!$B:$AS,1,FALSE)</f>
        <v>Outras Saídas</v>
      </c>
    </row>
    <row r="15783" spans="1:12" x14ac:dyDescent="0.3">
      <c r="A15783" s="82" t="str">
        <f t="shared" si="492"/>
        <v>2019</v>
      </c>
      <c r="B15783" s="263" t="s">
        <v>2228</v>
      </c>
      <c r="C15783" s="264" t="s">
        <v>138</v>
      </c>
      <c r="D15783" s="74" t="str">
        <f t="shared" si="493"/>
        <v>nov/2019</v>
      </c>
      <c r="E15783" s="267">
        <v>43776</v>
      </c>
      <c r="F15783" s="265" t="s">
        <v>4873</v>
      </c>
      <c r="G15783" s="265" t="s">
        <v>2229</v>
      </c>
      <c r="H15783" s="273" t="s">
        <v>4807</v>
      </c>
      <c r="I15783" s="273" t="s">
        <v>1979</v>
      </c>
      <c r="J15783" s="268">
        <v>-108</v>
      </c>
      <c r="K15783" s="83" t="str">
        <f>IFERROR(IFERROR(VLOOKUP(I15783,'DE-PARA'!B:D,3,0),VLOOKUP(I15783,'DE-PARA'!C:D,2,0)),"NÃO ENCONTRADO")</f>
        <v>Pessoal</v>
      </c>
      <c r="L15783" s="50" t="str">
        <f>VLOOKUP(K15783,'Base -Receita-Despesa'!$B:$AS,1,FALSE)</f>
        <v>Pessoal</v>
      </c>
    </row>
    <row r="15784" spans="1:12" x14ac:dyDescent="0.3">
      <c r="A15784" s="82" t="str">
        <f t="shared" si="492"/>
        <v>2019</v>
      </c>
      <c r="B15784" s="263" t="s">
        <v>2228</v>
      </c>
      <c r="C15784" s="264" t="s">
        <v>138</v>
      </c>
      <c r="D15784" s="74" t="str">
        <f t="shared" si="493"/>
        <v>nov/2019</v>
      </c>
      <c r="E15784" s="267">
        <v>43776</v>
      </c>
      <c r="F15784" s="265" t="s">
        <v>4873</v>
      </c>
      <c r="G15784" s="265" t="s">
        <v>2229</v>
      </c>
      <c r="H15784" s="268" t="s">
        <v>4814</v>
      </c>
      <c r="I15784" s="273" t="s">
        <v>1979</v>
      </c>
      <c r="J15784" s="268">
        <v>-375.21</v>
      </c>
      <c r="K15784" s="83" t="str">
        <f>IFERROR(IFERROR(VLOOKUP(I15784,'DE-PARA'!B:D,3,0),VLOOKUP(I15784,'DE-PARA'!C:D,2,0)),"NÃO ENCONTRADO")</f>
        <v>Pessoal</v>
      </c>
      <c r="L15784" s="50" t="str">
        <f>VLOOKUP(K15784,'Base -Receita-Despesa'!$B:$AS,1,FALSE)</f>
        <v>Pessoal</v>
      </c>
    </row>
    <row r="15785" spans="1:12" x14ac:dyDescent="0.3">
      <c r="A15785" s="82" t="str">
        <f t="shared" si="492"/>
        <v>2019</v>
      </c>
      <c r="B15785" s="263" t="s">
        <v>2228</v>
      </c>
      <c r="C15785" s="264" t="s">
        <v>138</v>
      </c>
      <c r="D15785" s="74" t="str">
        <f t="shared" si="493"/>
        <v>nov/2019</v>
      </c>
      <c r="E15785" s="267">
        <v>43776</v>
      </c>
      <c r="F15785" s="265" t="s">
        <v>4873</v>
      </c>
      <c r="G15785" s="265" t="s">
        <v>2229</v>
      </c>
      <c r="H15785" s="268" t="s">
        <v>4825</v>
      </c>
      <c r="I15785" s="273" t="s">
        <v>1979</v>
      </c>
      <c r="J15785" s="268">
        <v>-108</v>
      </c>
      <c r="K15785" s="83" t="str">
        <f>IFERROR(IFERROR(VLOOKUP(I15785,'DE-PARA'!B:D,3,0),VLOOKUP(I15785,'DE-PARA'!C:D,2,0)),"NÃO ENCONTRADO")</f>
        <v>Pessoal</v>
      </c>
      <c r="L15785" s="50" t="str">
        <f>VLOOKUP(K15785,'Base -Receita-Despesa'!$B:$AS,1,FALSE)</f>
        <v>Pessoal</v>
      </c>
    </row>
    <row r="15786" spans="1:12" x14ac:dyDescent="0.3">
      <c r="A15786" s="82" t="str">
        <f t="shared" ref="A15786:A15849" si="494">IF(K15786="NÃO ENCONTRADO",0,RIGHT(D15786,4))</f>
        <v>2019</v>
      </c>
      <c r="B15786" s="263" t="s">
        <v>2228</v>
      </c>
      <c r="C15786" s="264" t="s">
        <v>138</v>
      </c>
      <c r="D15786" s="74" t="str">
        <f t="shared" si="493"/>
        <v>nov/2019</v>
      </c>
      <c r="E15786" s="267">
        <v>43776</v>
      </c>
      <c r="F15786" s="265" t="s">
        <v>4873</v>
      </c>
      <c r="G15786" s="265" t="s">
        <v>2229</v>
      </c>
      <c r="H15786" s="268" t="s">
        <v>4806</v>
      </c>
      <c r="I15786" s="273" t="s">
        <v>1979</v>
      </c>
      <c r="J15786" s="268">
        <v>-108</v>
      </c>
      <c r="K15786" s="83" t="str">
        <f>IFERROR(IFERROR(VLOOKUP(I15786,'DE-PARA'!B:D,3,0),VLOOKUP(I15786,'DE-PARA'!C:D,2,0)),"NÃO ENCONTRADO")</f>
        <v>Pessoal</v>
      </c>
      <c r="L15786" s="50" t="str">
        <f>VLOOKUP(K15786,'Base -Receita-Despesa'!$B:$AS,1,FALSE)</f>
        <v>Pessoal</v>
      </c>
    </row>
    <row r="15787" spans="1:12" x14ac:dyDescent="0.3">
      <c r="A15787" s="82" t="str">
        <f t="shared" si="494"/>
        <v>2019</v>
      </c>
      <c r="B15787" s="263" t="s">
        <v>2228</v>
      </c>
      <c r="C15787" s="264" t="s">
        <v>138</v>
      </c>
      <c r="D15787" s="74" t="str">
        <f t="shared" si="493"/>
        <v>nov/2019</v>
      </c>
      <c r="E15787" s="267">
        <v>43776</v>
      </c>
      <c r="F15787" s="265" t="s">
        <v>4873</v>
      </c>
      <c r="G15787" s="265" t="s">
        <v>2229</v>
      </c>
      <c r="H15787" s="268" t="s">
        <v>4808</v>
      </c>
      <c r="I15787" s="273" t="s">
        <v>1979</v>
      </c>
      <c r="J15787" s="268">
        <v>-190.65</v>
      </c>
      <c r="K15787" s="83" t="str">
        <f>IFERROR(IFERROR(VLOOKUP(I15787,'DE-PARA'!B:D,3,0),VLOOKUP(I15787,'DE-PARA'!C:D,2,0)),"NÃO ENCONTRADO")</f>
        <v>Pessoal</v>
      </c>
      <c r="L15787" s="50" t="str">
        <f>VLOOKUP(K15787,'Base -Receita-Despesa'!$B:$AS,1,FALSE)</f>
        <v>Pessoal</v>
      </c>
    </row>
    <row r="15788" spans="1:12" x14ac:dyDescent="0.3">
      <c r="A15788" s="82" t="str">
        <f t="shared" si="494"/>
        <v>2019</v>
      </c>
      <c r="B15788" s="263" t="s">
        <v>2228</v>
      </c>
      <c r="C15788" s="264" t="s">
        <v>138</v>
      </c>
      <c r="D15788" s="74" t="str">
        <f t="shared" si="493"/>
        <v>nov/2019</v>
      </c>
      <c r="E15788" s="267">
        <v>43776</v>
      </c>
      <c r="F15788" s="265" t="s">
        <v>4873</v>
      </c>
      <c r="G15788" s="265" t="s">
        <v>2229</v>
      </c>
      <c r="H15788" s="268" t="s">
        <v>4816</v>
      </c>
      <c r="I15788" s="273" t="s">
        <v>1979</v>
      </c>
      <c r="J15788" s="268">
        <v>-709.54</v>
      </c>
      <c r="K15788" s="83" t="str">
        <f>IFERROR(IFERROR(VLOOKUP(I15788,'DE-PARA'!B:D,3,0),VLOOKUP(I15788,'DE-PARA'!C:D,2,0)),"NÃO ENCONTRADO")</f>
        <v>Pessoal</v>
      </c>
      <c r="L15788" s="50" t="str">
        <f>VLOOKUP(K15788,'Base -Receita-Despesa'!$B:$AS,1,FALSE)</f>
        <v>Pessoal</v>
      </c>
    </row>
    <row r="15789" spans="1:12" x14ac:dyDescent="0.3">
      <c r="A15789" s="82" t="str">
        <f t="shared" si="494"/>
        <v>2019</v>
      </c>
      <c r="B15789" s="263" t="s">
        <v>2228</v>
      </c>
      <c r="C15789" s="264" t="s">
        <v>138</v>
      </c>
      <c r="D15789" s="74" t="str">
        <f t="shared" si="493"/>
        <v>nov/2019</v>
      </c>
      <c r="E15789" s="267">
        <v>43776</v>
      </c>
      <c r="F15789" s="265" t="s">
        <v>4873</v>
      </c>
      <c r="G15789" s="265" t="s">
        <v>2229</v>
      </c>
      <c r="H15789" s="268" t="s">
        <v>4817</v>
      </c>
      <c r="I15789" s="273" t="s">
        <v>1979</v>
      </c>
      <c r="J15789" s="268">
        <v>-195.1</v>
      </c>
      <c r="K15789" s="83" t="str">
        <f>IFERROR(IFERROR(VLOOKUP(I15789,'DE-PARA'!B:D,3,0),VLOOKUP(I15789,'DE-PARA'!C:D,2,0)),"NÃO ENCONTRADO")</f>
        <v>Pessoal</v>
      </c>
      <c r="L15789" s="50" t="str">
        <f>VLOOKUP(K15789,'Base -Receita-Despesa'!$B:$AS,1,FALSE)</f>
        <v>Pessoal</v>
      </c>
    </row>
    <row r="15790" spans="1:12" x14ac:dyDescent="0.3">
      <c r="A15790" s="82" t="str">
        <f t="shared" si="494"/>
        <v>2019</v>
      </c>
      <c r="B15790" s="263" t="s">
        <v>2228</v>
      </c>
      <c r="C15790" s="264" t="s">
        <v>138</v>
      </c>
      <c r="D15790" s="74" t="str">
        <f t="shared" si="493"/>
        <v>nov/2019</v>
      </c>
      <c r="E15790" s="267">
        <v>43776</v>
      </c>
      <c r="F15790" s="265" t="s">
        <v>4873</v>
      </c>
      <c r="G15790" s="265" t="s">
        <v>2229</v>
      </c>
      <c r="H15790" s="268" t="s">
        <v>4818</v>
      </c>
      <c r="I15790" s="273" t="s">
        <v>1979</v>
      </c>
      <c r="J15790" s="268">
        <v>-194.3</v>
      </c>
      <c r="K15790" s="83" t="str">
        <f>IFERROR(IFERROR(VLOOKUP(I15790,'DE-PARA'!B:D,3,0),VLOOKUP(I15790,'DE-PARA'!C:D,2,0)),"NÃO ENCONTRADO")</f>
        <v>Pessoal</v>
      </c>
      <c r="L15790" s="50" t="str">
        <f>VLOOKUP(K15790,'Base -Receita-Despesa'!$B:$AS,1,FALSE)</f>
        <v>Pessoal</v>
      </c>
    </row>
    <row r="15791" spans="1:12" x14ac:dyDescent="0.3">
      <c r="A15791" s="82" t="str">
        <f t="shared" si="494"/>
        <v>2019</v>
      </c>
      <c r="B15791" s="263" t="s">
        <v>2228</v>
      </c>
      <c r="C15791" s="264" t="s">
        <v>138</v>
      </c>
      <c r="D15791" s="74" t="str">
        <f t="shared" si="493"/>
        <v>nov/2019</v>
      </c>
      <c r="E15791" s="267">
        <v>43776</v>
      </c>
      <c r="F15791" s="265" t="s">
        <v>4873</v>
      </c>
      <c r="G15791" s="265" t="s">
        <v>2229</v>
      </c>
      <c r="H15791" s="268" t="s">
        <v>4809</v>
      </c>
      <c r="I15791" s="273" t="s">
        <v>1979</v>
      </c>
      <c r="J15791" s="268">
        <v>-215.84</v>
      </c>
      <c r="K15791" s="83" t="str">
        <f>IFERROR(IFERROR(VLOOKUP(I15791,'DE-PARA'!B:D,3,0),VLOOKUP(I15791,'DE-PARA'!C:D,2,0)),"NÃO ENCONTRADO")</f>
        <v>Pessoal</v>
      </c>
      <c r="L15791" s="50" t="str">
        <f>VLOOKUP(K15791,'Base -Receita-Despesa'!$B:$AS,1,FALSE)</f>
        <v>Pessoal</v>
      </c>
    </row>
    <row r="15792" spans="1:12" x14ac:dyDescent="0.3">
      <c r="A15792" s="82" t="str">
        <f t="shared" si="494"/>
        <v>2019</v>
      </c>
      <c r="B15792" s="263" t="s">
        <v>2228</v>
      </c>
      <c r="C15792" s="264" t="s">
        <v>138</v>
      </c>
      <c r="D15792" s="74" t="str">
        <f t="shared" si="493"/>
        <v>nov/2019</v>
      </c>
      <c r="E15792" s="267">
        <v>43776</v>
      </c>
      <c r="F15792" s="265" t="s">
        <v>4873</v>
      </c>
      <c r="G15792" s="265" t="s">
        <v>2229</v>
      </c>
      <c r="H15792" s="268" t="s">
        <v>2583</v>
      </c>
      <c r="I15792" s="273" t="s">
        <v>1979</v>
      </c>
      <c r="J15792" s="268">
        <v>-190.43</v>
      </c>
      <c r="K15792" s="83" t="str">
        <f>IFERROR(IFERROR(VLOOKUP(I15792,'DE-PARA'!B:D,3,0),VLOOKUP(I15792,'DE-PARA'!C:D,2,0)),"NÃO ENCONTRADO")</f>
        <v>Pessoal</v>
      </c>
      <c r="L15792" s="50" t="str">
        <f>VLOOKUP(K15792,'Base -Receita-Despesa'!$B:$AS,1,FALSE)</f>
        <v>Pessoal</v>
      </c>
    </row>
    <row r="15793" spans="1:12" x14ac:dyDescent="0.3">
      <c r="A15793" s="82" t="str">
        <f t="shared" si="494"/>
        <v>2019</v>
      </c>
      <c r="B15793" s="263" t="s">
        <v>2228</v>
      </c>
      <c r="C15793" s="264" t="s">
        <v>138</v>
      </c>
      <c r="D15793" s="74" t="str">
        <f t="shared" si="493"/>
        <v>nov/2019</v>
      </c>
      <c r="E15793" s="267">
        <v>43776</v>
      </c>
      <c r="F15793" s="265" t="s">
        <v>4873</v>
      </c>
      <c r="G15793" s="265" t="s">
        <v>2229</v>
      </c>
      <c r="H15793" s="268" t="s">
        <v>4821</v>
      </c>
      <c r="I15793" s="273" t="s">
        <v>1979</v>
      </c>
      <c r="J15793" s="268">
        <v>-213.3</v>
      </c>
      <c r="K15793" s="83" t="str">
        <f>IFERROR(IFERROR(VLOOKUP(I15793,'DE-PARA'!B:D,3,0),VLOOKUP(I15793,'DE-PARA'!C:D,2,0)),"NÃO ENCONTRADO")</f>
        <v>Pessoal</v>
      </c>
      <c r="L15793" s="50" t="str">
        <f>VLOOKUP(K15793,'Base -Receita-Despesa'!$B:$AS,1,FALSE)</f>
        <v>Pessoal</v>
      </c>
    </row>
    <row r="15794" spans="1:12" x14ac:dyDescent="0.3">
      <c r="A15794" s="82" t="str">
        <f t="shared" si="494"/>
        <v>2019</v>
      </c>
      <c r="B15794" s="263" t="s">
        <v>2228</v>
      </c>
      <c r="C15794" s="264" t="s">
        <v>138</v>
      </c>
      <c r="D15794" s="74" t="str">
        <f t="shared" si="493"/>
        <v>nov/2019</v>
      </c>
      <c r="E15794" s="267">
        <v>43776</v>
      </c>
      <c r="F15794" s="265" t="s">
        <v>4873</v>
      </c>
      <c r="G15794" s="265" t="s">
        <v>2229</v>
      </c>
      <c r="H15794" s="268" t="s">
        <v>4819</v>
      </c>
      <c r="I15794" s="273" t="s">
        <v>1979</v>
      </c>
      <c r="J15794" s="268">
        <v>-215.84</v>
      </c>
      <c r="K15794" s="83" t="str">
        <f>IFERROR(IFERROR(VLOOKUP(I15794,'DE-PARA'!B:D,3,0),VLOOKUP(I15794,'DE-PARA'!C:D,2,0)),"NÃO ENCONTRADO")</f>
        <v>Pessoal</v>
      </c>
      <c r="L15794" s="50" t="str">
        <f>VLOOKUP(K15794,'Base -Receita-Despesa'!$B:$AS,1,FALSE)</f>
        <v>Pessoal</v>
      </c>
    </row>
    <row r="15795" spans="1:12" x14ac:dyDescent="0.3">
      <c r="A15795" s="82" t="str">
        <f t="shared" si="494"/>
        <v>2019</v>
      </c>
      <c r="B15795" s="263" t="s">
        <v>2228</v>
      </c>
      <c r="C15795" s="264" t="s">
        <v>138</v>
      </c>
      <c r="D15795" s="74" t="str">
        <f t="shared" si="493"/>
        <v>nov/2019</v>
      </c>
      <c r="E15795" s="267">
        <v>43776</v>
      </c>
      <c r="F15795" s="265" t="s">
        <v>4873</v>
      </c>
      <c r="G15795" s="265" t="s">
        <v>2229</v>
      </c>
      <c r="H15795" s="268" t="s">
        <v>4810</v>
      </c>
      <c r="I15795" s="273" t="s">
        <v>1979</v>
      </c>
      <c r="J15795" s="268">
        <v>-211.53</v>
      </c>
      <c r="K15795" s="83" t="str">
        <f>IFERROR(IFERROR(VLOOKUP(I15795,'DE-PARA'!B:D,3,0),VLOOKUP(I15795,'DE-PARA'!C:D,2,0)),"NÃO ENCONTRADO")</f>
        <v>Pessoal</v>
      </c>
      <c r="L15795" s="50" t="str">
        <f>VLOOKUP(K15795,'Base -Receita-Despesa'!$B:$AS,1,FALSE)</f>
        <v>Pessoal</v>
      </c>
    </row>
    <row r="15796" spans="1:12" x14ac:dyDescent="0.3">
      <c r="A15796" s="82" t="str">
        <f t="shared" si="494"/>
        <v>2019</v>
      </c>
      <c r="B15796" s="263" t="s">
        <v>2228</v>
      </c>
      <c r="C15796" s="264" t="s">
        <v>138</v>
      </c>
      <c r="D15796" s="74" t="str">
        <f t="shared" si="493"/>
        <v>nov/2019</v>
      </c>
      <c r="E15796" s="267">
        <v>43776</v>
      </c>
      <c r="F15796" s="265" t="s">
        <v>4873</v>
      </c>
      <c r="G15796" s="265" t="s">
        <v>2229</v>
      </c>
      <c r="H15796" s="268" t="s">
        <v>4822</v>
      </c>
      <c r="I15796" s="273" t="s">
        <v>1979</v>
      </c>
      <c r="J15796" s="268">
        <v>-220.98</v>
      </c>
      <c r="K15796" s="83" t="str">
        <f>IFERROR(IFERROR(VLOOKUP(I15796,'DE-PARA'!B:D,3,0),VLOOKUP(I15796,'DE-PARA'!C:D,2,0)),"NÃO ENCONTRADO")</f>
        <v>Pessoal</v>
      </c>
      <c r="L15796" s="50" t="str">
        <f>VLOOKUP(K15796,'Base -Receita-Despesa'!$B:$AS,1,FALSE)</f>
        <v>Pessoal</v>
      </c>
    </row>
    <row r="15797" spans="1:12" x14ac:dyDescent="0.3">
      <c r="A15797" s="82" t="str">
        <f t="shared" si="494"/>
        <v>2019</v>
      </c>
      <c r="B15797" s="263" t="s">
        <v>2228</v>
      </c>
      <c r="C15797" s="264" t="s">
        <v>138</v>
      </c>
      <c r="D15797" s="74" t="str">
        <f t="shared" si="493"/>
        <v>nov/2019</v>
      </c>
      <c r="E15797" s="267">
        <v>43776</v>
      </c>
      <c r="F15797" s="265" t="s">
        <v>4873</v>
      </c>
      <c r="G15797" s="265" t="s">
        <v>2229</v>
      </c>
      <c r="H15797" s="268" t="s">
        <v>4823</v>
      </c>
      <c r="I15797" s="273" t="s">
        <v>1979</v>
      </c>
      <c r="J15797" s="268">
        <v>-220.98</v>
      </c>
      <c r="K15797" s="83" t="str">
        <f>IFERROR(IFERROR(VLOOKUP(I15797,'DE-PARA'!B:D,3,0),VLOOKUP(I15797,'DE-PARA'!C:D,2,0)),"NÃO ENCONTRADO")</f>
        <v>Pessoal</v>
      </c>
      <c r="L15797" s="50" t="str">
        <f>VLOOKUP(K15797,'Base -Receita-Despesa'!$B:$AS,1,FALSE)</f>
        <v>Pessoal</v>
      </c>
    </row>
    <row r="15798" spans="1:12" x14ac:dyDescent="0.3">
      <c r="A15798" s="82" t="str">
        <f t="shared" si="494"/>
        <v>2019</v>
      </c>
      <c r="B15798" s="263" t="s">
        <v>2228</v>
      </c>
      <c r="C15798" s="264" t="s">
        <v>138</v>
      </c>
      <c r="D15798" s="74" t="str">
        <f t="shared" si="493"/>
        <v>nov/2019</v>
      </c>
      <c r="E15798" s="267">
        <v>43776</v>
      </c>
      <c r="F15798" s="265" t="s">
        <v>4873</v>
      </c>
      <c r="G15798" s="265" t="s">
        <v>2229</v>
      </c>
      <c r="H15798" s="268" t="s">
        <v>4824</v>
      </c>
      <c r="I15798" s="273" t="s">
        <v>1979</v>
      </c>
      <c r="J15798" s="268">
        <v>-467.7</v>
      </c>
      <c r="K15798" s="83" t="str">
        <f>IFERROR(IFERROR(VLOOKUP(I15798,'DE-PARA'!B:D,3,0),VLOOKUP(I15798,'DE-PARA'!C:D,2,0)),"NÃO ENCONTRADO")</f>
        <v>Pessoal</v>
      </c>
      <c r="L15798" s="50" t="str">
        <f>VLOOKUP(K15798,'Base -Receita-Despesa'!$B:$AS,1,FALSE)</f>
        <v>Pessoal</v>
      </c>
    </row>
    <row r="15799" spans="1:12" x14ac:dyDescent="0.3">
      <c r="A15799" s="82" t="str">
        <f t="shared" si="494"/>
        <v>2019</v>
      </c>
      <c r="B15799" s="263" t="s">
        <v>2228</v>
      </c>
      <c r="C15799" s="264" t="s">
        <v>138</v>
      </c>
      <c r="D15799" s="74" t="str">
        <f t="shared" si="493"/>
        <v>nov/2019</v>
      </c>
      <c r="E15799" s="267">
        <v>43776</v>
      </c>
      <c r="F15799" s="265" t="s">
        <v>4873</v>
      </c>
      <c r="G15799" s="265" t="s">
        <v>2229</v>
      </c>
      <c r="H15799" s="268" t="s">
        <v>4811</v>
      </c>
      <c r="I15799" s="273" t="s">
        <v>1979</v>
      </c>
      <c r="J15799" s="268">
        <v>-709.96</v>
      </c>
      <c r="K15799" s="83" t="str">
        <f>IFERROR(IFERROR(VLOOKUP(I15799,'DE-PARA'!B:D,3,0),VLOOKUP(I15799,'DE-PARA'!C:D,2,0)),"NÃO ENCONTRADO")</f>
        <v>Pessoal</v>
      </c>
      <c r="L15799" s="50" t="str">
        <f>VLOOKUP(K15799,'Base -Receita-Despesa'!$B:$AS,1,FALSE)</f>
        <v>Pessoal</v>
      </c>
    </row>
    <row r="15800" spans="1:12" x14ac:dyDescent="0.3">
      <c r="A15800" s="82" t="str">
        <f t="shared" si="494"/>
        <v>2019</v>
      </c>
      <c r="B15800" s="263" t="s">
        <v>2228</v>
      </c>
      <c r="C15800" s="264" t="s">
        <v>138</v>
      </c>
      <c r="D15800" s="74" t="str">
        <f t="shared" si="493"/>
        <v>nov/2019</v>
      </c>
      <c r="E15800" s="267">
        <v>43776</v>
      </c>
      <c r="F15800" s="265" t="s">
        <v>4873</v>
      </c>
      <c r="G15800" s="265" t="s">
        <v>2229</v>
      </c>
      <c r="H15800" s="268" t="s">
        <v>4812</v>
      </c>
      <c r="I15800" s="273" t="s">
        <v>1979</v>
      </c>
      <c r="J15800" s="268">
        <v>-401.06</v>
      </c>
      <c r="K15800" s="83" t="str">
        <f>IFERROR(IFERROR(VLOOKUP(I15800,'DE-PARA'!B:D,3,0),VLOOKUP(I15800,'DE-PARA'!C:D,2,0)),"NÃO ENCONTRADO")</f>
        <v>Pessoal</v>
      </c>
      <c r="L15800" s="50" t="str">
        <f>VLOOKUP(K15800,'Base -Receita-Despesa'!$B:$AS,1,FALSE)</f>
        <v>Pessoal</v>
      </c>
    </row>
    <row r="15801" spans="1:12" x14ac:dyDescent="0.3">
      <c r="A15801" s="82" t="str">
        <f t="shared" si="494"/>
        <v>2019</v>
      </c>
      <c r="B15801" s="263" t="s">
        <v>2228</v>
      </c>
      <c r="C15801" s="264" t="s">
        <v>138</v>
      </c>
      <c r="D15801" s="74" t="str">
        <f t="shared" si="493"/>
        <v>nov/2019</v>
      </c>
      <c r="E15801" s="267">
        <v>43776</v>
      </c>
      <c r="F15801" s="265" t="s">
        <v>4873</v>
      </c>
      <c r="G15801" s="265" t="s">
        <v>2229</v>
      </c>
      <c r="H15801" s="268" t="s">
        <v>4815</v>
      </c>
      <c r="I15801" s="273" t="s">
        <v>1979</v>
      </c>
      <c r="J15801" s="268">
        <v>-108</v>
      </c>
      <c r="K15801" s="83" t="str">
        <f>IFERROR(IFERROR(VLOOKUP(I15801,'DE-PARA'!B:D,3,0),VLOOKUP(I15801,'DE-PARA'!C:D,2,0)),"NÃO ENCONTRADO")</f>
        <v>Pessoal</v>
      </c>
      <c r="L15801" s="50" t="str">
        <f>VLOOKUP(K15801,'Base -Receita-Despesa'!$B:$AS,1,FALSE)</f>
        <v>Pessoal</v>
      </c>
    </row>
    <row r="15802" spans="1:12" x14ac:dyDescent="0.3">
      <c r="A15802" s="82" t="str">
        <f t="shared" si="494"/>
        <v>2019</v>
      </c>
      <c r="B15802" s="263" t="s">
        <v>2228</v>
      </c>
      <c r="C15802" s="264" t="s">
        <v>138</v>
      </c>
      <c r="D15802" s="74" t="str">
        <f t="shared" si="493"/>
        <v>nov/2019</v>
      </c>
      <c r="E15802" s="267">
        <v>43776</v>
      </c>
      <c r="F15802" s="265" t="s">
        <v>4873</v>
      </c>
      <c r="G15802" s="265" t="s">
        <v>2229</v>
      </c>
      <c r="H15802" s="268" t="s">
        <v>4826</v>
      </c>
      <c r="I15802" s="273" t="s">
        <v>1979</v>
      </c>
      <c r="J15802" s="268">
        <v>-379.31</v>
      </c>
      <c r="K15802" s="83" t="str">
        <f>IFERROR(IFERROR(VLOOKUP(I15802,'DE-PARA'!B:D,3,0),VLOOKUP(I15802,'DE-PARA'!C:D,2,0)),"NÃO ENCONTRADO")</f>
        <v>Pessoal</v>
      </c>
      <c r="L15802" s="50" t="str">
        <f>VLOOKUP(K15802,'Base -Receita-Despesa'!$B:$AS,1,FALSE)</f>
        <v>Pessoal</v>
      </c>
    </row>
    <row r="15803" spans="1:12" x14ac:dyDescent="0.3">
      <c r="A15803" s="82" t="str">
        <f t="shared" si="494"/>
        <v>2019</v>
      </c>
      <c r="B15803" s="263" t="s">
        <v>2228</v>
      </c>
      <c r="C15803" s="264" t="s">
        <v>138</v>
      </c>
      <c r="D15803" s="74" t="str">
        <f t="shared" si="493"/>
        <v>nov/2019</v>
      </c>
      <c r="E15803" s="267">
        <v>43776</v>
      </c>
      <c r="F15803" s="265" t="s">
        <v>4873</v>
      </c>
      <c r="G15803" s="265" t="s">
        <v>2229</v>
      </c>
      <c r="H15803" s="268" t="s">
        <v>4820</v>
      </c>
      <c r="I15803" s="273" t="s">
        <v>1979</v>
      </c>
      <c r="J15803" s="268">
        <v>-190.43</v>
      </c>
      <c r="K15803" s="83" t="str">
        <f>IFERROR(IFERROR(VLOOKUP(I15803,'DE-PARA'!B:D,3,0),VLOOKUP(I15803,'DE-PARA'!C:D,2,0)),"NÃO ENCONTRADO")</f>
        <v>Pessoal</v>
      </c>
      <c r="L15803" s="50" t="str">
        <f>VLOOKUP(K15803,'Base -Receita-Despesa'!$B:$AS,1,FALSE)</f>
        <v>Pessoal</v>
      </c>
    </row>
    <row r="15804" spans="1:12" x14ac:dyDescent="0.3">
      <c r="A15804" s="82" t="str">
        <f t="shared" si="494"/>
        <v>2019</v>
      </c>
      <c r="B15804" s="263" t="s">
        <v>2228</v>
      </c>
      <c r="C15804" s="264" t="s">
        <v>138</v>
      </c>
      <c r="D15804" s="74" t="str">
        <f t="shared" si="493"/>
        <v>nov/2019</v>
      </c>
      <c r="E15804" s="267">
        <v>43776</v>
      </c>
      <c r="F15804" s="265" t="s">
        <v>4873</v>
      </c>
      <c r="G15804" s="265" t="s">
        <v>2229</v>
      </c>
      <c r="H15804" s="268" t="s">
        <v>4867</v>
      </c>
      <c r="I15804" s="273" t="s">
        <v>1979</v>
      </c>
      <c r="J15804" s="268">
        <v>-233.76</v>
      </c>
      <c r="K15804" s="83" t="str">
        <f>IFERROR(IFERROR(VLOOKUP(I15804,'DE-PARA'!B:D,3,0),VLOOKUP(I15804,'DE-PARA'!C:D,2,0)),"NÃO ENCONTRADO")</f>
        <v>Pessoal</v>
      </c>
      <c r="L15804" s="50" t="str">
        <f>VLOOKUP(K15804,'Base -Receita-Despesa'!$B:$AS,1,FALSE)</f>
        <v>Pessoal</v>
      </c>
    </row>
    <row r="15805" spans="1:12" x14ac:dyDescent="0.3">
      <c r="A15805" s="82" t="str">
        <f t="shared" si="494"/>
        <v>2019</v>
      </c>
      <c r="B15805" s="263" t="s">
        <v>2228</v>
      </c>
      <c r="C15805" s="264" t="s">
        <v>138</v>
      </c>
      <c r="D15805" s="74" t="str">
        <f t="shared" si="493"/>
        <v>nov/2019</v>
      </c>
      <c r="E15805" s="267">
        <v>43776</v>
      </c>
      <c r="F15805" s="265">
        <v>16702</v>
      </c>
      <c r="G15805" s="263" t="s">
        <v>2229</v>
      </c>
      <c r="H15805" s="273" t="s">
        <v>2401</v>
      </c>
      <c r="I15805" s="273" t="s">
        <v>2182</v>
      </c>
      <c r="J15805" s="278">
        <v>-2227.7399999999998</v>
      </c>
      <c r="K15805" s="83" t="str">
        <f>IFERROR(IFERROR(VLOOKUP(I15805,'DE-PARA'!B:D,3,0),VLOOKUP(I15805,'DE-PARA'!C:D,2,0)),"NÃO ENCONTRADO")</f>
        <v>Materiais</v>
      </c>
      <c r="L15805" s="50" t="str">
        <f>VLOOKUP(K15805,'Base -Receita-Despesa'!$B:$AS,1,FALSE)</f>
        <v>Materiais</v>
      </c>
    </row>
    <row r="15806" spans="1:12" x14ac:dyDescent="0.3">
      <c r="A15806" s="82" t="str">
        <f t="shared" si="494"/>
        <v>2019</v>
      </c>
      <c r="B15806" s="263" t="s">
        <v>2228</v>
      </c>
      <c r="C15806" s="264" t="s">
        <v>138</v>
      </c>
      <c r="D15806" s="74" t="str">
        <f t="shared" si="493"/>
        <v>nov/2019</v>
      </c>
      <c r="E15806" s="267">
        <v>43776</v>
      </c>
      <c r="F15806" s="265">
        <v>16702</v>
      </c>
      <c r="G15806" s="263" t="s">
        <v>2229</v>
      </c>
      <c r="H15806" s="273" t="s">
        <v>2401</v>
      </c>
      <c r="I15806" s="268" t="s">
        <v>562</v>
      </c>
      <c r="J15806" s="268">
        <v>-280.79000000000002</v>
      </c>
      <c r="K15806" s="83" t="str">
        <f>IFERROR(IFERROR(VLOOKUP(I15806,'DE-PARA'!B:D,3,0),VLOOKUP(I15806,'DE-PARA'!C:D,2,0)),"NÃO ENCONTRADO")</f>
        <v>Outras Saídas</v>
      </c>
      <c r="L15806" s="50" t="str">
        <f>VLOOKUP(K15806,'Base -Receita-Despesa'!$B:$AS,1,FALSE)</f>
        <v>Outras Saídas</v>
      </c>
    </row>
    <row r="15807" spans="1:12" x14ac:dyDescent="0.3">
      <c r="A15807" s="82" t="str">
        <f t="shared" si="494"/>
        <v>2019</v>
      </c>
      <c r="B15807" s="263" t="s">
        <v>2228</v>
      </c>
      <c r="C15807" s="264" t="s">
        <v>138</v>
      </c>
      <c r="D15807" s="74" t="str">
        <f t="shared" si="493"/>
        <v>nov/2019</v>
      </c>
      <c r="E15807" s="267">
        <v>43776</v>
      </c>
      <c r="F15807" s="263" t="s">
        <v>4619</v>
      </c>
      <c r="G15807" s="263" t="s">
        <v>2229</v>
      </c>
      <c r="H15807" s="268" t="s">
        <v>4371</v>
      </c>
      <c r="I15807" s="268" t="s">
        <v>2170</v>
      </c>
      <c r="J15807" s="269">
        <v>-63133.35</v>
      </c>
      <c r="K15807" s="83" t="str">
        <f>IFERROR(IFERROR(VLOOKUP(I15807,'DE-PARA'!B:D,3,0),VLOOKUP(I15807,'DE-PARA'!C:D,2,0)),"NÃO ENCONTRADO")</f>
        <v>Reembolso de Rateios(-)</v>
      </c>
      <c r="L15807" s="50" t="str">
        <f>VLOOKUP(K15807,'Base -Receita-Despesa'!$B:$AS,1,FALSE)</f>
        <v>Reembolso de Rateios(-)</v>
      </c>
    </row>
    <row r="15808" spans="1:12" x14ac:dyDescent="0.3">
      <c r="A15808" s="82" t="str">
        <f t="shared" si="494"/>
        <v>2019</v>
      </c>
      <c r="B15808" s="263" t="s">
        <v>2228</v>
      </c>
      <c r="C15808" s="264" t="s">
        <v>138</v>
      </c>
      <c r="D15808" s="74" t="str">
        <f t="shared" si="493"/>
        <v>nov/2019</v>
      </c>
      <c r="E15808" s="267">
        <v>43776</v>
      </c>
      <c r="F15808" s="265" t="s">
        <v>139</v>
      </c>
      <c r="G15808" s="265" t="s">
        <v>2229</v>
      </c>
      <c r="H15808" s="268" t="s">
        <v>4874</v>
      </c>
      <c r="I15808" s="273" t="s">
        <v>141</v>
      </c>
      <c r="J15808" s="268">
        <v>-610.32000000000005</v>
      </c>
      <c r="K15808" s="83" t="str">
        <f>IFERROR(IFERROR(VLOOKUP(I15808,'DE-PARA'!B:D,3,0),VLOOKUP(I15808,'DE-PARA'!C:D,2,0)),"NÃO ENCONTRADO")</f>
        <v>Pessoal</v>
      </c>
      <c r="L15808" s="50" t="str">
        <f>VLOOKUP(K15808,'Base -Receita-Despesa'!$B:$AS,1,FALSE)</f>
        <v>Pessoal</v>
      </c>
    </row>
    <row r="15809" spans="1:12" x14ac:dyDescent="0.3">
      <c r="A15809" s="82" t="str">
        <f t="shared" si="494"/>
        <v>2019</v>
      </c>
      <c r="B15809" s="263" t="s">
        <v>2228</v>
      </c>
      <c r="C15809" s="264" t="s">
        <v>138</v>
      </c>
      <c r="D15809" s="74" t="str">
        <f t="shared" si="493"/>
        <v>nov/2019</v>
      </c>
      <c r="E15809" s="267">
        <v>43776</v>
      </c>
      <c r="F15809" s="263" t="s">
        <v>1267</v>
      </c>
      <c r="G15809" s="263" t="s">
        <v>2229</v>
      </c>
      <c r="H15809" s="268" t="s">
        <v>1267</v>
      </c>
      <c r="I15809" s="268" t="s">
        <v>160</v>
      </c>
      <c r="J15809" s="269">
        <v>-2000</v>
      </c>
      <c r="K15809" s="83" t="str">
        <f>IFERROR(IFERROR(VLOOKUP(I15809,'DE-PARA'!B:D,3,0),VLOOKUP(I15809,'DE-PARA'!C:D,2,0)),"NÃO ENCONTRADO")</f>
        <v>Outras Saídas</v>
      </c>
      <c r="L15809" s="50" t="str">
        <f>VLOOKUP(K15809,'Base -Receita-Despesa'!$B:$AS,1,FALSE)</f>
        <v>Outras Saídas</v>
      </c>
    </row>
    <row r="15810" spans="1:12" x14ac:dyDescent="0.3">
      <c r="A15810" s="82" t="str">
        <f t="shared" si="494"/>
        <v>2019</v>
      </c>
      <c r="B15810" s="263" t="s">
        <v>2228</v>
      </c>
      <c r="C15810" s="264" t="s">
        <v>138</v>
      </c>
      <c r="D15810" s="74" t="str">
        <f t="shared" si="493"/>
        <v>nov/2019</v>
      </c>
      <c r="E15810" s="267">
        <v>43776</v>
      </c>
      <c r="F15810" s="263" t="s">
        <v>1261</v>
      </c>
      <c r="G15810" s="263" t="s">
        <v>2229</v>
      </c>
      <c r="H15810" s="268" t="s">
        <v>2250</v>
      </c>
      <c r="I15810" s="268" t="s">
        <v>135</v>
      </c>
      <c r="J15810" s="268">
        <v>-9.5</v>
      </c>
      <c r="K15810" s="83" t="str">
        <f>IFERROR(IFERROR(VLOOKUP(I15810,'DE-PARA'!B:D,3,0),VLOOKUP(I15810,'DE-PARA'!C:D,2,0)),"NÃO ENCONTRADO")</f>
        <v>Outras Saídas</v>
      </c>
      <c r="L15810" s="50" t="str">
        <f>VLOOKUP(K15810,'Base -Receita-Despesa'!$B:$AS,1,FALSE)</f>
        <v>Outras Saídas</v>
      </c>
    </row>
    <row r="15811" spans="1:12" x14ac:dyDescent="0.3">
      <c r="A15811" s="82" t="str">
        <f t="shared" si="494"/>
        <v>2019</v>
      </c>
      <c r="B15811" s="263" t="s">
        <v>2228</v>
      </c>
      <c r="C15811" s="264" t="s">
        <v>138</v>
      </c>
      <c r="D15811" s="74" t="str">
        <f t="shared" si="493"/>
        <v>nov/2019</v>
      </c>
      <c r="E15811" s="267">
        <v>43776</v>
      </c>
      <c r="F15811" s="263" t="s">
        <v>1261</v>
      </c>
      <c r="G15811" s="263" t="s">
        <v>2229</v>
      </c>
      <c r="H15811" s="268" t="s">
        <v>2250</v>
      </c>
      <c r="I15811" s="268" t="s">
        <v>135</v>
      </c>
      <c r="J15811" s="268">
        <v>-9.5</v>
      </c>
      <c r="K15811" s="83" t="str">
        <f>IFERROR(IFERROR(VLOOKUP(I15811,'DE-PARA'!B:D,3,0),VLOOKUP(I15811,'DE-PARA'!C:D,2,0)),"NÃO ENCONTRADO")</f>
        <v>Outras Saídas</v>
      </c>
      <c r="L15811" s="50" t="str">
        <f>VLOOKUP(K15811,'Base -Receita-Despesa'!$B:$AS,1,FALSE)</f>
        <v>Outras Saídas</v>
      </c>
    </row>
    <row r="15812" spans="1:12" x14ac:dyDescent="0.3">
      <c r="A15812" s="82" t="str">
        <f t="shared" si="494"/>
        <v>2019</v>
      </c>
      <c r="B15812" s="263" t="s">
        <v>2228</v>
      </c>
      <c r="C15812" s="264" t="s">
        <v>138</v>
      </c>
      <c r="D15812" s="74" t="str">
        <f t="shared" ref="D15812:D15875" si="495">TEXT(E15812,"mmm/aaaa")</f>
        <v>nov/2019</v>
      </c>
      <c r="E15812" s="267">
        <v>43776</v>
      </c>
      <c r="F15812" s="263" t="s">
        <v>1261</v>
      </c>
      <c r="G15812" s="263" t="s">
        <v>2229</v>
      </c>
      <c r="H15812" s="268" t="s">
        <v>2250</v>
      </c>
      <c r="I15812" s="268" t="s">
        <v>135</v>
      </c>
      <c r="J15812" s="268">
        <v>-9.5</v>
      </c>
      <c r="K15812" s="83" t="str">
        <f>IFERROR(IFERROR(VLOOKUP(I15812,'DE-PARA'!B:D,3,0),VLOOKUP(I15812,'DE-PARA'!C:D,2,0)),"NÃO ENCONTRADO")</f>
        <v>Outras Saídas</v>
      </c>
      <c r="L15812" s="50" t="str">
        <f>VLOOKUP(K15812,'Base -Receita-Despesa'!$B:$AS,1,FALSE)</f>
        <v>Outras Saídas</v>
      </c>
    </row>
    <row r="15813" spans="1:12" x14ac:dyDescent="0.3">
      <c r="A15813" s="82" t="str">
        <f t="shared" si="494"/>
        <v>2019</v>
      </c>
      <c r="B15813" s="263" t="s">
        <v>2228</v>
      </c>
      <c r="C15813" s="264" t="s">
        <v>138</v>
      </c>
      <c r="D15813" s="74" t="str">
        <f t="shared" si="495"/>
        <v>nov/2019</v>
      </c>
      <c r="E15813" s="267">
        <v>43776</v>
      </c>
      <c r="F15813" s="263" t="s">
        <v>1261</v>
      </c>
      <c r="G15813" s="263" t="s">
        <v>2229</v>
      </c>
      <c r="H15813" s="268" t="s">
        <v>2250</v>
      </c>
      <c r="I15813" s="268" t="s">
        <v>135</v>
      </c>
      <c r="J15813" s="268">
        <v>-9.5</v>
      </c>
      <c r="K15813" s="83" t="str">
        <f>IFERROR(IFERROR(VLOOKUP(I15813,'DE-PARA'!B:D,3,0),VLOOKUP(I15813,'DE-PARA'!C:D,2,0)),"NÃO ENCONTRADO")</f>
        <v>Outras Saídas</v>
      </c>
      <c r="L15813" s="50" t="str">
        <f>VLOOKUP(K15813,'Base -Receita-Despesa'!$B:$AS,1,FALSE)</f>
        <v>Outras Saídas</v>
      </c>
    </row>
    <row r="15814" spans="1:12" x14ac:dyDescent="0.3">
      <c r="A15814" s="82" t="str">
        <f t="shared" si="494"/>
        <v>2019</v>
      </c>
      <c r="B15814" s="263" t="s">
        <v>2228</v>
      </c>
      <c r="C15814" s="264" t="s">
        <v>138</v>
      </c>
      <c r="D15814" s="74" t="str">
        <f t="shared" si="495"/>
        <v>nov/2019</v>
      </c>
      <c r="E15814" s="267">
        <v>43776</v>
      </c>
      <c r="F15814" s="263" t="s">
        <v>1261</v>
      </c>
      <c r="G15814" s="263" t="s">
        <v>2229</v>
      </c>
      <c r="H15814" s="268" t="s">
        <v>2250</v>
      </c>
      <c r="I15814" s="268" t="s">
        <v>135</v>
      </c>
      <c r="J15814" s="268">
        <v>-9.5</v>
      </c>
      <c r="K15814" s="83" t="str">
        <f>IFERROR(IFERROR(VLOOKUP(I15814,'DE-PARA'!B:D,3,0),VLOOKUP(I15814,'DE-PARA'!C:D,2,0)),"NÃO ENCONTRADO")</f>
        <v>Outras Saídas</v>
      </c>
      <c r="L15814" s="50" t="str">
        <f>VLOOKUP(K15814,'Base -Receita-Despesa'!$B:$AS,1,FALSE)</f>
        <v>Outras Saídas</v>
      </c>
    </row>
    <row r="15815" spans="1:12" x14ac:dyDescent="0.3">
      <c r="A15815" s="82" t="str">
        <f t="shared" si="494"/>
        <v>2019</v>
      </c>
      <c r="B15815" s="263" t="s">
        <v>2228</v>
      </c>
      <c r="C15815" s="264" t="s">
        <v>138</v>
      </c>
      <c r="D15815" s="74" t="str">
        <f t="shared" si="495"/>
        <v>nov/2019</v>
      </c>
      <c r="E15815" s="267">
        <v>43776</v>
      </c>
      <c r="F15815" s="263" t="s">
        <v>1261</v>
      </c>
      <c r="G15815" s="263" t="s">
        <v>2229</v>
      </c>
      <c r="H15815" s="268" t="s">
        <v>2250</v>
      </c>
      <c r="I15815" s="268" t="s">
        <v>135</v>
      </c>
      <c r="J15815" s="268">
        <v>-9.5</v>
      </c>
      <c r="K15815" s="83" t="str">
        <f>IFERROR(IFERROR(VLOOKUP(I15815,'DE-PARA'!B:D,3,0),VLOOKUP(I15815,'DE-PARA'!C:D,2,0)),"NÃO ENCONTRADO")</f>
        <v>Outras Saídas</v>
      </c>
      <c r="L15815" s="50" t="str">
        <f>VLOOKUP(K15815,'Base -Receita-Despesa'!$B:$AS,1,FALSE)</f>
        <v>Outras Saídas</v>
      </c>
    </row>
    <row r="15816" spans="1:12" x14ac:dyDescent="0.3">
      <c r="A15816" s="82" t="str">
        <f t="shared" si="494"/>
        <v>2019</v>
      </c>
      <c r="B15816" s="263" t="s">
        <v>2228</v>
      </c>
      <c r="C15816" s="264" t="s">
        <v>138</v>
      </c>
      <c r="D15816" s="74" t="str">
        <f t="shared" si="495"/>
        <v>nov/2019</v>
      </c>
      <c r="E15816" s="267">
        <v>43776</v>
      </c>
      <c r="F15816" s="263" t="s">
        <v>1261</v>
      </c>
      <c r="G15816" s="263" t="s">
        <v>2229</v>
      </c>
      <c r="H15816" s="268" t="s">
        <v>2250</v>
      </c>
      <c r="I15816" s="268" t="s">
        <v>135</v>
      </c>
      <c r="J15816" s="268">
        <v>-9.5</v>
      </c>
      <c r="K15816" s="83" t="str">
        <f>IFERROR(IFERROR(VLOOKUP(I15816,'DE-PARA'!B:D,3,0),VLOOKUP(I15816,'DE-PARA'!C:D,2,0)),"NÃO ENCONTRADO")</f>
        <v>Outras Saídas</v>
      </c>
      <c r="L15816" s="50" t="str">
        <f>VLOOKUP(K15816,'Base -Receita-Despesa'!$B:$AS,1,FALSE)</f>
        <v>Outras Saídas</v>
      </c>
    </row>
    <row r="15817" spans="1:12" x14ac:dyDescent="0.3">
      <c r="A15817" s="82" t="str">
        <f t="shared" si="494"/>
        <v>2019</v>
      </c>
      <c r="B15817" s="263" t="s">
        <v>2228</v>
      </c>
      <c r="C15817" s="264" t="s">
        <v>138</v>
      </c>
      <c r="D15817" s="74" t="str">
        <f t="shared" si="495"/>
        <v>nov/2019</v>
      </c>
      <c r="E15817" s="267">
        <v>43776</v>
      </c>
      <c r="F15817" s="263" t="s">
        <v>1261</v>
      </c>
      <c r="G15817" s="263" t="s">
        <v>2229</v>
      </c>
      <c r="H15817" s="268" t="s">
        <v>2250</v>
      </c>
      <c r="I15817" s="268" t="s">
        <v>135</v>
      </c>
      <c r="J15817" s="268">
        <v>-9.5</v>
      </c>
      <c r="K15817" s="83" t="str">
        <f>IFERROR(IFERROR(VLOOKUP(I15817,'DE-PARA'!B:D,3,0),VLOOKUP(I15817,'DE-PARA'!C:D,2,0)),"NÃO ENCONTRADO")</f>
        <v>Outras Saídas</v>
      </c>
      <c r="L15817" s="50" t="str">
        <f>VLOOKUP(K15817,'Base -Receita-Despesa'!$B:$AS,1,FALSE)</f>
        <v>Outras Saídas</v>
      </c>
    </row>
    <row r="15818" spans="1:12" x14ac:dyDescent="0.3">
      <c r="A15818" s="82" t="str">
        <f t="shared" si="494"/>
        <v>2019</v>
      </c>
      <c r="B15818" s="263" t="s">
        <v>2228</v>
      </c>
      <c r="C15818" s="264" t="s">
        <v>138</v>
      </c>
      <c r="D15818" s="74" t="str">
        <f t="shared" si="495"/>
        <v>nov/2019</v>
      </c>
      <c r="E15818" s="267">
        <v>43776</v>
      </c>
      <c r="F15818" s="263" t="s">
        <v>1261</v>
      </c>
      <c r="G15818" s="263" t="s">
        <v>2229</v>
      </c>
      <c r="H15818" s="268" t="s">
        <v>2250</v>
      </c>
      <c r="I15818" s="268" t="s">
        <v>135</v>
      </c>
      <c r="J15818" s="268">
        <v>-9.5</v>
      </c>
      <c r="K15818" s="83" t="str">
        <f>IFERROR(IFERROR(VLOOKUP(I15818,'DE-PARA'!B:D,3,0),VLOOKUP(I15818,'DE-PARA'!C:D,2,0)),"NÃO ENCONTRADO")</f>
        <v>Outras Saídas</v>
      </c>
      <c r="L15818" s="50" t="str">
        <f>VLOOKUP(K15818,'Base -Receita-Despesa'!$B:$AS,1,FALSE)</f>
        <v>Outras Saídas</v>
      </c>
    </row>
    <row r="15819" spans="1:12" x14ac:dyDescent="0.3">
      <c r="A15819" s="82" t="str">
        <f t="shared" si="494"/>
        <v>2019</v>
      </c>
      <c r="B15819" s="263" t="s">
        <v>2228</v>
      </c>
      <c r="C15819" s="264" t="s">
        <v>138</v>
      </c>
      <c r="D15819" s="74" t="str">
        <f t="shared" si="495"/>
        <v>nov/2019</v>
      </c>
      <c r="E15819" s="267">
        <v>43776</v>
      </c>
      <c r="F15819" s="263" t="s">
        <v>1261</v>
      </c>
      <c r="G15819" s="263" t="s">
        <v>2229</v>
      </c>
      <c r="H15819" s="268" t="s">
        <v>2250</v>
      </c>
      <c r="I15819" s="268" t="s">
        <v>135</v>
      </c>
      <c r="J15819" s="268">
        <v>-9.5</v>
      </c>
      <c r="K15819" s="83" t="str">
        <f>IFERROR(IFERROR(VLOOKUP(I15819,'DE-PARA'!B:D,3,0),VLOOKUP(I15819,'DE-PARA'!C:D,2,0)),"NÃO ENCONTRADO")</f>
        <v>Outras Saídas</v>
      </c>
      <c r="L15819" s="50" t="str">
        <f>VLOOKUP(K15819,'Base -Receita-Despesa'!$B:$AS,1,FALSE)</f>
        <v>Outras Saídas</v>
      </c>
    </row>
    <row r="15820" spans="1:12" x14ac:dyDescent="0.3">
      <c r="A15820" s="82" t="str">
        <f t="shared" si="494"/>
        <v>2019</v>
      </c>
      <c r="B15820" s="263" t="s">
        <v>2228</v>
      </c>
      <c r="C15820" s="264" t="s">
        <v>138</v>
      </c>
      <c r="D15820" s="74" t="str">
        <f t="shared" si="495"/>
        <v>nov/2019</v>
      </c>
      <c r="E15820" s="267">
        <v>43776</v>
      </c>
      <c r="F15820" s="263" t="s">
        <v>1261</v>
      </c>
      <c r="G15820" s="263" t="s">
        <v>2229</v>
      </c>
      <c r="H15820" s="268" t="s">
        <v>2250</v>
      </c>
      <c r="I15820" s="268" t="s">
        <v>135</v>
      </c>
      <c r="J15820" s="268">
        <v>-9.5</v>
      </c>
      <c r="K15820" s="83" t="str">
        <f>IFERROR(IFERROR(VLOOKUP(I15820,'DE-PARA'!B:D,3,0),VLOOKUP(I15820,'DE-PARA'!C:D,2,0)),"NÃO ENCONTRADO")</f>
        <v>Outras Saídas</v>
      </c>
      <c r="L15820" s="50" t="str">
        <f>VLOOKUP(K15820,'Base -Receita-Despesa'!$B:$AS,1,FALSE)</f>
        <v>Outras Saídas</v>
      </c>
    </row>
    <row r="15821" spans="1:12" x14ac:dyDescent="0.3">
      <c r="A15821" s="82" t="str">
        <f t="shared" si="494"/>
        <v>2019</v>
      </c>
      <c r="B15821" s="263" t="s">
        <v>2228</v>
      </c>
      <c r="C15821" s="264" t="s">
        <v>138</v>
      </c>
      <c r="D15821" s="74" t="str">
        <f t="shared" si="495"/>
        <v>nov/2019</v>
      </c>
      <c r="E15821" s="267">
        <v>43776</v>
      </c>
      <c r="F15821" s="263" t="s">
        <v>1261</v>
      </c>
      <c r="G15821" s="263" t="s">
        <v>2229</v>
      </c>
      <c r="H15821" s="268" t="s">
        <v>2250</v>
      </c>
      <c r="I15821" s="268" t="s">
        <v>135</v>
      </c>
      <c r="J15821" s="268">
        <v>-9.5</v>
      </c>
      <c r="K15821" s="83" t="str">
        <f>IFERROR(IFERROR(VLOOKUP(I15821,'DE-PARA'!B:D,3,0),VLOOKUP(I15821,'DE-PARA'!C:D,2,0)),"NÃO ENCONTRADO")</f>
        <v>Outras Saídas</v>
      </c>
      <c r="L15821" s="50" t="str">
        <f>VLOOKUP(K15821,'Base -Receita-Despesa'!$B:$AS,1,FALSE)</f>
        <v>Outras Saídas</v>
      </c>
    </row>
    <row r="15822" spans="1:12" x14ac:dyDescent="0.3">
      <c r="A15822" s="82" t="str">
        <f t="shared" si="494"/>
        <v>2019</v>
      </c>
      <c r="B15822" s="263" t="s">
        <v>2228</v>
      </c>
      <c r="C15822" s="264" t="s">
        <v>138</v>
      </c>
      <c r="D15822" s="74" t="str">
        <f t="shared" si="495"/>
        <v>nov/2019</v>
      </c>
      <c r="E15822" s="267">
        <v>43776</v>
      </c>
      <c r="F15822" s="263" t="s">
        <v>1261</v>
      </c>
      <c r="G15822" s="263" t="s">
        <v>2229</v>
      </c>
      <c r="H15822" s="268" t="s">
        <v>2250</v>
      </c>
      <c r="I15822" s="268" t="s">
        <v>135</v>
      </c>
      <c r="J15822" s="268">
        <v>-9.5</v>
      </c>
      <c r="K15822" s="83" t="str">
        <f>IFERROR(IFERROR(VLOOKUP(I15822,'DE-PARA'!B:D,3,0),VLOOKUP(I15822,'DE-PARA'!C:D,2,0)),"NÃO ENCONTRADO")</f>
        <v>Outras Saídas</v>
      </c>
      <c r="L15822" s="50" t="str">
        <f>VLOOKUP(K15822,'Base -Receita-Despesa'!$B:$AS,1,FALSE)</f>
        <v>Outras Saídas</v>
      </c>
    </row>
    <row r="15823" spans="1:12" x14ac:dyDescent="0.3">
      <c r="A15823" s="82" t="str">
        <f t="shared" si="494"/>
        <v>2019</v>
      </c>
      <c r="B15823" s="263" t="s">
        <v>2228</v>
      </c>
      <c r="C15823" s="264" t="s">
        <v>138</v>
      </c>
      <c r="D15823" s="74" t="str">
        <f t="shared" si="495"/>
        <v>nov/2019</v>
      </c>
      <c r="E15823" s="267">
        <v>43776</v>
      </c>
      <c r="F15823" s="263" t="s">
        <v>1261</v>
      </c>
      <c r="G15823" s="263" t="s">
        <v>2229</v>
      </c>
      <c r="H15823" s="268" t="s">
        <v>2250</v>
      </c>
      <c r="I15823" s="268" t="s">
        <v>135</v>
      </c>
      <c r="J15823" s="268">
        <v>-9.5</v>
      </c>
      <c r="K15823" s="83" t="str">
        <f>IFERROR(IFERROR(VLOOKUP(I15823,'DE-PARA'!B:D,3,0),VLOOKUP(I15823,'DE-PARA'!C:D,2,0)),"NÃO ENCONTRADO")</f>
        <v>Outras Saídas</v>
      </c>
      <c r="L15823" s="50" t="str">
        <f>VLOOKUP(K15823,'Base -Receita-Despesa'!$B:$AS,1,FALSE)</f>
        <v>Outras Saídas</v>
      </c>
    </row>
    <row r="15824" spans="1:12" x14ac:dyDescent="0.3">
      <c r="A15824" s="82" t="str">
        <f t="shared" si="494"/>
        <v>2019</v>
      </c>
      <c r="B15824" s="263" t="s">
        <v>2228</v>
      </c>
      <c r="C15824" s="264" t="s">
        <v>138</v>
      </c>
      <c r="D15824" s="74" t="str">
        <f t="shared" si="495"/>
        <v>nov/2019</v>
      </c>
      <c r="E15824" s="267">
        <v>43776</v>
      </c>
      <c r="F15824" s="263" t="s">
        <v>1261</v>
      </c>
      <c r="G15824" s="263" t="s">
        <v>2229</v>
      </c>
      <c r="H15824" s="268" t="s">
        <v>2250</v>
      </c>
      <c r="I15824" s="268" t="s">
        <v>135</v>
      </c>
      <c r="J15824" s="268">
        <v>-9.5</v>
      </c>
      <c r="K15824" s="83" t="str">
        <f>IFERROR(IFERROR(VLOOKUP(I15824,'DE-PARA'!B:D,3,0),VLOOKUP(I15824,'DE-PARA'!C:D,2,0)),"NÃO ENCONTRADO")</f>
        <v>Outras Saídas</v>
      </c>
      <c r="L15824" s="50" t="str">
        <f>VLOOKUP(K15824,'Base -Receita-Despesa'!$B:$AS,1,FALSE)</f>
        <v>Outras Saídas</v>
      </c>
    </row>
    <row r="15825" spans="1:12" x14ac:dyDescent="0.3">
      <c r="A15825" s="82" t="str">
        <f t="shared" si="494"/>
        <v>2019</v>
      </c>
      <c r="B15825" s="263" t="s">
        <v>2228</v>
      </c>
      <c r="C15825" s="264" t="s">
        <v>138</v>
      </c>
      <c r="D15825" s="74" t="str">
        <f t="shared" si="495"/>
        <v>nov/2019</v>
      </c>
      <c r="E15825" s="267">
        <v>43776</v>
      </c>
      <c r="F15825" s="263" t="s">
        <v>1261</v>
      </c>
      <c r="G15825" s="263" t="s">
        <v>2229</v>
      </c>
      <c r="H15825" s="268" t="s">
        <v>2250</v>
      </c>
      <c r="I15825" s="268" t="s">
        <v>135</v>
      </c>
      <c r="J15825" s="268">
        <v>-9.5</v>
      </c>
      <c r="K15825" s="83" t="str">
        <f>IFERROR(IFERROR(VLOOKUP(I15825,'DE-PARA'!B:D,3,0),VLOOKUP(I15825,'DE-PARA'!C:D,2,0)),"NÃO ENCONTRADO")</f>
        <v>Outras Saídas</v>
      </c>
      <c r="L15825" s="50" t="str">
        <f>VLOOKUP(K15825,'Base -Receita-Despesa'!$B:$AS,1,FALSE)</f>
        <v>Outras Saídas</v>
      </c>
    </row>
    <row r="15826" spans="1:12" x14ac:dyDescent="0.3">
      <c r="A15826" s="82" t="str">
        <f t="shared" si="494"/>
        <v>2019</v>
      </c>
      <c r="B15826" s="263" t="s">
        <v>2228</v>
      </c>
      <c r="C15826" s="264" t="s">
        <v>138</v>
      </c>
      <c r="D15826" s="74" t="str">
        <f t="shared" si="495"/>
        <v>nov/2019</v>
      </c>
      <c r="E15826" s="267">
        <v>43776</v>
      </c>
      <c r="F15826" s="263" t="s">
        <v>1261</v>
      </c>
      <c r="G15826" s="263" t="s">
        <v>2229</v>
      </c>
      <c r="H15826" s="268" t="s">
        <v>2250</v>
      </c>
      <c r="I15826" s="268" t="s">
        <v>135</v>
      </c>
      <c r="J15826" s="268">
        <v>-9.5</v>
      </c>
      <c r="K15826" s="83" t="str">
        <f>IFERROR(IFERROR(VLOOKUP(I15826,'DE-PARA'!B:D,3,0),VLOOKUP(I15826,'DE-PARA'!C:D,2,0)),"NÃO ENCONTRADO")</f>
        <v>Outras Saídas</v>
      </c>
      <c r="L15826" s="50" t="str">
        <f>VLOOKUP(K15826,'Base -Receita-Despesa'!$B:$AS,1,FALSE)</f>
        <v>Outras Saídas</v>
      </c>
    </row>
    <row r="15827" spans="1:12" x14ac:dyDescent="0.3">
      <c r="A15827" s="82" t="str">
        <f t="shared" si="494"/>
        <v>2019</v>
      </c>
      <c r="B15827" s="263" t="s">
        <v>2228</v>
      </c>
      <c r="C15827" s="264" t="s">
        <v>138</v>
      </c>
      <c r="D15827" s="74" t="str">
        <f t="shared" si="495"/>
        <v>nov/2019</v>
      </c>
      <c r="E15827" s="267">
        <v>43776</v>
      </c>
      <c r="F15827" s="263" t="s">
        <v>1261</v>
      </c>
      <c r="G15827" s="263" t="s">
        <v>2229</v>
      </c>
      <c r="H15827" s="268" t="s">
        <v>2250</v>
      </c>
      <c r="I15827" s="268" t="s">
        <v>135</v>
      </c>
      <c r="J15827" s="268">
        <v>-9.5</v>
      </c>
      <c r="K15827" s="83" t="str">
        <f>IFERROR(IFERROR(VLOOKUP(I15827,'DE-PARA'!B:D,3,0),VLOOKUP(I15827,'DE-PARA'!C:D,2,0)),"NÃO ENCONTRADO")</f>
        <v>Outras Saídas</v>
      </c>
      <c r="L15827" s="50" t="str">
        <f>VLOOKUP(K15827,'Base -Receita-Despesa'!$B:$AS,1,FALSE)</f>
        <v>Outras Saídas</v>
      </c>
    </row>
    <row r="15828" spans="1:12" x14ac:dyDescent="0.3">
      <c r="A15828" s="82" t="str">
        <f t="shared" si="494"/>
        <v>2019</v>
      </c>
      <c r="B15828" s="263" t="s">
        <v>2228</v>
      </c>
      <c r="C15828" s="264" t="s">
        <v>138</v>
      </c>
      <c r="D15828" s="74" t="str">
        <f t="shared" si="495"/>
        <v>nov/2019</v>
      </c>
      <c r="E15828" s="267">
        <v>43776</v>
      </c>
      <c r="F15828" s="263" t="s">
        <v>1261</v>
      </c>
      <c r="G15828" s="263" t="s">
        <v>2229</v>
      </c>
      <c r="H15828" s="268" t="s">
        <v>2250</v>
      </c>
      <c r="I15828" s="268" t="s">
        <v>135</v>
      </c>
      <c r="J15828" s="268">
        <v>-9.5</v>
      </c>
      <c r="K15828" s="83" t="str">
        <f>IFERROR(IFERROR(VLOOKUP(I15828,'DE-PARA'!B:D,3,0),VLOOKUP(I15828,'DE-PARA'!C:D,2,0)),"NÃO ENCONTRADO")</f>
        <v>Outras Saídas</v>
      </c>
      <c r="L15828" s="50" t="str">
        <f>VLOOKUP(K15828,'Base -Receita-Despesa'!$B:$AS,1,FALSE)</f>
        <v>Outras Saídas</v>
      </c>
    </row>
    <row r="15829" spans="1:12" x14ac:dyDescent="0.3">
      <c r="A15829" s="82" t="str">
        <f t="shared" si="494"/>
        <v>2019</v>
      </c>
      <c r="B15829" s="263" t="s">
        <v>2228</v>
      </c>
      <c r="C15829" s="264" t="s">
        <v>138</v>
      </c>
      <c r="D15829" s="74" t="str">
        <f t="shared" si="495"/>
        <v>nov/2019</v>
      </c>
      <c r="E15829" s="267">
        <v>43776</v>
      </c>
      <c r="F15829" s="263" t="s">
        <v>1261</v>
      </c>
      <c r="G15829" s="263" t="s">
        <v>2229</v>
      </c>
      <c r="H15829" s="268" t="s">
        <v>2250</v>
      </c>
      <c r="I15829" s="268" t="s">
        <v>135</v>
      </c>
      <c r="J15829" s="268">
        <v>-9.5</v>
      </c>
      <c r="K15829" s="83" t="str">
        <f>IFERROR(IFERROR(VLOOKUP(I15829,'DE-PARA'!B:D,3,0),VLOOKUP(I15829,'DE-PARA'!C:D,2,0)),"NÃO ENCONTRADO")</f>
        <v>Outras Saídas</v>
      </c>
      <c r="L15829" s="50" t="str">
        <f>VLOOKUP(K15829,'Base -Receita-Despesa'!$B:$AS,1,FALSE)</f>
        <v>Outras Saídas</v>
      </c>
    </row>
    <row r="15830" spans="1:12" x14ac:dyDescent="0.3">
      <c r="A15830" s="82" t="str">
        <f t="shared" si="494"/>
        <v>2019</v>
      </c>
      <c r="B15830" s="263" t="s">
        <v>2228</v>
      </c>
      <c r="C15830" s="264" t="s">
        <v>138</v>
      </c>
      <c r="D15830" s="74" t="str">
        <f t="shared" si="495"/>
        <v>nov/2019</v>
      </c>
      <c r="E15830" s="267">
        <v>43776</v>
      </c>
      <c r="F15830" s="263" t="s">
        <v>1261</v>
      </c>
      <c r="G15830" s="263" t="s">
        <v>2229</v>
      </c>
      <c r="H15830" s="268" t="s">
        <v>2250</v>
      </c>
      <c r="I15830" s="268" t="s">
        <v>135</v>
      </c>
      <c r="J15830" s="268">
        <v>-9.5</v>
      </c>
      <c r="K15830" s="83" t="str">
        <f>IFERROR(IFERROR(VLOOKUP(I15830,'DE-PARA'!B:D,3,0),VLOOKUP(I15830,'DE-PARA'!C:D,2,0)),"NÃO ENCONTRADO")</f>
        <v>Outras Saídas</v>
      </c>
      <c r="L15830" s="50" t="str">
        <f>VLOOKUP(K15830,'Base -Receita-Despesa'!$B:$AS,1,FALSE)</f>
        <v>Outras Saídas</v>
      </c>
    </row>
    <row r="15831" spans="1:12" x14ac:dyDescent="0.3">
      <c r="A15831" s="82" t="str">
        <f t="shared" si="494"/>
        <v>2019</v>
      </c>
      <c r="B15831" s="263" t="s">
        <v>2228</v>
      </c>
      <c r="C15831" s="264" t="s">
        <v>138</v>
      </c>
      <c r="D15831" s="74" t="str">
        <f t="shared" si="495"/>
        <v>nov/2019</v>
      </c>
      <c r="E15831" s="267">
        <v>43776</v>
      </c>
      <c r="F15831" s="263" t="s">
        <v>1261</v>
      </c>
      <c r="G15831" s="263" t="s">
        <v>2229</v>
      </c>
      <c r="H15831" s="268" t="s">
        <v>2250</v>
      </c>
      <c r="I15831" s="268" t="s">
        <v>135</v>
      </c>
      <c r="J15831" s="268">
        <v>-9.5</v>
      </c>
      <c r="K15831" s="83" t="str">
        <f>IFERROR(IFERROR(VLOOKUP(I15831,'DE-PARA'!B:D,3,0),VLOOKUP(I15831,'DE-PARA'!C:D,2,0)),"NÃO ENCONTRADO")</f>
        <v>Outras Saídas</v>
      </c>
      <c r="L15831" s="50" t="str">
        <f>VLOOKUP(K15831,'Base -Receita-Despesa'!$B:$AS,1,FALSE)</f>
        <v>Outras Saídas</v>
      </c>
    </row>
    <row r="15832" spans="1:12" x14ac:dyDescent="0.3">
      <c r="A15832" s="82" t="str">
        <f t="shared" si="494"/>
        <v>2019</v>
      </c>
      <c r="B15832" s="263" t="s">
        <v>2228</v>
      </c>
      <c r="C15832" s="264" t="s">
        <v>138</v>
      </c>
      <c r="D15832" s="74" t="str">
        <f t="shared" si="495"/>
        <v>nov/2019</v>
      </c>
      <c r="E15832" s="267">
        <v>43776</v>
      </c>
      <c r="F15832" s="263" t="s">
        <v>1261</v>
      </c>
      <c r="G15832" s="263" t="s">
        <v>2229</v>
      </c>
      <c r="H15832" s="268" t="s">
        <v>2250</v>
      </c>
      <c r="I15832" s="268" t="s">
        <v>135</v>
      </c>
      <c r="J15832" s="268">
        <v>-9.5</v>
      </c>
      <c r="K15832" s="83" t="str">
        <f>IFERROR(IFERROR(VLOOKUP(I15832,'DE-PARA'!B:D,3,0),VLOOKUP(I15832,'DE-PARA'!C:D,2,0)),"NÃO ENCONTRADO")</f>
        <v>Outras Saídas</v>
      </c>
      <c r="L15832" s="50" t="str">
        <f>VLOOKUP(K15832,'Base -Receita-Despesa'!$B:$AS,1,FALSE)</f>
        <v>Outras Saídas</v>
      </c>
    </row>
    <row r="15833" spans="1:12" x14ac:dyDescent="0.3">
      <c r="A15833" s="82" t="str">
        <f t="shared" si="494"/>
        <v>2019</v>
      </c>
      <c r="B15833" s="263" t="s">
        <v>2228</v>
      </c>
      <c r="C15833" s="264" t="s">
        <v>138</v>
      </c>
      <c r="D15833" s="74" t="str">
        <f t="shared" si="495"/>
        <v>nov/2019</v>
      </c>
      <c r="E15833" s="267">
        <v>43776</v>
      </c>
      <c r="F15833" s="265" t="s">
        <v>4873</v>
      </c>
      <c r="G15833" s="265" t="s">
        <v>2229</v>
      </c>
      <c r="H15833" s="273" t="s">
        <v>4873</v>
      </c>
      <c r="I15833" s="273" t="s">
        <v>1979</v>
      </c>
      <c r="J15833" s="269">
        <v>-166300.78</v>
      </c>
      <c r="K15833" s="83" t="str">
        <f>IFERROR(IFERROR(VLOOKUP(I15833,'DE-PARA'!B:D,3,0),VLOOKUP(I15833,'DE-PARA'!C:D,2,0)),"NÃO ENCONTRADO")</f>
        <v>Pessoal</v>
      </c>
      <c r="L15833" s="50" t="str">
        <f>VLOOKUP(K15833,'Base -Receita-Despesa'!$B:$AS,1,FALSE)</f>
        <v>Pessoal</v>
      </c>
    </row>
    <row r="15834" spans="1:12" x14ac:dyDescent="0.3">
      <c r="A15834" s="82" t="str">
        <f t="shared" si="494"/>
        <v>2019</v>
      </c>
      <c r="B15834" s="263" t="s">
        <v>2228</v>
      </c>
      <c r="C15834" s="264" t="s">
        <v>138</v>
      </c>
      <c r="D15834" s="74" t="str">
        <f t="shared" si="495"/>
        <v>nov/2019</v>
      </c>
      <c r="E15834" s="267">
        <v>43776</v>
      </c>
      <c r="F15834" s="263" t="s">
        <v>1261</v>
      </c>
      <c r="G15834" s="263" t="s">
        <v>2229</v>
      </c>
      <c r="H15834" s="268" t="s">
        <v>4866</v>
      </c>
      <c r="I15834" s="268" t="s">
        <v>135</v>
      </c>
      <c r="J15834" s="268">
        <v>-1</v>
      </c>
      <c r="K15834" s="83" t="str">
        <f>IFERROR(IFERROR(VLOOKUP(I15834,'DE-PARA'!B:D,3,0),VLOOKUP(I15834,'DE-PARA'!C:D,2,0)),"NÃO ENCONTRADO")</f>
        <v>Outras Saídas</v>
      </c>
      <c r="L15834" s="50" t="str">
        <f>VLOOKUP(K15834,'Base -Receita-Despesa'!$B:$AS,1,FALSE)</f>
        <v>Outras Saídas</v>
      </c>
    </row>
    <row r="15835" spans="1:12" x14ac:dyDescent="0.3">
      <c r="A15835" s="82" t="str">
        <f t="shared" si="494"/>
        <v>2019</v>
      </c>
      <c r="B15835" s="263" t="s">
        <v>2228</v>
      </c>
      <c r="C15835" s="264" t="s">
        <v>138</v>
      </c>
      <c r="D15835" s="74" t="str">
        <f t="shared" si="495"/>
        <v>nov/2019</v>
      </c>
      <c r="E15835" s="267">
        <v>43776</v>
      </c>
      <c r="F15835" s="263" t="s">
        <v>1261</v>
      </c>
      <c r="G15835" s="263" t="s">
        <v>2229</v>
      </c>
      <c r="H15835" s="268" t="s">
        <v>4866</v>
      </c>
      <c r="I15835" s="268" t="s">
        <v>135</v>
      </c>
      <c r="J15835" s="268">
        <v>-1</v>
      </c>
      <c r="K15835" s="83" t="str">
        <f>IFERROR(IFERROR(VLOOKUP(I15835,'DE-PARA'!B:D,3,0),VLOOKUP(I15835,'DE-PARA'!C:D,2,0)),"NÃO ENCONTRADO")</f>
        <v>Outras Saídas</v>
      </c>
      <c r="L15835" s="50" t="str">
        <f>VLOOKUP(K15835,'Base -Receita-Despesa'!$B:$AS,1,FALSE)</f>
        <v>Outras Saídas</v>
      </c>
    </row>
    <row r="15836" spans="1:12" x14ac:dyDescent="0.3">
      <c r="A15836" s="82" t="str">
        <f t="shared" si="494"/>
        <v>2019</v>
      </c>
      <c r="B15836" s="263" t="s">
        <v>2228</v>
      </c>
      <c r="C15836" s="264" t="s">
        <v>138</v>
      </c>
      <c r="D15836" s="74" t="str">
        <f t="shared" si="495"/>
        <v>nov/2019</v>
      </c>
      <c r="E15836" s="267">
        <v>43776</v>
      </c>
      <c r="F15836" s="263" t="s">
        <v>1261</v>
      </c>
      <c r="G15836" s="263" t="s">
        <v>2229</v>
      </c>
      <c r="H15836" s="268" t="s">
        <v>4866</v>
      </c>
      <c r="I15836" s="268" t="s">
        <v>135</v>
      </c>
      <c r="J15836" s="268">
        <v>-1</v>
      </c>
      <c r="K15836" s="83" t="str">
        <f>IFERROR(IFERROR(VLOOKUP(I15836,'DE-PARA'!B:D,3,0),VLOOKUP(I15836,'DE-PARA'!C:D,2,0)),"NÃO ENCONTRADO")</f>
        <v>Outras Saídas</v>
      </c>
      <c r="L15836" s="50" t="str">
        <f>VLOOKUP(K15836,'Base -Receita-Despesa'!$B:$AS,1,FALSE)</f>
        <v>Outras Saídas</v>
      </c>
    </row>
    <row r="15837" spans="1:12" x14ac:dyDescent="0.3">
      <c r="A15837" s="82" t="str">
        <f t="shared" si="494"/>
        <v>2019</v>
      </c>
      <c r="B15837" s="263" t="s">
        <v>2228</v>
      </c>
      <c r="C15837" s="264" t="s">
        <v>138</v>
      </c>
      <c r="D15837" s="74" t="str">
        <f t="shared" si="495"/>
        <v>nov/2019</v>
      </c>
      <c r="E15837" s="267">
        <v>43776</v>
      </c>
      <c r="F15837" s="263" t="s">
        <v>1070</v>
      </c>
      <c r="G15837" s="263" t="s">
        <v>2229</v>
      </c>
      <c r="H15837" s="268" t="s">
        <v>1071</v>
      </c>
      <c r="I15837" s="268" t="s">
        <v>2237</v>
      </c>
      <c r="J15837" s="269">
        <v>88188.31</v>
      </c>
      <c r="K15837" s="83" t="str">
        <f>IFERROR(IFERROR(VLOOKUP(I15837,'DE-PARA'!B:D,3,0),VLOOKUP(I15837,'DE-PARA'!C:D,2,0)),"NÃO ENCONTRADO")</f>
        <v>Entrada Conta Aplicação (+)</v>
      </c>
      <c r="L15837" s="50" t="str">
        <f>VLOOKUP(K15837,'Base -Receita-Despesa'!$B:$AS,1,FALSE)</f>
        <v>ENTRADA CONTA APLICAÇÃO (+)</v>
      </c>
    </row>
    <row r="15838" spans="1:12" x14ac:dyDescent="0.3">
      <c r="A15838" s="82" t="str">
        <f t="shared" si="494"/>
        <v>2019</v>
      </c>
      <c r="B15838" s="263" t="s">
        <v>2228</v>
      </c>
      <c r="C15838" s="264" t="s">
        <v>138</v>
      </c>
      <c r="D15838" s="74" t="str">
        <f t="shared" si="495"/>
        <v>nov/2019</v>
      </c>
      <c r="E15838" s="267">
        <v>43777</v>
      </c>
      <c r="F15838" s="265">
        <v>2099975641</v>
      </c>
      <c r="G15838" s="265" t="s">
        <v>2229</v>
      </c>
      <c r="H15838" s="273" t="s">
        <v>2306</v>
      </c>
      <c r="I15838" s="273" t="s">
        <v>155</v>
      </c>
      <c r="J15838" s="269">
        <v>-4450.8999999999996</v>
      </c>
      <c r="K15838" s="83" t="str">
        <f>IFERROR(IFERROR(VLOOKUP(I15838,'DE-PARA'!B:D,3,0),VLOOKUP(I15838,'DE-PARA'!C:D,2,0)),"NÃO ENCONTRADO")</f>
        <v>Concessionárias (água, luz e telefone)</v>
      </c>
      <c r="L15838" s="50" t="str">
        <f>VLOOKUP(K15838,'Base -Receita-Despesa'!$B:$AS,1,FALSE)</f>
        <v>Concessionárias (água, luz e telefone)</v>
      </c>
    </row>
    <row r="15839" spans="1:12" x14ac:dyDescent="0.3">
      <c r="A15839" s="82" t="str">
        <f t="shared" si="494"/>
        <v>2019</v>
      </c>
      <c r="B15839" s="263" t="s">
        <v>2228</v>
      </c>
      <c r="C15839" s="264" t="s">
        <v>138</v>
      </c>
      <c r="D15839" s="74" t="str">
        <f t="shared" si="495"/>
        <v>nov/2019</v>
      </c>
      <c r="E15839" s="267">
        <v>43777</v>
      </c>
      <c r="F15839" s="265">
        <v>2356598</v>
      </c>
      <c r="G15839" s="265" t="s">
        <v>2229</v>
      </c>
      <c r="H15839" s="273" t="s">
        <v>2684</v>
      </c>
      <c r="I15839" s="273" t="s">
        <v>145</v>
      </c>
      <c r="J15839" s="269">
        <v>-8256.35</v>
      </c>
      <c r="K15839" s="83" t="str">
        <f>IFERROR(IFERROR(VLOOKUP(I15839,'DE-PARA'!B:D,3,0),VLOOKUP(I15839,'DE-PARA'!C:D,2,0)),"NÃO ENCONTRADO")</f>
        <v>Serviços</v>
      </c>
      <c r="L15839" s="50" t="str">
        <f>VLOOKUP(K15839,'Base -Receita-Despesa'!$B:$AS,1,FALSE)</f>
        <v>Serviços</v>
      </c>
    </row>
    <row r="15840" spans="1:12" x14ac:dyDescent="0.3">
      <c r="A15840" s="82" t="str">
        <f t="shared" si="494"/>
        <v>2019</v>
      </c>
      <c r="B15840" s="263" t="s">
        <v>2228</v>
      </c>
      <c r="C15840" s="264" t="s">
        <v>138</v>
      </c>
      <c r="D15840" s="74" t="str">
        <f t="shared" si="495"/>
        <v>nov/2019</v>
      </c>
      <c r="E15840" s="267">
        <v>43777</v>
      </c>
      <c r="F15840" s="265" t="s">
        <v>4587</v>
      </c>
      <c r="G15840" s="265" t="s">
        <v>4875</v>
      </c>
      <c r="H15840" s="273" t="s">
        <v>4805</v>
      </c>
      <c r="I15840" s="273" t="s">
        <v>2214</v>
      </c>
      <c r="J15840" s="268">
        <v>-600</v>
      </c>
      <c r="K15840" s="83" t="str">
        <f>IFERROR(IFERROR(VLOOKUP(I15840,'DE-PARA'!B:D,3,0),VLOOKUP(I15840,'DE-PARA'!C:D,2,0)),"NÃO ENCONTRADO")</f>
        <v>Outras Saídas</v>
      </c>
      <c r="L15840" s="50" t="str">
        <f>VLOOKUP(K15840,'Base -Receita-Despesa'!$B:$AS,1,FALSE)</f>
        <v>Outras Saídas</v>
      </c>
    </row>
    <row r="15841" spans="1:12" x14ac:dyDescent="0.3">
      <c r="A15841" s="82" t="str">
        <f t="shared" si="494"/>
        <v>2019</v>
      </c>
      <c r="B15841" s="263" t="s">
        <v>2228</v>
      </c>
      <c r="C15841" s="264" t="s">
        <v>138</v>
      </c>
      <c r="D15841" s="74" t="str">
        <f t="shared" si="495"/>
        <v>nov/2019</v>
      </c>
      <c r="E15841" s="267">
        <v>43777</v>
      </c>
      <c r="F15841" s="265">
        <v>170</v>
      </c>
      <c r="G15841" s="265" t="s">
        <v>4875</v>
      </c>
      <c r="H15841" s="273" t="s">
        <v>2389</v>
      </c>
      <c r="I15841" s="273" t="s">
        <v>2197</v>
      </c>
      <c r="J15841" s="269">
        <v>-5150</v>
      </c>
      <c r="K15841" s="83" t="str">
        <f>IFERROR(IFERROR(VLOOKUP(I15841,'DE-PARA'!B:D,3,0),VLOOKUP(I15841,'DE-PARA'!C:D,2,0)),"NÃO ENCONTRADO")</f>
        <v>Serviços</v>
      </c>
      <c r="L15841" s="50" t="str">
        <f>VLOOKUP(K15841,'Base -Receita-Despesa'!$B:$AS,1,FALSE)</f>
        <v>Serviços</v>
      </c>
    </row>
    <row r="15842" spans="1:12" x14ac:dyDescent="0.3">
      <c r="A15842" s="82" t="str">
        <f t="shared" si="494"/>
        <v>2019</v>
      </c>
      <c r="B15842" s="263" t="s">
        <v>2228</v>
      </c>
      <c r="C15842" s="264" t="s">
        <v>138</v>
      </c>
      <c r="D15842" s="74" t="str">
        <f t="shared" si="495"/>
        <v>nov/2019</v>
      </c>
      <c r="E15842" s="267">
        <v>43777</v>
      </c>
      <c r="F15842" s="265">
        <v>168</v>
      </c>
      <c r="G15842" s="265" t="s">
        <v>2229</v>
      </c>
      <c r="H15842" s="273" t="s">
        <v>2389</v>
      </c>
      <c r="I15842" s="273" t="s">
        <v>2197</v>
      </c>
      <c r="J15842" s="269">
        <v>-5350</v>
      </c>
      <c r="K15842" s="83" t="str">
        <f>IFERROR(IFERROR(VLOOKUP(I15842,'DE-PARA'!B:D,3,0),VLOOKUP(I15842,'DE-PARA'!C:D,2,0)),"NÃO ENCONTRADO")</f>
        <v>Serviços</v>
      </c>
      <c r="L15842" s="50" t="str">
        <f>VLOOKUP(K15842,'Base -Receita-Despesa'!$B:$AS,1,FALSE)</f>
        <v>Serviços</v>
      </c>
    </row>
    <row r="15843" spans="1:12" x14ac:dyDescent="0.3">
      <c r="A15843" s="82" t="str">
        <f t="shared" si="494"/>
        <v>2019</v>
      </c>
      <c r="B15843" s="263" t="s">
        <v>2228</v>
      </c>
      <c r="C15843" s="264" t="s">
        <v>138</v>
      </c>
      <c r="D15843" s="74" t="str">
        <f t="shared" si="495"/>
        <v>nov/2019</v>
      </c>
      <c r="E15843" s="267">
        <v>43777</v>
      </c>
      <c r="F15843" s="265">
        <v>19222</v>
      </c>
      <c r="G15843" s="265" t="s">
        <v>2229</v>
      </c>
      <c r="H15843" s="273" t="s">
        <v>4876</v>
      </c>
      <c r="I15843" s="273" t="s">
        <v>2204</v>
      </c>
      <c r="J15843" s="269">
        <v>-3776.87</v>
      </c>
      <c r="K15843" s="83" t="str">
        <f>IFERROR(IFERROR(VLOOKUP(I15843,'DE-PARA'!B:D,3,0),VLOOKUP(I15843,'DE-PARA'!C:D,2,0)),"NÃO ENCONTRADO")</f>
        <v>Serviços</v>
      </c>
      <c r="L15843" s="50" t="str">
        <f>VLOOKUP(K15843,'Base -Receita-Despesa'!$B:$AS,1,FALSE)</f>
        <v>Serviços</v>
      </c>
    </row>
    <row r="15844" spans="1:12" x14ac:dyDescent="0.3">
      <c r="A15844" s="82" t="str">
        <f t="shared" si="494"/>
        <v>2019</v>
      </c>
      <c r="B15844" s="263" t="s">
        <v>2228</v>
      </c>
      <c r="C15844" s="264" t="s">
        <v>138</v>
      </c>
      <c r="D15844" s="74" t="str">
        <f t="shared" si="495"/>
        <v>nov/2019</v>
      </c>
      <c r="E15844" s="267">
        <v>43777</v>
      </c>
      <c r="F15844" s="265" t="s">
        <v>4873</v>
      </c>
      <c r="G15844" s="265" t="s">
        <v>2229</v>
      </c>
      <c r="H15844" s="268" t="s">
        <v>4830</v>
      </c>
      <c r="I15844" s="273" t="s">
        <v>1979</v>
      </c>
      <c r="J15844" s="268">
        <v>-108</v>
      </c>
      <c r="K15844" s="83" t="str">
        <f>IFERROR(IFERROR(VLOOKUP(I15844,'DE-PARA'!B:D,3,0),VLOOKUP(I15844,'DE-PARA'!C:D,2,0)),"NÃO ENCONTRADO")</f>
        <v>Pessoal</v>
      </c>
      <c r="L15844" s="50" t="str">
        <f>VLOOKUP(K15844,'Base -Receita-Despesa'!$B:$AS,1,FALSE)</f>
        <v>Pessoal</v>
      </c>
    </row>
    <row r="15845" spans="1:12" x14ac:dyDescent="0.3">
      <c r="A15845" s="82" t="str">
        <f t="shared" si="494"/>
        <v>2019</v>
      </c>
      <c r="B15845" s="263" t="s">
        <v>2228</v>
      </c>
      <c r="C15845" s="264" t="s">
        <v>138</v>
      </c>
      <c r="D15845" s="74" t="str">
        <f t="shared" si="495"/>
        <v>nov/2019</v>
      </c>
      <c r="E15845" s="267">
        <v>43777</v>
      </c>
      <c r="F15845" s="265" t="s">
        <v>4873</v>
      </c>
      <c r="G15845" s="265" t="s">
        <v>2229</v>
      </c>
      <c r="H15845" s="268" t="s">
        <v>3532</v>
      </c>
      <c r="I15845" s="273" t="s">
        <v>1979</v>
      </c>
      <c r="J15845" s="268">
        <v>-187.31</v>
      </c>
      <c r="K15845" s="83" t="str">
        <f>IFERROR(IFERROR(VLOOKUP(I15845,'DE-PARA'!B:D,3,0),VLOOKUP(I15845,'DE-PARA'!C:D,2,0)),"NÃO ENCONTRADO")</f>
        <v>Pessoal</v>
      </c>
      <c r="L15845" s="50" t="str">
        <f>VLOOKUP(K15845,'Base -Receita-Despesa'!$B:$AS,1,FALSE)</f>
        <v>Pessoal</v>
      </c>
    </row>
    <row r="15846" spans="1:12" x14ac:dyDescent="0.3">
      <c r="A15846" s="82" t="str">
        <f t="shared" si="494"/>
        <v>2019</v>
      </c>
      <c r="B15846" s="263" t="s">
        <v>2228</v>
      </c>
      <c r="C15846" s="264" t="s">
        <v>138</v>
      </c>
      <c r="D15846" s="74" t="str">
        <f t="shared" si="495"/>
        <v>nov/2019</v>
      </c>
      <c r="E15846" s="267">
        <v>43777</v>
      </c>
      <c r="F15846" s="265" t="s">
        <v>4873</v>
      </c>
      <c r="G15846" s="265" t="s">
        <v>2229</v>
      </c>
      <c r="H15846" s="268" t="s">
        <v>4845</v>
      </c>
      <c r="I15846" s="273" t="s">
        <v>1979</v>
      </c>
      <c r="J15846" s="268">
        <v>-438.47</v>
      </c>
      <c r="K15846" s="83" t="str">
        <f>IFERROR(IFERROR(VLOOKUP(I15846,'DE-PARA'!B:D,3,0),VLOOKUP(I15846,'DE-PARA'!C:D,2,0)),"NÃO ENCONTRADO")</f>
        <v>Pessoal</v>
      </c>
      <c r="L15846" s="50" t="str">
        <f>VLOOKUP(K15846,'Base -Receita-Despesa'!$B:$AS,1,FALSE)</f>
        <v>Pessoal</v>
      </c>
    </row>
    <row r="15847" spans="1:12" x14ac:dyDescent="0.3">
      <c r="A15847" s="82" t="str">
        <f t="shared" si="494"/>
        <v>2019</v>
      </c>
      <c r="B15847" s="263" t="s">
        <v>2228</v>
      </c>
      <c r="C15847" s="264" t="s">
        <v>138</v>
      </c>
      <c r="D15847" s="74" t="str">
        <f t="shared" si="495"/>
        <v>nov/2019</v>
      </c>
      <c r="E15847" s="267">
        <v>43777</v>
      </c>
      <c r="F15847" s="265" t="s">
        <v>4873</v>
      </c>
      <c r="G15847" s="265" t="s">
        <v>2229</v>
      </c>
      <c r="H15847" s="268" t="s">
        <v>4461</v>
      </c>
      <c r="I15847" s="273" t="s">
        <v>1979</v>
      </c>
      <c r="J15847" s="268">
        <v>-194.21</v>
      </c>
      <c r="K15847" s="83" t="str">
        <f>IFERROR(IFERROR(VLOOKUP(I15847,'DE-PARA'!B:D,3,0),VLOOKUP(I15847,'DE-PARA'!C:D,2,0)),"NÃO ENCONTRADO")</f>
        <v>Pessoal</v>
      </c>
      <c r="L15847" s="50" t="str">
        <f>VLOOKUP(K15847,'Base -Receita-Despesa'!$B:$AS,1,FALSE)</f>
        <v>Pessoal</v>
      </c>
    </row>
    <row r="15848" spans="1:12" x14ac:dyDescent="0.3">
      <c r="A15848" s="82" t="str">
        <f t="shared" si="494"/>
        <v>2019</v>
      </c>
      <c r="B15848" s="263" t="s">
        <v>2228</v>
      </c>
      <c r="C15848" s="264" t="s">
        <v>138</v>
      </c>
      <c r="D15848" s="74" t="str">
        <f t="shared" si="495"/>
        <v>nov/2019</v>
      </c>
      <c r="E15848" s="267">
        <v>43777</v>
      </c>
      <c r="F15848" s="265" t="s">
        <v>4873</v>
      </c>
      <c r="G15848" s="265" t="s">
        <v>2229</v>
      </c>
      <c r="H15848" s="268" t="s">
        <v>4868</v>
      </c>
      <c r="I15848" s="273" t="s">
        <v>1979</v>
      </c>
      <c r="J15848" s="268">
        <v>-805.66</v>
      </c>
      <c r="K15848" s="83" t="str">
        <f>IFERROR(IFERROR(VLOOKUP(I15848,'DE-PARA'!B:D,3,0),VLOOKUP(I15848,'DE-PARA'!C:D,2,0)),"NÃO ENCONTRADO")</f>
        <v>Pessoal</v>
      </c>
      <c r="L15848" s="50" t="str">
        <f>VLOOKUP(K15848,'Base -Receita-Despesa'!$B:$AS,1,FALSE)</f>
        <v>Pessoal</v>
      </c>
    </row>
    <row r="15849" spans="1:12" x14ac:dyDescent="0.3">
      <c r="A15849" s="82" t="str">
        <f t="shared" si="494"/>
        <v>2019</v>
      </c>
      <c r="B15849" s="263" t="s">
        <v>2228</v>
      </c>
      <c r="C15849" s="264" t="s">
        <v>138</v>
      </c>
      <c r="D15849" s="74" t="str">
        <f t="shared" si="495"/>
        <v>nov/2019</v>
      </c>
      <c r="E15849" s="267">
        <v>43777</v>
      </c>
      <c r="F15849" s="265" t="s">
        <v>4873</v>
      </c>
      <c r="G15849" s="265" t="s">
        <v>2229</v>
      </c>
      <c r="H15849" s="268" t="s">
        <v>4834</v>
      </c>
      <c r="I15849" s="273" t="s">
        <v>1979</v>
      </c>
      <c r="J15849" s="268">
        <v>-812.07</v>
      </c>
      <c r="K15849" s="83" t="str">
        <f>IFERROR(IFERROR(VLOOKUP(I15849,'DE-PARA'!B:D,3,0),VLOOKUP(I15849,'DE-PARA'!C:D,2,0)),"NÃO ENCONTRADO")</f>
        <v>Pessoal</v>
      </c>
      <c r="L15849" s="50" t="str">
        <f>VLOOKUP(K15849,'Base -Receita-Despesa'!$B:$AS,1,FALSE)</f>
        <v>Pessoal</v>
      </c>
    </row>
    <row r="15850" spans="1:12" x14ac:dyDescent="0.3">
      <c r="A15850" s="82" t="str">
        <f t="shared" ref="A15850:A15913" si="496">IF(K15850="NÃO ENCONTRADO",0,RIGHT(D15850,4))</f>
        <v>2019</v>
      </c>
      <c r="B15850" s="263" t="s">
        <v>2228</v>
      </c>
      <c r="C15850" s="264" t="s">
        <v>138</v>
      </c>
      <c r="D15850" s="74" t="str">
        <f t="shared" si="495"/>
        <v>nov/2019</v>
      </c>
      <c r="E15850" s="267">
        <v>43777</v>
      </c>
      <c r="F15850" s="265" t="s">
        <v>4873</v>
      </c>
      <c r="G15850" s="265" t="s">
        <v>2229</v>
      </c>
      <c r="H15850" s="268" t="s">
        <v>4836</v>
      </c>
      <c r="I15850" s="273" t="s">
        <v>1979</v>
      </c>
      <c r="J15850" s="268">
        <v>-475.87</v>
      </c>
      <c r="K15850" s="83" t="str">
        <f>IFERROR(IFERROR(VLOOKUP(I15850,'DE-PARA'!B:D,3,0),VLOOKUP(I15850,'DE-PARA'!C:D,2,0)),"NÃO ENCONTRADO")</f>
        <v>Pessoal</v>
      </c>
      <c r="L15850" s="50" t="str">
        <f>VLOOKUP(K15850,'Base -Receita-Despesa'!$B:$AS,1,FALSE)</f>
        <v>Pessoal</v>
      </c>
    </row>
    <row r="15851" spans="1:12" x14ac:dyDescent="0.3">
      <c r="A15851" s="82" t="str">
        <f t="shared" si="496"/>
        <v>2019</v>
      </c>
      <c r="B15851" s="263" t="s">
        <v>2228</v>
      </c>
      <c r="C15851" s="264" t="s">
        <v>138</v>
      </c>
      <c r="D15851" s="74" t="str">
        <f t="shared" si="495"/>
        <v>nov/2019</v>
      </c>
      <c r="E15851" s="267">
        <v>43777</v>
      </c>
      <c r="F15851" s="265" t="s">
        <v>4873</v>
      </c>
      <c r="G15851" s="265" t="s">
        <v>2229</v>
      </c>
      <c r="H15851" s="268" t="s">
        <v>4835</v>
      </c>
      <c r="I15851" s="273" t="s">
        <v>1979</v>
      </c>
      <c r="J15851" s="268">
        <v>-467.7</v>
      </c>
      <c r="K15851" s="83" t="str">
        <f>IFERROR(IFERROR(VLOOKUP(I15851,'DE-PARA'!B:D,3,0),VLOOKUP(I15851,'DE-PARA'!C:D,2,0)),"NÃO ENCONTRADO")</f>
        <v>Pessoal</v>
      </c>
      <c r="L15851" s="50" t="str">
        <f>VLOOKUP(K15851,'Base -Receita-Despesa'!$B:$AS,1,FALSE)</f>
        <v>Pessoal</v>
      </c>
    </row>
    <row r="15852" spans="1:12" x14ac:dyDescent="0.3">
      <c r="A15852" s="82" t="str">
        <f t="shared" si="496"/>
        <v>2019</v>
      </c>
      <c r="B15852" s="263" t="s">
        <v>2228</v>
      </c>
      <c r="C15852" s="264" t="s">
        <v>138</v>
      </c>
      <c r="D15852" s="74" t="str">
        <f t="shared" si="495"/>
        <v>nov/2019</v>
      </c>
      <c r="E15852" s="267">
        <v>43777</v>
      </c>
      <c r="F15852" s="265" t="s">
        <v>4873</v>
      </c>
      <c r="G15852" s="265" t="s">
        <v>2229</v>
      </c>
      <c r="H15852" s="268" t="s">
        <v>4860</v>
      </c>
      <c r="I15852" s="273" t="s">
        <v>1979</v>
      </c>
      <c r="J15852" s="268">
        <v>-198.56</v>
      </c>
      <c r="K15852" s="83" t="str">
        <f>IFERROR(IFERROR(VLOOKUP(I15852,'DE-PARA'!B:D,3,0),VLOOKUP(I15852,'DE-PARA'!C:D,2,0)),"NÃO ENCONTRADO")</f>
        <v>Pessoal</v>
      </c>
      <c r="L15852" s="50" t="str">
        <f>VLOOKUP(K15852,'Base -Receita-Despesa'!$B:$AS,1,FALSE)</f>
        <v>Pessoal</v>
      </c>
    </row>
    <row r="15853" spans="1:12" x14ac:dyDescent="0.3">
      <c r="A15853" s="82" t="str">
        <f t="shared" si="496"/>
        <v>2019</v>
      </c>
      <c r="B15853" s="263" t="s">
        <v>2228</v>
      </c>
      <c r="C15853" s="264" t="s">
        <v>138</v>
      </c>
      <c r="D15853" s="74" t="str">
        <f t="shared" si="495"/>
        <v>nov/2019</v>
      </c>
      <c r="E15853" s="267">
        <v>43777</v>
      </c>
      <c r="F15853" s="265" t="s">
        <v>4873</v>
      </c>
      <c r="G15853" s="265" t="s">
        <v>2229</v>
      </c>
      <c r="H15853" s="268" t="s">
        <v>4614</v>
      </c>
      <c r="I15853" s="273" t="s">
        <v>1979</v>
      </c>
      <c r="J15853" s="268">
        <v>-630.77</v>
      </c>
      <c r="K15853" s="83" t="str">
        <f>IFERROR(IFERROR(VLOOKUP(I15853,'DE-PARA'!B:D,3,0),VLOOKUP(I15853,'DE-PARA'!C:D,2,0)),"NÃO ENCONTRADO")</f>
        <v>Pessoal</v>
      </c>
      <c r="L15853" s="50" t="str">
        <f>VLOOKUP(K15853,'Base -Receita-Despesa'!$B:$AS,1,FALSE)</f>
        <v>Pessoal</v>
      </c>
    </row>
    <row r="15854" spans="1:12" x14ac:dyDescent="0.3">
      <c r="A15854" s="82" t="str">
        <f t="shared" si="496"/>
        <v>2019</v>
      </c>
      <c r="B15854" s="263" t="s">
        <v>2228</v>
      </c>
      <c r="C15854" s="264" t="s">
        <v>138</v>
      </c>
      <c r="D15854" s="74" t="str">
        <f t="shared" si="495"/>
        <v>nov/2019</v>
      </c>
      <c r="E15854" s="267">
        <v>43777</v>
      </c>
      <c r="F15854" s="265" t="s">
        <v>4873</v>
      </c>
      <c r="G15854" s="265" t="s">
        <v>2229</v>
      </c>
      <c r="H15854" s="268" t="s">
        <v>4846</v>
      </c>
      <c r="I15854" s="273" t="s">
        <v>1979</v>
      </c>
      <c r="J15854" s="268">
        <v>-194.43</v>
      </c>
      <c r="K15854" s="83" t="str">
        <f>IFERROR(IFERROR(VLOOKUP(I15854,'DE-PARA'!B:D,3,0),VLOOKUP(I15854,'DE-PARA'!C:D,2,0)),"NÃO ENCONTRADO")</f>
        <v>Pessoal</v>
      </c>
      <c r="L15854" s="50" t="str">
        <f>VLOOKUP(K15854,'Base -Receita-Despesa'!$B:$AS,1,FALSE)</f>
        <v>Pessoal</v>
      </c>
    </row>
    <row r="15855" spans="1:12" x14ac:dyDescent="0.3">
      <c r="A15855" s="82" t="str">
        <f t="shared" si="496"/>
        <v>2019</v>
      </c>
      <c r="B15855" s="263" t="s">
        <v>2228</v>
      </c>
      <c r="C15855" s="264" t="s">
        <v>138</v>
      </c>
      <c r="D15855" s="74" t="str">
        <f t="shared" si="495"/>
        <v>nov/2019</v>
      </c>
      <c r="E15855" s="267">
        <v>43777</v>
      </c>
      <c r="F15855" s="265" t="s">
        <v>4873</v>
      </c>
      <c r="G15855" s="265" t="s">
        <v>2229</v>
      </c>
      <c r="H15855" s="268" t="s">
        <v>4827</v>
      </c>
      <c r="I15855" s="273" t="s">
        <v>1979</v>
      </c>
      <c r="J15855" s="268">
        <v>-449.05</v>
      </c>
      <c r="K15855" s="83" t="str">
        <f>IFERROR(IFERROR(VLOOKUP(I15855,'DE-PARA'!B:D,3,0),VLOOKUP(I15855,'DE-PARA'!C:D,2,0)),"NÃO ENCONTRADO")</f>
        <v>Pessoal</v>
      </c>
      <c r="L15855" s="50" t="str">
        <f>VLOOKUP(K15855,'Base -Receita-Despesa'!$B:$AS,1,FALSE)</f>
        <v>Pessoal</v>
      </c>
    </row>
    <row r="15856" spans="1:12" x14ac:dyDescent="0.3">
      <c r="A15856" s="82" t="str">
        <f t="shared" si="496"/>
        <v>2019</v>
      </c>
      <c r="B15856" s="263" t="s">
        <v>2228</v>
      </c>
      <c r="C15856" s="264" t="s">
        <v>138</v>
      </c>
      <c r="D15856" s="74" t="str">
        <f t="shared" si="495"/>
        <v>nov/2019</v>
      </c>
      <c r="E15856" s="267">
        <v>43777</v>
      </c>
      <c r="F15856" s="265" t="s">
        <v>4873</v>
      </c>
      <c r="G15856" s="265" t="s">
        <v>2229</v>
      </c>
      <c r="H15856" s="268" t="s">
        <v>4877</v>
      </c>
      <c r="I15856" s="273" t="s">
        <v>1979</v>
      </c>
      <c r="J15856" s="268">
        <v>-215.95</v>
      </c>
      <c r="K15856" s="83" t="str">
        <f>IFERROR(IFERROR(VLOOKUP(I15856,'DE-PARA'!B:D,3,0),VLOOKUP(I15856,'DE-PARA'!C:D,2,0)),"NÃO ENCONTRADO")</f>
        <v>Pessoal</v>
      </c>
      <c r="L15856" s="50" t="str">
        <f>VLOOKUP(K15856,'Base -Receita-Despesa'!$B:$AS,1,FALSE)</f>
        <v>Pessoal</v>
      </c>
    </row>
    <row r="15857" spans="1:12" x14ac:dyDescent="0.3">
      <c r="A15857" s="82" t="str">
        <f t="shared" si="496"/>
        <v>2019</v>
      </c>
      <c r="B15857" s="263" t="s">
        <v>2228</v>
      </c>
      <c r="C15857" s="264" t="s">
        <v>138</v>
      </c>
      <c r="D15857" s="74" t="str">
        <f t="shared" si="495"/>
        <v>nov/2019</v>
      </c>
      <c r="E15857" s="267">
        <v>43777</v>
      </c>
      <c r="F15857" s="265" t="s">
        <v>4873</v>
      </c>
      <c r="G15857" s="265" t="s">
        <v>2229</v>
      </c>
      <c r="H15857" s="268" t="s">
        <v>4847</v>
      </c>
      <c r="I15857" s="273" t="s">
        <v>1979</v>
      </c>
      <c r="J15857" s="268">
        <v>-475.87</v>
      </c>
      <c r="K15857" s="83" t="str">
        <f>IFERROR(IFERROR(VLOOKUP(I15857,'DE-PARA'!B:D,3,0),VLOOKUP(I15857,'DE-PARA'!C:D,2,0)),"NÃO ENCONTRADO")</f>
        <v>Pessoal</v>
      </c>
      <c r="L15857" s="50" t="str">
        <f>VLOOKUP(K15857,'Base -Receita-Despesa'!$B:$AS,1,FALSE)</f>
        <v>Pessoal</v>
      </c>
    </row>
    <row r="15858" spans="1:12" x14ac:dyDescent="0.3">
      <c r="A15858" s="82" t="str">
        <f t="shared" si="496"/>
        <v>2019</v>
      </c>
      <c r="B15858" s="263" t="s">
        <v>2228</v>
      </c>
      <c r="C15858" s="264" t="s">
        <v>138</v>
      </c>
      <c r="D15858" s="74" t="str">
        <f t="shared" si="495"/>
        <v>nov/2019</v>
      </c>
      <c r="E15858" s="267">
        <v>43777</v>
      </c>
      <c r="F15858" s="265" t="s">
        <v>4873</v>
      </c>
      <c r="G15858" s="265" t="s">
        <v>2229</v>
      </c>
      <c r="H15858" s="268" t="s">
        <v>4853</v>
      </c>
      <c r="I15858" s="273" t="s">
        <v>1979</v>
      </c>
      <c r="J15858" s="268">
        <v>-108</v>
      </c>
      <c r="K15858" s="83" t="str">
        <f>IFERROR(IFERROR(VLOOKUP(I15858,'DE-PARA'!B:D,3,0),VLOOKUP(I15858,'DE-PARA'!C:D,2,0)),"NÃO ENCONTRADO")</f>
        <v>Pessoal</v>
      </c>
      <c r="L15858" s="50" t="str">
        <f>VLOOKUP(K15858,'Base -Receita-Despesa'!$B:$AS,1,FALSE)</f>
        <v>Pessoal</v>
      </c>
    </row>
    <row r="15859" spans="1:12" x14ac:dyDescent="0.3">
      <c r="A15859" s="82" t="str">
        <f t="shared" si="496"/>
        <v>2019</v>
      </c>
      <c r="B15859" s="263" t="s">
        <v>2228</v>
      </c>
      <c r="C15859" s="264" t="s">
        <v>138</v>
      </c>
      <c r="D15859" s="74" t="str">
        <f t="shared" si="495"/>
        <v>nov/2019</v>
      </c>
      <c r="E15859" s="267">
        <v>43777</v>
      </c>
      <c r="F15859" s="265" t="s">
        <v>4873</v>
      </c>
      <c r="G15859" s="265" t="s">
        <v>2229</v>
      </c>
      <c r="H15859" s="268" t="s">
        <v>4851</v>
      </c>
      <c r="I15859" s="273" t="s">
        <v>1979</v>
      </c>
      <c r="J15859" s="268">
        <v>-190.43</v>
      </c>
      <c r="K15859" s="83" t="str">
        <f>IFERROR(IFERROR(VLOOKUP(I15859,'DE-PARA'!B:D,3,0),VLOOKUP(I15859,'DE-PARA'!C:D,2,0)),"NÃO ENCONTRADO")</f>
        <v>Pessoal</v>
      </c>
      <c r="L15859" s="50" t="str">
        <f>VLOOKUP(K15859,'Base -Receita-Despesa'!$B:$AS,1,FALSE)</f>
        <v>Pessoal</v>
      </c>
    </row>
    <row r="15860" spans="1:12" x14ac:dyDescent="0.3">
      <c r="A15860" s="82" t="str">
        <f t="shared" si="496"/>
        <v>2019</v>
      </c>
      <c r="B15860" s="263" t="s">
        <v>2228</v>
      </c>
      <c r="C15860" s="264" t="s">
        <v>138</v>
      </c>
      <c r="D15860" s="74" t="str">
        <f t="shared" si="495"/>
        <v>nov/2019</v>
      </c>
      <c r="E15860" s="267">
        <v>43777</v>
      </c>
      <c r="F15860" s="265" t="s">
        <v>4873</v>
      </c>
      <c r="G15860" s="265" t="s">
        <v>2229</v>
      </c>
      <c r="H15860" s="268" t="s">
        <v>4852</v>
      </c>
      <c r="I15860" s="273" t="s">
        <v>1979</v>
      </c>
      <c r="J15860" s="268">
        <v>-170.71</v>
      </c>
      <c r="K15860" s="83" t="str">
        <f>IFERROR(IFERROR(VLOOKUP(I15860,'DE-PARA'!B:D,3,0),VLOOKUP(I15860,'DE-PARA'!C:D,2,0)),"NÃO ENCONTRADO")</f>
        <v>Pessoal</v>
      </c>
      <c r="L15860" s="50" t="str">
        <f>VLOOKUP(K15860,'Base -Receita-Despesa'!$B:$AS,1,FALSE)</f>
        <v>Pessoal</v>
      </c>
    </row>
    <row r="15861" spans="1:12" x14ac:dyDescent="0.3">
      <c r="A15861" s="82" t="str">
        <f t="shared" si="496"/>
        <v>2019</v>
      </c>
      <c r="B15861" s="263" t="s">
        <v>2228</v>
      </c>
      <c r="C15861" s="264" t="s">
        <v>138</v>
      </c>
      <c r="D15861" s="74" t="str">
        <f t="shared" si="495"/>
        <v>nov/2019</v>
      </c>
      <c r="E15861" s="267">
        <v>43777</v>
      </c>
      <c r="F15861" s="265" t="s">
        <v>4873</v>
      </c>
      <c r="G15861" s="265" t="s">
        <v>2229</v>
      </c>
      <c r="H15861" s="268" t="s">
        <v>4828</v>
      </c>
      <c r="I15861" s="273" t="s">
        <v>1979</v>
      </c>
      <c r="J15861" s="268">
        <v>-165.27</v>
      </c>
      <c r="K15861" s="83" t="str">
        <f>IFERROR(IFERROR(VLOOKUP(I15861,'DE-PARA'!B:D,3,0),VLOOKUP(I15861,'DE-PARA'!C:D,2,0)),"NÃO ENCONTRADO")</f>
        <v>Pessoal</v>
      </c>
      <c r="L15861" s="50" t="str">
        <f>VLOOKUP(K15861,'Base -Receita-Despesa'!$B:$AS,1,FALSE)</f>
        <v>Pessoal</v>
      </c>
    </row>
    <row r="15862" spans="1:12" x14ac:dyDescent="0.3">
      <c r="A15862" s="82" t="str">
        <f t="shared" si="496"/>
        <v>2019</v>
      </c>
      <c r="B15862" s="263" t="s">
        <v>2228</v>
      </c>
      <c r="C15862" s="264" t="s">
        <v>138</v>
      </c>
      <c r="D15862" s="74" t="str">
        <f t="shared" si="495"/>
        <v>nov/2019</v>
      </c>
      <c r="E15862" s="267">
        <v>43777</v>
      </c>
      <c r="F15862" s="265" t="s">
        <v>4873</v>
      </c>
      <c r="G15862" s="265" t="s">
        <v>2229</v>
      </c>
      <c r="H15862" s="268" t="s">
        <v>4862</v>
      </c>
      <c r="I15862" s="273" t="s">
        <v>1979</v>
      </c>
      <c r="J15862" s="268">
        <v>-233.76</v>
      </c>
      <c r="K15862" s="83" t="str">
        <f>IFERROR(IFERROR(VLOOKUP(I15862,'DE-PARA'!B:D,3,0),VLOOKUP(I15862,'DE-PARA'!C:D,2,0)),"NÃO ENCONTRADO")</f>
        <v>Pessoal</v>
      </c>
      <c r="L15862" s="50" t="str">
        <f>VLOOKUP(K15862,'Base -Receita-Despesa'!$B:$AS,1,FALSE)</f>
        <v>Pessoal</v>
      </c>
    </row>
    <row r="15863" spans="1:12" x14ac:dyDescent="0.3">
      <c r="A15863" s="82" t="str">
        <f t="shared" si="496"/>
        <v>2019</v>
      </c>
      <c r="B15863" s="263" t="s">
        <v>2228</v>
      </c>
      <c r="C15863" s="264" t="s">
        <v>138</v>
      </c>
      <c r="D15863" s="74" t="str">
        <f t="shared" si="495"/>
        <v>nov/2019</v>
      </c>
      <c r="E15863" s="267">
        <v>43777</v>
      </c>
      <c r="F15863" s="265" t="s">
        <v>4873</v>
      </c>
      <c r="G15863" s="265" t="s">
        <v>2229</v>
      </c>
      <c r="H15863" s="268" t="s">
        <v>4849</v>
      </c>
      <c r="I15863" s="273" t="s">
        <v>1979</v>
      </c>
      <c r="J15863" s="268">
        <v>-108</v>
      </c>
      <c r="K15863" s="83" t="str">
        <f>IFERROR(IFERROR(VLOOKUP(I15863,'DE-PARA'!B:D,3,0),VLOOKUP(I15863,'DE-PARA'!C:D,2,0)),"NÃO ENCONTRADO")</f>
        <v>Pessoal</v>
      </c>
      <c r="L15863" s="50" t="str">
        <f>VLOOKUP(K15863,'Base -Receita-Despesa'!$B:$AS,1,FALSE)</f>
        <v>Pessoal</v>
      </c>
    </row>
    <row r="15864" spans="1:12" x14ac:dyDescent="0.3">
      <c r="A15864" s="82" t="str">
        <f t="shared" si="496"/>
        <v>2019</v>
      </c>
      <c r="B15864" s="263" t="s">
        <v>2228</v>
      </c>
      <c r="C15864" s="264" t="s">
        <v>138</v>
      </c>
      <c r="D15864" s="74" t="str">
        <f t="shared" si="495"/>
        <v>nov/2019</v>
      </c>
      <c r="E15864" s="267">
        <v>43777</v>
      </c>
      <c r="F15864" s="265" t="s">
        <v>4873</v>
      </c>
      <c r="G15864" s="265" t="s">
        <v>2229</v>
      </c>
      <c r="H15864" s="268" t="s">
        <v>4854</v>
      </c>
      <c r="I15864" s="273" t="s">
        <v>1979</v>
      </c>
      <c r="J15864" s="268">
        <v>-191.77</v>
      </c>
      <c r="K15864" s="83" t="str">
        <f>IFERROR(IFERROR(VLOOKUP(I15864,'DE-PARA'!B:D,3,0),VLOOKUP(I15864,'DE-PARA'!C:D,2,0)),"NÃO ENCONTRADO")</f>
        <v>Pessoal</v>
      </c>
      <c r="L15864" s="50" t="str">
        <f>VLOOKUP(K15864,'Base -Receita-Despesa'!$B:$AS,1,FALSE)</f>
        <v>Pessoal</v>
      </c>
    </row>
    <row r="15865" spans="1:12" x14ac:dyDescent="0.3">
      <c r="A15865" s="82" t="str">
        <f t="shared" si="496"/>
        <v>2019</v>
      </c>
      <c r="B15865" s="263" t="s">
        <v>2228</v>
      </c>
      <c r="C15865" s="264" t="s">
        <v>138</v>
      </c>
      <c r="D15865" s="74" t="str">
        <f t="shared" si="495"/>
        <v>nov/2019</v>
      </c>
      <c r="E15865" s="267">
        <v>43777</v>
      </c>
      <c r="F15865" s="265" t="s">
        <v>4873</v>
      </c>
      <c r="G15865" s="265" t="s">
        <v>2229</v>
      </c>
      <c r="H15865" s="268" t="s">
        <v>4878</v>
      </c>
      <c r="I15865" s="273" t="s">
        <v>1979</v>
      </c>
      <c r="J15865" s="268">
        <v>-125.8</v>
      </c>
      <c r="K15865" s="83" t="str">
        <f>IFERROR(IFERROR(VLOOKUP(I15865,'DE-PARA'!B:D,3,0),VLOOKUP(I15865,'DE-PARA'!C:D,2,0)),"NÃO ENCONTRADO")</f>
        <v>Pessoal</v>
      </c>
      <c r="L15865" s="50" t="str">
        <f>VLOOKUP(K15865,'Base -Receita-Despesa'!$B:$AS,1,FALSE)</f>
        <v>Pessoal</v>
      </c>
    </row>
    <row r="15866" spans="1:12" x14ac:dyDescent="0.3">
      <c r="A15866" s="82" t="str">
        <f t="shared" si="496"/>
        <v>2019</v>
      </c>
      <c r="B15866" s="263" t="s">
        <v>2228</v>
      </c>
      <c r="C15866" s="264" t="s">
        <v>138</v>
      </c>
      <c r="D15866" s="74" t="str">
        <f t="shared" si="495"/>
        <v>nov/2019</v>
      </c>
      <c r="E15866" s="267">
        <v>43777</v>
      </c>
      <c r="F15866" s="265" t="s">
        <v>4873</v>
      </c>
      <c r="G15866" s="265" t="s">
        <v>2229</v>
      </c>
      <c r="H15866" s="268" t="s">
        <v>4861</v>
      </c>
      <c r="I15866" s="273" t="s">
        <v>1979</v>
      </c>
      <c r="J15866" s="268">
        <v>-109.67</v>
      </c>
      <c r="K15866" s="83" t="str">
        <f>IFERROR(IFERROR(VLOOKUP(I15866,'DE-PARA'!B:D,3,0),VLOOKUP(I15866,'DE-PARA'!C:D,2,0)),"NÃO ENCONTRADO")</f>
        <v>Pessoal</v>
      </c>
      <c r="L15866" s="50" t="str">
        <f>VLOOKUP(K15866,'Base -Receita-Despesa'!$B:$AS,1,FALSE)</f>
        <v>Pessoal</v>
      </c>
    </row>
    <row r="15867" spans="1:12" x14ac:dyDescent="0.3">
      <c r="A15867" s="82" t="str">
        <f t="shared" si="496"/>
        <v>2019</v>
      </c>
      <c r="B15867" s="263" t="s">
        <v>2228</v>
      </c>
      <c r="C15867" s="264" t="s">
        <v>138</v>
      </c>
      <c r="D15867" s="74" t="str">
        <f t="shared" si="495"/>
        <v>nov/2019</v>
      </c>
      <c r="E15867" s="267">
        <v>43777</v>
      </c>
      <c r="F15867" s="265" t="s">
        <v>4873</v>
      </c>
      <c r="G15867" s="265" t="s">
        <v>2229</v>
      </c>
      <c r="H15867" s="268" t="s">
        <v>4839</v>
      </c>
      <c r="I15867" s="273" t="s">
        <v>1979</v>
      </c>
      <c r="J15867" s="268">
        <v>-192.6</v>
      </c>
      <c r="K15867" s="83" t="str">
        <f>IFERROR(IFERROR(VLOOKUP(I15867,'DE-PARA'!B:D,3,0),VLOOKUP(I15867,'DE-PARA'!C:D,2,0)),"NÃO ENCONTRADO")</f>
        <v>Pessoal</v>
      </c>
      <c r="L15867" s="50" t="str">
        <f>VLOOKUP(K15867,'Base -Receita-Despesa'!$B:$AS,1,FALSE)</f>
        <v>Pessoal</v>
      </c>
    </row>
    <row r="15868" spans="1:12" x14ac:dyDescent="0.3">
      <c r="A15868" s="82" t="str">
        <f t="shared" si="496"/>
        <v>2019</v>
      </c>
      <c r="B15868" s="263" t="s">
        <v>2228</v>
      </c>
      <c r="C15868" s="264" t="s">
        <v>138</v>
      </c>
      <c r="D15868" s="74" t="str">
        <f t="shared" si="495"/>
        <v>nov/2019</v>
      </c>
      <c r="E15868" s="267">
        <v>43777</v>
      </c>
      <c r="F15868" s="265" t="s">
        <v>4873</v>
      </c>
      <c r="G15868" s="265" t="s">
        <v>2229</v>
      </c>
      <c r="H15868" s="268" t="s">
        <v>4841</v>
      </c>
      <c r="I15868" s="273" t="s">
        <v>1979</v>
      </c>
      <c r="J15868" s="268">
        <v>-198.56</v>
      </c>
      <c r="K15868" s="83" t="str">
        <f>IFERROR(IFERROR(VLOOKUP(I15868,'DE-PARA'!B:D,3,0),VLOOKUP(I15868,'DE-PARA'!C:D,2,0)),"NÃO ENCONTRADO")</f>
        <v>Pessoal</v>
      </c>
      <c r="L15868" s="50" t="str">
        <f>VLOOKUP(K15868,'Base -Receita-Despesa'!$B:$AS,1,FALSE)</f>
        <v>Pessoal</v>
      </c>
    </row>
    <row r="15869" spans="1:12" x14ac:dyDescent="0.3">
      <c r="A15869" s="82" t="str">
        <f t="shared" si="496"/>
        <v>2019</v>
      </c>
      <c r="B15869" s="263" t="s">
        <v>2228</v>
      </c>
      <c r="C15869" s="264" t="s">
        <v>138</v>
      </c>
      <c r="D15869" s="74" t="str">
        <f t="shared" si="495"/>
        <v>nov/2019</v>
      </c>
      <c r="E15869" s="267">
        <v>43777</v>
      </c>
      <c r="F15869" s="265" t="s">
        <v>4873</v>
      </c>
      <c r="G15869" s="265" t="s">
        <v>2229</v>
      </c>
      <c r="H15869" s="268" t="s">
        <v>4831</v>
      </c>
      <c r="I15869" s="273" t="s">
        <v>1979</v>
      </c>
      <c r="J15869" s="268">
        <v>-162</v>
      </c>
      <c r="K15869" s="83" t="str">
        <f>IFERROR(IFERROR(VLOOKUP(I15869,'DE-PARA'!B:D,3,0),VLOOKUP(I15869,'DE-PARA'!C:D,2,0)),"NÃO ENCONTRADO")</f>
        <v>Pessoal</v>
      </c>
      <c r="L15869" s="50" t="str">
        <f>VLOOKUP(K15869,'Base -Receita-Despesa'!$B:$AS,1,FALSE)</f>
        <v>Pessoal</v>
      </c>
    </row>
    <row r="15870" spans="1:12" x14ac:dyDescent="0.3">
      <c r="A15870" s="82" t="str">
        <f t="shared" si="496"/>
        <v>2019</v>
      </c>
      <c r="B15870" s="263" t="s">
        <v>2228</v>
      </c>
      <c r="C15870" s="264" t="s">
        <v>138</v>
      </c>
      <c r="D15870" s="74" t="str">
        <f t="shared" si="495"/>
        <v>nov/2019</v>
      </c>
      <c r="E15870" s="267">
        <v>43777</v>
      </c>
      <c r="F15870" s="265" t="s">
        <v>4873</v>
      </c>
      <c r="G15870" s="265" t="s">
        <v>2229</v>
      </c>
      <c r="H15870" s="268" t="s">
        <v>4840</v>
      </c>
      <c r="I15870" s="273" t="s">
        <v>1979</v>
      </c>
      <c r="J15870" s="268">
        <v>-401.06</v>
      </c>
      <c r="K15870" s="83" t="str">
        <f>IFERROR(IFERROR(VLOOKUP(I15870,'DE-PARA'!B:D,3,0),VLOOKUP(I15870,'DE-PARA'!C:D,2,0)),"NÃO ENCONTRADO")</f>
        <v>Pessoal</v>
      </c>
      <c r="L15870" s="50" t="str">
        <f>VLOOKUP(K15870,'Base -Receita-Despesa'!$B:$AS,1,FALSE)</f>
        <v>Pessoal</v>
      </c>
    </row>
    <row r="15871" spans="1:12" x14ac:dyDescent="0.3">
      <c r="A15871" s="82" t="str">
        <f t="shared" si="496"/>
        <v>2019</v>
      </c>
      <c r="B15871" s="263" t="s">
        <v>2228</v>
      </c>
      <c r="C15871" s="264" t="s">
        <v>138</v>
      </c>
      <c r="D15871" s="74" t="str">
        <f t="shared" si="495"/>
        <v>nov/2019</v>
      </c>
      <c r="E15871" s="267">
        <v>43777</v>
      </c>
      <c r="F15871" s="265" t="s">
        <v>4873</v>
      </c>
      <c r="G15871" s="265" t="s">
        <v>2229</v>
      </c>
      <c r="H15871" s="268" t="s">
        <v>4858</v>
      </c>
      <c r="I15871" s="273" t="s">
        <v>1979</v>
      </c>
      <c r="J15871" s="268">
        <v>-212.56</v>
      </c>
      <c r="K15871" s="83" t="str">
        <f>IFERROR(IFERROR(VLOOKUP(I15871,'DE-PARA'!B:D,3,0),VLOOKUP(I15871,'DE-PARA'!C:D,2,0)),"NÃO ENCONTRADO")</f>
        <v>Pessoal</v>
      </c>
      <c r="L15871" s="50" t="str">
        <f>VLOOKUP(K15871,'Base -Receita-Despesa'!$B:$AS,1,FALSE)</f>
        <v>Pessoal</v>
      </c>
    </row>
    <row r="15872" spans="1:12" x14ac:dyDescent="0.3">
      <c r="A15872" s="82" t="str">
        <f t="shared" si="496"/>
        <v>2019</v>
      </c>
      <c r="B15872" s="263" t="s">
        <v>2228</v>
      </c>
      <c r="C15872" s="264" t="s">
        <v>138</v>
      </c>
      <c r="D15872" s="74" t="str">
        <f t="shared" si="495"/>
        <v>nov/2019</v>
      </c>
      <c r="E15872" s="267">
        <v>43777</v>
      </c>
      <c r="F15872" s="265" t="s">
        <v>4873</v>
      </c>
      <c r="G15872" s="265" t="s">
        <v>2229</v>
      </c>
      <c r="H15872" s="268" t="s">
        <v>4874</v>
      </c>
      <c r="I15872" s="273" t="s">
        <v>1979</v>
      </c>
      <c r="J15872" s="268">
        <v>-167.83</v>
      </c>
      <c r="K15872" s="83" t="str">
        <f>IFERROR(IFERROR(VLOOKUP(I15872,'DE-PARA'!B:D,3,0),VLOOKUP(I15872,'DE-PARA'!C:D,2,0)),"NÃO ENCONTRADO")</f>
        <v>Pessoal</v>
      </c>
      <c r="L15872" s="50" t="str">
        <f>VLOOKUP(K15872,'Base -Receita-Despesa'!$B:$AS,1,FALSE)</f>
        <v>Pessoal</v>
      </c>
    </row>
    <row r="15873" spans="1:12" x14ac:dyDescent="0.3">
      <c r="A15873" s="82" t="str">
        <f t="shared" si="496"/>
        <v>2019</v>
      </c>
      <c r="B15873" s="263" t="s">
        <v>2228</v>
      </c>
      <c r="C15873" s="264" t="s">
        <v>138</v>
      </c>
      <c r="D15873" s="74" t="str">
        <f t="shared" si="495"/>
        <v>nov/2019</v>
      </c>
      <c r="E15873" s="267">
        <v>43777</v>
      </c>
      <c r="F15873" s="265" t="s">
        <v>4873</v>
      </c>
      <c r="G15873" s="265" t="s">
        <v>2229</v>
      </c>
      <c r="H15873" s="268" t="s">
        <v>4859</v>
      </c>
      <c r="I15873" s="273" t="s">
        <v>1979</v>
      </c>
      <c r="J15873" s="268">
        <v>-455.27</v>
      </c>
      <c r="K15873" s="83" t="str">
        <f>IFERROR(IFERROR(VLOOKUP(I15873,'DE-PARA'!B:D,3,0),VLOOKUP(I15873,'DE-PARA'!C:D,2,0)),"NÃO ENCONTRADO")</f>
        <v>Pessoal</v>
      </c>
      <c r="L15873" s="50" t="str">
        <f>VLOOKUP(K15873,'Base -Receita-Despesa'!$B:$AS,1,FALSE)</f>
        <v>Pessoal</v>
      </c>
    </row>
    <row r="15874" spans="1:12" x14ac:dyDescent="0.3">
      <c r="A15874" s="82" t="str">
        <f t="shared" si="496"/>
        <v>2019</v>
      </c>
      <c r="B15874" s="263" t="s">
        <v>2228</v>
      </c>
      <c r="C15874" s="264" t="s">
        <v>138</v>
      </c>
      <c r="D15874" s="74" t="str">
        <f t="shared" si="495"/>
        <v>nov/2019</v>
      </c>
      <c r="E15874" s="267">
        <v>43777</v>
      </c>
      <c r="F15874" s="265" t="s">
        <v>4873</v>
      </c>
      <c r="G15874" s="265" t="s">
        <v>2229</v>
      </c>
      <c r="H15874" s="268" t="s">
        <v>2458</v>
      </c>
      <c r="I15874" s="273" t="s">
        <v>1979</v>
      </c>
      <c r="J15874" s="268">
        <v>-520.14</v>
      </c>
      <c r="K15874" s="83" t="str">
        <f>IFERROR(IFERROR(VLOOKUP(I15874,'DE-PARA'!B:D,3,0),VLOOKUP(I15874,'DE-PARA'!C:D,2,0)),"NÃO ENCONTRADO")</f>
        <v>Pessoal</v>
      </c>
      <c r="L15874" s="50" t="str">
        <f>VLOOKUP(K15874,'Base -Receita-Despesa'!$B:$AS,1,FALSE)</f>
        <v>Pessoal</v>
      </c>
    </row>
    <row r="15875" spans="1:12" x14ac:dyDescent="0.3">
      <c r="A15875" s="82" t="str">
        <f t="shared" si="496"/>
        <v>2019</v>
      </c>
      <c r="B15875" s="263" t="s">
        <v>2228</v>
      </c>
      <c r="C15875" s="264" t="s">
        <v>138</v>
      </c>
      <c r="D15875" s="74" t="str">
        <f t="shared" si="495"/>
        <v>nov/2019</v>
      </c>
      <c r="E15875" s="267">
        <v>43777</v>
      </c>
      <c r="F15875" s="265" t="s">
        <v>4873</v>
      </c>
      <c r="G15875" s="265" t="s">
        <v>2229</v>
      </c>
      <c r="H15875" s="268" t="s">
        <v>4837</v>
      </c>
      <c r="I15875" s="273" t="s">
        <v>1979</v>
      </c>
      <c r="J15875" s="268">
        <v>-198.56</v>
      </c>
      <c r="K15875" s="83" t="str">
        <f>IFERROR(IFERROR(VLOOKUP(I15875,'DE-PARA'!B:D,3,0),VLOOKUP(I15875,'DE-PARA'!C:D,2,0)),"NÃO ENCONTRADO")</f>
        <v>Pessoal</v>
      </c>
      <c r="L15875" s="50" t="str">
        <f>VLOOKUP(K15875,'Base -Receita-Despesa'!$B:$AS,1,FALSE)</f>
        <v>Pessoal</v>
      </c>
    </row>
    <row r="15876" spans="1:12" x14ac:dyDescent="0.3">
      <c r="A15876" s="82" t="str">
        <f t="shared" si="496"/>
        <v>2019</v>
      </c>
      <c r="B15876" s="263" t="s">
        <v>2228</v>
      </c>
      <c r="C15876" s="264" t="s">
        <v>138</v>
      </c>
      <c r="D15876" s="74" t="str">
        <f t="shared" ref="D15876:D15939" si="497">TEXT(E15876,"mmm/aaaa")</f>
        <v>nov/2019</v>
      </c>
      <c r="E15876" s="267">
        <v>43777</v>
      </c>
      <c r="F15876" s="265" t="s">
        <v>4873</v>
      </c>
      <c r="G15876" s="265" t="s">
        <v>2229</v>
      </c>
      <c r="H15876" s="268" t="s">
        <v>4198</v>
      </c>
      <c r="I15876" s="273" t="s">
        <v>1979</v>
      </c>
      <c r="J15876" s="268">
        <v>-577.42999999999995</v>
      </c>
      <c r="K15876" s="83" t="str">
        <f>IFERROR(IFERROR(VLOOKUP(I15876,'DE-PARA'!B:D,3,0),VLOOKUP(I15876,'DE-PARA'!C:D,2,0)),"NÃO ENCONTRADO")</f>
        <v>Pessoal</v>
      </c>
      <c r="L15876" s="50" t="str">
        <f>VLOOKUP(K15876,'Base -Receita-Despesa'!$B:$AS,1,FALSE)</f>
        <v>Pessoal</v>
      </c>
    </row>
    <row r="15877" spans="1:12" x14ac:dyDescent="0.3">
      <c r="A15877" s="82" t="str">
        <f t="shared" si="496"/>
        <v>2019</v>
      </c>
      <c r="B15877" s="263" t="s">
        <v>2228</v>
      </c>
      <c r="C15877" s="264" t="s">
        <v>138</v>
      </c>
      <c r="D15877" s="74" t="str">
        <f t="shared" si="497"/>
        <v>nov/2019</v>
      </c>
      <c r="E15877" s="267">
        <v>43777</v>
      </c>
      <c r="F15877" s="265" t="s">
        <v>4873</v>
      </c>
      <c r="G15877" s="265" t="s">
        <v>2229</v>
      </c>
      <c r="H15877" s="268" t="s">
        <v>4857</v>
      </c>
      <c r="I15877" s="273" t="s">
        <v>1979</v>
      </c>
      <c r="J15877" s="268">
        <v>-198.56</v>
      </c>
      <c r="K15877" s="83" t="str">
        <f>IFERROR(IFERROR(VLOOKUP(I15877,'DE-PARA'!B:D,3,0),VLOOKUP(I15877,'DE-PARA'!C:D,2,0)),"NÃO ENCONTRADO")</f>
        <v>Pessoal</v>
      </c>
      <c r="L15877" s="50" t="str">
        <f>VLOOKUP(K15877,'Base -Receita-Despesa'!$B:$AS,1,FALSE)</f>
        <v>Pessoal</v>
      </c>
    </row>
    <row r="15878" spans="1:12" x14ac:dyDescent="0.3">
      <c r="A15878" s="82" t="str">
        <f t="shared" si="496"/>
        <v>2019</v>
      </c>
      <c r="B15878" s="263" t="s">
        <v>2228</v>
      </c>
      <c r="C15878" s="264" t="s">
        <v>138</v>
      </c>
      <c r="D15878" s="74" t="str">
        <f t="shared" si="497"/>
        <v>nov/2019</v>
      </c>
      <c r="E15878" s="267">
        <v>43777</v>
      </c>
      <c r="F15878" s="265" t="s">
        <v>4873</v>
      </c>
      <c r="G15878" s="265" t="s">
        <v>2229</v>
      </c>
      <c r="H15878" s="268" t="s">
        <v>4856</v>
      </c>
      <c r="I15878" s="273" t="s">
        <v>1979</v>
      </c>
      <c r="J15878" s="268">
        <v>-109.67</v>
      </c>
      <c r="K15878" s="83" t="str">
        <f>IFERROR(IFERROR(VLOOKUP(I15878,'DE-PARA'!B:D,3,0),VLOOKUP(I15878,'DE-PARA'!C:D,2,0)),"NÃO ENCONTRADO")</f>
        <v>Pessoal</v>
      </c>
      <c r="L15878" s="50" t="str">
        <f>VLOOKUP(K15878,'Base -Receita-Despesa'!$B:$AS,1,FALSE)</f>
        <v>Pessoal</v>
      </c>
    </row>
    <row r="15879" spans="1:12" x14ac:dyDescent="0.3">
      <c r="A15879" s="82" t="str">
        <f t="shared" si="496"/>
        <v>2019</v>
      </c>
      <c r="B15879" s="263" t="s">
        <v>2228</v>
      </c>
      <c r="C15879" s="264" t="s">
        <v>138</v>
      </c>
      <c r="D15879" s="74" t="str">
        <f t="shared" si="497"/>
        <v>nov/2019</v>
      </c>
      <c r="E15879" s="267">
        <v>43777</v>
      </c>
      <c r="F15879" s="265" t="s">
        <v>4873</v>
      </c>
      <c r="G15879" s="265" t="s">
        <v>2229</v>
      </c>
      <c r="H15879" s="268" t="s">
        <v>4842</v>
      </c>
      <c r="I15879" s="273" t="s">
        <v>1979</v>
      </c>
      <c r="J15879" s="268">
        <v>-488.73</v>
      </c>
      <c r="K15879" s="83" t="str">
        <f>IFERROR(IFERROR(VLOOKUP(I15879,'DE-PARA'!B:D,3,0),VLOOKUP(I15879,'DE-PARA'!C:D,2,0)),"NÃO ENCONTRADO")</f>
        <v>Pessoal</v>
      </c>
      <c r="L15879" s="50" t="str">
        <f>VLOOKUP(K15879,'Base -Receita-Despesa'!$B:$AS,1,FALSE)</f>
        <v>Pessoal</v>
      </c>
    </row>
    <row r="15880" spans="1:12" x14ac:dyDescent="0.3">
      <c r="A15880" s="82" t="str">
        <f t="shared" si="496"/>
        <v>2019</v>
      </c>
      <c r="B15880" s="263" t="s">
        <v>2228</v>
      </c>
      <c r="C15880" s="264" t="s">
        <v>138</v>
      </c>
      <c r="D15880" s="74" t="str">
        <f t="shared" si="497"/>
        <v>nov/2019</v>
      </c>
      <c r="E15880" s="267">
        <v>43777</v>
      </c>
      <c r="F15880" s="265" t="s">
        <v>4873</v>
      </c>
      <c r="G15880" s="265" t="s">
        <v>2229</v>
      </c>
      <c r="H15880" s="268" t="s">
        <v>4829</v>
      </c>
      <c r="I15880" s="273" t="s">
        <v>1979</v>
      </c>
      <c r="J15880" s="268">
        <v>-233.76</v>
      </c>
      <c r="K15880" s="83" t="str">
        <f>IFERROR(IFERROR(VLOOKUP(I15880,'DE-PARA'!B:D,3,0),VLOOKUP(I15880,'DE-PARA'!C:D,2,0)),"NÃO ENCONTRADO")</f>
        <v>Pessoal</v>
      </c>
      <c r="L15880" s="50" t="str">
        <f>VLOOKUP(K15880,'Base -Receita-Despesa'!$B:$AS,1,FALSE)</f>
        <v>Pessoal</v>
      </c>
    </row>
    <row r="15881" spans="1:12" x14ac:dyDescent="0.3">
      <c r="A15881" s="82" t="str">
        <f t="shared" si="496"/>
        <v>2019</v>
      </c>
      <c r="B15881" s="263" t="s">
        <v>2228</v>
      </c>
      <c r="C15881" s="264" t="s">
        <v>138</v>
      </c>
      <c r="D15881" s="74" t="str">
        <f t="shared" si="497"/>
        <v>nov/2019</v>
      </c>
      <c r="E15881" s="267">
        <v>43777</v>
      </c>
      <c r="F15881" s="265" t="s">
        <v>4873</v>
      </c>
      <c r="G15881" s="265" t="s">
        <v>2229</v>
      </c>
      <c r="H15881" s="268" t="s">
        <v>4863</v>
      </c>
      <c r="I15881" s="273" t="s">
        <v>1979</v>
      </c>
      <c r="J15881" s="268">
        <v>-212.55</v>
      </c>
      <c r="K15881" s="83" t="str">
        <f>IFERROR(IFERROR(VLOOKUP(I15881,'DE-PARA'!B:D,3,0),VLOOKUP(I15881,'DE-PARA'!C:D,2,0)),"NÃO ENCONTRADO")</f>
        <v>Pessoal</v>
      </c>
      <c r="L15881" s="50" t="str">
        <f>VLOOKUP(K15881,'Base -Receita-Despesa'!$B:$AS,1,FALSE)</f>
        <v>Pessoal</v>
      </c>
    </row>
    <row r="15882" spans="1:12" x14ac:dyDescent="0.3">
      <c r="A15882" s="82" t="str">
        <f t="shared" si="496"/>
        <v>2019</v>
      </c>
      <c r="B15882" s="263" t="s">
        <v>2228</v>
      </c>
      <c r="C15882" s="264" t="s">
        <v>138</v>
      </c>
      <c r="D15882" s="74" t="str">
        <f t="shared" si="497"/>
        <v>nov/2019</v>
      </c>
      <c r="E15882" s="267">
        <v>43777</v>
      </c>
      <c r="F15882" s="265" t="s">
        <v>4873</v>
      </c>
      <c r="G15882" s="265" t="s">
        <v>2229</v>
      </c>
      <c r="H15882" s="268" t="s">
        <v>4864</v>
      </c>
      <c r="I15882" s="273" t="s">
        <v>1979</v>
      </c>
      <c r="J15882" s="268">
        <v>-212.56</v>
      </c>
      <c r="K15882" s="83" t="str">
        <f>IFERROR(IFERROR(VLOOKUP(I15882,'DE-PARA'!B:D,3,0),VLOOKUP(I15882,'DE-PARA'!C:D,2,0)),"NÃO ENCONTRADO")</f>
        <v>Pessoal</v>
      </c>
      <c r="L15882" s="50" t="str">
        <f>VLOOKUP(K15882,'Base -Receita-Despesa'!$B:$AS,1,FALSE)</f>
        <v>Pessoal</v>
      </c>
    </row>
    <row r="15883" spans="1:12" x14ac:dyDescent="0.3">
      <c r="A15883" s="82" t="str">
        <f t="shared" si="496"/>
        <v>2019</v>
      </c>
      <c r="B15883" s="263" t="s">
        <v>2228</v>
      </c>
      <c r="C15883" s="264" t="s">
        <v>138</v>
      </c>
      <c r="D15883" s="74" t="str">
        <f t="shared" si="497"/>
        <v>nov/2019</v>
      </c>
      <c r="E15883" s="267">
        <v>43777</v>
      </c>
      <c r="F15883" s="265" t="s">
        <v>4873</v>
      </c>
      <c r="G15883" s="265" t="s">
        <v>2229</v>
      </c>
      <c r="H15883" s="268" t="s">
        <v>4844</v>
      </c>
      <c r="I15883" s="273" t="s">
        <v>1979</v>
      </c>
      <c r="J15883" s="268">
        <v>-205.54</v>
      </c>
      <c r="K15883" s="83" t="str">
        <f>IFERROR(IFERROR(VLOOKUP(I15883,'DE-PARA'!B:D,3,0),VLOOKUP(I15883,'DE-PARA'!C:D,2,0)),"NÃO ENCONTRADO")</f>
        <v>Pessoal</v>
      </c>
      <c r="L15883" s="50" t="str">
        <f>VLOOKUP(K15883,'Base -Receita-Despesa'!$B:$AS,1,FALSE)</f>
        <v>Pessoal</v>
      </c>
    </row>
    <row r="15884" spans="1:12" x14ac:dyDescent="0.3">
      <c r="A15884" s="82" t="str">
        <f t="shared" si="496"/>
        <v>2019</v>
      </c>
      <c r="B15884" s="263" t="s">
        <v>2228</v>
      </c>
      <c r="C15884" s="264" t="s">
        <v>138</v>
      </c>
      <c r="D15884" s="74" t="str">
        <f t="shared" si="497"/>
        <v>nov/2019</v>
      </c>
      <c r="E15884" s="267">
        <v>43777</v>
      </c>
      <c r="F15884" s="265" t="s">
        <v>4873</v>
      </c>
      <c r="G15884" s="265" t="s">
        <v>2229</v>
      </c>
      <c r="H15884" s="268" t="s">
        <v>4525</v>
      </c>
      <c r="I15884" s="273" t="s">
        <v>1979</v>
      </c>
      <c r="J15884" s="269">
        <v>-4240.0600000000004</v>
      </c>
      <c r="K15884" s="83" t="str">
        <f>IFERROR(IFERROR(VLOOKUP(I15884,'DE-PARA'!B:D,3,0),VLOOKUP(I15884,'DE-PARA'!C:D,2,0)),"NÃO ENCONTRADO")</f>
        <v>Pessoal</v>
      </c>
      <c r="L15884" s="50" t="str">
        <f>VLOOKUP(K15884,'Base -Receita-Despesa'!$B:$AS,1,FALSE)</f>
        <v>Pessoal</v>
      </c>
    </row>
    <row r="15885" spans="1:12" x14ac:dyDescent="0.3">
      <c r="A15885" s="82" t="str">
        <f t="shared" si="496"/>
        <v>2019</v>
      </c>
      <c r="B15885" s="263" t="s">
        <v>2228</v>
      </c>
      <c r="C15885" s="264" t="s">
        <v>138</v>
      </c>
      <c r="D15885" s="74" t="str">
        <f t="shared" si="497"/>
        <v>nov/2019</v>
      </c>
      <c r="E15885" s="267">
        <v>43777</v>
      </c>
      <c r="F15885" s="265" t="s">
        <v>4873</v>
      </c>
      <c r="G15885" s="265" t="s">
        <v>2229</v>
      </c>
      <c r="H15885" s="268" t="s">
        <v>3280</v>
      </c>
      <c r="I15885" s="273" t="s">
        <v>1979</v>
      </c>
      <c r="J15885" s="268">
        <v>-682.53</v>
      </c>
      <c r="K15885" s="83" t="str">
        <f>IFERROR(IFERROR(VLOOKUP(I15885,'DE-PARA'!B:D,3,0),VLOOKUP(I15885,'DE-PARA'!C:D,2,0)),"NÃO ENCONTRADO")</f>
        <v>Pessoal</v>
      </c>
      <c r="L15885" s="50" t="str">
        <f>VLOOKUP(K15885,'Base -Receita-Despesa'!$B:$AS,1,FALSE)</f>
        <v>Pessoal</v>
      </c>
    </row>
    <row r="15886" spans="1:12" x14ac:dyDescent="0.3">
      <c r="A15886" s="82" t="str">
        <f t="shared" si="496"/>
        <v>2019</v>
      </c>
      <c r="B15886" s="263" t="s">
        <v>2228</v>
      </c>
      <c r="C15886" s="264" t="s">
        <v>138</v>
      </c>
      <c r="D15886" s="74" t="str">
        <f t="shared" si="497"/>
        <v>nov/2019</v>
      </c>
      <c r="E15886" s="267">
        <v>43777</v>
      </c>
      <c r="F15886" s="265" t="s">
        <v>4873</v>
      </c>
      <c r="G15886" s="265" t="s">
        <v>2229</v>
      </c>
      <c r="H15886" s="268" t="s">
        <v>4850</v>
      </c>
      <c r="I15886" s="273" t="s">
        <v>1979</v>
      </c>
      <c r="J15886" s="268">
        <v>-108</v>
      </c>
      <c r="K15886" s="83" t="str">
        <f>IFERROR(IFERROR(VLOOKUP(I15886,'DE-PARA'!B:D,3,0),VLOOKUP(I15886,'DE-PARA'!C:D,2,0)),"NÃO ENCONTRADO")</f>
        <v>Pessoal</v>
      </c>
      <c r="L15886" s="50" t="str">
        <f>VLOOKUP(K15886,'Base -Receita-Despesa'!$B:$AS,1,FALSE)</f>
        <v>Pessoal</v>
      </c>
    </row>
    <row r="15887" spans="1:12" x14ac:dyDescent="0.3">
      <c r="A15887" s="82" t="str">
        <f t="shared" si="496"/>
        <v>2019</v>
      </c>
      <c r="B15887" s="263" t="s">
        <v>2228</v>
      </c>
      <c r="C15887" s="264" t="s">
        <v>138</v>
      </c>
      <c r="D15887" s="74" t="str">
        <f t="shared" si="497"/>
        <v>nov/2019</v>
      </c>
      <c r="E15887" s="267">
        <v>43777</v>
      </c>
      <c r="F15887" s="265" t="s">
        <v>4873</v>
      </c>
      <c r="G15887" s="265" t="s">
        <v>2229</v>
      </c>
      <c r="H15887" s="268" t="s">
        <v>4855</v>
      </c>
      <c r="I15887" s="273" t="s">
        <v>1979</v>
      </c>
      <c r="J15887" s="268">
        <v>-125.8</v>
      </c>
      <c r="K15887" s="83" t="str">
        <f>IFERROR(IFERROR(VLOOKUP(I15887,'DE-PARA'!B:D,3,0),VLOOKUP(I15887,'DE-PARA'!C:D,2,0)),"NÃO ENCONTRADO")</f>
        <v>Pessoal</v>
      </c>
      <c r="L15887" s="50" t="str">
        <f>VLOOKUP(K15887,'Base -Receita-Despesa'!$B:$AS,1,FALSE)</f>
        <v>Pessoal</v>
      </c>
    </row>
    <row r="15888" spans="1:12" x14ac:dyDescent="0.3">
      <c r="A15888" s="82" t="str">
        <f t="shared" si="496"/>
        <v>2019</v>
      </c>
      <c r="B15888" s="263" t="s">
        <v>2228</v>
      </c>
      <c r="C15888" s="264" t="s">
        <v>138</v>
      </c>
      <c r="D15888" s="74" t="str">
        <f t="shared" si="497"/>
        <v>nov/2019</v>
      </c>
      <c r="E15888" s="267">
        <v>43777</v>
      </c>
      <c r="F15888" s="265" t="s">
        <v>3376</v>
      </c>
      <c r="G15888" s="265" t="s">
        <v>2229</v>
      </c>
      <c r="H15888" s="273" t="s">
        <v>4879</v>
      </c>
      <c r="I15888" s="273" t="s">
        <v>130</v>
      </c>
      <c r="J15888" s="268">
        <v>-22.37</v>
      </c>
      <c r="K15888" s="83" t="str">
        <f>IFERROR(IFERROR(VLOOKUP(I15888,'DE-PARA'!B:D,3,0),VLOOKUP(I15888,'DE-PARA'!C:D,2,0)),"NÃO ENCONTRADO")</f>
        <v>Rescisões Trabalhistas</v>
      </c>
      <c r="L15888" s="50" t="str">
        <f>VLOOKUP(K15888,'Base -Receita-Despesa'!$B:$AS,1,FALSE)</f>
        <v>Rescisões Trabalhistas</v>
      </c>
    </row>
    <row r="15889" spans="1:12" x14ac:dyDescent="0.3">
      <c r="A15889" s="82" t="str">
        <f t="shared" si="496"/>
        <v>2019</v>
      </c>
      <c r="B15889" s="263" t="s">
        <v>2228</v>
      </c>
      <c r="C15889" s="264" t="s">
        <v>138</v>
      </c>
      <c r="D15889" s="74" t="str">
        <f t="shared" si="497"/>
        <v>nov/2019</v>
      </c>
      <c r="E15889" s="267">
        <v>43777</v>
      </c>
      <c r="F15889" s="265" t="s">
        <v>3376</v>
      </c>
      <c r="G15889" s="265" t="s">
        <v>2229</v>
      </c>
      <c r="H15889" s="406" t="s">
        <v>4880</v>
      </c>
      <c r="I15889" s="273" t="s">
        <v>130</v>
      </c>
      <c r="J15889" s="268">
        <v>-644.70000000000005</v>
      </c>
      <c r="K15889" s="83" t="str">
        <f>IFERROR(IFERROR(VLOOKUP(I15889,'DE-PARA'!B:D,3,0),VLOOKUP(I15889,'DE-PARA'!C:D,2,0)),"NÃO ENCONTRADO")</f>
        <v>Rescisões Trabalhistas</v>
      </c>
      <c r="L15889" s="50" t="str">
        <f>VLOOKUP(K15889,'Base -Receita-Despesa'!$B:$AS,1,FALSE)</f>
        <v>Rescisões Trabalhistas</v>
      </c>
    </row>
    <row r="15890" spans="1:12" x14ac:dyDescent="0.3">
      <c r="A15890" s="82" t="str">
        <f t="shared" si="496"/>
        <v>2019</v>
      </c>
      <c r="B15890" s="263" t="s">
        <v>2228</v>
      </c>
      <c r="C15890" s="264" t="s">
        <v>138</v>
      </c>
      <c r="D15890" s="74" t="str">
        <f t="shared" si="497"/>
        <v>nov/2019</v>
      </c>
      <c r="E15890" s="267">
        <v>43777</v>
      </c>
      <c r="F15890" s="265">
        <v>541</v>
      </c>
      <c r="G15890" s="265" t="s">
        <v>2229</v>
      </c>
      <c r="H15890" s="273" t="s">
        <v>4393</v>
      </c>
      <c r="I15890" s="273" t="s">
        <v>116</v>
      </c>
      <c r="J15890" s="269">
        <v>-17636.23</v>
      </c>
      <c r="K15890" s="83" t="str">
        <f>IFERROR(IFERROR(VLOOKUP(I15890,'DE-PARA'!B:D,3,0),VLOOKUP(I15890,'DE-PARA'!C:D,2,0)),"NÃO ENCONTRADO")</f>
        <v>Serviços</v>
      </c>
      <c r="L15890" s="50" t="str">
        <f>VLOOKUP(K15890,'Base -Receita-Despesa'!$B:$AS,1,FALSE)</f>
        <v>Serviços</v>
      </c>
    </row>
    <row r="15891" spans="1:12" x14ac:dyDescent="0.3">
      <c r="A15891" s="82" t="str">
        <f t="shared" si="496"/>
        <v>2019</v>
      </c>
      <c r="B15891" s="263" t="s">
        <v>2228</v>
      </c>
      <c r="C15891" s="264" t="s">
        <v>138</v>
      </c>
      <c r="D15891" s="74" t="str">
        <f t="shared" si="497"/>
        <v>nov/2019</v>
      </c>
      <c r="E15891" s="267">
        <v>43777</v>
      </c>
      <c r="F15891" s="265">
        <v>542</v>
      </c>
      <c r="G15891" s="265" t="s">
        <v>2229</v>
      </c>
      <c r="H15891" s="273" t="s">
        <v>4393</v>
      </c>
      <c r="I15891" s="273" t="s">
        <v>116</v>
      </c>
      <c r="J15891" s="269">
        <v>-9893.36</v>
      </c>
      <c r="K15891" s="83" t="str">
        <f>IFERROR(IFERROR(VLOOKUP(I15891,'DE-PARA'!B:D,3,0),VLOOKUP(I15891,'DE-PARA'!C:D,2,0)),"NÃO ENCONTRADO")</f>
        <v>Serviços</v>
      </c>
      <c r="L15891" s="50" t="str">
        <f>VLOOKUP(K15891,'Base -Receita-Despesa'!$B:$AS,1,FALSE)</f>
        <v>Serviços</v>
      </c>
    </row>
    <row r="15892" spans="1:12" x14ac:dyDescent="0.3">
      <c r="A15892" s="82" t="str">
        <f t="shared" si="496"/>
        <v>2019</v>
      </c>
      <c r="B15892" s="263" t="s">
        <v>2228</v>
      </c>
      <c r="C15892" s="264" t="s">
        <v>138</v>
      </c>
      <c r="D15892" s="74" t="str">
        <f t="shared" si="497"/>
        <v>nov/2019</v>
      </c>
      <c r="E15892" s="267">
        <v>43777</v>
      </c>
      <c r="F15892" s="265">
        <v>465</v>
      </c>
      <c r="G15892" s="265" t="s">
        <v>2229</v>
      </c>
      <c r="H15892" s="273" t="s">
        <v>4393</v>
      </c>
      <c r="I15892" s="273" t="s">
        <v>116</v>
      </c>
      <c r="J15892" s="269">
        <v>-17852.11</v>
      </c>
      <c r="K15892" s="83" t="str">
        <f>IFERROR(IFERROR(VLOOKUP(I15892,'DE-PARA'!B:D,3,0),VLOOKUP(I15892,'DE-PARA'!C:D,2,0)),"NÃO ENCONTRADO")</f>
        <v>Serviços</v>
      </c>
      <c r="L15892" s="50" t="str">
        <f>VLOOKUP(K15892,'Base -Receita-Despesa'!$B:$AS,1,FALSE)</f>
        <v>Serviços</v>
      </c>
    </row>
    <row r="15893" spans="1:12" x14ac:dyDescent="0.3">
      <c r="A15893" s="82" t="str">
        <f t="shared" si="496"/>
        <v>2019</v>
      </c>
      <c r="B15893" s="263" t="s">
        <v>2228</v>
      </c>
      <c r="C15893" s="264" t="s">
        <v>138</v>
      </c>
      <c r="D15893" s="74" t="str">
        <f t="shared" si="497"/>
        <v>nov/2019</v>
      </c>
      <c r="E15893" s="267">
        <v>43777</v>
      </c>
      <c r="F15893" s="265">
        <v>466</v>
      </c>
      <c r="G15893" s="265" t="s">
        <v>2229</v>
      </c>
      <c r="H15893" s="273" t="s">
        <v>4393</v>
      </c>
      <c r="I15893" s="273" t="s">
        <v>116</v>
      </c>
      <c r="J15893" s="269">
        <v>-9996.06</v>
      </c>
      <c r="K15893" s="83" t="str">
        <f>IFERROR(IFERROR(VLOOKUP(I15893,'DE-PARA'!B:D,3,0),VLOOKUP(I15893,'DE-PARA'!C:D,2,0)),"NÃO ENCONTRADO")</f>
        <v>Serviços</v>
      </c>
      <c r="L15893" s="50" t="str">
        <f>VLOOKUP(K15893,'Base -Receita-Despesa'!$B:$AS,1,FALSE)</f>
        <v>Serviços</v>
      </c>
    </row>
    <row r="15894" spans="1:12" x14ac:dyDescent="0.3">
      <c r="A15894" s="82" t="str">
        <f t="shared" si="496"/>
        <v>2019</v>
      </c>
      <c r="B15894" s="263" t="s">
        <v>2228</v>
      </c>
      <c r="C15894" s="264" t="s">
        <v>138</v>
      </c>
      <c r="D15894" s="74" t="str">
        <f t="shared" si="497"/>
        <v>nov/2019</v>
      </c>
      <c r="E15894" s="267">
        <v>43777</v>
      </c>
      <c r="F15894" s="263" t="s">
        <v>1261</v>
      </c>
      <c r="G15894" s="263" t="s">
        <v>2229</v>
      </c>
      <c r="H15894" s="268" t="s">
        <v>2250</v>
      </c>
      <c r="I15894" s="268" t="s">
        <v>135</v>
      </c>
      <c r="J15894" s="268">
        <v>-9.5</v>
      </c>
      <c r="K15894" s="83" t="str">
        <f>IFERROR(IFERROR(VLOOKUP(I15894,'DE-PARA'!B:D,3,0),VLOOKUP(I15894,'DE-PARA'!C:D,2,0)),"NÃO ENCONTRADO")</f>
        <v>Outras Saídas</v>
      </c>
      <c r="L15894" s="50" t="str">
        <f>VLOOKUP(K15894,'Base -Receita-Despesa'!$B:$AS,1,FALSE)</f>
        <v>Outras Saídas</v>
      </c>
    </row>
    <row r="15895" spans="1:12" x14ac:dyDescent="0.3">
      <c r="A15895" s="82" t="str">
        <f t="shared" si="496"/>
        <v>2019</v>
      </c>
      <c r="B15895" s="263" t="s">
        <v>2228</v>
      </c>
      <c r="C15895" s="264" t="s">
        <v>138</v>
      </c>
      <c r="D15895" s="74" t="str">
        <f t="shared" si="497"/>
        <v>nov/2019</v>
      </c>
      <c r="E15895" s="267">
        <v>43777</v>
      </c>
      <c r="F15895" s="263" t="s">
        <v>1261</v>
      </c>
      <c r="G15895" s="263" t="s">
        <v>2229</v>
      </c>
      <c r="H15895" s="268" t="s">
        <v>2250</v>
      </c>
      <c r="I15895" s="268" t="s">
        <v>135</v>
      </c>
      <c r="J15895" s="268">
        <v>-9.5</v>
      </c>
      <c r="K15895" s="83" t="str">
        <f>IFERROR(IFERROR(VLOOKUP(I15895,'DE-PARA'!B:D,3,0),VLOOKUP(I15895,'DE-PARA'!C:D,2,0)),"NÃO ENCONTRADO")</f>
        <v>Outras Saídas</v>
      </c>
      <c r="L15895" s="50" t="str">
        <f>VLOOKUP(K15895,'Base -Receita-Despesa'!$B:$AS,1,FALSE)</f>
        <v>Outras Saídas</v>
      </c>
    </row>
    <row r="15896" spans="1:12" x14ac:dyDescent="0.3">
      <c r="A15896" s="82" t="str">
        <f t="shared" si="496"/>
        <v>2019</v>
      </c>
      <c r="B15896" s="263" t="s">
        <v>2228</v>
      </c>
      <c r="C15896" s="264" t="s">
        <v>138</v>
      </c>
      <c r="D15896" s="74" t="str">
        <f t="shared" si="497"/>
        <v>nov/2019</v>
      </c>
      <c r="E15896" s="267">
        <v>43777</v>
      </c>
      <c r="F15896" s="263" t="s">
        <v>1261</v>
      </c>
      <c r="G15896" s="263" t="s">
        <v>2229</v>
      </c>
      <c r="H15896" s="268" t="s">
        <v>2250</v>
      </c>
      <c r="I15896" s="268" t="s">
        <v>135</v>
      </c>
      <c r="J15896" s="268">
        <v>-9.5</v>
      </c>
      <c r="K15896" s="83" t="str">
        <f>IFERROR(IFERROR(VLOOKUP(I15896,'DE-PARA'!B:D,3,0),VLOOKUP(I15896,'DE-PARA'!C:D,2,0)),"NÃO ENCONTRADO")</f>
        <v>Outras Saídas</v>
      </c>
      <c r="L15896" s="50" t="str">
        <f>VLOOKUP(K15896,'Base -Receita-Despesa'!$B:$AS,1,FALSE)</f>
        <v>Outras Saídas</v>
      </c>
    </row>
    <row r="15897" spans="1:12" x14ac:dyDescent="0.3">
      <c r="A15897" s="82" t="str">
        <f t="shared" si="496"/>
        <v>2019</v>
      </c>
      <c r="B15897" s="263" t="s">
        <v>2228</v>
      </c>
      <c r="C15897" s="264" t="s">
        <v>138</v>
      </c>
      <c r="D15897" s="74" t="str">
        <f t="shared" si="497"/>
        <v>nov/2019</v>
      </c>
      <c r="E15897" s="267">
        <v>43777</v>
      </c>
      <c r="F15897" s="263" t="s">
        <v>1261</v>
      </c>
      <c r="G15897" s="263" t="s">
        <v>2229</v>
      </c>
      <c r="H15897" s="268" t="s">
        <v>2250</v>
      </c>
      <c r="I15897" s="268" t="s">
        <v>135</v>
      </c>
      <c r="J15897" s="268">
        <v>-9.5</v>
      </c>
      <c r="K15897" s="83" t="str">
        <f>IFERROR(IFERROR(VLOOKUP(I15897,'DE-PARA'!B:D,3,0),VLOOKUP(I15897,'DE-PARA'!C:D,2,0)),"NÃO ENCONTRADO")</f>
        <v>Outras Saídas</v>
      </c>
      <c r="L15897" s="50" t="str">
        <f>VLOOKUP(K15897,'Base -Receita-Despesa'!$B:$AS,1,FALSE)</f>
        <v>Outras Saídas</v>
      </c>
    </row>
    <row r="15898" spans="1:12" x14ac:dyDescent="0.3">
      <c r="A15898" s="82" t="str">
        <f t="shared" si="496"/>
        <v>2019</v>
      </c>
      <c r="B15898" s="263" t="s">
        <v>2228</v>
      </c>
      <c r="C15898" s="264" t="s">
        <v>138</v>
      </c>
      <c r="D15898" s="74" t="str">
        <f t="shared" si="497"/>
        <v>nov/2019</v>
      </c>
      <c r="E15898" s="267">
        <v>43777</v>
      </c>
      <c r="F15898" s="263" t="s">
        <v>1261</v>
      </c>
      <c r="G15898" s="263" t="s">
        <v>2229</v>
      </c>
      <c r="H15898" s="268" t="s">
        <v>4866</v>
      </c>
      <c r="I15898" s="268" t="s">
        <v>135</v>
      </c>
      <c r="J15898" s="268">
        <v>-1</v>
      </c>
      <c r="K15898" s="83" t="str">
        <f>IFERROR(IFERROR(VLOOKUP(I15898,'DE-PARA'!B:D,3,0),VLOOKUP(I15898,'DE-PARA'!C:D,2,0)),"NÃO ENCONTRADO")</f>
        <v>Outras Saídas</v>
      </c>
      <c r="L15898" s="50" t="str">
        <f>VLOOKUP(K15898,'Base -Receita-Despesa'!$B:$AS,1,FALSE)</f>
        <v>Outras Saídas</v>
      </c>
    </row>
    <row r="15899" spans="1:12" x14ac:dyDescent="0.3">
      <c r="A15899" s="82" t="str">
        <f t="shared" si="496"/>
        <v>2019</v>
      </c>
      <c r="B15899" s="263" t="s">
        <v>2228</v>
      </c>
      <c r="C15899" s="264" t="s">
        <v>138</v>
      </c>
      <c r="D15899" s="74" t="str">
        <f t="shared" si="497"/>
        <v>nov/2019</v>
      </c>
      <c r="E15899" s="267">
        <v>43777</v>
      </c>
      <c r="F15899" s="263" t="s">
        <v>1261</v>
      </c>
      <c r="G15899" s="263" t="s">
        <v>2229</v>
      </c>
      <c r="H15899" s="268" t="s">
        <v>4866</v>
      </c>
      <c r="I15899" s="268" t="s">
        <v>135</v>
      </c>
      <c r="J15899" s="268">
        <v>-1</v>
      </c>
      <c r="K15899" s="83" t="str">
        <f>IFERROR(IFERROR(VLOOKUP(I15899,'DE-PARA'!B:D,3,0),VLOOKUP(I15899,'DE-PARA'!C:D,2,0)),"NÃO ENCONTRADO")</f>
        <v>Outras Saídas</v>
      </c>
      <c r="L15899" s="50" t="str">
        <f>VLOOKUP(K15899,'Base -Receita-Despesa'!$B:$AS,1,FALSE)</f>
        <v>Outras Saídas</v>
      </c>
    </row>
    <row r="15900" spans="1:12" x14ac:dyDescent="0.3">
      <c r="A15900" s="82" t="str">
        <f t="shared" si="496"/>
        <v>2019</v>
      </c>
      <c r="B15900" s="263" t="s">
        <v>2228</v>
      </c>
      <c r="C15900" s="264" t="s">
        <v>138</v>
      </c>
      <c r="D15900" s="74" t="str">
        <f t="shared" si="497"/>
        <v>nov/2019</v>
      </c>
      <c r="E15900" s="267">
        <v>43777</v>
      </c>
      <c r="F15900" s="263" t="s">
        <v>1261</v>
      </c>
      <c r="G15900" s="263" t="s">
        <v>2229</v>
      </c>
      <c r="H15900" s="268" t="s">
        <v>4866</v>
      </c>
      <c r="I15900" s="268" t="s">
        <v>135</v>
      </c>
      <c r="J15900" s="268">
        <v>-1</v>
      </c>
      <c r="K15900" s="83" t="str">
        <f>IFERROR(IFERROR(VLOOKUP(I15900,'DE-PARA'!B:D,3,0),VLOOKUP(I15900,'DE-PARA'!C:D,2,0)),"NÃO ENCONTRADO")</f>
        <v>Outras Saídas</v>
      </c>
      <c r="L15900" s="50" t="str">
        <f>VLOOKUP(K15900,'Base -Receita-Despesa'!$B:$AS,1,FALSE)</f>
        <v>Outras Saídas</v>
      </c>
    </row>
    <row r="15901" spans="1:12" x14ac:dyDescent="0.3">
      <c r="A15901" s="82" t="str">
        <f t="shared" si="496"/>
        <v>2019</v>
      </c>
      <c r="B15901" s="263" t="s">
        <v>2228</v>
      </c>
      <c r="C15901" s="264" t="s">
        <v>138</v>
      </c>
      <c r="D15901" s="74" t="str">
        <f t="shared" si="497"/>
        <v>nov/2019</v>
      </c>
      <c r="E15901" s="267">
        <v>43777</v>
      </c>
      <c r="F15901" s="263" t="s">
        <v>1261</v>
      </c>
      <c r="G15901" s="263" t="s">
        <v>2229</v>
      </c>
      <c r="H15901" s="268" t="s">
        <v>4866</v>
      </c>
      <c r="I15901" s="268" t="s">
        <v>135</v>
      </c>
      <c r="J15901" s="268">
        <v>-1</v>
      </c>
      <c r="K15901" s="83" t="str">
        <f>IFERROR(IFERROR(VLOOKUP(I15901,'DE-PARA'!B:D,3,0),VLOOKUP(I15901,'DE-PARA'!C:D,2,0)),"NÃO ENCONTRADO")</f>
        <v>Outras Saídas</v>
      </c>
      <c r="L15901" s="50" t="str">
        <f>VLOOKUP(K15901,'Base -Receita-Despesa'!$B:$AS,1,FALSE)</f>
        <v>Outras Saídas</v>
      </c>
    </row>
    <row r="15902" spans="1:12" x14ac:dyDescent="0.3">
      <c r="A15902" s="82" t="str">
        <f t="shared" si="496"/>
        <v>2019</v>
      </c>
      <c r="B15902" s="263" t="s">
        <v>2228</v>
      </c>
      <c r="C15902" s="264" t="s">
        <v>138</v>
      </c>
      <c r="D15902" s="74" t="str">
        <f t="shared" si="497"/>
        <v>nov/2019</v>
      </c>
      <c r="E15902" s="267">
        <v>43777</v>
      </c>
      <c r="F15902" s="263" t="s">
        <v>1261</v>
      </c>
      <c r="G15902" s="263" t="s">
        <v>2229</v>
      </c>
      <c r="H15902" s="268" t="s">
        <v>4866</v>
      </c>
      <c r="I15902" s="268" t="s">
        <v>135</v>
      </c>
      <c r="J15902" s="268">
        <v>-1</v>
      </c>
      <c r="K15902" s="83" t="str">
        <f>IFERROR(IFERROR(VLOOKUP(I15902,'DE-PARA'!B:D,3,0),VLOOKUP(I15902,'DE-PARA'!C:D,2,0)),"NÃO ENCONTRADO")</f>
        <v>Outras Saídas</v>
      </c>
      <c r="L15902" s="50" t="str">
        <f>VLOOKUP(K15902,'Base -Receita-Despesa'!$B:$AS,1,FALSE)</f>
        <v>Outras Saídas</v>
      </c>
    </row>
    <row r="15903" spans="1:12" x14ac:dyDescent="0.3">
      <c r="A15903" s="82" t="str">
        <f t="shared" si="496"/>
        <v>2019</v>
      </c>
      <c r="B15903" s="263" t="s">
        <v>2228</v>
      </c>
      <c r="C15903" s="264" t="s">
        <v>138</v>
      </c>
      <c r="D15903" s="74" t="str">
        <f t="shared" si="497"/>
        <v>nov/2019</v>
      </c>
      <c r="E15903" s="267">
        <v>43777</v>
      </c>
      <c r="F15903" s="263" t="s">
        <v>1261</v>
      </c>
      <c r="G15903" s="263" t="s">
        <v>2229</v>
      </c>
      <c r="H15903" s="268" t="s">
        <v>4866</v>
      </c>
      <c r="I15903" s="268" t="s">
        <v>135</v>
      </c>
      <c r="J15903" s="268">
        <v>-1</v>
      </c>
      <c r="K15903" s="83" t="str">
        <f>IFERROR(IFERROR(VLOOKUP(I15903,'DE-PARA'!B:D,3,0),VLOOKUP(I15903,'DE-PARA'!C:D,2,0)),"NÃO ENCONTRADO")</f>
        <v>Outras Saídas</v>
      </c>
      <c r="L15903" s="50" t="str">
        <f>VLOOKUP(K15903,'Base -Receita-Despesa'!$B:$AS,1,FALSE)</f>
        <v>Outras Saídas</v>
      </c>
    </row>
    <row r="15904" spans="1:12" x14ac:dyDescent="0.3">
      <c r="A15904" s="82" t="str">
        <f t="shared" si="496"/>
        <v>2019</v>
      </c>
      <c r="B15904" s="263" t="s">
        <v>2228</v>
      </c>
      <c r="C15904" s="264" t="s">
        <v>138</v>
      </c>
      <c r="D15904" s="74" t="str">
        <f t="shared" si="497"/>
        <v>nov/2019</v>
      </c>
      <c r="E15904" s="267">
        <v>43777</v>
      </c>
      <c r="F15904" s="263" t="s">
        <v>1261</v>
      </c>
      <c r="G15904" s="263" t="s">
        <v>2229</v>
      </c>
      <c r="H15904" s="268" t="s">
        <v>4866</v>
      </c>
      <c r="I15904" s="268" t="s">
        <v>135</v>
      </c>
      <c r="J15904" s="268">
        <v>-1</v>
      </c>
      <c r="K15904" s="83" t="str">
        <f>IFERROR(IFERROR(VLOOKUP(I15904,'DE-PARA'!B:D,3,0),VLOOKUP(I15904,'DE-PARA'!C:D,2,0)),"NÃO ENCONTRADO")</f>
        <v>Outras Saídas</v>
      </c>
      <c r="L15904" s="50" t="str">
        <f>VLOOKUP(K15904,'Base -Receita-Despesa'!$B:$AS,1,FALSE)</f>
        <v>Outras Saídas</v>
      </c>
    </row>
    <row r="15905" spans="1:12" x14ac:dyDescent="0.3">
      <c r="A15905" s="82" t="str">
        <f t="shared" si="496"/>
        <v>2019</v>
      </c>
      <c r="B15905" s="263" t="s">
        <v>2228</v>
      </c>
      <c r="C15905" s="264" t="s">
        <v>138</v>
      </c>
      <c r="D15905" s="74" t="str">
        <f t="shared" si="497"/>
        <v>nov/2019</v>
      </c>
      <c r="E15905" s="267">
        <v>43777</v>
      </c>
      <c r="F15905" s="263" t="s">
        <v>1261</v>
      </c>
      <c r="G15905" s="263" t="s">
        <v>2229</v>
      </c>
      <c r="H15905" s="268" t="s">
        <v>4866</v>
      </c>
      <c r="I15905" s="268" t="s">
        <v>135</v>
      </c>
      <c r="J15905" s="268">
        <v>-1</v>
      </c>
      <c r="K15905" s="83" t="str">
        <f>IFERROR(IFERROR(VLOOKUP(I15905,'DE-PARA'!B:D,3,0),VLOOKUP(I15905,'DE-PARA'!C:D,2,0)),"NÃO ENCONTRADO")</f>
        <v>Outras Saídas</v>
      </c>
      <c r="L15905" s="50" t="str">
        <f>VLOOKUP(K15905,'Base -Receita-Despesa'!$B:$AS,1,FALSE)</f>
        <v>Outras Saídas</v>
      </c>
    </row>
    <row r="15906" spans="1:12" x14ac:dyDescent="0.3">
      <c r="A15906" s="82" t="str">
        <f t="shared" si="496"/>
        <v>2019</v>
      </c>
      <c r="B15906" s="263" t="s">
        <v>2228</v>
      </c>
      <c r="C15906" s="264" t="s">
        <v>138</v>
      </c>
      <c r="D15906" s="74" t="str">
        <f t="shared" si="497"/>
        <v>nov/2019</v>
      </c>
      <c r="E15906" s="267">
        <v>43777</v>
      </c>
      <c r="F15906" s="263" t="s">
        <v>1261</v>
      </c>
      <c r="G15906" s="263" t="s">
        <v>2229</v>
      </c>
      <c r="H15906" s="268" t="s">
        <v>4866</v>
      </c>
      <c r="I15906" s="268" t="s">
        <v>135</v>
      </c>
      <c r="J15906" s="268">
        <v>-1</v>
      </c>
      <c r="K15906" s="83" t="str">
        <f>IFERROR(IFERROR(VLOOKUP(I15906,'DE-PARA'!B:D,3,0),VLOOKUP(I15906,'DE-PARA'!C:D,2,0)),"NÃO ENCONTRADO")</f>
        <v>Outras Saídas</v>
      </c>
      <c r="L15906" s="50" t="str">
        <f>VLOOKUP(K15906,'Base -Receita-Despesa'!$B:$AS,1,FALSE)</f>
        <v>Outras Saídas</v>
      </c>
    </row>
    <row r="15907" spans="1:12" x14ac:dyDescent="0.3">
      <c r="A15907" s="82" t="str">
        <f t="shared" si="496"/>
        <v>2019</v>
      </c>
      <c r="B15907" s="263" t="s">
        <v>2228</v>
      </c>
      <c r="C15907" s="264" t="s">
        <v>138</v>
      </c>
      <c r="D15907" s="74" t="str">
        <f t="shared" si="497"/>
        <v>nov/2019</v>
      </c>
      <c r="E15907" s="267">
        <v>43777</v>
      </c>
      <c r="F15907" s="263" t="s">
        <v>1261</v>
      </c>
      <c r="G15907" s="263" t="s">
        <v>2229</v>
      </c>
      <c r="H15907" s="268" t="s">
        <v>4866</v>
      </c>
      <c r="I15907" s="268" t="s">
        <v>135</v>
      </c>
      <c r="J15907" s="268">
        <v>-1</v>
      </c>
      <c r="K15907" s="83" t="str">
        <f>IFERROR(IFERROR(VLOOKUP(I15907,'DE-PARA'!B:D,3,0),VLOOKUP(I15907,'DE-PARA'!C:D,2,0)),"NÃO ENCONTRADO")</f>
        <v>Outras Saídas</v>
      </c>
      <c r="L15907" s="50" t="str">
        <f>VLOOKUP(K15907,'Base -Receita-Despesa'!$B:$AS,1,FALSE)</f>
        <v>Outras Saídas</v>
      </c>
    </row>
    <row r="15908" spans="1:12" x14ac:dyDescent="0.3">
      <c r="A15908" s="82" t="str">
        <f t="shared" si="496"/>
        <v>2019</v>
      </c>
      <c r="B15908" s="263" t="s">
        <v>2228</v>
      </c>
      <c r="C15908" s="264" t="s">
        <v>138</v>
      </c>
      <c r="D15908" s="74" t="str">
        <f t="shared" si="497"/>
        <v>nov/2019</v>
      </c>
      <c r="E15908" s="267">
        <v>43777</v>
      </c>
      <c r="F15908" s="263" t="s">
        <v>1261</v>
      </c>
      <c r="G15908" s="263" t="s">
        <v>2229</v>
      </c>
      <c r="H15908" s="268" t="s">
        <v>4866</v>
      </c>
      <c r="I15908" s="268" t="s">
        <v>135</v>
      </c>
      <c r="J15908" s="268">
        <v>-1</v>
      </c>
      <c r="K15908" s="83" t="str">
        <f>IFERROR(IFERROR(VLOOKUP(I15908,'DE-PARA'!B:D,3,0),VLOOKUP(I15908,'DE-PARA'!C:D,2,0)),"NÃO ENCONTRADO")</f>
        <v>Outras Saídas</v>
      </c>
      <c r="L15908" s="50" t="str">
        <f>VLOOKUP(K15908,'Base -Receita-Despesa'!$B:$AS,1,FALSE)</f>
        <v>Outras Saídas</v>
      </c>
    </row>
    <row r="15909" spans="1:12" x14ac:dyDescent="0.3">
      <c r="A15909" s="82" t="str">
        <f t="shared" si="496"/>
        <v>2019</v>
      </c>
      <c r="B15909" s="263" t="s">
        <v>2228</v>
      </c>
      <c r="C15909" s="264" t="s">
        <v>138</v>
      </c>
      <c r="D15909" s="74" t="str">
        <f t="shared" si="497"/>
        <v>nov/2019</v>
      </c>
      <c r="E15909" s="267">
        <v>43777</v>
      </c>
      <c r="F15909" s="263" t="s">
        <v>1261</v>
      </c>
      <c r="G15909" s="263" t="s">
        <v>2229</v>
      </c>
      <c r="H15909" s="268" t="s">
        <v>4866</v>
      </c>
      <c r="I15909" s="268" t="s">
        <v>135</v>
      </c>
      <c r="J15909" s="268">
        <v>-1</v>
      </c>
      <c r="K15909" s="83" t="str">
        <f>IFERROR(IFERROR(VLOOKUP(I15909,'DE-PARA'!B:D,3,0),VLOOKUP(I15909,'DE-PARA'!C:D,2,0)),"NÃO ENCONTRADO")</f>
        <v>Outras Saídas</v>
      </c>
      <c r="L15909" s="50" t="str">
        <f>VLOOKUP(K15909,'Base -Receita-Despesa'!$B:$AS,1,FALSE)</f>
        <v>Outras Saídas</v>
      </c>
    </row>
    <row r="15910" spans="1:12" x14ac:dyDescent="0.3">
      <c r="A15910" s="82" t="str">
        <f t="shared" si="496"/>
        <v>2019</v>
      </c>
      <c r="B15910" s="263" t="s">
        <v>2228</v>
      </c>
      <c r="C15910" s="264" t="s">
        <v>138</v>
      </c>
      <c r="D15910" s="74" t="str">
        <f t="shared" si="497"/>
        <v>nov/2019</v>
      </c>
      <c r="E15910" s="267">
        <v>43777</v>
      </c>
      <c r="F15910" s="263" t="s">
        <v>1261</v>
      </c>
      <c r="G15910" s="263" t="s">
        <v>2229</v>
      </c>
      <c r="H15910" s="268" t="s">
        <v>4866</v>
      </c>
      <c r="I15910" s="268" t="s">
        <v>135</v>
      </c>
      <c r="J15910" s="268">
        <v>-1</v>
      </c>
      <c r="K15910" s="83" t="str">
        <f>IFERROR(IFERROR(VLOOKUP(I15910,'DE-PARA'!B:D,3,0),VLOOKUP(I15910,'DE-PARA'!C:D,2,0)),"NÃO ENCONTRADO")</f>
        <v>Outras Saídas</v>
      </c>
      <c r="L15910" s="50" t="str">
        <f>VLOOKUP(K15910,'Base -Receita-Despesa'!$B:$AS,1,FALSE)</f>
        <v>Outras Saídas</v>
      </c>
    </row>
    <row r="15911" spans="1:12" x14ac:dyDescent="0.3">
      <c r="A15911" s="82" t="str">
        <f t="shared" si="496"/>
        <v>2019</v>
      </c>
      <c r="B15911" s="263" t="s">
        <v>2228</v>
      </c>
      <c r="C15911" s="264" t="s">
        <v>138</v>
      </c>
      <c r="D15911" s="74" t="str">
        <f t="shared" si="497"/>
        <v>nov/2019</v>
      </c>
      <c r="E15911" s="267">
        <v>43777</v>
      </c>
      <c r="F15911" s="263" t="s">
        <v>1261</v>
      </c>
      <c r="G15911" s="263" t="s">
        <v>2229</v>
      </c>
      <c r="H15911" s="268" t="s">
        <v>4866</v>
      </c>
      <c r="I15911" s="268" t="s">
        <v>135</v>
      </c>
      <c r="J15911" s="268">
        <v>-1</v>
      </c>
      <c r="K15911" s="83" t="str">
        <f>IFERROR(IFERROR(VLOOKUP(I15911,'DE-PARA'!B:D,3,0),VLOOKUP(I15911,'DE-PARA'!C:D,2,0)),"NÃO ENCONTRADO")</f>
        <v>Outras Saídas</v>
      </c>
      <c r="L15911" s="50" t="str">
        <f>VLOOKUP(K15911,'Base -Receita-Despesa'!$B:$AS,1,FALSE)</f>
        <v>Outras Saídas</v>
      </c>
    </row>
    <row r="15912" spans="1:12" x14ac:dyDescent="0.3">
      <c r="A15912" s="82" t="str">
        <f t="shared" si="496"/>
        <v>2019</v>
      </c>
      <c r="B15912" s="263" t="s">
        <v>2228</v>
      </c>
      <c r="C15912" s="264" t="s">
        <v>138</v>
      </c>
      <c r="D15912" s="74" t="str">
        <f t="shared" si="497"/>
        <v>nov/2019</v>
      </c>
      <c r="E15912" s="267">
        <v>43777</v>
      </c>
      <c r="F15912" s="263" t="s">
        <v>1261</v>
      </c>
      <c r="G15912" s="263" t="s">
        <v>2229</v>
      </c>
      <c r="H15912" s="268" t="s">
        <v>4866</v>
      </c>
      <c r="I15912" s="268" t="s">
        <v>135</v>
      </c>
      <c r="J15912" s="268">
        <v>-1</v>
      </c>
      <c r="K15912" s="83" t="str">
        <f>IFERROR(IFERROR(VLOOKUP(I15912,'DE-PARA'!B:D,3,0),VLOOKUP(I15912,'DE-PARA'!C:D,2,0)),"NÃO ENCONTRADO")</f>
        <v>Outras Saídas</v>
      </c>
      <c r="L15912" s="50" t="str">
        <f>VLOOKUP(K15912,'Base -Receita-Despesa'!$B:$AS,1,FALSE)</f>
        <v>Outras Saídas</v>
      </c>
    </row>
    <row r="15913" spans="1:12" x14ac:dyDescent="0.3">
      <c r="A15913" s="82" t="str">
        <f t="shared" si="496"/>
        <v>2019</v>
      </c>
      <c r="B15913" s="263" t="s">
        <v>2228</v>
      </c>
      <c r="C15913" s="264" t="s">
        <v>138</v>
      </c>
      <c r="D15913" s="74" t="str">
        <f t="shared" si="497"/>
        <v>nov/2019</v>
      </c>
      <c r="E15913" s="267">
        <v>43777</v>
      </c>
      <c r="F15913" s="263" t="s">
        <v>1261</v>
      </c>
      <c r="G15913" s="263" t="s">
        <v>2229</v>
      </c>
      <c r="H15913" s="268" t="s">
        <v>4866</v>
      </c>
      <c r="I15913" s="268" t="s">
        <v>135</v>
      </c>
      <c r="J15913" s="268">
        <v>-1</v>
      </c>
      <c r="K15913" s="83" t="str">
        <f>IFERROR(IFERROR(VLOOKUP(I15913,'DE-PARA'!B:D,3,0),VLOOKUP(I15913,'DE-PARA'!C:D,2,0)),"NÃO ENCONTRADO")</f>
        <v>Outras Saídas</v>
      </c>
      <c r="L15913" s="50" t="str">
        <f>VLOOKUP(K15913,'Base -Receita-Despesa'!$B:$AS,1,FALSE)</f>
        <v>Outras Saídas</v>
      </c>
    </row>
    <row r="15914" spans="1:12" x14ac:dyDescent="0.3">
      <c r="A15914" s="82" t="str">
        <f t="shared" ref="A15914:A15977" si="498">IF(K15914="NÃO ENCONTRADO",0,RIGHT(D15914,4))</f>
        <v>2019</v>
      </c>
      <c r="B15914" s="263" t="s">
        <v>2228</v>
      </c>
      <c r="C15914" s="264" t="s">
        <v>138</v>
      </c>
      <c r="D15914" s="74" t="str">
        <f t="shared" si="497"/>
        <v>nov/2019</v>
      </c>
      <c r="E15914" s="267">
        <v>43777</v>
      </c>
      <c r="F15914" s="263" t="s">
        <v>1261</v>
      </c>
      <c r="G15914" s="263" t="s">
        <v>2229</v>
      </c>
      <c r="H15914" s="268" t="s">
        <v>4866</v>
      </c>
      <c r="I15914" s="268" t="s">
        <v>135</v>
      </c>
      <c r="J15914" s="268">
        <v>-1</v>
      </c>
      <c r="K15914" s="83" t="str">
        <f>IFERROR(IFERROR(VLOOKUP(I15914,'DE-PARA'!B:D,3,0),VLOOKUP(I15914,'DE-PARA'!C:D,2,0)),"NÃO ENCONTRADO")</f>
        <v>Outras Saídas</v>
      </c>
      <c r="L15914" s="50" t="str">
        <f>VLOOKUP(K15914,'Base -Receita-Despesa'!$B:$AS,1,FALSE)</f>
        <v>Outras Saídas</v>
      </c>
    </row>
    <row r="15915" spans="1:12" x14ac:dyDescent="0.3">
      <c r="A15915" s="82" t="str">
        <f t="shared" si="498"/>
        <v>2019</v>
      </c>
      <c r="B15915" s="263" t="s">
        <v>2228</v>
      </c>
      <c r="C15915" s="264" t="s">
        <v>138</v>
      </c>
      <c r="D15915" s="74" t="str">
        <f t="shared" si="497"/>
        <v>nov/2019</v>
      </c>
      <c r="E15915" s="267">
        <v>43777</v>
      </c>
      <c r="F15915" s="263" t="s">
        <v>1261</v>
      </c>
      <c r="G15915" s="263" t="s">
        <v>2229</v>
      </c>
      <c r="H15915" s="268" t="s">
        <v>4866</v>
      </c>
      <c r="I15915" s="268" t="s">
        <v>135</v>
      </c>
      <c r="J15915" s="268">
        <v>-1</v>
      </c>
      <c r="K15915" s="83" t="str">
        <f>IFERROR(IFERROR(VLOOKUP(I15915,'DE-PARA'!B:D,3,0),VLOOKUP(I15915,'DE-PARA'!C:D,2,0)),"NÃO ENCONTRADO")</f>
        <v>Outras Saídas</v>
      </c>
      <c r="L15915" s="50" t="str">
        <f>VLOOKUP(K15915,'Base -Receita-Despesa'!$B:$AS,1,FALSE)</f>
        <v>Outras Saídas</v>
      </c>
    </row>
    <row r="15916" spans="1:12" x14ac:dyDescent="0.3">
      <c r="A15916" s="82" t="str">
        <f t="shared" si="498"/>
        <v>2019</v>
      </c>
      <c r="B15916" s="263" t="s">
        <v>2228</v>
      </c>
      <c r="C15916" s="264" t="s">
        <v>138</v>
      </c>
      <c r="D15916" s="74" t="str">
        <f t="shared" si="497"/>
        <v>nov/2019</v>
      </c>
      <c r="E15916" s="267">
        <v>43777</v>
      </c>
      <c r="F15916" s="263" t="s">
        <v>1261</v>
      </c>
      <c r="G15916" s="263" t="s">
        <v>2229</v>
      </c>
      <c r="H15916" s="268" t="s">
        <v>4866</v>
      </c>
      <c r="I15916" s="268" t="s">
        <v>135</v>
      </c>
      <c r="J15916" s="268">
        <v>-1</v>
      </c>
      <c r="K15916" s="83" t="str">
        <f>IFERROR(IFERROR(VLOOKUP(I15916,'DE-PARA'!B:D,3,0),VLOOKUP(I15916,'DE-PARA'!C:D,2,0)),"NÃO ENCONTRADO")</f>
        <v>Outras Saídas</v>
      </c>
      <c r="L15916" s="50" t="str">
        <f>VLOOKUP(K15916,'Base -Receita-Despesa'!$B:$AS,1,FALSE)</f>
        <v>Outras Saídas</v>
      </c>
    </row>
    <row r="15917" spans="1:12" x14ac:dyDescent="0.3">
      <c r="A15917" s="82" t="str">
        <f t="shared" si="498"/>
        <v>2019</v>
      </c>
      <c r="B15917" s="263" t="s">
        <v>2228</v>
      </c>
      <c r="C15917" s="264" t="s">
        <v>138</v>
      </c>
      <c r="D15917" s="74" t="str">
        <f t="shared" si="497"/>
        <v>nov/2019</v>
      </c>
      <c r="E15917" s="267">
        <v>43777</v>
      </c>
      <c r="F15917" s="263" t="s">
        <v>1261</v>
      </c>
      <c r="G15917" s="263" t="s">
        <v>2229</v>
      </c>
      <c r="H15917" s="268" t="s">
        <v>4866</v>
      </c>
      <c r="I15917" s="268" t="s">
        <v>135</v>
      </c>
      <c r="J15917" s="268">
        <v>-1</v>
      </c>
      <c r="K15917" s="83" t="str">
        <f>IFERROR(IFERROR(VLOOKUP(I15917,'DE-PARA'!B:D,3,0),VLOOKUP(I15917,'DE-PARA'!C:D,2,0)),"NÃO ENCONTRADO")</f>
        <v>Outras Saídas</v>
      </c>
      <c r="L15917" s="50" t="str">
        <f>VLOOKUP(K15917,'Base -Receita-Despesa'!$B:$AS,1,FALSE)</f>
        <v>Outras Saídas</v>
      </c>
    </row>
    <row r="15918" spans="1:12" x14ac:dyDescent="0.3">
      <c r="A15918" s="82" t="str">
        <f t="shared" si="498"/>
        <v>2019</v>
      </c>
      <c r="B15918" s="263" t="s">
        <v>2228</v>
      </c>
      <c r="C15918" s="264" t="s">
        <v>138</v>
      </c>
      <c r="D15918" s="74" t="str">
        <f t="shared" si="497"/>
        <v>nov/2019</v>
      </c>
      <c r="E15918" s="267">
        <v>43777</v>
      </c>
      <c r="F15918" s="263" t="s">
        <v>1261</v>
      </c>
      <c r="G15918" s="263" t="s">
        <v>2229</v>
      </c>
      <c r="H15918" s="268" t="s">
        <v>4866</v>
      </c>
      <c r="I15918" s="268" t="s">
        <v>135</v>
      </c>
      <c r="J15918" s="268">
        <v>-1</v>
      </c>
      <c r="K15918" s="83" t="str">
        <f>IFERROR(IFERROR(VLOOKUP(I15918,'DE-PARA'!B:D,3,0),VLOOKUP(I15918,'DE-PARA'!C:D,2,0)),"NÃO ENCONTRADO")</f>
        <v>Outras Saídas</v>
      </c>
      <c r="L15918" s="50" t="str">
        <f>VLOOKUP(K15918,'Base -Receita-Despesa'!$B:$AS,1,FALSE)</f>
        <v>Outras Saídas</v>
      </c>
    </row>
    <row r="15919" spans="1:12" x14ac:dyDescent="0.3">
      <c r="A15919" s="82" t="str">
        <f t="shared" si="498"/>
        <v>2019</v>
      </c>
      <c r="B15919" s="263" t="s">
        <v>2228</v>
      </c>
      <c r="C15919" s="264" t="s">
        <v>138</v>
      </c>
      <c r="D15919" s="74" t="str">
        <f t="shared" si="497"/>
        <v>nov/2019</v>
      </c>
      <c r="E15919" s="267">
        <v>43777</v>
      </c>
      <c r="F15919" s="263" t="s">
        <v>1261</v>
      </c>
      <c r="G15919" s="263" t="s">
        <v>2229</v>
      </c>
      <c r="H15919" s="268" t="s">
        <v>4866</v>
      </c>
      <c r="I15919" s="268" t="s">
        <v>135</v>
      </c>
      <c r="J15919" s="268">
        <v>-1</v>
      </c>
      <c r="K15919" s="83" t="str">
        <f>IFERROR(IFERROR(VLOOKUP(I15919,'DE-PARA'!B:D,3,0),VLOOKUP(I15919,'DE-PARA'!C:D,2,0)),"NÃO ENCONTRADO")</f>
        <v>Outras Saídas</v>
      </c>
      <c r="L15919" s="50" t="str">
        <f>VLOOKUP(K15919,'Base -Receita-Despesa'!$B:$AS,1,FALSE)</f>
        <v>Outras Saídas</v>
      </c>
    </row>
    <row r="15920" spans="1:12" x14ac:dyDescent="0.3">
      <c r="A15920" s="82" t="str">
        <f t="shared" si="498"/>
        <v>2019</v>
      </c>
      <c r="B15920" s="263" t="s">
        <v>2228</v>
      </c>
      <c r="C15920" s="264" t="s">
        <v>138</v>
      </c>
      <c r="D15920" s="74" t="str">
        <f t="shared" si="497"/>
        <v>nov/2019</v>
      </c>
      <c r="E15920" s="267">
        <v>43777</v>
      </c>
      <c r="F15920" s="263" t="s">
        <v>1261</v>
      </c>
      <c r="G15920" s="263" t="s">
        <v>2229</v>
      </c>
      <c r="H15920" s="268" t="s">
        <v>4866</v>
      </c>
      <c r="I15920" s="268" t="s">
        <v>135</v>
      </c>
      <c r="J15920" s="268">
        <v>-1</v>
      </c>
      <c r="K15920" s="83" t="str">
        <f>IFERROR(IFERROR(VLOOKUP(I15920,'DE-PARA'!B:D,3,0),VLOOKUP(I15920,'DE-PARA'!C:D,2,0)),"NÃO ENCONTRADO")</f>
        <v>Outras Saídas</v>
      </c>
      <c r="L15920" s="50" t="str">
        <f>VLOOKUP(K15920,'Base -Receita-Despesa'!$B:$AS,1,FALSE)</f>
        <v>Outras Saídas</v>
      </c>
    </row>
    <row r="15921" spans="1:12" x14ac:dyDescent="0.3">
      <c r="A15921" s="82" t="str">
        <f t="shared" si="498"/>
        <v>2019</v>
      </c>
      <c r="B15921" s="263" t="s">
        <v>2228</v>
      </c>
      <c r="C15921" s="264" t="s">
        <v>138</v>
      </c>
      <c r="D15921" s="74" t="str">
        <f t="shared" si="497"/>
        <v>nov/2019</v>
      </c>
      <c r="E15921" s="267">
        <v>43777</v>
      </c>
      <c r="F15921" s="263" t="s">
        <v>1261</v>
      </c>
      <c r="G15921" s="263" t="s">
        <v>2229</v>
      </c>
      <c r="H15921" s="268" t="s">
        <v>4866</v>
      </c>
      <c r="I15921" s="268" t="s">
        <v>135</v>
      </c>
      <c r="J15921" s="268">
        <v>-1</v>
      </c>
      <c r="K15921" s="83" t="str">
        <f>IFERROR(IFERROR(VLOOKUP(I15921,'DE-PARA'!B:D,3,0),VLOOKUP(I15921,'DE-PARA'!C:D,2,0)),"NÃO ENCONTRADO")</f>
        <v>Outras Saídas</v>
      </c>
      <c r="L15921" s="50" t="str">
        <f>VLOOKUP(K15921,'Base -Receita-Despesa'!$B:$AS,1,FALSE)</f>
        <v>Outras Saídas</v>
      </c>
    </row>
    <row r="15922" spans="1:12" x14ac:dyDescent="0.3">
      <c r="A15922" s="82" t="str">
        <f t="shared" si="498"/>
        <v>2019</v>
      </c>
      <c r="B15922" s="263" t="s">
        <v>2228</v>
      </c>
      <c r="C15922" s="264" t="s">
        <v>138</v>
      </c>
      <c r="D15922" s="74" t="str">
        <f t="shared" si="497"/>
        <v>nov/2019</v>
      </c>
      <c r="E15922" s="267">
        <v>43777</v>
      </c>
      <c r="F15922" s="263" t="s">
        <v>1261</v>
      </c>
      <c r="G15922" s="263" t="s">
        <v>2229</v>
      </c>
      <c r="H15922" s="268" t="s">
        <v>4866</v>
      </c>
      <c r="I15922" s="268" t="s">
        <v>135</v>
      </c>
      <c r="J15922" s="268">
        <v>-1</v>
      </c>
      <c r="K15922" s="83" t="str">
        <f>IFERROR(IFERROR(VLOOKUP(I15922,'DE-PARA'!B:D,3,0),VLOOKUP(I15922,'DE-PARA'!C:D,2,0)),"NÃO ENCONTRADO")</f>
        <v>Outras Saídas</v>
      </c>
      <c r="L15922" s="50" t="str">
        <f>VLOOKUP(K15922,'Base -Receita-Despesa'!$B:$AS,1,FALSE)</f>
        <v>Outras Saídas</v>
      </c>
    </row>
    <row r="15923" spans="1:12" x14ac:dyDescent="0.3">
      <c r="A15923" s="82" t="str">
        <f t="shared" si="498"/>
        <v>2019</v>
      </c>
      <c r="B15923" s="263" t="s">
        <v>2228</v>
      </c>
      <c r="C15923" s="264" t="s">
        <v>138</v>
      </c>
      <c r="D15923" s="74" t="str">
        <f t="shared" si="497"/>
        <v>nov/2019</v>
      </c>
      <c r="E15923" s="267">
        <v>43777</v>
      </c>
      <c r="F15923" s="263" t="s">
        <v>1261</v>
      </c>
      <c r="G15923" s="263" t="s">
        <v>2229</v>
      </c>
      <c r="H15923" s="268" t="s">
        <v>4866</v>
      </c>
      <c r="I15923" s="268" t="s">
        <v>135</v>
      </c>
      <c r="J15923" s="268">
        <v>-1</v>
      </c>
      <c r="K15923" s="83" t="str">
        <f>IFERROR(IFERROR(VLOOKUP(I15923,'DE-PARA'!B:D,3,0),VLOOKUP(I15923,'DE-PARA'!C:D,2,0)),"NÃO ENCONTRADO")</f>
        <v>Outras Saídas</v>
      </c>
      <c r="L15923" s="50" t="str">
        <f>VLOOKUP(K15923,'Base -Receita-Despesa'!$B:$AS,1,FALSE)</f>
        <v>Outras Saídas</v>
      </c>
    </row>
    <row r="15924" spans="1:12" x14ac:dyDescent="0.3">
      <c r="A15924" s="82" t="str">
        <f t="shared" si="498"/>
        <v>2019</v>
      </c>
      <c r="B15924" s="263" t="s">
        <v>2228</v>
      </c>
      <c r="C15924" s="264" t="s">
        <v>138</v>
      </c>
      <c r="D15924" s="74" t="str">
        <f t="shared" si="497"/>
        <v>nov/2019</v>
      </c>
      <c r="E15924" s="267">
        <v>43777</v>
      </c>
      <c r="F15924" s="263" t="s">
        <v>1261</v>
      </c>
      <c r="G15924" s="263" t="s">
        <v>2229</v>
      </c>
      <c r="H15924" s="268" t="s">
        <v>4866</v>
      </c>
      <c r="I15924" s="268" t="s">
        <v>135</v>
      </c>
      <c r="J15924" s="268">
        <v>-1</v>
      </c>
      <c r="K15924" s="83" t="str">
        <f>IFERROR(IFERROR(VLOOKUP(I15924,'DE-PARA'!B:D,3,0),VLOOKUP(I15924,'DE-PARA'!C:D,2,0)),"NÃO ENCONTRADO")</f>
        <v>Outras Saídas</v>
      </c>
      <c r="L15924" s="50" t="str">
        <f>VLOOKUP(K15924,'Base -Receita-Despesa'!$B:$AS,1,FALSE)</f>
        <v>Outras Saídas</v>
      </c>
    </row>
    <row r="15925" spans="1:12" x14ac:dyDescent="0.3">
      <c r="A15925" s="82" t="str">
        <f t="shared" si="498"/>
        <v>2019</v>
      </c>
      <c r="B15925" s="263" t="s">
        <v>2228</v>
      </c>
      <c r="C15925" s="264" t="s">
        <v>138</v>
      </c>
      <c r="D15925" s="74" t="str">
        <f t="shared" si="497"/>
        <v>nov/2019</v>
      </c>
      <c r="E15925" s="267">
        <v>43777</v>
      </c>
      <c r="F15925" s="263" t="s">
        <v>1261</v>
      </c>
      <c r="G15925" s="263" t="s">
        <v>2229</v>
      </c>
      <c r="H15925" s="268" t="s">
        <v>4866</v>
      </c>
      <c r="I15925" s="268" t="s">
        <v>135</v>
      </c>
      <c r="J15925" s="268">
        <v>-1</v>
      </c>
      <c r="K15925" s="83" t="str">
        <f>IFERROR(IFERROR(VLOOKUP(I15925,'DE-PARA'!B:D,3,0),VLOOKUP(I15925,'DE-PARA'!C:D,2,0)),"NÃO ENCONTRADO")</f>
        <v>Outras Saídas</v>
      </c>
      <c r="L15925" s="50" t="str">
        <f>VLOOKUP(K15925,'Base -Receita-Despesa'!$B:$AS,1,FALSE)</f>
        <v>Outras Saídas</v>
      </c>
    </row>
    <row r="15926" spans="1:12" x14ac:dyDescent="0.3">
      <c r="A15926" s="82" t="str">
        <f t="shared" si="498"/>
        <v>2019</v>
      </c>
      <c r="B15926" s="263" t="s">
        <v>2228</v>
      </c>
      <c r="C15926" s="264" t="s">
        <v>138</v>
      </c>
      <c r="D15926" s="74" t="str">
        <f t="shared" si="497"/>
        <v>nov/2019</v>
      </c>
      <c r="E15926" s="267">
        <v>43777</v>
      </c>
      <c r="F15926" s="263" t="s">
        <v>1261</v>
      </c>
      <c r="G15926" s="263" t="s">
        <v>2229</v>
      </c>
      <c r="H15926" s="268" t="s">
        <v>4866</v>
      </c>
      <c r="I15926" s="268" t="s">
        <v>135</v>
      </c>
      <c r="J15926" s="268">
        <v>-1</v>
      </c>
      <c r="K15926" s="83" t="str">
        <f>IFERROR(IFERROR(VLOOKUP(I15926,'DE-PARA'!B:D,3,0),VLOOKUP(I15926,'DE-PARA'!C:D,2,0)),"NÃO ENCONTRADO")</f>
        <v>Outras Saídas</v>
      </c>
      <c r="L15926" s="50" t="str">
        <f>VLOOKUP(K15926,'Base -Receita-Despesa'!$B:$AS,1,FALSE)</f>
        <v>Outras Saídas</v>
      </c>
    </row>
    <row r="15927" spans="1:12" x14ac:dyDescent="0.3">
      <c r="A15927" s="82" t="str">
        <f t="shared" si="498"/>
        <v>2019</v>
      </c>
      <c r="B15927" s="263" t="s">
        <v>2228</v>
      </c>
      <c r="C15927" s="264" t="s">
        <v>138</v>
      </c>
      <c r="D15927" s="74" t="str">
        <f t="shared" si="497"/>
        <v>nov/2019</v>
      </c>
      <c r="E15927" s="267">
        <v>43777</v>
      </c>
      <c r="F15927" s="263" t="s">
        <v>1261</v>
      </c>
      <c r="G15927" s="263" t="s">
        <v>2229</v>
      </c>
      <c r="H15927" s="268" t="s">
        <v>4866</v>
      </c>
      <c r="I15927" s="268" t="s">
        <v>135</v>
      </c>
      <c r="J15927" s="268">
        <v>-1</v>
      </c>
      <c r="K15927" s="83" t="str">
        <f>IFERROR(IFERROR(VLOOKUP(I15927,'DE-PARA'!B:D,3,0),VLOOKUP(I15927,'DE-PARA'!C:D,2,0)),"NÃO ENCONTRADO")</f>
        <v>Outras Saídas</v>
      </c>
      <c r="L15927" s="50" t="str">
        <f>VLOOKUP(K15927,'Base -Receita-Despesa'!$B:$AS,1,FALSE)</f>
        <v>Outras Saídas</v>
      </c>
    </row>
    <row r="15928" spans="1:12" x14ac:dyDescent="0.3">
      <c r="A15928" s="82" t="str">
        <f t="shared" si="498"/>
        <v>2019</v>
      </c>
      <c r="B15928" s="263" t="s">
        <v>2228</v>
      </c>
      <c r="C15928" s="264" t="s">
        <v>138</v>
      </c>
      <c r="D15928" s="74" t="str">
        <f t="shared" si="497"/>
        <v>nov/2019</v>
      </c>
      <c r="E15928" s="267">
        <v>43777</v>
      </c>
      <c r="F15928" s="263" t="s">
        <v>1261</v>
      </c>
      <c r="G15928" s="263" t="s">
        <v>2229</v>
      </c>
      <c r="H15928" s="268" t="s">
        <v>4866</v>
      </c>
      <c r="I15928" s="268" t="s">
        <v>135</v>
      </c>
      <c r="J15928" s="268">
        <v>-1</v>
      </c>
      <c r="K15928" s="83" t="str">
        <f>IFERROR(IFERROR(VLOOKUP(I15928,'DE-PARA'!B:D,3,0),VLOOKUP(I15928,'DE-PARA'!C:D,2,0)),"NÃO ENCONTRADO")</f>
        <v>Outras Saídas</v>
      </c>
      <c r="L15928" s="50" t="str">
        <f>VLOOKUP(K15928,'Base -Receita-Despesa'!$B:$AS,1,FALSE)</f>
        <v>Outras Saídas</v>
      </c>
    </row>
    <row r="15929" spans="1:12" x14ac:dyDescent="0.3">
      <c r="A15929" s="82" t="str">
        <f t="shared" si="498"/>
        <v>2019</v>
      </c>
      <c r="B15929" s="263" t="s">
        <v>2228</v>
      </c>
      <c r="C15929" s="264" t="s">
        <v>138</v>
      </c>
      <c r="D15929" s="74" t="str">
        <f t="shared" si="497"/>
        <v>nov/2019</v>
      </c>
      <c r="E15929" s="267">
        <v>43777</v>
      </c>
      <c r="F15929" s="263" t="s">
        <v>1261</v>
      </c>
      <c r="G15929" s="263" t="s">
        <v>2229</v>
      </c>
      <c r="H15929" s="268" t="s">
        <v>4866</v>
      </c>
      <c r="I15929" s="268" t="s">
        <v>135</v>
      </c>
      <c r="J15929" s="268">
        <v>-1</v>
      </c>
      <c r="K15929" s="83" t="str">
        <f>IFERROR(IFERROR(VLOOKUP(I15929,'DE-PARA'!B:D,3,0),VLOOKUP(I15929,'DE-PARA'!C:D,2,0)),"NÃO ENCONTRADO")</f>
        <v>Outras Saídas</v>
      </c>
      <c r="L15929" s="50" t="str">
        <f>VLOOKUP(K15929,'Base -Receita-Despesa'!$B:$AS,1,FALSE)</f>
        <v>Outras Saídas</v>
      </c>
    </row>
    <row r="15930" spans="1:12" x14ac:dyDescent="0.3">
      <c r="A15930" s="82" t="str">
        <f t="shared" si="498"/>
        <v>2019</v>
      </c>
      <c r="B15930" s="263" t="s">
        <v>2228</v>
      </c>
      <c r="C15930" s="264" t="s">
        <v>138</v>
      </c>
      <c r="D15930" s="74" t="str">
        <f t="shared" si="497"/>
        <v>nov/2019</v>
      </c>
      <c r="E15930" s="267">
        <v>43777</v>
      </c>
      <c r="F15930" s="263" t="s">
        <v>1261</v>
      </c>
      <c r="G15930" s="263" t="s">
        <v>2229</v>
      </c>
      <c r="H15930" s="268" t="s">
        <v>4866</v>
      </c>
      <c r="I15930" s="268" t="s">
        <v>135</v>
      </c>
      <c r="J15930" s="268">
        <v>-1</v>
      </c>
      <c r="K15930" s="83" t="str">
        <f>IFERROR(IFERROR(VLOOKUP(I15930,'DE-PARA'!B:D,3,0),VLOOKUP(I15930,'DE-PARA'!C:D,2,0)),"NÃO ENCONTRADO")</f>
        <v>Outras Saídas</v>
      </c>
      <c r="L15930" s="50" t="str">
        <f>VLOOKUP(K15930,'Base -Receita-Despesa'!$B:$AS,1,FALSE)</f>
        <v>Outras Saídas</v>
      </c>
    </row>
    <row r="15931" spans="1:12" x14ac:dyDescent="0.3">
      <c r="A15931" s="82" t="str">
        <f t="shared" si="498"/>
        <v>2019</v>
      </c>
      <c r="B15931" s="263" t="s">
        <v>2228</v>
      </c>
      <c r="C15931" s="264" t="s">
        <v>138</v>
      </c>
      <c r="D15931" s="74" t="str">
        <f t="shared" si="497"/>
        <v>nov/2019</v>
      </c>
      <c r="E15931" s="267">
        <v>43777</v>
      </c>
      <c r="F15931" s="263" t="s">
        <v>1261</v>
      </c>
      <c r="G15931" s="263" t="s">
        <v>2229</v>
      </c>
      <c r="H15931" s="268" t="s">
        <v>4866</v>
      </c>
      <c r="I15931" s="268" t="s">
        <v>135</v>
      </c>
      <c r="J15931" s="268">
        <v>-1</v>
      </c>
      <c r="K15931" s="83" t="str">
        <f>IFERROR(IFERROR(VLOOKUP(I15931,'DE-PARA'!B:D,3,0),VLOOKUP(I15931,'DE-PARA'!C:D,2,0)),"NÃO ENCONTRADO")</f>
        <v>Outras Saídas</v>
      </c>
      <c r="L15931" s="50" t="str">
        <f>VLOOKUP(K15931,'Base -Receita-Despesa'!$B:$AS,1,FALSE)</f>
        <v>Outras Saídas</v>
      </c>
    </row>
    <row r="15932" spans="1:12" x14ac:dyDescent="0.3">
      <c r="A15932" s="82" t="str">
        <f t="shared" si="498"/>
        <v>2019</v>
      </c>
      <c r="B15932" s="263" t="s">
        <v>2228</v>
      </c>
      <c r="C15932" s="264" t="s">
        <v>138</v>
      </c>
      <c r="D15932" s="74" t="str">
        <f t="shared" si="497"/>
        <v>nov/2019</v>
      </c>
      <c r="E15932" s="267">
        <v>43777</v>
      </c>
      <c r="F15932" s="263" t="s">
        <v>1261</v>
      </c>
      <c r="G15932" s="263" t="s">
        <v>2229</v>
      </c>
      <c r="H15932" s="268" t="s">
        <v>4866</v>
      </c>
      <c r="I15932" s="268" t="s">
        <v>135</v>
      </c>
      <c r="J15932" s="268">
        <v>-1</v>
      </c>
      <c r="K15932" s="83" t="str">
        <f>IFERROR(IFERROR(VLOOKUP(I15932,'DE-PARA'!B:D,3,0),VLOOKUP(I15932,'DE-PARA'!C:D,2,0)),"NÃO ENCONTRADO")</f>
        <v>Outras Saídas</v>
      </c>
      <c r="L15932" s="50" t="str">
        <f>VLOOKUP(K15932,'Base -Receita-Despesa'!$B:$AS,1,FALSE)</f>
        <v>Outras Saídas</v>
      </c>
    </row>
    <row r="15933" spans="1:12" x14ac:dyDescent="0.3">
      <c r="A15933" s="82" t="str">
        <f t="shared" si="498"/>
        <v>2019</v>
      </c>
      <c r="B15933" s="263" t="s">
        <v>2228</v>
      </c>
      <c r="C15933" s="264" t="s">
        <v>138</v>
      </c>
      <c r="D15933" s="74" t="str">
        <f t="shared" si="497"/>
        <v>nov/2019</v>
      </c>
      <c r="E15933" s="267">
        <v>43777</v>
      </c>
      <c r="F15933" s="263" t="s">
        <v>1261</v>
      </c>
      <c r="G15933" s="263" t="s">
        <v>2229</v>
      </c>
      <c r="H15933" s="268" t="s">
        <v>4866</v>
      </c>
      <c r="I15933" s="268" t="s">
        <v>135</v>
      </c>
      <c r="J15933" s="268">
        <v>-1</v>
      </c>
      <c r="K15933" s="83" t="str">
        <f>IFERROR(IFERROR(VLOOKUP(I15933,'DE-PARA'!B:D,3,0),VLOOKUP(I15933,'DE-PARA'!C:D,2,0)),"NÃO ENCONTRADO")</f>
        <v>Outras Saídas</v>
      </c>
      <c r="L15933" s="50" t="str">
        <f>VLOOKUP(K15933,'Base -Receita-Despesa'!$B:$AS,1,FALSE)</f>
        <v>Outras Saídas</v>
      </c>
    </row>
    <row r="15934" spans="1:12" x14ac:dyDescent="0.3">
      <c r="A15934" s="82" t="str">
        <f t="shared" si="498"/>
        <v>2019</v>
      </c>
      <c r="B15934" s="263" t="s">
        <v>2228</v>
      </c>
      <c r="C15934" s="264" t="s">
        <v>138</v>
      </c>
      <c r="D15934" s="74" t="str">
        <f t="shared" si="497"/>
        <v>nov/2019</v>
      </c>
      <c r="E15934" s="267">
        <v>43777</v>
      </c>
      <c r="F15934" s="263" t="s">
        <v>1261</v>
      </c>
      <c r="G15934" s="263" t="s">
        <v>2229</v>
      </c>
      <c r="H15934" s="268" t="s">
        <v>4866</v>
      </c>
      <c r="I15934" s="268" t="s">
        <v>135</v>
      </c>
      <c r="J15934" s="268">
        <v>-1</v>
      </c>
      <c r="K15934" s="83" t="str">
        <f>IFERROR(IFERROR(VLOOKUP(I15934,'DE-PARA'!B:D,3,0),VLOOKUP(I15934,'DE-PARA'!C:D,2,0)),"NÃO ENCONTRADO")</f>
        <v>Outras Saídas</v>
      </c>
      <c r="L15934" s="50" t="str">
        <f>VLOOKUP(K15934,'Base -Receita-Despesa'!$B:$AS,1,FALSE)</f>
        <v>Outras Saídas</v>
      </c>
    </row>
    <row r="15935" spans="1:12" x14ac:dyDescent="0.3">
      <c r="A15935" s="82" t="str">
        <f t="shared" si="498"/>
        <v>2019</v>
      </c>
      <c r="B15935" s="263" t="s">
        <v>2228</v>
      </c>
      <c r="C15935" s="264" t="s">
        <v>138</v>
      </c>
      <c r="D15935" s="74" t="str">
        <f t="shared" si="497"/>
        <v>nov/2019</v>
      </c>
      <c r="E15935" s="267">
        <v>43777</v>
      </c>
      <c r="F15935" s="263" t="s">
        <v>1261</v>
      </c>
      <c r="G15935" s="263" t="s">
        <v>2229</v>
      </c>
      <c r="H15935" s="268" t="s">
        <v>4866</v>
      </c>
      <c r="I15935" s="268" t="s">
        <v>135</v>
      </c>
      <c r="J15935" s="268">
        <v>-1</v>
      </c>
      <c r="K15935" s="83" t="str">
        <f>IFERROR(IFERROR(VLOOKUP(I15935,'DE-PARA'!B:D,3,0),VLOOKUP(I15935,'DE-PARA'!C:D,2,0)),"NÃO ENCONTRADO")</f>
        <v>Outras Saídas</v>
      </c>
      <c r="L15935" s="50" t="str">
        <f>VLOOKUP(K15935,'Base -Receita-Despesa'!$B:$AS,1,FALSE)</f>
        <v>Outras Saídas</v>
      </c>
    </row>
    <row r="15936" spans="1:12" x14ac:dyDescent="0.3">
      <c r="A15936" s="82" t="str">
        <f t="shared" si="498"/>
        <v>2019</v>
      </c>
      <c r="B15936" s="263" t="s">
        <v>2228</v>
      </c>
      <c r="C15936" s="264" t="s">
        <v>138</v>
      </c>
      <c r="D15936" s="74" t="str">
        <f t="shared" si="497"/>
        <v>nov/2019</v>
      </c>
      <c r="E15936" s="267">
        <v>43777</v>
      </c>
      <c r="F15936" s="263" t="s">
        <v>1261</v>
      </c>
      <c r="G15936" s="263" t="s">
        <v>2229</v>
      </c>
      <c r="H15936" s="268" t="s">
        <v>4866</v>
      </c>
      <c r="I15936" s="268" t="s">
        <v>135</v>
      </c>
      <c r="J15936" s="268">
        <v>-1</v>
      </c>
      <c r="K15936" s="83" t="str">
        <f>IFERROR(IFERROR(VLOOKUP(I15936,'DE-PARA'!B:D,3,0),VLOOKUP(I15936,'DE-PARA'!C:D,2,0)),"NÃO ENCONTRADO")</f>
        <v>Outras Saídas</v>
      </c>
      <c r="L15936" s="50" t="str">
        <f>VLOOKUP(K15936,'Base -Receita-Despesa'!$B:$AS,1,FALSE)</f>
        <v>Outras Saídas</v>
      </c>
    </row>
    <row r="15937" spans="1:12" x14ac:dyDescent="0.3">
      <c r="A15937" s="82" t="str">
        <f t="shared" si="498"/>
        <v>2019</v>
      </c>
      <c r="B15937" s="263" t="s">
        <v>2228</v>
      </c>
      <c r="C15937" s="264" t="s">
        <v>138</v>
      </c>
      <c r="D15937" s="74" t="str">
        <f t="shared" si="497"/>
        <v>nov/2019</v>
      </c>
      <c r="E15937" s="267">
        <v>43777</v>
      </c>
      <c r="F15937" s="263" t="s">
        <v>1261</v>
      </c>
      <c r="G15937" s="263" t="s">
        <v>2229</v>
      </c>
      <c r="H15937" s="268" t="s">
        <v>4866</v>
      </c>
      <c r="I15937" s="268" t="s">
        <v>135</v>
      </c>
      <c r="J15937" s="268">
        <v>-1</v>
      </c>
      <c r="K15937" s="83" t="str">
        <f>IFERROR(IFERROR(VLOOKUP(I15937,'DE-PARA'!B:D,3,0),VLOOKUP(I15937,'DE-PARA'!C:D,2,0)),"NÃO ENCONTRADO")</f>
        <v>Outras Saídas</v>
      </c>
      <c r="L15937" s="50" t="str">
        <f>VLOOKUP(K15937,'Base -Receita-Despesa'!$B:$AS,1,FALSE)</f>
        <v>Outras Saídas</v>
      </c>
    </row>
    <row r="15938" spans="1:12" x14ac:dyDescent="0.3">
      <c r="A15938" s="82" t="str">
        <f t="shared" si="498"/>
        <v>2019</v>
      </c>
      <c r="B15938" s="263" t="s">
        <v>2228</v>
      </c>
      <c r="C15938" s="264" t="s">
        <v>138</v>
      </c>
      <c r="D15938" s="74" t="str">
        <f t="shared" si="497"/>
        <v>nov/2019</v>
      </c>
      <c r="E15938" s="267">
        <v>43777</v>
      </c>
      <c r="F15938" s="263" t="s">
        <v>1261</v>
      </c>
      <c r="G15938" s="263" t="s">
        <v>2229</v>
      </c>
      <c r="H15938" s="268" t="s">
        <v>4866</v>
      </c>
      <c r="I15938" s="268" t="s">
        <v>135</v>
      </c>
      <c r="J15938" s="268">
        <v>-1</v>
      </c>
      <c r="K15938" s="83" t="str">
        <f>IFERROR(IFERROR(VLOOKUP(I15938,'DE-PARA'!B:D,3,0),VLOOKUP(I15938,'DE-PARA'!C:D,2,0)),"NÃO ENCONTRADO")</f>
        <v>Outras Saídas</v>
      </c>
      <c r="L15938" s="50" t="str">
        <f>VLOOKUP(K15938,'Base -Receita-Despesa'!$B:$AS,1,FALSE)</f>
        <v>Outras Saídas</v>
      </c>
    </row>
    <row r="15939" spans="1:12" x14ac:dyDescent="0.3">
      <c r="A15939" s="82" t="str">
        <f t="shared" si="498"/>
        <v>2019</v>
      </c>
      <c r="B15939" s="263" t="s">
        <v>2228</v>
      </c>
      <c r="C15939" s="264" t="s">
        <v>138</v>
      </c>
      <c r="D15939" s="74" t="str">
        <f t="shared" si="497"/>
        <v>nov/2019</v>
      </c>
      <c r="E15939" s="267">
        <v>43777</v>
      </c>
      <c r="F15939" s="263" t="s">
        <v>1261</v>
      </c>
      <c r="G15939" s="263" t="s">
        <v>2229</v>
      </c>
      <c r="H15939" s="268" t="s">
        <v>4866</v>
      </c>
      <c r="I15939" s="268" t="s">
        <v>135</v>
      </c>
      <c r="J15939" s="268">
        <v>-1</v>
      </c>
      <c r="K15939" s="83" t="str">
        <f>IFERROR(IFERROR(VLOOKUP(I15939,'DE-PARA'!B:D,3,0),VLOOKUP(I15939,'DE-PARA'!C:D,2,0)),"NÃO ENCONTRADO")</f>
        <v>Outras Saídas</v>
      </c>
      <c r="L15939" s="50" t="str">
        <f>VLOOKUP(K15939,'Base -Receita-Despesa'!$B:$AS,1,FALSE)</f>
        <v>Outras Saídas</v>
      </c>
    </row>
    <row r="15940" spans="1:12" x14ac:dyDescent="0.3">
      <c r="A15940" s="82" t="str">
        <f t="shared" si="498"/>
        <v>2019</v>
      </c>
      <c r="B15940" s="263" t="s">
        <v>2228</v>
      </c>
      <c r="C15940" s="264" t="s">
        <v>138</v>
      </c>
      <c r="D15940" s="74" t="str">
        <f t="shared" ref="D15940:D16003" si="499">TEXT(E15940,"mmm/aaaa")</f>
        <v>nov/2019</v>
      </c>
      <c r="E15940" s="267">
        <v>43777</v>
      </c>
      <c r="F15940" s="263" t="s">
        <v>1261</v>
      </c>
      <c r="G15940" s="263" t="s">
        <v>2229</v>
      </c>
      <c r="H15940" s="268" t="s">
        <v>4866</v>
      </c>
      <c r="I15940" s="268" t="s">
        <v>135</v>
      </c>
      <c r="J15940" s="268">
        <v>-1</v>
      </c>
      <c r="K15940" s="83" t="str">
        <f>IFERROR(IFERROR(VLOOKUP(I15940,'DE-PARA'!B:D,3,0),VLOOKUP(I15940,'DE-PARA'!C:D,2,0)),"NÃO ENCONTRADO")</f>
        <v>Outras Saídas</v>
      </c>
      <c r="L15940" s="50" t="str">
        <f>VLOOKUP(K15940,'Base -Receita-Despesa'!$B:$AS,1,FALSE)</f>
        <v>Outras Saídas</v>
      </c>
    </row>
    <row r="15941" spans="1:12" x14ac:dyDescent="0.3">
      <c r="A15941" s="82" t="str">
        <f t="shared" si="498"/>
        <v>2019</v>
      </c>
      <c r="B15941" s="263" t="s">
        <v>2228</v>
      </c>
      <c r="C15941" s="264" t="s">
        <v>138</v>
      </c>
      <c r="D15941" s="74" t="str">
        <f t="shared" si="499"/>
        <v>nov/2019</v>
      </c>
      <c r="E15941" s="267">
        <v>43777</v>
      </c>
      <c r="F15941" s="263" t="s">
        <v>1261</v>
      </c>
      <c r="G15941" s="263" t="s">
        <v>2229</v>
      </c>
      <c r="H15941" s="268" t="s">
        <v>4866</v>
      </c>
      <c r="I15941" s="268" t="s">
        <v>135</v>
      </c>
      <c r="J15941" s="268">
        <v>-1</v>
      </c>
      <c r="K15941" s="83" t="str">
        <f>IFERROR(IFERROR(VLOOKUP(I15941,'DE-PARA'!B:D,3,0),VLOOKUP(I15941,'DE-PARA'!C:D,2,0)),"NÃO ENCONTRADO")</f>
        <v>Outras Saídas</v>
      </c>
      <c r="L15941" s="50" t="str">
        <f>VLOOKUP(K15941,'Base -Receita-Despesa'!$B:$AS,1,FALSE)</f>
        <v>Outras Saídas</v>
      </c>
    </row>
    <row r="15942" spans="1:12" x14ac:dyDescent="0.3">
      <c r="A15942" s="82" t="str">
        <f t="shared" si="498"/>
        <v>2019</v>
      </c>
      <c r="B15942" s="263" t="s">
        <v>2228</v>
      </c>
      <c r="C15942" s="264" t="s">
        <v>138</v>
      </c>
      <c r="D15942" s="74" t="str">
        <f t="shared" si="499"/>
        <v>nov/2019</v>
      </c>
      <c r="E15942" s="267">
        <v>43777</v>
      </c>
      <c r="F15942" s="263" t="s">
        <v>1261</v>
      </c>
      <c r="G15942" s="263" t="s">
        <v>2229</v>
      </c>
      <c r="H15942" s="268" t="s">
        <v>4866</v>
      </c>
      <c r="I15942" s="268" t="s">
        <v>135</v>
      </c>
      <c r="J15942" s="268">
        <v>-1</v>
      </c>
      <c r="K15942" s="83" t="str">
        <f>IFERROR(IFERROR(VLOOKUP(I15942,'DE-PARA'!B:D,3,0),VLOOKUP(I15942,'DE-PARA'!C:D,2,0)),"NÃO ENCONTRADO")</f>
        <v>Outras Saídas</v>
      </c>
      <c r="L15942" s="50" t="str">
        <f>VLOOKUP(K15942,'Base -Receita-Despesa'!$B:$AS,1,FALSE)</f>
        <v>Outras Saídas</v>
      </c>
    </row>
    <row r="15943" spans="1:12" x14ac:dyDescent="0.3">
      <c r="A15943" s="82" t="str">
        <f t="shared" si="498"/>
        <v>2019</v>
      </c>
      <c r="B15943" s="263" t="s">
        <v>2228</v>
      </c>
      <c r="C15943" s="264" t="s">
        <v>138</v>
      </c>
      <c r="D15943" s="74" t="str">
        <f t="shared" si="499"/>
        <v>nov/2019</v>
      </c>
      <c r="E15943" s="267">
        <v>43777</v>
      </c>
      <c r="F15943" s="263" t="s">
        <v>1261</v>
      </c>
      <c r="G15943" s="263" t="s">
        <v>2229</v>
      </c>
      <c r="H15943" s="268" t="s">
        <v>4866</v>
      </c>
      <c r="I15943" s="268" t="s">
        <v>135</v>
      </c>
      <c r="J15943" s="268">
        <v>-1</v>
      </c>
      <c r="K15943" s="83" t="str">
        <f>IFERROR(IFERROR(VLOOKUP(I15943,'DE-PARA'!B:D,3,0),VLOOKUP(I15943,'DE-PARA'!C:D,2,0)),"NÃO ENCONTRADO")</f>
        <v>Outras Saídas</v>
      </c>
      <c r="L15943" s="50" t="str">
        <f>VLOOKUP(K15943,'Base -Receita-Despesa'!$B:$AS,1,FALSE)</f>
        <v>Outras Saídas</v>
      </c>
    </row>
    <row r="15944" spans="1:12" x14ac:dyDescent="0.3">
      <c r="A15944" s="82" t="str">
        <f t="shared" si="498"/>
        <v>2019</v>
      </c>
      <c r="B15944" s="263" t="s">
        <v>2228</v>
      </c>
      <c r="C15944" s="264" t="s">
        <v>138</v>
      </c>
      <c r="D15944" s="74" t="str">
        <f t="shared" si="499"/>
        <v>nov/2019</v>
      </c>
      <c r="E15944" s="267">
        <v>43777</v>
      </c>
      <c r="F15944" s="263" t="s">
        <v>1261</v>
      </c>
      <c r="G15944" s="263" t="s">
        <v>2229</v>
      </c>
      <c r="H15944" s="268" t="s">
        <v>4866</v>
      </c>
      <c r="I15944" s="268" t="s">
        <v>135</v>
      </c>
      <c r="J15944" s="268">
        <v>-1</v>
      </c>
      <c r="K15944" s="83" t="str">
        <f>IFERROR(IFERROR(VLOOKUP(I15944,'DE-PARA'!B:D,3,0),VLOOKUP(I15944,'DE-PARA'!C:D,2,0)),"NÃO ENCONTRADO")</f>
        <v>Outras Saídas</v>
      </c>
      <c r="L15944" s="50" t="str">
        <f>VLOOKUP(K15944,'Base -Receita-Despesa'!$B:$AS,1,FALSE)</f>
        <v>Outras Saídas</v>
      </c>
    </row>
    <row r="15945" spans="1:12" x14ac:dyDescent="0.3">
      <c r="A15945" s="82" t="str">
        <f t="shared" si="498"/>
        <v>2019</v>
      </c>
      <c r="B15945" s="263" t="s">
        <v>2228</v>
      </c>
      <c r="C15945" s="264" t="s">
        <v>138</v>
      </c>
      <c r="D15945" s="74" t="str">
        <f t="shared" si="499"/>
        <v>nov/2019</v>
      </c>
      <c r="E15945" s="267">
        <v>43777</v>
      </c>
      <c r="F15945" s="263" t="s">
        <v>1261</v>
      </c>
      <c r="G15945" s="263" t="s">
        <v>2229</v>
      </c>
      <c r="H15945" s="268" t="s">
        <v>4866</v>
      </c>
      <c r="I15945" s="268" t="s">
        <v>135</v>
      </c>
      <c r="J15945" s="268">
        <v>-1</v>
      </c>
      <c r="K15945" s="83" t="str">
        <f>IFERROR(IFERROR(VLOOKUP(I15945,'DE-PARA'!B:D,3,0),VLOOKUP(I15945,'DE-PARA'!C:D,2,0)),"NÃO ENCONTRADO")</f>
        <v>Outras Saídas</v>
      </c>
      <c r="L15945" s="50" t="str">
        <f>VLOOKUP(K15945,'Base -Receita-Despesa'!$B:$AS,1,FALSE)</f>
        <v>Outras Saídas</v>
      </c>
    </row>
    <row r="15946" spans="1:12" x14ac:dyDescent="0.3">
      <c r="A15946" s="82" t="str">
        <f t="shared" si="498"/>
        <v>2019</v>
      </c>
      <c r="B15946" s="263" t="s">
        <v>2228</v>
      </c>
      <c r="C15946" s="264" t="s">
        <v>138</v>
      </c>
      <c r="D15946" s="74" t="str">
        <f t="shared" si="499"/>
        <v>nov/2019</v>
      </c>
      <c r="E15946" s="267">
        <v>43777</v>
      </c>
      <c r="F15946" s="263" t="s">
        <v>1261</v>
      </c>
      <c r="G15946" s="263" t="s">
        <v>2229</v>
      </c>
      <c r="H15946" s="268" t="s">
        <v>4866</v>
      </c>
      <c r="I15946" s="268" t="s">
        <v>135</v>
      </c>
      <c r="J15946" s="268">
        <v>-1</v>
      </c>
      <c r="K15946" s="83" t="str">
        <f>IFERROR(IFERROR(VLOOKUP(I15946,'DE-PARA'!B:D,3,0),VLOOKUP(I15946,'DE-PARA'!C:D,2,0)),"NÃO ENCONTRADO")</f>
        <v>Outras Saídas</v>
      </c>
      <c r="L15946" s="50" t="str">
        <f>VLOOKUP(K15946,'Base -Receita-Despesa'!$B:$AS,1,FALSE)</f>
        <v>Outras Saídas</v>
      </c>
    </row>
    <row r="15947" spans="1:12" x14ac:dyDescent="0.3">
      <c r="A15947" s="82" t="str">
        <f t="shared" si="498"/>
        <v>2019</v>
      </c>
      <c r="B15947" s="263" t="s">
        <v>2228</v>
      </c>
      <c r="C15947" s="264" t="s">
        <v>138</v>
      </c>
      <c r="D15947" s="74" t="str">
        <f t="shared" si="499"/>
        <v>nov/2019</v>
      </c>
      <c r="E15947" s="267">
        <v>43777</v>
      </c>
      <c r="F15947" s="263" t="s">
        <v>1070</v>
      </c>
      <c r="G15947" s="263" t="s">
        <v>2229</v>
      </c>
      <c r="H15947" s="268" t="s">
        <v>1071</v>
      </c>
      <c r="I15947" s="268" t="s">
        <v>2237</v>
      </c>
      <c r="J15947" s="269">
        <v>100677.05</v>
      </c>
      <c r="K15947" s="83" t="str">
        <f>IFERROR(IFERROR(VLOOKUP(I15947,'DE-PARA'!B:D,3,0),VLOOKUP(I15947,'DE-PARA'!C:D,2,0)),"NÃO ENCONTRADO")</f>
        <v>Entrada Conta Aplicação (+)</v>
      </c>
      <c r="L15947" s="50" t="str">
        <f>VLOOKUP(K15947,'Base -Receita-Despesa'!$B:$AS,1,FALSE)</f>
        <v>ENTRADA CONTA APLICAÇÃO (+)</v>
      </c>
    </row>
    <row r="15948" spans="1:12" x14ac:dyDescent="0.3">
      <c r="A15948" s="82" t="str">
        <f t="shared" si="498"/>
        <v>2019</v>
      </c>
      <c r="B15948" s="263" t="s">
        <v>2228</v>
      </c>
      <c r="C15948" s="264" t="s">
        <v>138</v>
      </c>
      <c r="D15948" s="74" t="str">
        <f t="shared" si="499"/>
        <v>nov/2019</v>
      </c>
      <c r="E15948" s="267">
        <v>43780</v>
      </c>
      <c r="F15948" s="265">
        <v>41169</v>
      </c>
      <c r="G15948" s="265" t="s">
        <v>2229</v>
      </c>
      <c r="H15948" s="406" t="s">
        <v>4409</v>
      </c>
      <c r="I15948" s="273" t="s">
        <v>2182</v>
      </c>
      <c r="J15948" s="268">
        <v>-102.6</v>
      </c>
      <c r="K15948" s="83" t="str">
        <f>IFERROR(IFERROR(VLOOKUP(I15948,'DE-PARA'!B:D,3,0),VLOOKUP(I15948,'DE-PARA'!C:D,2,0)),"NÃO ENCONTRADO")</f>
        <v>Materiais</v>
      </c>
      <c r="L15948" s="50" t="str">
        <f>VLOOKUP(K15948,'Base -Receita-Despesa'!$B:$AS,1,FALSE)</f>
        <v>Materiais</v>
      </c>
    </row>
    <row r="15949" spans="1:12" x14ac:dyDescent="0.3">
      <c r="A15949" s="82" t="str">
        <f t="shared" si="498"/>
        <v>2019</v>
      </c>
      <c r="B15949" s="263" t="s">
        <v>2228</v>
      </c>
      <c r="C15949" s="264" t="s">
        <v>138</v>
      </c>
      <c r="D15949" s="74" t="str">
        <f t="shared" si="499"/>
        <v>nov/2019</v>
      </c>
      <c r="E15949" s="267">
        <v>43780</v>
      </c>
      <c r="F15949" s="265">
        <v>340850</v>
      </c>
      <c r="G15949" s="265" t="s">
        <v>2232</v>
      </c>
      <c r="H15949" s="273" t="s">
        <v>4386</v>
      </c>
      <c r="I15949" s="273" t="s">
        <v>2181</v>
      </c>
      <c r="J15949" s="269">
        <v>-1273.8</v>
      </c>
      <c r="K15949" s="83" t="str">
        <f>IFERROR(IFERROR(VLOOKUP(I15949,'DE-PARA'!B:D,3,0),VLOOKUP(I15949,'DE-PARA'!C:D,2,0)),"NÃO ENCONTRADO")</f>
        <v>Materiais</v>
      </c>
      <c r="L15949" s="50" t="str">
        <f>VLOOKUP(K15949,'Base -Receita-Despesa'!$B:$AS,1,FALSE)</f>
        <v>Materiais</v>
      </c>
    </row>
    <row r="15950" spans="1:12" x14ac:dyDescent="0.3">
      <c r="A15950" s="82" t="str">
        <f t="shared" si="498"/>
        <v>2019</v>
      </c>
      <c r="B15950" s="263" t="s">
        <v>2228</v>
      </c>
      <c r="C15950" s="264" t="s">
        <v>138</v>
      </c>
      <c r="D15950" s="74" t="str">
        <f t="shared" si="499"/>
        <v>nov/2019</v>
      </c>
      <c r="E15950" s="267">
        <v>43780</v>
      </c>
      <c r="F15950" s="265">
        <v>8953</v>
      </c>
      <c r="G15950" s="265" t="s">
        <v>2232</v>
      </c>
      <c r="H15950" s="273" t="s">
        <v>2299</v>
      </c>
      <c r="I15950" s="273" t="s">
        <v>2182</v>
      </c>
      <c r="J15950" s="269">
        <v>-1833.71</v>
      </c>
      <c r="K15950" s="83" t="str">
        <f>IFERROR(IFERROR(VLOOKUP(I15950,'DE-PARA'!B:D,3,0),VLOOKUP(I15950,'DE-PARA'!C:D,2,0)),"NÃO ENCONTRADO")</f>
        <v>Materiais</v>
      </c>
      <c r="L15950" s="50" t="str">
        <f>VLOOKUP(K15950,'Base -Receita-Despesa'!$B:$AS,1,FALSE)</f>
        <v>Materiais</v>
      </c>
    </row>
    <row r="15951" spans="1:12" x14ac:dyDescent="0.3">
      <c r="A15951" s="82" t="str">
        <f t="shared" si="498"/>
        <v>2019</v>
      </c>
      <c r="B15951" s="263" t="s">
        <v>2228</v>
      </c>
      <c r="C15951" s="264" t="s">
        <v>138</v>
      </c>
      <c r="D15951" s="74" t="str">
        <f t="shared" si="499"/>
        <v>nov/2019</v>
      </c>
      <c r="E15951" s="267">
        <v>43780</v>
      </c>
      <c r="F15951" s="265">
        <v>491871</v>
      </c>
      <c r="G15951" s="265" t="s">
        <v>2229</v>
      </c>
      <c r="H15951" s="273" t="s">
        <v>257</v>
      </c>
      <c r="I15951" s="273" t="s">
        <v>145</v>
      </c>
      <c r="J15951" s="273">
        <v>-913.47</v>
      </c>
      <c r="K15951" s="83" t="str">
        <f>IFERROR(IFERROR(VLOOKUP(I15951,'DE-PARA'!B:D,3,0),VLOOKUP(I15951,'DE-PARA'!C:D,2,0)),"NÃO ENCONTRADO")</f>
        <v>Serviços</v>
      </c>
      <c r="L15951" s="50" t="str">
        <f>VLOOKUP(K15951,'Base -Receita-Despesa'!$B:$AS,1,FALSE)</f>
        <v>Serviços</v>
      </c>
    </row>
    <row r="15952" spans="1:12" x14ac:dyDescent="0.3">
      <c r="A15952" s="82" t="str">
        <f t="shared" si="498"/>
        <v>2019</v>
      </c>
      <c r="B15952" s="263" t="s">
        <v>2228</v>
      </c>
      <c r="C15952" s="264" t="s">
        <v>138</v>
      </c>
      <c r="D15952" s="74" t="str">
        <f t="shared" si="499"/>
        <v>nov/2019</v>
      </c>
      <c r="E15952" s="267">
        <v>43780</v>
      </c>
      <c r="F15952" s="265">
        <v>491871</v>
      </c>
      <c r="G15952" s="265" t="s">
        <v>2229</v>
      </c>
      <c r="H15952" s="273" t="s">
        <v>257</v>
      </c>
      <c r="I15952" s="268" t="s">
        <v>562</v>
      </c>
      <c r="J15952" s="268">
        <v>-10.8</v>
      </c>
      <c r="K15952" s="83" t="str">
        <f>IFERROR(IFERROR(VLOOKUP(I15952,'DE-PARA'!B:D,3,0),VLOOKUP(I15952,'DE-PARA'!C:D,2,0)),"NÃO ENCONTRADO")</f>
        <v>Outras Saídas</v>
      </c>
      <c r="L15952" s="50" t="str">
        <f>VLOOKUP(K15952,'Base -Receita-Despesa'!$B:$AS,1,FALSE)</f>
        <v>Outras Saídas</v>
      </c>
    </row>
    <row r="15953" spans="1:12" x14ac:dyDescent="0.3">
      <c r="A15953" s="82" t="str">
        <f t="shared" si="498"/>
        <v>2019</v>
      </c>
      <c r="B15953" s="263" t="s">
        <v>2228</v>
      </c>
      <c r="C15953" s="264" t="s">
        <v>138</v>
      </c>
      <c r="D15953" s="74" t="str">
        <f t="shared" si="499"/>
        <v>nov/2019</v>
      </c>
      <c r="E15953" s="267">
        <v>43780</v>
      </c>
      <c r="F15953" s="265">
        <v>164341</v>
      </c>
      <c r="G15953" s="265" t="s">
        <v>2229</v>
      </c>
      <c r="H15953" s="273" t="s">
        <v>1337</v>
      </c>
      <c r="I15953" s="273" t="s">
        <v>145</v>
      </c>
      <c r="J15953" s="268">
        <v>-629.44000000000005</v>
      </c>
      <c r="K15953" s="83" t="str">
        <f>IFERROR(IFERROR(VLOOKUP(I15953,'DE-PARA'!B:D,3,0),VLOOKUP(I15953,'DE-PARA'!C:D,2,0)),"NÃO ENCONTRADO")</f>
        <v>Serviços</v>
      </c>
      <c r="L15953" s="50" t="str">
        <f>VLOOKUP(K15953,'Base -Receita-Despesa'!$B:$AS,1,FALSE)</f>
        <v>Serviços</v>
      </c>
    </row>
    <row r="15954" spans="1:12" x14ac:dyDescent="0.3">
      <c r="A15954" s="82" t="str">
        <f t="shared" si="498"/>
        <v>2019</v>
      </c>
      <c r="B15954" s="263" t="s">
        <v>2228</v>
      </c>
      <c r="C15954" s="264" t="s">
        <v>138</v>
      </c>
      <c r="D15954" s="74" t="str">
        <f t="shared" si="499"/>
        <v>nov/2019</v>
      </c>
      <c r="E15954" s="267">
        <v>43780</v>
      </c>
      <c r="F15954" s="265">
        <v>2928</v>
      </c>
      <c r="G15954" s="265" t="s">
        <v>2407</v>
      </c>
      <c r="H15954" s="273" t="s">
        <v>4451</v>
      </c>
      <c r="I15954" s="273" t="s">
        <v>2217</v>
      </c>
      <c r="J15954" s="278">
        <v>-1532.15</v>
      </c>
      <c r="K15954" s="83" t="str">
        <f>IFERROR(IFERROR(VLOOKUP(I15954,'DE-PARA'!B:D,3,0),VLOOKUP(I15954,'DE-PARA'!C:D,2,0)),"NÃO ENCONTRADO")</f>
        <v>Investimentos</v>
      </c>
      <c r="L15954" s="50" t="str">
        <f>VLOOKUP(K15954,'Base -Receita-Despesa'!$B:$AS,1,FALSE)</f>
        <v>Investimentos</v>
      </c>
    </row>
    <row r="15955" spans="1:12" x14ac:dyDescent="0.3">
      <c r="A15955" s="82" t="str">
        <f t="shared" si="498"/>
        <v>2019</v>
      </c>
      <c r="B15955" s="263" t="s">
        <v>2228</v>
      </c>
      <c r="C15955" s="264" t="s">
        <v>138</v>
      </c>
      <c r="D15955" s="74" t="str">
        <f t="shared" si="499"/>
        <v>nov/2019</v>
      </c>
      <c r="E15955" s="267">
        <v>43780</v>
      </c>
      <c r="F15955" s="265">
        <v>2928</v>
      </c>
      <c r="G15955" s="265" t="s">
        <v>2407</v>
      </c>
      <c r="H15955" s="273" t="s">
        <v>4451</v>
      </c>
      <c r="I15955" s="268" t="s">
        <v>562</v>
      </c>
      <c r="J15955" s="268">
        <v>-133.29</v>
      </c>
      <c r="K15955" s="83" t="str">
        <f>IFERROR(IFERROR(VLOOKUP(I15955,'DE-PARA'!B:D,3,0),VLOOKUP(I15955,'DE-PARA'!C:D,2,0)),"NÃO ENCONTRADO")</f>
        <v>Outras Saídas</v>
      </c>
      <c r="L15955" s="50" t="str">
        <f>VLOOKUP(K15955,'Base -Receita-Despesa'!$B:$AS,1,FALSE)</f>
        <v>Outras Saídas</v>
      </c>
    </row>
    <row r="15956" spans="1:12" x14ac:dyDescent="0.3">
      <c r="A15956" s="82" t="str">
        <f t="shared" si="498"/>
        <v>2019</v>
      </c>
      <c r="B15956" s="263" t="s">
        <v>2228</v>
      </c>
      <c r="C15956" s="264" t="s">
        <v>138</v>
      </c>
      <c r="D15956" s="74" t="str">
        <f t="shared" si="499"/>
        <v>nov/2019</v>
      </c>
      <c r="E15956" s="267">
        <v>43780</v>
      </c>
      <c r="F15956" s="265">
        <v>430</v>
      </c>
      <c r="G15956" s="265" t="s">
        <v>2407</v>
      </c>
      <c r="H15956" s="273" t="s">
        <v>4579</v>
      </c>
      <c r="I15956" s="273" t="s">
        <v>2217</v>
      </c>
      <c r="J15956" s="278">
        <v>-1490.5</v>
      </c>
      <c r="K15956" s="83" t="str">
        <f>IFERROR(IFERROR(VLOOKUP(I15956,'DE-PARA'!B:D,3,0),VLOOKUP(I15956,'DE-PARA'!C:D,2,0)),"NÃO ENCONTRADO")</f>
        <v>Investimentos</v>
      </c>
      <c r="L15956" s="50" t="str">
        <f>VLOOKUP(K15956,'Base -Receita-Despesa'!$B:$AS,1,FALSE)</f>
        <v>Investimentos</v>
      </c>
    </row>
    <row r="15957" spans="1:12" x14ac:dyDescent="0.3">
      <c r="A15957" s="82" t="str">
        <f t="shared" si="498"/>
        <v>2019</v>
      </c>
      <c r="B15957" s="263" t="s">
        <v>2228</v>
      </c>
      <c r="C15957" s="264" t="s">
        <v>138</v>
      </c>
      <c r="D15957" s="74" t="str">
        <f t="shared" si="499"/>
        <v>nov/2019</v>
      </c>
      <c r="E15957" s="267">
        <v>43780</v>
      </c>
      <c r="F15957" s="265">
        <v>430</v>
      </c>
      <c r="G15957" s="265" t="s">
        <v>2407</v>
      </c>
      <c r="H15957" s="273" t="s">
        <v>4579</v>
      </c>
      <c r="I15957" s="268" t="s">
        <v>562</v>
      </c>
      <c r="J15957" s="268">
        <v>-129.66999999999999</v>
      </c>
      <c r="K15957" s="83" t="str">
        <f>IFERROR(IFERROR(VLOOKUP(I15957,'DE-PARA'!B:D,3,0),VLOOKUP(I15957,'DE-PARA'!C:D,2,0)),"NÃO ENCONTRADO")</f>
        <v>Outras Saídas</v>
      </c>
      <c r="L15957" s="50" t="str">
        <f>VLOOKUP(K15957,'Base -Receita-Despesa'!$B:$AS,1,FALSE)</f>
        <v>Outras Saídas</v>
      </c>
    </row>
    <row r="15958" spans="1:12" x14ac:dyDescent="0.3">
      <c r="A15958" s="82" t="str">
        <f t="shared" si="498"/>
        <v>2019</v>
      </c>
      <c r="B15958" s="263" t="s">
        <v>2228</v>
      </c>
      <c r="C15958" s="264" t="s">
        <v>138</v>
      </c>
      <c r="D15958" s="74" t="str">
        <f t="shared" si="499"/>
        <v>nov/2019</v>
      </c>
      <c r="E15958" s="267">
        <v>43780</v>
      </c>
      <c r="F15958" s="285" t="s">
        <v>4881</v>
      </c>
      <c r="G15958" s="265" t="s">
        <v>2229</v>
      </c>
      <c r="H15958" s="273" t="s">
        <v>4882</v>
      </c>
      <c r="I15958" s="283" t="s">
        <v>176</v>
      </c>
      <c r="J15958" s="269">
        <v>-10609.42</v>
      </c>
      <c r="K15958" s="83" t="str">
        <f>IFERROR(IFERROR(VLOOKUP(I15958,'DE-PARA'!B:D,3,0),VLOOKUP(I15958,'DE-PARA'!C:D,2,0)),"NÃO ENCONTRADO")</f>
        <v>Pessoal</v>
      </c>
      <c r="L15958" s="50" t="str">
        <f>VLOOKUP(K15958,'Base -Receita-Despesa'!$B:$AS,1,FALSE)</f>
        <v>Pessoal</v>
      </c>
    </row>
    <row r="15959" spans="1:12" x14ac:dyDescent="0.3">
      <c r="A15959" s="82" t="str">
        <f t="shared" si="498"/>
        <v>2019</v>
      </c>
      <c r="B15959" s="263" t="s">
        <v>2228</v>
      </c>
      <c r="C15959" s="264" t="s">
        <v>138</v>
      </c>
      <c r="D15959" s="74" t="str">
        <f t="shared" si="499"/>
        <v>nov/2019</v>
      </c>
      <c r="E15959" s="267">
        <v>43780</v>
      </c>
      <c r="F15959" s="285" t="s">
        <v>4883</v>
      </c>
      <c r="G15959" s="265" t="s">
        <v>2229</v>
      </c>
      <c r="H15959" s="273" t="s">
        <v>2959</v>
      </c>
      <c r="I15959" s="283" t="s">
        <v>176</v>
      </c>
      <c r="J15959" s="268">
        <v>-824.83</v>
      </c>
      <c r="K15959" s="83" t="str">
        <f>IFERROR(IFERROR(VLOOKUP(I15959,'DE-PARA'!B:D,3,0),VLOOKUP(I15959,'DE-PARA'!C:D,2,0)),"NÃO ENCONTRADO")</f>
        <v>Pessoal</v>
      </c>
      <c r="L15959" s="50" t="str">
        <f>VLOOKUP(K15959,'Base -Receita-Despesa'!$B:$AS,1,FALSE)</f>
        <v>Pessoal</v>
      </c>
    </row>
    <row r="15960" spans="1:12" x14ac:dyDescent="0.3">
      <c r="A15960" s="82" t="str">
        <f t="shared" si="498"/>
        <v>2019</v>
      </c>
      <c r="B15960" s="263" t="s">
        <v>2228</v>
      </c>
      <c r="C15960" s="264" t="s">
        <v>138</v>
      </c>
      <c r="D15960" s="74" t="str">
        <f t="shared" si="499"/>
        <v>nov/2019</v>
      </c>
      <c r="E15960" s="267">
        <v>43780</v>
      </c>
      <c r="F15960" s="285" t="s">
        <v>4884</v>
      </c>
      <c r="G15960" s="265" t="s">
        <v>2229</v>
      </c>
      <c r="H15960" s="273" t="s">
        <v>4885</v>
      </c>
      <c r="I15960" s="283" t="s">
        <v>176</v>
      </c>
      <c r="J15960" s="268">
        <v>-236.35</v>
      </c>
      <c r="K15960" s="83" t="str">
        <f>IFERROR(IFERROR(VLOOKUP(I15960,'DE-PARA'!B:D,3,0),VLOOKUP(I15960,'DE-PARA'!C:D,2,0)),"NÃO ENCONTRADO")</f>
        <v>Pessoal</v>
      </c>
      <c r="L15960" s="50" t="str">
        <f>VLOOKUP(K15960,'Base -Receita-Despesa'!$B:$AS,1,FALSE)</f>
        <v>Pessoal</v>
      </c>
    </row>
    <row r="15961" spans="1:12" x14ac:dyDescent="0.3">
      <c r="A15961" s="82" t="str">
        <f t="shared" si="498"/>
        <v>2019</v>
      </c>
      <c r="B15961" s="263" t="s">
        <v>2228</v>
      </c>
      <c r="C15961" s="264" t="s">
        <v>138</v>
      </c>
      <c r="D15961" s="74" t="str">
        <f t="shared" si="499"/>
        <v>nov/2019</v>
      </c>
      <c r="E15961" s="267">
        <v>43780</v>
      </c>
      <c r="F15961" s="285" t="s">
        <v>4886</v>
      </c>
      <c r="G15961" s="265" t="s">
        <v>2229</v>
      </c>
      <c r="H15961" s="273" t="s">
        <v>4820</v>
      </c>
      <c r="I15961" s="283" t="s">
        <v>176</v>
      </c>
      <c r="J15961" s="268">
        <v>-152.41999999999999</v>
      </c>
      <c r="K15961" s="83" t="str">
        <f>IFERROR(IFERROR(VLOOKUP(I15961,'DE-PARA'!B:D,3,0),VLOOKUP(I15961,'DE-PARA'!C:D,2,0)),"NÃO ENCONTRADO")</f>
        <v>Pessoal</v>
      </c>
      <c r="L15961" s="50" t="str">
        <f>VLOOKUP(K15961,'Base -Receita-Despesa'!$B:$AS,1,FALSE)</f>
        <v>Pessoal</v>
      </c>
    </row>
    <row r="15962" spans="1:12" x14ac:dyDescent="0.3">
      <c r="A15962" s="82" t="str">
        <f t="shared" si="498"/>
        <v>2019</v>
      </c>
      <c r="B15962" s="263" t="s">
        <v>2228</v>
      </c>
      <c r="C15962" s="264" t="s">
        <v>138</v>
      </c>
      <c r="D15962" s="74" t="str">
        <f t="shared" si="499"/>
        <v>nov/2019</v>
      </c>
      <c r="E15962" s="267">
        <v>43780</v>
      </c>
      <c r="F15962" s="285" t="s">
        <v>4887</v>
      </c>
      <c r="G15962" s="265" t="s">
        <v>2229</v>
      </c>
      <c r="H15962" s="273" t="s">
        <v>692</v>
      </c>
      <c r="I15962" s="283" t="s">
        <v>176</v>
      </c>
      <c r="J15962" s="268">
        <v>-79.3</v>
      </c>
      <c r="K15962" s="83" t="str">
        <f>IFERROR(IFERROR(VLOOKUP(I15962,'DE-PARA'!B:D,3,0),VLOOKUP(I15962,'DE-PARA'!C:D,2,0)),"NÃO ENCONTRADO")</f>
        <v>Pessoal</v>
      </c>
      <c r="L15962" s="50" t="str">
        <f>VLOOKUP(K15962,'Base -Receita-Despesa'!$B:$AS,1,FALSE)</f>
        <v>Pessoal</v>
      </c>
    </row>
    <row r="15963" spans="1:12" x14ac:dyDescent="0.3">
      <c r="A15963" s="82" t="str">
        <f t="shared" si="498"/>
        <v>2019</v>
      </c>
      <c r="B15963" s="263" t="s">
        <v>2228</v>
      </c>
      <c r="C15963" s="264" t="s">
        <v>138</v>
      </c>
      <c r="D15963" s="74" t="str">
        <f t="shared" si="499"/>
        <v>nov/2019</v>
      </c>
      <c r="E15963" s="267">
        <v>43780</v>
      </c>
      <c r="F15963" s="285" t="s">
        <v>4888</v>
      </c>
      <c r="G15963" s="265" t="s">
        <v>2229</v>
      </c>
      <c r="H15963" s="273" t="s">
        <v>4889</v>
      </c>
      <c r="I15963" s="283" t="s">
        <v>176</v>
      </c>
      <c r="J15963" s="268">
        <v>-563.78</v>
      </c>
      <c r="K15963" s="83" t="str">
        <f>IFERROR(IFERROR(VLOOKUP(I15963,'DE-PARA'!B:D,3,0),VLOOKUP(I15963,'DE-PARA'!C:D,2,0)),"NÃO ENCONTRADO")</f>
        <v>Pessoal</v>
      </c>
      <c r="L15963" s="50" t="str">
        <f>VLOOKUP(K15963,'Base -Receita-Despesa'!$B:$AS,1,FALSE)</f>
        <v>Pessoal</v>
      </c>
    </row>
    <row r="15964" spans="1:12" x14ac:dyDescent="0.3">
      <c r="A15964" s="82" t="str">
        <f t="shared" si="498"/>
        <v>2019</v>
      </c>
      <c r="B15964" s="263" t="s">
        <v>2228</v>
      </c>
      <c r="C15964" s="264" t="s">
        <v>138</v>
      </c>
      <c r="D15964" s="74" t="str">
        <f t="shared" si="499"/>
        <v>nov/2019</v>
      </c>
      <c r="E15964" s="267">
        <v>43780</v>
      </c>
      <c r="F15964" s="285" t="s">
        <v>4890</v>
      </c>
      <c r="G15964" s="265" t="s">
        <v>2229</v>
      </c>
      <c r="H15964" s="273" t="s">
        <v>4819</v>
      </c>
      <c r="I15964" s="283" t="s">
        <v>176</v>
      </c>
      <c r="J15964" s="268">
        <v>-316.13</v>
      </c>
      <c r="K15964" s="83" t="str">
        <f>IFERROR(IFERROR(VLOOKUP(I15964,'DE-PARA'!B:D,3,0),VLOOKUP(I15964,'DE-PARA'!C:D,2,0)),"NÃO ENCONTRADO")</f>
        <v>Pessoal</v>
      </c>
      <c r="L15964" s="50" t="str">
        <f>VLOOKUP(K15964,'Base -Receita-Despesa'!$B:$AS,1,FALSE)</f>
        <v>Pessoal</v>
      </c>
    </row>
    <row r="15965" spans="1:12" x14ac:dyDescent="0.3">
      <c r="A15965" s="82" t="str">
        <f t="shared" si="498"/>
        <v>2019</v>
      </c>
      <c r="B15965" s="263" t="s">
        <v>2228</v>
      </c>
      <c r="C15965" s="264" t="s">
        <v>138</v>
      </c>
      <c r="D15965" s="74" t="str">
        <f t="shared" si="499"/>
        <v>nov/2019</v>
      </c>
      <c r="E15965" s="267">
        <v>43780</v>
      </c>
      <c r="F15965" s="285" t="s">
        <v>4891</v>
      </c>
      <c r="G15965" s="265" t="s">
        <v>2229</v>
      </c>
      <c r="H15965" s="273" t="s">
        <v>2583</v>
      </c>
      <c r="I15965" s="283" t="s">
        <v>176</v>
      </c>
      <c r="J15965" s="268">
        <v>-463.18</v>
      </c>
      <c r="K15965" s="83" t="str">
        <f>IFERROR(IFERROR(VLOOKUP(I15965,'DE-PARA'!B:D,3,0),VLOOKUP(I15965,'DE-PARA'!C:D,2,0)),"NÃO ENCONTRADO")</f>
        <v>Pessoal</v>
      </c>
      <c r="L15965" s="50" t="str">
        <f>VLOOKUP(K15965,'Base -Receita-Despesa'!$B:$AS,1,FALSE)</f>
        <v>Pessoal</v>
      </c>
    </row>
    <row r="15966" spans="1:12" x14ac:dyDescent="0.3">
      <c r="A15966" s="82" t="str">
        <f t="shared" si="498"/>
        <v>2019</v>
      </c>
      <c r="B15966" s="263" t="s">
        <v>2228</v>
      </c>
      <c r="C15966" s="264" t="s">
        <v>138</v>
      </c>
      <c r="D15966" s="74" t="str">
        <f t="shared" si="499"/>
        <v>nov/2019</v>
      </c>
      <c r="E15966" s="267">
        <v>43780</v>
      </c>
      <c r="F15966" s="285" t="s">
        <v>4892</v>
      </c>
      <c r="G15966" s="265" t="s">
        <v>2229</v>
      </c>
      <c r="H15966" s="273" t="s">
        <v>1047</v>
      </c>
      <c r="I15966" s="283" t="s">
        <v>176</v>
      </c>
      <c r="J15966" s="268">
        <v>-164.3</v>
      </c>
      <c r="K15966" s="83" t="str">
        <f>IFERROR(IFERROR(VLOOKUP(I15966,'DE-PARA'!B:D,3,0),VLOOKUP(I15966,'DE-PARA'!C:D,2,0)),"NÃO ENCONTRADO")</f>
        <v>Pessoal</v>
      </c>
      <c r="L15966" s="50" t="str">
        <f>VLOOKUP(K15966,'Base -Receita-Despesa'!$B:$AS,1,FALSE)</f>
        <v>Pessoal</v>
      </c>
    </row>
    <row r="15967" spans="1:12" x14ac:dyDescent="0.3">
      <c r="A15967" s="82" t="str">
        <f t="shared" si="498"/>
        <v>2019</v>
      </c>
      <c r="B15967" s="263" t="s">
        <v>2228</v>
      </c>
      <c r="C15967" s="264" t="s">
        <v>138</v>
      </c>
      <c r="D15967" s="74" t="str">
        <f t="shared" si="499"/>
        <v>nov/2019</v>
      </c>
      <c r="E15967" s="267">
        <v>43780</v>
      </c>
      <c r="F15967" s="285" t="s">
        <v>4893</v>
      </c>
      <c r="G15967" s="265" t="s">
        <v>2229</v>
      </c>
      <c r="H15967" s="273" t="s">
        <v>4821</v>
      </c>
      <c r="I15967" s="283" t="s">
        <v>176</v>
      </c>
      <c r="J15967" s="268">
        <v>-316.13</v>
      </c>
      <c r="K15967" s="83" t="str">
        <f>IFERROR(IFERROR(VLOOKUP(I15967,'DE-PARA'!B:D,3,0),VLOOKUP(I15967,'DE-PARA'!C:D,2,0)),"NÃO ENCONTRADO")</f>
        <v>Pessoal</v>
      </c>
      <c r="L15967" s="50" t="str">
        <f>VLOOKUP(K15967,'Base -Receita-Despesa'!$B:$AS,1,FALSE)</f>
        <v>Pessoal</v>
      </c>
    </row>
    <row r="15968" spans="1:12" x14ac:dyDescent="0.3">
      <c r="A15968" s="82" t="str">
        <f t="shared" si="498"/>
        <v>2019</v>
      </c>
      <c r="B15968" s="263" t="s">
        <v>2228</v>
      </c>
      <c r="C15968" s="264" t="s">
        <v>138</v>
      </c>
      <c r="D15968" s="74" t="str">
        <f t="shared" si="499"/>
        <v>nov/2019</v>
      </c>
      <c r="E15968" s="267">
        <v>43780</v>
      </c>
      <c r="F15968" s="285" t="s">
        <v>4894</v>
      </c>
      <c r="G15968" s="265" t="s">
        <v>2229</v>
      </c>
      <c r="H15968" s="273" t="s">
        <v>4895</v>
      </c>
      <c r="I15968" s="283" t="s">
        <v>176</v>
      </c>
      <c r="J15968" s="268">
        <v>-236.35</v>
      </c>
      <c r="K15968" s="83" t="str">
        <f>IFERROR(IFERROR(VLOOKUP(I15968,'DE-PARA'!B:D,3,0),VLOOKUP(I15968,'DE-PARA'!C:D,2,0)),"NÃO ENCONTRADO")</f>
        <v>Pessoal</v>
      </c>
      <c r="L15968" s="50" t="str">
        <f>VLOOKUP(K15968,'Base -Receita-Despesa'!$B:$AS,1,FALSE)</f>
        <v>Pessoal</v>
      </c>
    </row>
    <row r="15969" spans="1:12" x14ac:dyDescent="0.3">
      <c r="A15969" s="82" t="str">
        <f t="shared" si="498"/>
        <v>2019</v>
      </c>
      <c r="B15969" s="263" t="s">
        <v>2228</v>
      </c>
      <c r="C15969" s="264" t="s">
        <v>138</v>
      </c>
      <c r="D15969" s="74" t="str">
        <f t="shared" si="499"/>
        <v>nov/2019</v>
      </c>
      <c r="E15969" s="267">
        <v>43780</v>
      </c>
      <c r="F15969" s="285" t="s">
        <v>4896</v>
      </c>
      <c r="G15969" s="265" t="s">
        <v>2229</v>
      </c>
      <c r="H15969" s="273" t="s">
        <v>4897</v>
      </c>
      <c r="I15969" s="283" t="s">
        <v>176</v>
      </c>
      <c r="J15969" s="268">
        <v>-280.41000000000003</v>
      </c>
      <c r="K15969" s="83" t="str">
        <f>IFERROR(IFERROR(VLOOKUP(I15969,'DE-PARA'!B:D,3,0),VLOOKUP(I15969,'DE-PARA'!C:D,2,0)),"NÃO ENCONTRADO")</f>
        <v>Pessoal</v>
      </c>
      <c r="L15969" s="50" t="str">
        <f>VLOOKUP(K15969,'Base -Receita-Despesa'!$B:$AS,1,FALSE)</f>
        <v>Pessoal</v>
      </c>
    </row>
    <row r="15970" spans="1:12" x14ac:dyDescent="0.3">
      <c r="A15970" s="82" t="str">
        <f t="shared" si="498"/>
        <v>2019</v>
      </c>
      <c r="B15970" s="263" t="s">
        <v>2228</v>
      </c>
      <c r="C15970" s="264" t="s">
        <v>138</v>
      </c>
      <c r="D15970" s="74" t="str">
        <f t="shared" si="499"/>
        <v>nov/2019</v>
      </c>
      <c r="E15970" s="267">
        <v>43780</v>
      </c>
      <c r="F15970" s="285" t="s">
        <v>4898</v>
      </c>
      <c r="G15970" s="265" t="s">
        <v>2229</v>
      </c>
      <c r="H15970" s="273" t="s">
        <v>4899</v>
      </c>
      <c r="I15970" s="283" t="s">
        <v>176</v>
      </c>
      <c r="J15970" s="268">
        <v>-283.91000000000003</v>
      </c>
      <c r="K15970" s="83" t="str">
        <f>IFERROR(IFERROR(VLOOKUP(I15970,'DE-PARA'!B:D,3,0),VLOOKUP(I15970,'DE-PARA'!C:D,2,0)),"NÃO ENCONTRADO")</f>
        <v>Pessoal</v>
      </c>
      <c r="L15970" s="50" t="str">
        <f>VLOOKUP(K15970,'Base -Receita-Despesa'!$B:$AS,1,FALSE)</f>
        <v>Pessoal</v>
      </c>
    </row>
    <row r="15971" spans="1:12" x14ac:dyDescent="0.3">
      <c r="A15971" s="82" t="str">
        <f t="shared" si="498"/>
        <v>2019</v>
      </c>
      <c r="B15971" s="263" t="s">
        <v>2228</v>
      </c>
      <c r="C15971" s="264" t="s">
        <v>138</v>
      </c>
      <c r="D15971" s="74" t="str">
        <f t="shared" si="499"/>
        <v>nov/2019</v>
      </c>
      <c r="E15971" s="267">
        <v>43780</v>
      </c>
      <c r="F15971" s="265">
        <v>306</v>
      </c>
      <c r="G15971" s="265" t="s">
        <v>2229</v>
      </c>
      <c r="H15971" s="273" t="s">
        <v>4777</v>
      </c>
      <c r="I15971" s="273" t="s">
        <v>213</v>
      </c>
      <c r="J15971" s="269">
        <v>-3209.33</v>
      </c>
      <c r="K15971" s="83" t="str">
        <f>IFERROR(IFERROR(VLOOKUP(I15971,'DE-PARA'!B:D,3,0),VLOOKUP(I15971,'DE-PARA'!C:D,2,0)),"NÃO ENCONTRADO")</f>
        <v>Serviços</v>
      </c>
      <c r="L15971" s="50" t="str">
        <f>VLOOKUP(K15971,'Base -Receita-Despesa'!$B:$AS,1,FALSE)</f>
        <v>Serviços</v>
      </c>
    </row>
    <row r="15972" spans="1:12" x14ac:dyDescent="0.3">
      <c r="A15972" s="82" t="str">
        <f t="shared" si="498"/>
        <v>2019</v>
      </c>
      <c r="B15972" s="263" t="s">
        <v>2228</v>
      </c>
      <c r="C15972" s="264" t="s">
        <v>138</v>
      </c>
      <c r="D15972" s="74" t="str">
        <f t="shared" si="499"/>
        <v>nov/2019</v>
      </c>
      <c r="E15972" s="267">
        <v>43780</v>
      </c>
      <c r="F15972" s="265">
        <v>19405</v>
      </c>
      <c r="G15972" s="265" t="s">
        <v>2229</v>
      </c>
      <c r="H15972" s="273" t="s">
        <v>4876</v>
      </c>
      <c r="I15972" s="273" t="s">
        <v>2204</v>
      </c>
      <c r="J15972" s="278">
        <v>-3073</v>
      </c>
      <c r="K15972" s="83" t="str">
        <f>IFERROR(IFERROR(VLOOKUP(I15972,'DE-PARA'!B:D,3,0),VLOOKUP(I15972,'DE-PARA'!C:D,2,0)),"NÃO ENCONTRADO")</f>
        <v>Serviços</v>
      </c>
      <c r="L15972" s="50" t="str">
        <f>VLOOKUP(K15972,'Base -Receita-Despesa'!$B:$AS,1,FALSE)</f>
        <v>Serviços</v>
      </c>
    </row>
    <row r="15973" spans="1:12" x14ac:dyDescent="0.3">
      <c r="A15973" s="82" t="str">
        <f t="shared" si="498"/>
        <v>2019</v>
      </c>
      <c r="B15973" s="263" t="s">
        <v>2228</v>
      </c>
      <c r="C15973" s="264" t="s">
        <v>138</v>
      </c>
      <c r="D15973" s="74" t="str">
        <f t="shared" si="499"/>
        <v>nov/2019</v>
      </c>
      <c r="E15973" s="267">
        <v>43780</v>
      </c>
      <c r="F15973" s="263">
        <v>19650</v>
      </c>
      <c r="G15973" s="263" t="s">
        <v>2229</v>
      </c>
      <c r="H15973" s="273" t="s">
        <v>4876</v>
      </c>
      <c r="I15973" s="273" t="s">
        <v>2204</v>
      </c>
      <c r="J15973" s="278">
        <v>-3073</v>
      </c>
      <c r="K15973" s="83" t="str">
        <f>IFERROR(IFERROR(VLOOKUP(I15973,'DE-PARA'!B:D,3,0),VLOOKUP(I15973,'DE-PARA'!C:D,2,0)),"NÃO ENCONTRADO")</f>
        <v>Serviços</v>
      </c>
      <c r="L15973" s="50" t="str">
        <f>VLOOKUP(K15973,'Base -Receita-Despesa'!$B:$AS,1,FALSE)</f>
        <v>Serviços</v>
      </c>
    </row>
    <row r="15974" spans="1:12" x14ac:dyDescent="0.3">
      <c r="A15974" s="82" t="str">
        <f t="shared" si="498"/>
        <v>2019</v>
      </c>
      <c r="B15974" s="263" t="s">
        <v>2228</v>
      </c>
      <c r="C15974" s="264" t="s">
        <v>138</v>
      </c>
      <c r="D15974" s="74" t="str">
        <f t="shared" si="499"/>
        <v>nov/2019</v>
      </c>
      <c r="E15974" s="267">
        <v>43780</v>
      </c>
      <c r="F15974" s="265" t="s">
        <v>4517</v>
      </c>
      <c r="G15974" s="265" t="s">
        <v>2229</v>
      </c>
      <c r="H15974" s="273" t="s">
        <v>4610</v>
      </c>
      <c r="I15974" s="273" t="s">
        <v>2209</v>
      </c>
      <c r="J15974" s="273">
        <v>-156.26</v>
      </c>
      <c r="K15974" s="83" t="str">
        <f>IFERROR(IFERROR(VLOOKUP(I15974,'DE-PARA'!B:D,3,0),VLOOKUP(I15974,'DE-PARA'!C:D,2,0)),"NÃO ENCONTRADO")</f>
        <v>Despesas com Viagens</v>
      </c>
      <c r="L15974" s="50" t="str">
        <f>VLOOKUP(K15974,'Base -Receita-Despesa'!$B:$AS,1,FALSE)</f>
        <v>Despesas com Viagens</v>
      </c>
    </row>
    <row r="15975" spans="1:12" x14ac:dyDescent="0.3">
      <c r="A15975" s="82" t="str">
        <f t="shared" si="498"/>
        <v>2019</v>
      </c>
      <c r="B15975" s="263" t="s">
        <v>2228</v>
      </c>
      <c r="C15975" s="264" t="s">
        <v>138</v>
      </c>
      <c r="D15975" s="74" t="str">
        <f t="shared" si="499"/>
        <v>nov/2019</v>
      </c>
      <c r="E15975" s="267">
        <v>43780</v>
      </c>
      <c r="F15975" s="265" t="s">
        <v>4517</v>
      </c>
      <c r="G15975" s="265" t="s">
        <v>2229</v>
      </c>
      <c r="H15975" s="273" t="s">
        <v>4610</v>
      </c>
      <c r="I15975" s="273" t="s">
        <v>2209</v>
      </c>
      <c r="J15975" s="273">
        <v>-306.23</v>
      </c>
      <c r="K15975" s="83" t="str">
        <f>IFERROR(IFERROR(VLOOKUP(I15975,'DE-PARA'!B:D,3,0),VLOOKUP(I15975,'DE-PARA'!C:D,2,0)),"NÃO ENCONTRADO")</f>
        <v>Despesas com Viagens</v>
      </c>
      <c r="L15975" s="50" t="str">
        <f>VLOOKUP(K15975,'Base -Receita-Despesa'!$B:$AS,1,FALSE)</f>
        <v>Despesas com Viagens</v>
      </c>
    </row>
    <row r="15976" spans="1:12" x14ac:dyDescent="0.3">
      <c r="A15976" s="82" t="str">
        <f t="shared" si="498"/>
        <v>2019</v>
      </c>
      <c r="B15976" s="263" t="s">
        <v>2228</v>
      </c>
      <c r="C15976" s="264" t="s">
        <v>138</v>
      </c>
      <c r="D15976" s="74" t="str">
        <f t="shared" si="499"/>
        <v>nov/2019</v>
      </c>
      <c r="E15976" s="267">
        <v>43780</v>
      </c>
      <c r="F15976" s="265">
        <v>28</v>
      </c>
      <c r="G15976" s="265" t="s">
        <v>2229</v>
      </c>
      <c r="H15976" s="273" t="s">
        <v>2396</v>
      </c>
      <c r="I15976" s="273" t="s">
        <v>241</v>
      </c>
      <c r="J15976" s="268">
        <v>-240</v>
      </c>
      <c r="K15976" s="83" t="str">
        <f>IFERROR(IFERROR(VLOOKUP(I15976,'DE-PARA'!B:D,3,0),VLOOKUP(I15976,'DE-PARA'!C:D,2,0)),"NÃO ENCONTRADO")</f>
        <v>Serviços</v>
      </c>
      <c r="L15976" s="50" t="str">
        <f>VLOOKUP(K15976,'Base -Receita-Despesa'!$B:$AS,1,FALSE)</f>
        <v>Serviços</v>
      </c>
    </row>
    <row r="15977" spans="1:12" x14ac:dyDescent="0.3">
      <c r="A15977" s="82" t="str">
        <f t="shared" si="498"/>
        <v>2019</v>
      </c>
      <c r="B15977" s="263" t="s">
        <v>2228</v>
      </c>
      <c r="C15977" s="264" t="s">
        <v>138</v>
      </c>
      <c r="D15977" s="74" t="str">
        <f t="shared" si="499"/>
        <v>nov/2019</v>
      </c>
      <c r="E15977" s="267">
        <v>43780</v>
      </c>
      <c r="F15977" s="265">
        <v>3412</v>
      </c>
      <c r="G15977" s="265" t="s">
        <v>2229</v>
      </c>
      <c r="H15977" s="273" t="s">
        <v>4451</v>
      </c>
      <c r="I15977" s="273" t="s">
        <v>2217</v>
      </c>
      <c r="J15977" s="268">
        <v>-269</v>
      </c>
      <c r="K15977" s="83" t="str">
        <f>IFERROR(IFERROR(VLOOKUP(I15977,'DE-PARA'!B:D,3,0),VLOOKUP(I15977,'DE-PARA'!C:D,2,0)),"NÃO ENCONTRADO")</f>
        <v>Investimentos</v>
      </c>
      <c r="L15977" s="50" t="str">
        <f>VLOOKUP(K15977,'Base -Receita-Despesa'!$B:$AS,1,FALSE)</f>
        <v>Investimentos</v>
      </c>
    </row>
    <row r="15978" spans="1:12" x14ac:dyDescent="0.3">
      <c r="A15978" s="82" t="str">
        <f t="shared" ref="A15978:A16041" si="500">IF(K15978="NÃO ENCONTRADO",0,RIGHT(D15978,4))</f>
        <v>2019</v>
      </c>
      <c r="B15978" s="263" t="s">
        <v>2228</v>
      </c>
      <c r="C15978" s="264" t="s">
        <v>138</v>
      </c>
      <c r="D15978" s="74" t="str">
        <f t="shared" si="499"/>
        <v>nov/2019</v>
      </c>
      <c r="E15978" s="267">
        <v>43780</v>
      </c>
      <c r="F15978" s="265">
        <v>40152</v>
      </c>
      <c r="G15978" s="265" t="s">
        <v>2229</v>
      </c>
      <c r="H15978" s="273" t="s">
        <v>2231</v>
      </c>
      <c r="I15978" s="273" t="s">
        <v>2185</v>
      </c>
      <c r="J15978" s="273">
        <v>-950</v>
      </c>
      <c r="K15978" s="83" t="str">
        <f>IFERROR(IFERROR(VLOOKUP(I15978,'DE-PARA'!B:D,3,0),VLOOKUP(I15978,'DE-PARA'!C:D,2,0)),"NÃO ENCONTRADO")</f>
        <v>Materiais</v>
      </c>
      <c r="L15978" s="50" t="str">
        <f>VLOOKUP(K15978,'Base -Receita-Despesa'!$B:$AS,1,FALSE)</f>
        <v>Materiais</v>
      </c>
    </row>
    <row r="15979" spans="1:12" x14ac:dyDescent="0.3">
      <c r="A15979" s="82" t="str">
        <f t="shared" si="500"/>
        <v>2019</v>
      </c>
      <c r="B15979" s="263" t="s">
        <v>2228</v>
      </c>
      <c r="C15979" s="264" t="s">
        <v>138</v>
      </c>
      <c r="D15979" s="74" t="str">
        <f t="shared" si="499"/>
        <v>nov/2019</v>
      </c>
      <c r="E15979" s="267">
        <v>43780</v>
      </c>
      <c r="F15979" s="265">
        <v>3489</v>
      </c>
      <c r="G15979" s="265" t="s">
        <v>2229</v>
      </c>
      <c r="H15979" s="273" t="s">
        <v>2231</v>
      </c>
      <c r="I15979" s="273" t="s">
        <v>2185</v>
      </c>
      <c r="J15979" s="278">
        <v>-1783.07</v>
      </c>
      <c r="K15979" s="83" t="str">
        <f>IFERROR(IFERROR(VLOOKUP(I15979,'DE-PARA'!B:D,3,0),VLOOKUP(I15979,'DE-PARA'!C:D,2,0)),"NÃO ENCONTRADO")</f>
        <v>Materiais</v>
      </c>
      <c r="L15979" s="50" t="str">
        <f>VLOOKUP(K15979,'Base -Receita-Despesa'!$B:$AS,1,FALSE)</f>
        <v>Materiais</v>
      </c>
    </row>
    <row r="15980" spans="1:12" x14ac:dyDescent="0.3">
      <c r="A15980" s="82" t="str">
        <f t="shared" si="500"/>
        <v>2019</v>
      </c>
      <c r="B15980" s="263" t="s">
        <v>2228</v>
      </c>
      <c r="C15980" s="264" t="s">
        <v>138</v>
      </c>
      <c r="D15980" s="74" t="str">
        <f t="shared" si="499"/>
        <v>nov/2019</v>
      </c>
      <c r="E15980" s="267">
        <v>43780</v>
      </c>
      <c r="F15980" s="265">
        <v>3496</v>
      </c>
      <c r="G15980" s="265" t="s">
        <v>2229</v>
      </c>
      <c r="H15980" s="273" t="s">
        <v>2231</v>
      </c>
      <c r="I15980" s="273" t="s">
        <v>2185</v>
      </c>
      <c r="J15980" s="278">
        <v>-2385.87</v>
      </c>
      <c r="K15980" s="83" t="str">
        <f>IFERROR(IFERROR(VLOOKUP(I15980,'DE-PARA'!B:D,3,0),VLOOKUP(I15980,'DE-PARA'!C:D,2,0)),"NÃO ENCONTRADO")</f>
        <v>Materiais</v>
      </c>
      <c r="L15980" s="50" t="str">
        <f>VLOOKUP(K15980,'Base -Receita-Despesa'!$B:$AS,1,FALSE)</f>
        <v>Materiais</v>
      </c>
    </row>
    <row r="15981" spans="1:12" x14ac:dyDescent="0.3">
      <c r="A15981" s="82" t="str">
        <f t="shared" si="500"/>
        <v>2019</v>
      </c>
      <c r="B15981" s="263" t="s">
        <v>2228</v>
      </c>
      <c r="C15981" s="264" t="s">
        <v>138</v>
      </c>
      <c r="D15981" s="74" t="str">
        <f t="shared" si="499"/>
        <v>nov/2019</v>
      </c>
      <c r="E15981" s="267">
        <v>43780</v>
      </c>
      <c r="F15981" s="265">
        <v>40220</v>
      </c>
      <c r="G15981" s="265" t="s">
        <v>2229</v>
      </c>
      <c r="H15981" s="273" t="s">
        <v>2231</v>
      </c>
      <c r="I15981" s="273" t="s">
        <v>2185</v>
      </c>
      <c r="J15981" s="273">
        <v>-950</v>
      </c>
      <c r="K15981" s="83" t="str">
        <f>IFERROR(IFERROR(VLOOKUP(I15981,'DE-PARA'!B:D,3,0),VLOOKUP(I15981,'DE-PARA'!C:D,2,0)),"NÃO ENCONTRADO")</f>
        <v>Materiais</v>
      </c>
      <c r="L15981" s="50" t="str">
        <f>VLOOKUP(K15981,'Base -Receita-Despesa'!$B:$AS,1,FALSE)</f>
        <v>Materiais</v>
      </c>
    </row>
    <row r="15982" spans="1:12" x14ac:dyDescent="0.3">
      <c r="A15982" s="82" t="str">
        <f t="shared" si="500"/>
        <v>2019</v>
      </c>
      <c r="B15982" s="263" t="s">
        <v>2228</v>
      </c>
      <c r="C15982" s="264" t="s">
        <v>138</v>
      </c>
      <c r="D15982" s="74" t="str">
        <f t="shared" si="499"/>
        <v>nov/2019</v>
      </c>
      <c r="E15982" s="267">
        <v>43780</v>
      </c>
      <c r="F15982" s="279">
        <v>4220</v>
      </c>
      <c r="G15982" s="279" t="s">
        <v>2229</v>
      </c>
      <c r="H15982" s="283" t="s">
        <v>2231</v>
      </c>
      <c r="I15982" s="283" t="s">
        <v>2185</v>
      </c>
      <c r="J15982" s="284">
        <v>-3352.65</v>
      </c>
      <c r="K15982" s="83" t="str">
        <f>IFERROR(IFERROR(VLOOKUP(I15982,'DE-PARA'!B:D,3,0),VLOOKUP(I15982,'DE-PARA'!C:D,2,0)),"NÃO ENCONTRADO")</f>
        <v>Materiais</v>
      </c>
      <c r="L15982" s="50" t="str">
        <f>VLOOKUP(K15982,'Base -Receita-Despesa'!$B:$AS,1,FALSE)</f>
        <v>Materiais</v>
      </c>
    </row>
    <row r="15983" spans="1:12" x14ac:dyDescent="0.3">
      <c r="A15983" s="82" t="str">
        <f t="shared" si="500"/>
        <v>2019</v>
      </c>
      <c r="B15983" s="263" t="s">
        <v>2228</v>
      </c>
      <c r="C15983" s="264" t="s">
        <v>138</v>
      </c>
      <c r="D15983" s="74" t="str">
        <f t="shared" si="499"/>
        <v>nov/2019</v>
      </c>
      <c r="E15983" s="267">
        <v>43780</v>
      </c>
      <c r="F15983" s="265">
        <v>292</v>
      </c>
      <c r="G15983" s="265" t="s">
        <v>2229</v>
      </c>
      <c r="H15983" s="273" t="s">
        <v>2357</v>
      </c>
      <c r="I15983" s="273" t="s">
        <v>164</v>
      </c>
      <c r="J15983" s="269">
        <v>-7000</v>
      </c>
      <c r="K15983" s="83" t="str">
        <f>IFERROR(IFERROR(VLOOKUP(I15983,'DE-PARA'!B:D,3,0),VLOOKUP(I15983,'DE-PARA'!C:D,2,0)),"NÃO ENCONTRADO")</f>
        <v>Concessionárias (água, luz e telefone)</v>
      </c>
      <c r="L15983" s="50" t="str">
        <f>VLOOKUP(K15983,'Base -Receita-Despesa'!$B:$AS,1,FALSE)</f>
        <v>Concessionárias (água, luz e telefone)</v>
      </c>
    </row>
    <row r="15984" spans="1:12" x14ac:dyDescent="0.3">
      <c r="A15984" s="82" t="str">
        <f t="shared" si="500"/>
        <v>2019</v>
      </c>
      <c r="B15984" s="263" t="s">
        <v>2228</v>
      </c>
      <c r="C15984" s="264" t="s">
        <v>138</v>
      </c>
      <c r="D15984" s="74" t="str">
        <f t="shared" si="499"/>
        <v>nov/2019</v>
      </c>
      <c r="E15984" s="267">
        <v>43780</v>
      </c>
      <c r="F15984" s="265">
        <v>1202</v>
      </c>
      <c r="G15984" s="265" t="s">
        <v>2229</v>
      </c>
      <c r="H15984" s="273" t="s">
        <v>4732</v>
      </c>
      <c r="I15984" s="273" t="s">
        <v>120</v>
      </c>
      <c r="J15984" s="268">
        <v>-120</v>
      </c>
      <c r="K15984" s="83" t="str">
        <f>IFERROR(IFERROR(VLOOKUP(I15984,'DE-PARA'!B:D,3,0),VLOOKUP(I15984,'DE-PARA'!C:D,2,0)),"NÃO ENCONTRADO")</f>
        <v>Serviços</v>
      </c>
      <c r="L15984" s="50" t="str">
        <f>VLOOKUP(K15984,'Base -Receita-Despesa'!$B:$AS,1,FALSE)</f>
        <v>Serviços</v>
      </c>
    </row>
    <row r="15985" spans="1:12" x14ac:dyDescent="0.3">
      <c r="A15985" s="82" t="str">
        <f t="shared" si="500"/>
        <v>2019</v>
      </c>
      <c r="B15985" s="263" t="s">
        <v>2228</v>
      </c>
      <c r="C15985" s="264" t="s">
        <v>138</v>
      </c>
      <c r="D15985" s="74" t="str">
        <f t="shared" si="499"/>
        <v>nov/2019</v>
      </c>
      <c r="E15985" s="267">
        <v>43780</v>
      </c>
      <c r="F15985" s="265" t="s">
        <v>2471</v>
      </c>
      <c r="G15985" s="265" t="s">
        <v>2229</v>
      </c>
      <c r="H15985" s="273" t="s">
        <v>2362</v>
      </c>
      <c r="I15985" s="273" t="s">
        <v>439</v>
      </c>
      <c r="J15985" s="268">
        <v>-998</v>
      </c>
      <c r="K15985" s="83" t="str">
        <f>IFERROR(IFERROR(VLOOKUP(I15985,'DE-PARA'!B:D,3,0),VLOOKUP(I15985,'DE-PARA'!C:D,2,0)),"NÃO ENCONTRADO")</f>
        <v>Aluguéis</v>
      </c>
      <c r="L15985" s="50" t="str">
        <f>VLOOKUP(K15985,'Base -Receita-Despesa'!$B:$AS,1,FALSE)</f>
        <v>Aluguéis</v>
      </c>
    </row>
    <row r="15986" spans="1:12" x14ac:dyDescent="0.3">
      <c r="A15986" s="82" t="str">
        <f t="shared" si="500"/>
        <v>2019</v>
      </c>
      <c r="B15986" s="263" t="s">
        <v>2228</v>
      </c>
      <c r="C15986" s="264" t="s">
        <v>138</v>
      </c>
      <c r="D15986" s="74" t="str">
        <f t="shared" si="499"/>
        <v>nov/2019</v>
      </c>
      <c r="E15986" s="267">
        <v>43780</v>
      </c>
      <c r="F15986" s="265">
        <v>15710</v>
      </c>
      <c r="G15986" s="265" t="s">
        <v>2229</v>
      </c>
      <c r="H15986" s="273" t="s">
        <v>4384</v>
      </c>
      <c r="I15986" s="273" t="s">
        <v>200</v>
      </c>
      <c r="J15986" s="269">
        <v>-9308.61</v>
      </c>
      <c r="K15986" s="83" t="str">
        <f>IFERROR(IFERROR(VLOOKUP(I15986,'DE-PARA'!B:D,3,0),VLOOKUP(I15986,'DE-PARA'!C:D,2,0)),"NÃO ENCONTRADO")</f>
        <v>Serviços</v>
      </c>
      <c r="L15986" s="50" t="str">
        <f>VLOOKUP(K15986,'Base -Receita-Despesa'!$B:$AS,1,FALSE)</f>
        <v>Serviços</v>
      </c>
    </row>
    <row r="15987" spans="1:12" x14ac:dyDescent="0.3">
      <c r="A15987" s="82" t="str">
        <f t="shared" si="500"/>
        <v>2019</v>
      </c>
      <c r="B15987" s="263" t="s">
        <v>2228</v>
      </c>
      <c r="C15987" s="264" t="s">
        <v>138</v>
      </c>
      <c r="D15987" s="74" t="str">
        <f t="shared" si="499"/>
        <v>nov/2019</v>
      </c>
      <c r="E15987" s="267">
        <v>43780</v>
      </c>
      <c r="F15987" s="265">
        <v>15696</v>
      </c>
      <c r="G15987" s="265" t="s">
        <v>2229</v>
      </c>
      <c r="H15987" s="273" t="s">
        <v>4384</v>
      </c>
      <c r="I15987" s="273" t="s">
        <v>200</v>
      </c>
      <c r="J15987" s="269">
        <v>-9308.6200000000008</v>
      </c>
      <c r="K15987" s="83" t="str">
        <f>IFERROR(IFERROR(VLOOKUP(I15987,'DE-PARA'!B:D,3,0),VLOOKUP(I15987,'DE-PARA'!C:D,2,0)),"NÃO ENCONTRADO")</f>
        <v>Serviços</v>
      </c>
      <c r="L15987" s="50" t="str">
        <f>VLOOKUP(K15987,'Base -Receita-Despesa'!$B:$AS,1,FALSE)</f>
        <v>Serviços</v>
      </c>
    </row>
    <row r="15988" spans="1:12" x14ac:dyDescent="0.3">
      <c r="A15988" s="82" t="str">
        <f t="shared" si="500"/>
        <v>2019</v>
      </c>
      <c r="B15988" s="263" t="s">
        <v>2228</v>
      </c>
      <c r="C15988" s="264" t="s">
        <v>138</v>
      </c>
      <c r="D15988" s="74" t="str">
        <f t="shared" si="499"/>
        <v>nov/2019</v>
      </c>
      <c r="E15988" s="267">
        <v>43780</v>
      </c>
      <c r="F15988" s="279">
        <v>157</v>
      </c>
      <c r="G15988" s="279" t="s">
        <v>2229</v>
      </c>
      <c r="H15988" s="283" t="s">
        <v>4736</v>
      </c>
      <c r="I15988" s="283" t="s">
        <v>179</v>
      </c>
      <c r="J15988" s="284">
        <v>-43871.79</v>
      </c>
      <c r="K15988" s="83" t="str">
        <f>IFERROR(IFERROR(VLOOKUP(I15988,'DE-PARA'!B:D,3,0),VLOOKUP(I15988,'DE-PARA'!C:D,2,0)),"NÃO ENCONTRADO")</f>
        <v>Serviços</v>
      </c>
      <c r="L15988" s="50" t="str">
        <f>VLOOKUP(K15988,'Base -Receita-Despesa'!$B:$AS,1,FALSE)</f>
        <v>Serviços</v>
      </c>
    </row>
    <row r="15989" spans="1:12" x14ac:dyDescent="0.3">
      <c r="A15989" s="82" t="str">
        <f t="shared" si="500"/>
        <v>2019</v>
      </c>
      <c r="B15989" s="263" t="s">
        <v>2228</v>
      </c>
      <c r="C15989" s="264" t="s">
        <v>138</v>
      </c>
      <c r="D15989" s="74" t="str">
        <f t="shared" si="499"/>
        <v>nov/2019</v>
      </c>
      <c r="E15989" s="267">
        <v>43780</v>
      </c>
      <c r="F15989" s="279">
        <v>158</v>
      </c>
      <c r="G15989" s="279" t="s">
        <v>2229</v>
      </c>
      <c r="H15989" s="283" t="s">
        <v>4736</v>
      </c>
      <c r="I15989" s="283" t="s">
        <v>188</v>
      </c>
      <c r="J15989" s="284">
        <v>-32526.75</v>
      </c>
      <c r="K15989" s="83" t="str">
        <f>IFERROR(IFERROR(VLOOKUP(I15989,'DE-PARA'!B:D,3,0),VLOOKUP(I15989,'DE-PARA'!C:D,2,0)),"NÃO ENCONTRADO")</f>
        <v>Serviços</v>
      </c>
      <c r="L15989" s="50" t="str">
        <f>VLOOKUP(K15989,'Base -Receita-Despesa'!$B:$AS,1,FALSE)</f>
        <v>Serviços</v>
      </c>
    </row>
    <row r="15990" spans="1:12" x14ac:dyDescent="0.3">
      <c r="A15990" s="82" t="str">
        <f t="shared" si="500"/>
        <v>2019</v>
      </c>
      <c r="B15990" s="263" t="s">
        <v>2228</v>
      </c>
      <c r="C15990" s="264" t="s">
        <v>138</v>
      </c>
      <c r="D15990" s="74" t="str">
        <f t="shared" si="499"/>
        <v>nov/2019</v>
      </c>
      <c r="E15990" s="267">
        <v>43780</v>
      </c>
      <c r="F15990" s="279">
        <v>162</v>
      </c>
      <c r="G15990" s="279" t="s">
        <v>2229</v>
      </c>
      <c r="H15990" s="283" t="s">
        <v>4736</v>
      </c>
      <c r="I15990" s="283" t="s">
        <v>179</v>
      </c>
      <c r="J15990" s="284">
        <v>-4692.3999999999996</v>
      </c>
      <c r="K15990" s="83" t="str">
        <f>IFERROR(IFERROR(VLOOKUP(I15990,'DE-PARA'!B:D,3,0),VLOOKUP(I15990,'DE-PARA'!C:D,2,0)),"NÃO ENCONTRADO")</f>
        <v>Serviços</v>
      </c>
      <c r="L15990" s="50" t="str">
        <f>VLOOKUP(K15990,'Base -Receita-Despesa'!$B:$AS,1,FALSE)</f>
        <v>Serviços</v>
      </c>
    </row>
    <row r="15991" spans="1:12" x14ac:dyDescent="0.3">
      <c r="A15991" s="82" t="str">
        <f t="shared" si="500"/>
        <v>2019</v>
      </c>
      <c r="B15991" s="263" t="s">
        <v>2228</v>
      </c>
      <c r="C15991" s="264" t="s">
        <v>138</v>
      </c>
      <c r="D15991" s="74" t="str">
        <f t="shared" si="499"/>
        <v>nov/2019</v>
      </c>
      <c r="E15991" s="267">
        <v>43780</v>
      </c>
      <c r="F15991" s="265" t="s">
        <v>208</v>
      </c>
      <c r="G15991" s="265" t="s">
        <v>2229</v>
      </c>
      <c r="H15991" s="273" t="s">
        <v>4736</v>
      </c>
      <c r="I15991" s="273" t="s">
        <v>179</v>
      </c>
      <c r="J15991" s="273">
        <v>-175</v>
      </c>
      <c r="K15991" s="83" t="str">
        <f>IFERROR(IFERROR(VLOOKUP(I15991,'DE-PARA'!B:D,3,0),VLOOKUP(I15991,'DE-PARA'!C:D,2,0)),"NÃO ENCONTRADO")</f>
        <v>Serviços</v>
      </c>
      <c r="L15991" s="50" t="str">
        <f>VLOOKUP(K15991,'Base -Receita-Despesa'!$B:$AS,1,FALSE)</f>
        <v>Serviços</v>
      </c>
    </row>
    <row r="15992" spans="1:12" x14ac:dyDescent="0.3">
      <c r="A15992" s="82" t="str">
        <f t="shared" si="500"/>
        <v>2019</v>
      </c>
      <c r="B15992" s="263" t="s">
        <v>2228</v>
      </c>
      <c r="C15992" s="264" t="s">
        <v>138</v>
      </c>
      <c r="D15992" s="74" t="str">
        <f t="shared" si="499"/>
        <v>nov/2019</v>
      </c>
      <c r="E15992" s="267">
        <v>43780</v>
      </c>
      <c r="F15992" s="265">
        <v>2016</v>
      </c>
      <c r="G15992" s="265" t="s">
        <v>2229</v>
      </c>
      <c r="H15992" s="273" t="s">
        <v>4768</v>
      </c>
      <c r="I15992" s="273" t="s">
        <v>118</v>
      </c>
      <c r="J15992" s="269">
        <v>-120626.38</v>
      </c>
      <c r="K15992" s="83" t="str">
        <f>IFERROR(IFERROR(VLOOKUP(I15992,'DE-PARA'!B:D,3,0),VLOOKUP(I15992,'DE-PARA'!C:D,2,0)),"NÃO ENCONTRADO")</f>
        <v>Serviços</v>
      </c>
      <c r="L15992" s="50" t="str">
        <f>VLOOKUP(K15992,'Base -Receita-Despesa'!$B:$AS,1,FALSE)</f>
        <v>Serviços</v>
      </c>
    </row>
    <row r="15993" spans="1:12" x14ac:dyDescent="0.3">
      <c r="A15993" s="82" t="str">
        <f t="shared" si="500"/>
        <v>2019</v>
      </c>
      <c r="B15993" s="263" t="s">
        <v>2228</v>
      </c>
      <c r="C15993" s="264" t="s">
        <v>138</v>
      </c>
      <c r="D15993" s="74" t="str">
        <f t="shared" si="499"/>
        <v>nov/2019</v>
      </c>
      <c r="E15993" s="267">
        <v>43780</v>
      </c>
      <c r="F15993" s="265">
        <v>504</v>
      </c>
      <c r="G15993" s="265" t="s">
        <v>2229</v>
      </c>
      <c r="H15993" s="273" t="s">
        <v>4385</v>
      </c>
      <c r="I15993" s="273" t="s">
        <v>120</v>
      </c>
      <c r="J15993" s="269">
        <v>-11000</v>
      </c>
      <c r="K15993" s="83" t="str">
        <f>IFERROR(IFERROR(VLOOKUP(I15993,'DE-PARA'!B:D,3,0),VLOOKUP(I15993,'DE-PARA'!C:D,2,0)),"NÃO ENCONTRADO")</f>
        <v>Serviços</v>
      </c>
      <c r="L15993" s="50" t="str">
        <f>VLOOKUP(K15993,'Base -Receita-Despesa'!$B:$AS,1,FALSE)</f>
        <v>Serviços</v>
      </c>
    </row>
    <row r="15994" spans="1:12" x14ac:dyDescent="0.3">
      <c r="A15994" s="82" t="str">
        <f t="shared" si="500"/>
        <v>2019</v>
      </c>
      <c r="B15994" s="263" t="s">
        <v>2228</v>
      </c>
      <c r="C15994" s="264" t="s">
        <v>138</v>
      </c>
      <c r="D15994" s="74" t="str">
        <f t="shared" si="499"/>
        <v>nov/2019</v>
      </c>
      <c r="E15994" s="267">
        <v>43780</v>
      </c>
      <c r="F15994" s="265">
        <v>20759</v>
      </c>
      <c r="G15994" s="265" t="s">
        <v>2229</v>
      </c>
      <c r="H15994" s="273" t="s">
        <v>2370</v>
      </c>
      <c r="I15994" s="273" t="s">
        <v>145</v>
      </c>
      <c r="J15994" s="278">
        <v>-4996.57</v>
      </c>
      <c r="K15994" s="83" t="str">
        <f>IFERROR(IFERROR(VLOOKUP(I15994,'DE-PARA'!B:D,3,0),VLOOKUP(I15994,'DE-PARA'!C:D,2,0)),"NÃO ENCONTRADO")</f>
        <v>Serviços</v>
      </c>
      <c r="L15994" s="50" t="str">
        <f>VLOOKUP(K15994,'Base -Receita-Despesa'!$B:$AS,1,FALSE)</f>
        <v>Serviços</v>
      </c>
    </row>
    <row r="15995" spans="1:12" x14ac:dyDescent="0.3">
      <c r="A15995" s="82" t="str">
        <f t="shared" si="500"/>
        <v>2019</v>
      </c>
      <c r="B15995" s="263" t="s">
        <v>2228</v>
      </c>
      <c r="C15995" s="264" t="s">
        <v>138</v>
      </c>
      <c r="D15995" s="74" t="str">
        <f t="shared" si="499"/>
        <v>nov/2019</v>
      </c>
      <c r="E15995" s="267">
        <v>43780</v>
      </c>
      <c r="F15995" s="265">
        <v>20954</v>
      </c>
      <c r="G15995" s="265" t="s">
        <v>2229</v>
      </c>
      <c r="H15995" s="273" t="s">
        <v>2370</v>
      </c>
      <c r="I15995" s="273" t="s">
        <v>145</v>
      </c>
      <c r="J15995" s="278">
        <v>-4996.57</v>
      </c>
      <c r="K15995" s="83" t="str">
        <f>IFERROR(IFERROR(VLOOKUP(I15995,'DE-PARA'!B:D,3,0),VLOOKUP(I15995,'DE-PARA'!C:D,2,0)),"NÃO ENCONTRADO")</f>
        <v>Serviços</v>
      </c>
      <c r="L15995" s="50" t="str">
        <f>VLOOKUP(K15995,'Base -Receita-Despesa'!$B:$AS,1,FALSE)</f>
        <v>Serviços</v>
      </c>
    </row>
    <row r="15996" spans="1:12" x14ac:dyDescent="0.3">
      <c r="A15996" s="82" t="str">
        <f t="shared" si="500"/>
        <v>2019</v>
      </c>
      <c r="B15996" s="263" t="s">
        <v>2228</v>
      </c>
      <c r="C15996" s="264" t="s">
        <v>138</v>
      </c>
      <c r="D15996" s="74" t="str">
        <f t="shared" si="499"/>
        <v>nov/2019</v>
      </c>
      <c r="E15996" s="267">
        <v>43780</v>
      </c>
      <c r="F15996" s="265">
        <v>6113</v>
      </c>
      <c r="G15996" s="265" t="s">
        <v>2229</v>
      </c>
      <c r="H15996" s="273" t="s">
        <v>180</v>
      </c>
      <c r="I15996" s="273" t="s">
        <v>181</v>
      </c>
      <c r="J15996" s="269">
        <v>-13660.25</v>
      </c>
      <c r="K15996" s="83" t="str">
        <f>IFERROR(IFERROR(VLOOKUP(I15996,'DE-PARA'!B:D,3,0),VLOOKUP(I15996,'DE-PARA'!C:D,2,0)),"NÃO ENCONTRADO")</f>
        <v>Serviços</v>
      </c>
      <c r="L15996" s="50" t="str">
        <f>VLOOKUP(K15996,'Base -Receita-Despesa'!$B:$AS,1,FALSE)</f>
        <v>Serviços</v>
      </c>
    </row>
    <row r="15997" spans="1:12" x14ac:dyDescent="0.3">
      <c r="A15997" s="82" t="str">
        <f t="shared" si="500"/>
        <v>2019</v>
      </c>
      <c r="B15997" s="263" t="s">
        <v>2228</v>
      </c>
      <c r="C15997" s="264" t="s">
        <v>138</v>
      </c>
      <c r="D15997" s="74" t="str">
        <f t="shared" si="499"/>
        <v>nov/2019</v>
      </c>
      <c r="E15997" s="267">
        <v>43780</v>
      </c>
      <c r="F15997" s="265">
        <v>6112</v>
      </c>
      <c r="G15997" s="265" t="s">
        <v>2229</v>
      </c>
      <c r="H15997" s="273" t="s">
        <v>180</v>
      </c>
      <c r="I15997" s="273" t="s">
        <v>181</v>
      </c>
      <c r="J15997" s="269">
        <v>-20085.2</v>
      </c>
      <c r="K15997" s="83" t="str">
        <f>IFERROR(IFERROR(VLOOKUP(I15997,'DE-PARA'!B:D,3,0),VLOOKUP(I15997,'DE-PARA'!C:D,2,0)),"NÃO ENCONTRADO")</f>
        <v>Serviços</v>
      </c>
      <c r="L15997" s="50" t="str">
        <f>VLOOKUP(K15997,'Base -Receita-Despesa'!$B:$AS,1,FALSE)</f>
        <v>Serviços</v>
      </c>
    </row>
    <row r="15998" spans="1:12" x14ac:dyDescent="0.3">
      <c r="A15998" s="82" t="str">
        <f t="shared" si="500"/>
        <v>2019</v>
      </c>
      <c r="B15998" s="263" t="s">
        <v>2228</v>
      </c>
      <c r="C15998" s="264" t="s">
        <v>138</v>
      </c>
      <c r="D15998" s="74" t="str">
        <f t="shared" si="499"/>
        <v>nov/2019</v>
      </c>
      <c r="E15998" s="267">
        <v>43780</v>
      </c>
      <c r="F15998" s="265">
        <v>18388</v>
      </c>
      <c r="G15998" s="265" t="s">
        <v>2229</v>
      </c>
      <c r="H15998" s="273" t="s">
        <v>2340</v>
      </c>
      <c r="I15998" s="273" t="s">
        <v>618</v>
      </c>
      <c r="J15998" s="269">
        <v>-25101.93</v>
      </c>
      <c r="K15998" s="83" t="str">
        <f>IFERROR(IFERROR(VLOOKUP(I15998,'DE-PARA'!B:D,3,0),VLOOKUP(I15998,'DE-PARA'!C:D,2,0)),"NÃO ENCONTRADO")</f>
        <v>Serviços</v>
      </c>
      <c r="L15998" s="50" t="str">
        <f>VLOOKUP(K15998,'Base -Receita-Despesa'!$B:$AS,1,FALSE)</f>
        <v>Serviços</v>
      </c>
    </row>
    <row r="15999" spans="1:12" x14ac:dyDescent="0.3">
      <c r="A15999" s="82" t="str">
        <f t="shared" si="500"/>
        <v>2019</v>
      </c>
      <c r="B15999" s="263" t="s">
        <v>2228</v>
      </c>
      <c r="C15999" s="264" t="s">
        <v>138</v>
      </c>
      <c r="D15999" s="74" t="str">
        <f t="shared" si="499"/>
        <v>nov/2019</v>
      </c>
      <c r="E15999" s="267">
        <v>43780</v>
      </c>
      <c r="F15999" s="265">
        <v>1856</v>
      </c>
      <c r="G15999" s="265" t="s">
        <v>2229</v>
      </c>
      <c r="H15999" s="273" t="s">
        <v>2328</v>
      </c>
      <c r="I15999" s="273" t="s">
        <v>145</v>
      </c>
      <c r="J15999" s="269">
        <v>-3500</v>
      </c>
      <c r="K15999" s="83" t="str">
        <f>IFERROR(IFERROR(VLOOKUP(I15999,'DE-PARA'!B:D,3,0),VLOOKUP(I15999,'DE-PARA'!C:D,2,0)),"NÃO ENCONTRADO")</f>
        <v>Serviços</v>
      </c>
      <c r="L15999" s="50" t="str">
        <f>VLOOKUP(K15999,'Base -Receita-Despesa'!$B:$AS,1,FALSE)</f>
        <v>Serviços</v>
      </c>
    </row>
    <row r="16000" spans="1:12" x14ac:dyDescent="0.3">
      <c r="A16000" s="82" t="str">
        <f t="shared" si="500"/>
        <v>2019</v>
      </c>
      <c r="B16000" s="263" t="s">
        <v>2228</v>
      </c>
      <c r="C16000" s="264" t="s">
        <v>138</v>
      </c>
      <c r="D16000" s="74" t="str">
        <f t="shared" si="499"/>
        <v>nov/2019</v>
      </c>
      <c r="E16000" s="267">
        <v>43780</v>
      </c>
      <c r="F16000" s="265">
        <v>99084</v>
      </c>
      <c r="G16000" s="265" t="s">
        <v>2229</v>
      </c>
      <c r="H16000" s="273" t="s">
        <v>528</v>
      </c>
      <c r="I16000" s="273" t="s">
        <v>2181</v>
      </c>
      <c r="J16000" s="278">
        <v>-4103.6400000000003</v>
      </c>
      <c r="K16000" s="83" t="str">
        <f>IFERROR(IFERROR(VLOOKUP(I16000,'DE-PARA'!B:D,3,0),VLOOKUP(I16000,'DE-PARA'!C:D,2,0)),"NÃO ENCONTRADO")</f>
        <v>Materiais</v>
      </c>
      <c r="L16000" s="50" t="str">
        <f>VLOOKUP(K16000,'Base -Receita-Despesa'!$B:$AS,1,FALSE)</f>
        <v>Materiais</v>
      </c>
    </row>
    <row r="16001" spans="1:12" x14ac:dyDescent="0.3">
      <c r="A16001" s="82" t="str">
        <f t="shared" si="500"/>
        <v>2019</v>
      </c>
      <c r="B16001" s="263" t="s">
        <v>2228</v>
      </c>
      <c r="C16001" s="264" t="s">
        <v>138</v>
      </c>
      <c r="D16001" s="74" t="str">
        <f t="shared" si="499"/>
        <v>nov/2019</v>
      </c>
      <c r="E16001" s="267">
        <v>43780</v>
      </c>
      <c r="F16001" s="265">
        <v>98798</v>
      </c>
      <c r="G16001" s="265" t="s">
        <v>2229</v>
      </c>
      <c r="H16001" s="273" t="s">
        <v>528</v>
      </c>
      <c r="I16001" s="273" t="s">
        <v>2181</v>
      </c>
      <c r="J16001" s="278">
        <v>-1360</v>
      </c>
      <c r="K16001" s="83" t="str">
        <f>IFERROR(IFERROR(VLOOKUP(I16001,'DE-PARA'!B:D,3,0),VLOOKUP(I16001,'DE-PARA'!C:D,2,0)),"NÃO ENCONTRADO")</f>
        <v>Materiais</v>
      </c>
      <c r="L16001" s="50" t="str">
        <f>VLOOKUP(K16001,'Base -Receita-Despesa'!$B:$AS,1,FALSE)</f>
        <v>Materiais</v>
      </c>
    </row>
    <row r="16002" spans="1:12" x14ac:dyDescent="0.3">
      <c r="A16002" s="82" t="str">
        <f t="shared" si="500"/>
        <v>2019</v>
      </c>
      <c r="B16002" s="263" t="s">
        <v>2228</v>
      </c>
      <c r="C16002" s="264" t="s">
        <v>138</v>
      </c>
      <c r="D16002" s="74" t="str">
        <f t="shared" si="499"/>
        <v>nov/2019</v>
      </c>
      <c r="E16002" s="267">
        <v>43780</v>
      </c>
      <c r="F16002" s="265">
        <v>99110</v>
      </c>
      <c r="G16002" s="265" t="s">
        <v>2229</v>
      </c>
      <c r="H16002" s="273" t="s">
        <v>528</v>
      </c>
      <c r="I16002" s="273" t="s">
        <v>2182</v>
      </c>
      <c r="J16002" s="273">
        <v>-266.89999999999998</v>
      </c>
      <c r="K16002" s="83" t="str">
        <f>IFERROR(IFERROR(VLOOKUP(I16002,'DE-PARA'!B:D,3,0),VLOOKUP(I16002,'DE-PARA'!C:D,2,0)),"NÃO ENCONTRADO")</f>
        <v>Materiais</v>
      </c>
      <c r="L16002" s="50" t="str">
        <f>VLOOKUP(K16002,'Base -Receita-Despesa'!$B:$AS,1,FALSE)</f>
        <v>Materiais</v>
      </c>
    </row>
    <row r="16003" spans="1:12" x14ac:dyDescent="0.3">
      <c r="A16003" s="82" t="str">
        <f t="shared" si="500"/>
        <v>2019</v>
      </c>
      <c r="B16003" s="263" t="s">
        <v>2228</v>
      </c>
      <c r="C16003" s="264" t="s">
        <v>138</v>
      </c>
      <c r="D16003" s="74" t="str">
        <f t="shared" si="499"/>
        <v>nov/2019</v>
      </c>
      <c r="E16003" s="267">
        <v>43780</v>
      </c>
      <c r="F16003" s="265">
        <v>98826</v>
      </c>
      <c r="G16003" s="265" t="s">
        <v>2229</v>
      </c>
      <c r="H16003" s="273" t="s">
        <v>528</v>
      </c>
      <c r="I16003" s="273" t="s">
        <v>2181</v>
      </c>
      <c r="J16003" s="273">
        <v>-263</v>
      </c>
      <c r="K16003" s="83" t="str">
        <f>IFERROR(IFERROR(VLOOKUP(I16003,'DE-PARA'!B:D,3,0),VLOOKUP(I16003,'DE-PARA'!C:D,2,0)),"NÃO ENCONTRADO")</f>
        <v>Materiais</v>
      </c>
      <c r="L16003" s="50" t="str">
        <f>VLOOKUP(K16003,'Base -Receita-Despesa'!$B:$AS,1,FALSE)</f>
        <v>Materiais</v>
      </c>
    </row>
    <row r="16004" spans="1:12" x14ac:dyDescent="0.3">
      <c r="A16004" s="82" t="str">
        <f t="shared" si="500"/>
        <v>2019</v>
      </c>
      <c r="B16004" s="263" t="s">
        <v>2228</v>
      </c>
      <c r="C16004" s="264" t="s">
        <v>138</v>
      </c>
      <c r="D16004" s="74" t="str">
        <f t="shared" ref="D16004:D16067" si="501">TEXT(E16004,"mmm/aaaa")</f>
        <v>nov/2019</v>
      </c>
      <c r="E16004" s="267">
        <v>43780</v>
      </c>
      <c r="F16004" s="265">
        <v>99463</v>
      </c>
      <c r="G16004" s="265" t="s">
        <v>2229</v>
      </c>
      <c r="H16004" s="273" t="s">
        <v>528</v>
      </c>
      <c r="I16004" s="273" t="s">
        <v>2181</v>
      </c>
      <c r="J16004" s="278">
        <v>-3130.4</v>
      </c>
      <c r="K16004" s="83" t="str">
        <f>IFERROR(IFERROR(VLOOKUP(I16004,'DE-PARA'!B:D,3,0),VLOOKUP(I16004,'DE-PARA'!C:D,2,0)),"NÃO ENCONTRADO")</f>
        <v>Materiais</v>
      </c>
      <c r="L16004" s="50" t="str">
        <f>VLOOKUP(K16004,'Base -Receita-Despesa'!$B:$AS,1,FALSE)</f>
        <v>Materiais</v>
      </c>
    </row>
    <row r="16005" spans="1:12" x14ac:dyDescent="0.3">
      <c r="A16005" s="82" t="str">
        <f t="shared" si="500"/>
        <v>2019</v>
      </c>
      <c r="B16005" s="263" t="s">
        <v>2228</v>
      </c>
      <c r="C16005" s="264" t="s">
        <v>138</v>
      </c>
      <c r="D16005" s="74" t="str">
        <f t="shared" si="501"/>
        <v>nov/2019</v>
      </c>
      <c r="E16005" s="267">
        <v>43780</v>
      </c>
      <c r="F16005" s="265">
        <v>808509</v>
      </c>
      <c r="G16005" s="265" t="s">
        <v>2232</v>
      </c>
      <c r="H16005" s="273" t="s">
        <v>4582</v>
      </c>
      <c r="I16005" s="273" t="s">
        <v>2181</v>
      </c>
      <c r="J16005" s="278">
        <v>-3307.5</v>
      </c>
      <c r="K16005" s="83" t="str">
        <f>IFERROR(IFERROR(VLOOKUP(I16005,'DE-PARA'!B:D,3,0),VLOOKUP(I16005,'DE-PARA'!C:D,2,0)),"NÃO ENCONTRADO")</f>
        <v>Materiais</v>
      </c>
      <c r="L16005" s="50" t="str">
        <f>VLOOKUP(K16005,'Base -Receita-Despesa'!$B:$AS,1,FALSE)</f>
        <v>Materiais</v>
      </c>
    </row>
    <row r="16006" spans="1:12" x14ac:dyDescent="0.3">
      <c r="A16006" s="82" t="str">
        <f t="shared" si="500"/>
        <v>2019</v>
      </c>
      <c r="B16006" s="263" t="s">
        <v>2228</v>
      </c>
      <c r="C16006" s="264" t="s">
        <v>138</v>
      </c>
      <c r="D16006" s="74" t="str">
        <f t="shared" si="501"/>
        <v>nov/2019</v>
      </c>
      <c r="E16006" s="267">
        <v>43780</v>
      </c>
      <c r="F16006" s="265">
        <v>805945</v>
      </c>
      <c r="G16006" s="265" t="s">
        <v>2232</v>
      </c>
      <c r="H16006" s="273" t="s">
        <v>4582</v>
      </c>
      <c r="I16006" s="273" t="s">
        <v>2181</v>
      </c>
      <c r="J16006" s="278">
        <v>-3557.42</v>
      </c>
      <c r="K16006" s="83" t="str">
        <f>IFERROR(IFERROR(VLOOKUP(I16006,'DE-PARA'!B:D,3,0),VLOOKUP(I16006,'DE-PARA'!C:D,2,0)),"NÃO ENCONTRADO")</f>
        <v>Materiais</v>
      </c>
      <c r="L16006" s="50" t="str">
        <f>VLOOKUP(K16006,'Base -Receita-Despesa'!$B:$AS,1,FALSE)</f>
        <v>Materiais</v>
      </c>
    </row>
    <row r="16007" spans="1:12" x14ac:dyDescent="0.3">
      <c r="A16007" s="82" t="str">
        <f t="shared" si="500"/>
        <v>2019</v>
      </c>
      <c r="B16007" s="263" t="s">
        <v>2228</v>
      </c>
      <c r="C16007" s="264" t="s">
        <v>138</v>
      </c>
      <c r="D16007" s="74" t="str">
        <f t="shared" si="501"/>
        <v>nov/2019</v>
      </c>
      <c r="E16007" s="267">
        <v>43780</v>
      </c>
      <c r="F16007" s="265">
        <v>3191</v>
      </c>
      <c r="G16007" s="265" t="s">
        <v>2238</v>
      </c>
      <c r="H16007" s="273" t="s">
        <v>4706</v>
      </c>
      <c r="I16007" s="273" t="s">
        <v>2182</v>
      </c>
      <c r="J16007" s="268">
        <v>-335</v>
      </c>
      <c r="K16007" s="83" t="str">
        <f>IFERROR(IFERROR(VLOOKUP(I16007,'DE-PARA'!B:D,3,0),VLOOKUP(I16007,'DE-PARA'!C:D,2,0)),"NÃO ENCONTRADO")</f>
        <v>Materiais</v>
      </c>
      <c r="L16007" s="50" t="str">
        <f>VLOOKUP(K16007,'Base -Receita-Despesa'!$B:$AS,1,FALSE)</f>
        <v>Materiais</v>
      </c>
    </row>
    <row r="16008" spans="1:12" x14ac:dyDescent="0.3">
      <c r="A16008" s="82" t="str">
        <f t="shared" si="500"/>
        <v>2019</v>
      </c>
      <c r="B16008" s="263" t="s">
        <v>2228</v>
      </c>
      <c r="C16008" s="264" t="s">
        <v>138</v>
      </c>
      <c r="D16008" s="74" t="str">
        <f t="shared" si="501"/>
        <v>nov/2019</v>
      </c>
      <c r="E16008" s="267">
        <v>43780</v>
      </c>
      <c r="F16008" s="265">
        <v>90</v>
      </c>
      <c r="G16008" s="265" t="s">
        <v>2229</v>
      </c>
      <c r="H16008" s="273" t="s">
        <v>2351</v>
      </c>
      <c r="I16008" s="273" t="s">
        <v>145</v>
      </c>
      <c r="J16008" s="269">
        <v>-27466.5</v>
      </c>
      <c r="K16008" s="83" t="str">
        <f>IFERROR(IFERROR(VLOOKUP(I16008,'DE-PARA'!B:D,3,0),VLOOKUP(I16008,'DE-PARA'!C:D,2,0)),"NÃO ENCONTRADO")</f>
        <v>Serviços</v>
      </c>
      <c r="L16008" s="50" t="str">
        <f>VLOOKUP(K16008,'Base -Receita-Despesa'!$B:$AS,1,FALSE)</f>
        <v>Serviços</v>
      </c>
    </row>
    <row r="16009" spans="1:12" x14ac:dyDescent="0.3">
      <c r="A16009" s="82" t="str">
        <f t="shared" si="500"/>
        <v>2019</v>
      </c>
      <c r="B16009" s="263" t="s">
        <v>2228</v>
      </c>
      <c r="C16009" s="264" t="s">
        <v>138</v>
      </c>
      <c r="D16009" s="74" t="str">
        <f t="shared" si="501"/>
        <v>nov/2019</v>
      </c>
      <c r="E16009" s="267">
        <v>43780</v>
      </c>
      <c r="F16009" s="265">
        <v>7696</v>
      </c>
      <c r="G16009" s="265" t="s">
        <v>2229</v>
      </c>
      <c r="H16009" s="282" t="s">
        <v>4634</v>
      </c>
      <c r="I16009" s="273" t="s">
        <v>198</v>
      </c>
      <c r="J16009" s="268">
        <v>-99.98</v>
      </c>
      <c r="K16009" s="83" t="str">
        <f>IFERROR(IFERROR(VLOOKUP(I16009,'DE-PARA'!B:D,3,0),VLOOKUP(I16009,'DE-PARA'!C:D,2,0)),"NÃO ENCONTRADO")</f>
        <v>Materiais</v>
      </c>
      <c r="L16009" s="50" t="str">
        <f>VLOOKUP(K16009,'Base -Receita-Despesa'!$B:$AS,1,FALSE)</f>
        <v>Materiais</v>
      </c>
    </row>
    <row r="16010" spans="1:12" x14ac:dyDescent="0.3">
      <c r="A16010" s="82" t="str">
        <f t="shared" si="500"/>
        <v>2019</v>
      </c>
      <c r="B16010" s="263" t="s">
        <v>2228</v>
      </c>
      <c r="C16010" s="264" t="s">
        <v>138</v>
      </c>
      <c r="D16010" s="74" t="str">
        <f t="shared" si="501"/>
        <v>nov/2019</v>
      </c>
      <c r="E16010" s="267">
        <v>43780</v>
      </c>
      <c r="F16010" s="265">
        <v>441</v>
      </c>
      <c r="G16010" s="265" t="s">
        <v>2229</v>
      </c>
      <c r="H16010" s="282" t="s">
        <v>4391</v>
      </c>
      <c r="I16010" s="273" t="s">
        <v>2202</v>
      </c>
      <c r="J16010" s="278">
        <v>-10968.4</v>
      </c>
      <c r="K16010" s="83" t="str">
        <f>IFERROR(IFERROR(VLOOKUP(I16010,'DE-PARA'!B:D,3,0),VLOOKUP(I16010,'DE-PARA'!C:D,2,0)),"NÃO ENCONTRADO")</f>
        <v>Serviços</v>
      </c>
      <c r="L16010" s="50" t="str">
        <f>VLOOKUP(K16010,'Base -Receita-Despesa'!$B:$AS,1,FALSE)</f>
        <v>Serviços</v>
      </c>
    </row>
    <row r="16011" spans="1:12" x14ac:dyDescent="0.3">
      <c r="A16011" s="82" t="str">
        <f t="shared" si="500"/>
        <v>2019</v>
      </c>
      <c r="B16011" s="263" t="s">
        <v>2228</v>
      </c>
      <c r="C16011" s="264" t="s">
        <v>138</v>
      </c>
      <c r="D16011" s="74" t="str">
        <f t="shared" si="501"/>
        <v>nov/2019</v>
      </c>
      <c r="E16011" s="267">
        <v>43780</v>
      </c>
      <c r="F16011" s="265">
        <v>448</v>
      </c>
      <c r="G16011" s="265" t="s">
        <v>2229</v>
      </c>
      <c r="H16011" s="282" t="s">
        <v>4391</v>
      </c>
      <c r="I16011" s="273" t="s">
        <v>2202</v>
      </c>
      <c r="J16011" s="278">
        <v>-9672.1</v>
      </c>
      <c r="K16011" s="83" t="str">
        <f>IFERROR(IFERROR(VLOOKUP(I16011,'DE-PARA'!B:D,3,0),VLOOKUP(I16011,'DE-PARA'!C:D,2,0)),"NÃO ENCONTRADO")</f>
        <v>Serviços</v>
      </c>
      <c r="L16011" s="50" t="str">
        <f>VLOOKUP(K16011,'Base -Receita-Despesa'!$B:$AS,1,FALSE)</f>
        <v>Serviços</v>
      </c>
    </row>
    <row r="16012" spans="1:12" x14ac:dyDescent="0.3">
      <c r="A16012" s="82" t="str">
        <f t="shared" si="500"/>
        <v>2019</v>
      </c>
      <c r="B16012" s="263" t="s">
        <v>2228</v>
      </c>
      <c r="C16012" s="264" t="s">
        <v>138</v>
      </c>
      <c r="D16012" s="74" t="str">
        <f t="shared" si="501"/>
        <v>nov/2019</v>
      </c>
      <c r="E16012" s="267">
        <v>43780</v>
      </c>
      <c r="F16012" s="285" t="s">
        <v>4900</v>
      </c>
      <c r="G16012" s="265" t="s">
        <v>2229</v>
      </c>
      <c r="H16012" s="273" t="s">
        <v>4901</v>
      </c>
      <c r="I16012" s="283" t="s">
        <v>176</v>
      </c>
      <c r="J16012" s="268">
        <v>-236.35</v>
      </c>
      <c r="K16012" s="83" t="str">
        <f>IFERROR(IFERROR(VLOOKUP(I16012,'DE-PARA'!B:D,3,0),VLOOKUP(I16012,'DE-PARA'!C:D,2,0)),"NÃO ENCONTRADO")</f>
        <v>Pessoal</v>
      </c>
      <c r="L16012" s="50" t="str">
        <f>VLOOKUP(K16012,'Base -Receita-Despesa'!$B:$AS,1,FALSE)</f>
        <v>Pessoal</v>
      </c>
    </row>
    <row r="16013" spans="1:12" x14ac:dyDescent="0.3">
      <c r="A16013" s="82" t="str">
        <f t="shared" si="500"/>
        <v>2019</v>
      </c>
      <c r="B16013" s="263" t="s">
        <v>2228</v>
      </c>
      <c r="C16013" s="264" t="s">
        <v>138</v>
      </c>
      <c r="D16013" s="74" t="str">
        <f t="shared" si="501"/>
        <v>nov/2019</v>
      </c>
      <c r="E16013" s="267">
        <v>43780</v>
      </c>
      <c r="F16013" s="285" t="s">
        <v>4902</v>
      </c>
      <c r="G16013" s="265" t="s">
        <v>2229</v>
      </c>
      <c r="H16013" s="273" t="s">
        <v>4903</v>
      </c>
      <c r="I16013" s="283" t="s">
        <v>176</v>
      </c>
      <c r="J16013" s="268">
        <v>-152.41999999999999</v>
      </c>
      <c r="K16013" s="83" t="str">
        <f>IFERROR(IFERROR(VLOOKUP(I16013,'DE-PARA'!B:D,3,0),VLOOKUP(I16013,'DE-PARA'!C:D,2,0)),"NÃO ENCONTRADO")</f>
        <v>Pessoal</v>
      </c>
      <c r="L16013" s="50" t="str">
        <f>VLOOKUP(K16013,'Base -Receita-Despesa'!$B:$AS,1,FALSE)</f>
        <v>Pessoal</v>
      </c>
    </row>
    <row r="16014" spans="1:12" x14ac:dyDescent="0.3">
      <c r="A16014" s="82" t="str">
        <f t="shared" si="500"/>
        <v>2019</v>
      </c>
      <c r="B16014" s="263" t="s">
        <v>2228</v>
      </c>
      <c r="C16014" s="264" t="s">
        <v>138</v>
      </c>
      <c r="D16014" s="74" t="str">
        <f t="shared" si="501"/>
        <v>nov/2019</v>
      </c>
      <c r="E16014" s="267">
        <v>43780</v>
      </c>
      <c r="F16014" s="285" t="s">
        <v>4904</v>
      </c>
      <c r="G16014" s="265" t="s">
        <v>2229</v>
      </c>
      <c r="H16014" s="273" t="s">
        <v>4905</v>
      </c>
      <c r="I16014" s="283" t="s">
        <v>176</v>
      </c>
      <c r="J16014" s="268">
        <v>-304.99</v>
      </c>
      <c r="K16014" s="83" t="str">
        <f>IFERROR(IFERROR(VLOOKUP(I16014,'DE-PARA'!B:D,3,0),VLOOKUP(I16014,'DE-PARA'!C:D,2,0)),"NÃO ENCONTRADO")</f>
        <v>Pessoal</v>
      </c>
      <c r="L16014" s="50" t="str">
        <f>VLOOKUP(K16014,'Base -Receita-Despesa'!$B:$AS,1,FALSE)</f>
        <v>Pessoal</v>
      </c>
    </row>
    <row r="16015" spans="1:12" x14ac:dyDescent="0.3">
      <c r="A16015" s="82" t="str">
        <f t="shared" si="500"/>
        <v>2019</v>
      </c>
      <c r="B16015" s="263" t="s">
        <v>2228</v>
      </c>
      <c r="C16015" s="264" t="s">
        <v>138</v>
      </c>
      <c r="D16015" s="74" t="str">
        <f t="shared" si="501"/>
        <v>nov/2019</v>
      </c>
      <c r="E16015" s="267">
        <v>43780</v>
      </c>
      <c r="F16015" s="285" t="s">
        <v>4906</v>
      </c>
      <c r="G16015" s="265" t="s">
        <v>2229</v>
      </c>
      <c r="H16015" s="273" t="s">
        <v>4851</v>
      </c>
      <c r="I16015" s="283" t="s">
        <v>176</v>
      </c>
      <c r="J16015" s="268">
        <v>-230.11</v>
      </c>
      <c r="K16015" s="83" t="str">
        <f>IFERROR(IFERROR(VLOOKUP(I16015,'DE-PARA'!B:D,3,0),VLOOKUP(I16015,'DE-PARA'!C:D,2,0)),"NÃO ENCONTRADO")</f>
        <v>Pessoal</v>
      </c>
      <c r="L16015" s="50" t="str">
        <f>VLOOKUP(K16015,'Base -Receita-Despesa'!$B:$AS,1,FALSE)</f>
        <v>Pessoal</v>
      </c>
    </row>
    <row r="16016" spans="1:12" x14ac:dyDescent="0.3">
      <c r="A16016" s="82" t="str">
        <f t="shared" si="500"/>
        <v>2019</v>
      </c>
      <c r="B16016" s="263" t="s">
        <v>2228</v>
      </c>
      <c r="C16016" s="264" t="s">
        <v>138</v>
      </c>
      <c r="D16016" s="74" t="str">
        <f t="shared" si="501"/>
        <v>nov/2019</v>
      </c>
      <c r="E16016" s="267">
        <v>43780</v>
      </c>
      <c r="F16016" s="285" t="s">
        <v>4907</v>
      </c>
      <c r="G16016" s="265" t="s">
        <v>2229</v>
      </c>
      <c r="H16016" s="273" t="s">
        <v>871</v>
      </c>
      <c r="I16016" s="283" t="s">
        <v>176</v>
      </c>
      <c r="J16016" s="268">
        <v>-88.22</v>
      </c>
      <c r="K16016" s="83" t="str">
        <f>IFERROR(IFERROR(VLOOKUP(I16016,'DE-PARA'!B:D,3,0),VLOOKUP(I16016,'DE-PARA'!C:D,2,0)),"NÃO ENCONTRADO")</f>
        <v>Pessoal</v>
      </c>
      <c r="L16016" s="50" t="str">
        <f>VLOOKUP(K16016,'Base -Receita-Despesa'!$B:$AS,1,FALSE)</f>
        <v>Pessoal</v>
      </c>
    </row>
    <row r="16017" spans="1:12" x14ac:dyDescent="0.3">
      <c r="A16017" s="82" t="str">
        <f t="shared" si="500"/>
        <v>2019</v>
      </c>
      <c r="B16017" s="263" t="s">
        <v>2228</v>
      </c>
      <c r="C16017" s="264" t="s">
        <v>138</v>
      </c>
      <c r="D16017" s="74" t="str">
        <f t="shared" si="501"/>
        <v>nov/2019</v>
      </c>
      <c r="E16017" s="267">
        <v>43780</v>
      </c>
      <c r="F16017" s="285" t="s">
        <v>4908</v>
      </c>
      <c r="G16017" s="265" t="s">
        <v>2229</v>
      </c>
      <c r="H16017" s="273" t="s">
        <v>4461</v>
      </c>
      <c r="I16017" s="283" t="s">
        <v>176</v>
      </c>
      <c r="J16017" s="268">
        <v>-666.09</v>
      </c>
      <c r="K16017" s="83" t="str">
        <f>IFERROR(IFERROR(VLOOKUP(I16017,'DE-PARA'!B:D,3,0),VLOOKUP(I16017,'DE-PARA'!C:D,2,0)),"NÃO ENCONTRADO")</f>
        <v>Pessoal</v>
      </c>
      <c r="L16017" s="50" t="str">
        <f>VLOOKUP(K16017,'Base -Receita-Despesa'!$B:$AS,1,FALSE)</f>
        <v>Pessoal</v>
      </c>
    </row>
    <row r="16018" spans="1:12" x14ac:dyDescent="0.3">
      <c r="A16018" s="82" t="str">
        <f t="shared" si="500"/>
        <v>2019</v>
      </c>
      <c r="B16018" s="263" t="s">
        <v>2228</v>
      </c>
      <c r="C16018" s="264" t="s">
        <v>138</v>
      </c>
      <c r="D16018" s="74" t="str">
        <f t="shared" si="501"/>
        <v>nov/2019</v>
      </c>
      <c r="E16018" s="267">
        <v>43780</v>
      </c>
      <c r="F16018" s="263" t="s">
        <v>1261</v>
      </c>
      <c r="G16018" s="265" t="s">
        <v>2229</v>
      </c>
      <c r="H16018" s="268" t="s">
        <v>2250</v>
      </c>
      <c r="I16018" s="268" t="s">
        <v>135</v>
      </c>
      <c r="J16018" s="268">
        <v>-9.5</v>
      </c>
      <c r="K16018" s="83" t="str">
        <f>IFERROR(IFERROR(VLOOKUP(I16018,'DE-PARA'!B:D,3,0),VLOOKUP(I16018,'DE-PARA'!C:D,2,0)),"NÃO ENCONTRADO")</f>
        <v>Outras Saídas</v>
      </c>
      <c r="L16018" s="50" t="str">
        <f>VLOOKUP(K16018,'Base -Receita-Despesa'!$B:$AS,1,FALSE)</f>
        <v>Outras Saídas</v>
      </c>
    </row>
    <row r="16019" spans="1:12" x14ac:dyDescent="0.3">
      <c r="A16019" s="82" t="str">
        <f t="shared" si="500"/>
        <v>2019</v>
      </c>
      <c r="B16019" s="263" t="s">
        <v>2228</v>
      </c>
      <c r="C16019" s="264" t="s">
        <v>138</v>
      </c>
      <c r="D16019" s="74" t="str">
        <f t="shared" si="501"/>
        <v>nov/2019</v>
      </c>
      <c r="E16019" s="267">
        <v>43780</v>
      </c>
      <c r="F16019" s="263" t="s">
        <v>1261</v>
      </c>
      <c r="G16019" s="265" t="s">
        <v>2229</v>
      </c>
      <c r="H16019" s="268" t="s">
        <v>2250</v>
      </c>
      <c r="I16019" s="268" t="s">
        <v>135</v>
      </c>
      <c r="J16019" s="268">
        <v>-9.5</v>
      </c>
      <c r="K16019" s="83" t="str">
        <f>IFERROR(IFERROR(VLOOKUP(I16019,'DE-PARA'!B:D,3,0),VLOOKUP(I16019,'DE-PARA'!C:D,2,0)),"NÃO ENCONTRADO")</f>
        <v>Outras Saídas</v>
      </c>
      <c r="L16019" s="50" t="str">
        <f>VLOOKUP(K16019,'Base -Receita-Despesa'!$B:$AS,1,FALSE)</f>
        <v>Outras Saídas</v>
      </c>
    </row>
    <row r="16020" spans="1:12" x14ac:dyDescent="0.3">
      <c r="A16020" s="82" t="str">
        <f t="shared" si="500"/>
        <v>2019</v>
      </c>
      <c r="B16020" s="263" t="s">
        <v>2228</v>
      </c>
      <c r="C16020" s="264" t="s">
        <v>138</v>
      </c>
      <c r="D16020" s="74" t="str">
        <f t="shared" si="501"/>
        <v>nov/2019</v>
      </c>
      <c r="E16020" s="267">
        <v>43780</v>
      </c>
      <c r="F16020" s="263" t="s">
        <v>1261</v>
      </c>
      <c r="G16020" s="265" t="s">
        <v>2229</v>
      </c>
      <c r="H16020" s="268" t="s">
        <v>2250</v>
      </c>
      <c r="I16020" s="268" t="s">
        <v>135</v>
      </c>
      <c r="J16020" s="268">
        <v>-9.5</v>
      </c>
      <c r="K16020" s="83" t="str">
        <f>IFERROR(IFERROR(VLOOKUP(I16020,'DE-PARA'!B:D,3,0),VLOOKUP(I16020,'DE-PARA'!C:D,2,0)),"NÃO ENCONTRADO")</f>
        <v>Outras Saídas</v>
      </c>
      <c r="L16020" s="50" t="str">
        <f>VLOOKUP(K16020,'Base -Receita-Despesa'!$B:$AS,1,FALSE)</f>
        <v>Outras Saídas</v>
      </c>
    </row>
    <row r="16021" spans="1:12" x14ac:dyDescent="0.3">
      <c r="A16021" s="82" t="str">
        <f t="shared" si="500"/>
        <v>2019</v>
      </c>
      <c r="B16021" s="263" t="s">
        <v>2228</v>
      </c>
      <c r="C16021" s="264" t="s">
        <v>138</v>
      </c>
      <c r="D16021" s="74" t="str">
        <f t="shared" si="501"/>
        <v>nov/2019</v>
      </c>
      <c r="E16021" s="267">
        <v>43780</v>
      </c>
      <c r="F16021" s="263" t="s">
        <v>1261</v>
      </c>
      <c r="G16021" s="265" t="s">
        <v>2229</v>
      </c>
      <c r="H16021" s="268" t="s">
        <v>2250</v>
      </c>
      <c r="I16021" s="268" t="s">
        <v>135</v>
      </c>
      <c r="J16021" s="268">
        <v>-9.5</v>
      </c>
      <c r="K16021" s="83" t="str">
        <f>IFERROR(IFERROR(VLOOKUP(I16021,'DE-PARA'!B:D,3,0),VLOOKUP(I16021,'DE-PARA'!C:D,2,0)),"NÃO ENCONTRADO")</f>
        <v>Outras Saídas</v>
      </c>
      <c r="L16021" s="50" t="str">
        <f>VLOOKUP(K16021,'Base -Receita-Despesa'!$B:$AS,1,FALSE)</f>
        <v>Outras Saídas</v>
      </c>
    </row>
    <row r="16022" spans="1:12" x14ac:dyDescent="0.3">
      <c r="A16022" s="82" t="str">
        <f t="shared" si="500"/>
        <v>2019</v>
      </c>
      <c r="B16022" s="263" t="s">
        <v>2228</v>
      </c>
      <c r="C16022" s="264" t="s">
        <v>138</v>
      </c>
      <c r="D16022" s="74" t="str">
        <f t="shared" si="501"/>
        <v>nov/2019</v>
      </c>
      <c r="E16022" s="267">
        <v>43780</v>
      </c>
      <c r="F16022" s="263" t="s">
        <v>1261</v>
      </c>
      <c r="G16022" s="265" t="s">
        <v>2229</v>
      </c>
      <c r="H16022" s="268" t="s">
        <v>2250</v>
      </c>
      <c r="I16022" s="268" t="s">
        <v>135</v>
      </c>
      <c r="J16022" s="268">
        <v>-9.5</v>
      </c>
      <c r="K16022" s="83" t="str">
        <f>IFERROR(IFERROR(VLOOKUP(I16022,'DE-PARA'!B:D,3,0),VLOOKUP(I16022,'DE-PARA'!C:D,2,0)),"NÃO ENCONTRADO")</f>
        <v>Outras Saídas</v>
      </c>
      <c r="L16022" s="50" t="str">
        <f>VLOOKUP(K16022,'Base -Receita-Despesa'!$B:$AS,1,FALSE)</f>
        <v>Outras Saídas</v>
      </c>
    </row>
    <row r="16023" spans="1:12" x14ac:dyDescent="0.3">
      <c r="A16023" s="82" t="str">
        <f t="shared" si="500"/>
        <v>2019</v>
      </c>
      <c r="B16023" s="263" t="s">
        <v>2228</v>
      </c>
      <c r="C16023" s="264" t="s">
        <v>138</v>
      </c>
      <c r="D16023" s="74" t="str">
        <f t="shared" si="501"/>
        <v>nov/2019</v>
      </c>
      <c r="E16023" s="267">
        <v>43780</v>
      </c>
      <c r="F16023" s="263" t="s">
        <v>1261</v>
      </c>
      <c r="G16023" s="265" t="s">
        <v>2229</v>
      </c>
      <c r="H16023" s="268" t="s">
        <v>2250</v>
      </c>
      <c r="I16023" s="268" t="s">
        <v>135</v>
      </c>
      <c r="J16023" s="268">
        <v>-9.5</v>
      </c>
      <c r="K16023" s="83" t="str">
        <f>IFERROR(IFERROR(VLOOKUP(I16023,'DE-PARA'!B:D,3,0),VLOOKUP(I16023,'DE-PARA'!C:D,2,0)),"NÃO ENCONTRADO")</f>
        <v>Outras Saídas</v>
      </c>
      <c r="L16023" s="50" t="str">
        <f>VLOOKUP(K16023,'Base -Receita-Despesa'!$B:$AS,1,FALSE)</f>
        <v>Outras Saídas</v>
      </c>
    </row>
    <row r="16024" spans="1:12" x14ac:dyDescent="0.3">
      <c r="A16024" s="82" t="str">
        <f t="shared" si="500"/>
        <v>2019</v>
      </c>
      <c r="B16024" s="263" t="s">
        <v>2228</v>
      </c>
      <c r="C16024" s="264" t="s">
        <v>138</v>
      </c>
      <c r="D16024" s="74" t="str">
        <f t="shared" si="501"/>
        <v>nov/2019</v>
      </c>
      <c r="E16024" s="267">
        <v>43780</v>
      </c>
      <c r="F16024" s="263" t="s">
        <v>1261</v>
      </c>
      <c r="G16024" s="265" t="s">
        <v>2229</v>
      </c>
      <c r="H16024" s="268" t="s">
        <v>2250</v>
      </c>
      <c r="I16024" s="268" t="s">
        <v>135</v>
      </c>
      <c r="J16024" s="268">
        <v>-9.5</v>
      </c>
      <c r="K16024" s="83" t="str">
        <f>IFERROR(IFERROR(VLOOKUP(I16024,'DE-PARA'!B:D,3,0),VLOOKUP(I16024,'DE-PARA'!C:D,2,0)),"NÃO ENCONTRADO")</f>
        <v>Outras Saídas</v>
      </c>
      <c r="L16024" s="50" t="str">
        <f>VLOOKUP(K16024,'Base -Receita-Despesa'!$B:$AS,1,FALSE)</f>
        <v>Outras Saídas</v>
      </c>
    </row>
    <row r="16025" spans="1:12" x14ac:dyDescent="0.3">
      <c r="A16025" s="82" t="str">
        <f t="shared" si="500"/>
        <v>2019</v>
      </c>
      <c r="B16025" s="263" t="s">
        <v>2228</v>
      </c>
      <c r="C16025" s="264" t="s">
        <v>138</v>
      </c>
      <c r="D16025" s="74" t="str">
        <f t="shared" si="501"/>
        <v>nov/2019</v>
      </c>
      <c r="E16025" s="267">
        <v>43780</v>
      </c>
      <c r="F16025" s="263" t="s">
        <v>1261</v>
      </c>
      <c r="G16025" s="265" t="s">
        <v>2229</v>
      </c>
      <c r="H16025" s="268" t="s">
        <v>2250</v>
      </c>
      <c r="I16025" s="268" t="s">
        <v>135</v>
      </c>
      <c r="J16025" s="268">
        <v>-9.5</v>
      </c>
      <c r="K16025" s="83" t="str">
        <f>IFERROR(IFERROR(VLOOKUP(I16025,'DE-PARA'!B:D,3,0),VLOOKUP(I16025,'DE-PARA'!C:D,2,0)),"NÃO ENCONTRADO")</f>
        <v>Outras Saídas</v>
      </c>
      <c r="L16025" s="50" t="str">
        <f>VLOOKUP(K16025,'Base -Receita-Despesa'!$B:$AS,1,FALSE)</f>
        <v>Outras Saídas</v>
      </c>
    </row>
    <row r="16026" spans="1:12" x14ac:dyDescent="0.3">
      <c r="A16026" s="82" t="str">
        <f t="shared" si="500"/>
        <v>2019</v>
      </c>
      <c r="B16026" s="263" t="s">
        <v>2228</v>
      </c>
      <c r="C16026" s="264" t="s">
        <v>138</v>
      </c>
      <c r="D16026" s="74" t="str">
        <f t="shared" si="501"/>
        <v>nov/2019</v>
      </c>
      <c r="E16026" s="267">
        <v>43780</v>
      </c>
      <c r="F16026" s="263" t="s">
        <v>1261</v>
      </c>
      <c r="G16026" s="265" t="s">
        <v>2229</v>
      </c>
      <c r="H16026" s="268" t="s">
        <v>2250</v>
      </c>
      <c r="I16026" s="268" t="s">
        <v>135</v>
      </c>
      <c r="J16026" s="268">
        <v>-9.5</v>
      </c>
      <c r="K16026" s="83" t="str">
        <f>IFERROR(IFERROR(VLOOKUP(I16026,'DE-PARA'!B:D,3,0),VLOOKUP(I16026,'DE-PARA'!C:D,2,0)),"NÃO ENCONTRADO")</f>
        <v>Outras Saídas</v>
      </c>
      <c r="L16026" s="50" t="str">
        <f>VLOOKUP(K16026,'Base -Receita-Despesa'!$B:$AS,1,FALSE)</f>
        <v>Outras Saídas</v>
      </c>
    </row>
    <row r="16027" spans="1:12" x14ac:dyDescent="0.3">
      <c r="A16027" s="82" t="str">
        <f t="shared" si="500"/>
        <v>2019</v>
      </c>
      <c r="B16027" s="263" t="s">
        <v>2228</v>
      </c>
      <c r="C16027" s="264" t="s">
        <v>138</v>
      </c>
      <c r="D16027" s="74" t="str">
        <f t="shared" si="501"/>
        <v>nov/2019</v>
      </c>
      <c r="E16027" s="267">
        <v>43780</v>
      </c>
      <c r="F16027" s="263" t="s">
        <v>1261</v>
      </c>
      <c r="G16027" s="265" t="s">
        <v>2229</v>
      </c>
      <c r="H16027" s="268" t="s">
        <v>2250</v>
      </c>
      <c r="I16027" s="268" t="s">
        <v>135</v>
      </c>
      <c r="J16027" s="268">
        <v>-9.5</v>
      </c>
      <c r="K16027" s="83" t="str">
        <f>IFERROR(IFERROR(VLOOKUP(I16027,'DE-PARA'!B:D,3,0),VLOOKUP(I16027,'DE-PARA'!C:D,2,0)),"NÃO ENCONTRADO")</f>
        <v>Outras Saídas</v>
      </c>
      <c r="L16027" s="50" t="str">
        <f>VLOOKUP(K16027,'Base -Receita-Despesa'!$B:$AS,1,FALSE)</f>
        <v>Outras Saídas</v>
      </c>
    </row>
    <row r="16028" spans="1:12" x14ac:dyDescent="0.3">
      <c r="A16028" s="82" t="str">
        <f t="shared" si="500"/>
        <v>2019</v>
      </c>
      <c r="B16028" s="263" t="s">
        <v>2228</v>
      </c>
      <c r="C16028" s="264" t="s">
        <v>138</v>
      </c>
      <c r="D16028" s="74" t="str">
        <f t="shared" si="501"/>
        <v>nov/2019</v>
      </c>
      <c r="E16028" s="267">
        <v>43780</v>
      </c>
      <c r="F16028" s="263" t="s">
        <v>1261</v>
      </c>
      <c r="G16028" s="265" t="s">
        <v>2229</v>
      </c>
      <c r="H16028" s="268" t="s">
        <v>2250</v>
      </c>
      <c r="I16028" s="268" t="s">
        <v>135</v>
      </c>
      <c r="J16028" s="268">
        <v>-9.5</v>
      </c>
      <c r="K16028" s="83" t="str">
        <f>IFERROR(IFERROR(VLOOKUP(I16028,'DE-PARA'!B:D,3,0),VLOOKUP(I16028,'DE-PARA'!C:D,2,0)),"NÃO ENCONTRADO")</f>
        <v>Outras Saídas</v>
      </c>
      <c r="L16028" s="50" t="str">
        <f>VLOOKUP(K16028,'Base -Receita-Despesa'!$B:$AS,1,FALSE)</f>
        <v>Outras Saídas</v>
      </c>
    </row>
    <row r="16029" spans="1:12" x14ac:dyDescent="0.3">
      <c r="A16029" s="82" t="str">
        <f t="shared" si="500"/>
        <v>2019</v>
      </c>
      <c r="B16029" s="263" t="s">
        <v>2228</v>
      </c>
      <c r="C16029" s="264" t="s">
        <v>138</v>
      </c>
      <c r="D16029" s="74" t="str">
        <f t="shared" si="501"/>
        <v>nov/2019</v>
      </c>
      <c r="E16029" s="267">
        <v>43780</v>
      </c>
      <c r="F16029" s="263" t="s">
        <v>1261</v>
      </c>
      <c r="G16029" s="265" t="s">
        <v>2229</v>
      </c>
      <c r="H16029" s="268" t="s">
        <v>2250</v>
      </c>
      <c r="I16029" s="268" t="s">
        <v>135</v>
      </c>
      <c r="J16029" s="268">
        <v>-9.5</v>
      </c>
      <c r="K16029" s="83" t="str">
        <f>IFERROR(IFERROR(VLOOKUP(I16029,'DE-PARA'!B:D,3,0),VLOOKUP(I16029,'DE-PARA'!C:D,2,0)),"NÃO ENCONTRADO")</f>
        <v>Outras Saídas</v>
      </c>
      <c r="L16029" s="50" t="str">
        <f>VLOOKUP(K16029,'Base -Receita-Despesa'!$B:$AS,1,FALSE)</f>
        <v>Outras Saídas</v>
      </c>
    </row>
    <row r="16030" spans="1:12" x14ac:dyDescent="0.3">
      <c r="A16030" s="82" t="str">
        <f t="shared" si="500"/>
        <v>2019</v>
      </c>
      <c r="B16030" s="263" t="s">
        <v>2228</v>
      </c>
      <c r="C16030" s="264" t="s">
        <v>138</v>
      </c>
      <c r="D16030" s="74" t="str">
        <f t="shared" si="501"/>
        <v>nov/2019</v>
      </c>
      <c r="E16030" s="267">
        <v>43780</v>
      </c>
      <c r="F16030" s="263" t="s">
        <v>1261</v>
      </c>
      <c r="G16030" s="265" t="s">
        <v>2229</v>
      </c>
      <c r="H16030" s="268" t="s">
        <v>2250</v>
      </c>
      <c r="I16030" s="268" t="s">
        <v>135</v>
      </c>
      <c r="J16030" s="268">
        <v>-9.5</v>
      </c>
      <c r="K16030" s="83" t="str">
        <f>IFERROR(IFERROR(VLOOKUP(I16030,'DE-PARA'!B:D,3,0),VLOOKUP(I16030,'DE-PARA'!C:D,2,0)),"NÃO ENCONTRADO")</f>
        <v>Outras Saídas</v>
      </c>
      <c r="L16030" s="50" t="str">
        <f>VLOOKUP(K16030,'Base -Receita-Despesa'!$B:$AS,1,FALSE)</f>
        <v>Outras Saídas</v>
      </c>
    </row>
    <row r="16031" spans="1:12" x14ac:dyDescent="0.3">
      <c r="A16031" s="82" t="str">
        <f t="shared" si="500"/>
        <v>2019</v>
      </c>
      <c r="B16031" s="263" t="s">
        <v>2228</v>
      </c>
      <c r="C16031" s="264" t="s">
        <v>138</v>
      </c>
      <c r="D16031" s="74" t="str">
        <f t="shared" si="501"/>
        <v>nov/2019</v>
      </c>
      <c r="E16031" s="267">
        <v>43780</v>
      </c>
      <c r="F16031" s="263" t="s">
        <v>1261</v>
      </c>
      <c r="G16031" s="265" t="s">
        <v>2229</v>
      </c>
      <c r="H16031" s="268" t="s">
        <v>2250</v>
      </c>
      <c r="I16031" s="268" t="s">
        <v>135</v>
      </c>
      <c r="J16031" s="268">
        <v>-9.5</v>
      </c>
      <c r="K16031" s="83" t="str">
        <f>IFERROR(IFERROR(VLOOKUP(I16031,'DE-PARA'!B:D,3,0),VLOOKUP(I16031,'DE-PARA'!C:D,2,0)),"NÃO ENCONTRADO")</f>
        <v>Outras Saídas</v>
      </c>
      <c r="L16031" s="50" t="str">
        <f>VLOOKUP(K16031,'Base -Receita-Despesa'!$B:$AS,1,FALSE)</f>
        <v>Outras Saídas</v>
      </c>
    </row>
    <row r="16032" spans="1:12" x14ac:dyDescent="0.3">
      <c r="A16032" s="82" t="str">
        <f t="shared" si="500"/>
        <v>2019</v>
      </c>
      <c r="B16032" s="263" t="s">
        <v>2228</v>
      </c>
      <c r="C16032" s="264" t="s">
        <v>138</v>
      </c>
      <c r="D16032" s="74" t="str">
        <f t="shared" si="501"/>
        <v>nov/2019</v>
      </c>
      <c r="E16032" s="267">
        <v>43780</v>
      </c>
      <c r="F16032" s="263" t="s">
        <v>1261</v>
      </c>
      <c r="G16032" s="265" t="s">
        <v>2229</v>
      </c>
      <c r="H16032" s="268" t="s">
        <v>2250</v>
      </c>
      <c r="I16032" s="268" t="s">
        <v>135</v>
      </c>
      <c r="J16032" s="268">
        <v>-9.5</v>
      </c>
      <c r="K16032" s="83" t="str">
        <f>IFERROR(IFERROR(VLOOKUP(I16032,'DE-PARA'!B:D,3,0),VLOOKUP(I16032,'DE-PARA'!C:D,2,0)),"NÃO ENCONTRADO")</f>
        <v>Outras Saídas</v>
      </c>
      <c r="L16032" s="50" t="str">
        <f>VLOOKUP(K16032,'Base -Receita-Despesa'!$B:$AS,1,FALSE)</f>
        <v>Outras Saídas</v>
      </c>
    </row>
    <row r="16033" spans="1:12" x14ac:dyDescent="0.3">
      <c r="A16033" s="82" t="str">
        <f t="shared" si="500"/>
        <v>2019</v>
      </c>
      <c r="B16033" s="263" t="s">
        <v>2228</v>
      </c>
      <c r="C16033" s="264" t="s">
        <v>138</v>
      </c>
      <c r="D16033" s="74" t="str">
        <f t="shared" si="501"/>
        <v>nov/2019</v>
      </c>
      <c r="E16033" s="267">
        <v>43780</v>
      </c>
      <c r="F16033" s="263" t="s">
        <v>1261</v>
      </c>
      <c r="G16033" s="265" t="s">
        <v>2229</v>
      </c>
      <c r="H16033" s="268" t="s">
        <v>2250</v>
      </c>
      <c r="I16033" s="268" t="s">
        <v>135</v>
      </c>
      <c r="J16033" s="268">
        <v>-9.5</v>
      </c>
      <c r="K16033" s="83" t="str">
        <f>IFERROR(IFERROR(VLOOKUP(I16033,'DE-PARA'!B:D,3,0),VLOOKUP(I16033,'DE-PARA'!C:D,2,0)),"NÃO ENCONTRADO")</f>
        <v>Outras Saídas</v>
      </c>
      <c r="L16033" s="50" t="str">
        <f>VLOOKUP(K16033,'Base -Receita-Despesa'!$B:$AS,1,FALSE)</f>
        <v>Outras Saídas</v>
      </c>
    </row>
    <row r="16034" spans="1:12" x14ac:dyDescent="0.3">
      <c r="A16034" s="82" t="str">
        <f t="shared" si="500"/>
        <v>2019</v>
      </c>
      <c r="B16034" s="263" t="s">
        <v>2228</v>
      </c>
      <c r="C16034" s="264" t="s">
        <v>138</v>
      </c>
      <c r="D16034" s="74" t="str">
        <f t="shared" si="501"/>
        <v>nov/2019</v>
      </c>
      <c r="E16034" s="267">
        <v>43780</v>
      </c>
      <c r="F16034" s="263" t="s">
        <v>1261</v>
      </c>
      <c r="G16034" s="265" t="s">
        <v>2229</v>
      </c>
      <c r="H16034" s="268" t="s">
        <v>2250</v>
      </c>
      <c r="I16034" s="268" t="s">
        <v>135</v>
      </c>
      <c r="J16034" s="268">
        <v>-9.5</v>
      </c>
      <c r="K16034" s="83" t="str">
        <f>IFERROR(IFERROR(VLOOKUP(I16034,'DE-PARA'!B:D,3,0),VLOOKUP(I16034,'DE-PARA'!C:D,2,0)),"NÃO ENCONTRADO")</f>
        <v>Outras Saídas</v>
      </c>
      <c r="L16034" s="50" t="str">
        <f>VLOOKUP(K16034,'Base -Receita-Despesa'!$B:$AS,1,FALSE)</f>
        <v>Outras Saídas</v>
      </c>
    </row>
    <row r="16035" spans="1:12" x14ac:dyDescent="0.3">
      <c r="A16035" s="82" t="str">
        <f t="shared" si="500"/>
        <v>2019</v>
      </c>
      <c r="B16035" s="263" t="s">
        <v>2228</v>
      </c>
      <c r="C16035" s="264" t="s">
        <v>138</v>
      </c>
      <c r="D16035" s="74" t="str">
        <f t="shared" si="501"/>
        <v>nov/2019</v>
      </c>
      <c r="E16035" s="267">
        <v>43780</v>
      </c>
      <c r="F16035" s="263" t="s">
        <v>1261</v>
      </c>
      <c r="G16035" s="265" t="s">
        <v>2229</v>
      </c>
      <c r="H16035" s="268" t="s">
        <v>2250</v>
      </c>
      <c r="I16035" s="268" t="s">
        <v>135</v>
      </c>
      <c r="J16035" s="268">
        <v>-9.5</v>
      </c>
      <c r="K16035" s="83" t="str">
        <f>IFERROR(IFERROR(VLOOKUP(I16035,'DE-PARA'!B:D,3,0),VLOOKUP(I16035,'DE-PARA'!C:D,2,0)),"NÃO ENCONTRADO")</f>
        <v>Outras Saídas</v>
      </c>
      <c r="L16035" s="50" t="str">
        <f>VLOOKUP(K16035,'Base -Receita-Despesa'!$B:$AS,1,FALSE)</f>
        <v>Outras Saídas</v>
      </c>
    </row>
    <row r="16036" spans="1:12" x14ac:dyDescent="0.3">
      <c r="A16036" s="82" t="str">
        <f t="shared" si="500"/>
        <v>2019</v>
      </c>
      <c r="B16036" s="263" t="s">
        <v>2228</v>
      </c>
      <c r="C16036" s="264" t="s">
        <v>138</v>
      </c>
      <c r="D16036" s="74" t="str">
        <f t="shared" si="501"/>
        <v>nov/2019</v>
      </c>
      <c r="E16036" s="267">
        <v>43780</v>
      </c>
      <c r="F16036" s="263" t="s">
        <v>1261</v>
      </c>
      <c r="G16036" s="265" t="s">
        <v>2229</v>
      </c>
      <c r="H16036" s="268" t="s">
        <v>2250</v>
      </c>
      <c r="I16036" s="268" t="s">
        <v>135</v>
      </c>
      <c r="J16036" s="268">
        <v>-9.5</v>
      </c>
      <c r="K16036" s="83" t="str">
        <f>IFERROR(IFERROR(VLOOKUP(I16036,'DE-PARA'!B:D,3,0),VLOOKUP(I16036,'DE-PARA'!C:D,2,0)),"NÃO ENCONTRADO")</f>
        <v>Outras Saídas</v>
      </c>
      <c r="L16036" s="50" t="str">
        <f>VLOOKUP(K16036,'Base -Receita-Despesa'!$B:$AS,1,FALSE)</f>
        <v>Outras Saídas</v>
      </c>
    </row>
    <row r="16037" spans="1:12" x14ac:dyDescent="0.3">
      <c r="A16037" s="82" t="str">
        <f t="shared" si="500"/>
        <v>2019</v>
      </c>
      <c r="B16037" s="263" t="s">
        <v>2228</v>
      </c>
      <c r="C16037" s="264" t="s">
        <v>138</v>
      </c>
      <c r="D16037" s="74" t="str">
        <f t="shared" si="501"/>
        <v>nov/2019</v>
      </c>
      <c r="E16037" s="267">
        <v>43780</v>
      </c>
      <c r="F16037" s="263" t="s">
        <v>1261</v>
      </c>
      <c r="G16037" s="265" t="s">
        <v>2229</v>
      </c>
      <c r="H16037" s="268" t="s">
        <v>2250</v>
      </c>
      <c r="I16037" s="268" t="s">
        <v>135</v>
      </c>
      <c r="J16037" s="268">
        <v>-9.5</v>
      </c>
      <c r="K16037" s="83" t="str">
        <f>IFERROR(IFERROR(VLOOKUP(I16037,'DE-PARA'!B:D,3,0),VLOOKUP(I16037,'DE-PARA'!C:D,2,0)),"NÃO ENCONTRADO")</f>
        <v>Outras Saídas</v>
      </c>
      <c r="L16037" s="50" t="str">
        <f>VLOOKUP(K16037,'Base -Receita-Despesa'!$B:$AS,1,FALSE)</f>
        <v>Outras Saídas</v>
      </c>
    </row>
    <row r="16038" spans="1:12" x14ac:dyDescent="0.3">
      <c r="A16038" s="82" t="str">
        <f t="shared" si="500"/>
        <v>2019</v>
      </c>
      <c r="B16038" s="263" t="s">
        <v>2228</v>
      </c>
      <c r="C16038" s="264" t="s">
        <v>138</v>
      </c>
      <c r="D16038" s="74" t="str">
        <f t="shared" si="501"/>
        <v>nov/2019</v>
      </c>
      <c r="E16038" s="267">
        <v>43780</v>
      </c>
      <c r="F16038" s="263" t="s">
        <v>1261</v>
      </c>
      <c r="G16038" s="265" t="s">
        <v>2229</v>
      </c>
      <c r="H16038" s="268" t="s">
        <v>2250</v>
      </c>
      <c r="I16038" s="268" t="s">
        <v>135</v>
      </c>
      <c r="J16038" s="268">
        <v>-9.5</v>
      </c>
      <c r="K16038" s="83" t="str">
        <f>IFERROR(IFERROR(VLOOKUP(I16038,'DE-PARA'!B:D,3,0),VLOOKUP(I16038,'DE-PARA'!C:D,2,0)),"NÃO ENCONTRADO")</f>
        <v>Outras Saídas</v>
      </c>
      <c r="L16038" s="50" t="str">
        <f>VLOOKUP(K16038,'Base -Receita-Despesa'!$B:$AS,1,FALSE)</f>
        <v>Outras Saídas</v>
      </c>
    </row>
    <row r="16039" spans="1:12" x14ac:dyDescent="0.3">
      <c r="A16039" s="82" t="str">
        <f t="shared" si="500"/>
        <v>2019</v>
      </c>
      <c r="B16039" s="263" t="s">
        <v>2228</v>
      </c>
      <c r="C16039" s="264" t="s">
        <v>138</v>
      </c>
      <c r="D16039" s="74" t="str">
        <f t="shared" si="501"/>
        <v>nov/2019</v>
      </c>
      <c r="E16039" s="267">
        <v>43780</v>
      </c>
      <c r="F16039" s="263" t="s">
        <v>1261</v>
      </c>
      <c r="G16039" s="265" t="s">
        <v>2229</v>
      </c>
      <c r="H16039" s="268" t="s">
        <v>2250</v>
      </c>
      <c r="I16039" s="268" t="s">
        <v>135</v>
      </c>
      <c r="J16039" s="268">
        <v>-9.5</v>
      </c>
      <c r="K16039" s="83" t="str">
        <f>IFERROR(IFERROR(VLOOKUP(I16039,'DE-PARA'!B:D,3,0),VLOOKUP(I16039,'DE-PARA'!C:D,2,0)),"NÃO ENCONTRADO")</f>
        <v>Outras Saídas</v>
      </c>
      <c r="L16039" s="50" t="str">
        <f>VLOOKUP(K16039,'Base -Receita-Despesa'!$B:$AS,1,FALSE)</f>
        <v>Outras Saídas</v>
      </c>
    </row>
    <row r="16040" spans="1:12" x14ac:dyDescent="0.3">
      <c r="A16040" s="82" t="str">
        <f t="shared" si="500"/>
        <v>2019</v>
      </c>
      <c r="B16040" s="263" t="s">
        <v>2228</v>
      </c>
      <c r="C16040" s="264" t="s">
        <v>138</v>
      </c>
      <c r="D16040" s="74" t="str">
        <f t="shared" si="501"/>
        <v>nov/2019</v>
      </c>
      <c r="E16040" s="267">
        <v>43780</v>
      </c>
      <c r="F16040" s="263" t="s">
        <v>1261</v>
      </c>
      <c r="G16040" s="265" t="s">
        <v>2229</v>
      </c>
      <c r="H16040" s="268" t="s">
        <v>2250</v>
      </c>
      <c r="I16040" s="268" t="s">
        <v>135</v>
      </c>
      <c r="J16040" s="268">
        <v>-9.5</v>
      </c>
      <c r="K16040" s="83" t="str">
        <f>IFERROR(IFERROR(VLOOKUP(I16040,'DE-PARA'!B:D,3,0),VLOOKUP(I16040,'DE-PARA'!C:D,2,0)),"NÃO ENCONTRADO")</f>
        <v>Outras Saídas</v>
      </c>
      <c r="L16040" s="50" t="str">
        <f>VLOOKUP(K16040,'Base -Receita-Despesa'!$B:$AS,1,FALSE)</f>
        <v>Outras Saídas</v>
      </c>
    </row>
    <row r="16041" spans="1:12" x14ac:dyDescent="0.3">
      <c r="A16041" s="82" t="str">
        <f t="shared" si="500"/>
        <v>2019</v>
      </c>
      <c r="B16041" s="263" t="s">
        <v>2228</v>
      </c>
      <c r="C16041" s="264" t="s">
        <v>138</v>
      </c>
      <c r="D16041" s="74" t="str">
        <f t="shared" si="501"/>
        <v>nov/2019</v>
      </c>
      <c r="E16041" s="267">
        <v>43780</v>
      </c>
      <c r="F16041" s="263" t="s">
        <v>1261</v>
      </c>
      <c r="G16041" s="265" t="s">
        <v>2229</v>
      </c>
      <c r="H16041" s="268" t="s">
        <v>2250</v>
      </c>
      <c r="I16041" s="268" t="s">
        <v>135</v>
      </c>
      <c r="J16041" s="268">
        <v>-9.5</v>
      </c>
      <c r="K16041" s="83" t="str">
        <f>IFERROR(IFERROR(VLOOKUP(I16041,'DE-PARA'!B:D,3,0),VLOOKUP(I16041,'DE-PARA'!C:D,2,0)),"NÃO ENCONTRADO")</f>
        <v>Outras Saídas</v>
      </c>
      <c r="L16041" s="50" t="str">
        <f>VLOOKUP(K16041,'Base -Receita-Despesa'!$B:$AS,1,FALSE)</f>
        <v>Outras Saídas</v>
      </c>
    </row>
    <row r="16042" spans="1:12" x14ac:dyDescent="0.3">
      <c r="A16042" s="82" t="str">
        <f t="shared" ref="A16042:A16105" si="502">IF(K16042="NÃO ENCONTRADO",0,RIGHT(D16042,4))</f>
        <v>2019</v>
      </c>
      <c r="B16042" s="263" t="s">
        <v>2228</v>
      </c>
      <c r="C16042" s="264" t="s">
        <v>138</v>
      </c>
      <c r="D16042" s="74" t="str">
        <f t="shared" si="501"/>
        <v>nov/2019</v>
      </c>
      <c r="E16042" s="267">
        <v>43780</v>
      </c>
      <c r="F16042" s="263" t="s">
        <v>1261</v>
      </c>
      <c r="G16042" s="265" t="s">
        <v>2229</v>
      </c>
      <c r="H16042" s="268" t="s">
        <v>2250</v>
      </c>
      <c r="I16042" s="268" t="s">
        <v>135</v>
      </c>
      <c r="J16042" s="268">
        <v>-9.5</v>
      </c>
      <c r="K16042" s="83" t="str">
        <f>IFERROR(IFERROR(VLOOKUP(I16042,'DE-PARA'!B:D,3,0),VLOOKUP(I16042,'DE-PARA'!C:D,2,0)),"NÃO ENCONTRADO")</f>
        <v>Outras Saídas</v>
      </c>
      <c r="L16042" s="50" t="str">
        <f>VLOOKUP(K16042,'Base -Receita-Despesa'!$B:$AS,1,FALSE)</f>
        <v>Outras Saídas</v>
      </c>
    </row>
    <row r="16043" spans="1:12" x14ac:dyDescent="0.3">
      <c r="A16043" s="82" t="str">
        <f t="shared" si="502"/>
        <v>2019</v>
      </c>
      <c r="B16043" s="263" t="s">
        <v>2228</v>
      </c>
      <c r="C16043" s="264" t="s">
        <v>138</v>
      </c>
      <c r="D16043" s="74" t="str">
        <f t="shared" si="501"/>
        <v>nov/2019</v>
      </c>
      <c r="E16043" s="267">
        <v>43780</v>
      </c>
      <c r="F16043" s="263" t="s">
        <v>1261</v>
      </c>
      <c r="G16043" s="265" t="s">
        <v>2229</v>
      </c>
      <c r="H16043" s="268" t="s">
        <v>2250</v>
      </c>
      <c r="I16043" s="268" t="s">
        <v>135</v>
      </c>
      <c r="J16043" s="268">
        <v>-9.5</v>
      </c>
      <c r="K16043" s="83" t="str">
        <f>IFERROR(IFERROR(VLOOKUP(I16043,'DE-PARA'!B:D,3,0),VLOOKUP(I16043,'DE-PARA'!C:D,2,0)),"NÃO ENCONTRADO")</f>
        <v>Outras Saídas</v>
      </c>
      <c r="L16043" s="50" t="str">
        <f>VLOOKUP(K16043,'Base -Receita-Despesa'!$B:$AS,1,FALSE)</f>
        <v>Outras Saídas</v>
      </c>
    </row>
    <row r="16044" spans="1:12" x14ac:dyDescent="0.3">
      <c r="A16044" s="82" t="str">
        <f t="shared" si="502"/>
        <v>2019</v>
      </c>
      <c r="B16044" s="263" t="s">
        <v>2228</v>
      </c>
      <c r="C16044" s="264" t="s">
        <v>138</v>
      </c>
      <c r="D16044" s="74" t="str">
        <f t="shared" si="501"/>
        <v>nov/2019</v>
      </c>
      <c r="E16044" s="267">
        <v>43780</v>
      </c>
      <c r="F16044" s="263" t="s">
        <v>1261</v>
      </c>
      <c r="G16044" s="265" t="s">
        <v>2229</v>
      </c>
      <c r="H16044" s="268" t="s">
        <v>2250</v>
      </c>
      <c r="I16044" s="268" t="s">
        <v>135</v>
      </c>
      <c r="J16044" s="268">
        <v>-9.5</v>
      </c>
      <c r="K16044" s="83" t="str">
        <f>IFERROR(IFERROR(VLOOKUP(I16044,'DE-PARA'!B:D,3,0),VLOOKUP(I16044,'DE-PARA'!C:D,2,0)),"NÃO ENCONTRADO")</f>
        <v>Outras Saídas</v>
      </c>
      <c r="L16044" s="50" t="str">
        <f>VLOOKUP(K16044,'Base -Receita-Despesa'!$B:$AS,1,FALSE)</f>
        <v>Outras Saídas</v>
      </c>
    </row>
    <row r="16045" spans="1:12" x14ac:dyDescent="0.3">
      <c r="A16045" s="82" t="str">
        <f t="shared" si="502"/>
        <v>2019</v>
      </c>
      <c r="B16045" s="263" t="s">
        <v>2228</v>
      </c>
      <c r="C16045" s="264" t="s">
        <v>138</v>
      </c>
      <c r="D16045" s="74" t="str">
        <f t="shared" si="501"/>
        <v>nov/2019</v>
      </c>
      <c r="E16045" s="267">
        <v>43780</v>
      </c>
      <c r="F16045" s="263" t="s">
        <v>1261</v>
      </c>
      <c r="G16045" s="265" t="s">
        <v>2229</v>
      </c>
      <c r="H16045" s="268" t="s">
        <v>2250</v>
      </c>
      <c r="I16045" s="268" t="s">
        <v>135</v>
      </c>
      <c r="J16045" s="268">
        <v>-9.5</v>
      </c>
      <c r="K16045" s="83" t="str">
        <f>IFERROR(IFERROR(VLOOKUP(I16045,'DE-PARA'!B:D,3,0),VLOOKUP(I16045,'DE-PARA'!C:D,2,0)),"NÃO ENCONTRADO")</f>
        <v>Outras Saídas</v>
      </c>
      <c r="L16045" s="50" t="str">
        <f>VLOOKUP(K16045,'Base -Receita-Despesa'!$B:$AS,1,FALSE)</f>
        <v>Outras Saídas</v>
      </c>
    </row>
    <row r="16046" spans="1:12" x14ac:dyDescent="0.3">
      <c r="A16046" s="82" t="str">
        <f t="shared" si="502"/>
        <v>2019</v>
      </c>
      <c r="B16046" s="263" t="s">
        <v>2228</v>
      </c>
      <c r="C16046" s="264" t="s">
        <v>138</v>
      </c>
      <c r="D16046" s="74" t="str">
        <f t="shared" si="501"/>
        <v>nov/2019</v>
      </c>
      <c r="E16046" s="267">
        <v>43780</v>
      </c>
      <c r="F16046" s="263" t="s">
        <v>1261</v>
      </c>
      <c r="G16046" s="265" t="s">
        <v>2229</v>
      </c>
      <c r="H16046" s="268" t="s">
        <v>2250</v>
      </c>
      <c r="I16046" s="268" t="s">
        <v>135</v>
      </c>
      <c r="J16046" s="268">
        <v>-9.5</v>
      </c>
      <c r="K16046" s="83" t="str">
        <f>IFERROR(IFERROR(VLOOKUP(I16046,'DE-PARA'!B:D,3,0),VLOOKUP(I16046,'DE-PARA'!C:D,2,0)),"NÃO ENCONTRADO")</f>
        <v>Outras Saídas</v>
      </c>
      <c r="L16046" s="50" t="str">
        <f>VLOOKUP(K16046,'Base -Receita-Despesa'!$B:$AS,1,FALSE)</f>
        <v>Outras Saídas</v>
      </c>
    </row>
    <row r="16047" spans="1:12" x14ac:dyDescent="0.3">
      <c r="A16047" s="82" t="str">
        <f t="shared" si="502"/>
        <v>2019</v>
      </c>
      <c r="B16047" s="263" t="s">
        <v>2228</v>
      </c>
      <c r="C16047" s="264" t="s">
        <v>138</v>
      </c>
      <c r="D16047" s="74" t="str">
        <f t="shared" si="501"/>
        <v>nov/2019</v>
      </c>
      <c r="E16047" s="267">
        <v>43780</v>
      </c>
      <c r="F16047" s="263" t="s">
        <v>1261</v>
      </c>
      <c r="G16047" s="265" t="s">
        <v>2229</v>
      </c>
      <c r="H16047" s="268" t="s">
        <v>2250</v>
      </c>
      <c r="I16047" s="268" t="s">
        <v>135</v>
      </c>
      <c r="J16047" s="268">
        <v>-9.5</v>
      </c>
      <c r="K16047" s="83" t="str">
        <f>IFERROR(IFERROR(VLOOKUP(I16047,'DE-PARA'!B:D,3,0),VLOOKUP(I16047,'DE-PARA'!C:D,2,0)),"NÃO ENCONTRADO")</f>
        <v>Outras Saídas</v>
      </c>
      <c r="L16047" s="50" t="str">
        <f>VLOOKUP(K16047,'Base -Receita-Despesa'!$B:$AS,1,FALSE)</f>
        <v>Outras Saídas</v>
      </c>
    </row>
    <row r="16048" spans="1:12" x14ac:dyDescent="0.3">
      <c r="A16048" s="82" t="str">
        <f t="shared" si="502"/>
        <v>2019</v>
      </c>
      <c r="B16048" s="263" t="s">
        <v>2228</v>
      </c>
      <c r="C16048" s="264" t="s">
        <v>138</v>
      </c>
      <c r="D16048" s="74" t="str">
        <f t="shared" si="501"/>
        <v>nov/2019</v>
      </c>
      <c r="E16048" s="267">
        <v>43780</v>
      </c>
      <c r="F16048" s="263" t="s">
        <v>1261</v>
      </c>
      <c r="G16048" s="265" t="s">
        <v>2229</v>
      </c>
      <c r="H16048" s="268" t="s">
        <v>2250</v>
      </c>
      <c r="I16048" s="268" t="s">
        <v>135</v>
      </c>
      <c r="J16048" s="268">
        <v>-9.5</v>
      </c>
      <c r="K16048" s="83" t="str">
        <f>IFERROR(IFERROR(VLOOKUP(I16048,'DE-PARA'!B:D,3,0),VLOOKUP(I16048,'DE-PARA'!C:D,2,0)),"NÃO ENCONTRADO")</f>
        <v>Outras Saídas</v>
      </c>
      <c r="L16048" s="50" t="str">
        <f>VLOOKUP(K16048,'Base -Receita-Despesa'!$B:$AS,1,FALSE)</f>
        <v>Outras Saídas</v>
      </c>
    </row>
    <row r="16049" spans="1:12" x14ac:dyDescent="0.3">
      <c r="A16049" s="82" t="str">
        <f t="shared" si="502"/>
        <v>2019</v>
      </c>
      <c r="B16049" s="263" t="s">
        <v>2228</v>
      </c>
      <c r="C16049" s="264" t="s">
        <v>138</v>
      </c>
      <c r="D16049" s="74" t="str">
        <f t="shared" si="501"/>
        <v>nov/2019</v>
      </c>
      <c r="E16049" s="267">
        <v>43780</v>
      </c>
      <c r="F16049" s="263" t="s">
        <v>1261</v>
      </c>
      <c r="G16049" s="265" t="s">
        <v>2229</v>
      </c>
      <c r="H16049" s="268" t="s">
        <v>2250</v>
      </c>
      <c r="I16049" s="268" t="s">
        <v>135</v>
      </c>
      <c r="J16049" s="268">
        <v>-9.5</v>
      </c>
      <c r="K16049" s="83" t="str">
        <f>IFERROR(IFERROR(VLOOKUP(I16049,'DE-PARA'!B:D,3,0),VLOOKUP(I16049,'DE-PARA'!C:D,2,0)),"NÃO ENCONTRADO")</f>
        <v>Outras Saídas</v>
      </c>
      <c r="L16049" s="50" t="str">
        <f>VLOOKUP(K16049,'Base -Receita-Despesa'!$B:$AS,1,FALSE)</f>
        <v>Outras Saídas</v>
      </c>
    </row>
    <row r="16050" spans="1:12" x14ac:dyDescent="0.3">
      <c r="A16050" s="82" t="str">
        <f t="shared" si="502"/>
        <v>2019</v>
      </c>
      <c r="B16050" s="263" t="s">
        <v>2228</v>
      </c>
      <c r="C16050" s="264" t="s">
        <v>138</v>
      </c>
      <c r="D16050" s="74" t="str">
        <f t="shared" si="501"/>
        <v>nov/2019</v>
      </c>
      <c r="E16050" s="267">
        <v>43780</v>
      </c>
      <c r="F16050" s="263" t="s">
        <v>1261</v>
      </c>
      <c r="G16050" s="265" t="s">
        <v>2229</v>
      </c>
      <c r="H16050" s="268" t="s">
        <v>2250</v>
      </c>
      <c r="I16050" s="268" t="s">
        <v>135</v>
      </c>
      <c r="J16050" s="268">
        <v>-9.5</v>
      </c>
      <c r="K16050" s="83" t="str">
        <f>IFERROR(IFERROR(VLOOKUP(I16050,'DE-PARA'!B:D,3,0),VLOOKUP(I16050,'DE-PARA'!C:D,2,0)),"NÃO ENCONTRADO")</f>
        <v>Outras Saídas</v>
      </c>
      <c r="L16050" s="50" t="str">
        <f>VLOOKUP(K16050,'Base -Receita-Despesa'!$B:$AS,1,FALSE)</f>
        <v>Outras Saídas</v>
      </c>
    </row>
    <row r="16051" spans="1:12" x14ac:dyDescent="0.3">
      <c r="A16051" s="82" t="str">
        <f t="shared" si="502"/>
        <v>2019</v>
      </c>
      <c r="B16051" s="263" t="s">
        <v>2228</v>
      </c>
      <c r="C16051" s="264" t="s">
        <v>138</v>
      </c>
      <c r="D16051" s="74" t="str">
        <f t="shared" si="501"/>
        <v>nov/2019</v>
      </c>
      <c r="E16051" s="267">
        <v>43780</v>
      </c>
      <c r="F16051" s="263" t="s">
        <v>1261</v>
      </c>
      <c r="G16051" s="265" t="s">
        <v>2229</v>
      </c>
      <c r="H16051" s="268" t="s">
        <v>2250</v>
      </c>
      <c r="I16051" s="268" t="s">
        <v>135</v>
      </c>
      <c r="J16051" s="268">
        <v>-9.5</v>
      </c>
      <c r="K16051" s="83" t="str">
        <f>IFERROR(IFERROR(VLOOKUP(I16051,'DE-PARA'!B:D,3,0),VLOOKUP(I16051,'DE-PARA'!C:D,2,0)),"NÃO ENCONTRADO")</f>
        <v>Outras Saídas</v>
      </c>
      <c r="L16051" s="50" t="str">
        <f>VLOOKUP(K16051,'Base -Receita-Despesa'!$B:$AS,1,FALSE)</f>
        <v>Outras Saídas</v>
      </c>
    </row>
    <row r="16052" spans="1:12" x14ac:dyDescent="0.3">
      <c r="A16052" s="82" t="str">
        <f t="shared" si="502"/>
        <v>2019</v>
      </c>
      <c r="B16052" s="263" t="s">
        <v>2228</v>
      </c>
      <c r="C16052" s="264" t="s">
        <v>138</v>
      </c>
      <c r="D16052" s="74" t="str">
        <f t="shared" si="501"/>
        <v>nov/2019</v>
      </c>
      <c r="E16052" s="267">
        <v>43780</v>
      </c>
      <c r="F16052" s="263" t="s">
        <v>1261</v>
      </c>
      <c r="G16052" s="265" t="s">
        <v>2229</v>
      </c>
      <c r="H16052" s="268" t="s">
        <v>2250</v>
      </c>
      <c r="I16052" s="268" t="s">
        <v>135</v>
      </c>
      <c r="J16052" s="268">
        <v>-9.5</v>
      </c>
      <c r="K16052" s="83" t="str">
        <f>IFERROR(IFERROR(VLOOKUP(I16052,'DE-PARA'!B:D,3,0),VLOOKUP(I16052,'DE-PARA'!C:D,2,0)),"NÃO ENCONTRADO")</f>
        <v>Outras Saídas</v>
      </c>
      <c r="L16052" s="50" t="str">
        <f>VLOOKUP(K16052,'Base -Receita-Despesa'!$B:$AS,1,FALSE)</f>
        <v>Outras Saídas</v>
      </c>
    </row>
    <row r="16053" spans="1:12" x14ac:dyDescent="0.3">
      <c r="A16053" s="82" t="str">
        <f t="shared" si="502"/>
        <v>2019</v>
      </c>
      <c r="B16053" s="263" t="s">
        <v>2228</v>
      </c>
      <c r="C16053" s="264" t="s">
        <v>138</v>
      </c>
      <c r="D16053" s="74" t="str">
        <f t="shared" si="501"/>
        <v>nov/2019</v>
      </c>
      <c r="E16053" s="267">
        <v>43780</v>
      </c>
      <c r="F16053" s="263" t="s">
        <v>1261</v>
      </c>
      <c r="G16053" s="265" t="s">
        <v>2229</v>
      </c>
      <c r="H16053" s="268" t="s">
        <v>2250</v>
      </c>
      <c r="I16053" s="268" t="s">
        <v>135</v>
      </c>
      <c r="J16053" s="268">
        <v>-9.5</v>
      </c>
      <c r="K16053" s="83" t="str">
        <f>IFERROR(IFERROR(VLOOKUP(I16053,'DE-PARA'!B:D,3,0),VLOOKUP(I16053,'DE-PARA'!C:D,2,0)),"NÃO ENCONTRADO")</f>
        <v>Outras Saídas</v>
      </c>
      <c r="L16053" s="50" t="str">
        <f>VLOOKUP(K16053,'Base -Receita-Despesa'!$B:$AS,1,FALSE)</f>
        <v>Outras Saídas</v>
      </c>
    </row>
    <row r="16054" spans="1:12" x14ac:dyDescent="0.3">
      <c r="A16054" s="82" t="str">
        <f t="shared" si="502"/>
        <v>2019</v>
      </c>
      <c r="B16054" s="263" t="s">
        <v>2228</v>
      </c>
      <c r="C16054" s="264" t="s">
        <v>138</v>
      </c>
      <c r="D16054" s="74" t="str">
        <f t="shared" si="501"/>
        <v>nov/2019</v>
      </c>
      <c r="E16054" s="267">
        <v>43780</v>
      </c>
      <c r="F16054" s="263" t="s">
        <v>1261</v>
      </c>
      <c r="G16054" s="265" t="s">
        <v>2229</v>
      </c>
      <c r="H16054" s="268" t="s">
        <v>2250</v>
      </c>
      <c r="I16054" s="268" t="s">
        <v>135</v>
      </c>
      <c r="J16054" s="268">
        <v>-9.5</v>
      </c>
      <c r="K16054" s="83" t="str">
        <f>IFERROR(IFERROR(VLOOKUP(I16054,'DE-PARA'!B:D,3,0),VLOOKUP(I16054,'DE-PARA'!C:D,2,0)),"NÃO ENCONTRADO")</f>
        <v>Outras Saídas</v>
      </c>
      <c r="L16054" s="50" t="str">
        <f>VLOOKUP(K16054,'Base -Receita-Despesa'!$B:$AS,1,FALSE)</f>
        <v>Outras Saídas</v>
      </c>
    </row>
    <row r="16055" spans="1:12" x14ac:dyDescent="0.3">
      <c r="A16055" s="82" t="str">
        <f t="shared" si="502"/>
        <v>2019</v>
      </c>
      <c r="B16055" s="263" t="s">
        <v>2228</v>
      </c>
      <c r="C16055" s="264" t="s">
        <v>138</v>
      </c>
      <c r="D16055" s="74" t="str">
        <f t="shared" si="501"/>
        <v>nov/2019</v>
      </c>
      <c r="E16055" s="267">
        <v>43780</v>
      </c>
      <c r="F16055" s="263" t="s">
        <v>1261</v>
      </c>
      <c r="G16055" s="265" t="s">
        <v>2229</v>
      </c>
      <c r="H16055" s="268" t="s">
        <v>262</v>
      </c>
      <c r="I16055" s="268" t="s">
        <v>135</v>
      </c>
      <c r="J16055" s="268">
        <v>-152.52000000000001</v>
      </c>
      <c r="K16055" s="83" t="str">
        <f>IFERROR(IFERROR(VLOOKUP(I16055,'DE-PARA'!B:D,3,0),VLOOKUP(I16055,'DE-PARA'!C:D,2,0)),"NÃO ENCONTRADO")</f>
        <v>Outras Saídas</v>
      </c>
      <c r="L16055" s="50" t="str">
        <f>VLOOKUP(K16055,'Base -Receita-Despesa'!$B:$AS,1,FALSE)</f>
        <v>Outras Saídas</v>
      </c>
    </row>
    <row r="16056" spans="1:12" x14ac:dyDescent="0.3">
      <c r="A16056" s="82" t="str">
        <f t="shared" si="502"/>
        <v>2019</v>
      </c>
      <c r="B16056" s="263" t="s">
        <v>2228</v>
      </c>
      <c r="C16056" s="264" t="s">
        <v>138</v>
      </c>
      <c r="D16056" s="74" t="str">
        <f t="shared" si="501"/>
        <v>nov/2019</v>
      </c>
      <c r="E16056" s="267">
        <v>43780</v>
      </c>
      <c r="F16056" s="263" t="s">
        <v>1261</v>
      </c>
      <c r="G16056" s="265" t="s">
        <v>2229</v>
      </c>
      <c r="H16056" s="268" t="s">
        <v>4866</v>
      </c>
      <c r="I16056" s="268" t="s">
        <v>135</v>
      </c>
      <c r="J16056" s="268">
        <v>-1</v>
      </c>
      <c r="K16056" s="83" t="str">
        <f>IFERROR(IFERROR(VLOOKUP(I16056,'DE-PARA'!B:D,3,0),VLOOKUP(I16056,'DE-PARA'!C:D,2,0)),"NÃO ENCONTRADO")</f>
        <v>Outras Saídas</v>
      </c>
      <c r="L16056" s="50" t="str">
        <f>VLOOKUP(K16056,'Base -Receita-Despesa'!$B:$AS,1,FALSE)</f>
        <v>Outras Saídas</v>
      </c>
    </row>
    <row r="16057" spans="1:12" x14ac:dyDescent="0.3">
      <c r="A16057" s="82" t="str">
        <f t="shared" si="502"/>
        <v>2019</v>
      </c>
      <c r="B16057" s="263" t="s">
        <v>2228</v>
      </c>
      <c r="C16057" s="264" t="s">
        <v>138</v>
      </c>
      <c r="D16057" s="74" t="str">
        <f t="shared" si="501"/>
        <v>nov/2019</v>
      </c>
      <c r="E16057" s="267">
        <v>43780</v>
      </c>
      <c r="F16057" s="263" t="s">
        <v>1261</v>
      </c>
      <c r="G16057" s="265" t="s">
        <v>2229</v>
      </c>
      <c r="H16057" s="268" t="s">
        <v>4866</v>
      </c>
      <c r="I16057" s="268" t="s">
        <v>135</v>
      </c>
      <c r="J16057" s="268">
        <v>-1</v>
      </c>
      <c r="K16057" s="83" t="str">
        <f>IFERROR(IFERROR(VLOOKUP(I16057,'DE-PARA'!B:D,3,0),VLOOKUP(I16057,'DE-PARA'!C:D,2,0)),"NÃO ENCONTRADO")</f>
        <v>Outras Saídas</v>
      </c>
      <c r="L16057" s="50" t="str">
        <f>VLOOKUP(K16057,'Base -Receita-Despesa'!$B:$AS,1,FALSE)</f>
        <v>Outras Saídas</v>
      </c>
    </row>
    <row r="16058" spans="1:12" x14ac:dyDescent="0.3">
      <c r="A16058" s="82" t="str">
        <f t="shared" si="502"/>
        <v>2019</v>
      </c>
      <c r="B16058" s="263" t="s">
        <v>2228</v>
      </c>
      <c r="C16058" s="264" t="s">
        <v>138</v>
      </c>
      <c r="D16058" s="74" t="str">
        <f t="shared" si="501"/>
        <v>nov/2019</v>
      </c>
      <c r="E16058" s="267">
        <v>43780</v>
      </c>
      <c r="F16058" s="263" t="s">
        <v>1261</v>
      </c>
      <c r="G16058" s="265" t="s">
        <v>2229</v>
      </c>
      <c r="H16058" s="268" t="s">
        <v>4866</v>
      </c>
      <c r="I16058" s="268" t="s">
        <v>135</v>
      </c>
      <c r="J16058" s="268">
        <v>-1</v>
      </c>
      <c r="K16058" s="83" t="str">
        <f>IFERROR(IFERROR(VLOOKUP(I16058,'DE-PARA'!B:D,3,0),VLOOKUP(I16058,'DE-PARA'!C:D,2,0)),"NÃO ENCONTRADO")</f>
        <v>Outras Saídas</v>
      </c>
      <c r="L16058" s="50" t="str">
        <f>VLOOKUP(K16058,'Base -Receita-Despesa'!$B:$AS,1,FALSE)</f>
        <v>Outras Saídas</v>
      </c>
    </row>
    <row r="16059" spans="1:12" x14ac:dyDescent="0.3">
      <c r="A16059" s="82" t="str">
        <f t="shared" si="502"/>
        <v>2019</v>
      </c>
      <c r="B16059" s="263" t="s">
        <v>2228</v>
      </c>
      <c r="C16059" s="264" t="s">
        <v>138</v>
      </c>
      <c r="D16059" s="74" t="str">
        <f t="shared" si="501"/>
        <v>nov/2019</v>
      </c>
      <c r="E16059" s="267">
        <v>43780</v>
      </c>
      <c r="F16059" s="263" t="s">
        <v>1261</v>
      </c>
      <c r="G16059" s="265" t="s">
        <v>2229</v>
      </c>
      <c r="H16059" s="268" t="s">
        <v>4866</v>
      </c>
      <c r="I16059" s="268" t="s">
        <v>135</v>
      </c>
      <c r="J16059" s="268">
        <v>-1</v>
      </c>
      <c r="K16059" s="83" t="str">
        <f>IFERROR(IFERROR(VLOOKUP(I16059,'DE-PARA'!B:D,3,0),VLOOKUP(I16059,'DE-PARA'!C:D,2,0)),"NÃO ENCONTRADO")</f>
        <v>Outras Saídas</v>
      </c>
      <c r="L16059" s="50" t="str">
        <f>VLOOKUP(K16059,'Base -Receita-Despesa'!$B:$AS,1,FALSE)</f>
        <v>Outras Saídas</v>
      </c>
    </row>
    <row r="16060" spans="1:12" x14ac:dyDescent="0.3">
      <c r="A16060" s="82" t="str">
        <f t="shared" si="502"/>
        <v>2019</v>
      </c>
      <c r="B16060" s="263" t="s">
        <v>2228</v>
      </c>
      <c r="C16060" s="264" t="s">
        <v>138</v>
      </c>
      <c r="D16060" s="74" t="str">
        <f t="shared" si="501"/>
        <v>nov/2019</v>
      </c>
      <c r="E16060" s="267">
        <v>43780</v>
      </c>
      <c r="F16060" s="263" t="s">
        <v>1261</v>
      </c>
      <c r="G16060" s="265" t="s">
        <v>2229</v>
      </c>
      <c r="H16060" s="268" t="s">
        <v>4866</v>
      </c>
      <c r="I16060" s="268" t="s">
        <v>135</v>
      </c>
      <c r="J16060" s="268">
        <v>-1</v>
      </c>
      <c r="K16060" s="83" t="str">
        <f>IFERROR(IFERROR(VLOOKUP(I16060,'DE-PARA'!B:D,3,0),VLOOKUP(I16060,'DE-PARA'!C:D,2,0)),"NÃO ENCONTRADO")</f>
        <v>Outras Saídas</v>
      </c>
      <c r="L16060" s="50" t="str">
        <f>VLOOKUP(K16060,'Base -Receita-Despesa'!$B:$AS,1,FALSE)</f>
        <v>Outras Saídas</v>
      </c>
    </row>
    <row r="16061" spans="1:12" x14ac:dyDescent="0.3">
      <c r="A16061" s="82" t="str">
        <f t="shared" si="502"/>
        <v>2019</v>
      </c>
      <c r="B16061" s="263" t="s">
        <v>2228</v>
      </c>
      <c r="C16061" s="264" t="s">
        <v>138</v>
      </c>
      <c r="D16061" s="74" t="str">
        <f t="shared" si="501"/>
        <v>nov/2019</v>
      </c>
      <c r="E16061" s="267">
        <v>43780</v>
      </c>
      <c r="F16061" s="263" t="s">
        <v>1261</v>
      </c>
      <c r="G16061" s="265" t="s">
        <v>2229</v>
      </c>
      <c r="H16061" s="268" t="s">
        <v>4866</v>
      </c>
      <c r="I16061" s="268" t="s">
        <v>135</v>
      </c>
      <c r="J16061" s="268">
        <v>-1</v>
      </c>
      <c r="K16061" s="83" t="str">
        <f>IFERROR(IFERROR(VLOOKUP(I16061,'DE-PARA'!B:D,3,0),VLOOKUP(I16061,'DE-PARA'!C:D,2,0)),"NÃO ENCONTRADO")</f>
        <v>Outras Saídas</v>
      </c>
      <c r="L16061" s="50" t="str">
        <f>VLOOKUP(K16061,'Base -Receita-Despesa'!$B:$AS,1,FALSE)</f>
        <v>Outras Saídas</v>
      </c>
    </row>
    <row r="16062" spans="1:12" x14ac:dyDescent="0.3">
      <c r="A16062" s="82" t="str">
        <f t="shared" si="502"/>
        <v>2019</v>
      </c>
      <c r="B16062" s="263" t="s">
        <v>2228</v>
      </c>
      <c r="C16062" s="264" t="s">
        <v>138</v>
      </c>
      <c r="D16062" s="74" t="str">
        <f t="shared" si="501"/>
        <v>nov/2019</v>
      </c>
      <c r="E16062" s="267">
        <v>43780</v>
      </c>
      <c r="F16062" s="263" t="s">
        <v>1261</v>
      </c>
      <c r="G16062" s="265" t="s">
        <v>2229</v>
      </c>
      <c r="H16062" s="268" t="s">
        <v>4866</v>
      </c>
      <c r="I16062" s="268" t="s">
        <v>135</v>
      </c>
      <c r="J16062" s="268">
        <v>-1</v>
      </c>
      <c r="K16062" s="83" t="str">
        <f>IFERROR(IFERROR(VLOOKUP(I16062,'DE-PARA'!B:D,3,0),VLOOKUP(I16062,'DE-PARA'!C:D,2,0)),"NÃO ENCONTRADO")</f>
        <v>Outras Saídas</v>
      </c>
      <c r="L16062" s="50" t="str">
        <f>VLOOKUP(K16062,'Base -Receita-Despesa'!$B:$AS,1,FALSE)</f>
        <v>Outras Saídas</v>
      </c>
    </row>
    <row r="16063" spans="1:12" x14ac:dyDescent="0.3">
      <c r="A16063" s="82" t="str">
        <f t="shared" si="502"/>
        <v>2019</v>
      </c>
      <c r="B16063" s="263" t="s">
        <v>2228</v>
      </c>
      <c r="C16063" s="264" t="s">
        <v>138</v>
      </c>
      <c r="D16063" s="74" t="str">
        <f t="shared" si="501"/>
        <v>nov/2019</v>
      </c>
      <c r="E16063" s="267">
        <v>43780</v>
      </c>
      <c r="F16063" s="263" t="s">
        <v>1070</v>
      </c>
      <c r="G16063" s="265" t="s">
        <v>2229</v>
      </c>
      <c r="H16063" s="268" t="s">
        <v>1071</v>
      </c>
      <c r="I16063" s="268" t="s">
        <v>2237</v>
      </c>
      <c r="J16063" s="269">
        <v>421012.46</v>
      </c>
      <c r="K16063" s="83" t="str">
        <f>IFERROR(IFERROR(VLOOKUP(I16063,'DE-PARA'!B:D,3,0),VLOOKUP(I16063,'DE-PARA'!C:D,2,0)),"NÃO ENCONTRADO")</f>
        <v>Entrada Conta Aplicação (+)</v>
      </c>
      <c r="L16063" s="50" t="str">
        <f>VLOOKUP(K16063,'Base -Receita-Despesa'!$B:$AS,1,FALSE)</f>
        <v>ENTRADA CONTA APLICAÇÃO (+)</v>
      </c>
    </row>
    <row r="16064" spans="1:12" x14ac:dyDescent="0.3">
      <c r="A16064" s="82" t="str">
        <f t="shared" si="502"/>
        <v>2019</v>
      </c>
      <c r="B16064" s="263" t="s">
        <v>2228</v>
      </c>
      <c r="C16064" s="264" t="s">
        <v>138</v>
      </c>
      <c r="D16064" s="74" t="str">
        <f t="shared" si="501"/>
        <v>nov/2019</v>
      </c>
      <c r="E16064" s="267">
        <v>43781</v>
      </c>
      <c r="F16064" s="265">
        <v>7793</v>
      </c>
      <c r="G16064" s="265" t="s">
        <v>2238</v>
      </c>
      <c r="H16064" s="273" t="s">
        <v>4791</v>
      </c>
      <c r="I16064" s="273" t="s">
        <v>232</v>
      </c>
      <c r="J16064" s="268">
        <v>-531.67999999999995</v>
      </c>
      <c r="K16064" s="83" t="str">
        <f>IFERROR(IFERROR(VLOOKUP(I16064,'DE-PARA'!B:D,3,0),VLOOKUP(I16064,'DE-PARA'!C:D,2,0)),"NÃO ENCONTRADO")</f>
        <v>Materiais</v>
      </c>
      <c r="L16064" s="50" t="str">
        <f>VLOOKUP(K16064,'Base -Receita-Despesa'!$B:$AS,1,FALSE)</f>
        <v>Materiais</v>
      </c>
    </row>
    <row r="16065" spans="1:12" x14ac:dyDescent="0.3">
      <c r="A16065" s="82" t="str">
        <f t="shared" si="502"/>
        <v>2019</v>
      </c>
      <c r="B16065" s="263" t="s">
        <v>2228</v>
      </c>
      <c r="C16065" s="264" t="s">
        <v>138</v>
      </c>
      <c r="D16065" s="74" t="str">
        <f t="shared" si="501"/>
        <v>nov/2019</v>
      </c>
      <c r="E16065" s="267">
        <v>43781</v>
      </c>
      <c r="F16065" s="265">
        <v>19479</v>
      </c>
      <c r="G16065" s="265" t="s">
        <v>2229</v>
      </c>
      <c r="H16065" s="273" t="s">
        <v>2687</v>
      </c>
      <c r="I16065" s="273" t="s">
        <v>2182</v>
      </c>
      <c r="J16065" s="268">
        <v>-200</v>
      </c>
      <c r="K16065" s="83" t="str">
        <f>IFERROR(IFERROR(VLOOKUP(I16065,'DE-PARA'!B:D,3,0),VLOOKUP(I16065,'DE-PARA'!C:D,2,0)),"NÃO ENCONTRADO")</f>
        <v>Materiais</v>
      </c>
      <c r="L16065" s="50" t="str">
        <f>VLOOKUP(K16065,'Base -Receita-Despesa'!$B:$AS,1,FALSE)</f>
        <v>Materiais</v>
      </c>
    </row>
    <row r="16066" spans="1:12" x14ac:dyDescent="0.3">
      <c r="A16066" s="82" t="str">
        <f t="shared" si="502"/>
        <v>2019</v>
      </c>
      <c r="B16066" s="263" t="s">
        <v>2228</v>
      </c>
      <c r="C16066" s="264" t="s">
        <v>138</v>
      </c>
      <c r="D16066" s="74" t="str">
        <f t="shared" si="501"/>
        <v>nov/2019</v>
      </c>
      <c r="E16066" s="267">
        <v>43781</v>
      </c>
      <c r="F16066" s="265">
        <v>2755</v>
      </c>
      <c r="G16066" s="265" t="s">
        <v>2229</v>
      </c>
      <c r="H16066" s="273" t="s">
        <v>2322</v>
      </c>
      <c r="I16066" s="273" t="s">
        <v>120</v>
      </c>
      <c r="J16066" s="269">
        <v>-1457.86</v>
      </c>
      <c r="K16066" s="83" t="str">
        <f>IFERROR(IFERROR(VLOOKUP(I16066,'DE-PARA'!B:D,3,0),VLOOKUP(I16066,'DE-PARA'!C:D,2,0)),"NÃO ENCONTRADO")</f>
        <v>Serviços</v>
      </c>
      <c r="L16066" s="50" t="str">
        <f>VLOOKUP(K16066,'Base -Receita-Despesa'!$B:$AS,1,FALSE)</f>
        <v>Serviços</v>
      </c>
    </row>
    <row r="16067" spans="1:12" x14ac:dyDescent="0.3">
      <c r="A16067" s="82" t="str">
        <f t="shared" si="502"/>
        <v>2019</v>
      </c>
      <c r="B16067" s="263" t="s">
        <v>2228</v>
      </c>
      <c r="C16067" s="264" t="s">
        <v>138</v>
      </c>
      <c r="D16067" s="74" t="str">
        <f t="shared" si="501"/>
        <v>nov/2019</v>
      </c>
      <c r="E16067" s="267">
        <v>43781</v>
      </c>
      <c r="F16067" s="279">
        <v>43839</v>
      </c>
      <c r="G16067" s="279" t="s">
        <v>2229</v>
      </c>
      <c r="H16067" s="283" t="s">
        <v>4909</v>
      </c>
      <c r="I16067" s="283" t="s">
        <v>198</v>
      </c>
      <c r="J16067" s="283">
        <v>-225.6</v>
      </c>
      <c r="K16067" s="83" t="str">
        <f>IFERROR(IFERROR(VLOOKUP(I16067,'DE-PARA'!B:D,3,0),VLOOKUP(I16067,'DE-PARA'!C:D,2,0)),"NÃO ENCONTRADO")</f>
        <v>Materiais</v>
      </c>
      <c r="L16067" s="50" t="str">
        <f>VLOOKUP(K16067,'Base -Receita-Despesa'!$B:$AS,1,FALSE)</f>
        <v>Materiais</v>
      </c>
    </row>
    <row r="16068" spans="1:12" x14ac:dyDescent="0.3">
      <c r="A16068" s="82" t="str">
        <f t="shared" si="502"/>
        <v>2019</v>
      </c>
      <c r="B16068" s="263" t="s">
        <v>2228</v>
      </c>
      <c r="C16068" s="264" t="s">
        <v>138</v>
      </c>
      <c r="D16068" s="74" t="str">
        <f t="shared" ref="D16068:D16131" si="503">TEXT(E16068,"mmm/aaaa")</f>
        <v>nov/2019</v>
      </c>
      <c r="E16068" s="267">
        <v>43781</v>
      </c>
      <c r="F16068" s="279">
        <v>43839</v>
      </c>
      <c r="G16068" s="279" t="s">
        <v>2229</v>
      </c>
      <c r="H16068" s="283" t="s">
        <v>4909</v>
      </c>
      <c r="I16068" s="268" t="s">
        <v>562</v>
      </c>
      <c r="J16068" s="268">
        <v>-12.36</v>
      </c>
      <c r="K16068" s="83" t="str">
        <f>IFERROR(IFERROR(VLOOKUP(I16068,'DE-PARA'!B:D,3,0),VLOOKUP(I16068,'DE-PARA'!C:D,2,0)),"NÃO ENCONTRADO")</f>
        <v>Outras Saídas</v>
      </c>
      <c r="L16068" s="50" t="str">
        <f>VLOOKUP(K16068,'Base -Receita-Despesa'!$B:$AS,1,FALSE)</f>
        <v>Outras Saídas</v>
      </c>
    </row>
    <row r="16069" spans="1:12" x14ac:dyDescent="0.3">
      <c r="A16069" s="82" t="str">
        <f t="shared" si="502"/>
        <v>2019</v>
      </c>
      <c r="B16069" s="263" t="s">
        <v>2228</v>
      </c>
      <c r="C16069" s="264" t="s">
        <v>138</v>
      </c>
      <c r="D16069" s="74" t="str">
        <f t="shared" si="503"/>
        <v>nov/2019</v>
      </c>
      <c r="E16069" s="267">
        <v>43781</v>
      </c>
      <c r="F16069" s="265">
        <v>25328</v>
      </c>
      <c r="G16069" s="265" t="s">
        <v>2229</v>
      </c>
      <c r="H16069" s="273" t="s">
        <v>4437</v>
      </c>
      <c r="I16069" s="273" t="s">
        <v>2182</v>
      </c>
      <c r="J16069" s="268">
        <v>-250</v>
      </c>
      <c r="K16069" s="83" t="str">
        <f>IFERROR(IFERROR(VLOOKUP(I16069,'DE-PARA'!B:D,3,0),VLOOKUP(I16069,'DE-PARA'!C:D,2,0)),"NÃO ENCONTRADO")</f>
        <v>Materiais</v>
      </c>
      <c r="L16069" s="50" t="str">
        <f>VLOOKUP(K16069,'Base -Receita-Despesa'!$B:$AS,1,FALSE)</f>
        <v>Materiais</v>
      </c>
    </row>
    <row r="16070" spans="1:12" x14ac:dyDescent="0.3">
      <c r="A16070" s="82" t="str">
        <f t="shared" si="502"/>
        <v>2019</v>
      </c>
      <c r="B16070" s="263" t="s">
        <v>2228</v>
      </c>
      <c r="C16070" s="264" t="s">
        <v>138</v>
      </c>
      <c r="D16070" s="74" t="str">
        <f t="shared" si="503"/>
        <v>nov/2019</v>
      </c>
      <c r="E16070" s="267">
        <v>43781</v>
      </c>
      <c r="F16070" s="285" t="s">
        <v>4910</v>
      </c>
      <c r="G16070" s="265" t="s">
        <v>2229</v>
      </c>
      <c r="H16070" s="273" t="s">
        <v>4911</v>
      </c>
      <c r="I16070" s="283" t="s">
        <v>176</v>
      </c>
      <c r="J16070" s="268">
        <v>-230.11</v>
      </c>
      <c r="K16070" s="83" t="str">
        <f>IFERROR(IFERROR(VLOOKUP(I16070,'DE-PARA'!B:D,3,0),VLOOKUP(I16070,'DE-PARA'!C:D,2,0)),"NÃO ENCONTRADO")</f>
        <v>Pessoal</v>
      </c>
      <c r="L16070" s="50" t="str">
        <f>VLOOKUP(K16070,'Base -Receita-Despesa'!$B:$AS,1,FALSE)</f>
        <v>Pessoal</v>
      </c>
    </row>
    <row r="16071" spans="1:12" x14ac:dyDescent="0.3">
      <c r="A16071" s="82" t="str">
        <f t="shared" si="502"/>
        <v>2019</v>
      </c>
      <c r="B16071" s="263" t="s">
        <v>2228</v>
      </c>
      <c r="C16071" s="264" t="s">
        <v>138</v>
      </c>
      <c r="D16071" s="74" t="str">
        <f t="shared" si="503"/>
        <v>nov/2019</v>
      </c>
      <c r="E16071" s="267">
        <v>43781</v>
      </c>
      <c r="F16071" s="285" t="s">
        <v>4912</v>
      </c>
      <c r="G16071" s="265" t="s">
        <v>2229</v>
      </c>
      <c r="H16071" s="273" t="s">
        <v>4913</v>
      </c>
      <c r="I16071" s="283" t="s">
        <v>176</v>
      </c>
      <c r="J16071" s="268">
        <v>-230.11</v>
      </c>
      <c r="K16071" s="83" t="str">
        <f>IFERROR(IFERROR(VLOOKUP(I16071,'DE-PARA'!B:D,3,0),VLOOKUP(I16071,'DE-PARA'!C:D,2,0)),"NÃO ENCONTRADO")</f>
        <v>Pessoal</v>
      </c>
      <c r="L16071" s="50" t="str">
        <f>VLOOKUP(K16071,'Base -Receita-Despesa'!$B:$AS,1,FALSE)</f>
        <v>Pessoal</v>
      </c>
    </row>
    <row r="16072" spans="1:12" x14ac:dyDescent="0.3">
      <c r="A16072" s="82" t="str">
        <f t="shared" si="502"/>
        <v>2019</v>
      </c>
      <c r="B16072" s="263" t="s">
        <v>2228</v>
      </c>
      <c r="C16072" s="264" t="s">
        <v>138</v>
      </c>
      <c r="D16072" s="74" t="str">
        <f t="shared" si="503"/>
        <v>nov/2019</v>
      </c>
      <c r="E16072" s="267">
        <v>43781</v>
      </c>
      <c r="F16072" s="285" t="s">
        <v>4914</v>
      </c>
      <c r="G16072" s="265" t="s">
        <v>2229</v>
      </c>
      <c r="H16072" s="273" t="s">
        <v>4915</v>
      </c>
      <c r="I16072" s="283" t="s">
        <v>176</v>
      </c>
      <c r="J16072" s="268">
        <v>-130.68</v>
      </c>
      <c r="K16072" s="83" t="str">
        <f>IFERROR(IFERROR(VLOOKUP(I16072,'DE-PARA'!B:D,3,0),VLOOKUP(I16072,'DE-PARA'!C:D,2,0)),"NÃO ENCONTRADO")</f>
        <v>Pessoal</v>
      </c>
      <c r="L16072" s="50" t="str">
        <f>VLOOKUP(K16072,'Base -Receita-Despesa'!$B:$AS,1,FALSE)</f>
        <v>Pessoal</v>
      </c>
    </row>
    <row r="16073" spans="1:12" x14ac:dyDescent="0.3">
      <c r="A16073" s="82" t="str">
        <f t="shared" si="502"/>
        <v>2019</v>
      </c>
      <c r="B16073" s="263" t="s">
        <v>2228</v>
      </c>
      <c r="C16073" s="264" t="s">
        <v>138</v>
      </c>
      <c r="D16073" s="74" t="str">
        <f t="shared" si="503"/>
        <v>nov/2019</v>
      </c>
      <c r="E16073" s="267">
        <v>43781</v>
      </c>
      <c r="F16073" s="285" t="s">
        <v>4916</v>
      </c>
      <c r="G16073" s="265" t="s">
        <v>2229</v>
      </c>
      <c r="H16073" s="268" t="s">
        <v>4868</v>
      </c>
      <c r="I16073" s="283" t="s">
        <v>176</v>
      </c>
      <c r="J16073" s="268">
        <v>-605.63</v>
      </c>
      <c r="K16073" s="83" t="str">
        <f>IFERROR(IFERROR(VLOOKUP(I16073,'DE-PARA'!B:D,3,0),VLOOKUP(I16073,'DE-PARA'!C:D,2,0)),"NÃO ENCONTRADO")</f>
        <v>Pessoal</v>
      </c>
      <c r="L16073" s="50" t="str">
        <f>VLOOKUP(K16073,'Base -Receita-Despesa'!$B:$AS,1,FALSE)</f>
        <v>Pessoal</v>
      </c>
    </row>
    <row r="16074" spans="1:12" x14ac:dyDescent="0.3">
      <c r="A16074" s="82" t="str">
        <f t="shared" si="502"/>
        <v>2019</v>
      </c>
      <c r="B16074" s="263" t="s">
        <v>2228</v>
      </c>
      <c r="C16074" s="264" t="s">
        <v>138</v>
      </c>
      <c r="D16074" s="74" t="str">
        <f t="shared" si="503"/>
        <v>nov/2019</v>
      </c>
      <c r="E16074" s="267">
        <v>43781</v>
      </c>
      <c r="F16074" s="265" t="s">
        <v>208</v>
      </c>
      <c r="G16074" s="265" t="s">
        <v>2229</v>
      </c>
      <c r="H16074" s="273" t="s">
        <v>4917</v>
      </c>
      <c r="I16074" s="273" t="s">
        <v>160</v>
      </c>
      <c r="J16074" s="268">
        <v>-30</v>
      </c>
      <c r="K16074" s="83" t="str">
        <f>IFERROR(IFERROR(VLOOKUP(I16074,'DE-PARA'!B:D,3,0),VLOOKUP(I16074,'DE-PARA'!C:D,2,0)),"NÃO ENCONTRADO")</f>
        <v>Outras Saídas</v>
      </c>
      <c r="L16074" s="50" t="str">
        <f>VLOOKUP(K16074,'Base -Receita-Despesa'!$B:$AS,1,FALSE)</f>
        <v>Outras Saídas</v>
      </c>
    </row>
    <row r="16075" spans="1:12" x14ac:dyDescent="0.3">
      <c r="A16075" s="82" t="str">
        <f t="shared" si="502"/>
        <v>2019</v>
      </c>
      <c r="B16075" s="263" t="s">
        <v>2228</v>
      </c>
      <c r="C16075" s="264" t="s">
        <v>138</v>
      </c>
      <c r="D16075" s="74" t="str">
        <f t="shared" si="503"/>
        <v>nov/2019</v>
      </c>
      <c r="E16075" s="267">
        <v>43781</v>
      </c>
      <c r="F16075" s="265" t="s">
        <v>208</v>
      </c>
      <c r="G16075" s="265" t="s">
        <v>2229</v>
      </c>
      <c r="H16075" s="273" t="s">
        <v>4917</v>
      </c>
      <c r="I16075" s="273" t="s">
        <v>160</v>
      </c>
      <c r="J16075" s="268">
        <v>-38.979999999999997</v>
      </c>
      <c r="K16075" s="83" t="str">
        <f>IFERROR(IFERROR(VLOOKUP(I16075,'DE-PARA'!B:D,3,0),VLOOKUP(I16075,'DE-PARA'!C:D,2,0)),"NÃO ENCONTRADO")</f>
        <v>Outras Saídas</v>
      </c>
      <c r="L16075" s="50" t="str">
        <f>VLOOKUP(K16075,'Base -Receita-Despesa'!$B:$AS,1,FALSE)</f>
        <v>Outras Saídas</v>
      </c>
    </row>
    <row r="16076" spans="1:12" x14ac:dyDescent="0.3">
      <c r="A16076" s="82" t="str">
        <f t="shared" si="502"/>
        <v>2019</v>
      </c>
      <c r="B16076" s="263" t="s">
        <v>2228</v>
      </c>
      <c r="C16076" s="264" t="s">
        <v>138</v>
      </c>
      <c r="D16076" s="74" t="str">
        <f t="shared" si="503"/>
        <v>nov/2019</v>
      </c>
      <c r="E16076" s="267">
        <v>43781</v>
      </c>
      <c r="F16076" s="263" t="s">
        <v>1261</v>
      </c>
      <c r="G16076" s="265" t="s">
        <v>2229</v>
      </c>
      <c r="H16076" s="268" t="s">
        <v>2250</v>
      </c>
      <c r="I16076" s="268" t="s">
        <v>135</v>
      </c>
      <c r="J16076" s="268">
        <v>-9.5</v>
      </c>
      <c r="K16076" s="83" t="str">
        <f>IFERROR(IFERROR(VLOOKUP(I16076,'DE-PARA'!B:D,3,0),VLOOKUP(I16076,'DE-PARA'!C:D,2,0)),"NÃO ENCONTRADO")</f>
        <v>Outras Saídas</v>
      </c>
      <c r="L16076" s="50" t="str">
        <f>VLOOKUP(K16076,'Base -Receita-Despesa'!$B:$AS,1,FALSE)</f>
        <v>Outras Saídas</v>
      </c>
    </row>
    <row r="16077" spans="1:12" x14ac:dyDescent="0.3">
      <c r="A16077" s="82" t="str">
        <f t="shared" si="502"/>
        <v>2019</v>
      </c>
      <c r="B16077" s="263" t="s">
        <v>2228</v>
      </c>
      <c r="C16077" s="264" t="s">
        <v>138</v>
      </c>
      <c r="D16077" s="74" t="str">
        <f t="shared" si="503"/>
        <v>nov/2019</v>
      </c>
      <c r="E16077" s="267">
        <v>43781</v>
      </c>
      <c r="F16077" s="263" t="s">
        <v>1261</v>
      </c>
      <c r="G16077" s="265" t="s">
        <v>2229</v>
      </c>
      <c r="H16077" s="268" t="s">
        <v>2250</v>
      </c>
      <c r="I16077" s="268" t="s">
        <v>135</v>
      </c>
      <c r="J16077" s="268">
        <v>-9.5</v>
      </c>
      <c r="K16077" s="83" t="str">
        <f>IFERROR(IFERROR(VLOOKUP(I16077,'DE-PARA'!B:D,3,0),VLOOKUP(I16077,'DE-PARA'!C:D,2,0)),"NÃO ENCONTRADO")</f>
        <v>Outras Saídas</v>
      </c>
      <c r="L16077" s="50" t="str">
        <f>VLOOKUP(K16077,'Base -Receita-Despesa'!$B:$AS,1,FALSE)</f>
        <v>Outras Saídas</v>
      </c>
    </row>
    <row r="16078" spans="1:12" x14ac:dyDescent="0.3">
      <c r="A16078" s="82" t="str">
        <f t="shared" si="502"/>
        <v>2019</v>
      </c>
      <c r="B16078" s="263" t="s">
        <v>2228</v>
      </c>
      <c r="C16078" s="264" t="s">
        <v>138</v>
      </c>
      <c r="D16078" s="74" t="str">
        <f t="shared" si="503"/>
        <v>nov/2019</v>
      </c>
      <c r="E16078" s="267">
        <v>43781</v>
      </c>
      <c r="F16078" s="263" t="s">
        <v>1261</v>
      </c>
      <c r="G16078" s="265" t="s">
        <v>2229</v>
      </c>
      <c r="H16078" s="268" t="s">
        <v>2250</v>
      </c>
      <c r="I16078" s="268" t="s">
        <v>135</v>
      </c>
      <c r="J16078" s="268">
        <v>-9.5</v>
      </c>
      <c r="K16078" s="83" t="str">
        <f>IFERROR(IFERROR(VLOOKUP(I16078,'DE-PARA'!B:D,3,0),VLOOKUP(I16078,'DE-PARA'!C:D,2,0)),"NÃO ENCONTRADO")</f>
        <v>Outras Saídas</v>
      </c>
      <c r="L16078" s="50" t="str">
        <f>VLOOKUP(K16078,'Base -Receita-Despesa'!$B:$AS,1,FALSE)</f>
        <v>Outras Saídas</v>
      </c>
    </row>
    <row r="16079" spans="1:12" x14ac:dyDescent="0.3">
      <c r="A16079" s="82" t="str">
        <f t="shared" si="502"/>
        <v>2019</v>
      </c>
      <c r="B16079" s="263" t="s">
        <v>2228</v>
      </c>
      <c r="C16079" s="264" t="s">
        <v>138</v>
      </c>
      <c r="D16079" s="74" t="str">
        <f t="shared" si="503"/>
        <v>nov/2019</v>
      </c>
      <c r="E16079" s="267">
        <v>43781</v>
      </c>
      <c r="F16079" s="263" t="s">
        <v>1261</v>
      </c>
      <c r="G16079" s="265" t="s">
        <v>2229</v>
      </c>
      <c r="H16079" s="268" t="s">
        <v>2250</v>
      </c>
      <c r="I16079" s="268" t="s">
        <v>135</v>
      </c>
      <c r="J16079" s="268">
        <v>-9.5</v>
      </c>
      <c r="K16079" s="83" t="str">
        <f>IFERROR(IFERROR(VLOOKUP(I16079,'DE-PARA'!B:D,3,0),VLOOKUP(I16079,'DE-PARA'!C:D,2,0)),"NÃO ENCONTRADO")</f>
        <v>Outras Saídas</v>
      </c>
      <c r="L16079" s="50" t="str">
        <f>VLOOKUP(K16079,'Base -Receita-Despesa'!$B:$AS,1,FALSE)</f>
        <v>Outras Saídas</v>
      </c>
    </row>
    <row r="16080" spans="1:12" x14ac:dyDescent="0.3">
      <c r="A16080" s="82" t="str">
        <f t="shared" si="502"/>
        <v>2019</v>
      </c>
      <c r="B16080" s="263" t="s">
        <v>2228</v>
      </c>
      <c r="C16080" s="264" t="s">
        <v>138</v>
      </c>
      <c r="D16080" s="74" t="str">
        <f t="shared" si="503"/>
        <v>nov/2019</v>
      </c>
      <c r="E16080" s="267">
        <v>43781</v>
      </c>
      <c r="F16080" s="263" t="s">
        <v>1261</v>
      </c>
      <c r="G16080" s="265" t="s">
        <v>2229</v>
      </c>
      <c r="H16080" s="268" t="s">
        <v>2250</v>
      </c>
      <c r="I16080" s="268" t="s">
        <v>135</v>
      </c>
      <c r="J16080" s="268">
        <v>-9.5</v>
      </c>
      <c r="K16080" s="83" t="str">
        <f>IFERROR(IFERROR(VLOOKUP(I16080,'DE-PARA'!B:D,3,0),VLOOKUP(I16080,'DE-PARA'!C:D,2,0)),"NÃO ENCONTRADO")</f>
        <v>Outras Saídas</v>
      </c>
      <c r="L16080" s="50" t="str">
        <f>VLOOKUP(K16080,'Base -Receita-Despesa'!$B:$AS,1,FALSE)</f>
        <v>Outras Saídas</v>
      </c>
    </row>
    <row r="16081" spans="1:12" x14ac:dyDescent="0.3">
      <c r="A16081" s="82" t="str">
        <f t="shared" si="502"/>
        <v>2019</v>
      </c>
      <c r="B16081" s="263" t="s">
        <v>2228</v>
      </c>
      <c r="C16081" s="264" t="s">
        <v>138</v>
      </c>
      <c r="D16081" s="74" t="str">
        <f t="shared" si="503"/>
        <v>nov/2019</v>
      </c>
      <c r="E16081" s="267">
        <v>43781</v>
      </c>
      <c r="F16081" s="263" t="s">
        <v>1261</v>
      </c>
      <c r="G16081" s="265" t="s">
        <v>2229</v>
      </c>
      <c r="H16081" s="268" t="s">
        <v>4866</v>
      </c>
      <c r="I16081" s="268" t="s">
        <v>135</v>
      </c>
      <c r="J16081" s="268">
        <v>-1</v>
      </c>
      <c r="K16081" s="83" t="str">
        <f>IFERROR(IFERROR(VLOOKUP(I16081,'DE-PARA'!B:D,3,0),VLOOKUP(I16081,'DE-PARA'!C:D,2,0)),"NÃO ENCONTRADO")</f>
        <v>Outras Saídas</v>
      </c>
      <c r="L16081" s="50" t="str">
        <f>VLOOKUP(K16081,'Base -Receita-Despesa'!$B:$AS,1,FALSE)</f>
        <v>Outras Saídas</v>
      </c>
    </row>
    <row r="16082" spans="1:12" x14ac:dyDescent="0.3">
      <c r="A16082" s="82" t="str">
        <f t="shared" si="502"/>
        <v>2019</v>
      </c>
      <c r="B16082" s="263" t="s">
        <v>2228</v>
      </c>
      <c r="C16082" s="264" t="s">
        <v>138</v>
      </c>
      <c r="D16082" s="74" t="str">
        <f t="shared" si="503"/>
        <v>nov/2019</v>
      </c>
      <c r="E16082" s="267">
        <v>43781</v>
      </c>
      <c r="F16082" s="263" t="s">
        <v>1261</v>
      </c>
      <c r="G16082" s="265" t="s">
        <v>2229</v>
      </c>
      <c r="H16082" s="268" t="s">
        <v>4866</v>
      </c>
      <c r="I16082" s="268" t="s">
        <v>135</v>
      </c>
      <c r="J16082" s="268">
        <v>-1</v>
      </c>
      <c r="K16082" s="83" t="str">
        <f>IFERROR(IFERROR(VLOOKUP(I16082,'DE-PARA'!B:D,3,0),VLOOKUP(I16082,'DE-PARA'!C:D,2,0)),"NÃO ENCONTRADO")</f>
        <v>Outras Saídas</v>
      </c>
      <c r="L16082" s="50" t="str">
        <f>VLOOKUP(K16082,'Base -Receita-Despesa'!$B:$AS,1,FALSE)</f>
        <v>Outras Saídas</v>
      </c>
    </row>
    <row r="16083" spans="1:12" x14ac:dyDescent="0.3">
      <c r="A16083" s="82" t="str">
        <f t="shared" si="502"/>
        <v>2019</v>
      </c>
      <c r="B16083" s="263" t="s">
        <v>2228</v>
      </c>
      <c r="C16083" s="264" t="s">
        <v>138</v>
      </c>
      <c r="D16083" s="74" t="str">
        <f t="shared" si="503"/>
        <v>nov/2019</v>
      </c>
      <c r="E16083" s="267">
        <v>43781</v>
      </c>
      <c r="F16083" s="263" t="s">
        <v>1261</v>
      </c>
      <c r="G16083" s="265" t="s">
        <v>2229</v>
      </c>
      <c r="H16083" s="268" t="s">
        <v>4866</v>
      </c>
      <c r="I16083" s="268" t="s">
        <v>135</v>
      </c>
      <c r="J16083" s="268">
        <v>-1</v>
      </c>
      <c r="K16083" s="83" t="str">
        <f>IFERROR(IFERROR(VLOOKUP(I16083,'DE-PARA'!B:D,3,0),VLOOKUP(I16083,'DE-PARA'!C:D,2,0)),"NÃO ENCONTRADO")</f>
        <v>Outras Saídas</v>
      </c>
      <c r="L16083" s="50" t="str">
        <f>VLOOKUP(K16083,'Base -Receita-Despesa'!$B:$AS,1,FALSE)</f>
        <v>Outras Saídas</v>
      </c>
    </row>
    <row r="16084" spans="1:12" x14ac:dyDescent="0.3">
      <c r="A16084" s="82" t="str">
        <f t="shared" si="502"/>
        <v>2019</v>
      </c>
      <c r="B16084" s="263" t="s">
        <v>2228</v>
      </c>
      <c r="C16084" s="264" t="s">
        <v>138</v>
      </c>
      <c r="D16084" s="74" t="str">
        <f t="shared" si="503"/>
        <v>nov/2019</v>
      </c>
      <c r="E16084" s="267">
        <v>43781</v>
      </c>
      <c r="F16084" s="263" t="s">
        <v>1261</v>
      </c>
      <c r="G16084" s="265" t="s">
        <v>2229</v>
      </c>
      <c r="H16084" s="268" t="s">
        <v>4866</v>
      </c>
      <c r="I16084" s="268" t="s">
        <v>135</v>
      </c>
      <c r="J16084" s="268">
        <v>-1</v>
      </c>
      <c r="K16084" s="83" t="str">
        <f>IFERROR(IFERROR(VLOOKUP(I16084,'DE-PARA'!B:D,3,0),VLOOKUP(I16084,'DE-PARA'!C:D,2,0)),"NÃO ENCONTRADO")</f>
        <v>Outras Saídas</v>
      </c>
      <c r="L16084" s="50" t="str">
        <f>VLOOKUP(K16084,'Base -Receita-Despesa'!$B:$AS,1,FALSE)</f>
        <v>Outras Saídas</v>
      </c>
    </row>
    <row r="16085" spans="1:12" x14ac:dyDescent="0.3">
      <c r="A16085" s="82" t="str">
        <f t="shared" si="502"/>
        <v>2019</v>
      </c>
      <c r="B16085" s="263" t="s">
        <v>2228</v>
      </c>
      <c r="C16085" s="264" t="s">
        <v>138</v>
      </c>
      <c r="D16085" s="74" t="str">
        <f t="shared" si="503"/>
        <v>nov/2019</v>
      </c>
      <c r="E16085" s="267">
        <v>43781</v>
      </c>
      <c r="F16085" s="263" t="s">
        <v>1261</v>
      </c>
      <c r="G16085" s="265" t="s">
        <v>2229</v>
      </c>
      <c r="H16085" s="268" t="s">
        <v>4866</v>
      </c>
      <c r="I16085" s="268" t="s">
        <v>135</v>
      </c>
      <c r="J16085" s="268">
        <v>-1</v>
      </c>
      <c r="K16085" s="83" t="str">
        <f>IFERROR(IFERROR(VLOOKUP(I16085,'DE-PARA'!B:D,3,0),VLOOKUP(I16085,'DE-PARA'!C:D,2,0)),"NÃO ENCONTRADO")</f>
        <v>Outras Saídas</v>
      </c>
      <c r="L16085" s="50" t="str">
        <f>VLOOKUP(K16085,'Base -Receita-Despesa'!$B:$AS,1,FALSE)</f>
        <v>Outras Saídas</v>
      </c>
    </row>
    <row r="16086" spans="1:12" x14ac:dyDescent="0.3">
      <c r="A16086" s="82" t="str">
        <f t="shared" si="502"/>
        <v>2019</v>
      </c>
      <c r="B16086" s="263" t="s">
        <v>2228</v>
      </c>
      <c r="C16086" s="264" t="s">
        <v>138</v>
      </c>
      <c r="D16086" s="74" t="str">
        <f t="shared" si="503"/>
        <v>nov/2019</v>
      </c>
      <c r="E16086" s="267">
        <v>43781</v>
      </c>
      <c r="F16086" s="263" t="s">
        <v>1261</v>
      </c>
      <c r="G16086" s="265" t="s">
        <v>2229</v>
      </c>
      <c r="H16086" s="268" t="s">
        <v>4866</v>
      </c>
      <c r="I16086" s="268" t="s">
        <v>135</v>
      </c>
      <c r="J16086" s="268">
        <v>-1</v>
      </c>
      <c r="K16086" s="83" t="str">
        <f>IFERROR(IFERROR(VLOOKUP(I16086,'DE-PARA'!B:D,3,0),VLOOKUP(I16086,'DE-PARA'!C:D,2,0)),"NÃO ENCONTRADO")</f>
        <v>Outras Saídas</v>
      </c>
      <c r="L16086" s="50" t="str">
        <f>VLOOKUP(K16086,'Base -Receita-Despesa'!$B:$AS,1,FALSE)</f>
        <v>Outras Saídas</v>
      </c>
    </row>
    <row r="16087" spans="1:12" x14ac:dyDescent="0.3">
      <c r="A16087" s="82" t="str">
        <f t="shared" si="502"/>
        <v>2019</v>
      </c>
      <c r="B16087" s="263" t="s">
        <v>2228</v>
      </c>
      <c r="C16087" s="264" t="s">
        <v>138</v>
      </c>
      <c r="D16087" s="74" t="str">
        <f t="shared" si="503"/>
        <v>nov/2019</v>
      </c>
      <c r="E16087" s="267">
        <v>43781</v>
      </c>
      <c r="F16087" s="263" t="s">
        <v>1070</v>
      </c>
      <c r="G16087" s="265" t="s">
        <v>2229</v>
      </c>
      <c r="H16087" s="268" t="s">
        <v>1071</v>
      </c>
      <c r="I16087" s="268" t="s">
        <v>2237</v>
      </c>
      <c r="J16087" s="269">
        <v>3996.51</v>
      </c>
      <c r="K16087" s="83" t="str">
        <f>IFERROR(IFERROR(VLOOKUP(I16087,'DE-PARA'!B:D,3,0),VLOOKUP(I16087,'DE-PARA'!C:D,2,0)),"NÃO ENCONTRADO")</f>
        <v>Entrada Conta Aplicação (+)</v>
      </c>
      <c r="L16087" s="50" t="str">
        <f>VLOOKUP(K16087,'Base -Receita-Despesa'!$B:$AS,1,FALSE)</f>
        <v>ENTRADA CONTA APLICAÇÃO (+)</v>
      </c>
    </row>
    <row r="16088" spans="1:12" x14ac:dyDescent="0.3">
      <c r="A16088" s="82" t="str">
        <f t="shared" si="502"/>
        <v>2019</v>
      </c>
      <c r="B16088" s="263" t="s">
        <v>2228</v>
      </c>
      <c r="C16088" s="264" t="s">
        <v>138</v>
      </c>
      <c r="D16088" s="74" t="str">
        <f t="shared" si="503"/>
        <v>nov/2019</v>
      </c>
      <c r="E16088" s="267">
        <v>43782</v>
      </c>
      <c r="F16088" s="263" t="s">
        <v>4918</v>
      </c>
      <c r="G16088" s="263" t="s">
        <v>2229</v>
      </c>
      <c r="H16088" s="268" t="s">
        <v>4819</v>
      </c>
      <c r="I16088" s="268" t="s">
        <v>176</v>
      </c>
      <c r="J16088" s="268">
        <v>-17.98</v>
      </c>
      <c r="K16088" s="83" t="str">
        <f>IFERROR(IFERROR(VLOOKUP(I16088,'DE-PARA'!B:D,3,0),VLOOKUP(I16088,'DE-PARA'!C:D,2,0)),"NÃO ENCONTRADO")</f>
        <v>Pessoal</v>
      </c>
      <c r="L16088" s="50" t="str">
        <f>VLOOKUP(K16088,'Base -Receita-Despesa'!$B:$AS,1,FALSE)</f>
        <v>Pessoal</v>
      </c>
    </row>
    <row r="16089" spans="1:12" x14ac:dyDescent="0.3">
      <c r="A16089" s="82" t="str">
        <f t="shared" si="502"/>
        <v>2019</v>
      </c>
      <c r="B16089" s="263" t="s">
        <v>2228</v>
      </c>
      <c r="C16089" s="264" t="s">
        <v>138</v>
      </c>
      <c r="D16089" s="74" t="str">
        <f t="shared" si="503"/>
        <v>nov/2019</v>
      </c>
      <c r="E16089" s="267">
        <v>43782</v>
      </c>
      <c r="F16089" s="263" t="s">
        <v>4919</v>
      </c>
      <c r="G16089" s="263" t="s">
        <v>2229</v>
      </c>
      <c r="H16089" s="268" t="s">
        <v>2583</v>
      </c>
      <c r="I16089" s="268" t="s">
        <v>176</v>
      </c>
      <c r="J16089" s="268">
        <v>-24.9</v>
      </c>
      <c r="K16089" s="83" t="str">
        <f>IFERROR(IFERROR(VLOOKUP(I16089,'DE-PARA'!B:D,3,0),VLOOKUP(I16089,'DE-PARA'!C:D,2,0)),"NÃO ENCONTRADO")</f>
        <v>Pessoal</v>
      </c>
      <c r="L16089" s="50" t="str">
        <f>VLOOKUP(K16089,'Base -Receita-Despesa'!$B:$AS,1,FALSE)</f>
        <v>Pessoal</v>
      </c>
    </row>
    <row r="16090" spans="1:12" x14ac:dyDescent="0.3">
      <c r="A16090" s="82" t="str">
        <f t="shared" si="502"/>
        <v>2019</v>
      </c>
      <c r="B16090" s="263" t="s">
        <v>2228</v>
      </c>
      <c r="C16090" s="264" t="s">
        <v>138</v>
      </c>
      <c r="D16090" s="74" t="str">
        <f t="shared" si="503"/>
        <v>nov/2019</v>
      </c>
      <c r="E16090" s="267">
        <v>43782</v>
      </c>
      <c r="F16090" s="263" t="s">
        <v>4920</v>
      </c>
      <c r="G16090" s="263" t="s">
        <v>2229</v>
      </c>
      <c r="H16090" s="268" t="s">
        <v>2959</v>
      </c>
      <c r="I16090" s="268" t="s">
        <v>176</v>
      </c>
      <c r="J16090" s="268">
        <v>-31.84</v>
      </c>
      <c r="K16090" s="83" t="str">
        <f>IFERROR(IFERROR(VLOOKUP(I16090,'DE-PARA'!B:D,3,0),VLOOKUP(I16090,'DE-PARA'!C:D,2,0)),"NÃO ENCONTRADO")</f>
        <v>Pessoal</v>
      </c>
      <c r="L16090" s="50" t="str">
        <f>VLOOKUP(K16090,'Base -Receita-Despesa'!$B:$AS,1,FALSE)</f>
        <v>Pessoal</v>
      </c>
    </row>
    <row r="16091" spans="1:12" x14ac:dyDescent="0.3">
      <c r="A16091" s="82" t="str">
        <f t="shared" si="502"/>
        <v>2019</v>
      </c>
      <c r="B16091" s="263" t="s">
        <v>2228</v>
      </c>
      <c r="C16091" s="264" t="s">
        <v>138</v>
      </c>
      <c r="D16091" s="74" t="str">
        <f t="shared" si="503"/>
        <v>nov/2019</v>
      </c>
      <c r="E16091" s="267">
        <v>43782</v>
      </c>
      <c r="F16091" s="263" t="s">
        <v>4921</v>
      </c>
      <c r="G16091" s="263" t="s">
        <v>2229</v>
      </c>
      <c r="H16091" s="268" t="s">
        <v>4895</v>
      </c>
      <c r="I16091" s="268" t="s">
        <v>176</v>
      </c>
      <c r="J16091" s="268">
        <v>-14.23</v>
      </c>
      <c r="K16091" s="83" t="str">
        <f>IFERROR(IFERROR(VLOOKUP(I16091,'DE-PARA'!B:D,3,0),VLOOKUP(I16091,'DE-PARA'!C:D,2,0)),"NÃO ENCONTRADO")</f>
        <v>Pessoal</v>
      </c>
      <c r="L16091" s="50" t="str">
        <f>VLOOKUP(K16091,'Base -Receita-Despesa'!$B:$AS,1,FALSE)</f>
        <v>Pessoal</v>
      </c>
    </row>
    <row r="16092" spans="1:12" x14ac:dyDescent="0.3">
      <c r="A16092" s="82" t="str">
        <f t="shared" si="502"/>
        <v>2019</v>
      </c>
      <c r="B16092" s="263" t="s">
        <v>2228</v>
      </c>
      <c r="C16092" s="264" t="s">
        <v>138</v>
      </c>
      <c r="D16092" s="74" t="str">
        <f t="shared" si="503"/>
        <v>nov/2019</v>
      </c>
      <c r="E16092" s="267">
        <v>43782</v>
      </c>
      <c r="F16092" s="263" t="s">
        <v>4922</v>
      </c>
      <c r="G16092" s="263" t="s">
        <v>2229</v>
      </c>
      <c r="H16092" s="268" t="s">
        <v>4911</v>
      </c>
      <c r="I16092" s="268" t="s">
        <v>176</v>
      </c>
      <c r="J16092" s="268">
        <v>-13.93</v>
      </c>
      <c r="K16092" s="83" t="str">
        <f>IFERROR(IFERROR(VLOOKUP(I16092,'DE-PARA'!B:D,3,0),VLOOKUP(I16092,'DE-PARA'!C:D,2,0)),"NÃO ENCONTRADO")</f>
        <v>Pessoal</v>
      </c>
      <c r="L16092" s="50" t="str">
        <f>VLOOKUP(K16092,'Base -Receita-Despesa'!$B:$AS,1,FALSE)</f>
        <v>Pessoal</v>
      </c>
    </row>
    <row r="16093" spans="1:12" x14ac:dyDescent="0.3">
      <c r="A16093" s="82" t="str">
        <f t="shared" si="502"/>
        <v>2019</v>
      </c>
      <c r="B16093" s="263" t="s">
        <v>2228</v>
      </c>
      <c r="C16093" s="264" t="s">
        <v>138</v>
      </c>
      <c r="D16093" s="74" t="str">
        <f t="shared" si="503"/>
        <v>nov/2019</v>
      </c>
      <c r="E16093" s="267">
        <v>43782</v>
      </c>
      <c r="F16093" s="263" t="s">
        <v>4923</v>
      </c>
      <c r="G16093" s="263" t="s">
        <v>2229</v>
      </c>
      <c r="H16093" s="268" t="s">
        <v>4901</v>
      </c>
      <c r="I16093" s="268" t="s">
        <v>176</v>
      </c>
      <c r="J16093" s="268">
        <v>-14.23</v>
      </c>
      <c r="K16093" s="83" t="str">
        <f>IFERROR(IFERROR(VLOOKUP(I16093,'DE-PARA'!B:D,3,0),VLOOKUP(I16093,'DE-PARA'!C:D,2,0)),"NÃO ENCONTRADO")</f>
        <v>Pessoal</v>
      </c>
      <c r="L16093" s="50" t="str">
        <f>VLOOKUP(K16093,'Base -Receita-Despesa'!$B:$AS,1,FALSE)</f>
        <v>Pessoal</v>
      </c>
    </row>
    <row r="16094" spans="1:12" x14ac:dyDescent="0.3">
      <c r="A16094" s="82" t="str">
        <f t="shared" si="502"/>
        <v>2019</v>
      </c>
      <c r="B16094" s="263" t="s">
        <v>2228</v>
      </c>
      <c r="C16094" s="264" t="s">
        <v>138</v>
      </c>
      <c r="D16094" s="74" t="str">
        <f t="shared" si="503"/>
        <v>nov/2019</v>
      </c>
      <c r="E16094" s="267">
        <v>43782</v>
      </c>
      <c r="F16094" s="263" t="s">
        <v>4924</v>
      </c>
      <c r="G16094" s="263" t="s">
        <v>2229</v>
      </c>
      <c r="H16094" s="268" t="s">
        <v>4889</v>
      </c>
      <c r="I16094" s="268" t="s">
        <v>176</v>
      </c>
      <c r="J16094" s="268">
        <v>-29.64</v>
      </c>
      <c r="K16094" s="83" t="str">
        <f>IFERROR(IFERROR(VLOOKUP(I16094,'DE-PARA'!B:D,3,0),VLOOKUP(I16094,'DE-PARA'!C:D,2,0)),"NÃO ENCONTRADO")</f>
        <v>Pessoal</v>
      </c>
      <c r="L16094" s="50" t="str">
        <f>VLOOKUP(K16094,'Base -Receita-Despesa'!$B:$AS,1,FALSE)</f>
        <v>Pessoal</v>
      </c>
    </row>
    <row r="16095" spans="1:12" x14ac:dyDescent="0.3">
      <c r="A16095" s="82" t="str">
        <f t="shared" si="502"/>
        <v>2019</v>
      </c>
      <c r="B16095" s="263" t="s">
        <v>2228</v>
      </c>
      <c r="C16095" s="264" t="s">
        <v>138</v>
      </c>
      <c r="D16095" s="74" t="str">
        <f t="shared" si="503"/>
        <v>nov/2019</v>
      </c>
      <c r="E16095" s="267">
        <v>43782</v>
      </c>
      <c r="F16095" s="263" t="s">
        <v>4925</v>
      </c>
      <c r="G16095" s="263" t="s">
        <v>2229</v>
      </c>
      <c r="H16095" s="268" t="s">
        <v>692</v>
      </c>
      <c r="I16095" s="268" t="s">
        <v>176</v>
      </c>
      <c r="J16095" s="268">
        <v>-6.84</v>
      </c>
      <c r="K16095" s="83" t="str">
        <f>IFERROR(IFERROR(VLOOKUP(I16095,'DE-PARA'!B:D,3,0),VLOOKUP(I16095,'DE-PARA'!C:D,2,0)),"NÃO ENCONTRADO")</f>
        <v>Pessoal</v>
      </c>
      <c r="L16095" s="50" t="str">
        <f>VLOOKUP(K16095,'Base -Receita-Despesa'!$B:$AS,1,FALSE)</f>
        <v>Pessoal</v>
      </c>
    </row>
    <row r="16096" spans="1:12" x14ac:dyDescent="0.3">
      <c r="A16096" s="82" t="str">
        <f t="shared" si="502"/>
        <v>2019</v>
      </c>
      <c r="B16096" s="263" t="s">
        <v>2228</v>
      </c>
      <c r="C16096" s="264" t="s">
        <v>138</v>
      </c>
      <c r="D16096" s="74" t="str">
        <f t="shared" si="503"/>
        <v>nov/2019</v>
      </c>
      <c r="E16096" s="267">
        <v>43782</v>
      </c>
      <c r="F16096" s="263" t="s">
        <v>4926</v>
      </c>
      <c r="G16096" s="263" t="s">
        <v>2229</v>
      </c>
      <c r="H16096" s="268" t="s">
        <v>4461</v>
      </c>
      <c r="I16096" s="268" t="s">
        <v>176</v>
      </c>
      <c r="J16096" s="268">
        <v>-34.450000000000003</v>
      </c>
      <c r="K16096" s="83" t="str">
        <f>IFERROR(IFERROR(VLOOKUP(I16096,'DE-PARA'!B:D,3,0),VLOOKUP(I16096,'DE-PARA'!C:D,2,0)),"NÃO ENCONTRADO")</f>
        <v>Pessoal</v>
      </c>
      <c r="L16096" s="50" t="str">
        <f>VLOOKUP(K16096,'Base -Receita-Despesa'!$B:$AS,1,FALSE)</f>
        <v>Pessoal</v>
      </c>
    </row>
    <row r="16097" spans="1:12" x14ac:dyDescent="0.3">
      <c r="A16097" s="82" t="str">
        <f t="shared" si="502"/>
        <v>2019</v>
      </c>
      <c r="B16097" s="263" t="s">
        <v>2228</v>
      </c>
      <c r="C16097" s="264" t="s">
        <v>138</v>
      </c>
      <c r="D16097" s="74" t="str">
        <f t="shared" si="503"/>
        <v>nov/2019</v>
      </c>
      <c r="E16097" s="267">
        <v>43782</v>
      </c>
      <c r="F16097" s="263" t="s">
        <v>4927</v>
      </c>
      <c r="G16097" s="263" t="s">
        <v>2229</v>
      </c>
      <c r="H16097" s="268" t="s">
        <v>4286</v>
      </c>
      <c r="I16097" s="268" t="s">
        <v>176</v>
      </c>
      <c r="J16097" s="268">
        <v>-9.25</v>
      </c>
      <c r="K16097" s="83" t="str">
        <f>IFERROR(IFERROR(VLOOKUP(I16097,'DE-PARA'!B:D,3,0),VLOOKUP(I16097,'DE-PARA'!C:D,2,0)),"NÃO ENCONTRADO")</f>
        <v>Pessoal</v>
      </c>
      <c r="L16097" s="50" t="str">
        <f>VLOOKUP(K16097,'Base -Receita-Despesa'!$B:$AS,1,FALSE)</f>
        <v>Pessoal</v>
      </c>
    </row>
    <row r="16098" spans="1:12" x14ac:dyDescent="0.3">
      <c r="A16098" s="82" t="str">
        <f t="shared" si="502"/>
        <v>2019</v>
      </c>
      <c r="B16098" s="263" t="s">
        <v>2228</v>
      </c>
      <c r="C16098" s="264" t="s">
        <v>138</v>
      </c>
      <c r="D16098" s="74" t="str">
        <f t="shared" si="503"/>
        <v>nov/2019</v>
      </c>
      <c r="E16098" s="267">
        <v>43782</v>
      </c>
      <c r="F16098" s="263" t="s">
        <v>4928</v>
      </c>
      <c r="G16098" s="263" t="s">
        <v>2229</v>
      </c>
      <c r="H16098" s="268" t="s">
        <v>4897</v>
      </c>
      <c r="I16098" s="268" t="s">
        <v>176</v>
      </c>
      <c r="J16098" s="268">
        <v>-16.3</v>
      </c>
      <c r="K16098" s="83" t="str">
        <f>IFERROR(IFERROR(VLOOKUP(I16098,'DE-PARA'!B:D,3,0),VLOOKUP(I16098,'DE-PARA'!C:D,2,0)),"NÃO ENCONTRADO")</f>
        <v>Pessoal</v>
      </c>
      <c r="L16098" s="50" t="str">
        <f>VLOOKUP(K16098,'Base -Receita-Despesa'!$B:$AS,1,FALSE)</f>
        <v>Pessoal</v>
      </c>
    </row>
    <row r="16099" spans="1:12" x14ac:dyDescent="0.3">
      <c r="A16099" s="82" t="str">
        <f t="shared" si="502"/>
        <v>2019</v>
      </c>
      <c r="B16099" s="263" t="s">
        <v>2228</v>
      </c>
      <c r="C16099" s="264" t="s">
        <v>138</v>
      </c>
      <c r="D16099" s="74" t="str">
        <f t="shared" si="503"/>
        <v>nov/2019</v>
      </c>
      <c r="E16099" s="267">
        <v>43782</v>
      </c>
      <c r="F16099" s="263" t="s">
        <v>4929</v>
      </c>
      <c r="G16099" s="263" t="s">
        <v>2229</v>
      </c>
      <c r="H16099" s="268" t="s">
        <v>4903</v>
      </c>
      <c r="I16099" s="268" t="s">
        <v>176</v>
      </c>
      <c r="J16099" s="268">
        <v>-10.28</v>
      </c>
      <c r="K16099" s="83" t="str">
        <f>IFERROR(IFERROR(VLOOKUP(I16099,'DE-PARA'!B:D,3,0),VLOOKUP(I16099,'DE-PARA'!C:D,2,0)),"NÃO ENCONTRADO")</f>
        <v>Pessoal</v>
      </c>
      <c r="L16099" s="50" t="str">
        <f>VLOOKUP(K16099,'Base -Receita-Despesa'!$B:$AS,1,FALSE)</f>
        <v>Pessoal</v>
      </c>
    </row>
    <row r="16100" spans="1:12" x14ac:dyDescent="0.3">
      <c r="A16100" s="82" t="str">
        <f t="shared" si="502"/>
        <v>2019</v>
      </c>
      <c r="B16100" s="263" t="s">
        <v>2228</v>
      </c>
      <c r="C16100" s="264" t="s">
        <v>138</v>
      </c>
      <c r="D16100" s="74" t="str">
        <f t="shared" si="503"/>
        <v>nov/2019</v>
      </c>
      <c r="E16100" s="267">
        <v>43782</v>
      </c>
      <c r="F16100" s="263" t="s">
        <v>4930</v>
      </c>
      <c r="G16100" s="263" t="s">
        <v>2229</v>
      </c>
      <c r="H16100" s="268" t="s">
        <v>871</v>
      </c>
      <c r="I16100" s="268" t="s">
        <v>176</v>
      </c>
      <c r="J16100" s="268">
        <v>-7.26</v>
      </c>
      <c r="K16100" s="83" t="str">
        <f>IFERROR(IFERROR(VLOOKUP(I16100,'DE-PARA'!B:D,3,0),VLOOKUP(I16100,'DE-PARA'!C:D,2,0)),"NÃO ENCONTRADO")</f>
        <v>Pessoal</v>
      </c>
      <c r="L16100" s="50" t="str">
        <f>VLOOKUP(K16100,'Base -Receita-Despesa'!$B:$AS,1,FALSE)</f>
        <v>Pessoal</v>
      </c>
    </row>
    <row r="16101" spans="1:12" x14ac:dyDescent="0.3">
      <c r="A16101" s="82" t="str">
        <f t="shared" si="502"/>
        <v>2019</v>
      </c>
      <c r="B16101" s="263" t="s">
        <v>2228</v>
      </c>
      <c r="C16101" s="264" t="s">
        <v>138</v>
      </c>
      <c r="D16101" s="74" t="str">
        <f t="shared" si="503"/>
        <v>nov/2019</v>
      </c>
      <c r="E16101" s="267">
        <v>43782</v>
      </c>
      <c r="F16101" s="263" t="s">
        <v>4931</v>
      </c>
      <c r="G16101" s="263" t="s">
        <v>2229</v>
      </c>
      <c r="H16101" s="268" t="s">
        <v>4882</v>
      </c>
      <c r="I16101" s="268" t="s">
        <v>176</v>
      </c>
      <c r="J16101" s="268">
        <v>-599.09</v>
      </c>
      <c r="K16101" s="83" t="str">
        <f>IFERROR(IFERROR(VLOOKUP(I16101,'DE-PARA'!B:D,3,0),VLOOKUP(I16101,'DE-PARA'!C:D,2,0)),"NÃO ENCONTRADO")</f>
        <v>Pessoal</v>
      </c>
      <c r="L16101" s="50" t="str">
        <f>VLOOKUP(K16101,'Base -Receita-Despesa'!$B:$AS,1,FALSE)</f>
        <v>Pessoal</v>
      </c>
    </row>
    <row r="16102" spans="1:12" x14ac:dyDescent="0.3">
      <c r="A16102" s="82" t="str">
        <f t="shared" si="502"/>
        <v>2019</v>
      </c>
      <c r="B16102" s="263" t="s">
        <v>2228</v>
      </c>
      <c r="C16102" s="264" t="s">
        <v>138</v>
      </c>
      <c r="D16102" s="74" t="str">
        <f t="shared" si="503"/>
        <v>nov/2019</v>
      </c>
      <c r="E16102" s="267">
        <v>43782</v>
      </c>
      <c r="F16102" s="263" t="s">
        <v>4932</v>
      </c>
      <c r="G16102" s="263" t="s">
        <v>2229</v>
      </c>
      <c r="H16102" s="268" t="s">
        <v>4899</v>
      </c>
      <c r="I16102" s="268" t="s">
        <v>176</v>
      </c>
      <c r="J16102" s="268">
        <v>-16.47</v>
      </c>
      <c r="K16102" s="83" t="str">
        <f>IFERROR(IFERROR(VLOOKUP(I16102,'DE-PARA'!B:D,3,0),VLOOKUP(I16102,'DE-PARA'!C:D,2,0)),"NÃO ENCONTRADO")</f>
        <v>Pessoal</v>
      </c>
      <c r="L16102" s="50" t="str">
        <f>VLOOKUP(K16102,'Base -Receita-Despesa'!$B:$AS,1,FALSE)</f>
        <v>Pessoal</v>
      </c>
    </row>
    <row r="16103" spans="1:12" x14ac:dyDescent="0.3">
      <c r="A16103" s="82" t="str">
        <f t="shared" si="502"/>
        <v>2019</v>
      </c>
      <c r="B16103" s="263" t="s">
        <v>2228</v>
      </c>
      <c r="C16103" s="264" t="s">
        <v>138</v>
      </c>
      <c r="D16103" s="74" t="str">
        <f t="shared" si="503"/>
        <v>nov/2019</v>
      </c>
      <c r="E16103" s="267">
        <v>43782</v>
      </c>
      <c r="F16103" s="263" t="s">
        <v>4933</v>
      </c>
      <c r="G16103" s="263" t="s">
        <v>2229</v>
      </c>
      <c r="H16103" s="268" t="s">
        <v>4934</v>
      </c>
      <c r="I16103" s="268" t="s">
        <v>176</v>
      </c>
      <c r="J16103" s="268">
        <v>-31.61</v>
      </c>
      <c r="K16103" s="83" t="str">
        <f>IFERROR(IFERROR(VLOOKUP(I16103,'DE-PARA'!B:D,3,0),VLOOKUP(I16103,'DE-PARA'!C:D,2,0)),"NÃO ENCONTRADO")</f>
        <v>Pessoal</v>
      </c>
      <c r="L16103" s="50" t="str">
        <f>VLOOKUP(K16103,'Base -Receita-Despesa'!$B:$AS,1,FALSE)</f>
        <v>Pessoal</v>
      </c>
    </row>
    <row r="16104" spans="1:12" x14ac:dyDescent="0.3">
      <c r="A16104" s="82" t="str">
        <f t="shared" si="502"/>
        <v>2019</v>
      </c>
      <c r="B16104" s="263" t="s">
        <v>2228</v>
      </c>
      <c r="C16104" s="264" t="s">
        <v>138</v>
      </c>
      <c r="D16104" s="74" t="str">
        <f t="shared" si="503"/>
        <v>nov/2019</v>
      </c>
      <c r="E16104" s="267">
        <v>43782</v>
      </c>
      <c r="F16104" s="263" t="s">
        <v>4935</v>
      </c>
      <c r="G16104" s="263" t="s">
        <v>2229</v>
      </c>
      <c r="H16104" s="268" t="s">
        <v>4936</v>
      </c>
      <c r="I16104" s="268" t="s">
        <v>176</v>
      </c>
      <c r="J16104" s="268">
        <v>-17.46</v>
      </c>
      <c r="K16104" s="83" t="str">
        <f>IFERROR(IFERROR(VLOOKUP(I16104,'DE-PARA'!B:D,3,0),VLOOKUP(I16104,'DE-PARA'!C:D,2,0)),"NÃO ENCONTRADO")</f>
        <v>Pessoal</v>
      </c>
      <c r="L16104" s="50" t="str">
        <f>VLOOKUP(K16104,'Base -Receita-Despesa'!$B:$AS,1,FALSE)</f>
        <v>Pessoal</v>
      </c>
    </row>
    <row r="16105" spans="1:12" x14ac:dyDescent="0.3">
      <c r="A16105" s="82" t="str">
        <f t="shared" si="502"/>
        <v>2019</v>
      </c>
      <c r="B16105" s="263" t="s">
        <v>2228</v>
      </c>
      <c r="C16105" s="264" t="s">
        <v>138</v>
      </c>
      <c r="D16105" s="74" t="str">
        <f t="shared" si="503"/>
        <v>nov/2019</v>
      </c>
      <c r="E16105" s="267">
        <v>43782</v>
      </c>
      <c r="F16105" s="263" t="s">
        <v>4937</v>
      </c>
      <c r="G16105" s="263" t="s">
        <v>2229</v>
      </c>
      <c r="H16105" s="268" t="s">
        <v>4820</v>
      </c>
      <c r="I16105" s="268" t="s">
        <v>176</v>
      </c>
      <c r="J16105" s="268">
        <v>-10.28</v>
      </c>
      <c r="K16105" s="83" t="str">
        <f>IFERROR(IFERROR(VLOOKUP(I16105,'DE-PARA'!B:D,3,0),VLOOKUP(I16105,'DE-PARA'!C:D,2,0)),"NÃO ENCONTRADO")</f>
        <v>Pessoal</v>
      </c>
      <c r="L16105" s="50" t="str">
        <f>VLOOKUP(K16105,'Base -Receita-Despesa'!$B:$AS,1,FALSE)</f>
        <v>Pessoal</v>
      </c>
    </row>
    <row r="16106" spans="1:12" x14ac:dyDescent="0.3">
      <c r="A16106" s="82" t="str">
        <f t="shared" ref="A16106:A16169" si="504">IF(K16106="NÃO ENCONTRADO",0,RIGHT(D16106,4))</f>
        <v>2019</v>
      </c>
      <c r="B16106" s="263" t="s">
        <v>2228</v>
      </c>
      <c r="C16106" s="264" t="s">
        <v>138</v>
      </c>
      <c r="D16106" s="74" t="str">
        <f t="shared" si="503"/>
        <v>nov/2019</v>
      </c>
      <c r="E16106" s="267">
        <v>43782</v>
      </c>
      <c r="F16106" s="263" t="s">
        <v>4938</v>
      </c>
      <c r="G16106" s="263" t="s">
        <v>2229</v>
      </c>
      <c r="H16106" s="268" t="s">
        <v>4821</v>
      </c>
      <c r="I16106" s="268" t="s">
        <v>176</v>
      </c>
      <c r="J16106" s="268">
        <v>-17.98</v>
      </c>
      <c r="K16106" s="83" t="str">
        <f>IFERROR(IFERROR(VLOOKUP(I16106,'DE-PARA'!B:D,3,0),VLOOKUP(I16106,'DE-PARA'!C:D,2,0)),"NÃO ENCONTRADO")</f>
        <v>Pessoal</v>
      </c>
      <c r="L16106" s="50" t="str">
        <f>VLOOKUP(K16106,'Base -Receita-Despesa'!$B:$AS,1,FALSE)</f>
        <v>Pessoal</v>
      </c>
    </row>
    <row r="16107" spans="1:12" x14ac:dyDescent="0.3">
      <c r="A16107" s="82" t="str">
        <f t="shared" si="504"/>
        <v>2019</v>
      </c>
      <c r="B16107" s="263" t="s">
        <v>2228</v>
      </c>
      <c r="C16107" s="264" t="s">
        <v>138</v>
      </c>
      <c r="D16107" s="74" t="str">
        <f t="shared" si="503"/>
        <v>nov/2019</v>
      </c>
      <c r="E16107" s="267">
        <v>43782</v>
      </c>
      <c r="F16107" s="263" t="s">
        <v>4939</v>
      </c>
      <c r="G16107" s="263" t="s">
        <v>2229</v>
      </c>
      <c r="H16107" s="268" t="s">
        <v>4851</v>
      </c>
      <c r="I16107" s="268" t="s">
        <v>176</v>
      </c>
      <c r="J16107" s="268">
        <v>-13.93</v>
      </c>
      <c r="K16107" s="83" t="str">
        <f>IFERROR(IFERROR(VLOOKUP(I16107,'DE-PARA'!B:D,3,0),VLOOKUP(I16107,'DE-PARA'!C:D,2,0)),"NÃO ENCONTRADO")</f>
        <v>Pessoal</v>
      </c>
      <c r="L16107" s="50" t="str">
        <f>VLOOKUP(K16107,'Base -Receita-Despesa'!$B:$AS,1,FALSE)</f>
        <v>Pessoal</v>
      </c>
    </row>
    <row r="16108" spans="1:12" x14ac:dyDescent="0.3">
      <c r="A16108" s="82" t="str">
        <f t="shared" si="504"/>
        <v>2019</v>
      </c>
      <c r="B16108" s="263" t="s">
        <v>2228</v>
      </c>
      <c r="C16108" s="264" t="s">
        <v>138</v>
      </c>
      <c r="D16108" s="74" t="str">
        <f t="shared" si="503"/>
        <v>nov/2019</v>
      </c>
      <c r="E16108" s="267">
        <v>43782</v>
      </c>
      <c r="F16108" s="263" t="s">
        <v>4940</v>
      </c>
      <c r="G16108" s="263" t="s">
        <v>2229</v>
      </c>
      <c r="H16108" s="268" t="s">
        <v>4913</v>
      </c>
      <c r="I16108" s="268" t="s">
        <v>176</v>
      </c>
      <c r="J16108" s="268">
        <v>-13.93</v>
      </c>
      <c r="K16108" s="83" t="str">
        <f>IFERROR(IFERROR(VLOOKUP(I16108,'DE-PARA'!B:D,3,0),VLOOKUP(I16108,'DE-PARA'!C:D,2,0)),"NÃO ENCONTRADO")</f>
        <v>Pessoal</v>
      </c>
      <c r="L16108" s="50" t="str">
        <f>VLOOKUP(K16108,'Base -Receita-Despesa'!$B:$AS,1,FALSE)</f>
        <v>Pessoal</v>
      </c>
    </row>
    <row r="16109" spans="1:12" x14ac:dyDescent="0.3">
      <c r="A16109" s="82" t="str">
        <f t="shared" si="504"/>
        <v>2019</v>
      </c>
      <c r="B16109" s="263" t="s">
        <v>2228</v>
      </c>
      <c r="C16109" s="264" t="s">
        <v>138</v>
      </c>
      <c r="D16109" s="74" t="str">
        <f t="shared" si="503"/>
        <v>nov/2019</v>
      </c>
      <c r="E16109" s="267">
        <v>43782</v>
      </c>
      <c r="F16109" s="263" t="s">
        <v>4941</v>
      </c>
      <c r="G16109" s="263" t="s">
        <v>2229</v>
      </c>
      <c r="H16109" s="268" t="s">
        <v>1047</v>
      </c>
      <c r="I16109" s="268" t="s">
        <v>176</v>
      </c>
      <c r="J16109" s="268">
        <v>-10.84</v>
      </c>
      <c r="K16109" s="83" t="str">
        <f>IFERROR(IFERROR(VLOOKUP(I16109,'DE-PARA'!B:D,3,0),VLOOKUP(I16109,'DE-PARA'!C:D,2,0)),"NÃO ENCONTRADO")</f>
        <v>Pessoal</v>
      </c>
      <c r="L16109" s="50" t="str">
        <f>VLOOKUP(K16109,'Base -Receita-Despesa'!$B:$AS,1,FALSE)</f>
        <v>Pessoal</v>
      </c>
    </row>
    <row r="16110" spans="1:12" x14ac:dyDescent="0.3">
      <c r="A16110" s="82" t="str">
        <f t="shared" si="504"/>
        <v>2019</v>
      </c>
      <c r="B16110" s="263" t="s">
        <v>2228</v>
      </c>
      <c r="C16110" s="264" t="s">
        <v>138</v>
      </c>
      <c r="D16110" s="74" t="str">
        <f t="shared" si="503"/>
        <v>nov/2019</v>
      </c>
      <c r="E16110" s="267">
        <v>43782</v>
      </c>
      <c r="F16110" s="263" t="s">
        <v>4942</v>
      </c>
      <c r="G16110" s="263" t="s">
        <v>2229</v>
      </c>
      <c r="H16110" s="268" t="s">
        <v>4943</v>
      </c>
      <c r="I16110" s="268" t="s">
        <v>176</v>
      </c>
      <c r="J16110" s="268">
        <v>-14.23</v>
      </c>
      <c r="K16110" s="83" t="str">
        <f>IFERROR(IFERROR(VLOOKUP(I16110,'DE-PARA'!B:D,3,0),VLOOKUP(I16110,'DE-PARA'!C:D,2,0)),"NÃO ENCONTRADO")</f>
        <v>Pessoal</v>
      </c>
      <c r="L16110" s="50" t="str">
        <f>VLOOKUP(K16110,'Base -Receita-Despesa'!$B:$AS,1,FALSE)</f>
        <v>Pessoal</v>
      </c>
    </row>
    <row r="16111" spans="1:12" x14ac:dyDescent="0.3">
      <c r="A16111" s="82" t="str">
        <f t="shared" si="504"/>
        <v>2019</v>
      </c>
      <c r="B16111" s="263" t="s">
        <v>2228</v>
      </c>
      <c r="C16111" s="264" t="s">
        <v>138</v>
      </c>
      <c r="D16111" s="74" t="str">
        <f t="shared" si="503"/>
        <v>nov/2019</v>
      </c>
      <c r="E16111" s="267">
        <v>43782</v>
      </c>
      <c r="F16111" s="263">
        <v>147164</v>
      </c>
      <c r="G16111" s="263" t="s">
        <v>2229</v>
      </c>
      <c r="H16111" s="268" t="s">
        <v>707</v>
      </c>
      <c r="I16111" s="268" t="s">
        <v>2188</v>
      </c>
      <c r="J16111" s="268">
        <v>-316.89</v>
      </c>
      <c r="K16111" s="83" t="str">
        <f>IFERROR(IFERROR(VLOOKUP(I16111,'DE-PARA'!B:D,3,0),VLOOKUP(I16111,'DE-PARA'!C:D,2,0)),"NÃO ENCONTRADO")</f>
        <v>Materiais</v>
      </c>
      <c r="L16111" s="50" t="str">
        <f>VLOOKUP(K16111,'Base -Receita-Despesa'!$B:$AS,1,FALSE)</f>
        <v>Materiais</v>
      </c>
    </row>
    <row r="16112" spans="1:12" x14ac:dyDescent="0.3">
      <c r="A16112" s="82" t="str">
        <f t="shared" si="504"/>
        <v>2019</v>
      </c>
      <c r="B16112" s="263" t="s">
        <v>2228</v>
      </c>
      <c r="C16112" s="264" t="s">
        <v>138</v>
      </c>
      <c r="D16112" s="74" t="str">
        <f t="shared" si="503"/>
        <v>nov/2019</v>
      </c>
      <c r="E16112" s="267">
        <v>43782</v>
      </c>
      <c r="F16112" s="263">
        <v>147164</v>
      </c>
      <c r="G16112" s="263" t="s">
        <v>2229</v>
      </c>
      <c r="H16112" s="268" t="s">
        <v>707</v>
      </c>
      <c r="I16112" s="268" t="s">
        <v>562</v>
      </c>
      <c r="J16112" s="268">
        <v>-194.8</v>
      </c>
      <c r="K16112" s="83" t="str">
        <f>IFERROR(IFERROR(VLOOKUP(I16112,'DE-PARA'!B:D,3,0),VLOOKUP(I16112,'DE-PARA'!C:D,2,0)),"NÃO ENCONTRADO")</f>
        <v>Outras Saídas</v>
      </c>
      <c r="L16112" s="50" t="str">
        <f>VLOOKUP(K16112,'Base -Receita-Despesa'!$B:$AS,1,FALSE)</f>
        <v>Outras Saídas</v>
      </c>
    </row>
    <row r="16113" spans="1:12" x14ac:dyDescent="0.3">
      <c r="A16113" s="82" t="str">
        <f t="shared" si="504"/>
        <v>2019</v>
      </c>
      <c r="B16113" s="263" t="s">
        <v>2228</v>
      </c>
      <c r="C16113" s="264" t="s">
        <v>138</v>
      </c>
      <c r="D16113" s="74" t="str">
        <f t="shared" si="503"/>
        <v>nov/2019</v>
      </c>
      <c r="E16113" s="267">
        <v>43782</v>
      </c>
      <c r="F16113" s="263" t="s">
        <v>1261</v>
      </c>
      <c r="G16113" s="263" t="s">
        <v>2229</v>
      </c>
      <c r="H16113" s="268" t="s">
        <v>879</v>
      </c>
      <c r="I16113" s="268" t="s">
        <v>135</v>
      </c>
      <c r="J16113" s="268">
        <v>-9.5</v>
      </c>
      <c r="K16113" s="83" t="str">
        <f>IFERROR(IFERROR(VLOOKUP(I16113,'DE-PARA'!B:D,3,0),VLOOKUP(I16113,'DE-PARA'!C:D,2,0)),"NÃO ENCONTRADO")</f>
        <v>Outras Saídas</v>
      </c>
      <c r="L16113" s="50" t="str">
        <f>VLOOKUP(K16113,'Base -Receita-Despesa'!$B:$AS,1,FALSE)</f>
        <v>Outras Saídas</v>
      </c>
    </row>
    <row r="16114" spans="1:12" x14ac:dyDescent="0.3">
      <c r="A16114" s="82" t="str">
        <f t="shared" si="504"/>
        <v>2019</v>
      </c>
      <c r="B16114" s="263" t="s">
        <v>2228</v>
      </c>
      <c r="C16114" s="264" t="s">
        <v>138</v>
      </c>
      <c r="D16114" s="74" t="str">
        <f t="shared" si="503"/>
        <v>nov/2019</v>
      </c>
      <c r="E16114" s="267">
        <v>43782</v>
      </c>
      <c r="F16114" s="263" t="s">
        <v>1070</v>
      </c>
      <c r="G16114" s="263" t="s">
        <v>2229</v>
      </c>
      <c r="H16114" s="268" t="s">
        <v>1071</v>
      </c>
      <c r="I16114" s="268" t="s">
        <v>2237</v>
      </c>
      <c r="J16114" s="269">
        <v>1498.14</v>
      </c>
      <c r="K16114" s="83" t="str">
        <f>IFERROR(IFERROR(VLOOKUP(I16114,'DE-PARA'!B:D,3,0),VLOOKUP(I16114,'DE-PARA'!C:D,2,0)),"NÃO ENCONTRADO")</f>
        <v>Entrada Conta Aplicação (+)</v>
      </c>
      <c r="L16114" s="50" t="str">
        <f>VLOOKUP(K16114,'Base -Receita-Despesa'!$B:$AS,1,FALSE)</f>
        <v>ENTRADA CONTA APLICAÇÃO (+)</v>
      </c>
    </row>
    <row r="16115" spans="1:12" x14ac:dyDescent="0.3">
      <c r="A16115" s="82" t="str">
        <f t="shared" si="504"/>
        <v>2019</v>
      </c>
      <c r="B16115" s="263" t="s">
        <v>2228</v>
      </c>
      <c r="C16115" s="264" t="s">
        <v>138</v>
      </c>
      <c r="D16115" s="74" t="str">
        <f t="shared" si="503"/>
        <v>nov/2019</v>
      </c>
      <c r="E16115" s="267">
        <v>43783</v>
      </c>
      <c r="F16115" s="263">
        <v>3708</v>
      </c>
      <c r="G16115" s="263" t="s">
        <v>2229</v>
      </c>
      <c r="H16115" s="273" t="s">
        <v>4944</v>
      </c>
      <c r="I16115" s="273" t="s">
        <v>2182</v>
      </c>
      <c r="J16115" s="268">
        <v>113.7</v>
      </c>
      <c r="K16115" s="83" t="str">
        <f>IFERROR(IFERROR(VLOOKUP(I16115,'DE-PARA'!B:D,3,0),VLOOKUP(I16115,'DE-PARA'!C:D,2,0)),"NÃO ENCONTRADO")</f>
        <v>Materiais</v>
      </c>
      <c r="L16115" s="50" t="str">
        <f>VLOOKUP(K16115,'Base -Receita-Despesa'!$B:$AS,1,FALSE)</f>
        <v>Materiais</v>
      </c>
    </row>
    <row r="16116" spans="1:12" x14ac:dyDescent="0.3">
      <c r="A16116" s="82" t="str">
        <f t="shared" si="504"/>
        <v>2019</v>
      </c>
      <c r="B16116" s="263" t="s">
        <v>2228</v>
      </c>
      <c r="C16116" s="264" t="s">
        <v>138</v>
      </c>
      <c r="D16116" s="74" t="str">
        <f t="shared" si="503"/>
        <v>nov/2019</v>
      </c>
      <c r="E16116" s="267">
        <v>43783</v>
      </c>
      <c r="F16116" s="263">
        <v>96</v>
      </c>
      <c r="G16116" s="263" t="s">
        <v>2229</v>
      </c>
      <c r="H16116" s="268" t="s">
        <v>4945</v>
      </c>
      <c r="I16116" s="268" t="s">
        <v>2176</v>
      </c>
      <c r="J16116" s="269">
        <v>-4028.96</v>
      </c>
      <c r="K16116" s="83" t="str">
        <f>IFERROR(IFERROR(VLOOKUP(I16116,'DE-PARA'!B:D,3,0),VLOOKUP(I16116,'DE-PARA'!C:D,2,0)),"NÃO ENCONTRADO")</f>
        <v>Pessoal</v>
      </c>
      <c r="L16116" s="50" t="str">
        <f>VLOOKUP(K16116,'Base -Receita-Despesa'!$B:$AS,1,FALSE)</f>
        <v>Pessoal</v>
      </c>
    </row>
    <row r="16117" spans="1:12" x14ac:dyDescent="0.3">
      <c r="A16117" s="82" t="str">
        <f t="shared" si="504"/>
        <v>2019</v>
      </c>
      <c r="B16117" s="263" t="s">
        <v>2228</v>
      </c>
      <c r="C16117" s="264" t="s">
        <v>138</v>
      </c>
      <c r="D16117" s="74" t="str">
        <f t="shared" si="503"/>
        <v>nov/2019</v>
      </c>
      <c r="E16117" s="267">
        <v>43783</v>
      </c>
      <c r="F16117" s="263" t="s">
        <v>4946</v>
      </c>
      <c r="G16117" s="263" t="s">
        <v>2229</v>
      </c>
      <c r="H16117" s="268" t="s">
        <v>4768</v>
      </c>
      <c r="I16117" s="268" t="s">
        <v>118</v>
      </c>
      <c r="J16117" s="269">
        <v>-3952.13</v>
      </c>
      <c r="K16117" s="83" t="str">
        <f>IFERROR(IFERROR(VLOOKUP(I16117,'DE-PARA'!B:D,3,0),VLOOKUP(I16117,'DE-PARA'!C:D,2,0)),"NÃO ENCONTRADO")</f>
        <v>Serviços</v>
      </c>
      <c r="L16117" s="50" t="str">
        <f>VLOOKUP(K16117,'Base -Receita-Despesa'!$B:$AS,1,FALSE)</f>
        <v>Serviços</v>
      </c>
    </row>
    <row r="16118" spans="1:12" x14ac:dyDescent="0.3">
      <c r="A16118" s="82" t="str">
        <f t="shared" si="504"/>
        <v>2019</v>
      </c>
      <c r="B16118" s="263" t="s">
        <v>2228</v>
      </c>
      <c r="C16118" s="264" t="s">
        <v>138</v>
      </c>
      <c r="D16118" s="74" t="str">
        <f t="shared" si="503"/>
        <v>nov/2019</v>
      </c>
      <c r="E16118" s="267">
        <v>43783</v>
      </c>
      <c r="F16118" s="263" t="s">
        <v>4947</v>
      </c>
      <c r="G16118" s="263" t="s">
        <v>2229</v>
      </c>
      <c r="H16118" s="268" t="s">
        <v>4736</v>
      </c>
      <c r="I16118" s="268" t="s">
        <v>188</v>
      </c>
      <c r="J16118" s="269">
        <v>-1225.1300000000001</v>
      </c>
      <c r="K16118" s="83" t="str">
        <f>IFERROR(IFERROR(VLOOKUP(I16118,'DE-PARA'!B:D,3,0),VLOOKUP(I16118,'DE-PARA'!C:D,2,0)),"NÃO ENCONTRADO")</f>
        <v>Serviços</v>
      </c>
      <c r="L16118" s="50" t="str">
        <f>VLOOKUP(K16118,'Base -Receita-Despesa'!$B:$AS,1,FALSE)</f>
        <v>Serviços</v>
      </c>
    </row>
    <row r="16119" spans="1:12" x14ac:dyDescent="0.3">
      <c r="A16119" s="82" t="str">
        <f t="shared" si="504"/>
        <v>2019</v>
      </c>
      <c r="B16119" s="263" t="s">
        <v>2228</v>
      </c>
      <c r="C16119" s="264" t="s">
        <v>138</v>
      </c>
      <c r="D16119" s="74" t="str">
        <f t="shared" si="503"/>
        <v>nov/2019</v>
      </c>
      <c r="E16119" s="267">
        <v>43783</v>
      </c>
      <c r="F16119" s="263" t="s">
        <v>4948</v>
      </c>
      <c r="G16119" s="263" t="s">
        <v>2229</v>
      </c>
      <c r="H16119" s="268" t="s">
        <v>4736</v>
      </c>
      <c r="I16119" s="268" t="s">
        <v>179</v>
      </c>
      <c r="J16119" s="269">
        <v>-1545.14</v>
      </c>
      <c r="K16119" s="83" t="str">
        <f>IFERROR(IFERROR(VLOOKUP(I16119,'DE-PARA'!B:D,3,0),VLOOKUP(I16119,'DE-PARA'!C:D,2,0)),"NÃO ENCONTRADO")</f>
        <v>Serviços</v>
      </c>
      <c r="L16119" s="50" t="str">
        <f>VLOOKUP(K16119,'Base -Receita-Despesa'!$B:$AS,1,FALSE)</f>
        <v>Serviços</v>
      </c>
    </row>
    <row r="16120" spans="1:12" x14ac:dyDescent="0.3">
      <c r="A16120" s="82" t="str">
        <f t="shared" si="504"/>
        <v>2019</v>
      </c>
      <c r="B16120" s="263" t="s">
        <v>2228</v>
      </c>
      <c r="C16120" s="264" t="s">
        <v>138</v>
      </c>
      <c r="D16120" s="74" t="str">
        <f t="shared" si="503"/>
        <v>nov/2019</v>
      </c>
      <c r="E16120" s="267">
        <v>43783</v>
      </c>
      <c r="F16120" s="263">
        <v>163073</v>
      </c>
      <c r="G16120" s="263" t="s">
        <v>2229</v>
      </c>
      <c r="H16120" s="268" t="s">
        <v>4949</v>
      </c>
      <c r="I16120" s="283" t="s">
        <v>2217</v>
      </c>
      <c r="J16120" s="269">
        <v>-1146</v>
      </c>
      <c r="K16120" s="83" t="str">
        <f>IFERROR(IFERROR(VLOOKUP(I16120,'DE-PARA'!B:D,3,0),VLOOKUP(I16120,'DE-PARA'!C:D,2,0)),"NÃO ENCONTRADO")</f>
        <v>Investimentos</v>
      </c>
      <c r="L16120" s="50" t="str">
        <f>VLOOKUP(K16120,'Base -Receita-Despesa'!$B:$AS,1,FALSE)</f>
        <v>Investimentos</v>
      </c>
    </row>
    <row r="16121" spans="1:12" x14ac:dyDescent="0.3">
      <c r="A16121" s="82" t="str">
        <f t="shared" si="504"/>
        <v>2019</v>
      </c>
      <c r="B16121" s="263" t="s">
        <v>2228</v>
      </c>
      <c r="C16121" s="264" t="s">
        <v>138</v>
      </c>
      <c r="D16121" s="74" t="str">
        <f t="shared" si="503"/>
        <v>nov/2019</v>
      </c>
      <c r="E16121" s="267">
        <v>43783</v>
      </c>
      <c r="F16121" s="263">
        <v>3708</v>
      </c>
      <c r="G16121" s="263" t="s">
        <v>2229</v>
      </c>
      <c r="H16121" s="273" t="s">
        <v>4944</v>
      </c>
      <c r="I16121" s="273" t="s">
        <v>2182</v>
      </c>
      <c r="J16121" s="268">
        <v>-113.7</v>
      </c>
      <c r="K16121" s="83" t="str">
        <f>IFERROR(IFERROR(VLOOKUP(I16121,'DE-PARA'!B:D,3,0),VLOOKUP(I16121,'DE-PARA'!C:D,2,0)),"NÃO ENCONTRADO")</f>
        <v>Materiais</v>
      </c>
      <c r="L16121" s="50" t="str">
        <f>VLOOKUP(K16121,'Base -Receita-Despesa'!$B:$AS,1,FALSE)</f>
        <v>Materiais</v>
      </c>
    </row>
    <row r="16122" spans="1:12" x14ac:dyDescent="0.3">
      <c r="A16122" s="82" t="str">
        <f t="shared" si="504"/>
        <v>2019</v>
      </c>
      <c r="B16122" s="263" t="s">
        <v>2228</v>
      </c>
      <c r="C16122" s="264" t="s">
        <v>138</v>
      </c>
      <c r="D16122" s="74" t="str">
        <f t="shared" si="503"/>
        <v>nov/2019</v>
      </c>
      <c r="E16122" s="267">
        <v>43783</v>
      </c>
      <c r="F16122" s="263" t="s">
        <v>1261</v>
      </c>
      <c r="G16122" s="263" t="s">
        <v>2229</v>
      </c>
      <c r="H16122" s="268" t="s">
        <v>2250</v>
      </c>
      <c r="I16122" s="268" t="s">
        <v>135</v>
      </c>
      <c r="J16122" s="268">
        <v>-9.5</v>
      </c>
      <c r="K16122" s="83" t="str">
        <f>IFERROR(IFERROR(VLOOKUP(I16122,'DE-PARA'!B:D,3,0),VLOOKUP(I16122,'DE-PARA'!C:D,2,0)),"NÃO ENCONTRADO")</f>
        <v>Outras Saídas</v>
      </c>
      <c r="L16122" s="50" t="str">
        <f>VLOOKUP(K16122,'Base -Receita-Despesa'!$B:$AS,1,FALSE)</f>
        <v>Outras Saídas</v>
      </c>
    </row>
    <row r="16123" spans="1:12" x14ac:dyDescent="0.3">
      <c r="A16123" s="82" t="str">
        <f t="shared" si="504"/>
        <v>2019</v>
      </c>
      <c r="B16123" s="263" t="s">
        <v>2228</v>
      </c>
      <c r="C16123" s="264" t="s">
        <v>138</v>
      </c>
      <c r="D16123" s="74" t="str">
        <f t="shared" si="503"/>
        <v>nov/2019</v>
      </c>
      <c r="E16123" s="267">
        <v>43783</v>
      </c>
      <c r="F16123" s="263" t="s">
        <v>1261</v>
      </c>
      <c r="G16123" s="263" t="s">
        <v>2229</v>
      </c>
      <c r="H16123" s="268" t="s">
        <v>2250</v>
      </c>
      <c r="I16123" s="268" t="s">
        <v>135</v>
      </c>
      <c r="J16123" s="268">
        <v>-9.5</v>
      </c>
      <c r="K16123" s="83" t="str">
        <f>IFERROR(IFERROR(VLOOKUP(I16123,'DE-PARA'!B:D,3,0),VLOOKUP(I16123,'DE-PARA'!C:D,2,0)),"NÃO ENCONTRADO")</f>
        <v>Outras Saídas</v>
      </c>
      <c r="L16123" s="50" t="str">
        <f>VLOOKUP(K16123,'Base -Receita-Despesa'!$B:$AS,1,FALSE)</f>
        <v>Outras Saídas</v>
      </c>
    </row>
    <row r="16124" spans="1:12" x14ac:dyDescent="0.3">
      <c r="A16124" s="82" t="str">
        <f t="shared" si="504"/>
        <v>2019</v>
      </c>
      <c r="B16124" s="263" t="s">
        <v>2228</v>
      </c>
      <c r="C16124" s="264" t="s">
        <v>138</v>
      </c>
      <c r="D16124" s="74" t="str">
        <f t="shared" si="503"/>
        <v>nov/2019</v>
      </c>
      <c r="E16124" s="267">
        <v>43783</v>
      </c>
      <c r="F16124" s="263" t="s">
        <v>1070</v>
      </c>
      <c r="G16124" s="263" t="s">
        <v>2229</v>
      </c>
      <c r="H16124" s="268" t="s">
        <v>1071</v>
      </c>
      <c r="I16124" s="268" t="s">
        <v>2237</v>
      </c>
      <c r="J16124" s="269">
        <v>11916.36</v>
      </c>
      <c r="K16124" s="83" t="str">
        <f>IFERROR(IFERROR(VLOOKUP(I16124,'DE-PARA'!B:D,3,0),VLOOKUP(I16124,'DE-PARA'!C:D,2,0)),"NÃO ENCONTRADO")</f>
        <v>Entrada Conta Aplicação (+)</v>
      </c>
      <c r="L16124" s="50" t="str">
        <f>VLOOKUP(K16124,'Base -Receita-Despesa'!$B:$AS,1,FALSE)</f>
        <v>ENTRADA CONTA APLICAÇÃO (+)</v>
      </c>
    </row>
    <row r="16125" spans="1:12" x14ac:dyDescent="0.3">
      <c r="A16125" s="82" t="str">
        <f t="shared" si="504"/>
        <v>2019</v>
      </c>
      <c r="B16125" s="266" t="s">
        <v>2228</v>
      </c>
      <c r="C16125" s="264" t="s">
        <v>138</v>
      </c>
      <c r="D16125" s="74" t="str">
        <f t="shared" si="503"/>
        <v>nov/2019</v>
      </c>
      <c r="E16125" s="286">
        <v>43787</v>
      </c>
      <c r="F16125" s="266">
        <v>3628</v>
      </c>
      <c r="G16125" s="266" t="s">
        <v>2229</v>
      </c>
      <c r="H16125" s="270" t="s">
        <v>4944</v>
      </c>
      <c r="I16125" s="270" t="s">
        <v>2194</v>
      </c>
      <c r="J16125" s="270">
        <v>572.75</v>
      </c>
      <c r="K16125" s="83" t="str">
        <f>IFERROR(IFERROR(VLOOKUP(I16125,'DE-PARA'!B:D,3,0),VLOOKUP(I16125,'DE-PARA'!C:D,2,0)),"NÃO ENCONTRADO")</f>
        <v>Materiais</v>
      </c>
      <c r="L16125" s="50" t="str">
        <f>VLOOKUP(K16125,'Base -Receita-Despesa'!$B:$AS,1,FALSE)</f>
        <v>Materiais</v>
      </c>
    </row>
    <row r="16126" spans="1:12" x14ac:dyDescent="0.3">
      <c r="A16126" s="82" t="str">
        <f t="shared" si="504"/>
        <v>2019</v>
      </c>
      <c r="B16126" s="266" t="s">
        <v>2228</v>
      </c>
      <c r="C16126" s="264" t="s">
        <v>138</v>
      </c>
      <c r="D16126" s="74" t="str">
        <f t="shared" si="503"/>
        <v>nov/2019</v>
      </c>
      <c r="E16126" s="286">
        <v>43787</v>
      </c>
      <c r="F16126" s="266">
        <v>380821202</v>
      </c>
      <c r="G16126" s="266" t="s">
        <v>2229</v>
      </c>
      <c r="H16126" s="270" t="s">
        <v>2470</v>
      </c>
      <c r="I16126" s="283" t="s">
        <v>190</v>
      </c>
      <c r="J16126" s="287">
        <v>-1262.81</v>
      </c>
      <c r="K16126" s="83" t="str">
        <f>IFERROR(IFERROR(VLOOKUP(I16126,'DE-PARA'!B:D,3,0),VLOOKUP(I16126,'DE-PARA'!C:D,2,0)),"NÃO ENCONTRADO")</f>
        <v>Concessionárias (água, luz e telefone)</v>
      </c>
      <c r="L16126" s="50" t="str">
        <f>VLOOKUP(K16126,'Base -Receita-Despesa'!$B:$AS,1,FALSE)</f>
        <v>Concessionárias (água, luz e telefone)</v>
      </c>
    </row>
    <row r="16127" spans="1:12" x14ac:dyDescent="0.3">
      <c r="A16127" s="82" t="str">
        <f t="shared" si="504"/>
        <v>2019</v>
      </c>
      <c r="B16127" s="266" t="s">
        <v>2228</v>
      </c>
      <c r="C16127" s="264" t="s">
        <v>138</v>
      </c>
      <c r="D16127" s="74" t="str">
        <f t="shared" si="503"/>
        <v>nov/2019</v>
      </c>
      <c r="E16127" s="286">
        <v>43787</v>
      </c>
      <c r="F16127" s="266">
        <v>251921</v>
      </c>
      <c r="G16127" s="266" t="s">
        <v>2229</v>
      </c>
      <c r="H16127" s="270" t="s">
        <v>4950</v>
      </c>
      <c r="I16127" s="270" t="s">
        <v>2181</v>
      </c>
      <c r="J16127" s="270">
        <v>-446.4</v>
      </c>
      <c r="K16127" s="83" t="str">
        <f>IFERROR(IFERROR(VLOOKUP(I16127,'DE-PARA'!B:D,3,0),VLOOKUP(I16127,'DE-PARA'!C:D,2,0)),"NÃO ENCONTRADO")</f>
        <v>Materiais</v>
      </c>
      <c r="L16127" s="50" t="str">
        <f>VLOOKUP(K16127,'Base -Receita-Despesa'!$B:$AS,1,FALSE)</f>
        <v>Materiais</v>
      </c>
    </row>
    <row r="16128" spans="1:12" x14ac:dyDescent="0.3">
      <c r="A16128" s="82" t="str">
        <f t="shared" si="504"/>
        <v>2019</v>
      </c>
      <c r="B16128" s="266" t="s">
        <v>2228</v>
      </c>
      <c r="C16128" s="264" t="s">
        <v>138</v>
      </c>
      <c r="D16128" s="74" t="str">
        <f t="shared" si="503"/>
        <v>nov/2019</v>
      </c>
      <c r="E16128" s="286">
        <v>43787</v>
      </c>
      <c r="F16128" s="266">
        <v>251141</v>
      </c>
      <c r="G16128" s="266" t="s">
        <v>2229</v>
      </c>
      <c r="H16128" s="270" t="s">
        <v>4950</v>
      </c>
      <c r="I16128" s="270" t="s">
        <v>2182</v>
      </c>
      <c r="J16128" s="270">
        <v>-371.94</v>
      </c>
      <c r="K16128" s="83" t="str">
        <f>IFERROR(IFERROR(VLOOKUP(I16128,'DE-PARA'!B:D,3,0),VLOOKUP(I16128,'DE-PARA'!C:D,2,0)),"NÃO ENCONTRADO")</f>
        <v>Materiais</v>
      </c>
      <c r="L16128" s="50" t="str">
        <f>VLOOKUP(K16128,'Base -Receita-Despesa'!$B:$AS,1,FALSE)</f>
        <v>Materiais</v>
      </c>
    </row>
    <row r="16129" spans="1:12" x14ac:dyDescent="0.3">
      <c r="A16129" s="82" t="str">
        <f t="shared" si="504"/>
        <v>2019</v>
      </c>
      <c r="B16129" s="266" t="s">
        <v>2228</v>
      </c>
      <c r="C16129" s="264" t="s">
        <v>138</v>
      </c>
      <c r="D16129" s="74" t="str">
        <f t="shared" si="503"/>
        <v>nov/2019</v>
      </c>
      <c r="E16129" s="286">
        <v>43787</v>
      </c>
      <c r="F16129" s="266">
        <v>19904</v>
      </c>
      <c r="G16129" s="266" t="s">
        <v>2229</v>
      </c>
      <c r="H16129" s="270" t="s">
        <v>4951</v>
      </c>
      <c r="I16129" s="270" t="s">
        <v>2194</v>
      </c>
      <c r="J16129" s="270">
        <v>-348</v>
      </c>
      <c r="K16129" s="83" t="str">
        <f>IFERROR(IFERROR(VLOOKUP(I16129,'DE-PARA'!B:D,3,0),VLOOKUP(I16129,'DE-PARA'!C:D,2,0)),"NÃO ENCONTRADO")</f>
        <v>Materiais</v>
      </c>
      <c r="L16129" s="50" t="str">
        <f>VLOOKUP(K16129,'Base -Receita-Despesa'!$B:$AS,1,FALSE)</f>
        <v>Materiais</v>
      </c>
    </row>
    <row r="16130" spans="1:12" x14ac:dyDescent="0.3">
      <c r="A16130" s="82" t="str">
        <f t="shared" si="504"/>
        <v>2019</v>
      </c>
      <c r="B16130" s="266" t="s">
        <v>2228</v>
      </c>
      <c r="C16130" s="264" t="s">
        <v>138</v>
      </c>
      <c r="D16130" s="74" t="str">
        <f t="shared" si="503"/>
        <v>nov/2019</v>
      </c>
      <c r="E16130" s="286">
        <v>43787</v>
      </c>
      <c r="F16130" s="266">
        <v>3628</v>
      </c>
      <c r="G16130" s="266" t="s">
        <v>2229</v>
      </c>
      <c r="H16130" s="270" t="s">
        <v>4944</v>
      </c>
      <c r="I16130" s="270" t="s">
        <v>2194</v>
      </c>
      <c r="J16130" s="270">
        <v>-572.75</v>
      </c>
      <c r="K16130" s="83" t="str">
        <f>IFERROR(IFERROR(VLOOKUP(I16130,'DE-PARA'!B:D,3,0),VLOOKUP(I16130,'DE-PARA'!C:D,2,0)),"NÃO ENCONTRADO")</f>
        <v>Materiais</v>
      </c>
      <c r="L16130" s="50" t="str">
        <f>VLOOKUP(K16130,'Base -Receita-Despesa'!$B:$AS,1,FALSE)</f>
        <v>Materiais</v>
      </c>
    </row>
    <row r="16131" spans="1:12" x14ac:dyDescent="0.3">
      <c r="A16131" s="82" t="str">
        <f t="shared" si="504"/>
        <v>2019</v>
      </c>
      <c r="B16131" s="266" t="s">
        <v>2228</v>
      </c>
      <c r="C16131" s="264" t="s">
        <v>138</v>
      </c>
      <c r="D16131" s="74" t="str">
        <f t="shared" si="503"/>
        <v>nov/2019</v>
      </c>
      <c r="E16131" s="286">
        <v>43787</v>
      </c>
      <c r="F16131" s="266">
        <v>3628</v>
      </c>
      <c r="G16131" s="266" t="s">
        <v>2229</v>
      </c>
      <c r="H16131" s="270" t="s">
        <v>4944</v>
      </c>
      <c r="I16131" s="270" t="s">
        <v>2194</v>
      </c>
      <c r="J16131" s="270">
        <v>-572.75</v>
      </c>
      <c r="K16131" s="83" t="str">
        <f>IFERROR(IFERROR(VLOOKUP(I16131,'DE-PARA'!B:D,3,0),VLOOKUP(I16131,'DE-PARA'!C:D,2,0)),"NÃO ENCONTRADO")</f>
        <v>Materiais</v>
      </c>
      <c r="L16131" s="50" t="str">
        <f>VLOOKUP(K16131,'Base -Receita-Despesa'!$B:$AS,1,FALSE)</f>
        <v>Materiais</v>
      </c>
    </row>
    <row r="16132" spans="1:12" x14ac:dyDescent="0.3">
      <c r="A16132" s="82" t="str">
        <f t="shared" si="504"/>
        <v>2019</v>
      </c>
      <c r="B16132" s="266" t="s">
        <v>2228</v>
      </c>
      <c r="C16132" s="264" t="s">
        <v>138</v>
      </c>
      <c r="D16132" s="74" t="str">
        <f t="shared" ref="D16132:D16195" si="505">TEXT(E16132,"mmm/aaaa")</f>
        <v>nov/2019</v>
      </c>
      <c r="E16132" s="286">
        <v>43787</v>
      </c>
      <c r="F16132" s="266">
        <v>3708</v>
      </c>
      <c r="G16132" s="266" t="s">
        <v>2229</v>
      </c>
      <c r="H16132" s="270" t="s">
        <v>4944</v>
      </c>
      <c r="I16132" s="270" t="s">
        <v>2182</v>
      </c>
      <c r="J16132" s="270">
        <v>-113.7</v>
      </c>
      <c r="K16132" s="83" t="str">
        <f>IFERROR(IFERROR(VLOOKUP(I16132,'DE-PARA'!B:D,3,0),VLOOKUP(I16132,'DE-PARA'!C:D,2,0)),"NÃO ENCONTRADO")</f>
        <v>Materiais</v>
      </c>
      <c r="L16132" s="50" t="str">
        <f>VLOOKUP(K16132,'Base -Receita-Despesa'!$B:$AS,1,FALSE)</f>
        <v>Materiais</v>
      </c>
    </row>
    <row r="16133" spans="1:12" x14ac:dyDescent="0.3">
      <c r="A16133" s="82" t="str">
        <f t="shared" si="504"/>
        <v>2019</v>
      </c>
      <c r="B16133" s="266" t="s">
        <v>2228</v>
      </c>
      <c r="C16133" s="264" t="s">
        <v>138</v>
      </c>
      <c r="D16133" s="74" t="str">
        <f t="shared" si="505"/>
        <v>nov/2019</v>
      </c>
      <c r="E16133" s="286">
        <v>43787</v>
      </c>
      <c r="F16133" s="266" t="s">
        <v>1261</v>
      </c>
      <c r="G16133" s="266" t="s">
        <v>2229</v>
      </c>
      <c r="H16133" s="270" t="s">
        <v>2250</v>
      </c>
      <c r="I16133" s="270" t="s">
        <v>135</v>
      </c>
      <c r="J16133" s="270">
        <v>-9.5</v>
      </c>
      <c r="K16133" s="83" t="str">
        <f>IFERROR(IFERROR(VLOOKUP(I16133,'DE-PARA'!B:D,3,0),VLOOKUP(I16133,'DE-PARA'!C:D,2,0)),"NÃO ENCONTRADO")</f>
        <v>Outras Saídas</v>
      </c>
      <c r="L16133" s="50" t="str">
        <f>VLOOKUP(K16133,'Base -Receita-Despesa'!$B:$AS,1,FALSE)</f>
        <v>Outras Saídas</v>
      </c>
    </row>
    <row r="16134" spans="1:12" x14ac:dyDescent="0.3">
      <c r="A16134" s="82" t="str">
        <f t="shared" si="504"/>
        <v>2019</v>
      </c>
      <c r="B16134" s="266" t="s">
        <v>2228</v>
      </c>
      <c r="C16134" s="264" t="s">
        <v>138</v>
      </c>
      <c r="D16134" s="74" t="str">
        <f t="shared" si="505"/>
        <v>nov/2019</v>
      </c>
      <c r="E16134" s="286">
        <v>43787</v>
      </c>
      <c r="F16134" s="266" t="s">
        <v>1261</v>
      </c>
      <c r="G16134" s="266" t="s">
        <v>2229</v>
      </c>
      <c r="H16134" s="270" t="s">
        <v>2250</v>
      </c>
      <c r="I16134" s="270" t="s">
        <v>135</v>
      </c>
      <c r="J16134" s="270">
        <v>-9.5</v>
      </c>
      <c r="K16134" s="83" t="str">
        <f>IFERROR(IFERROR(VLOOKUP(I16134,'DE-PARA'!B:D,3,0),VLOOKUP(I16134,'DE-PARA'!C:D,2,0)),"NÃO ENCONTRADO")</f>
        <v>Outras Saídas</v>
      </c>
      <c r="L16134" s="50" t="str">
        <f>VLOOKUP(K16134,'Base -Receita-Despesa'!$B:$AS,1,FALSE)</f>
        <v>Outras Saídas</v>
      </c>
    </row>
    <row r="16135" spans="1:12" x14ac:dyDescent="0.3">
      <c r="A16135" s="82" t="str">
        <f t="shared" si="504"/>
        <v>2019</v>
      </c>
      <c r="B16135" s="266" t="s">
        <v>2228</v>
      </c>
      <c r="C16135" s="264" t="s">
        <v>138</v>
      </c>
      <c r="D16135" s="74" t="str">
        <f t="shared" si="505"/>
        <v>nov/2019</v>
      </c>
      <c r="E16135" s="286">
        <v>43787</v>
      </c>
      <c r="F16135" s="266" t="s">
        <v>1261</v>
      </c>
      <c r="G16135" s="266" t="s">
        <v>2229</v>
      </c>
      <c r="H16135" s="270" t="s">
        <v>2250</v>
      </c>
      <c r="I16135" s="270" t="s">
        <v>135</v>
      </c>
      <c r="J16135" s="270">
        <v>-9.5</v>
      </c>
      <c r="K16135" s="83" t="str">
        <f>IFERROR(IFERROR(VLOOKUP(I16135,'DE-PARA'!B:D,3,0),VLOOKUP(I16135,'DE-PARA'!C:D,2,0)),"NÃO ENCONTRADO")</f>
        <v>Outras Saídas</v>
      </c>
      <c r="L16135" s="50" t="str">
        <f>VLOOKUP(K16135,'Base -Receita-Despesa'!$B:$AS,1,FALSE)</f>
        <v>Outras Saídas</v>
      </c>
    </row>
    <row r="16136" spans="1:12" x14ac:dyDescent="0.3">
      <c r="A16136" s="82" t="str">
        <f t="shared" si="504"/>
        <v>2019</v>
      </c>
      <c r="B16136" s="266" t="s">
        <v>2228</v>
      </c>
      <c r="C16136" s="264" t="s">
        <v>138</v>
      </c>
      <c r="D16136" s="74" t="str">
        <f t="shared" si="505"/>
        <v>nov/2019</v>
      </c>
      <c r="E16136" s="286">
        <v>43787</v>
      </c>
      <c r="F16136" s="266" t="s">
        <v>1261</v>
      </c>
      <c r="G16136" s="266" t="s">
        <v>2229</v>
      </c>
      <c r="H16136" s="270" t="s">
        <v>2250</v>
      </c>
      <c r="I16136" s="270" t="s">
        <v>135</v>
      </c>
      <c r="J16136" s="270">
        <v>-9.5</v>
      </c>
      <c r="K16136" s="83" t="str">
        <f>IFERROR(IFERROR(VLOOKUP(I16136,'DE-PARA'!B:D,3,0),VLOOKUP(I16136,'DE-PARA'!C:D,2,0)),"NÃO ENCONTRADO")</f>
        <v>Outras Saídas</v>
      </c>
      <c r="L16136" s="50" t="str">
        <f>VLOOKUP(K16136,'Base -Receita-Despesa'!$B:$AS,1,FALSE)</f>
        <v>Outras Saídas</v>
      </c>
    </row>
    <row r="16137" spans="1:12" x14ac:dyDescent="0.3">
      <c r="A16137" s="82" t="str">
        <f t="shared" si="504"/>
        <v>2019</v>
      </c>
      <c r="B16137" s="266" t="s">
        <v>2228</v>
      </c>
      <c r="C16137" s="264" t="s">
        <v>138</v>
      </c>
      <c r="D16137" s="74" t="str">
        <f t="shared" si="505"/>
        <v>nov/2019</v>
      </c>
      <c r="E16137" s="286">
        <v>43787</v>
      </c>
      <c r="F16137" s="266" t="s">
        <v>1261</v>
      </c>
      <c r="G16137" s="266" t="s">
        <v>2229</v>
      </c>
      <c r="H16137" s="270" t="s">
        <v>2250</v>
      </c>
      <c r="I16137" s="270" t="s">
        <v>135</v>
      </c>
      <c r="J16137" s="270">
        <v>-9.5</v>
      </c>
      <c r="K16137" s="83" t="str">
        <f>IFERROR(IFERROR(VLOOKUP(I16137,'DE-PARA'!B:D,3,0),VLOOKUP(I16137,'DE-PARA'!C:D,2,0)),"NÃO ENCONTRADO")</f>
        <v>Outras Saídas</v>
      </c>
      <c r="L16137" s="50" t="str">
        <f>VLOOKUP(K16137,'Base -Receita-Despesa'!$B:$AS,1,FALSE)</f>
        <v>Outras Saídas</v>
      </c>
    </row>
    <row r="16138" spans="1:12" x14ac:dyDescent="0.3">
      <c r="A16138" s="82" t="str">
        <f t="shared" si="504"/>
        <v>2019</v>
      </c>
      <c r="B16138" s="266" t="s">
        <v>2228</v>
      </c>
      <c r="C16138" s="264" t="s">
        <v>138</v>
      </c>
      <c r="D16138" s="74" t="str">
        <f t="shared" si="505"/>
        <v>nov/2019</v>
      </c>
      <c r="E16138" s="286">
        <v>43787</v>
      </c>
      <c r="F16138" s="266" t="s">
        <v>1261</v>
      </c>
      <c r="G16138" s="266" t="s">
        <v>2229</v>
      </c>
      <c r="H16138" s="270" t="s">
        <v>2250</v>
      </c>
      <c r="I16138" s="270" t="s">
        <v>135</v>
      </c>
      <c r="J16138" s="270">
        <v>-9.5</v>
      </c>
      <c r="K16138" s="83" t="str">
        <f>IFERROR(IFERROR(VLOOKUP(I16138,'DE-PARA'!B:D,3,0),VLOOKUP(I16138,'DE-PARA'!C:D,2,0)),"NÃO ENCONTRADO")</f>
        <v>Outras Saídas</v>
      </c>
      <c r="L16138" s="50" t="str">
        <f>VLOOKUP(K16138,'Base -Receita-Despesa'!$B:$AS,1,FALSE)</f>
        <v>Outras Saídas</v>
      </c>
    </row>
    <row r="16139" spans="1:12" x14ac:dyDescent="0.3">
      <c r="A16139" s="82" t="str">
        <f t="shared" si="504"/>
        <v>2019</v>
      </c>
      <c r="B16139" s="266" t="s">
        <v>2228</v>
      </c>
      <c r="C16139" s="264" t="s">
        <v>138</v>
      </c>
      <c r="D16139" s="74" t="str">
        <f t="shared" si="505"/>
        <v>nov/2019</v>
      </c>
      <c r="E16139" s="286">
        <v>43787</v>
      </c>
      <c r="F16139" s="266" t="s">
        <v>1261</v>
      </c>
      <c r="G16139" s="266" t="s">
        <v>2229</v>
      </c>
      <c r="H16139" s="270" t="s">
        <v>2338</v>
      </c>
      <c r="I16139" s="270" t="s">
        <v>135</v>
      </c>
      <c r="J16139" s="270">
        <v>-74.25</v>
      </c>
      <c r="K16139" s="83" t="str">
        <f>IFERROR(IFERROR(VLOOKUP(I16139,'DE-PARA'!B:D,3,0),VLOOKUP(I16139,'DE-PARA'!C:D,2,0)),"NÃO ENCONTRADO")</f>
        <v>Outras Saídas</v>
      </c>
      <c r="L16139" s="50" t="str">
        <f>VLOOKUP(K16139,'Base -Receita-Despesa'!$B:$AS,1,FALSE)</f>
        <v>Outras Saídas</v>
      </c>
    </row>
    <row r="16140" spans="1:12" x14ac:dyDescent="0.3">
      <c r="A16140" s="82" t="str">
        <f t="shared" si="504"/>
        <v>2019</v>
      </c>
      <c r="B16140" s="266" t="s">
        <v>2228</v>
      </c>
      <c r="C16140" s="264" t="s">
        <v>138</v>
      </c>
      <c r="D16140" s="74" t="str">
        <f t="shared" si="505"/>
        <v>nov/2019</v>
      </c>
      <c r="E16140" s="286">
        <v>43787</v>
      </c>
      <c r="F16140" s="266" t="s">
        <v>1070</v>
      </c>
      <c r="G16140" s="266" t="s">
        <v>2229</v>
      </c>
      <c r="H16140" s="270" t="s">
        <v>1071</v>
      </c>
      <c r="I16140" s="270" t="s">
        <v>2237</v>
      </c>
      <c r="J16140" s="287">
        <v>3246.85</v>
      </c>
      <c r="K16140" s="83" t="str">
        <f>IFERROR(IFERROR(VLOOKUP(I16140,'DE-PARA'!B:D,3,0),VLOOKUP(I16140,'DE-PARA'!C:D,2,0)),"NÃO ENCONTRADO")</f>
        <v>Entrada Conta Aplicação (+)</v>
      </c>
      <c r="L16140" s="50" t="str">
        <f>VLOOKUP(K16140,'Base -Receita-Despesa'!$B:$AS,1,FALSE)</f>
        <v>ENTRADA CONTA APLICAÇÃO (+)</v>
      </c>
    </row>
    <row r="16141" spans="1:12" x14ac:dyDescent="0.3">
      <c r="A16141" s="82" t="str">
        <f t="shared" si="504"/>
        <v>2019</v>
      </c>
      <c r="B16141" s="263" t="s">
        <v>2240</v>
      </c>
      <c r="C16141" s="264" t="s">
        <v>138</v>
      </c>
      <c r="D16141" s="74" t="str">
        <f t="shared" si="505"/>
        <v>nov/2019</v>
      </c>
      <c r="E16141" s="267">
        <v>43788</v>
      </c>
      <c r="F16141" s="263" t="s">
        <v>1261</v>
      </c>
      <c r="G16141" s="263" t="s">
        <v>2229</v>
      </c>
      <c r="H16141" s="268" t="s">
        <v>2338</v>
      </c>
      <c r="I16141" s="268" t="s">
        <v>135</v>
      </c>
      <c r="J16141" s="268">
        <v>-8.16</v>
      </c>
      <c r="K16141" s="83" t="str">
        <f>IFERROR(IFERROR(VLOOKUP(I16141,'DE-PARA'!B:D,3,0),VLOOKUP(I16141,'DE-PARA'!C:D,2,0)),"NÃO ENCONTRADO")</f>
        <v>Outras Saídas</v>
      </c>
      <c r="L16141" s="50" t="str">
        <f>VLOOKUP(K16141,'Base -Receita-Despesa'!$B:$AS,1,FALSE)</f>
        <v>Outras Saídas</v>
      </c>
    </row>
    <row r="16142" spans="1:12" x14ac:dyDescent="0.3">
      <c r="A16142" s="82" t="str">
        <f t="shared" si="504"/>
        <v>2019</v>
      </c>
      <c r="B16142" s="263" t="s">
        <v>2240</v>
      </c>
      <c r="C16142" s="264" t="s">
        <v>138</v>
      </c>
      <c r="D16142" s="74" t="str">
        <f t="shared" si="505"/>
        <v>nov/2019</v>
      </c>
      <c r="E16142" s="267">
        <v>43788</v>
      </c>
      <c r="F16142" s="263" t="s">
        <v>1070</v>
      </c>
      <c r="G16142" s="263" t="s">
        <v>2229</v>
      </c>
      <c r="H16142" s="268" t="s">
        <v>1071</v>
      </c>
      <c r="I16142" s="268" t="s">
        <v>2237</v>
      </c>
      <c r="J16142" s="268">
        <v>8.16</v>
      </c>
      <c r="K16142" s="83" t="str">
        <f>IFERROR(IFERROR(VLOOKUP(I16142,'DE-PARA'!B:D,3,0),VLOOKUP(I16142,'DE-PARA'!C:D,2,0)),"NÃO ENCONTRADO")</f>
        <v>Entrada Conta Aplicação (+)</v>
      </c>
      <c r="L16142" s="50" t="str">
        <f>VLOOKUP(K16142,'Base -Receita-Despesa'!$B:$AS,1,FALSE)</f>
        <v>ENTRADA CONTA APLICAÇÃO (+)</v>
      </c>
    </row>
    <row r="16143" spans="1:12" x14ac:dyDescent="0.3">
      <c r="A16143" s="82" t="str">
        <f t="shared" si="504"/>
        <v>2019</v>
      </c>
      <c r="B16143" s="265" t="s">
        <v>2228</v>
      </c>
      <c r="C16143" s="264" t="s">
        <v>138</v>
      </c>
      <c r="D16143" s="74" t="str">
        <f t="shared" si="505"/>
        <v>nov/2019</v>
      </c>
      <c r="E16143" s="277">
        <v>43788</v>
      </c>
      <c r="F16143" s="265" t="s">
        <v>4952</v>
      </c>
      <c r="G16143" s="265" t="s">
        <v>2229</v>
      </c>
      <c r="H16143" s="273" t="s">
        <v>4768</v>
      </c>
      <c r="I16143" s="273" t="s">
        <v>118</v>
      </c>
      <c r="J16143" s="278">
        <v>-10860.18</v>
      </c>
      <c r="K16143" s="83" t="str">
        <f>IFERROR(IFERROR(VLOOKUP(I16143,'DE-PARA'!B:D,3,0),VLOOKUP(I16143,'DE-PARA'!C:D,2,0)),"NÃO ENCONTRADO")</f>
        <v>Serviços</v>
      </c>
      <c r="L16143" s="50" t="str">
        <f>VLOOKUP(K16143,'Base -Receita-Despesa'!$B:$AS,1,FALSE)</f>
        <v>Serviços</v>
      </c>
    </row>
    <row r="16144" spans="1:12" x14ac:dyDescent="0.3">
      <c r="A16144" s="82" t="str">
        <f t="shared" si="504"/>
        <v>2019</v>
      </c>
      <c r="B16144" s="263" t="s">
        <v>2228</v>
      </c>
      <c r="C16144" s="264" t="s">
        <v>138</v>
      </c>
      <c r="D16144" s="74" t="str">
        <f t="shared" si="505"/>
        <v>nov/2019</v>
      </c>
      <c r="E16144" s="267">
        <v>43788</v>
      </c>
      <c r="F16144" s="263" t="s">
        <v>3639</v>
      </c>
      <c r="G16144" s="263" t="s">
        <v>2229</v>
      </c>
      <c r="H16144" s="268" t="s">
        <v>4753</v>
      </c>
      <c r="I16144" s="268" t="s">
        <v>2176</v>
      </c>
      <c r="J16144" s="269">
        <v>-8740</v>
      </c>
      <c r="K16144" s="83" t="str">
        <f>IFERROR(IFERROR(VLOOKUP(I16144,'DE-PARA'!B:D,3,0),VLOOKUP(I16144,'DE-PARA'!C:D,2,0)),"NÃO ENCONTRADO")</f>
        <v>Pessoal</v>
      </c>
      <c r="L16144" s="50" t="str">
        <f>VLOOKUP(K16144,'Base -Receita-Despesa'!$B:$AS,1,FALSE)</f>
        <v>Pessoal</v>
      </c>
    </row>
    <row r="16145" spans="1:12" x14ac:dyDescent="0.3">
      <c r="A16145" s="82" t="str">
        <f t="shared" si="504"/>
        <v>2019</v>
      </c>
      <c r="B16145" s="263" t="s">
        <v>2228</v>
      </c>
      <c r="C16145" s="264" t="s">
        <v>138</v>
      </c>
      <c r="D16145" s="74" t="str">
        <f t="shared" si="505"/>
        <v>nov/2019</v>
      </c>
      <c r="E16145" s="267">
        <v>43788</v>
      </c>
      <c r="F16145" s="263" t="s">
        <v>3641</v>
      </c>
      <c r="G16145" s="263" t="s">
        <v>2229</v>
      </c>
      <c r="H16145" s="268" t="s">
        <v>4753</v>
      </c>
      <c r="I16145" s="268" t="s">
        <v>2176</v>
      </c>
      <c r="J16145" s="269">
        <v>-28279.35</v>
      </c>
      <c r="K16145" s="83" t="str">
        <f>IFERROR(IFERROR(VLOOKUP(I16145,'DE-PARA'!B:D,3,0),VLOOKUP(I16145,'DE-PARA'!C:D,2,0)),"NÃO ENCONTRADO")</f>
        <v>Pessoal</v>
      </c>
      <c r="L16145" s="50" t="str">
        <f>VLOOKUP(K16145,'Base -Receita-Despesa'!$B:$AS,1,FALSE)</f>
        <v>Pessoal</v>
      </c>
    </row>
    <row r="16146" spans="1:12" x14ac:dyDescent="0.3">
      <c r="A16146" s="82" t="str">
        <f t="shared" si="504"/>
        <v>2019</v>
      </c>
      <c r="B16146" s="263" t="s">
        <v>2228</v>
      </c>
      <c r="C16146" s="264" t="s">
        <v>138</v>
      </c>
      <c r="D16146" s="74" t="str">
        <f t="shared" si="505"/>
        <v>nov/2019</v>
      </c>
      <c r="E16146" s="267">
        <v>43788</v>
      </c>
      <c r="F16146" s="263" t="s">
        <v>2999</v>
      </c>
      <c r="G16146" s="263" t="s">
        <v>2229</v>
      </c>
      <c r="H16146" s="268" t="s">
        <v>4753</v>
      </c>
      <c r="I16146" s="268" t="s">
        <v>2176</v>
      </c>
      <c r="J16146" s="269">
        <v>-16785.009999999998</v>
      </c>
      <c r="K16146" s="83" t="str">
        <f>IFERROR(IFERROR(VLOOKUP(I16146,'DE-PARA'!B:D,3,0),VLOOKUP(I16146,'DE-PARA'!C:D,2,0)),"NÃO ENCONTRADO")</f>
        <v>Pessoal</v>
      </c>
      <c r="L16146" s="50" t="str">
        <f>VLOOKUP(K16146,'Base -Receita-Despesa'!$B:$AS,1,FALSE)</f>
        <v>Pessoal</v>
      </c>
    </row>
    <row r="16147" spans="1:12" x14ac:dyDescent="0.3">
      <c r="A16147" s="82" t="str">
        <f t="shared" si="504"/>
        <v>2019</v>
      </c>
      <c r="B16147" s="263" t="s">
        <v>2228</v>
      </c>
      <c r="C16147" s="264" t="s">
        <v>138</v>
      </c>
      <c r="D16147" s="74" t="str">
        <f t="shared" si="505"/>
        <v>nov/2019</v>
      </c>
      <c r="E16147" s="267">
        <v>43788</v>
      </c>
      <c r="F16147" s="263" t="s">
        <v>4953</v>
      </c>
      <c r="G16147" s="263" t="s">
        <v>2229</v>
      </c>
      <c r="H16147" s="268" t="s">
        <v>4736</v>
      </c>
      <c r="I16147" s="268" t="s">
        <v>188</v>
      </c>
      <c r="J16147" s="269">
        <v>-4481.24</v>
      </c>
      <c r="K16147" s="83" t="str">
        <f>IFERROR(IFERROR(VLOOKUP(I16147,'DE-PARA'!B:D,3,0),VLOOKUP(I16147,'DE-PARA'!C:D,2,0)),"NÃO ENCONTRADO")</f>
        <v>Serviços</v>
      </c>
      <c r="L16147" s="50" t="str">
        <f>VLOOKUP(K16147,'Base -Receita-Despesa'!$B:$AS,1,FALSE)</f>
        <v>Serviços</v>
      </c>
    </row>
    <row r="16148" spans="1:12" x14ac:dyDescent="0.3">
      <c r="A16148" s="82" t="str">
        <f t="shared" si="504"/>
        <v>2019</v>
      </c>
      <c r="B16148" s="263" t="s">
        <v>2228</v>
      </c>
      <c r="C16148" s="264" t="s">
        <v>138</v>
      </c>
      <c r="D16148" s="74" t="str">
        <f t="shared" si="505"/>
        <v>nov/2019</v>
      </c>
      <c r="E16148" s="267">
        <v>43788</v>
      </c>
      <c r="F16148" s="263" t="s">
        <v>4954</v>
      </c>
      <c r="G16148" s="263" t="s">
        <v>2229</v>
      </c>
      <c r="H16148" s="268" t="s">
        <v>4736</v>
      </c>
      <c r="I16148" s="268" t="s">
        <v>179</v>
      </c>
      <c r="J16148" s="269">
        <v>-2827.31</v>
      </c>
      <c r="K16148" s="83" t="str">
        <f>IFERROR(IFERROR(VLOOKUP(I16148,'DE-PARA'!B:D,3,0),VLOOKUP(I16148,'DE-PARA'!C:D,2,0)),"NÃO ENCONTRADO")</f>
        <v>Serviços</v>
      </c>
      <c r="L16148" s="50" t="str">
        <f>VLOOKUP(K16148,'Base -Receita-Despesa'!$B:$AS,1,FALSE)</f>
        <v>Serviços</v>
      </c>
    </row>
    <row r="16149" spans="1:12" x14ac:dyDescent="0.3">
      <c r="A16149" s="82" t="str">
        <f t="shared" si="504"/>
        <v>2019</v>
      </c>
      <c r="B16149" s="263" t="s">
        <v>2228</v>
      </c>
      <c r="C16149" s="264" t="s">
        <v>138</v>
      </c>
      <c r="D16149" s="74" t="str">
        <f t="shared" si="505"/>
        <v>nov/2019</v>
      </c>
      <c r="E16149" s="267">
        <v>43788</v>
      </c>
      <c r="F16149" s="263" t="s">
        <v>3339</v>
      </c>
      <c r="G16149" s="263" t="s">
        <v>2229</v>
      </c>
      <c r="H16149" s="268" t="s">
        <v>4736</v>
      </c>
      <c r="I16149" s="268" t="s">
        <v>179</v>
      </c>
      <c r="J16149" s="269">
        <v>-2390.37</v>
      </c>
      <c r="K16149" s="83" t="str">
        <f>IFERROR(IFERROR(VLOOKUP(I16149,'DE-PARA'!B:D,3,0),VLOOKUP(I16149,'DE-PARA'!C:D,2,0)),"NÃO ENCONTRADO")</f>
        <v>Serviços</v>
      </c>
      <c r="L16149" s="50" t="str">
        <f>VLOOKUP(K16149,'Base -Receita-Despesa'!$B:$AS,1,FALSE)</f>
        <v>Serviços</v>
      </c>
    </row>
    <row r="16150" spans="1:12" x14ac:dyDescent="0.3">
      <c r="A16150" s="82" t="str">
        <f t="shared" si="504"/>
        <v>2019</v>
      </c>
      <c r="B16150" s="263" t="s">
        <v>2228</v>
      </c>
      <c r="C16150" s="264" t="s">
        <v>138</v>
      </c>
      <c r="D16150" s="74" t="str">
        <f t="shared" si="505"/>
        <v>nov/2019</v>
      </c>
      <c r="E16150" s="267">
        <v>43788</v>
      </c>
      <c r="F16150" s="263" t="s">
        <v>4955</v>
      </c>
      <c r="G16150" s="263" t="s">
        <v>2229</v>
      </c>
      <c r="H16150" s="268" t="s">
        <v>4736</v>
      </c>
      <c r="I16150" s="268" t="s">
        <v>188</v>
      </c>
      <c r="J16150" s="269">
        <v>-1894.35</v>
      </c>
      <c r="K16150" s="83" t="str">
        <f>IFERROR(IFERROR(VLOOKUP(I16150,'DE-PARA'!B:D,3,0),VLOOKUP(I16150,'DE-PARA'!C:D,2,0)),"NÃO ENCONTRADO")</f>
        <v>Serviços</v>
      </c>
      <c r="L16150" s="50" t="str">
        <f>VLOOKUP(K16150,'Base -Receita-Despesa'!$B:$AS,1,FALSE)</f>
        <v>Serviços</v>
      </c>
    </row>
    <row r="16151" spans="1:12" x14ac:dyDescent="0.3">
      <c r="A16151" s="82" t="str">
        <f t="shared" si="504"/>
        <v>2019</v>
      </c>
      <c r="B16151" s="263" t="s">
        <v>2228</v>
      </c>
      <c r="C16151" s="264" t="s">
        <v>138</v>
      </c>
      <c r="D16151" s="74" t="str">
        <f t="shared" si="505"/>
        <v>nov/2019</v>
      </c>
      <c r="E16151" s="267">
        <v>43788</v>
      </c>
      <c r="F16151" s="263" t="s">
        <v>4956</v>
      </c>
      <c r="G16151" s="263" t="s">
        <v>2229</v>
      </c>
      <c r="H16151" s="268" t="s">
        <v>4736</v>
      </c>
      <c r="I16151" s="268" t="s">
        <v>179</v>
      </c>
      <c r="J16151" s="269">
        <v>-2390.37</v>
      </c>
      <c r="K16151" s="83" t="str">
        <f>IFERROR(IFERROR(VLOOKUP(I16151,'DE-PARA'!B:D,3,0),VLOOKUP(I16151,'DE-PARA'!C:D,2,0)),"NÃO ENCONTRADO")</f>
        <v>Serviços</v>
      </c>
      <c r="L16151" s="50" t="str">
        <f>VLOOKUP(K16151,'Base -Receita-Despesa'!$B:$AS,1,FALSE)</f>
        <v>Serviços</v>
      </c>
    </row>
    <row r="16152" spans="1:12" x14ac:dyDescent="0.3">
      <c r="A16152" s="82" t="str">
        <f t="shared" si="504"/>
        <v>2019</v>
      </c>
      <c r="B16152" s="263" t="s">
        <v>2228</v>
      </c>
      <c r="C16152" s="264" t="s">
        <v>138</v>
      </c>
      <c r="D16152" s="74" t="str">
        <f t="shared" si="505"/>
        <v>nov/2019</v>
      </c>
      <c r="E16152" s="267">
        <v>43788</v>
      </c>
      <c r="F16152" s="263" t="s">
        <v>4957</v>
      </c>
      <c r="G16152" s="263" t="s">
        <v>2229</v>
      </c>
      <c r="H16152" s="268" t="s">
        <v>4736</v>
      </c>
      <c r="I16152" s="268" t="s">
        <v>179</v>
      </c>
      <c r="J16152" s="268">
        <v>-232.31</v>
      </c>
      <c r="K16152" s="83" t="str">
        <f>IFERROR(IFERROR(VLOOKUP(I16152,'DE-PARA'!B:D,3,0),VLOOKUP(I16152,'DE-PARA'!C:D,2,0)),"NÃO ENCONTRADO")</f>
        <v>Serviços</v>
      </c>
      <c r="L16152" s="50" t="str">
        <f>VLOOKUP(K16152,'Base -Receita-Despesa'!$B:$AS,1,FALSE)</f>
        <v>Serviços</v>
      </c>
    </row>
    <row r="16153" spans="1:12" x14ac:dyDescent="0.3">
      <c r="A16153" s="82" t="str">
        <f t="shared" si="504"/>
        <v>2019</v>
      </c>
      <c r="B16153" s="263" t="s">
        <v>2228</v>
      </c>
      <c r="C16153" s="264" t="s">
        <v>138</v>
      </c>
      <c r="D16153" s="74" t="str">
        <f t="shared" si="505"/>
        <v>nov/2019</v>
      </c>
      <c r="E16153" s="267">
        <v>43788</v>
      </c>
      <c r="F16153" s="263" t="s">
        <v>4958</v>
      </c>
      <c r="G16153" s="263" t="s">
        <v>2229</v>
      </c>
      <c r="H16153" s="268" t="s">
        <v>4736</v>
      </c>
      <c r="I16153" s="268" t="s">
        <v>179</v>
      </c>
      <c r="J16153" s="268">
        <v>-126.75</v>
      </c>
      <c r="K16153" s="83" t="str">
        <f>IFERROR(IFERROR(VLOOKUP(I16153,'DE-PARA'!B:D,3,0),VLOOKUP(I16153,'DE-PARA'!C:D,2,0)),"NÃO ENCONTRADO")</f>
        <v>Serviços</v>
      </c>
      <c r="L16153" s="50" t="str">
        <f>VLOOKUP(K16153,'Base -Receita-Despesa'!$B:$AS,1,FALSE)</f>
        <v>Serviços</v>
      </c>
    </row>
    <row r="16154" spans="1:12" x14ac:dyDescent="0.3">
      <c r="A16154" s="82" t="str">
        <f t="shared" si="504"/>
        <v>2019</v>
      </c>
      <c r="B16154" s="263" t="s">
        <v>2228</v>
      </c>
      <c r="C16154" s="264" t="s">
        <v>138</v>
      </c>
      <c r="D16154" s="74" t="str">
        <f t="shared" si="505"/>
        <v>nov/2019</v>
      </c>
      <c r="E16154" s="267">
        <v>43788</v>
      </c>
      <c r="F16154" s="263" t="s">
        <v>4959</v>
      </c>
      <c r="G16154" s="263" t="s">
        <v>2229</v>
      </c>
      <c r="H16154" s="268" t="s">
        <v>4736</v>
      </c>
      <c r="I16154" s="268" t="s">
        <v>179</v>
      </c>
      <c r="J16154" s="268">
        <v>-127.74</v>
      </c>
      <c r="K16154" s="83" t="str">
        <f>IFERROR(IFERROR(VLOOKUP(I16154,'DE-PARA'!B:D,3,0),VLOOKUP(I16154,'DE-PARA'!C:D,2,0)),"NÃO ENCONTRADO")</f>
        <v>Serviços</v>
      </c>
      <c r="L16154" s="50" t="str">
        <f>VLOOKUP(K16154,'Base -Receita-Despesa'!$B:$AS,1,FALSE)</f>
        <v>Serviços</v>
      </c>
    </row>
    <row r="16155" spans="1:12" x14ac:dyDescent="0.3">
      <c r="A16155" s="82" t="str">
        <f t="shared" si="504"/>
        <v>2019</v>
      </c>
      <c r="B16155" s="263" t="s">
        <v>2228</v>
      </c>
      <c r="C16155" s="264" t="s">
        <v>138</v>
      </c>
      <c r="D16155" s="74" t="str">
        <f t="shared" si="505"/>
        <v>nov/2019</v>
      </c>
      <c r="E16155" s="267">
        <v>43788</v>
      </c>
      <c r="F16155" s="263" t="s">
        <v>3653</v>
      </c>
      <c r="G16155" s="263" t="s">
        <v>2229</v>
      </c>
      <c r="H16155" s="268" t="s">
        <v>4753</v>
      </c>
      <c r="I16155" s="268" t="s">
        <v>2176</v>
      </c>
      <c r="J16155" s="269">
        <v>-23358.54</v>
      </c>
      <c r="K16155" s="83" t="str">
        <f>IFERROR(IFERROR(VLOOKUP(I16155,'DE-PARA'!B:D,3,0),VLOOKUP(I16155,'DE-PARA'!C:D,2,0)),"NÃO ENCONTRADO")</f>
        <v>Pessoal</v>
      </c>
      <c r="L16155" s="50" t="str">
        <f>VLOOKUP(K16155,'Base -Receita-Despesa'!$B:$AS,1,FALSE)</f>
        <v>Pessoal</v>
      </c>
    </row>
    <row r="16156" spans="1:12" x14ac:dyDescent="0.3">
      <c r="A16156" s="82" t="str">
        <f t="shared" si="504"/>
        <v>2019</v>
      </c>
      <c r="B16156" s="263" t="s">
        <v>2228</v>
      </c>
      <c r="C16156" s="264" t="s">
        <v>138</v>
      </c>
      <c r="D16156" s="74" t="str">
        <f t="shared" si="505"/>
        <v>nov/2019</v>
      </c>
      <c r="E16156" s="267">
        <v>43788</v>
      </c>
      <c r="F16156" s="263" t="s">
        <v>3000</v>
      </c>
      <c r="G16156" s="263" t="s">
        <v>2229</v>
      </c>
      <c r="H16156" s="268" t="s">
        <v>4753</v>
      </c>
      <c r="I16156" s="268" t="s">
        <v>2176</v>
      </c>
      <c r="J16156" s="269">
        <v>-18679.919999999998</v>
      </c>
      <c r="K16156" s="83" t="str">
        <f>IFERROR(IFERROR(VLOOKUP(I16156,'DE-PARA'!B:D,3,0),VLOOKUP(I16156,'DE-PARA'!C:D,2,0)),"NÃO ENCONTRADO")</f>
        <v>Pessoal</v>
      </c>
      <c r="L16156" s="50" t="str">
        <f>VLOOKUP(K16156,'Base -Receita-Despesa'!$B:$AS,1,FALSE)</f>
        <v>Pessoal</v>
      </c>
    </row>
    <row r="16157" spans="1:12" x14ac:dyDescent="0.3">
      <c r="A16157" s="82" t="str">
        <f t="shared" si="504"/>
        <v>2019</v>
      </c>
      <c r="B16157" s="263" t="s">
        <v>2228</v>
      </c>
      <c r="C16157" s="264" t="s">
        <v>138</v>
      </c>
      <c r="D16157" s="74" t="str">
        <f t="shared" si="505"/>
        <v>nov/2019</v>
      </c>
      <c r="E16157" s="267">
        <v>43788</v>
      </c>
      <c r="F16157" s="263" t="s">
        <v>4960</v>
      </c>
      <c r="G16157" s="263" t="s">
        <v>2229</v>
      </c>
      <c r="H16157" s="268" t="s">
        <v>4753</v>
      </c>
      <c r="I16157" s="268" t="s">
        <v>2176</v>
      </c>
      <c r="J16157" s="269">
        <v>-22691.57</v>
      </c>
      <c r="K16157" s="83" t="str">
        <f>IFERROR(IFERROR(VLOOKUP(I16157,'DE-PARA'!B:D,3,0),VLOOKUP(I16157,'DE-PARA'!C:D,2,0)),"NÃO ENCONTRADO")</f>
        <v>Pessoal</v>
      </c>
      <c r="L16157" s="50" t="str">
        <f>VLOOKUP(K16157,'Base -Receita-Despesa'!$B:$AS,1,FALSE)</f>
        <v>Pessoal</v>
      </c>
    </row>
    <row r="16158" spans="1:12" x14ac:dyDescent="0.3">
      <c r="A16158" s="82" t="str">
        <f t="shared" si="504"/>
        <v>2019</v>
      </c>
      <c r="B16158" s="263" t="s">
        <v>2228</v>
      </c>
      <c r="C16158" s="264" t="s">
        <v>138</v>
      </c>
      <c r="D16158" s="74" t="str">
        <f t="shared" si="505"/>
        <v>nov/2019</v>
      </c>
      <c r="E16158" s="267">
        <v>43788</v>
      </c>
      <c r="F16158" s="263" t="s">
        <v>2922</v>
      </c>
      <c r="G16158" s="263" t="s">
        <v>2229</v>
      </c>
      <c r="H16158" s="268" t="s">
        <v>4753</v>
      </c>
      <c r="I16158" s="268" t="s">
        <v>2176</v>
      </c>
      <c r="J16158" s="269">
        <v>-10670.08</v>
      </c>
      <c r="K16158" s="83" t="str">
        <f>IFERROR(IFERROR(VLOOKUP(I16158,'DE-PARA'!B:D,3,0),VLOOKUP(I16158,'DE-PARA'!C:D,2,0)),"NÃO ENCONTRADO")</f>
        <v>Pessoal</v>
      </c>
      <c r="L16158" s="50" t="str">
        <f>VLOOKUP(K16158,'Base -Receita-Despesa'!$B:$AS,1,FALSE)</f>
        <v>Pessoal</v>
      </c>
    </row>
    <row r="16159" spans="1:12" x14ac:dyDescent="0.3">
      <c r="A16159" s="82" t="str">
        <f t="shared" si="504"/>
        <v>2019</v>
      </c>
      <c r="B16159" s="263" t="s">
        <v>2228</v>
      </c>
      <c r="C16159" s="264" t="s">
        <v>138</v>
      </c>
      <c r="D16159" s="74" t="str">
        <f t="shared" si="505"/>
        <v>nov/2019</v>
      </c>
      <c r="E16159" s="267">
        <v>43788</v>
      </c>
      <c r="F16159" s="263" t="s">
        <v>3643</v>
      </c>
      <c r="G16159" s="263" t="s">
        <v>2229</v>
      </c>
      <c r="H16159" s="268" t="s">
        <v>4753</v>
      </c>
      <c r="I16159" s="268" t="s">
        <v>2176</v>
      </c>
      <c r="J16159" s="268">
        <v>-452.2</v>
      </c>
      <c r="K16159" s="83" t="str">
        <f>IFERROR(IFERROR(VLOOKUP(I16159,'DE-PARA'!B:D,3,0),VLOOKUP(I16159,'DE-PARA'!C:D,2,0)),"NÃO ENCONTRADO")</f>
        <v>Pessoal</v>
      </c>
      <c r="L16159" s="50" t="str">
        <f>VLOOKUP(K16159,'Base -Receita-Despesa'!$B:$AS,1,FALSE)</f>
        <v>Pessoal</v>
      </c>
    </row>
    <row r="16160" spans="1:12" x14ac:dyDescent="0.3">
      <c r="A16160" s="82" t="str">
        <f t="shared" si="504"/>
        <v>2019</v>
      </c>
      <c r="B16160" s="263" t="s">
        <v>2228</v>
      </c>
      <c r="C16160" s="264" t="s">
        <v>138</v>
      </c>
      <c r="D16160" s="74" t="str">
        <f t="shared" si="505"/>
        <v>nov/2019</v>
      </c>
      <c r="E16160" s="267">
        <v>43788</v>
      </c>
      <c r="F16160" s="263" t="s">
        <v>4961</v>
      </c>
      <c r="G16160" s="263" t="s">
        <v>2229</v>
      </c>
      <c r="H16160" s="268" t="s">
        <v>4753</v>
      </c>
      <c r="I16160" s="268" t="s">
        <v>2176</v>
      </c>
      <c r="J16160" s="268">
        <v>-925.54</v>
      </c>
      <c r="K16160" s="83" t="str">
        <f>IFERROR(IFERROR(VLOOKUP(I16160,'DE-PARA'!B:D,3,0),VLOOKUP(I16160,'DE-PARA'!C:D,2,0)),"NÃO ENCONTRADO")</f>
        <v>Pessoal</v>
      </c>
      <c r="L16160" s="50" t="str">
        <f>VLOOKUP(K16160,'Base -Receita-Despesa'!$B:$AS,1,FALSE)</f>
        <v>Pessoal</v>
      </c>
    </row>
    <row r="16161" spans="1:12" x14ac:dyDescent="0.3">
      <c r="A16161" s="82" t="str">
        <f t="shared" si="504"/>
        <v>2019</v>
      </c>
      <c r="B16161" s="263" t="s">
        <v>2228</v>
      </c>
      <c r="C16161" s="264" t="s">
        <v>138</v>
      </c>
      <c r="D16161" s="74" t="str">
        <f t="shared" si="505"/>
        <v>nov/2019</v>
      </c>
      <c r="E16161" s="267">
        <v>43788</v>
      </c>
      <c r="F16161" s="263" t="s">
        <v>4962</v>
      </c>
      <c r="G16161" s="263" t="s">
        <v>2229</v>
      </c>
      <c r="H16161" s="268" t="s">
        <v>4743</v>
      </c>
      <c r="I16161" s="268" t="s">
        <v>120</v>
      </c>
      <c r="J16161" s="268">
        <v>-78.03</v>
      </c>
      <c r="K16161" s="83" t="str">
        <f>IFERROR(IFERROR(VLOOKUP(I16161,'DE-PARA'!B:D,3,0),VLOOKUP(I16161,'DE-PARA'!C:D,2,0)),"NÃO ENCONTRADO")</f>
        <v>Serviços</v>
      </c>
      <c r="L16161" s="50" t="str">
        <f>VLOOKUP(K16161,'Base -Receita-Despesa'!$B:$AS,1,FALSE)</f>
        <v>Serviços</v>
      </c>
    </row>
    <row r="16162" spans="1:12" x14ac:dyDescent="0.3">
      <c r="A16162" s="82" t="str">
        <f t="shared" si="504"/>
        <v>2019</v>
      </c>
      <c r="B16162" s="263" t="s">
        <v>2228</v>
      </c>
      <c r="C16162" s="264" t="s">
        <v>138</v>
      </c>
      <c r="D16162" s="74" t="str">
        <f t="shared" si="505"/>
        <v>nov/2019</v>
      </c>
      <c r="E16162" s="267">
        <v>43788</v>
      </c>
      <c r="F16162" s="263" t="s">
        <v>4963</v>
      </c>
      <c r="G16162" s="263" t="s">
        <v>2229</v>
      </c>
      <c r="H16162" s="268" t="s">
        <v>257</v>
      </c>
      <c r="I16162" s="268" t="s">
        <v>145</v>
      </c>
      <c r="J16162" s="268">
        <v>-45.26</v>
      </c>
      <c r="K16162" s="83" t="str">
        <f>IFERROR(IFERROR(VLOOKUP(I16162,'DE-PARA'!B:D,3,0),VLOOKUP(I16162,'DE-PARA'!C:D,2,0)),"NÃO ENCONTRADO")</f>
        <v>Serviços</v>
      </c>
      <c r="L16162" s="50" t="str">
        <f>VLOOKUP(K16162,'Base -Receita-Despesa'!$B:$AS,1,FALSE)</f>
        <v>Serviços</v>
      </c>
    </row>
    <row r="16163" spans="1:12" x14ac:dyDescent="0.3">
      <c r="A16163" s="82" t="str">
        <f t="shared" si="504"/>
        <v>2019</v>
      </c>
      <c r="B16163" s="263" t="s">
        <v>2228</v>
      </c>
      <c r="C16163" s="264" t="s">
        <v>138</v>
      </c>
      <c r="D16163" s="74" t="str">
        <f t="shared" si="505"/>
        <v>nov/2019</v>
      </c>
      <c r="E16163" s="267">
        <v>43788</v>
      </c>
      <c r="F16163" s="263" t="s">
        <v>4964</v>
      </c>
      <c r="G16163" s="263" t="s">
        <v>2229</v>
      </c>
      <c r="H16163" s="268" t="s">
        <v>2370</v>
      </c>
      <c r="I16163" s="268" t="s">
        <v>145</v>
      </c>
      <c r="J16163" s="268">
        <v>-247.57</v>
      </c>
      <c r="K16163" s="83" t="str">
        <f>IFERROR(IFERROR(VLOOKUP(I16163,'DE-PARA'!B:D,3,0),VLOOKUP(I16163,'DE-PARA'!C:D,2,0)),"NÃO ENCONTRADO")</f>
        <v>Serviços</v>
      </c>
      <c r="L16163" s="50" t="str">
        <f>VLOOKUP(K16163,'Base -Receita-Despesa'!$B:$AS,1,FALSE)</f>
        <v>Serviços</v>
      </c>
    </row>
    <row r="16164" spans="1:12" x14ac:dyDescent="0.3">
      <c r="A16164" s="82" t="str">
        <f t="shared" si="504"/>
        <v>2019</v>
      </c>
      <c r="B16164" s="263" t="s">
        <v>2228</v>
      </c>
      <c r="C16164" s="264" t="s">
        <v>138</v>
      </c>
      <c r="D16164" s="74" t="str">
        <f t="shared" si="505"/>
        <v>nov/2019</v>
      </c>
      <c r="E16164" s="267">
        <v>43788</v>
      </c>
      <c r="F16164" s="263" t="s">
        <v>4965</v>
      </c>
      <c r="G16164" s="263" t="s">
        <v>2229</v>
      </c>
      <c r="H16164" s="268" t="s">
        <v>4768</v>
      </c>
      <c r="I16164" s="268" t="s">
        <v>118</v>
      </c>
      <c r="J16164" s="269">
        <v>-7069.02</v>
      </c>
      <c r="K16164" s="83" t="str">
        <f>IFERROR(IFERROR(VLOOKUP(I16164,'DE-PARA'!B:D,3,0),VLOOKUP(I16164,'DE-PARA'!C:D,2,0)),"NÃO ENCONTRADO")</f>
        <v>Serviços</v>
      </c>
      <c r="L16164" s="50" t="str">
        <f>VLOOKUP(K16164,'Base -Receita-Despesa'!$B:$AS,1,FALSE)</f>
        <v>Serviços</v>
      </c>
    </row>
    <row r="16165" spans="1:12" x14ac:dyDescent="0.3">
      <c r="A16165" s="82" t="str">
        <f t="shared" si="504"/>
        <v>2019</v>
      </c>
      <c r="B16165" s="263" t="s">
        <v>2228</v>
      </c>
      <c r="C16165" s="264" t="s">
        <v>138</v>
      </c>
      <c r="D16165" s="74" t="str">
        <f t="shared" si="505"/>
        <v>nov/2019</v>
      </c>
      <c r="E16165" s="267">
        <v>43788</v>
      </c>
      <c r="F16165" s="263" t="s">
        <v>4966</v>
      </c>
      <c r="G16165" s="263" t="s">
        <v>2229</v>
      </c>
      <c r="H16165" s="268" t="s">
        <v>4768</v>
      </c>
      <c r="I16165" s="268" t="s">
        <v>118</v>
      </c>
      <c r="J16165" s="268">
        <v>-489.82</v>
      </c>
      <c r="K16165" s="83" t="str">
        <f>IFERROR(IFERROR(VLOOKUP(I16165,'DE-PARA'!B:D,3,0),VLOOKUP(I16165,'DE-PARA'!C:D,2,0)),"NÃO ENCONTRADO")</f>
        <v>Serviços</v>
      </c>
      <c r="L16165" s="50" t="str">
        <f>VLOOKUP(K16165,'Base -Receita-Despesa'!$B:$AS,1,FALSE)</f>
        <v>Serviços</v>
      </c>
    </row>
    <row r="16166" spans="1:12" x14ac:dyDescent="0.3">
      <c r="A16166" s="82" t="str">
        <f t="shared" si="504"/>
        <v>2019</v>
      </c>
      <c r="B16166" s="263" t="s">
        <v>2228</v>
      </c>
      <c r="C16166" s="264" t="s">
        <v>138</v>
      </c>
      <c r="D16166" s="74" t="str">
        <f t="shared" si="505"/>
        <v>nov/2019</v>
      </c>
      <c r="E16166" s="267">
        <v>43788</v>
      </c>
      <c r="F16166" s="263" t="s">
        <v>4967</v>
      </c>
      <c r="G16166" s="263" t="s">
        <v>2229</v>
      </c>
      <c r="H16166" s="268" t="s">
        <v>4768</v>
      </c>
      <c r="I16166" s="268" t="s">
        <v>118</v>
      </c>
      <c r="J16166" s="269">
        <v>-7069.02</v>
      </c>
      <c r="K16166" s="83" t="str">
        <f>IFERROR(IFERROR(VLOOKUP(I16166,'DE-PARA'!B:D,3,0),VLOOKUP(I16166,'DE-PARA'!C:D,2,0)),"NÃO ENCONTRADO")</f>
        <v>Serviços</v>
      </c>
      <c r="L16166" s="50" t="str">
        <f>VLOOKUP(K16166,'Base -Receita-Despesa'!$B:$AS,1,FALSE)</f>
        <v>Serviços</v>
      </c>
    </row>
    <row r="16167" spans="1:12" x14ac:dyDescent="0.3">
      <c r="A16167" s="82" t="str">
        <f t="shared" si="504"/>
        <v>2019</v>
      </c>
      <c r="B16167" s="263" t="s">
        <v>2228</v>
      </c>
      <c r="C16167" s="264" t="s">
        <v>138</v>
      </c>
      <c r="D16167" s="74" t="str">
        <f t="shared" si="505"/>
        <v>nov/2019</v>
      </c>
      <c r="E16167" s="267">
        <v>43788</v>
      </c>
      <c r="F16167" s="263" t="s">
        <v>4968</v>
      </c>
      <c r="G16167" s="263" t="s">
        <v>2229</v>
      </c>
      <c r="H16167" s="268" t="s">
        <v>2392</v>
      </c>
      <c r="I16167" s="273" t="s">
        <v>145</v>
      </c>
      <c r="J16167" s="268">
        <v>-20.239999999999998</v>
      </c>
      <c r="K16167" s="83" t="str">
        <f>IFERROR(IFERROR(VLOOKUP(I16167,'DE-PARA'!B:D,3,0),VLOOKUP(I16167,'DE-PARA'!C:D,2,0)),"NÃO ENCONTRADO")</f>
        <v>Serviços</v>
      </c>
      <c r="L16167" s="50" t="str">
        <f>VLOOKUP(K16167,'Base -Receita-Despesa'!$B:$AS,1,FALSE)</f>
        <v>Serviços</v>
      </c>
    </row>
    <row r="16168" spans="1:12" x14ac:dyDescent="0.3">
      <c r="A16168" s="82" t="str">
        <f t="shared" si="504"/>
        <v>2019</v>
      </c>
      <c r="B16168" s="263" t="s">
        <v>2228</v>
      </c>
      <c r="C16168" s="264" t="s">
        <v>138</v>
      </c>
      <c r="D16168" s="74" t="str">
        <f t="shared" si="505"/>
        <v>nov/2019</v>
      </c>
      <c r="E16168" s="267">
        <v>43788</v>
      </c>
      <c r="F16168" s="263" t="s">
        <v>4969</v>
      </c>
      <c r="G16168" s="263" t="s">
        <v>2229</v>
      </c>
      <c r="H16168" s="268" t="s">
        <v>2392</v>
      </c>
      <c r="I16168" s="273" t="s">
        <v>145</v>
      </c>
      <c r="J16168" s="268">
        <v>-20.239999999999998</v>
      </c>
      <c r="K16168" s="83" t="str">
        <f>IFERROR(IFERROR(VLOOKUP(I16168,'DE-PARA'!B:D,3,0),VLOOKUP(I16168,'DE-PARA'!C:D,2,0)),"NÃO ENCONTRADO")</f>
        <v>Serviços</v>
      </c>
      <c r="L16168" s="50" t="str">
        <f>VLOOKUP(K16168,'Base -Receita-Despesa'!$B:$AS,1,FALSE)</f>
        <v>Serviços</v>
      </c>
    </row>
    <row r="16169" spans="1:12" x14ac:dyDescent="0.3">
      <c r="A16169" s="82" t="str">
        <f t="shared" si="504"/>
        <v>2019</v>
      </c>
      <c r="B16169" s="263" t="s">
        <v>2228</v>
      </c>
      <c r="C16169" s="264" t="s">
        <v>138</v>
      </c>
      <c r="D16169" s="74" t="str">
        <f t="shared" si="505"/>
        <v>nov/2019</v>
      </c>
      <c r="E16169" s="267">
        <v>43788</v>
      </c>
      <c r="F16169" s="263" t="s">
        <v>4970</v>
      </c>
      <c r="G16169" s="263" t="s">
        <v>2229</v>
      </c>
      <c r="H16169" s="268" t="s">
        <v>2392</v>
      </c>
      <c r="I16169" s="273" t="s">
        <v>145</v>
      </c>
      <c r="J16169" s="268">
        <v>-20.239999999999998</v>
      </c>
      <c r="K16169" s="83" t="str">
        <f>IFERROR(IFERROR(VLOOKUP(I16169,'DE-PARA'!B:D,3,0),VLOOKUP(I16169,'DE-PARA'!C:D,2,0)),"NÃO ENCONTRADO")</f>
        <v>Serviços</v>
      </c>
      <c r="L16169" s="50" t="str">
        <f>VLOOKUP(K16169,'Base -Receita-Despesa'!$B:$AS,1,FALSE)</f>
        <v>Serviços</v>
      </c>
    </row>
    <row r="16170" spans="1:12" x14ac:dyDescent="0.3">
      <c r="A16170" s="82" t="str">
        <f t="shared" ref="A16170:A16233" si="506">IF(K16170="NÃO ENCONTRADO",0,RIGHT(D16170,4))</f>
        <v>2019</v>
      </c>
      <c r="B16170" s="263" t="s">
        <v>2228</v>
      </c>
      <c r="C16170" s="264" t="s">
        <v>138</v>
      </c>
      <c r="D16170" s="74" t="str">
        <f t="shared" si="505"/>
        <v>nov/2019</v>
      </c>
      <c r="E16170" s="267">
        <v>43788</v>
      </c>
      <c r="F16170" s="263" t="s">
        <v>4971</v>
      </c>
      <c r="G16170" s="263" t="s">
        <v>2229</v>
      </c>
      <c r="H16170" s="268" t="s">
        <v>2392</v>
      </c>
      <c r="I16170" s="273" t="s">
        <v>145</v>
      </c>
      <c r="J16170" s="268">
        <v>-20.239999999999998</v>
      </c>
      <c r="K16170" s="83" t="str">
        <f>IFERROR(IFERROR(VLOOKUP(I16170,'DE-PARA'!B:D,3,0),VLOOKUP(I16170,'DE-PARA'!C:D,2,0)),"NÃO ENCONTRADO")</f>
        <v>Serviços</v>
      </c>
      <c r="L16170" s="50" t="str">
        <f>VLOOKUP(K16170,'Base -Receita-Despesa'!$B:$AS,1,FALSE)</f>
        <v>Serviços</v>
      </c>
    </row>
    <row r="16171" spans="1:12" x14ac:dyDescent="0.3">
      <c r="A16171" s="82" t="str">
        <f t="shared" si="506"/>
        <v>2019</v>
      </c>
      <c r="B16171" s="263" t="s">
        <v>2228</v>
      </c>
      <c r="C16171" s="264" t="s">
        <v>138</v>
      </c>
      <c r="D16171" s="74" t="str">
        <f t="shared" si="505"/>
        <v>nov/2019</v>
      </c>
      <c r="E16171" s="267">
        <v>43788</v>
      </c>
      <c r="F16171" s="263" t="s">
        <v>4972</v>
      </c>
      <c r="G16171" s="263" t="s">
        <v>2229</v>
      </c>
      <c r="H16171" s="268" t="s">
        <v>2392</v>
      </c>
      <c r="I16171" s="273" t="s">
        <v>145</v>
      </c>
      <c r="J16171" s="268">
        <v>-20.239999999999998</v>
      </c>
      <c r="K16171" s="83" t="str">
        <f>IFERROR(IFERROR(VLOOKUP(I16171,'DE-PARA'!B:D,3,0),VLOOKUP(I16171,'DE-PARA'!C:D,2,0)),"NÃO ENCONTRADO")</f>
        <v>Serviços</v>
      </c>
      <c r="L16171" s="50" t="str">
        <f>VLOOKUP(K16171,'Base -Receita-Despesa'!$B:$AS,1,FALSE)</f>
        <v>Serviços</v>
      </c>
    </row>
    <row r="16172" spans="1:12" x14ac:dyDescent="0.3">
      <c r="A16172" s="82" t="str">
        <f t="shared" si="506"/>
        <v>2019</v>
      </c>
      <c r="B16172" s="263" t="s">
        <v>2228</v>
      </c>
      <c r="C16172" s="264" t="s">
        <v>138</v>
      </c>
      <c r="D16172" s="74" t="str">
        <f t="shared" si="505"/>
        <v>nov/2019</v>
      </c>
      <c r="E16172" s="267">
        <v>43788</v>
      </c>
      <c r="F16172" s="263" t="s">
        <v>4973</v>
      </c>
      <c r="G16172" s="263" t="s">
        <v>2229</v>
      </c>
      <c r="H16172" s="268" t="s">
        <v>2392</v>
      </c>
      <c r="I16172" s="273" t="s">
        <v>145</v>
      </c>
      <c r="J16172" s="268">
        <v>-20.239999999999998</v>
      </c>
      <c r="K16172" s="83" t="str">
        <f>IFERROR(IFERROR(VLOOKUP(I16172,'DE-PARA'!B:D,3,0),VLOOKUP(I16172,'DE-PARA'!C:D,2,0)),"NÃO ENCONTRADO")</f>
        <v>Serviços</v>
      </c>
      <c r="L16172" s="50" t="str">
        <f>VLOOKUP(K16172,'Base -Receita-Despesa'!$B:$AS,1,FALSE)</f>
        <v>Serviços</v>
      </c>
    </row>
    <row r="16173" spans="1:12" x14ac:dyDescent="0.3">
      <c r="A16173" s="82" t="str">
        <f t="shared" si="506"/>
        <v>2019</v>
      </c>
      <c r="B16173" s="263" t="s">
        <v>2228</v>
      </c>
      <c r="C16173" s="264" t="s">
        <v>138</v>
      </c>
      <c r="D16173" s="74" t="str">
        <f t="shared" si="505"/>
        <v>nov/2019</v>
      </c>
      <c r="E16173" s="267">
        <v>43788</v>
      </c>
      <c r="F16173" s="263" t="s">
        <v>4733</v>
      </c>
      <c r="G16173" s="263" t="s">
        <v>2229</v>
      </c>
      <c r="H16173" s="268" t="s">
        <v>2416</v>
      </c>
      <c r="I16173" s="268" t="s">
        <v>133</v>
      </c>
      <c r="J16173" s="269">
        <v>-4687.1400000000003</v>
      </c>
      <c r="K16173" s="83" t="str">
        <f>IFERROR(IFERROR(VLOOKUP(I16173,'DE-PARA'!B:D,3,0),VLOOKUP(I16173,'DE-PARA'!C:D,2,0)),"NÃO ENCONTRADO")</f>
        <v>Pessoal</v>
      </c>
      <c r="L16173" s="50" t="str">
        <f>VLOOKUP(K16173,'Base -Receita-Despesa'!$B:$AS,1,FALSE)</f>
        <v>Pessoal</v>
      </c>
    </row>
    <row r="16174" spans="1:12" x14ac:dyDescent="0.3">
      <c r="A16174" s="82" t="str">
        <f t="shared" si="506"/>
        <v>2019</v>
      </c>
      <c r="B16174" s="263" t="s">
        <v>2228</v>
      </c>
      <c r="C16174" s="264" t="s">
        <v>138</v>
      </c>
      <c r="D16174" s="74" t="str">
        <f t="shared" si="505"/>
        <v>nov/2019</v>
      </c>
      <c r="E16174" s="267">
        <v>43788</v>
      </c>
      <c r="F16174" s="263">
        <v>491176</v>
      </c>
      <c r="G16174" s="263" t="s">
        <v>2229</v>
      </c>
      <c r="H16174" s="273" t="s">
        <v>2377</v>
      </c>
      <c r="I16174" s="273" t="s">
        <v>846</v>
      </c>
      <c r="J16174" s="269">
        <v>-1605.11</v>
      </c>
      <c r="K16174" s="83" t="str">
        <f>IFERROR(IFERROR(VLOOKUP(I16174,'DE-PARA'!B:D,3,0),VLOOKUP(I16174,'DE-PARA'!C:D,2,0)),"NÃO ENCONTRADO")</f>
        <v>Pessoal</v>
      </c>
      <c r="L16174" s="50" t="str">
        <f>VLOOKUP(K16174,'Base -Receita-Despesa'!$B:$AS,1,FALSE)</f>
        <v>Pessoal</v>
      </c>
    </row>
    <row r="16175" spans="1:12" x14ac:dyDescent="0.3">
      <c r="A16175" s="82" t="str">
        <f t="shared" si="506"/>
        <v>2019</v>
      </c>
      <c r="B16175" s="263" t="s">
        <v>2228</v>
      </c>
      <c r="C16175" s="264" t="s">
        <v>138</v>
      </c>
      <c r="D16175" s="74" t="str">
        <f t="shared" si="505"/>
        <v>nov/2019</v>
      </c>
      <c r="E16175" s="267">
        <v>43788</v>
      </c>
      <c r="F16175" s="263" t="s">
        <v>3638</v>
      </c>
      <c r="G16175" s="263" t="s">
        <v>2229</v>
      </c>
      <c r="H16175" s="268" t="s">
        <v>4753</v>
      </c>
      <c r="I16175" s="268" t="s">
        <v>2176</v>
      </c>
      <c r="J16175" s="269">
        <v>-6028.48</v>
      </c>
      <c r="K16175" s="83" t="str">
        <f>IFERROR(IFERROR(VLOOKUP(I16175,'DE-PARA'!B:D,3,0),VLOOKUP(I16175,'DE-PARA'!C:D,2,0)),"NÃO ENCONTRADO")</f>
        <v>Pessoal</v>
      </c>
      <c r="L16175" s="50" t="str">
        <f>VLOOKUP(K16175,'Base -Receita-Despesa'!$B:$AS,1,FALSE)</f>
        <v>Pessoal</v>
      </c>
    </row>
    <row r="16176" spans="1:12" x14ac:dyDescent="0.3">
      <c r="A16176" s="82" t="str">
        <f t="shared" si="506"/>
        <v>2019</v>
      </c>
      <c r="B16176" s="263" t="s">
        <v>2228</v>
      </c>
      <c r="C16176" s="264" t="s">
        <v>138</v>
      </c>
      <c r="D16176" s="74" t="str">
        <f t="shared" si="505"/>
        <v>nov/2019</v>
      </c>
      <c r="E16176" s="267">
        <v>43788</v>
      </c>
      <c r="F16176" s="263" t="s">
        <v>2938</v>
      </c>
      <c r="G16176" s="263" t="s">
        <v>2229</v>
      </c>
      <c r="H16176" s="268" t="s">
        <v>4753</v>
      </c>
      <c r="I16176" s="268" t="s">
        <v>2176</v>
      </c>
      <c r="J16176" s="269">
        <v>-7433.45</v>
      </c>
      <c r="K16176" s="83" t="str">
        <f>IFERROR(IFERROR(VLOOKUP(I16176,'DE-PARA'!B:D,3,0),VLOOKUP(I16176,'DE-PARA'!C:D,2,0)),"NÃO ENCONTRADO")</f>
        <v>Pessoal</v>
      </c>
      <c r="L16176" s="50" t="str">
        <f>VLOOKUP(K16176,'Base -Receita-Despesa'!$B:$AS,1,FALSE)</f>
        <v>Pessoal</v>
      </c>
    </row>
    <row r="16177" spans="1:12" x14ac:dyDescent="0.3">
      <c r="A16177" s="82" t="str">
        <f t="shared" si="506"/>
        <v>2019</v>
      </c>
      <c r="B16177" s="263" t="s">
        <v>2228</v>
      </c>
      <c r="C16177" s="264" t="s">
        <v>138</v>
      </c>
      <c r="D16177" s="74" t="str">
        <f t="shared" si="505"/>
        <v>nov/2019</v>
      </c>
      <c r="E16177" s="267">
        <v>43788</v>
      </c>
      <c r="F16177" s="263" t="s">
        <v>2943</v>
      </c>
      <c r="G16177" s="263" t="s">
        <v>2229</v>
      </c>
      <c r="H16177" s="268" t="s">
        <v>4753</v>
      </c>
      <c r="I16177" s="268" t="s">
        <v>2176</v>
      </c>
      <c r="J16177" s="269">
        <v>-2990.49</v>
      </c>
      <c r="K16177" s="83" t="str">
        <f>IFERROR(IFERROR(VLOOKUP(I16177,'DE-PARA'!B:D,3,0),VLOOKUP(I16177,'DE-PARA'!C:D,2,0)),"NÃO ENCONTRADO")</f>
        <v>Pessoal</v>
      </c>
      <c r="L16177" s="50" t="str">
        <f>VLOOKUP(K16177,'Base -Receita-Despesa'!$B:$AS,1,FALSE)</f>
        <v>Pessoal</v>
      </c>
    </row>
    <row r="16178" spans="1:12" x14ac:dyDescent="0.3">
      <c r="A16178" s="82" t="str">
        <f t="shared" si="506"/>
        <v>2019</v>
      </c>
      <c r="B16178" s="263" t="s">
        <v>2228</v>
      </c>
      <c r="C16178" s="264" t="s">
        <v>138</v>
      </c>
      <c r="D16178" s="74" t="str">
        <f t="shared" si="505"/>
        <v>nov/2019</v>
      </c>
      <c r="E16178" s="267">
        <v>43788</v>
      </c>
      <c r="F16178" s="263" t="s">
        <v>3109</v>
      </c>
      <c r="G16178" s="263" t="s">
        <v>2229</v>
      </c>
      <c r="H16178" s="268" t="s">
        <v>4753</v>
      </c>
      <c r="I16178" s="268" t="s">
        <v>2176</v>
      </c>
      <c r="J16178" s="268">
        <v>-154.08000000000001</v>
      </c>
      <c r="K16178" s="83" t="str">
        <f>IFERROR(IFERROR(VLOOKUP(I16178,'DE-PARA'!B:D,3,0),VLOOKUP(I16178,'DE-PARA'!C:D,2,0)),"NÃO ENCONTRADO")</f>
        <v>Pessoal</v>
      </c>
      <c r="L16178" s="50" t="str">
        <f>VLOOKUP(K16178,'Base -Receita-Despesa'!$B:$AS,1,FALSE)</f>
        <v>Pessoal</v>
      </c>
    </row>
    <row r="16179" spans="1:12" x14ac:dyDescent="0.3">
      <c r="A16179" s="82" t="str">
        <f t="shared" si="506"/>
        <v>2019</v>
      </c>
      <c r="B16179" s="263" t="s">
        <v>2228</v>
      </c>
      <c r="C16179" s="264" t="s">
        <v>138</v>
      </c>
      <c r="D16179" s="74" t="str">
        <f t="shared" si="505"/>
        <v>nov/2019</v>
      </c>
      <c r="E16179" s="267">
        <v>43788</v>
      </c>
      <c r="F16179" s="263" t="s">
        <v>3031</v>
      </c>
      <c r="G16179" s="263" t="s">
        <v>2229</v>
      </c>
      <c r="H16179" s="268" t="s">
        <v>4753</v>
      </c>
      <c r="I16179" s="268" t="s">
        <v>2176</v>
      </c>
      <c r="J16179" s="268">
        <v>-298.56</v>
      </c>
      <c r="K16179" s="83" t="str">
        <f>IFERROR(IFERROR(VLOOKUP(I16179,'DE-PARA'!B:D,3,0),VLOOKUP(I16179,'DE-PARA'!C:D,2,0)),"NÃO ENCONTRADO")</f>
        <v>Pessoal</v>
      </c>
      <c r="L16179" s="50" t="str">
        <f>VLOOKUP(K16179,'Base -Receita-Despesa'!$B:$AS,1,FALSE)</f>
        <v>Pessoal</v>
      </c>
    </row>
    <row r="16180" spans="1:12" x14ac:dyDescent="0.3">
      <c r="A16180" s="82" t="str">
        <f t="shared" si="506"/>
        <v>2019</v>
      </c>
      <c r="B16180" s="263" t="s">
        <v>2228</v>
      </c>
      <c r="C16180" s="264" t="s">
        <v>138</v>
      </c>
      <c r="D16180" s="74" t="str">
        <f t="shared" si="505"/>
        <v>nov/2019</v>
      </c>
      <c r="E16180" s="267">
        <v>43788</v>
      </c>
      <c r="F16180" s="263" t="s">
        <v>4974</v>
      </c>
      <c r="G16180" s="263" t="s">
        <v>2229</v>
      </c>
      <c r="H16180" s="268" t="s">
        <v>4736</v>
      </c>
      <c r="I16180" s="268" t="s">
        <v>188</v>
      </c>
      <c r="J16180" s="268">
        <v>-611.08000000000004</v>
      </c>
      <c r="K16180" s="83" t="str">
        <f>IFERROR(IFERROR(VLOOKUP(I16180,'DE-PARA'!B:D,3,0),VLOOKUP(I16180,'DE-PARA'!C:D,2,0)),"NÃO ENCONTRADO")</f>
        <v>Serviços</v>
      </c>
      <c r="L16180" s="50" t="str">
        <f>VLOOKUP(K16180,'Base -Receita-Despesa'!$B:$AS,1,FALSE)</f>
        <v>Serviços</v>
      </c>
    </row>
    <row r="16181" spans="1:12" x14ac:dyDescent="0.3">
      <c r="A16181" s="82" t="str">
        <f t="shared" si="506"/>
        <v>2019</v>
      </c>
      <c r="B16181" s="263" t="s">
        <v>2228</v>
      </c>
      <c r="C16181" s="264" t="s">
        <v>138</v>
      </c>
      <c r="D16181" s="74" t="str">
        <f t="shared" si="505"/>
        <v>nov/2019</v>
      </c>
      <c r="E16181" s="267">
        <v>43788</v>
      </c>
      <c r="F16181" s="263" t="s">
        <v>4975</v>
      </c>
      <c r="G16181" s="263" t="s">
        <v>2229</v>
      </c>
      <c r="H16181" s="268" t="s">
        <v>4736</v>
      </c>
      <c r="I16181" s="268" t="s">
        <v>179</v>
      </c>
      <c r="J16181" s="268">
        <v>-771.09</v>
      </c>
      <c r="K16181" s="83" t="str">
        <f>IFERROR(IFERROR(VLOOKUP(I16181,'DE-PARA'!B:D,3,0),VLOOKUP(I16181,'DE-PARA'!C:D,2,0)),"NÃO ENCONTRADO")</f>
        <v>Serviços</v>
      </c>
      <c r="L16181" s="50" t="str">
        <f>VLOOKUP(K16181,'Base -Receita-Despesa'!$B:$AS,1,FALSE)</f>
        <v>Serviços</v>
      </c>
    </row>
    <row r="16182" spans="1:12" x14ac:dyDescent="0.3">
      <c r="A16182" s="82" t="str">
        <f t="shared" si="506"/>
        <v>2019</v>
      </c>
      <c r="B16182" s="263" t="s">
        <v>2228</v>
      </c>
      <c r="C16182" s="264" t="s">
        <v>138</v>
      </c>
      <c r="D16182" s="74" t="str">
        <f t="shared" si="505"/>
        <v>nov/2019</v>
      </c>
      <c r="E16182" s="267">
        <v>43788</v>
      </c>
      <c r="F16182" s="263" t="s">
        <v>4976</v>
      </c>
      <c r="G16182" s="263" t="s">
        <v>2229</v>
      </c>
      <c r="H16182" s="268" t="s">
        <v>4736</v>
      </c>
      <c r="I16182" s="268" t="s">
        <v>179</v>
      </c>
      <c r="J16182" s="268">
        <v>-54.76</v>
      </c>
      <c r="K16182" s="83" t="str">
        <f>IFERROR(IFERROR(VLOOKUP(I16182,'DE-PARA'!B:D,3,0),VLOOKUP(I16182,'DE-PARA'!C:D,2,0)),"NÃO ENCONTRADO")</f>
        <v>Serviços</v>
      </c>
      <c r="L16182" s="50" t="str">
        <f>VLOOKUP(K16182,'Base -Receita-Despesa'!$B:$AS,1,FALSE)</f>
        <v>Serviços</v>
      </c>
    </row>
    <row r="16183" spans="1:12" x14ac:dyDescent="0.3">
      <c r="A16183" s="82" t="str">
        <f t="shared" si="506"/>
        <v>2019</v>
      </c>
      <c r="B16183" s="263" t="s">
        <v>2228</v>
      </c>
      <c r="C16183" s="264" t="s">
        <v>138</v>
      </c>
      <c r="D16183" s="74" t="str">
        <f t="shared" si="505"/>
        <v>nov/2019</v>
      </c>
      <c r="E16183" s="267">
        <v>43788</v>
      </c>
      <c r="F16183" s="263" t="s">
        <v>4977</v>
      </c>
      <c r="G16183" s="263" t="s">
        <v>2229</v>
      </c>
      <c r="H16183" s="268" t="s">
        <v>4743</v>
      </c>
      <c r="I16183" s="268" t="s">
        <v>145</v>
      </c>
      <c r="J16183" s="268">
        <v>-25.17</v>
      </c>
      <c r="K16183" s="83" t="str">
        <f>IFERROR(IFERROR(VLOOKUP(I16183,'DE-PARA'!B:D,3,0),VLOOKUP(I16183,'DE-PARA'!C:D,2,0)),"NÃO ENCONTRADO")</f>
        <v>Serviços</v>
      </c>
      <c r="L16183" s="50" t="str">
        <f>VLOOKUP(K16183,'Base -Receita-Despesa'!$B:$AS,1,FALSE)</f>
        <v>Serviços</v>
      </c>
    </row>
    <row r="16184" spans="1:12" x14ac:dyDescent="0.3">
      <c r="A16184" s="82" t="str">
        <f t="shared" si="506"/>
        <v>2019</v>
      </c>
      <c r="B16184" s="263" t="s">
        <v>2228</v>
      </c>
      <c r="C16184" s="264" t="s">
        <v>138</v>
      </c>
      <c r="D16184" s="74" t="str">
        <f t="shared" si="505"/>
        <v>nov/2019</v>
      </c>
      <c r="E16184" s="267">
        <v>43788</v>
      </c>
      <c r="F16184" s="263" t="s">
        <v>4978</v>
      </c>
      <c r="G16184" s="263" t="s">
        <v>2229</v>
      </c>
      <c r="H16184" s="268" t="s">
        <v>257</v>
      </c>
      <c r="I16184" s="268" t="s">
        <v>145</v>
      </c>
      <c r="J16184" s="268">
        <v>-14.6</v>
      </c>
      <c r="K16184" s="83" t="str">
        <f>IFERROR(IFERROR(VLOOKUP(I16184,'DE-PARA'!B:D,3,0),VLOOKUP(I16184,'DE-PARA'!C:D,2,0)),"NÃO ENCONTRADO")</f>
        <v>Serviços</v>
      </c>
      <c r="L16184" s="50" t="str">
        <f>VLOOKUP(K16184,'Base -Receita-Despesa'!$B:$AS,1,FALSE)</f>
        <v>Serviços</v>
      </c>
    </row>
    <row r="16185" spans="1:12" x14ac:dyDescent="0.3">
      <c r="A16185" s="82" t="str">
        <f t="shared" si="506"/>
        <v>2019</v>
      </c>
      <c r="B16185" s="263" t="s">
        <v>2228</v>
      </c>
      <c r="C16185" s="264" t="s">
        <v>138</v>
      </c>
      <c r="D16185" s="74" t="str">
        <f t="shared" si="505"/>
        <v>nov/2019</v>
      </c>
      <c r="E16185" s="267">
        <v>43788</v>
      </c>
      <c r="F16185" s="263" t="s">
        <v>4979</v>
      </c>
      <c r="G16185" s="263" t="s">
        <v>2229</v>
      </c>
      <c r="H16185" s="268" t="s">
        <v>4768</v>
      </c>
      <c r="I16185" s="268" t="s">
        <v>118</v>
      </c>
      <c r="J16185" s="268">
        <v>-987.29</v>
      </c>
      <c r="K16185" s="83" t="str">
        <f>IFERROR(IFERROR(VLOOKUP(I16185,'DE-PARA'!B:D,3,0),VLOOKUP(I16185,'DE-PARA'!C:D,2,0)),"NÃO ENCONTRADO")</f>
        <v>Serviços</v>
      </c>
      <c r="L16185" s="50" t="str">
        <f>VLOOKUP(K16185,'Base -Receita-Despesa'!$B:$AS,1,FALSE)</f>
        <v>Serviços</v>
      </c>
    </row>
    <row r="16186" spans="1:12" x14ac:dyDescent="0.3">
      <c r="A16186" s="82" t="str">
        <f t="shared" si="506"/>
        <v>2019</v>
      </c>
      <c r="B16186" s="263" t="s">
        <v>2228</v>
      </c>
      <c r="C16186" s="264" t="s">
        <v>138</v>
      </c>
      <c r="D16186" s="74" t="str">
        <f t="shared" si="505"/>
        <v>nov/2019</v>
      </c>
      <c r="E16186" s="267">
        <v>43788</v>
      </c>
      <c r="F16186" s="263" t="s">
        <v>4980</v>
      </c>
      <c r="G16186" s="263" t="s">
        <v>2229</v>
      </c>
      <c r="H16186" s="268" t="s">
        <v>2382</v>
      </c>
      <c r="I16186" s="268" t="s">
        <v>200</v>
      </c>
      <c r="J16186" s="268">
        <v>-69.38</v>
      </c>
      <c r="K16186" s="83" t="str">
        <f>IFERROR(IFERROR(VLOOKUP(I16186,'DE-PARA'!B:D,3,0),VLOOKUP(I16186,'DE-PARA'!C:D,2,0)),"NÃO ENCONTRADO")</f>
        <v>Serviços</v>
      </c>
      <c r="L16186" s="50" t="str">
        <f>VLOOKUP(K16186,'Base -Receita-Despesa'!$B:$AS,1,FALSE)</f>
        <v>Serviços</v>
      </c>
    </row>
    <row r="16187" spans="1:12" x14ac:dyDescent="0.3">
      <c r="A16187" s="82" t="str">
        <f t="shared" si="506"/>
        <v>2019</v>
      </c>
      <c r="B16187" s="263" t="s">
        <v>2228</v>
      </c>
      <c r="C16187" s="264" t="s">
        <v>138</v>
      </c>
      <c r="D16187" s="74" t="str">
        <f t="shared" si="505"/>
        <v>nov/2019</v>
      </c>
      <c r="E16187" s="267">
        <v>43788</v>
      </c>
      <c r="F16187" s="263">
        <v>144451</v>
      </c>
      <c r="G16187" s="263" t="s">
        <v>2229</v>
      </c>
      <c r="H16187" s="268" t="s">
        <v>4188</v>
      </c>
      <c r="I16187" s="268" t="s">
        <v>2183</v>
      </c>
      <c r="J16187" s="269">
        <v>-1587.83</v>
      </c>
      <c r="K16187" s="83" t="str">
        <f>IFERROR(IFERROR(VLOOKUP(I16187,'DE-PARA'!B:D,3,0),VLOOKUP(I16187,'DE-PARA'!C:D,2,0)),"NÃO ENCONTRADO")</f>
        <v>Materiais</v>
      </c>
      <c r="L16187" s="50" t="str">
        <f>VLOOKUP(K16187,'Base -Receita-Despesa'!$B:$AS,1,FALSE)</f>
        <v>Materiais</v>
      </c>
    </row>
    <row r="16188" spans="1:12" x14ac:dyDescent="0.3">
      <c r="A16188" s="82" t="str">
        <f t="shared" si="506"/>
        <v>2019</v>
      </c>
      <c r="B16188" s="263" t="s">
        <v>2228</v>
      </c>
      <c r="C16188" s="264" t="s">
        <v>138</v>
      </c>
      <c r="D16188" s="74" t="str">
        <f t="shared" si="505"/>
        <v>nov/2019</v>
      </c>
      <c r="E16188" s="267">
        <v>43788</v>
      </c>
      <c r="F16188" s="263" t="s">
        <v>1261</v>
      </c>
      <c r="G16188" s="263" t="s">
        <v>2229</v>
      </c>
      <c r="H16188" s="268" t="s">
        <v>879</v>
      </c>
      <c r="I16188" s="268" t="s">
        <v>135</v>
      </c>
      <c r="J16188" s="268">
        <v>-9.5</v>
      </c>
      <c r="K16188" s="83" t="str">
        <f>IFERROR(IFERROR(VLOOKUP(I16188,'DE-PARA'!B:D,3,0),VLOOKUP(I16188,'DE-PARA'!C:D,2,0)),"NÃO ENCONTRADO")</f>
        <v>Outras Saídas</v>
      </c>
      <c r="L16188" s="50" t="str">
        <f>VLOOKUP(K16188,'Base -Receita-Despesa'!$B:$AS,1,FALSE)</f>
        <v>Outras Saídas</v>
      </c>
    </row>
    <row r="16189" spans="1:12" x14ac:dyDescent="0.3">
      <c r="A16189" s="82" t="str">
        <f t="shared" si="506"/>
        <v>2019</v>
      </c>
      <c r="B16189" s="263" t="s">
        <v>2228</v>
      </c>
      <c r="C16189" s="264" t="s">
        <v>138</v>
      </c>
      <c r="D16189" s="74" t="str">
        <f t="shared" si="505"/>
        <v>nov/2019</v>
      </c>
      <c r="E16189" s="267">
        <v>43788</v>
      </c>
      <c r="F16189" s="263" t="s">
        <v>1261</v>
      </c>
      <c r="G16189" s="263" t="s">
        <v>2229</v>
      </c>
      <c r="H16189" s="268" t="s">
        <v>4866</v>
      </c>
      <c r="I16189" s="268" t="s">
        <v>135</v>
      </c>
      <c r="J16189" s="268">
        <v>-1</v>
      </c>
      <c r="K16189" s="83" t="str">
        <f>IFERROR(IFERROR(VLOOKUP(I16189,'DE-PARA'!B:D,3,0),VLOOKUP(I16189,'DE-PARA'!C:D,2,0)),"NÃO ENCONTRADO")</f>
        <v>Outras Saídas</v>
      </c>
      <c r="L16189" s="50" t="str">
        <f>VLOOKUP(K16189,'Base -Receita-Despesa'!$B:$AS,1,FALSE)</f>
        <v>Outras Saídas</v>
      </c>
    </row>
    <row r="16190" spans="1:12" x14ac:dyDescent="0.3">
      <c r="A16190" s="82" t="str">
        <f t="shared" si="506"/>
        <v>2019</v>
      </c>
      <c r="B16190" s="263" t="s">
        <v>2228</v>
      </c>
      <c r="C16190" s="264" t="s">
        <v>138</v>
      </c>
      <c r="D16190" s="74" t="str">
        <f t="shared" si="505"/>
        <v>nov/2019</v>
      </c>
      <c r="E16190" s="267">
        <v>43788</v>
      </c>
      <c r="F16190" s="263" t="s">
        <v>1070</v>
      </c>
      <c r="G16190" s="263" t="s">
        <v>2229</v>
      </c>
      <c r="H16190" s="268" t="s">
        <v>1071</v>
      </c>
      <c r="I16190" s="268" t="s">
        <v>2237</v>
      </c>
      <c r="J16190" s="269">
        <v>198362</v>
      </c>
      <c r="K16190" s="83" t="str">
        <f>IFERROR(IFERROR(VLOOKUP(I16190,'DE-PARA'!B:D,3,0),VLOOKUP(I16190,'DE-PARA'!C:D,2,0)),"NÃO ENCONTRADO")</f>
        <v>Entrada Conta Aplicação (+)</v>
      </c>
      <c r="L16190" s="50" t="str">
        <f>VLOOKUP(K16190,'Base -Receita-Despesa'!$B:$AS,1,FALSE)</f>
        <v>ENTRADA CONTA APLICAÇÃO (+)</v>
      </c>
    </row>
    <row r="16191" spans="1:12" x14ac:dyDescent="0.3">
      <c r="A16191" s="82" t="str">
        <f t="shared" si="506"/>
        <v>2019</v>
      </c>
      <c r="B16191" s="263" t="s">
        <v>2240</v>
      </c>
      <c r="C16191" s="264" t="s">
        <v>138</v>
      </c>
      <c r="D16191" s="74" t="str">
        <f t="shared" si="505"/>
        <v>nov/2019</v>
      </c>
      <c r="E16191" s="267">
        <v>43789</v>
      </c>
      <c r="F16191" s="263" t="s">
        <v>1261</v>
      </c>
      <c r="G16191" s="263" t="s">
        <v>2229</v>
      </c>
      <c r="H16191" s="268" t="s">
        <v>2338</v>
      </c>
      <c r="I16191" s="268" t="s">
        <v>135</v>
      </c>
      <c r="J16191" s="268">
        <v>-0.16</v>
      </c>
      <c r="K16191" s="83" t="str">
        <f>IFERROR(IFERROR(VLOOKUP(I16191,'DE-PARA'!B:D,3,0),VLOOKUP(I16191,'DE-PARA'!C:D,2,0)),"NÃO ENCONTRADO")</f>
        <v>Outras Saídas</v>
      </c>
      <c r="L16191" s="50" t="str">
        <f>VLOOKUP(K16191,'Base -Receita-Despesa'!$B:$AS,1,FALSE)</f>
        <v>Outras Saídas</v>
      </c>
    </row>
    <row r="16192" spans="1:12" x14ac:dyDescent="0.3">
      <c r="A16192" s="82" t="str">
        <f t="shared" si="506"/>
        <v>2019</v>
      </c>
      <c r="B16192" s="263" t="s">
        <v>2240</v>
      </c>
      <c r="C16192" s="264" t="s">
        <v>138</v>
      </c>
      <c r="D16192" s="74" t="str">
        <f t="shared" si="505"/>
        <v>nov/2019</v>
      </c>
      <c r="E16192" s="267">
        <v>43789</v>
      </c>
      <c r="F16192" s="263" t="s">
        <v>1261</v>
      </c>
      <c r="G16192" s="263" t="s">
        <v>2229</v>
      </c>
      <c r="H16192" s="268" t="s">
        <v>1071</v>
      </c>
      <c r="I16192" s="268" t="s">
        <v>2237</v>
      </c>
      <c r="J16192" s="268">
        <v>0.16</v>
      </c>
      <c r="K16192" s="83" t="str">
        <f>IFERROR(IFERROR(VLOOKUP(I16192,'DE-PARA'!B:D,3,0),VLOOKUP(I16192,'DE-PARA'!C:D,2,0)),"NÃO ENCONTRADO")</f>
        <v>Entrada Conta Aplicação (+)</v>
      </c>
      <c r="L16192" s="50" t="str">
        <f>VLOOKUP(K16192,'Base -Receita-Despesa'!$B:$AS,1,FALSE)</f>
        <v>ENTRADA CONTA APLICAÇÃO (+)</v>
      </c>
    </row>
    <row r="16193" spans="1:12" x14ac:dyDescent="0.3">
      <c r="A16193" s="82" t="str">
        <f t="shared" si="506"/>
        <v>2019</v>
      </c>
      <c r="B16193" s="263" t="s">
        <v>2228</v>
      </c>
      <c r="C16193" s="264" t="s">
        <v>138</v>
      </c>
      <c r="D16193" s="74" t="str">
        <f t="shared" si="505"/>
        <v>nov/2019</v>
      </c>
      <c r="E16193" s="267">
        <v>43789</v>
      </c>
      <c r="F16193" s="263">
        <v>144451</v>
      </c>
      <c r="G16193" s="263" t="s">
        <v>2229</v>
      </c>
      <c r="H16193" s="268" t="s">
        <v>4188</v>
      </c>
      <c r="I16193" s="283" t="s">
        <v>2183</v>
      </c>
      <c r="J16193" s="269">
        <v>1587.83</v>
      </c>
      <c r="K16193" s="83" t="str">
        <f>IFERROR(IFERROR(VLOOKUP(I16193,'DE-PARA'!B:D,3,0),VLOOKUP(I16193,'DE-PARA'!C:D,2,0)),"NÃO ENCONTRADO")</f>
        <v>Materiais</v>
      </c>
      <c r="L16193" s="50" t="str">
        <f>VLOOKUP(K16193,'Base -Receita-Despesa'!$B:$AS,1,FALSE)</f>
        <v>Materiais</v>
      </c>
    </row>
    <row r="16194" spans="1:12" x14ac:dyDescent="0.3">
      <c r="A16194" s="82" t="str">
        <f t="shared" si="506"/>
        <v>2019</v>
      </c>
      <c r="B16194" s="263" t="s">
        <v>2228</v>
      </c>
      <c r="C16194" s="264" t="s">
        <v>138</v>
      </c>
      <c r="D16194" s="74" t="str">
        <f t="shared" si="505"/>
        <v>nov/2019</v>
      </c>
      <c r="E16194" s="267">
        <v>43789</v>
      </c>
      <c r="F16194" s="263">
        <v>6661960</v>
      </c>
      <c r="G16194" s="263" t="s">
        <v>2229</v>
      </c>
      <c r="H16194" s="268" t="s">
        <v>516</v>
      </c>
      <c r="I16194" s="268" t="s">
        <v>4981</v>
      </c>
      <c r="J16194" s="269">
        <v>-3145.23</v>
      </c>
      <c r="K16194" s="83" t="str">
        <f>IFERROR(IFERROR(VLOOKUP(I16194,'DE-PARA'!B:D,3,0),VLOOKUP(I16194,'DE-PARA'!C:D,2,0)),"NÃO ENCONTRADO")</f>
        <v>Concessionárias (água, luz e telefone)</v>
      </c>
      <c r="L16194" s="50" t="str">
        <f>VLOOKUP(K16194,'Base -Receita-Despesa'!$B:$AS,1,FALSE)</f>
        <v>Concessionárias (água, luz e telefone)</v>
      </c>
    </row>
    <row r="16195" spans="1:12" x14ac:dyDescent="0.3">
      <c r="A16195" s="82" t="str">
        <f t="shared" si="506"/>
        <v>2019</v>
      </c>
      <c r="B16195" s="263" t="s">
        <v>2228</v>
      </c>
      <c r="C16195" s="264" t="s">
        <v>138</v>
      </c>
      <c r="D16195" s="74" t="str">
        <f t="shared" si="505"/>
        <v>nov/2019</v>
      </c>
      <c r="E16195" s="267">
        <v>43789</v>
      </c>
      <c r="F16195" s="263">
        <v>6661959</v>
      </c>
      <c r="G16195" s="263" t="s">
        <v>2229</v>
      </c>
      <c r="H16195" s="268" t="s">
        <v>516</v>
      </c>
      <c r="I16195" s="268" t="s">
        <v>4981</v>
      </c>
      <c r="J16195" s="269">
        <v>-2050.1999999999998</v>
      </c>
      <c r="K16195" s="83" t="str">
        <f>IFERROR(IFERROR(VLOOKUP(I16195,'DE-PARA'!B:D,3,0),VLOOKUP(I16195,'DE-PARA'!C:D,2,0)),"NÃO ENCONTRADO")</f>
        <v>Concessionárias (água, luz e telefone)</v>
      </c>
      <c r="L16195" s="50" t="str">
        <f>VLOOKUP(K16195,'Base -Receita-Despesa'!$B:$AS,1,FALSE)</f>
        <v>Concessionárias (água, luz e telefone)</v>
      </c>
    </row>
    <row r="16196" spans="1:12" x14ac:dyDescent="0.3">
      <c r="A16196" s="82" t="str">
        <f t="shared" si="506"/>
        <v>2019</v>
      </c>
      <c r="B16196" s="263" t="s">
        <v>2228</v>
      </c>
      <c r="C16196" s="264" t="s">
        <v>138</v>
      </c>
      <c r="D16196" s="74" t="str">
        <f t="shared" ref="D16196:D16259" si="507">TEXT(E16196,"mmm/aaaa")</f>
        <v>nov/2019</v>
      </c>
      <c r="E16196" s="267">
        <v>43789</v>
      </c>
      <c r="F16196" s="263" t="s">
        <v>4565</v>
      </c>
      <c r="G16196" s="263" t="s">
        <v>2229</v>
      </c>
      <c r="H16196" s="268" t="s">
        <v>4982</v>
      </c>
      <c r="I16196" s="273" t="s">
        <v>194</v>
      </c>
      <c r="J16196" s="269">
        <v>-25552.82</v>
      </c>
      <c r="K16196" s="83" t="str">
        <f>IFERROR(IFERROR(VLOOKUP(I16196,'DE-PARA'!B:D,3,0),VLOOKUP(I16196,'DE-PARA'!C:D,2,0)),"NÃO ENCONTRADO")</f>
        <v>Encargos sobre Folha de Pagamento</v>
      </c>
      <c r="L16196" s="50" t="str">
        <f>VLOOKUP(K16196,'Base -Receita-Despesa'!$B:$AS,1,FALSE)</f>
        <v>Encargos sobre Folha de Pagamento</v>
      </c>
    </row>
    <row r="16197" spans="1:12" x14ac:dyDescent="0.3">
      <c r="A16197" s="82" t="str">
        <f t="shared" si="506"/>
        <v>2019</v>
      </c>
      <c r="B16197" s="263" t="s">
        <v>2228</v>
      </c>
      <c r="C16197" s="264" t="s">
        <v>138</v>
      </c>
      <c r="D16197" s="74" t="str">
        <f t="shared" si="507"/>
        <v>nov/2019</v>
      </c>
      <c r="E16197" s="267">
        <v>43789</v>
      </c>
      <c r="F16197" s="263" t="s">
        <v>4542</v>
      </c>
      <c r="G16197" s="263" t="s">
        <v>2229</v>
      </c>
      <c r="H16197" s="268" t="s">
        <v>4983</v>
      </c>
      <c r="I16197" s="268" t="s">
        <v>194</v>
      </c>
      <c r="J16197" s="269">
        <v>-5067.2</v>
      </c>
      <c r="K16197" s="83" t="str">
        <f>IFERROR(IFERROR(VLOOKUP(I16197,'DE-PARA'!B:D,3,0),VLOOKUP(I16197,'DE-PARA'!C:D,2,0)),"NÃO ENCONTRADO")</f>
        <v>Encargos sobre Folha de Pagamento</v>
      </c>
      <c r="L16197" s="50" t="str">
        <f>VLOOKUP(K16197,'Base -Receita-Despesa'!$B:$AS,1,FALSE)</f>
        <v>Encargos sobre Folha de Pagamento</v>
      </c>
    </row>
    <row r="16198" spans="1:12" x14ac:dyDescent="0.3">
      <c r="A16198" s="82" t="str">
        <f t="shared" si="506"/>
        <v>2019</v>
      </c>
      <c r="B16198" s="263" t="s">
        <v>2228</v>
      </c>
      <c r="C16198" s="264" t="s">
        <v>138</v>
      </c>
      <c r="D16198" s="74" t="str">
        <f t="shared" si="507"/>
        <v>nov/2019</v>
      </c>
      <c r="E16198" s="267">
        <v>43789</v>
      </c>
      <c r="F16198" s="263">
        <v>19375</v>
      </c>
      <c r="G16198" s="263" t="s">
        <v>2229</v>
      </c>
      <c r="H16198" s="273" t="s">
        <v>4591</v>
      </c>
      <c r="I16198" s="273" t="s">
        <v>151</v>
      </c>
      <c r="J16198" s="268">
        <v>-420</v>
      </c>
      <c r="K16198" s="83" t="str">
        <f>IFERROR(IFERROR(VLOOKUP(I16198,'DE-PARA'!B:D,3,0),VLOOKUP(I16198,'DE-PARA'!C:D,2,0)),"NÃO ENCONTRADO")</f>
        <v>Concessionárias (água, luz e telefone)</v>
      </c>
      <c r="L16198" s="50" t="str">
        <f>VLOOKUP(K16198,'Base -Receita-Despesa'!$B:$AS,1,FALSE)</f>
        <v>Concessionárias (água, luz e telefone)</v>
      </c>
    </row>
    <row r="16199" spans="1:12" x14ac:dyDescent="0.3">
      <c r="A16199" s="82" t="str">
        <f t="shared" si="506"/>
        <v>2019</v>
      </c>
      <c r="B16199" s="263" t="s">
        <v>2228</v>
      </c>
      <c r="C16199" s="264" t="s">
        <v>138</v>
      </c>
      <c r="D16199" s="74" t="str">
        <f t="shared" si="507"/>
        <v>nov/2019</v>
      </c>
      <c r="E16199" s="267">
        <v>43789</v>
      </c>
      <c r="F16199" s="263" t="s">
        <v>4984</v>
      </c>
      <c r="G16199" s="263" t="s">
        <v>2229</v>
      </c>
      <c r="H16199" s="268" t="s">
        <v>2673</v>
      </c>
      <c r="I16199" s="268" t="s">
        <v>130</v>
      </c>
      <c r="J16199" s="269">
        <v>-3594.17</v>
      </c>
      <c r="K16199" s="83" t="str">
        <f>IFERROR(IFERROR(VLOOKUP(I16199,'DE-PARA'!B:D,3,0),VLOOKUP(I16199,'DE-PARA'!C:D,2,0)),"NÃO ENCONTRADO")</f>
        <v>Rescisões Trabalhistas</v>
      </c>
      <c r="L16199" s="50" t="str">
        <f>VLOOKUP(K16199,'Base -Receita-Despesa'!$B:$AS,1,FALSE)</f>
        <v>Rescisões Trabalhistas</v>
      </c>
    </row>
    <row r="16200" spans="1:12" x14ac:dyDescent="0.3">
      <c r="A16200" s="82" t="str">
        <f t="shared" si="506"/>
        <v>2019</v>
      </c>
      <c r="B16200" s="263" t="s">
        <v>2228</v>
      </c>
      <c r="C16200" s="264" t="s">
        <v>138</v>
      </c>
      <c r="D16200" s="74" t="str">
        <f t="shared" si="507"/>
        <v>nov/2019</v>
      </c>
      <c r="E16200" s="267">
        <v>43789</v>
      </c>
      <c r="F16200" s="263" t="s">
        <v>4984</v>
      </c>
      <c r="G16200" s="263" t="s">
        <v>2229</v>
      </c>
      <c r="H16200" s="268" t="s">
        <v>4401</v>
      </c>
      <c r="I16200" s="268" t="s">
        <v>130</v>
      </c>
      <c r="J16200" s="269">
        <v>-4100.41</v>
      </c>
      <c r="K16200" s="83" t="str">
        <f>IFERROR(IFERROR(VLOOKUP(I16200,'DE-PARA'!B:D,3,0),VLOOKUP(I16200,'DE-PARA'!C:D,2,0)),"NÃO ENCONTRADO")</f>
        <v>Rescisões Trabalhistas</v>
      </c>
      <c r="L16200" s="50" t="str">
        <f>VLOOKUP(K16200,'Base -Receita-Despesa'!$B:$AS,1,FALSE)</f>
        <v>Rescisões Trabalhistas</v>
      </c>
    </row>
    <row r="16201" spans="1:12" x14ac:dyDescent="0.3">
      <c r="A16201" s="82" t="str">
        <f t="shared" si="506"/>
        <v>2019</v>
      </c>
      <c r="B16201" s="263" t="s">
        <v>2228</v>
      </c>
      <c r="C16201" s="264" t="s">
        <v>138</v>
      </c>
      <c r="D16201" s="74" t="str">
        <f t="shared" si="507"/>
        <v>nov/2019</v>
      </c>
      <c r="E16201" s="267">
        <v>43789</v>
      </c>
      <c r="F16201" s="263" t="s">
        <v>4539</v>
      </c>
      <c r="G16201" s="263" t="s">
        <v>2229</v>
      </c>
      <c r="H16201" s="268" t="s">
        <v>4985</v>
      </c>
      <c r="I16201" s="268" t="s">
        <v>195</v>
      </c>
      <c r="J16201" s="269">
        <v>-186624.26</v>
      </c>
      <c r="K16201" s="83" t="str">
        <f>IFERROR(IFERROR(VLOOKUP(I16201,'DE-PARA'!B:D,3,0),VLOOKUP(I16201,'DE-PARA'!C:D,2,0)),"NÃO ENCONTRADO")</f>
        <v>Encargos sobre Folha de Pagamento</v>
      </c>
      <c r="L16201" s="50" t="str">
        <f>VLOOKUP(K16201,'Base -Receita-Despesa'!$B:$AS,1,FALSE)</f>
        <v>Encargos sobre Folha de Pagamento</v>
      </c>
    </row>
    <row r="16202" spans="1:12" x14ac:dyDescent="0.3">
      <c r="A16202" s="82" t="str">
        <f t="shared" si="506"/>
        <v>2019</v>
      </c>
      <c r="B16202" s="263" t="s">
        <v>2228</v>
      </c>
      <c r="C16202" s="264" t="s">
        <v>138</v>
      </c>
      <c r="D16202" s="74" t="str">
        <f t="shared" si="507"/>
        <v>nov/2019</v>
      </c>
      <c r="E16202" s="267">
        <v>43789</v>
      </c>
      <c r="F16202" s="263" t="s">
        <v>3376</v>
      </c>
      <c r="G16202" s="263" t="s">
        <v>2229</v>
      </c>
      <c r="H16202" s="268" t="s">
        <v>2673</v>
      </c>
      <c r="I16202" s="268" t="s">
        <v>130</v>
      </c>
      <c r="J16202" s="269">
        <v>-6588.74</v>
      </c>
      <c r="K16202" s="83" t="str">
        <f>IFERROR(IFERROR(VLOOKUP(I16202,'DE-PARA'!B:D,3,0),VLOOKUP(I16202,'DE-PARA'!C:D,2,0)),"NÃO ENCONTRADO")</f>
        <v>Rescisões Trabalhistas</v>
      </c>
      <c r="L16202" s="50" t="str">
        <f>VLOOKUP(K16202,'Base -Receita-Despesa'!$B:$AS,1,FALSE)</f>
        <v>Rescisões Trabalhistas</v>
      </c>
    </row>
    <row r="16203" spans="1:12" x14ac:dyDescent="0.3">
      <c r="A16203" s="82" t="str">
        <f t="shared" si="506"/>
        <v>2019</v>
      </c>
      <c r="B16203" s="263" t="s">
        <v>2228</v>
      </c>
      <c r="C16203" s="264" t="s">
        <v>138</v>
      </c>
      <c r="D16203" s="74" t="str">
        <f t="shared" si="507"/>
        <v>nov/2019</v>
      </c>
      <c r="E16203" s="267">
        <v>43789</v>
      </c>
      <c r="F16203" s="263">
        <v>179</v>
      </c>
      <c r="G16203" s="263" t="s">
        <v>2229</v>
      </c>
      <c r="H16203" s="268" t="s">
        <v>4736</v>
      </c>
      <c r="I16203" s="283" t="s">
        <v>179</v>
      </c>
      <c r="J16203" s="269">
        <v>-43871.79</v>
      </c>
      <c r="K16203" s="83" t="str">
        <f>IFERROR(IFERROR(VLOOKUP(I16203,'DE-PARA'!B:D,3,0),VLOOKUP(I16203,'DE-PARA'!C:D,2,0)),"NÃO ENCONTRADO")</f>
        <v>Serviços</v>
      </c>
      <c r="L16203" s="50" t="str">
        <f>VLOOKUP(K16203,'Base -Receita-Despesa'!$B:$AS,1,FALSE)</f>
        <v>Serviços</v>
      </c>
    </row>
    <row r="16204" spans="1:12" x14ac:dyDescent="0.3">
      <c r="A16204" s="82" t="str">
        <f t="shared" si="506"/>
        <v>2019</v>
      </c>
      <c r="B16204" s="263" t="s">
        <v>2228</v>
      </c>
      <c r="C16204" s="264" t="s">
        <v>138</v>
      </c>
      <c r="D16204" s="74" t="str">
        <f t="shared" si="507"/>
        <v>nov/2019</v>
      </c>
      <c r="E16204" s="267">
        <v>43789</v>
      </c>
      <c r="F16204" s="263">
        <v>170</v>
      </c>
      <c r="G16204" s="263" t="s">
        <v>2229</v>
      </c>
      <c r="H16204" s="268" t="s">
        <v>4736</v>
      </c>
      <c r="I16204" s="268" t="s">
        <v>188</v>
      </c>
      <c r="J16204" s="269">
        <v>-32526.75</v>
      </c>
      <c r="K16204" s="83" t="str">
        <f>IFERROR(IFERROR(VLOOKUP(I16204,'DE-PARA'!B:D,3,0),VLOOKUP(I16204,'DE-PARA'!C:D,2,0)),"NÃO ENCONTRADO")</f>
        <v>Serviços</v>
      </c>
      <c r="L16204" s="50" t="str">
        <f>VLOOKUP(K16204,'Base -Receita-Despesa'!$B:$AS,1,FALSE)</f>
        <v>Serviços</v>
      </c>
    </row>
    <row r="16205" spans="1:12" x14ac:dyDescent="0.3">
      <c r="A16205" s="82" t="str">
        <f t="shared" si="506"/>
        <v>2019</v>
      </c>
      <c r="B16205" s="263" t="s">
        <v>2228</v>
      </c>
      <c r="C16205" s="264" t="s">
        <v>138</v>
      </c>
      <c r="D16205" s="74" t="str">
        <f t="shared" si="507"/>
        <v>nov/2019</v>
      </c>
      <c r="E16205" s="267">
        <v>43789</v>
      </c>
      <c r="F16205" s="263">
        <v>2506767</v>
      </c>
      <c r="G16205" s="263" t="s">
        <v>2229</v>
      </c>
      <c r="H16205" s="268" t="s">
        <v>2392</v>
      </c>
      <c r="I16205" s="283" t="s">
        <v>145</v>
      </c>
      <c r="J16205" s="269">
        <v>-4355.25</v>
      </c>
      <c r="K16205" s="83" t="str">
        <f>IFERROR(IFERROR(VLOOKUP(I16205,'DE-PARA'!B:D,3,0),VLOOKUP(I16205,'DE-PARA'!C:D,2,0)),"NÃO ENCONTRADO")</f>
        <v>Serviços</v>
      </c>
      <c r="L16205" s="50" t="str">
        <f>VLOOKUP(K16205,'Base -Receita-Despesa'!$B:$AS,1,FALSE)</f>
        <v>Serviços</v>
      </c>
    </row>
    <row r="16206" spans="1:12" x14ac:dyDescent="0.3">
      <c r="A16206" s="82" t="str">
        <f t="shared" si="506"/>
        <v>2019</v>
      </c>
      <c r="B16206" s="263" t="s">
        <v>2228</v>
      </c>
      <c r="C16206" s="264" t="s">
        <v>138</v>
      </c>
      <c r="D16206" s="74" t="str">
        <f t="shared" si="507"/>
        <v>nov/2019</v>
      </c>
      <c r="E16206" s="267">
        <v>43789</v>
      </c>
      <c r="F16206" s="263">
        <v>144451</v>
      </c>
      <c r="G16206" s="263" t="s">
        <v>2229</v>
      </c>
      <c r="H16206" s="268" t="s">
        <v>4188</v>
      </c>
      <c r="I16206" s="283" t="s">
        <v>2183</v>
      </c>
      <c r="J16206" s="269">
        <v>-1587.83</v>
      </c>
      <c r="K16206" s="83" t="str">
        <f>IFERROR(IFERROR(VLOOKUP(I16206,'DE-PARA'!B:D,3,0),VLOOKUP(I16206,'DE-PARA'!C:D,2,0)),"NÃO ENCONTRADO")</f>
        <v>Materiais</v>
      </c>
      <c r="L16206" s="50" t="str">
        <f>VLOOKUP(K16206,'Base -Receita-Despesa'!$B:$AS,1,FALSE)</f>
        <v>Materiais</v>
      </c>
    </row>
    <row r="16207" spans="1:12" x14ac:dyDescent="0.3">
      <c r="A16207" s="82" t="str">
        <f t="shared" si="506"/>
        <v>2019</v>
      </c>
      <c r="B16207" s="263" t="s">
        <v>2228</v>
      </c>
      <c r="C16207" s="264" t="s">
        <v>138</v>
      </c>
      <c r="D16207" s="74" t="str">
        <f t="shared" si="507"/>
        <v>nov/2019</v>
      </c>
      <c r="E16207" s="267">
        <v>43789</v>
      </c>
      <c r="F16207" s="263">
        <v>5442</v>
      </c>
      <c r="G16207" s="263" t="s">
        <v>2229</v>
      </c>
      <c r="H16207" s="283" t="s">
        <v>4799</v>
      </c>
      <c r="I16207" s="268" t="s">
        <v>2182</v>
      </c>
      <c r="J16207" s="268">
        <v>-358.8</v>
      </c>
      <c r="K16207" s="83" t="str">
        <f>IFERROR(IFERROR(VLOOKUP(I16207,'DE-PARA'!B:D,3,0),VLOOKUP(I16207,'DE-PARA'!C:D,2,0)),"NÃO ENCONTRADO")</f>
        <v>Materiais</v>
      </c>
      <c r="L16207" s="50" t="str">
        <f>VLOOKUP(K16207,'Base -Receita-Despesa'!$B:$AS,1,FALSE)</f>
        <v>Materiais</v>
      </c>
    </row>
    <row r="16208" spans="1:12" x14ac:dyDescent="0.3">
      <c r="A16208" s="82" t="str">
        <f t="shared" si="506"/>
        <v>2019</v>
      </c>
      <c r="B16208" s="263" t="s">
        <v>2228</v>
      </c>
      <c r="C16208" s="264" t="s">
        <v>138</v>
      </c>
      <c r="D16208" s="74" t="str">
        <f t="shared" si="507"/>
        <v>nov/2019</v>
      </c>
      <c r="E16208" s="267">
        <v>43789</v>
      </c>
      <c r="F16208" s="265" t="s">
        <v>4517</v>
      </c>
      <c r="G16208" s="263" t="s">
        <v>2229</v>
      </c>
      <c r="H16208" s="273" t="s">
        <v>4986</v>
      </c>
      <c r="I16208" s="273" t="s">
        <v>2209</v>
      </c>
      <c r="J16208" s="268">
        <v>-304.3</v>
      </c>
      <c r="K16208" s="83" t="str">
        <f>IFERROR(IFERROR(VLOOKUP(I16208,'DE-PARA'!B:D,3,0),VLOOKUP(I16208,'DE-PARA'!C:D,2,0)),"NÃO ENCONTRADO")</f>
        <v>Despesas com Viagens</v>
      </c>
      <c r="L16208" s="50" t="str">
        <f>VLOOKUP(K16208,'Base -Receita-Despesa'!$B:$AS,1,FALSE)</f>
        <v>Despesas com Viagens</v>
      </c>
    </row>
    <row r="16209" spans="1:12" x14ac:dyDescent="0.3">
      <c r="A16209" s="82" t="str">
        <f t="shared" si="506"/>
        <v>2019</v>
      </c>
      <c r="B16209" s="263" t="s">
        <v>2228</v>
      </c>
      <c r="C16209" s="264" t="s">
        <v>138</v>
      </c>
      <c r="D16209" s="74" t="str">
        <f t="shared" si="507"/>
        <v>nov/2019</v>
      </c>
      <c r="E16209" s="267">
        <v>43789</v>
      </c>
      <c r="F16209" s="263">
        <v>107298</v>
      </c>
      <c r="G16209" s="263" t="s">
        <v>2229</v>
      </c>
      <c r="H16209" s="268" t="s">
        <v>4783</v>
      </c>
      <c r="I16209" s="268" t="s">
        <v>2192</v>
      </c>
      <c r="J16209" s="269">
        <v>-5706.43</v>
      </c>
      <c r="K16209" s="83" t="str">
        <f>IFERROR(IFERROR(VLOOKUP(I16209,'DE-PARA'!B:D,3,0),VLOOKUP(I16209,'DE-PARA'!C:D,2,0)),"NÃO ENCONTRADO")</f>
        <v>Materiais</v>
      </c>
      <c r="L16209" s="50" t="str">
        <f>VLOOKUP(K16209,'Base -Receita-Despesa'!$B:$AS,1,FALSE)</f>
        <v>Materiais</v>
      </c>
    </row>
    <row r="16210" spans="1:12" x14ac:dyDescent="0.3">
      <c r="A16210" s="82" t="str">
        <f t="shared" si="506"/>
        <v>2019</v>
      </c>
      <c r="B16210" s="263" t="s">
        <v>2228</v>
      </c>
      <c r="C16210" s="264" t="s">
        <v>138</v>
      </c>
      <c r="D16210" s="74" t="str">
        <f t="shared" si="507"/>
        <v>nov/2019</v>
      </c>
      <c r="E16210" s="267">
        <v>43789</v>
      </c>
      <c r="F16210" s="263" t="s">
        <v>3376</v>
      </c>
      <c r="G16210" s="263" t="s">
        <v>2229</v>
      </c>
      <c r="H16210" s="273" t="s">
        <v>4401</v>
      </c>
      <c r="I16210" s="273" t="s">
        <v>130</v>
      </c>
      <c r="J16210" s="269">
        <v>-4763.6000000000004</v>
      </c>
      <c r="K16210" s="83" t="str">
        <f>IFERROR(IFERROR(VLOOKUP(I16210,'DE-PARA'!B:D,3,0),VLOOKUP(I16210,'DE-PARA'!C:D,2,0)),"NÃO ENCONTRADO")</f>
        <v>Rescisões Trabalhistas</v>
      </c>
      <c r="L16210" s="50" t="str">
        <f>VLOOKUP(K16210,'Base -Receita-Despesa'!$B:$AS,1,FALSE)</f>
        <v>Rescisões Trabalhistas</v>
      </c>
    </row>
    <row r="16211" spans="1:12" x14ac:dyDescent="0.3">
      <c r="A16211" s="82" t="str">
        <f t="shared" si="506"/>
        <v>2019</v>
      </c>
      <c r="B16211" s="263" t="s">
        <v>2228</v>
      </c>
      <c r="C16211" s="264" t="s">
        <v>138</v>
      </c>
      <c r="D16211" s="74" t="str">
        <f t="shared" si="507"/>
        <v>nov/2019</v>
      </c>
      <c r="E16211" s="267">
        <v>43789</v>
      </c>
      <c r="F16211" s="263" t="s">
        <v>1261</v>
      </c>
      <c r="G16211" s="263" t="s">
        <v>2229</v>
      </c>
      <c r="H16211" s="268" t="s">
        <v>2250</v>
      </c>
      <c r="I16211" s="268" t="s">
        <v>135</v>
      </c>
      <c r="J16211" s="268">
        <v>-9.5</v>
      </c>
      <c r="K16211" s="83" t="str">
        <f>IFERROR(IFERROR(VLOOKUP(I16211,'DE-PARA'!B:D,3,0),VLOOKUP(I16211,'DE-PARA'!C:D,2,0)),"NÃO ENCONTRADO")</f>
        <v>Outras Saídas</v>
      </c>
      <c r="L16211" s="50" t="str">
        <f>VLOOKUP(K16211,'Base -Receita-Despesa'!$B:$AS,1,FALSE)</f>
        <v>Outras Saídas</v>
      </c>
    </row>
    <row r="16212" spans="1:12" x14ac:dyDescent="0.3">
      <c r="A16212" s="82" t="str">
        <f t="shared" si="506"/>
        <v>2019</v>
      </c>
      <c r="B16212" s="263" t="s">
        <v>2228</v>
      </c>
      <c r="C16212" s="264" t="s">
        <v>138</v>
      </c>
      <c r="D16212" s="74" t="str">
        <f t="shared" si="507"/>
        <v>nov/2019</v>
      </c>
      <c r="E16212" s="267">
        <v>43789</v>
      </c>
      <c r="F16212" s="263" t="s">
        <v>1261</v>
      </c>
      <c r="G16212" s="263" t="s">
        <v>2229</v>
      </c>
      <c r="H16212" s="268" t="s">
        <v>2250</v>
      </c>
      <c r="I16212" s="268" t="s">
        <v>135</v>
      </c>
      <c r="J16212" s="268">
        <v>-9.5</v>
      </c>
      <c r="K16212" s="83" t="str">
        <f>IFERROR(IFERROR(VLOOKUP(I16212,'DE-PARA'!B:D,3,0),VLOOKUP(I16212,'DE-PARA'!C:D,2,0)),"NÃO ENCONTRADO")</f>
        <v>Outras Saídas</v>
      </c>
      <c r="L16212" s="50" t="str">
        <f>VLOOKUP(K16212,'Base -Receita-Despesa'!$B:$AS,1,FALSE)</f>
        <v>Outras Saídas</v>
      </c>
    </row>
    <row r="16213" spans="1:12" x14ac:dyDescent="0.3">
      <c r="A16213" s="82" t="str">
        <f t="shared" si="506"/>
        <v>2019</v>
      </c>
      <c r="B16213" s="263" t="s">
        <v>2228</v>
      </c>
      <c r="C16213" s="264" t="s">
        <v>138</v>
      </c>
      <c r="D16213" s="74" t="str">
        <f t="shared" si="507"/>
        <v>nov/2019</v>
      </c>
      <c r="E16213" s="267">
        <v>43789</v>
      </c>
      <c r="F16213" s="263" t="s">
        <v>1261</v>
      </c>
      <c r="G16213" s="263" t="s">
        <v>2229</v>
      </c>
      <c r="H16213" s="268" t="s">
        <v>2250</v>
      </c>
      <c r="I16213" s="268" t="s">
        <v>135</v>
      </c>
      <c r="J16213" s="268">
        <v>-9.5</v>
      </c>
      <c r="K16213" s="83" t="str">
        <f>IFERROR(IFERROR(VLOOKUP(I16213,'DE-PARA'!B:D,3,0),VLOOKUP(I16213,'DE-PARA'!C:D,2,0)),"NÃO ENCONTRADO")</f>
        <v>Outras Saídas</v>
      </c>
      <c r="L16213" s="50" t="str">
        <f>VLOOKUP(K16213,'Base -Receita-Despesa'!$B:$AS,1,FALSE)</f>
        <v>Outras Saídas</v>
      </c>
    </row>
    <row r="16214" spans="1:12" x14ac:dyDescent="0.3">
      <c r="A16214" s="82" t="str">
        <f t="shared" si="506"/>
        <v>2019</v>
      </c>
      <c r="B16214" s="263" t="s">
        <v>2228</v>
      </c>
      <c r="C16214" s="264" t="s">
        <v>138</v>
      </c>
      <c r="D16214" s="74" t="str">
        <f t="shared" si="507"/>
        <v>nov/2019</v>
      </c>
      <c r="E16214" s="267">
        <v>43789</v>
      </c>
      <c r="F16214" s="263" t="s">
        <v>1261</v>
      </c>
      <c r="G16214" s="263" t="s">
        <v>2229</v>
      </c>
      <c r="H16214" s="268" t="s">
        <v>2250</v>
      </c>
      <c r="I16214" s="268" t="s">
        <v>135</v>
      </c>
      <c r="J16214" s="268">
        <v>-9.5</v>
      </c>
      <c r="K16214" s="83" t="str">
        <f>IFERROR(IFERROR(VLOOKUP(I16214,'DE-PARA'!B:D,3,0),VLOOKUP(I16214,'DE-PARA'!C:D,2,0)),"NÃO ENCONTRADO")</f>
        <v>Outras Saídas</v>
      </c>
      <c r="L16214" s="50" t="str">
        <f>VLOOKUP(K16214,'Base -Receita-Despesa'!$B:$AS,1,FALSE)</f>
        <v>Outras Saídas</v>
      </c>
    </row>
    <row r="16215" spans="1:12" x14ac:dyDescent="0.3">
      <c r="A16215" s="82" t="str">
        <f t="shared" si="506"/>
        <v>2019</v>
      </c>
      <c r="B16215" s="263" t="s">
        <v>2228</v>
      </c>
      <c r="C16215" s="264" t="s">
        <v>138</v>
      </c>
      <c r="D16215" s="74" t="str">
        <f t="shared" si="507"/>
        <v>nov/2019</v>
      </c>
      <c r="E16215" s="267">
        <v>43789</v>
      </c>
      <c r="F16215" s="263" t="s">
        <v>1261</v>
      </c>
      <c r="G16215" s="263" t="s">
        <v>2229</v>
      </c>
      <c r="H16215" s="268" t="s">
        <v>2250</v>
      </c>
      <c r="I16215" s="268" t="s">
        <v>135</v>
      </c>
      <c r="J16215" s="268">
        <v>-9.5</v>
      </c>
      <c r="K16215" s="83" t="str">
        <f>IFERROR(IFERROR(VLOOKUP(I16215,'DE-PARA'!B:D,3,0),VLOOKUP(I16215,'DE-PARA'!C:D,2,0)),"NÃO ENCONTRADO")</f>
        <v>Outras Saídas</v>
      </c>
      <c r="L16215" s="50" t="str">
        <f>VLOOKUP(K16215,'Base -Receita-Despesa'!$B:$AS,1,FALSE)</f>
        <v>Outras Saídas</v>
      </c>
    </row>
    <row r="16216" spans="1:12" x14ac:dyDescent="0.3">
      <c r="A16216" s="82" t="str">
        <f t="shared" si="506"/>
        <v>2019</v>
      </c>
      <c r="B16216" s="263" t="s">
        <v>2228</v>
      </c>
      <c r="C16216" s="264" t="s">
        <v>138</v>
      </c>
      <c r="D16216" s="74" t="str">
        <f t="shared" si="507"/>
        <v>nov/2019</v>
      </c>
      <c r="E16216" s="267">
        <v>43789</v>
      </c>
      <c r="F16216" s="263" t="s">
        <v>1261</v>
      </c>
      <c r="G16216" s="263" t="s">
        <v>2229</v>
      </c>
      <c r="H16216" s="268" t="s">
        <v>2250</v>
      </c>
      <c r="I16216" s="268" t="s">
        <v>135</v>
      </c>
      <c r="J16216" s="268">
        <v>-9.5</v>
      </c>
      <c r="K16216" s="83" t="str">
        <f>IFERROR(IFERROR(VLOOKUP(I16216,'DE-PARA'!B:D,3,0),VLOOKUP(I16216,'DE-PARA'!C:D,2,0)),"NÃO ENCONTRADO")</f>
        <v>Outras Saídas</v>
      </c>
      <c r="L16216" s="50" t="str">
        <f>VLOOKUP(K16216,'Base -Receita-Despesa'!$B:$AS,1,FALSE)</f>
        <v>Outras Saídas</v>
      </c>
    </row>
    <row r="16217" spans="1:12" x14ac:dyDescent="0.3">
      <c r="A16217" s="82" t="str">
        <f t="shared" si="506"/>
        <v>2019</v>
      </c>
      <c r="B16217" s="263" t="s">
        <v>2228</v>
      </c>
      <c r="C16217" s="264" t="s">
        <v>138</v>
      </c>
      <c r="D16217" s="74" t="str">
        <f t="shared" si="507"/>
        <v>nov/2019</v>
      </c>
      <c r="E16217" s="267">
        <v>43789</v>
      </c>
      <c r="F16217" s="263" t="s">
        <v>1261</v>
      </c>
      <c r="G16217" s="263" t="s">
        <v>2229</v>
      </c>
      <c r="H16217" s="268" t="s">
        <v>2250</v>
      </c>
      <c r="I16217" s="268" t="s">
        <v>135</v>
      </c>
      <c r="J16217" s="268">
        <v>-9.5</v>
      </c>
      <c r="K16217" s="83" t="str">
        <f>IFERROR(IFERROR(VLOOKUP(I16217,'DE-PARA'!B:D,3,0),VLOOKUP(I16217,'DE-PARA'!C:D,2,0)),"NÃO ENCONTRADO")</f>
        <v>Outras Saídas</v>
      </c>
      <c r="L16217" s="50" t="str">
        <f>VLOOKUP(K16217,'Base -Receita-Despesa'!$B:$AS,1,FALSE)</f>
        <v>Outras Saídas</v>
      </c>
    </row>
    <row r="16218" spans="1:12" x14ac:dyDescent="0.3">
      <c r="A16218" s="82" t="str">
        <f t="shared" si="506"/>
        <v>2019</v>
      </c>
      <c r="B16218" s="263" t="s">
        <v>2228</v>
      </c>
      <c r="C16218" s="264" t="s">
        <v>138</v>
      </c>
      <c r="D16218" s="74" t="str">
        <f t="shared" si="507"/>
        <v>nov/2019</v>
      </c>
      <c r="E16218" s="267">
        <v>43789</v>
      </c>
      <c r="F16218" s="263" t="s">
        <v>1261</v>
      </c>
      <c r="G16218" s="263" t="s">
        <v>2229</v>
      </c>
      <c r="H16218" s="268" t="s">
        <v>2250</v>
      </c>
      <c r="I16218" s="268" t="s">
        <v>135</v>
      </c>
      <c r="J16218" s="268">
        <v>-9.5</v>
      </c>
      <c r="K16218" s="83" t="str">
        <f>IFERROR(IFERROR(VLOOKUP(I16218,'DE-PARA'!B:D,3,0),VLOOKUP(I16218,'DE-PARA'!C:D,2,0)),"NÃO ENCONTRADO")</f>
        <v>Outras Saídas</v>
      </c>
      <c r="L16218" s="50" t="str">
        <f>VLOOKUP(K16218,'Base -Receita-Despesa'!$B:$AS,1,FALSE)</f>
        <v>Outras Saídas</v>
      </c>
    </row>
    <row r="16219" spans="1:12" x14ac:dyDescent="0.3">
      <c r="A16219" s="82" t="str">
        <f t="shared" si="506"/>
        <v>2019</v>
      </c>
      <c r="B16219" s="263" t="s">
        <v>2228</v>
      </c>
      <c r="C16219" s="264" t="s">
        <v>138</v>
      </c>
      <c r="D16219" s="74" t="str">
        <f t="shared" si="507"/>
        <v>nov/2019</v>
      </c>
      <c r="E16219" s="267">
        <v>43789</v>
      </c>
      <c r="F16219" s="263" t="s">
        <v>1261</v>
      </c>
      <c r="G16219" s="263" t="s">
        <v>2229</v>
      </c>
      <c r="H16219" s="268" t="s">
        <v>4866</v>
      </c>
      <c r="I16219" s="268" t="s">
        <v>135</v>
      </c>
      <c r="J16219" s="268">
        <v>-1</v>
      </c>
      <c r="K16219" s="83" t="str">
        <f>IFERROR(IFERROR(VLOOKUP(I16219,'DE-PARA'!B:D,3,0),VLOOKUP(I16219,'DE-PARA'!C:D,2,0)),"NÃO ENCONTRADO")</f>
        <v>Outras Saídas</v>
      </c>
      <c r="L16219" s="50" t="str">
        <f>VLOOKUP(K16219,'Base -Receita-Despesa'!$B:$AS,1,FALSE)</f>
        <v>Outras Saídas</v>
      </c>
    </row>
    <row r="16220" spans="1:12" x14ac:dyDescent="0.3">
      <c r="A16220" s="82" t="str">
        <f t="shared" si="506"/>
        <v>2019</v>
      </c>
      <c r="B16220" s="263" t="s">
        <v>2228</v>
      </c>
      <c r="C16220" s="264" t="s">
        <v>138</v>
      </c>
      <c r="D16220" s="74" t="str">
        <f t="shared" si="507"/>
        <v>nov/2019</v>
      </c>
      <c r="E16220" s="267">
        <v>43789</v>
      </c>
      <c r="F16220" s="263" t="s">
        <v>1070</v>
      </c>
      <c r="G16220" s="263" t="s">
        <v>2229</v>
      </c>
      <c r="H16220" s="268" t="s">
        <v>1071</v>
      </c>
      <c r="I16220" s="268" t="s">
        <v>2237</v>
      </c>
      <c r="J16220" s="269">
        <v>329106.95</v>
      </c>
      <c r="K16220" s="83" t="str">
        <f>IFERROR(IFERROR(VLOOKUP(I16220,'DE-PARA'!B:D,3,0),VLOOKUP(I16220,'DE-PARA'!C:D,2,0)),"NÃO ENCONTRADO")</f>
        <v>Entrada Conta Aplicação (+)</v>
      </c>
      <c r="L16220" s="50" t="str">
        <f>VLOOKUP(K16220,'Base -Receita-Despesa'!$B:$AS,1,FALSE)</f>
        <v>ENTRADA CONTA APLICAÇÃO (+)</v>
      </c>
    </row>
    <row r="16221" spans="1:12" x14ac:dyDescent="0.3">
      <c r="A16221" s="82" t="str">
        <f t="shared" si="506"/>
        <v>2019</v>
      </c>
      <c r="B16221" s="265" t="s">
        <v>2228</v>
      </c>
      <c r="C16221" s="264" t="s">
        <v>138</v>
      </c>
      <c r="D16221" s="74" t="str">
        <f t="shared" si="507"/>
        <v>nov/2019</v>
      </c>
      <c r="E16221" s="277">
        <v>43790</v>
      </c>
      <c r="F16221" s="265" t="s">
        <v>208</v>
      </c>
      <c r="G16221" s="265" t="s">
        <v>2229</v>
      </c>
      <c r="H16221" s="273" t="s">
        <v>4641</v>
      </c>
      <c r="I16221" s="273" t="s">
        <v>160</v>
      </c>
      <c r="J16221" s="273">
        <v>-170.19</v>
      </c>
      <c r="K16221" s="83" t="str">
        <f>IFERROR(IFERROR(VLOOKUP(I16221,'DE-PARA'!B:D,3,0),VLOOKUP(I16221,'DE-PARA'!C:D,2,0)),"NÃO ENCONTRADO")</f>
        <v>Outras Saídas</v>
      </c>
      <c r="L16221" s="50" t="str">
        <f>VLOOKUP(K16221,'Base -Receita-Despesa'!$B:$AS,1,FALSE)</f>
        <v>Outras Saídas</v>
      </c>
    </row>
    <row r="16222" spans="1:12" x14ac:dyDescent="0.3">
      <c r="A16222" s="82" t="str">
        <f t="shared" si="506"/>
        <v>2019</v>
      </c>
      <c r="B16222" s="263" t="s">
        <v>2228</v>
      </c>
      <c r="C16222" s="264" t="s">
        <v>138</v>
      </c>
      <c r="D16222" s="74" t="str">
        <f t="shared" si="507"/>
        <v>nov/2019</v>
      </c>
      <c r="E16222" s="267">
        <v>43790</v>
      </c>
      <c r="F16222" s="265" t="s">
        <v>4517</v>
      </c>
      <c r="G16222" s="263" t="s">
        <v>2229</v>
      </c>
      <c r="H16222" s="268" t="s">
        <v>1119</v>
      </c>
      <c r="I16222" s="268" t="s">
        <v>2209</v>
      </c>
      <c r="J16222" s="268">
        <v>-269.27999999999997</v>
      </c>
      <c r="K16222" s="83" t="str">
        <f>IFERROR(IFERROR(VLOOKUP(I16222,'DE-PARA'!B:D,3,0),VLOOKUP(I16222,'DE-PARA'!C:D,2,0)),"NÃO ENCONTRADO")</f>
        <v>Despesas com Viagens</v>
      </c>
      <c r="L16222" s="50" t="str">
        <f>VLOOKUP(K16222,'Base -Receita-Despesa'!$B:$AS,1,FALSE)</f>
        <v>Despesas com Viagens</v>
      </c>
    </row>
    <row r="16223" spans="1:12" x14ac:dyDescent="0.3">
      <c r="A16223" s="82" t="str">
        <f t="shared" si="506"/>
        <v>2019</v>
      </c>
      <c r="B16223" s="263" t="s">
        <v>2228</v>
      </c>
      <c r="C16223" s="264" t="s">
        <v>138</v>
      </c>
      <c r="D16223" s="74" t="str">
        <f t="shared" si="507"/>
        <v>nov/2019</v>
      </c>
      <c r="E16223" s="267">
        <v>43790</v>
      </c>
      <c r="F16223" s="263">
        <v>1131022</v>
      </c>
      <c r="G16223" s="263" t="s">
        <v>2284</v>
      </c>
      <c r="H16223" s="268" t="s">
        <v>2605</v>
      </c>
      <c r="I16223" s="268" t="s">
        <v>2182</v>
      </c>
      <c r="J16223" s="269">
        <v>-2663.95</v>
      </c>
      <c r="K16223" s="83" t="str">
        <f>IFERROR(IFERROR(VLOOKUP(I16223,'DE-PARA'!B:D,3,0),VLOOKUP(I16223,'DE-PARA'!C:D,2,0)),"NÃO ENCONTRADO")</f>
        <v>Materiais</v>
      </c>
      <c r="L16223" s="50" t="str">
        <f>VLOOKUP(K16223,'Base -Receita-Despesa'!$B:$AS,1,FALSE)</f>
        <v>Materiais</v>
      </c>
    </row>
    <row r="16224" spans="1:12" x14ac:dyDescent="0.3">
      <c r="A16224" s="82" t="str">
        <f t="shared" si="506"/>
        <v>2019</v>
      </c>
      <c r="B16224" s="263" t="s">
        <v>2228</v>
      </c>
      <c r="C16224" s="264" t="s">
        <v>138</v>
      </c>
      <c r="D16224" s="74" t="str">
        <f t="shared" si="507"/>
        <v>nov/2019</v>
      </c>
      <c r="E16224" s="267">
        <v>43790</v>
      </c>
      <c r="F16224" s="263" t="s">
        <v>4517</v>
      </c>
      <c r="G16224" s="263" t="s">
        <v>2229</v>
      </c>
      <c r="H16224" s="268" t="s">
        <v>394</v>
      </c>
      <c r="I16224" s="268" t="s">
        <v>2209</v>
      </c>
      <c r="J16224" s="268">
        <v>-313.7</v>
      </c>
      <c r="K16224" s="83" t="str">
        <f>IFERROR(IFERROR(VLOOKUP(I16224,'DE-PARA'!B:D,3,0),VLOOKUP(I16224,'DE-PARA'!C:D,2,0)),"NÃO ENCONTRADO")</f>
        <v>Despesas com Viagens</v>
      </c>
      <c r="L16224" s="50" t="str">
        <f>VLOOKUP(K16224,'Base -Receita-Despesa'!$B:$AS,1,FALSE)</f>
        <v>Despesas com Viagens</v>
      </c>
    </row>
    <row r="16225" spans="1:12" x14ac:dyDescent="0.3">
      <c r="A16225" s="82" t="str">
        <f t="shared" si="506"/>
        <v>2019</v>
      </c>
      <c r="B16225" s="263" t="s">
        <v>2228</v>
      </c>
      <c r="C16225" s="264" t="s">
        <v>138</v>
      </c>
      <c r="D16225" s="74" t="str">
        <f t="shared" si="507"/>
        <v>nov/2019</v>
      </c>
      <c r="E16225" s="267">
        <v>43790</v>
      </c>
      <c r="F16225" s="263">
        <v>421</v>
      </c>
      <c r="G16225" s="263" t="s">
        <v>2229</v>
      </c>
      <c r="H16225" s="268" t="s">
        <v>2395</v>
      </c>
      <c r="I16225" s="273" t="s">
        <v>215</v>
      </c>
      <c r="J16225" s="269">
        <v>-11250</v>
      </c>
      <c r="K16225" s="83" t="str">
        <f>IFERROR(IFERROR(VLOOKUP(I16225,'DE-PARA'!B:D,3,0),VLOOKUP(I16225,'DE-PARA'!C:D,2,0)),"NÃO ENCONTRADO")</f>
        <v>Serviços</v>
      </c>
      <c r="L16225" s="50" t="str">
        <f>VLOOKUP(K16225,'Base -Receita-Despesa'!$B:$AS,1,FALSE)</f>
        <v>Serviços</v>
      </c>
    </row>
    <row r="16226" spans="1:12" x14ac:dyDescent="0.3">
      <c r="A16226" s="82" t="str">
        <f t="shared" si="506"/>
        <v>2019</v>
      </c>
      <c r="B16226" s="263" t="s">
        <v>2228</v>
      </c>
      <c r="C16226" s="264" t="s">
        <v>138</v>
      </c>
      <c r="D16226" s="74" t="str">
        <f t="shared" si="507"/>
        <v>nov/2019</v>
      </c>
      <c r="E16226" s="267">
        <v>43790</v>
      </c>
      <c r="F16226" s="263">
        <v>29812</v>
      </c>
      <c r="G16226" s="263" t="s">
        <v>2229</v>
      </c>
      <c r="H16226" s="268" t="s">
        <v>2456</v>
      </c>
      <c r="I16226" s="268" t="s">
        <v>2181</v>
      </c>
      <c r="J16226" s="268">
        <v>-335.24</v>
      </c>
      <c r="K16226" s="83" t="str">
        <f>IFERROR(IFERROR(VLOOKUP(I16226,'DE-PARA'!B:D,3,0),VLOOKUP(I16226,'DE-PARA'!C:D,2,0)),"NÃO ENCONTRADO")</f>
        <v>Materiais</v>
      </c>
      <c r="L16226" s="50" t="str">
        <f>VLOOKUP(K16226,'Base -Receita-Despesa'!$B:$AS,1,FALSE)</f>
        <v>Materiais</v>
      </c>
    </row>
    <row r="16227" spans="1:12" x14ac:dyDescent="0.3">
      <c r="A16227" s="82" t="str">
        <f t="shared" si="506"/>
        <v>2019</v>
      </c>
      <c r="B16227" s="263" t="s">
        <v>2228</v>
      </c>
      <c r="C16227" s="264" t="s">
        <v>138</v>
      </c>
      <c r="D16227" s="74" t="str">
        <f t="shared" si="507"/>
        <v>nov/2019</v>
      </c>
      <c r="E16227" s="267">
        <v>43790</v>
      </c>
      <c r="F16227" s="263" t="s">
        <v>4517</v>
      </c>
      <c r="G16227" s="263" t="s">
        <v>2229</v>
      </c>
      <c r="H16227" s="268" t="s">
        <v>134</v>
      </c>
      <c r="I16227" s="268" t="s">
        <v>2209</v>
      </c>
      <c r="J16227" s="268">
        <v>-427.78</v>
      </c>
      <c r="K16227" s="83" t="str">
        <f>IFERROR(IFERROR(VLOOKUP(I16227,'DE-PARA'!B:D,3,0),VLOOKUP(I16227,'DE-PARA'!C:D,2,0)),"NÃO ENCONTRADO")</f>
        <v>Despesas com Viagens</v>
      </c>
      <c r="L16227" s="50" t="str">
        <f>VLOOKUP(K16227,'Base -Receita-Despesa'!$B:$AS,1,FALSE)</f>
        <v>Despesas com Viagens</v>
      </c>
    </row>
    <row r="16228" spans="1:12" x14ac:dyDescent="0.3">
      <c r="A16228" s="82" t="str">
        <f t="shared" si="506"/>
        <v>2019</v>
      </c>
      <c r="B16228" s="263" t="s">
        <v>2228</v>
      </c>
      <c r="C16228" s="264" t="s">
        <v>138</v>
      </c>
      <c r="D16228" s="74" t="str">
        <f t="shared" si="507"/>
        <v>nov/2019</v>
      </c>
      <c r="E16228" s="267">
        <v>43790</v>
      </c>
      <c r="F16228" s="263" t="s">
        <v>4517</v>
      </c>
      <c r="G16228" s="263" t="s">
        <v>2229</v>
      </c>
      <c r="H16228" s="268" t="s">
        <v>1080</v>
      </c>
      <c r="I16228" s="268" t="s">
        <v>2209</v>
      </c>
      <c r="J16228" s="268">
        <v>-131.58000000000001</v>
      </c>
      <c r="K16228" s="83" t="str">
        <f>IFERROR(IFERROR(VLOOKUP(I16228,'DE-PARA'!B:D,3,0),VLOOKUP(I16228,'DE-PARA'!C:D,2,0)),"NÃO ENCONTRADO")</f>
        <v>Despesas com Viagens</v>
      </c>
      <c r="L16228" s="50" t="str">
        <f>VLOOKUP(K16228,'Base -Receita-Despesa'!$B:$AS,1,FALSE)</f>
        <v>Despesas com Viagens</v>
      </c>
    </row>
    <row r="16229" spans="1:12" x14ac:dyDescent="0.3">
      <c r="A16229" s="82" t="str">
        <f t="shared" si="506"/>
        <v>2019</v>
      </c>
      <c r="B16229" s="263" t="s">
        <v>2228</v>
      </c>
      <c r="C16229" s="264" t="s">
        <v>138</v>
      </c>
      <c r="D16229" s="74" t="str">
        <f t="shared" si="507"/>
        <v>nov/2019</v>
      </c>
      <c r="E16229" s="267">
        <v>43790</v>
      </c>
      <c r="F16229" s="263" t="s">
        <v>1261</v>
      </c>
      <c r="G16229" s="263" t="s">
        <v>2229</v>
      </c>
      <c r="H16229" s="268" t="s">
        <v>879</v>
      </c>
      <c r="I16229" s="268" t="s">
        <v>135</v>
      </c>
      <c r="J16229" s="268">
        <v>-9.5</v>
      </c>
      <c r="K16229" s="83" t="str">
        <f>IFERROR(IFERROR(VLOOKUP(I16229,'DE-PARA'!B:D,3,0),VLOOKUP(I16229,'DE-PARA'!C:D,2,0)),"NÃO ENCONTRADO")</f>
        <v>Outras Saídas</v>
      </c>
      <c r="L16229" s="50" t="str">
        <f>VLOOKUP(K16229,'Base -Receita-Despesa'!$B:$AS,1,FALSE)</f>
        <v>Outras Saídas</v>
      </c>
    </row>
    <row r="16230" spans="1:12" x14ac:dyDescent="0.3">
      <c r="A16230" s="82" t="str">
        <f t="shared" si="506"/>
        <v>2019</v>
      </c>
      <c r="B16230" s="263" t="s">
        <v>2228</v>
      </c>
      <c r="C16230" s="264" t="s">
        <v>138</v>
      </c>
      <c r="D16230" s="74" t="str">
        <f t="shared" si="507"/>
        <v>nov/2019</v>
      </c>
      <c r="E16230" s="267">
        <v>43790</v>
      </c>
      <c r="F16230" s="263" t="s">
        <v>1261</v>
      </c>
      <c r="G16230" s="263" t="s">
        <v>2229</v>
      </c>
      <c r="H16230" s="268" t="s">
        <v>879</v>
      </c>
      <c r="I16230" s="268" t="s">
        <v>135</v>
      </c>
      <c r="J16230" s="268">
        <v>-9.5</v>
      </c>
      <c r="K16230" s="83" t="str">
        <f>IFERROR(IFERROR(VLOOKUP(I16230,'DE-PARA'!B:D,3,0),VLOOKUP(I16230,'DE-PARA'!C:D,2,0)),"NÃO ENCONTRADO")</f>
        <v>Outras Saídas</v>
      </c>
      <c r="L16230" s="50" t="str">
        <f>VLOOKUP(K16230,'Base -Receita-Despesa'!$B:$AS,1,FALSE)</f>
        <v>Outras Saídas</v>
      </c>
    </row>
    <row r="16231" spans="1:12" x14ac:dyDescent="0.3">
      <c r="A16231" s="82" t="str">
        <f t="shared" si="506"/>
        <v>2019</v>
      </c>
      <c r="B16231" s="263" t="s">
        <v>2228</v>
      </c>
      <c r="C16231" s="264" t="s">
        <v>138</v>
      </c>
      <c r="D16231" s="74" t="str">
        <f t="shared" si="507"/>
        <v>nov/2019</v>
      </c>
      <c r="E16231" s="267">
        <v>43790</v>
      </c>
      <c r="F16231" s="263" t="s">
        <v>1261</v>
      </c>
      <c r="G16231" s="263" t="s">
        <v>2229</v>
      </c>
      <c r="H16231" s="268" t="s">
        <v>879</v>
      </c>
      <c r="I16231" s="268" t="s">
        <v>135</v>
      </c>
      <c r="J16231" s="268">
        <v>-9.5</v>
      </c>
      <c r="K16231" s="83" t="str">
        <f>IFERROR(IFERROR(VLOOKUP(I16231,'DE-PARA'!B:D,3,0),VLOOKUP(I16231,'DE-PARA'!C:D,2,0)),"NÃO ENCONTRADO")</f>
        <v>Outras Saídas</v>
      </c>
      <c r="L16231" s="50" t="str">
        <f>VLOOKUP(K16231,'Base -Receita-Despesa'!$B:$AS,1,FALSE)</f>
        <v>Outras Saídas</v>
      </c>
    </row>
    <row r="16232" spans="1:12" x14ac:dyDescent="0.3">
      <c r="A16232" s="82" t="str">
        <f t="shared" si="506"/>
        <v>2019</v>
      </c>
      <c r="B16232" s="263" t="s">
        <v>2228</v>
      </c>
      <c r="C16232" s="264" t="s">
        <v>138</v>
      </c>
      <c r="D16232" s="74" t="str">
        <f t="shared" si="507"/>
        <v>nov/2019</v>
      </c>
      <c r="E16232" s="267">
        <v>43790</v>
      </c>
      <c r="F16232" s="263" t="s">
        <v>1261</v>
      </c>
      <c r="G16232" s="263" t="s">
        <v>2229</v>
      </c>
      <c r="H16232" s="268" t="s">
        <v>879</v>
      </c>
      <c r="I16232" s="268" t="s">
        <v>135</v>
      </c>
      <c r="J16232" s="268">
        <v>-9.5</v>
      </c>
      <c r="K16232" s="83" t="str">
        <f>IFERROR(IFERROR(VLOOKUP(I16232,'DE-PARA'!B:D,3,0),VLOOKUP(I16232,'DE-PARA'!C:D,2,0)),"NÃO ENCONTRADO")</f>
        <v>Outras Saídas</v>
      </c>
      <c r="L16232" s="50" t="str">
        <f>VLOOKUP(K16232,'Base -Receita-Despesa'!$B:$AS,1,FALSE)</f>
        <v>Outras Saídas</v>
      </c>
    </row>
    <row r="16233" spans="1:12" x14ac:dyDescent="0.3">
      <c r="A16233" s="82" t="str">
        <f t="shared" si="506"/>
        <v>2019</v>
      </c>
      <c r="B16233" s="263" t="s">
        <v>2228</v>
      </c>
      <c r="C16233" s="264" t="s">
        <v>138</v>
      </c>
      <c r="D16233" s="74" t="str">
        <f t="shared" si="507"/>
        <v>nov/2019</v>
      </c>
      <c r="E16233" s="267">
        <v>43790</v>
      </c>
      <c r="F16233" s="263" t="s">
        <v>1261</v>
      </c>
      <c r="G16233" s="263" t="s">
        <v>2229</v>
      </c>
      <c r="H16233" s="268" t="s">
        <v>879</v>
      </c>
      <c r="I16233" s="268" t="s">
        <v>135</v>
      </c>
      <c r="J16233" s="268">
        <v>-9.5</v>
      </c>
      <c r="K16233" s="83" t="str">
        <f>IFERROR(IFERROR(VLOOKUP(I16233,'DE-PARA'!B:D,3,0),VLOOKUP(I16233,'DE-PARA'!C:D,2,0)),"NÃO ENCONTRADO")</f>
        <v>Outras Saídas</v>
      </c>
      <c r="L16233" s="50" t="str">
        <f>VLOOKUP(K16233,'Base -Receita-Despesa'!$B:$AS,1,FALSE)</f>
        <v>Outras Saídas</v>
      </c>
    </row>
    <row r="16234" spans="1:12" x14ac:dyDescent="0.3">
      <c r="A16234" s="82" t="str">
        <f t="shared" ref="A16234:A16297" si="508">IF(K16234="NÃO ENCONTRADO",0,RIGHT(D16234,4))</f>
        <v>2019</v>
      </c>
      <c r="B16234" s="263" t="s">
        <v>2228</v>
      </c>
      <c r="C16234" s="264" t="s">
        <v>138</v>
      </c>
      <c r="D16234" s="74" t="str">
        <f t="shared" si="507"/>
        <v>nov/2019</v>
      </c>
      <c r="E16234" s="267">
        <v>43790</v>
      </c>
      <c r="F16234" s="263" t="s">
        <v>1261</v>
      </c>
      <c r="G16234" s="263" t="s">
        <v>2229</v>
      </c>
      <c r="H16234" s="268" t="s">
        <v>4866</v>
      </c>
      <c r="I16234" s="268" t="s">
        <v>135</v>
      </c>
      <c r="J16234" s="268">
        <v>-1</v>
      </c>
      <c r="K16234" s="83" t="str">
        <f>IFERROR(IFERROR(VLOOKUP(I16234,'DE-PARA'!B:D,3,0),VLOOKUP(I16234,'DE-PARA'!C:D,2,0)),"NÃO ENCONTRADO")</f>
        <v>Outras Saídas</v>
      </c>
      <c r="L16234" s="50" t="str">
        <f>VLOOKUP(K16234,'Base -Receita-Despesa'!$B:$AS,1,FALSE)</f>
        <v>Outras Saídas</v>
      </c>
    </row>
    <row r="16235" spans="1:12" x14ac:dyDescent="0.3">
      <c r="A16235" s="82" t="str">
        <f t="shared" si="508"/>
        <v>2019</v>
      </c>
      <c r="B16235" s="263" t="s">
        <v>2228</v>
      </c>
      <c r="C16235" s="264" t="s">
        <v>138</v>
      </c>
      <c r="D16235" s="74" t="str">
        <f t="shared" si="507"/>
        <v>nov/2019</v>
      </c>
      <c r="E16235" s="267">
        <v>43790</v>
      </c>
      <c r="F16235" s="263" t="s">
        <v>1261</v>
      </c>
      <c r="G16235" s="263" t="s">
        <v>2229</v>
      </c>
      <c r="H16235" s="268" t="s">
        <v>4866</v>
      </c>
      <c r="I16235" s="268" t="s">
        <v>135</v>
      </c>
      <c r="J16235" s="268">
        <v>-1</v>
      </c>
      <c r="K16235" s="83" t="str">
        <f>IFERROR(IFERROR(VLOOKUP(I16235,'DE-PARA'!B:D,3,0),VLOOKUP(I16235,'DE-PARA'!C:D,2,0)),"NÃO ENCONTRADO")</f>
        <v>Outras Saídas</v>
      </c>
      <c r="L16235" s="50" t="str">
        <f>VLOOKUP(K16235,'Base -Receita-Despesa'!$B:$AS,1,FALSE)</f>
        <v>Outras Saídas</v>
      </c>
    </row>
    <row r="16236" spans="1:12" x14ac:dyDescent="0.3">
      <c r="A16236" s="82" t="str">
        <f t="shared" si="508"/>
        <v>2019</v>
      </c>
      <c r="B16236" s="263" t="s">
        <v>2228</v>
      </c>
      <c r="C16236" s="264" t="s">
        <v>138</v>
      </c>
      <c r="D16236" s="74" t="str">
        <f t="shared" si="507"/>
        <v>nov/2019</v>
      </c>
      <c r="E16236" s="267">
        <v>43790</v>
      </c>
      <c r="F16236" s="263" t="s">
        <v>1070</v>
      </c>
      <c r="G16236" s="263" t="s">
        <v>2229</v>
      </c>
      <c r="H16236" s="268" t="s">
        <v>1071</v>
      </c>
      <c r="I16236" s="268" t="s">
        <v>2237</v>
      </c>
      <c r="J16236" s="269">
        <v>15611.22</v>
      </c>
      <c r="K16236" s="83" t="str">
        <f>IFERROR(IFERROR(VLOOKUP(I16236,'DE-PARA'!B:D,3,0),VLOOKUP(I16236,'DE-PARA'!C:D,2,0)),"NÃO ENCONTRADO")</f>
        <v>Entrada Conta Aplicação (+)</v>
      </c>
      <c r="L16236" s="50" t="str">
        <f>VLOOKUP(K16236,'Base -Receita-Despesa'!$B:$AS,1,FALSE)</f>
        <v>ENTRADA CONTA APLICAÇÃO (+)</v>
      </c>
    </row>
    <row r="16237" spans="1:12" x14ac:dyDescent="0.3">
      <c r="A16237" s="82" t="str">
        <f t="shared" si="508"/>
        <v>2019</v>
      </c>
      <c r="B16237" s="265" t="s">
        <v>2228</v>
      </c>
      <c r="C16237" s="264" t="s">
        <v>138</v>
      </c>
      <c r="D16237" s="74" t="str">
        <f t="shared" si="507"/>
        <v>nov/2019</v>
      </c>
      <c r="E16237" s="277">
        <v>43794</v>
      </c>
      <c r="F16237" s="265" t="s">
        <v>3376</v>
      </c>
      <c r="G16237" s="265" t="s">
        <v>2229</v>
      </c>
      <c r="H16237" s="273" t="s">
        <v>4831</v>
      </c>
      <c r="I16237" s="273" t="s">
        <v>130</v>
      </c>
      <c r="J16237" s="273">
        <v>-737.14</v>
      </c>
      <c r="K16237" s="83" t="str">
        <f>IFERROR(IFERROR(VLOOKUP(I16237,'DE-PARA'!B:D,3,0),VLOOKUP(I16237,'DE-PARA'!C:D,2,0)),"NÃO ENCONTRADO")</f>
        <v>Rescisões Trabalhistas</v>
      </c>
      <c r="L16237" s="50" t="str">
        <f>VLOOKUP(K16237,'Base -Receita-Despesa'!$B:$AS,1,FALSE)</f>
        <v>Rescisões Trabalhistas</v>
      </c>
    </row>
    <row r="16238" spans="1:12" x14ac:dyDescent="0.3">
      <c r="A16238" s="82" t="str">
        <f t="shared" si="508"/>
        <v>2019</v>
      </c>
      <c r="B16238" s="263" t="s">
        <v>2228</v>
      </c>
      <c r="C16238" s="264" t="s">
        <v>138</v>
      </c>
      <c r="D16238" s="74" t="str">
        <f t="shared" si="507"/>
        <v>nov/2019</v>
      </c>
      <c r="E16238" s="267">
        <v>43794</v>
      </c>
      <c r="F16238" s="263" t="s">
        <v>2460</v>
      </c>
      <c r="G16238" s="263" t="s">
        <v>2229</v>
      </c>
      <c r="H16238" s="268" t="s">
        <v>4831</v>
      </c>
      <c r="I16238" s="268" t="s">
        <v>130</v>
      </c>
      <c r="J16238" s="268">
        <v>-65.66</v>
      </c>
      <c r="K16238" s="83" t="str">
        <f>IFERROR(IFERROR(VLOOKUP(I16238,'DE-PARA'!B:D,3,0),VLOOKUP(I16238,'DE-PARA'!C:D,2,0)),"NÃO ENCONTRADO")</f>
        <v>Rescisões Trabalhistas</v>
      </c>
      <c r="L16238" s="50" t="str">
        <f>VLOOKUP(K16238,'Base -Receita-Despesa'!$B:$AS,1,FALSE)</f>
        <v>Rescisões Trabalhistas</v>
      </c>
    </row>
    <row r="16239" spans="1:12" x14ac:dyDescent="0.3">
      <c r="A16239" s="82" t="str">
        <f t="shared" si="508"/>
        <v>2019</v>
      </c>
      <c r="B16239" s="263" t="s">
        <v>2228</v>
      </c>
      <c r="C16239" s="264" t="s">
        <v>138</v>
      </c>
      <c r="D16239" s="74" t="str">
        <f t="shared" si="507"/>
        <v>nov/2019</v>
      </c>
      <c r="E16239" s="267">
        <v>43794</v>
      </c>
      <c r="F16239" s="263" t="s">
        <v>1261</v>
      </c>
      <c r="G16239" s="263" t="s">
        <v>2229</v>
      </c>
      <c r="H16239" s="268" t="s">
        <v>4866</v>
      </c>
      <c r="I16239" s="268" t="s">
        <v>135</v>
      </c>
      <c r="J16239" s="268">
        <v>-1</v>
      </c>
      <c r="K16239" s="83" t="str">
        <f>IFERROR(IFERROR(VLOOKUP(I16239,'DE-PARA'!B:D,3,0),VLOOKUP(I16239,'DE-PARA'!C:D,2,0)),"NÃO ENCONTRADO")</f>
        <v>Outras Saídas</v>
      </c>
      <c r="L16239" s="50" t="str">
        <f>VLOOKUP(K16239,'Base -Receita-Despesa'!$B:$AS,1,FALSE)</f>
        <v>Outras Saídas</v>
      </c>
    </row>
    <row r="16240" spans="1:12" x14ac:dyDescent="0.3">
      <c r="A16240" s="82" t="str">
        <f t="shared" si="508"/>
        <v>2019</v>
      </c>
      <c r="B16240" s="263" t="s">
        <v>2228</v>
      </c>
      <c r="C16240" s="264" t="s">
        <v>138</v>
      </c>
      <c r="D16240" s="74" t="str">
        <f t="shared" si="507"/>
        <v>nov/2019</v>
      </c>
      <c r="E16240" s="267">
        <v>43794</v>
      </c>
      <c r="F16240" s="263" t="s">
        <v>1070</v>
      </c>
      <c r="G16240" s="263" t="s">
        <v>2229</v>
      </c>
      <c r="H16240" s="268" t="s">
        <v>1071</v>
      </c>
      <c r="I16240" s="268" t="s">
        <v>2237</v>
      </c>
      <c r="J16240" s="268">
        <v>803.8</v>
      </c>
      <c r="K16240" s="83" t="str">
        <f>IFERROR(IFERROR(VLOOKUP(I16240,'DE-PARA'!B:D,3,0),VLOOKUP(I16240,'DE-PARA'!C:D,2,0)),"NÃO ENCONTRADO")</f>
        <v>Entrada Conta Aplicação (+)</v>
      </c>
      <c r="L16240" s="50" t="str">
        <f>VLOOKUP(K16240,'Base -Receita-Despesa'!$B:$AS,1,FALSE)</f>
        <v>ENTRADA CONTA APLICAÇÃO (+)</v>
      </c>
    </row>
    <row r="16241" spans="1:12" x14ac:dyDescent="0.3">
      <c r="A16241" s="82" t="str">
        <f t="shared" si="508"/>
        <v>2019</v>
      </c>
      <c r="B16241" s="263" t="s">
        <v>2228</v>
      </c>
      <c r="C16241" s="264" t="s">
        <v>138</v>
      </c>
      <c r="D16241" s="74" t="str">
        <f t="shared" si="507"/>
        <v>nov/2019</v>
      </c>
      <c r="E16241" s="267">
        <v>43795</v>
      </c>
      <c r="F16241" s="263" t="s">
        <v>4517</v>
      </c>
      <c r="G16241" s="263" t="s">
        <v>2229</v>
      </c>
      <c r="H16241" s="268" t="s">
        <v>4986</v>
      </c>
      <c r="I16241" s="268" t="s">
        <v>2209</v>
      </c>
      <c r="J16241" s="268">
        <v>-423.16</v>
      </c>
      <c r="K16241" s="83" t="str">
        <f>IFERROR(IFERROR(VLOOKUP(I16241,'DE-PARA'!B:D,3,0),VLOOKUP(I16241,'DE-PARA'!C:D,2,0)),"NÃO ENCONTRADO")</f>
        <v>Despesas com Viagens</v>
      </c>
      <c r="L16241" s="50" t="str">
        <f>VLOOKUP(K16241,'Base -Receita-Despesa'!$B:$AS,1,FALSE)</f>
        <v>Despesas com Viagens</v>
      </c>
    </row>
    <row r="16242" spans="1:12" x14ac:dyDescent="0.3">
      <c r="A16242" s="82" t="str">
        <f t="shared" si="508"/>
        <v>2019</v>
      </c>
      <c r="B16242" s="263" t="s">
        <v>2228</v>
      </c>
      <c r="C16242" s="264" t="s">
        <v>138</v>
      </c>
      <c r="D16242" s="74" t="str">
        <f t="shared" si="507"/>
        <v>nov/2019</v>
      </c>
      <c r="E16242" s="267">
        <v>43795</v>
      </c>
      <c r="F16242" s="263" t="s">
        <v>4517</v>
      </c>
      <c r="G16242" s="263" t="s">
        <v>2229</v>
      </c>
      <c r="H16242" s="268" t="s">
        <v>4610</v>
      </c>
      <c r="I16242" s="268" t="s">
        <v>2209</v>
      </c>
      <c r="J16242" s="268">
        <v>-263.16000000000003</v>
      </c>
      <c r="K16242" s="83" t="str">
        <f>IFERROR(IFERROR(VLOOKUP(I16242,'DE-PARA'!B:D,3,0),VLOOKUP(I16242,'DE-PARA'!C:D,2,0)),"NÃO ENCONTRADO")</f>
        <v>Despesas com Viagens</v>
      </c>
      <c r="L16242" s="50" t="str">
        <f>VLOOKUP(K16242,'Base -Receita-Despesa'!$B:$AS,1,FALSE)</f>
        <v>Despesas com Viagens</v>
      </c>
    </row>
    <row r="16243" spans="1:12" x14ac:dyDescent="0.3">
      <c r="A16243" s="82" t="str">
        <f t="shared" si="508"/>
        <v>2019</v>
      </c>
      <c r="B16243" s="263" t="s">
        <v>2228</v>
      </c>
      <c r="C16243" s="264" t="s">
        <v>138</v>
      </c>
      <c r="D16243" s="74" t="str">
        <f t="shared" si="507"/>
        <v>nov/2019</v>
      </c>
      <c r="E16243" s="267">
        <v>43795</v>
      </c>
      <c r="F16243" s="263" t="s">
        <v>4517</v>
      </c>
      <c r="G16243" s="263" t="s">
        <v>2229</v>
      </c>
      <c r="H16243" s="268" t="s">
        <v>4571</v>
      </c>
      <c r="I16243" s="268" t="s">
        <v>2209</v>
      </c>
      <c r="J16243" s="268">
        <v>-492.06</v>
      </c>
      <c r="K16243" s="83" t="str">
        <f>IFERROR(IFERROR(VLOOKUP(I16243,'DE-PARA'!B:D,3,0),VLOOKUP(I16243,'DE-PARA'!C:D,2,0)),"NÃO ENCONTRADO")</f>
        <v>Despesas com Viagens</v>
      </c>
      <c r="L16243" s="50" t="str">
        <f>VLOOKUP(K16243,'Base -Receita-Despesa'!$B:$AS,1,FALSE)</f>
        <v>Despesas com Viagens</v>
      </c>
    </row>
    <row r="16244" spans="1:12" x14ac:dyDescent="0.3">
      <c r="A16244" s="82" t="str">
        <f t="shared" si="508"/>
        <v>2019</v>
      </c>
      <c r="B16244" s="263" t="s">
        <v>2228</v>
      </c>
      <c r="C16244" s="264" t="s">
        <v>138</v>
      </c>
      <c r="D16244" s="74" t="str">
        <f t="shared" si="507"/>
        <v>nov/2019</v>
      </c>
      <c r="E16244" s="267">
        <v>43795</v>
      </c>
      <c r="F16244" s="263" t="s">
        <v>4517</v>
      </c>
      <c r="G16244" s="263" t="s">
        <v>2229</v>
      </c>
      <c r="H16244" s="268" t="s">
        <v>3840</v>
      </c>
      <c r="I16244" s="268" t="s">
        <v>2209</v>
      </c>
      <c r="J16244" s="268">
        <v>-37.200000000000003</v>
      </c>
      <c r="K16244" s="83" t="str">
        <f>IFERROR(IFERROR(VLOOKUP(I16244,'DE-PARA'!B:D,3,0),VLOOKUP(I16244,'DE-PARA'!C:D,2,0)),"NÃO ENCONTRADO")</f>
        <v>Despesas com Viagens</v>
      </c>
      <c r="L16244" s="50" t="str">
        <f>VLOOKUP(K16244,'Base -Receita-Despesa'!$B:$AS,1,FALSE)</f>
        <v>Despesas com Viagens</v>
      </c>
    </row>
    <row r="16245" spans="1:12" x14ac:dyDescent="0.3">
      <c r="A16245" s="82" t="str">
        <f t="shared" si="508"/>
        <v>2019</v>
      </c>
      <c r="B16245" s="263" t="s">
        <v>2228</v>
      </c>
      <c r="C16245" s="264" t="s">
        <v>138</v>
      </c>
      <c r="D16245" s="74" t="str">
        <f t="shared" si="507"/>
        <v>nov/2019</v>
      </c>
      <c r="E16245" s="267">
        <v>43795</v>
      </c>
      <c r="F16245" s="263" t="s">
        <v>4517</v>
      </c>
      <c r="G16245" s="263" t="s">
        <v>2229</v>
      </c>
      <c r="H16245" s="268" t="s">
        <v>4746</v>
      </c>
      <c r="I16245" s="268" t="s">
        <v>2209</v>
      </c>
      <c r="J16245" s="268">
        <v>-160</v>
      </c>
      <c r="K16245" s="83" t="str">
        <f>IFERROR(IFERROR(VLOOKUP(I16245,'DE-PARA'!B:D,3,0),VLOOKUP(I16245,'DE-PARA'!C:D,2,0)),"NÃO ENCONTRADO")</f>
        <v>Despesas com Viagens</v>
      </c>
      <c r="L16245" s="50" t="str">
        <f>VLOOKUP(K16245,'Base -Receita-Despesa'!$B:$AS,1,FALSE)</f>
        <v>Despesas com Viagens</v>
      </c>
    </row>
    <row r="16246" spans="1:12" x14ac:dyDescent="0.3">
      <c r="A16246" s="82" t="str">
        <f t="shared" si="508"/>
        <v>2019</v>
      </c>
      <c r="B16246" s="263" t="s">
        <v>2228</v>
      </c>
      <c r="C16246" s="264" t="s">
        <v>138</v>
      </c>
      <c r="D16246" s="74" t="str">
        <f t="shared" si="507"/>
        <v>nov/2019</v>
      </c>
      <c r="E16246" s="267">
        <v>43795</v>
      </c>
      <c r="F16246" s="263" t="s">
        <v>4517</v>
      </c>
      <c r="G16246" s="263" t="s">
        <v>2229</v>
      </c>
      <c r="H16246" s="268" t="s">
        <v>4987</v>
      </c>
      <c r="I16246" s="268" t="s">
        <v>2209</v>
      </c>
      <c r="J16246" s="268">
        <v>-160</v>
      </c>
      <c r="K16246" s="83" t="str">
        <f>IFERROR(IFERROR(VLOOKUP(I16246,'DE-PARA'!B:D,3,0),VLOOKUP(I16246,'DE-PARA'!C:D,2,0)),"NÃO ENCONTRADO")</f>
        <v>Despesas com Viagens</v>
      </c>
      <c r="L16246" s="50" t="str">
        <f>VLOOKUP(K16246,'Base -Receita-Despesa'!$B:$AS,1,FALSE)</f>
        <v>Despesas com Viagens</v>
      </c>
    </row>
    <row r="16247" spans="1:12" x14ac:dyDescent="0.3">
      <c r="A16247" s="82" t="str">
        <f t="shared" si="508"/>
        <v>2019</v>
      </c>
      <c r="B16247" s="263" t="s">
        <v>2228</v>
      </c>
      <c r="C16247" s="264" t="s">
        <v>138</v>
      </c>
      <c r="D16247" s="74" t="str">
        <f t="shared" si="507"/>
        <v>nov/2019</v>
      </c>
      <c r="E16247" s="267">
        <v>43795</v>
      </c>
      <c r="F16247" s="263" t="s">
        <v>4517</v>
      </c>
      <c r="G16247" s="263" t="s">
        <v>2229</v>
      </c>
      <c r="H16247" s="268" t="s">
        <v>4988</v>
      </c>
      <c r="I16247" s="268" t="s">
        <v>2209</v>
      </c>
      <c r="J16247" s="268">
        <v>-159.4</v>
      </c>
      <c r="K16247" s="83" t="str">
        <f>IFERROR(IFERROR(VLOOKUP(I16247,'DE-PARA'!B:D,3,0),VLOOKUP(I16247,'DE-PARA'!C:D,2,0)),"NÃO ENCONTRADO")</f>
        <v>Despesas com Viagens</v>
      </c>
      <c r="L16247" s="50" t="str">
        <f>VLOOKUP(K16247,'Base -Receita-Despesa'!$B:$AS,1,FALSE)</f>
        <v>Despesas com Viagens</v>
      </c>
    </row>
    <row r="16248" spans="1:12" x14ac:dyDescent="0.3">
      <c r="A16248" s="82" t="str">
        <f t="shared" si="508"/>
        <v>2019</v>
      </c>
      <c r="B16248" s="263" t="s">
        <v>2228</v>
      </c>
      <c r="C16248" s="264" t="s">
        <v>138</v>
      </c>
      <c r="D16248" s="74" t="str">
        <f t="shared" si="507"/>
        <v>nov/2019</v>
      </c>
      <c r="E16248" s="267">
        <v>43795</v>
      </c>
      <c r="F16248" s="263" t="s">
        <v>4517</v>
      </c>
      <c r="G16248" s="263" t="s">
        <v>2229</v>
      </c>
      <c r="H16248" s="268" t="s">
        <v>1457</v>
      </c>
      <c r="I16248" s="268" t="s">
        <v>2209</v>
      </c>
      <c r="J16248" s="268">
        <v>-37.18</v>
      </c>
      <c r="K16248" s="83" t="str">
        <f>IFERROR(IFERROR(VLOOKUP(I16248,'DE-PARA'!B:D,3,0),VLOOKUP(I16248,'DE-PARA'!C:D,2,0)),"NÃO ENCONTRADO")</f>
        <v>Despesas com Viagens</v>
      </c>
      <c r="L16248" s="50" t="str">
        <f>VLOOKUP(K16248,'Base -Receita-Despesa'!$B:$AS,1,FALSE)</f>
        <v>Despesas com Viagens</v>
      </c>
    </row>
    <row r="16249" spans="1:12" x14ac:dyDescent="0.3">
      <c r="A16249" s="82" t="str">
        <f t="shared" si="508"/>
        <v>2019</v>
      </c>
      <c r="B16249" s="263" t="s">
        <v>2228</v>
      </c>
      <c r="C16249" s="264" t="s">
        <v>138</v>
      </c>
      <c r="D16249" s="74" t="str">
        <f t="shared" si="507"/>
        <v>nov/2019</v>
      </c>
      <c r="E16249" s="267">
        <v>43795</v>
      </c>
      <c r="F16249" s="263" t="s">
        <v>1261</v>
      </c>
      <c r="G16249" s="263" t="s">
        <v>2229</v>
      </c>
      <c r="H16249" s="268" t="s">
        <v>879</v>
      </c>
      <c r="I16249" s="268" t="s">
        <v>135</v>
      </c>
      <c r="J16249" s="268">
        <v>-9.5</v>
      </c>
      <c r="K16249" s="83" t="str">
        <f>IFERROR(IFERROR(VLOOKUP(I16249,'DE-PARA'!B:D,3,0),VLOOKUP(I16249,'DE-PARA'!C:D,2,0)),"NÃO ENCONTRADO")</f>
        <v>Outras Saídas</v>
      </c>
      <c r="L16249" s="50" t="str">
        <f>VLOOKUP(K16249,'Base -Receita-Despesa'!$B:$AS,1,FALSE)</f>
        <v>Outras Saídas</v>
      </c>
    </row>
    <row r="16250" spans="1:12" x14ac:dyDescent="0.3">
      <c r="A16250" s="82" t="str">
        <f t="shared" si="508"/>
        <v>2019</v>
      </c>
      <c r="B16250" s="263" t="s">
        <v>2228</v>
      </c>
      <c r="C16250" s="264" t="s">
        <v>138</v>
      </c>
      <c r="D16250" s="74" t="str">
        <f t="shared" si="507"/>
        <v>nov/2019</v>
      </c>
      <c r="E16250" s="267">
        <v>43795</v>
      </c>
      <c r="F16250" s="263" t="s">
        <v>1261</v>
      </c>
      <c r="G16250" s="263" t="s">
        <v>2229</v>
      </c>
      <c r="H16250" s="268" t="s">
        <v>879</v>
      </c>
      <c r="I16250" s="268" t="s">
        <v>135</v>
      </c>
      <c r="J16250" s="268">
        <v>-9.5</v>
      </c>
      <c r="K16250" s="83" t="str">
        <f>IFERROR(IFERROR(VLOOKUP(I16250,'DE-PARA'!B:D,3,0),VLOOKUP(I16250,'DE-PARA'!C:D,2,0)),"NÃO ENCONTRADO")</f>
        <v>Outras Saídas</v>
      </c>
      <c r="L16250" s="50" t="str">
        <f>VLOOKUP(K16250,'Base -Receita-Despesa'!$B:$AS,1,FALSE)</f>
        <v>Outras Saídas</v>
      </c>
    </row>
    <row r="16251" spans="1:12" x14ac:dyDescent="0.3">
      <c r="A16251" s="82" t="str">
        <f t="shared" si="508"/>
        <v>2019</v>
      </c>
      <c r="B16251" s="263" t="s">
        <v>2228</v>
      </c>
      <c r="C16251" s="264" t="s">
        <v>138</v>
      </c>
      <c r="D16251" s="74" t="str">
        <f t="shared" si="507"/>
        <v>nov/2019</v>
      </c>
      <c r="E16251" s="267">
        <v>43795</v>
      </c>
      <c r="F16251" s="263" t="s">
        <v>1261</v>
      </c>
      <c r="G16251" s="263" t="s">
        <v>2229</v>
      </c>
      <c r="H16251" s="268" t="s">
        <v>879</v>
      </c>
      <c r="I16251" s="268" t="s">
        <v>135</v>
      </c>
      <c r="J16251" s="268">
        <v>-9.5</v>
      </c>
      <c r="K16251" s="83" t="str">
        <f>IFERROR(IFERROR(VLOOKUP(I16251,'DE-PARA'!B:D,3,0),VLOOKUP(I16251,'DE-PARA'!C:D,2,0)),"NÃO ENCONTRADO")</f>
        <v>Outras Saídas</v>
      </c>
      <c r="L16251" s="50" t="str">
        <f>VLOOKUP(K16251,'Base -Receita-Despesa'!$B:$AS,1,FALSE)</f>
        <v>Outras Saídas</v>
      </c>
    </row>
    <row r="16252" spans="1:12" x14ac:dyDescent="0.3">
      <c r="A16252" s="82" t="str">
        <f t="shared" si="508"/>
        <v>2019</v>
      </c>
      <c r="B16252" s="263" t="s">
        <v>2228</v>
      </c>
      <c r="C16252" s="264" t="s">
        <v>138</v>
      </c>
      <c r="D16252" s="74" t="str">
        <f t="shared" si="507"/>
        <v>nov/2019</v>
      </c>
      <c r="E16252" s="267">
        <v>43795</v>
      </c>
      <c r="F16252" s="263" t="s">
        <v>1261</v>
      </c>
      <c r="G16252" s="263" t="s">
        <v>2229</v>
      </c>
      <c r="H16252" s="268" t="s">
        <v>4866</v>
      </c>
      <c r="I16252" s="268" t="s">
        <v>135</v>
      </c>
      <c r="J16252" s="268">
        <v>-1</v>
      </c>
      <c r="K16252" s="83" t="str">
        <f>IFERROR(IFERROR(VLOOKUP(I16252,'DE-PARA'!B:D,3,0),VLOOKUP(I16252,'DE-PARA'!C:D,2,0)),"NÃO ENCONTRADO")</f>
        <v>Outras Saídas</v>
      </c>
      <c r="L16252" s="50" t="str">
        <f>VLOOKUP(K16252,'Base -Receita-Despesa'!$B:$AS,1,FALSE)</f>
        <v>Outras Saídas</v>
      </c>
    </row>
    <row r="16253" spans="1:12" x14ac:dyDescent="0.3">
      <c r="A16253" s="82" t="str">
        <f t="shared" si="508"/>
        <v>2019</v>
      </c>
      <c r="B16253" s="263" t="s">
        <v>2228</v>
      </c>
      <c r="C16253" s="264" t="s">
        <v>138</v>
      </c>
      <c r="D16253" s="74" t="str">
        <f t="shared" si="507"/>
        <v>nov/2019</v>
      </c>
      <c r="E16253" s="267">
        <v>43795</v>
      </c>
      <c r="F16253" s="263" t="s">
        <v>1261</v>
      </c>
      <c r="G16253" s="263" t="s">
        <v>2229</v>
      </c>
      <c r="H16253" s="268" t="s">
        <v>4866</v>
      </c>
      <c r="I16253" s="268" t="s">
        <v>135</v>
      </c>
      <c r="J16253" s="268">
        <v>-1</v>
      </c>
      <c r="K16253" s="83" t="str">
        <f>IFERROR(IFERROR(VLOOKUP(I16253,'DE-PARA'!B:D,3,0),VLOOKUP(I16253,'DE-PARA'!C:D,2,0)),"NÃO ENCONTRADO")</f>
        <v>Outras Saídas</v>
      </c>
      <c r="L16253" s="50" t="str">
        <f>VLOOKUP(K16253,'Base -Receita-Despesa'!$B:$AS,1,FALSE)</f>
        <v>Outras Saídas</v>
      </c>
    </row>
    <row r="16254" spans="1:12" x14ac:dyDescent="0.3">
      <c r="A16254" s="82" t="str">
        <f t="shared" si="508"/>
        <v>2019</v>
      </c>
      <c r="B16254" s="263" t="s">
        <v>2228</v>
      </c>
      <c r="C16254" s="264" t="s">
        <v>138</v>
      </c>
      <c r="D16254" s="74" t="str">
        <f t="shared" si="507"/>
        <v>nov/2019</v>
      </c>
      <c r="E16254" s="267">
        <v>43795</v>
      </c>
      <c r="F16254" s="263" t="s">
        <v>1261</v>
      </c>
      <c r="G16254" s="263" t="s">
        <v>2229</v>
      </c>
      <c r="H16254" s="268" t="s">
        <v>4866</v>
      </c>
      <c r="I16254" s="268" t="s">
        <v>135</v>
      </c>
      <c r="J16254" s="268">
        <v>-1</v>
      </c>
      <c r="K16254" s="83" t="str">
        <f>IFERROR(IFERROR(VLOOKUP(I16254,'DE-PARA'!B:D,3,0),VLOOKUP(I16254,'DE-PARA'!C:D,2,0)),"NÃO ENCONTRADO")</f>
        <v>Outras Saídas</v>
      </c>
      <c r="L16254" s="50" t="str">
        <f>VLOOKUP(K16254,'Base -Receita-Despesa'!$B:$AS,1,FALSE)</f>
        <v>Outras Saídas</v>
      </c>
    </row>
    <row r="16255" spans="1:12" x14ac:dyDescent="0.3">
      <c r="A16255" s="82" t="str">
        <f t="shared" si="508"/>
        <v>2019</v>
      </c>
      <c r="B16255" s="263" t="s">
        <v>2228</v>
      </c>
      <c r="C16255" s="264" t="s">
        <v>138</v>
      </c>
      <c r="D16255" s="74" t="str">
        <f t="shared" si="507"/>
        <v>nov/2019</v>
      </c>
      <c r="E16255" s="267">
        <v>43795</v>
      </c>
      <c r="F16255" s="263" t="s">
        <v>1261</v>
      </c>
      <c r="G16255" s="263" t="s">
        <v>2229</v>
      </c>
      <c r="H16255" s="268" t="s">
        <v>4866</v>
      </c>
      <c r="I16255" s="268" t="s">
        <v>135</v>
      </c>
      <c r="J16255" s="268">
        <v>-1</v>
      </c>
      <c r="K16255" s="83" t="str">
        <f>IFERROR(IFERROR(VLOOKUP(I16255,'DE-PARA'!B:D,3,0),VLOOKUP(I16255,'DE-PARA'!C:D,2,0)),"NÃO ENCONTRADO")</f>
        <v>Outras Saídas</v>
      </c>
      <c r="L16255" s="50" t="str">
        <f>VLOOKUP(K16255,'Base -Receita-Despesa'!$B:$AS,1,FALSE)</f>
        <v>Outras Saídas</v>
      </c>
    </row>
    <row r="16256" spans="1:12" x14ac:dyDescent="0.3">
      <c r="A16256" s="82" t="str">
        <f t="shared" si="508"/>
        <v>2019</v>
      </c>
      <c r="B16256" s="263" t="s">
        <v>2228</v>
      </c>
      <c r="C16256" s="264" t="s">
        <v>138</v>
      </c>
      <c r="D16256" s="74" t="str">
        <f t="shared" si="507"/>
        <v>nov/2019</v>
      </c>
      <c r="E16256" s="267">
        <v>43795</v>
      </c>
      <c r="F16256" s="263" t="s">
        <v>1261</v>
      </c>
      <c r="G16256" s="263" t="s">
        <v>2229</v>
      </c>
      <c r="H16256" s="268" t="s">
        <v>4866</v>
      </c>
      <c r="I16256" s="268" t="s">
        <v>135</v>
      </c>
      <c r="J16256" s="268">
        <v>-1</v>
      </c>
      <c r="K16256" s="83" t="str">
        <f>IFERROR(IFERROR(VLOOKUP(I16256,'DE-PARA'!B:D,3,0),VLOOKUP(I16256,'DE-PARA'!C:D,2,0)),"NÃO ENCONTRADO")</f>
        <v>Outras Saídas</v>
      </c>
      <c r="L16256" s="50" t="str">
        <f>VLOOKUP(K16256,'Base -Receita-Despesa'!$B:$AS,1,FALSE)</f>
        <v>Outras Saídas</v>
      </c>
    </row>
    <row r="16257" spans="1:12" x14ac:dyDescent="0.3">
      <c r="A16257" s="82" t="str">
        <f t="shared" si="508"/>
        <v>2019</v>
      </c>
      <c r="B16257" s="263" t="s">
        <v>2228</v>
      </c>
      <c r="C16257" s="264" t="s">
        <v>138</v>
      </c>
      <c r="D16257" s="74" t="str">
        <f t="shared" si="507"/>
        <v>nov/2019</v>
      </c>
      <c r="E16257" s="267">
        <v>43795</v>
      </c>
      <c r="F16257" s="263" t="s">
        <v>1070</v>
      </c>
      <c r="G16257" s="263" t="s">
        <v>2229</v>
      </c>
      <c r="H16257" s="268" t="s">
        <v>1071</v>
      </c>
      <c r="I16257" s="268" t="s">
        <v>2237</v>
      </c>
      <c r="J16257" s="269">
        <v>1765.66</v>
      </c>
      <c r="K16257" s="83" t="str">
        <f>IFERROR(IFERROR(VLOOKUP(I16257,'DE-PARA'!B:D,3,0),VLOOKUP(I16257,'DE-PARA'!C:D,2,0)),"NÃO ENCONTRADO")</f>
        <v>Entrada Conta Aplicação (+)</v>
      </c>
      <c r="L16257" s="50" t="str">
        <f>VLOOKUP(K16257,'Base -Receita-Despesa'!$B:$AS,1,FALSE)</f>
        <v>ENTRADA CONTA APLICAÇÃO (+)</v>
      </c>
    </row>
    <row r="16258" spans="1:12" x14ac:dyDescent="0.3">
      <c r="A16258" s="82" t="str">
        <f t="shared" si="508"/>
        <v>2019</v>
      </c>
      <c r="B16258" s="263" t="s">
        <v>2240</v>
      </c>
      <c r="C16258" s="264" t="s">
        <v>138</v>
      </c>
      <c r="D16258" s="74" t="str">
        <f t="shared" si="507"/>
        <v>nov/2019</v>
      </c>
      <c r="E16258" s="267">
        <v>43796</v>
      </c>
      <c r="F16258" s="263" t="s">
        <v>4374</v>
      </c>
      <c r="G16258" s="263" t="s">
        <v>2229</v>
      </c>
      <c r="H16258" s="268" t="s">
        <v>4374</v>
      </c>
      <c r="I16258" s="268" t="s">
        <v>1064</v>
      </c>
      <c r="J16258" s="269">
        <v>-1792174.62</v>
      </c>
      <c r="K16258" s="83" t="str">
        <f>IFERROR(IFERROR(VLOOKUP(I16258,'DE-PARA'!B:D,3,0),VLOOKUP(I16258,'DE-PARA'!C:D,2,0)),"NÃO ENCONTRADO")</f>
        <v>Saídas Da C/A Por Regates (-)</v>
      </c>
      <c r="L16258" s="50" t="str">
        <f>VLOOKUP(K16258,'Base -Receita-Despesa'!$B:$AS,1,FALSE)</f>
        <v>SAÍDAS DA C/A POR REGATES (-)</v>
      </c>
    </row>
    <row r="16259" spans="1:12" x14ac:dyDescent="0.3">
      <c r="A16259" s="82" t="str">
        <f t="shared" si="508"/>
        <v>2019</v>
      </c>
      <c r="B16259" s="263" t="s">
        <v>2240</v>
      </c>
      <c r="C16259" s="264" t="s">
        <v>138</v>
      </c>
      <c r="D16259" s="74" t="str">
        <f t="shared" si="507"/>
        <v>nov/2019</v>
      </c>
      <c r="E16259" s="267">
        <v>43796</v>
      </c>
      <c r="F16259" s="263" t="s">
        <v>161</v>
      </c>
      <c r="G16259" s="263" t="s">
        <v>2229</v>
      </c>
      <c r="H16259" s="268" t="s">
        <v>161</v>
      </c>
      <c r="I16259" s="268" t="s">
        <v>2168</v>
      </c>
      <c r="J16259" s="269">
        <v>2292174.62</v>
      </c>
      <c r="K16259" s="83" t="str">
        <f>IFERROR(IFERROR(VLOOKUP(I16259,'DE-PARA'!B:D,3,0),VLOOKUP(I16259,'DE-PARA'!C:D,2,0)),"NÃO ENCONTRADO")</f>
        <v>Repasses Contrato de Gestão</v>
      </c>
      <c r="L16259" s="50" t="str">
        <f>VLOOKUP(K16259,'Base -Receita-Despesa'!$B:$AS,1,FALSE)</f>
        <v>Repasses Contrato de Gestão</v>
      </c>
    </row>
    <row r="16260" spans="1:12" x14ac:dyDescent="0.3">
      <c r="A16260" s="82" t="str">
        <f t="shared" si="508"/>
        <v>2019</v>
      </c>
      <c r="B16260" s="263" t="s">
        <v>2240</v>
      </c>
      <c r="C16260" s="264" t="s">
        <v>138</v>
      </c>
      <c r="D16260" s="74" t="str">
        <f t="shared" ref="D16260:D16323" si="509">TEXT(E16260,"mmm/aaaa")</f>
        <v>nov/2019</v>
      </c>
      <c r="E16260" s="267">
        <v>43796</v>
      </c>
      <c r="F16260" s="263" t="s">
        <v>1061</v>
      </c>
      <c r="G16260" s="263" t="s">
        <v>2229</v>
      </c>
      <c r="H16260" s="268" t="s">
        <v>4370</v>
      </c>
      <c r="I16260" s="268" t="s">
        <v>126</v>
      </c>
      <c r="J16260" s="269">
        <v>-500000</v>
      </c>
      <c r="K16260" s="83" t="str">
        <f>IFERROR(IFERROR(VLOOKUP(I16260,'DE-PARA'!B:D,3,0),VLOOKUP(I16260,'DE-PARA'!C:D,2,0)),"NÃO ENCONTRADO")</f>
        <v>TEV – Transferências Entre Contas (Entradas)</v>
      </c>
      <c r="L16260" s="50" t="str">
        <f>VLOOKUP(K16260,'Base -Receita-Despesa'!$B:$AS,1,FALSE)</f>
        <v>TEV – Transferências Entre Contas (Entradas)</v>
      </c>
    </row>
    <row r="16261" spans="1:12" x14ac:dyDescent="0.3">
      <c r="A16261" s="82" t="str">
        <f t="shared" si="508"/>
        <v>2019</v>
      </c>
      <c r="B16261" s="263" t="s">
        <v>2240</v>
      </c>
      <c r="C16261" s="264" t="s">
        <v>138</v>
      </c>
      <c r="D16261" s="74" t="str">
        <f t="shared" si="509"/>
        <v>nov/2019</v>
      </c>
      <c r="E16261" s="267">
        <v>43796</v>
      </c>
      <c r="F16261" s="263" t="s">
        <v>1261</v>
      </c>
      <c r="G16261" s="263" t="s">
        <v>2229</v>
      </c>
      <c r="H16261" s="268" t="s">
        <v>2338</v>
      </c>
      <c r="I16261" s="268" t="s">
        <v>135</v>
      </c>
      <c r="J16261" s="268">
        <v>-0.01</v>
      </c>
      <c r="K16261" s="83" t="str">
        <f>IFERROR(IFERROR(VLOOKUP(I16261,'DE-PARA'!B:D,3,0),VLOOKUP(I16261,'DE-PARA'!C:D,2,0)),"NÃO ENCONTRADO")</f>
        <v>Outras Saídas</v>
      </c>
      <c r="L16261" s="50" t="str">
        <f>VLOOKUP(K16261,'Base -Receita-Despesa'!$B:$AS,1,FALSE)</f>
        <v>Outras Saídas</v>
      </c>
    </row>
    <row r="16262" spans="1:12" x14ac:dyDescent="0.3">
      <c r="A16262" s="82" t="str">
        <f t="shared" si="508"/>
        <v>2019</v>
      </c>
      <c r="B16262" s="263" t="s">
        <v>2240</v>
      </c>
      <c r="C16262" s="264" t="s">
        <v>138</v>
      </c>
      <c r="D16262" s="74" t="str">
        <f t="shared" si="509"/>
        <v>nov/2019</v>
      </c>
      <c r="E16262" s="267">
        <v>43796</v>
      </c>
      <c r="F16262" s="263" t="s">
        <v>1070</v>
      </c>
      <c r="G16262" s="263" t="s">
        <v>2229</v>
      </c>
      <c r="H16262" s="268" t="s">
        <v>1071</v>
      </c>
      <c r="I16262" s="268" t="s">
        <v>2237</v>
      </c>
      <c r="J16262" s="268">
        <v>0.01</v>
      </c>
      <c r="K16262" s="83" t="str">
        <f>IFERROR(IFERROR(VLOOKUP(I16262,'DE-PARA'!B:D,3,0),VLOOKUP(I16262,'DE-PARA'!C:D,2,0)),"NÃO ENCONTRADO")</f>
        <v>Entrada Conta Aplicação (+)</v>
      </c>
      <c r="L16262" s="50" t="str">
        <f>VLOOKUP(K16262,'Base -Receita-Despesa'!$B:$AS,1,FALSE)</f>
        <v>ENTRADA CONTA APLICAÇÃO (+)</v>
      </c>
    </row>
    <row r="16263" spans="1:12" x14ac:dyDescent="0.3">
      <c r="A16263" s="82" t="str">
        <f t="shared" si="508"/>
        <v>2019</v>
      </c>
      <c r="B16263" s="263" t="s">
        <v>2228</v>
      </c>
      <c r="C16263" s="264" t="s">
        <v>138</v>
      </c>
      <c r="D16263" s="74" t="str">
        <f t="shared" si="509"/>
        <v>nov/2019</v>
      </c>
      <c r="E16263" s="267">
        <v>43796</v>
      </c>
      <c r="F16263" s="263">
        <v>92</v>
      </c>
      <c r="G16263" s="263" t="s">
        <v>2229</v>
      </c>
      <c r="H16263" s="268" t="s">
        <v>4753</v>
      </c>
      <c r="I16263" s="268" t="s">
        <v>2176</v>
      </c>
      <c r="J16263" s="269">
        <v>136907.78</v>
      </c>
      <c r="K16263" s="83" t="str">
        <f>IFERROR(IFERROR(VLOOKUP(I16263,'DE-PARA'!B:D,3,0),VLOOKUP(I16263,'DE-PARA'!C:D,2,0)),"NÃO ENCONTRADO")</f>
        <v>Pessoal</v>
      </c>
      <c r="L16263" s="50" t="str">
        <f>VLOOKUP(K16263,'Base -Receita-Despesa'!$B:$AS,1,FALSE)</f>
        <v>Pessoal</v>
      </c>
    </row>
    <row r="16264" spans="1:12" x14ac:dyDescent="0.3">
      <c r="A16264" s="82" t="str">
        <f t="shared" si="508"/>
        <v>2019</v>
      </c>
      <c r="B16264" s="263" t="s">
        <v>2228</v>
      </c>
      <c r="C16264" s="264" t="s">
        <v>138</v>
      </c>
      <c r="D16264" s="74" t="str">
        <f t="shared" si="509"/>
        <v>nov/2019</v>
      </c>
      <c r="E16264" s="267">
        <v>43796</v>
      </c>
      <c r="F16264" s="263" t="s">
        <v>1061</v>
      </c>
      <c r="G16264" s="263" t="s">
        <v>2229</v>
      </c>
      <c r="H16264" s="268" t="s">
        <v>4370</v>
      </c>
      <c r="I16264" s="268" t="s">
        <v>126</v>
      </c>
      <c r="J16264" s="269">
        <v>500000</v>
      </c>
      <c r="K16264" s="83" t="str">
        <f>IFERROR(IFERROR(VLOOKUP(I16264,'DE-PARA'!B:D,3,0),VLOOKUP(I16264,'DE-PARA'!C:D,2,0)),"NÃO ENCONTRADO")</f>
        <v>TEV – Transferências Entre Contas (Entradas)</v>
      </c>
      <c r="L16264" s="50" t="str">
        <f>VLOOKUP(K16264,'Base -Receita-Despesa'!$B:$AS,1,FALSE)</f>
        <v>TEV – Transferências Entre Contas (Entradas)</v>
      </c>
    </row>
    <row r="16265" spans="1:12" x14ac:dyDescent="0.3">
      <c r="A16265" s="82" t="str">
        <f t="shared" si="508"/>
        <v>2019</v>
      </c>
      <c r="B16265" s="263" t="s">
        <v>2228</v>
      </c>
      <c r="C16265" s="264" t="s">
        <v>138</v>
      </c>
      <c r="D16265" s="74" t="str">
        <f t="shared" si="509"/>
        <v>nov/2019</v>
      </c>
      <c r="E16265" s="267">
        <v>43796</v>
      </c>
      <c r="F16265" s="263" t="s">
        <v>4423</v>
      </c>
      <c r="G16265" s="263" t="s">
        <v>2229</v>
      </c>
      <c r="H16265" s="268" t="s">
        <v>2586</v>
      </c>
      <c r="I16265" s="268" t="s">
        <v>540</v>
      </c>
      <c r="J16265" s="268">
        <v>-231.44</v>
      </c>
      <c r="K16265" s="83" t="str">
        <f>IFERROR(IFERROR(VLOOKUP(I16265,'DE-PARA'!B:D,3,0),VLOOKUP(I16265,'DE-PARA'!C:D,2,0)),"NÃO ENCONTRADO")</f>
        <v>Tributos, Taxas e Contribuições</v>
      </c>
      <c r="L16265" s="50" t="str">
        <f>VLOOKUP(K16265,'Base -Receita-Despesa'!$B:$AS,1,FALSE)</f>
        <v>Tributos, Taxas e Contribuições</v>
      </c>
    </row>
    <row r="16266" spans="1:12" x14ac:dyDescent="0.3">
      <c r="A16266" s="82" t="str">
        <f t="shared" si="508"/>
        <v>2019</v>
      </c>
      <c r="B16266" s="263" t="s">
        <v>2228</v>
      </c>
      <c r="C16266" s="264" t="s">
        <v>138</v>
      </c>
      <c r="D16266" s="74" t="str">
        <f t="shared" si="509"/>
        <v>nov/2019</v>
      </c>
      <c r="E16266" s="267">
        <v>43796</v>
      </c>
      <c r="F16266" s="263" t="s">
        <v>4423</v>
      </c>
      <c r="G16266" s="263" t="s">
        <v>2229</v>
      </c>
      <c r="H16266" s="268" t="s">
        <v>2586</v>
      </c>
      <c r="I16266" s="268" t="s">
        <v>540</v>
      </c>
      <c r="J16266" s="268">
        <v>-201.25</v>
      </c>
      <c r="K16266" s="83" t="str">
        <f>IFERROR(IFERROR(VLOOKUP(I16266,'DE-PARA'!B:D,3,0),VLOOKUP(I16266,'DE-PARA'!C:D,2,0)),"NÃO ENCONTRADO")</f>
        <v>Tributos, Taxas e Contribuições</v>
      </c>
      <c r="L16266" s="50" t="str">
        <f>VLOOKUP(K16266,'Base -Receita-Despesa'!$B:$AS,1,FALSE)</f>
        <v>Tributos, Taxas e Contribuições</v>
      </c>
    </row>
    <row r="16267" spans="1:12" x14ac:dyDescent="0.3">
      <c r="A16267" s="82" t="str">
        <f t="shared" si="508"/>
        <v>2019</v>
      </c>
      <c r="B16267" s="263" t="s">
        <v>2228</v>
      </c>
      <c r="C16267" s="264" t="s">
        <v>138</v>
      </c>
      <c r="D16267" s="74" t="str">
        <f t="shared" si="509"/>
        <v>nov/2019</v>
      </c>
      <c r="E16267" s="267">
        <v>43796</v>
      </c>
      <c r="F16267" s="263">
        <v>92</v>
      </c>
      <c r="G16267" s="263" t="s">
        <v>2229</v>
      </c>
      <c r="H16267" s="268" t="s">
        <v>4753</v>
      </c>
      <c r="I16267" s="268" t="s">
        <v>2176</v>
      </c>
      <c r="J16267" s="269">
        <v>-136907.78</v>
      </c>
      <c r="K16267" s="83" t="str">
        <f>IFERROR(IFERROR(VLOOKUP(I16267,'DE-PARA'!B:D,3,0),VLOOKUP(I16267,'DE-PARA'!C:D,2,0)),"NÃO ENCONTRADO")</f>
        <v>Pessoal</v>
      </c>
      <c r="L16267" s="50" t="str">
        <f>VLOOKUP(K16267,'Base -Receita-Despesa'!$B:$AS,1,FALSE)</f>
        <v>Pessoal</v>
      </c>
    </row>
    <row r="16268" spans="1:12" x14ac:dyDescent="0.3">
      <c r="A16268" s="82" t="str">
        <f t="shared" si="508"/>
        <v>2019</v>
      </c>
      <c r="B16268" s="263" t="s">
        <v>2228</v>
      </c>
      <c r="C16268" s="264" t="s">
        <v>138</v>
      </c>
      <c r="D16268" s="74" t="str">
        <f t="shared" si="509"/>
        <v>nov/2019</v>
      </c>
      <c r="E16268" s="267">
        <v>43796</v>
      </c>
      <c r="F16268" s="263" t="s">
        <v>1261</v>
      </c>
      <c r="G16268" s="263" t="s">
        <v>2229</v>
      </c>
      <c r="H16268" s="268" t="s">
        <v>879</v>
      </c>
      <c r="I16268" s="268" t="s">
        <v>135</v>
      </c>
      <c r="J16268" s="268">
        <v>-9.5</v>
      </c>
      <c r="K16268" s="83" t="str">
        <f>IFERROR(IFERROR(VLOOKUP(I16268,'DE-PARA'!B:D,3,0),VLOOKUP(I16268,'DE-PARA'!C:D,2,0)),"NÃO ENCONTRADO")</f>
        <v>Outras Saídas</v>
      </c>
      <c r="L16268" s="50" t="str">
        <f>VLOOKUP(K16268,'Base -Receita-Despesa'!$B:$AS,1,FALSE)</f>
        <v>Outras Saídas</v>
      </c>
    </row>
    <row r="16269" spans="1:12" x14ac:dyDescent="0.3">
      <c r="A16269" s="82" t="str">
        <f t="shared" si="508"/>
        <v>2019</v>
      </c>
      <c r="B16269" s="263" t="s">
        <v>2240</v>
      </c>
      <c r="C16269" s="264" t="s">
        <v>138</v>
      </c>
      <c r="D16269" s="74" t="str">
        <f t="shared" si="509"/>
        <v>nov/2019</v>
      </c>
      <c r="E16269" s="267">
        <v>43797</v>
      </c>
      <c r="F16269" s="263" t="s">
        <v>1061</v>
      </c>
      <c r="G16269" s="263" t="s">
        <v>2229</v>
      </c>
      <c r="H16269" s="268" t="s">
        <v>4370</v>
      </c>
      <c r="I16269" s="268" t="s">
        <v>126</v>
      </c>
      <c r="J16269" s="269">
        <v>-500000</v>
      </c>
      <c r="K16269" s="83" t="str">
        <f>IFERROR(IFERROR(VLOOKUP(I16269,'DE-PARA'!B:D,3,0),VLOOKUP(I16269,'DE-PARA'!C:D,2,0)),"NÃO ENCONTRADO")</f>
        <v>TEV – Transferências Entre Contas (Entradas)</v>
      </c>
      <c r="L16269" s="50" t="str">
        <f>VLOOKUP(K16269,'Base -Receita-Despesa'!$B:$AS,1,FALSE)</f>
        <v>TEV – Transferências Entre Contas (Entradas)</v>
      </c>
    </row>
    <row r="16270" spans="1:12" x14ac:dyDescent="0.3">
      <c r="A16270" s="82" t="str">
        <f t="shared" si="508"/>
        <v>2019</v>
      </c>
      <c r="B16270" s="263" t="s">
        <v>2240</v>
      </c>
      <c r="C16270" s="264" t="s">
        <v>138</v>
      </c>
      <c r="D16270" s="74" t="str">
        <f t="shared" si="509"/>
        <v>nov/2019</v>
      </c>
      <c r="E16270" s="267">
        <v>43797</v>
      </c>
      <c r="F16270" s="263" t="s">
        <v>1261</v>
      </c>
      <c r="G16270" s="263" t="s">
        <v>2229</v>
      </c>
      <c r="H16270" s="268" t="s">
        <v>2338</v>
      </c>
      <c r="I16270" s="268" t="s">
        <v>135</v>
      </c>
      <c r="J16270" s="268">
        <v>-41.17</v>
      </c>
      <c r="K16270" s="83" t="str">
        <f>IFERROR(IFERROR(VLOOKUP(I16270,'DE-PARA'!B:D,3,0),VLOOKUP(I16270,'DE-PARA'!C:D,2,0)),"NÃO ENCONTRADO")</f>
        <v>Outras Saídas</v>
      </c>
      <c r="L16270" s="50" t="str">
        <f>VLOOKUP(K16270,'Base -Receita-Despesa'!$B:$AS,1,FALSE)</f>
        <v>Outras Saídas</v>
      </c>
    </row>
    <row r="16271" spans="1:12" x14ac:dyDescent="0.3">
      <c r="A16271" s="82" t="str">
        <f t="shared" si="508"/>
        <v>2019</v>
      </c>
      <c r="B16271" s="263" t="s">
        <v>2240</v>
      </c>
      <c r="C16271" s="264" t="s">
        <v>138</v>
      </c>
      <c r="D16271" s="74" t="str">
        <f t="shared" si="509"/>
        <v>nov/2019</v>
      </c>
      <c r="E16271" s="267">
        <v>43797</v>
      </c>
      <c r="F16271" s="263" t="s">
        <v>1070</v>
      </c>
      <c r="G16271" s="263" t="s">
        <v>2229</v>
      </c>
      <c r="H16271" s="268" t="s">
        <v>1071</v>
      </c>
      <c r="I16271" s="268" t="s">
        <v>2237</v>
      </c>
      <c r="J16271" s="269">
        <v>500041.17</v>
      </c>
      <c r="K16271" s="83" t="str">
        <f>IFERROR(IFERROR(VLOOKUP(I16271,'DE-PARA'!B:D,3,0),VLOOKUP(I16271,'DE-PARA'!C:D,2,0)),"NÃO ENCONTRADO")</f>
        <v>Entrada Conta Aplicação (+)</v>
      </c>
      <c r="L16271" s="50" t="str">
        <f>VLOOKUP(K16271,'Base -Receita-Despesa'!$B:$AS,1,FALSE)</f>
        <v>ENTRADA CONTA APLICAÇÃO (+)</v>
      </c>
    </row>
    <row r="16272" spans="1:12" x14ac:dyDescent="0.3">
      <c r="A16272" s="82" t="str">
        <f t="shared" si="508"/>
        <v>2019</v>
      </c>
      <c r="B16272" s="263" t="s">
        <v>2228</v>
      </c>
      <c r="C16272" s="264" t="s">
        <v>138</v>
      </c>
      <c r="D16272" s="74" t="str">
        <f t="shared" si="509"/>
        <v>nov/2019</v>
      </c>
      <c r="E16272" s="267">
        <v>43797</v>
      </c>
      <c r="F16272" s="263" t="s">
        <v>1061</v>
      </c>
      <c r="G16272" s="263" t="s">
        <v>2229</v>
      </c>
      <c r="H16272" s="268" t="s">
        <v>4370</v>
      </c>
      <c r="I16272" s="268" t="s">
        <v>126</v>
      </c>
      <c r="J16272" s="269">
        <v>500000</v>
      </c>
      <c r="K16272" s="83" t="str">
        <f>IFERROR(IFERROR(VLOOKUP(I16272,'DE-PARA'!B:D,3,0),VLOOKUP(I16272,'DE-PARA'!C:D,2,0)),"NÃO ENCONTRADO")</f>
        <v>TEV – Transferências Entre Contas (Entradas)</v>
      </c>
      <c r="L16272" s="50" t="str">
        <f>VLOOKUP(K16272,'Base -Receita-Despesa'!$B:$AS,1,FALSE)</f>
        <v>TEV – Transferências Entre Contas (Entradas)</v>
      </c>
    </row>
    <row r="16273" spans="1:12" x14ac:dyDescent="0.3">
      <c r="A16273" s="82" t="str">
        <f t="shared" si="508"/>
        <v>2019</v>
      </c>
      <c r="B16273" s="263" t="s">
        <v>2228</v>
      </c>
      <c r="C16273" s="264" t="s">
        <v>138</v>
      </c>
      <c r="D16273" s="74" t="str">
        <f t="shared" si="509"/>
        <v>nov/2019</v>
      </c>
      <c r="E16273" s="267">
        <v>43797</v>
      </c>
      <c r="F16273" s="263">
        <v>92</v>
      </c>
      <c r="G16273" s="263" t="s">
        <v>2229</v>
      </c>
      <c r="H16273" s="268" t="s">
        <v>4753</v>
      </c>
      <c r="I16273" s="268" t="s">
        <v>2176</v>
      </c>
      <c r="J16273" s="269">
        <v>-136907.78</v>
      </c>
      <c r="K16273" s="83" t="str">
        <f>IFERROR(IFERROR(VLOOKUP(I16273,'DE-PARA'!B:D,3,0),VLOOKUP(I16273,'DE-PARA'!C:D,2,0)),"NÃO ENCONTRADO")</f>
        <v>Pessoal</v>
      </c>
      <c r="L16273" s="50" t="str">
        <f>VLOOKUP(K16273,'Base -Receita-Despesa'!$B:$AS,1,FALSE)</f>
        <v>Pessoal</v>
      </c>
    </row>
    <row r="16274" spans="1:12" x14ac:dyDescent="0.3">
      <c r="A16274" s="82" t="str">
        <f t="shared" si="508"/>
        <v>2019</v>
      </c>
      <c r="B16274" s="263" t="s">
        <v>2228</v>
      </c>
      <c r="C16274" s="264" t="s">
        <v>138</v>
      </c>
      <c r="D16274" s="74" t="str">
        <f t="shared" si="509"/>
        <v>nov/2019</v>
      </c>
      <c r="E16274" s="267">
        <v>43797</v>
      </c>
      <c r="F16274" s="263">
        <v>2517459</v>
      </c>
      <c r="G16274" s="263" t="s">
        <v>2229</v>
      </c>
      <c r="H16274" s="268" t="s">
        <v>2392</v>
      </c>
      <c r="I16274" s="273" t="s">
        <v>145</v>
      </c>
      <c r="J16274" s="269">
        <v>-4355.25</v>
      </c>
      <c r="K16274" s="83" t="str">
        <f>IFERROR(IFERROR(VLOOKUP(I16274,'DE-PARA'!B:D,3,0),VLOOKUP(I16274,'DE-PARA'!C:D,2,0)),"NÃO ENCONTRADO")</f>
        <v>Serviços</v>
      </c>
      <c r="L16274" s="50" t="str">
        <f>VLOOKUP(K16274,'Base -Receita-Despesa'!$B:$AS,1,FALSE)</f>
        <v>Serviços</v>
      </c>
    </row>
    <row r="16275" spans="1:12" x14ac:dyDescent="0.3">
      <c r="A16275" s="82" t="str">
        <f t="shared" si="508"/>
        <v>2019</v>
      </c>
      <c r="B16275" s="263" t="s">
        <v>2228</v>
      </c>
      <c r="C16275" s="264" t="s">
        <v>138</v>
      </c>
      <c r="D16275" s="74" t="str">
        <f t="shared" si="509"/>
        <v>nov/2019</v>
      </c>
      <c r="E16275" s="267">
        <v>43797</v>
      </c>
      <c r="F16275" s="263" t="s">
        <v>1261</v>
      </c>
      <c r="G16275" s="263" t="s">
        <v>2229</v>
      </c>
      <c r="H16275" s="268" t="s">
        <v>879</v>
      </c>
      <c r="I16275" s="268" t="s">
        <v>135</v>
      </c>
      <c r="J16275" s="268">
        <v>-9.5</v>
      </c>
      <c r="K16275" s="83" t="str">
        <f>IFERROR(IFERROR(VLOOKUP(I16275,'DE-PARA'!B:D,3,0),VLOOKUP(I16275,'DE-PARA'!C:D,2,0)),"NÃO ENCONTRADO")</f>
        <v>Outras Saídas</v>
      </c>
      <c r="L16275" s="50" t="str">
        <f>VLOOKUP(K16275,'Base -Receita-Despesa'!$B:$AS,1,FALSE)</f>
        <v>Outras Saídas</v>
      </c>
    </row>
    <row r="16276" spans="1:12" x14ac:dyDescent="0.3">
      <c r="A16276" s="82" t="str">
        <f t="shared" si="508"/>
        <v>2019</v>
      </c>
      <c r="B16276" s="263" t="s">
        <v>2228</v>
      </c>
      <c r="C16276" s="264" t="s">
        <v>138</v>
      </c>
      <c r="D16276" s="74" t="str">
        <f t="shared" si="509"/>
        <v>nov/2019</v>
      </c>
      <c r="E16276" s="267">
        <v>43797</v>
      </c>
      <c r="F16276" s="263" t="s">
        <v>1261</v>
      </c>
      <c r="G16276" s="263" t="s">
        <v>2229</v>
      </c>
      <c r="H16276" s="268" t="s">
        <v>879</v>
      </c>
      <c r="I16276" s="268" t="s">
        <v>135</v>
      </c>
      <c r="J16276" s="268">
        <v>-9.5</v>
      </c>
      <c r="K16276" s="83" t="str">
        <f>IFERROR(IFERROR(VLOOKUP(I16276,'DE-PARA'!B:D,3,0),VLOOKUP(I16276,'DE-PARA'!C:D,2,0)),"NÃO ENCONTRADO")</f>
        <v>Outras Saídas</v>
      </c>
      <c r="L16276" s="50" t="str">
        <f>VLOOKUP(K16276,'Base -Receita-Despesa'!$B:$AS,1,FALSE)</f>
        <v>Outras Saídas</v>
      </c>
    </row>
    <row r="16277" spans="1:12" x14ac:dyDescent="0.3">
      <c r="A16277" s="82" t="str">
        <f t="shared" si="508"/>
        <v>2019</v>
      </c>
      <c r="B16277" s="263" t="s">
        <v>2228</v>
      </c>
      <c r="C16277" s="264" t="s">
        <v>138</v>
      </c>
      <c r="D16277" s="74" t="str">
        <f t="shared" si="509"/>
        <v>nov/2019</v>
      </c>
      <c r="E16277" s="267">
        <v>43797</v>
      </c>
      <c r="F16277" s="263" t="s">
        <v>4733</v>
      </c>
      <c r="G16277" s="263" t="s">
        <v>2229</v>
      </c>
      <c r="H16277" s="273" t="s">
        <v>2746</v>
      </c>
      <c r="I16277" s="268" t="s">
        <v>133</v>
      </c>
      <c r="J16277" s="269">
        <v>-3070.07</v>
      </c>
      <c r="K16277" s="83" t="str">
        <f>IFERROR(IFERROR(VLOOKUP(I16277,'DE-PARA'!B:D,3,0),VLOOKUP(I16277,'DE-PARA'!C:D,2,0)),"NÃO ENCONTRADO")</f>
        <v>Pessoal</v>
      </c>
      <c r="L16277" s="50" t="str">
        <f>VLOOKUP(K16277,'Base -Receita-Despesa'!$B:$AS,1,FALSE)</f>
        <v>Pessoal</v>
      </c>
    </row>
    <row r="16278" spans="1:12" x14ac:dyDescent="0.3">
      <c r="A16278" s="82" t="str">
        <f t="shared" si="508"/>
        <v>2019</v>
      </c>
      <c r="B16278" s="263" t="s">
        <v>2228</v>
      </c>
      <c r="C16278" s="264" t="s">
        <v>138</v>
      </c>
      <c r="D16278" s="74" t="str">
        <f t="shared" si="509"/>
        <v>nov/2019</v>
      </c>
      <c r="E16278" s="267">
        <v>43797</v>
      </c>
      <c r="F16278" s="263" t="s">
        <v>4733</v>
      </c>
      <c r="G16278" s="263" t="s">
        <v>2229</v>
      </c>
      <c r="H16278" s="283" t="s">
        <v>2963</v>
      </c>
      <c r="I16278" s="268" t="s">
        <v>133</v>
      </c>
      <c r="J16278" s="269">
        <v>-2051.21</v>
      </c>
      <c r="K16278" s="83" t="str">
        <f>IFERROR(IFERROR(VLOOKUP(I16278,'DE-PARA'!B:D,3,0),VLOOKUP(I16278,'DE-PARA'!C:D,2,0)),"NÃO ENCONTRADO")</f>
        <v>Pessoal</v>
      </c>
      <c r="L16278" s="50" t="str">
        <f>VLOOKUP(K16278,'Base -Receita-Despesa'!$B:$AS,1,FALSE)</f>
        <v>Pessoal</v>
      </c>
    </row>
    <row r="16279" spans="1:12" x14ac:dyDescent="0.3">
      <c r="A16279" s="82" t="str">
        <f t="shared" si="508"/>
        <v>2019</v>
      </c>
      <c r="B16279" s="263" t="s">
        <v>2228</v>
      </c>
      <c r="C16279" s="264" t="s">
        <v>138</v>
      </c>
      <c r="D16279" s="74" t="str">
        <f t="shared" si="509"/>
        <v>nov/2019</v>
      </c>
      <c r="E16279" s="267">
        <v>43797</v>
      </c>
      <c r="F16279" s="263" t="s">
        <v>4733</v>
      </c>
      <c r="G16279" s="263" t="s">
        <v>2229</v>
      </c>
      <c r="H16279" s="283" t="s">
        <v>4567</v>
      </c>
      <c r="I16279" s="268" t="s">
        <v>133</v>
      </c>
      <c r="J16279" s="269">
        <v>-1653.22</v>
      </c>
      <c r="K16279" s="83" t="str">
        <f>IFERROR(IFERROR(VLOOKUP(I16279,'DE-PARA'!B:D,3,0),VLOOKUP(I16279,'DE-PARA'!C:D,2,0)),"NÃO ENCONTRADO")</f>
        <v>Pessoal</v>
      </c>
      <c r="L16279" s="50" t="str">
        <f>VLOOKUP(K16279,'Base -Receita-Despesa'!$B:$AS,1,FALSE)</f>
        <v>Pessoal</v>
      </c>
    </row>
    <row r="16280" spans="1:12" x14ac:dyDescent="0.3">
      <c r="A16280" s="82" t="str">
        <f t="shared" si="508"/>
        <v>2019</v>
      </c>
      <c r="B16280" s="263" t="s">
        <v>2228</v>
      </c>
      <c r="C16280" s="264" t="s">
        <v>138</v>
      </c>
      <c r="D16280" s="74" t="str">
        <f t="shared" si="509"/>
        <v>nov/2019</v>
      </c>
      <c r="E16280" s="267">
        <v>43797</v>
      </c>
      <c r="F16280" s="263" t="s">
        <v>4733</v>
      </c>
      <c r="G16280" s="263" t="s">
        <v>2229</v>
      </c>
      <c r="H16280" s="283" t="s">
        <v>1523</v>
      </c>
      <c r="I16280" s="268" t="s">
        <v>133</v>
      </c>
      <c r="J16280" s="269">
        <v>-8084.7</v>
      </c>
      <c r="K16280" s="83" t="str">
        <f>IFERROR(IFERROR(VLOOKUP(I16280,'DE-PARA'!B:D,3,0),VLOOKUP(I16280,'DE-PARA'!C:D,2,0)),"NÃO ENCONTRADO")</f>
        <v>Pessoal</v>
      </c>
      <c r="L16280" s="50" t="str">
        <f>VLOOKUP(K16280,'Base -Receita-Despesa'!$B:$AS,1,FALSE)</f>
        <v>Pessoal</v>
      </c>
    </row>
    <row r="16281" spans="1:12" x14ac:dyDescent="0.3">
      <c r="A16281" s="82" t="str">
        <f t="shared" si="508"/>
        <v>2019</v>
      </c>
      <c r="B16281" s="263" t="s">
        <v>2228</v>
      </c>
      <c r="C16281" s="264" t="s">
        <v>138</v>
      </c>
      <c r="D16281" s="74" t="str">
        <f t="shared" si="509"/>
        <v>nov/2019</v>
      </c>
      <c r="E16281" s="267">
        <v>43797</v>
      </c>
      <c r="F16281" s="263" t="s">
        <v>4733</v>
      </c>
      <c r="G16281" s="263" t="s">
        <v>2229</v>
      </c>
      <c r="H16281" s="268" t="s">
        <v>3278</v>
      </c>
      <c r="I16281" s="268" t="s">
        <v>133</v>
      </c>
      <c r="J16281" s="269">
        <v>-4846.47</v>
      </c>
      <c r="K16281" s="83" t="str">
        <f>IFERROR(IFERROR(VLOOKUP(I16281,'DE-PARA'!B:D,3,0),VLOOKUP(I16281,'DE-PARA'!C:D,2,0)),"NÃO ENCONTRADO")</f>
        <v>Pessoal</v>
      </c>
      <c r="L16281" s="50" t="str">
        <f>VLOOKUP(K16281,'Base -Receita-Despesa'!$B:$AS,1,FALSE)</f>
        <v>Pessoal</v>
      </c>
    </row>
    <row r="16282" spans="1:12" x14ac:dyDescent="0.3">
      <c r="A16282" s="82" t="str">
        <f t="shared" si="508"/>
        <v>2019</v>
      </c>
      <c r="B16282" s="263" t="s">
        <v>2228</v>
      </c>
      <c r="C16282" s="264" t="s">
        <v>138</v>
      </c>
      <c r="D16282" s="74" t="str">
        <f t="shared" si="509"/>
        <v>nov/2019</v>
      </c>
      <c r="E16282" s="267">
        <v>43797</v>
      </c>
      <c r="F16282" s="263" t="s">
        <v>1267</v>
      </c>
      <c r="G16282" s="263" t="s">
        <v>2229</v>
      </c>
      <c r="H16282" s="268" t="s">
        <v>1267</v>
      </c>
      <c r="I16282" s="268" t="s">
        <v>160</v>
      </c>
      <c r="J16282" s="268">
        <v>18.8</v>
      </c>
      <c r="K16282" s="83" t="str">
        <f>IFERROR(IFERROR(VLOOKUP(I16282,'DE-PARA'!B:D,3,0),VLOOKUP(I16282,'DE-PARA'!C:D,2,0)),"NÃO ENCONTRADO")</f>
        <v>Outras Saídas</v>
      </c>
      <c r="L16282" s="50" t="str">
        <f>VLOOKUP(K16282,'Base -Receita-Despesa'!$B:$AS,1,FALSE)</f>
        <v>Outras Saídas</v>
      </c>
    </row>
    <row r="16283" spans="1:12" x14ac:dyDescent="0.3">
      <c r="A16283" s="82" t="str">
        <f t="shared" si="508"/>
        <v>2019</v>
      </c>
      <c r="B16283" s="263" t="s">
        <v>2240</v>
      </c>
      <c r="C16283" s="264" t="s">
        <v>138</v>
      </c>
      <c r="D16283" s="74" t="str">
        <f t="shared" si="509"/>
        <v>nov/2019</v>
      </c>
      <c r="E16283" s="267">
        <v>43798</v>
      </c>
      <c r="F16283" s="263" t="s">
        <v>1061</v>
      </c>
      <c r="G16283" s="263" t="s">
        <v>2229</v>
      </c>
      <c r="H16283" s="268" t="s">
        <v>4370</v>
      </c>
      <c r="I16283" s="268" t="s">
        <v>126</v>
      </c>
      <c r="J16283" s="269">
        <v>-500000</v>
      </c>
      <c r="K16283" s="83" t="str">
        <f>IFERROR(IFERROR(VLOOKUP(I16283,'DE-PARA'!B:D,3,0),VLOOKUP(I16283,'DE-PARA'!C:D,2,0)),"NÃO ENCONTRADO")</f>
        <v>TEV – Transferências Entre Contas (Entradas)</v>
      </c>
      <c r="L16283" s="50" t="str">
        <f>VLOOKUP(K16283,'Base -Receita-Despesa'!$B:$AS,1,FALSE)</f>
        <v>TEV – Transferências Entre Contas (Entradas)</v>
      </c>
    </row>
    <row r="16284" spans="1:12" x14ac:dyDescent="0.3">
      <c r="A16284" s="82" t="str">
        <f t="shared" si="508"/>
        <v>2019</v>
      </c>
      <c r="B16284" s="263" t="s">
        <v>2240</v>
      </c>
      <c r="C16284" s="264" t="s">
        <v>138</v>
      </c>
      <c r="D16284" s="74" t="str">
        <f t="shared" si="509"/>
        <v>nov/2019</v>
      </c>
      <c r="E16284" s="267">
        <v>43798</v>
      </c>
      <c r="F16284" s="263" t="s">
        <v>1070</v>
      </c>
      <c r="G16284" s="263" t="s">
        <v>2229</v>
      </c>
      <c r="H16284" s="268" t="s">
        <v>1071</v>
      </c>
      <c r="I16284" s="268" t="s">
        <v>2237</v>
      </c>
      <c r="J16284" s="269">
        <v>500000</v>
      </c>
      <c r="K16284" s="83" t="str">
        <f>IFERROR(IFERROR(VLOOKUP(I16284,'DE-PARA'!B:D,3,0),VLOOKUP(I16284,'DE-PARA'!C:D,2,0)),"NÃO ENCONTRADO")</f>
        <v>Entrada Conta Aplicação (+)</v>
      </c>
      <c r="L16284" s="50" t="str">
        <f>VLOOKUP(K16284,'Base -Receita-Despesa'!$B:$AS,1,FALSE)</f>
        <v>ENTRADA CONTA APLICAÇÃO (+)</v>
      </c>
    </row>
    <row r="16285" spans="1:12" x14ac:dyDescent="0.3">
      <c r="A16285" s="82" t="str">
        <f t="shared" si="508"/>
        <v>2019</v>
      </c>
      <c r="B16285" s="263" t="s">
        <v>2228</v>
      </c>
      <c r="C16285" s="264" t="s">
        <v>138</v>
      </c>
      <c r="D16285" s="74" t="str">
        <f t="shared" si="509"/>
        <v>nov/2019</v>
      </c>
      <c r="E16285" s="267">
        <v>43798</v>
      </c>
      <c r="F16285" s="263" t="s">
        <v>3376</v>
      </c>
      <c r="G16285" s="263" t="s">
        <v>2229</v>
      </c>
      <c r="H16285" s="268" t="s">
        <v>2418</v>
      </c>
      <c r="I16285" s="268" t="s">
        <v>130</v>
      </c>
      <c r="J16285" s="269">
        <v>8829.8700000000008</v>
      </c>
      <c r="K16285" s="83" t="str">
        <f>IFERROR(IFERROR(VLOOKUP(I16285,'DE-PARA'!B:D,3,0),VLOOKUP(I16285,'DE-PARA'!C:D,2,0)),"NÃO ENCONTRADO")</f>
        <v>Rescisões Trabalhistas</v>
      </c>
      <c r="L16285" s="50" t="str">
        <f>VLOOKUP(K16285,'Base -Receita-Despesa'!$B:$AS,1,FALSE)</f>
        <v>Rescisões Trabalhistas</v>
      </c>
    </row>
    <row r="16286" spans="1:12" x14ac:dyDescent="0.3">
      <c r="A16286" s="82" t="str">
        <f t="shared" si="508"/>
        <v>2019</v>
      </c>
      <c r="B16286" s="263" t="s">
        <v>2228</v>
      </c>
      <c r="C16286" s="264" t="s">
        <v>138</v>
      </c>
      <c r="D16286" s="74" t="str">
        <f t="shared" si="509"/>
        <v>nov/2019</v>
      </c>
      <c r="E16286" s="267">
        <v>43798</v>
      </c>
      <c r="F16286" s="263" t="s">
        <v>1061</v>
      </c>
      <c r="G16286" s="263" t="s">
        <v>2229</v>
      </c>
      <c r="H16286" s="268" t="s">
        <v>4370</v>
      </c>
      <c r="I16286" s="268" t="s">
        <v>126</v>
      </c>
      <c r="J16286" s="269">
        <v>500000</v>
      </c>
      <c r="K16286" s="83" t="str">
        <f>IFERROR(IFERROR(VLOOKUP(I16286,'DE-PARA'!B:D,3,0),VLOOKUP(I16286,'DE-PARA'!C:D,2,0)),"NÃO ENCONTRADO")</f>
        <v>TEV – Transferências Entre Contas (Entradas)</v>
      </c>
      <c r="L16286" s="50" t="str">
        <f>VLOOKUP(K16286,'Base -Receita-Despesa'!$B:$AS,1,FALSE)</f>
        <v>TEV – Transferências Entre Contas (Entradas)</v>
      </c>
    </row>
    <row r="16287" spans="1:12" x14ac:dyDescent="0.3">
      <c r="A16287" s="82" t="str">
        <f t="shared" si="508"/>
        <v>2019</v>
      </c>
      <c r="B16287" s="263" t="s">
        <v>2228</v>
      </c>
      <c r="C16287" s="264" t="s">
        <v>138</v>
      </c>
      <c r="D16287" s="74" t="str">
        <f t="shared" si="509"/>
        <v>nov/2019</v>
      </c>
      <c r="E16287" s="267">
        <v>43798</v>
      </c>
      <c r="F16287" s="279" t="s">
        <v>4412</v>
      </c>
      <c r="G16287" s="263" t="s">
        <v>2229</v>
      </c>
      <c r="H16287" s="283" t="s">
        <v>4989</v>
      </c>
      <c r="I16287" s="283" t="s">
        <v>130</v>
      </c>
      <c r="J16287" s="268">
        <v>-668.71</v>
      </c>
      <c r="K16287" s="83" t="str">
        <f>IFERROR(IFERROR(VLOOKUP(I16287,'DE-PARA'!B:D,3,0),VLOOKUP(I16287,'DE-PARA'!C:D,2,0)),"NÃO ENCONTRADO")</f>
        <v>Rescisões Trabalhistas</v>
      </c>
      <c r="L16287" s="50" t="str">
        <f>VLOOKUP(K16287,'Base -Receita-Despesa'!$B:$AS,1,FALSE)</f>
        <v>Rescisões Trabalhistas</v>
      </c>
    </row>
    <row r="16288" spans="1:12" x14ac:dyDescent="0.3">
      <c r="A16288" s="82" t="str">
        <f t="shared" si="508"/>
        <v>2019</v>
      </c>
      <c r="B16288" s="263" t="s">
        <v>2228</v>
      </c>
      <c r="C16288" s="264" t="s">
        <v>138</v>
      </c>
      <c r="D16288" s="74" t="str">
        <f t="shared" si="509"/>
        <v>nov/2019</v>
      </c>
      <c r="E16288" s="267">
        <v>43798</v>
      </c>
      <c r="F16288" s="263" t="s">
        <v>4412</v>
      </c>
      <c r="G16288" s="263" t="s">
        <v>2229</v>
      </c>
      <c r="H16288" s="405" t="s">
        <v>4990</v>
      </c>
      <c r="I16288" s="268" t="s">
        <v>130</v>
      </c>
      <c r="J16288" s="269">
        <v>-1245.24</v>
      </c>
      <c r="K16288" s="83" t="str">
        <f>IFERROR(IFERROR(VLOOKUP(I16288,'DE-PARA'!B:D,3,0),VLOOKUP(I16288,'DE-PARA'!C:D,2,0)),"NÃO ENCONTRADO")</f>
        <v>Rescisões Trabalhistas</v>
      </c>
      <c r="L16288" s="50" t="str">
        <f>VLOOKUP(K16288,'Base -Receita-Despesa'!$B:$AS,1,FALSE)</f>
        <v>Rescisões Trabalhistas</v>
      </c>
    </row>
    <row r="16289" spans="1:12" x14ac:dyDescent="0.3">
      <c r="A16289" s="82" t="str">
        <f t="shared" si="508"/>
        <v>2019</v>
      </c>
      <c r="B16289" s="263" t="s">
        <v>2228</v>
      </c>
      <c r="C16289" s="264" t="s">
        <v>138</v>
      </c>
      <c r="D16289" s="74" t="str">
        <f t="shared" si="509"/>
        <v>nov/2019</v>
      </c>
      <c r="E16289" s="267">
        <v>43798</v>
      </c>
      <c r="F16289" s="279">
        <v>2094534</v>
      </c>
      <c r="G16289" s="263" t="s">
        <v>2229</v>
      </c>
      <c r="H16289" s="283" t="s">
        <v>3364</v>
      </c>
      <c r="I16289" s="283" t="s">
        <v>846</v>
      </c>
      <c r="J16289" s="268">
        <v>-363.5</v>
      </c>
      <c r="K16289" s="83" t="str">
        <f>IFERROR(IFERROR(VLOOKUP(I16289,'DE-PARA'!B:D,3,0),VLOOKUP(I16289,'DE-PARA'!C:D,2,0)),"NÃO ENCONTRADO")</f>
        <v>Pessoal</v>
      </c>
      <c r="L16289" s="50" t="str">
        <f>VLOOKUP(K16289,'Base -Receita-Despesa'!$B:$AS,1,FALSE)</f>
        <v>Pessoal</v>
      </c>
    </row>
    <row r="16290" spans="1:12" x14ac:dyDescent="0.3">
      <c r="A16290" s="82" t="str">
        <f t="shared" si="508"/>
        <v>2019</v>
      </c>
      <c r="B16290" s="263" t="s">
        <v>2228</v>
      </c>
      <c r="C16290" s="264" t="s">
        <v>138</v>
      </c>
      <c r="D16290" s="74" t="str">
        <f t="shared" si="509"/>
        <v>nov/2019</v>
      </c>
      <c r="E16290" s="267">
        <v>43798</v>
      </c>
      <c r="F16290" s="263" t="s">
        <v>3376</v>
      </c>
      <c r="G16290" s="263" t="s">
        <v>2229</v>
      </c>
      <c r="H16290" s="283" t="s">
        <v>4989</v>
      </c>
      <c r="I16290" s="268" t="s">
        <v>130</v>
      </c>
      <c r="J16290" s="269">
        <v>-5290.24</v>
      </c>
      <c r="K16290" s="83" t="str">
        <f>IFERROR(IFERROR(VLOOKUP(I16290,'DE-PARA'!B:D,3,0),VLOOKUP(I16290,'DE-PARA'!C:D,2,0)),"NÃO ENCONTRADO")</f>
        <v>Rescisões Trabalhistas</v>
      </c>
      <c r="L16290" s="50" t="str">
        <f>VLOOKUP(K16290,'Base -Receita-Despesa'!$B:$AS,1,FALSE)</f>
        <v>Rescisões Trabalhistas</v>
      </c>
    </row>
    <row r="16291" spans="1:12" x14ac:dyDescent="0.3">
      <c r="A16291" s="82" t="str">
        <f t="shared" si="508"/>
        <v>2019</v>
      </c>
      <c r="B16291" s="263" t="s">
        <v>2228</v>
      </c>
      <c r="C16291" s="264" t="s">
        <v>138</v>
      </c>
      <c r="D16291" s="74" t="str">
        <f t="shared" si="509"/>
        <v>nov/2019</v>
      </c>
      <c r="E16291" s="267">
        <v>43798</v>
      </c>
      <c r="F16291" s="263" t="s">
        <v>3376</v>
      </c>
      <c r="G16291" s="263" t="s">
        <v>2229</v>
      </c>
      <c r="H16291" s="268" t="s">
        <v>2418</v>
      </c>
      <c r="I16291" s="268" t="s">
        <v>130</v>
      </c>
      <c r="J16291" s="269">
        <v>-8829.8700000000008</v>
      </c>
      <c r="K16291" s="83" t="str">
        <f>IFERROR(IFERROR(VLOOKUP(I16291,'DE-PARA'!B:D,3,0),VLOOKUP(I16291,'DE-PARA'!C:D,2,0)),"NÃO ENCONTRADO")</f>
        <v>Rescisões Trabalhistas</v>
      </c>
      <c r="L16291" s="50" t="str">
        <f>VLOOKUP(K16291,'Base -Receita-Despesa'!$B:$AS,1,FALSE)</f>
        <v>Rescisões Trabalhistas</v>
      </c>
    </row>
    <row r="16292" spans="1:12" x14ac:dyDescent="0.3">
      <c r="A16292" s="82" t="str">
        <f t="shared" si="508"/>
        <v>2019</v>
      </c>
      <c r="B16292" s="263" t="s">
        <v>2228</v>
      </c>
      <c r="C16292" s="264" t="s">
        <v>138</v>
      </c>
      <c r="D16292" s="74" t="str">
        <f t="shared" si="509"/>
        <v>nov/2019</v>
      </c>
      <c r="E16292" s="267">
        <v>43798</v>
      </c>
      <c r="F16292" s="263" t="s">
        <v>3376</v>
      </c>
      <c r="G16292" s="263" t="s">
        <v>2229</v>
      </c>
      <c r="H16292" s="268" t="s">
        <v>2418</v>
      </c>
      <c r="I16292" s="268" t="s">
        <v>130</v>
      </c>
      <c r="J16292" s="269">
        <v>-8829.8700000000008</v>
      </c>
      <c r="K16292" s="83" t="str">
        <f>IFERROR(IFERROR(VLOOKUP(I16292,'DE-PARA'!B:D,3,0),VLOOKUP(I16292,'DE-PARA'!C:D,2,0)),"NÃO ENCONTRADO")</f>
        <v>Rescisões Trabalhistas</v>
      </c>
      <c r="L16292" s="50" t="str">
        <f>VLOOKUP(K16292,'Base -Receita-Despesa'!$B:$AS,1,FALSE)</f>
        <v>Rescisões Trabalhistas</v>
      </c>
    </row>
    <row r="16293" spans="1:12" x14ac:dyDescent="0.3">
      <c r="A16293" s="82" t="str">
        <f t="shared" si="508"/>
        <v>2019</v>
      </c>
      <c r="B16293" s="263" t="s">
        <v>2228</v>
      </c>
      <c r="C16293" s="264" t="s">
        <v>138</v>
      </c>
      <c r="D16293" s="74" t="str">
        <f t="shared" si="509"/>
        <v>nov/2019</v>
      </c>
      <c r="E16293" s="267">
        <v>43798</v>
      </c>
      <c r="F16293" s="263" t="s">
        <v>1261</v>
      </c>
      <c r="G16293" s="263" t="s">
        <v>2229</v>
      </c>
      <c r="H16293" s="268" t="s">
        <v>879</v>
      </c>
      <c r="I16293" s="268" t="s">
        <v>135</v>
      </c>
      <c r="J16293" s="268">
        <v>-9.5</v>
      </c>
      <c r="K16293" s="83" t="str">
        <f>IFERROR(IFERROR(VLOOKUP(I16293,'DE-PARA'!B:D,3,0),VLOOKUP(I16293,'DE-PARA'!C:D,2,0)),"NÃO ENCONTRADO")</f>
        <v>Outras Saídas</v>
      </c>
      <c r="L16293" s="50" t="str">
        <f>VLOOKUP(K16293,'Base -Receita-Despesa'!$B:$AS,1,FALSE)</f>
        <v>Outras Saídas</v>
      </c>
    </row>
    <row r="16294" spans="1:12" x14ac:dyDescent="0.3">
      <c r="A16294" s="82" t="str">
        <f t="shared" si="508"/>
        <v>2019</v>
      </c>
      <c r="B16294" s="263" t="s">
        <v>2228</v>
      </c>
      <c r="C16294" s="264" t="s">
        <v>138</v>
      </c>
      <c r="D16294" s="74" t="str">
        <f t="shared" si="509"/>
        <v>nov/2019</v>
      </c>
      <c r="E16294" s="267">
        <v>43798</v>
      </c>
      <c r="F16294" s="263" t="s">
        <v>1261</v>
      </c>
      <c r="G16294" s="263" t="s">
        <v>2229</v>
      </c>
      <c r="H16294" s="268" t="s">
        <v>879</v>
      </c>
      <c r="I16294" s="268" t="s">
        <v>135</v>
      </c>
      <c r="J16294" s="268">
        <v>-9.5</v>
      </c>
      <c r="K16294" s="83" t="str">
        <f>IFERROR(IFERROR(VLOOKUP(I16294,'DE-PARA'!B:D,3,0),VLOOKUP(I16294,'DE-PARA'!C:D,2,0)),"NÃO ENCONTRADO")</f>
        <v>Outras Saídas</v>
      </c>
      <c r="L16294" s="50" t="str">
        <f>VLOOKUP(K16294,'Base -Receita-Despesa'!$B:$AS,1,FALSE)</f>
        <v>Outras Saídas</v>
      </c>
    </row>
    <row r="16295" spans="1:12" x14ac:dyDescent="0.3">
      <c r="A16295" s="82" t="str">
        <f t="shared" si="508"/>
        <v>2019</v>
      </c>
      <c r="B16295" s="263" t="s">
        <v>2228</v>
      </c>
      <c r="C16295" s="264" t="s">
        <v>138</v>
      </c>
      <c r="D16295" s="74" t="str">
        <f t="shared" si="509"/>
        <v>nov/2019</v>
      </c>
      <c r="E16295" s="267">
        <v>43798</v>
      </c>
      <c r="F16295" s="263" t="s">
        <v>1261</v>
      </c>
      <c r="G16295" s="263" t="s">
        <v>2229</v>
      </c>
      <c r="H16295" s="268" t="s">
        <v>879</v>
      </c>
      <c r="I16295" s="268" t="s">
        <v>135</v>
      </c>
      <c r="J16295" s="268">
        <v>-9.5</v>
      </c>
      <c r="K16295" s="83" t="str">
        <f>IFERROR(IFERROR(VLOOKUP(I16295,'DE-PARA'!B:D,3,0),VLOOKUP(I16295,'DE-PARA'!C:D,2,0)),"NÃO ENCONTRADO")</f>
        <v>Outras Saídas</v>
      </c>
      <c r="L16295" s="50" t="str">
        <f>VLOOKUP(K16295,'Base -Receita-Despesa'!$B:$AS,1,FALSE)</f>
        <v>Outras Saídas</v>
      </c>
    </row>
    <row r="16296" spans="1:12" x14ac:dyDescent="0.3">
      <c r="A16296" s="82" t="str">
        <f t="shared" si="508"/>
        <v>2019</v>
      </c>
      <c r="B16296" s="263" t="s">
        <v>2240</v>
      </c>
      <c r="C16296" s="264" t="s">
        <v>138</v>
      </c>
      <c r="D16296" s="74" t="str">
        <f t="shared" si="509"/>
        <v>nov/2019</v>
      </c>
      <c r="E16296" s="267">
        <v>43799</v>
      </c>
      <c r="F16296" s="263" t="s">
        <v>250</v>
      </c>
      <c r="G16296" s="263" t="s">
        <v>2229</v>
      </c>
      <c r="H16296" s="268" t="s">
        <v>4991</v>
      </c>
      <c r="I16296" s="268" t="s">
        <v>2171</v>
      </c>
      <c r="J16296" s="268">
        <v>119.69</v>
      </c>
      <c r="K16296" s="83" t="str">
        <f>IFERROR(IFERROR(VLOOKUP(I16296,'DE-PARA'!B:D,3,0),VLOOKUP(I16296,'DE-PARA'!C:D,2,0)),"NÃO ENCONTRADO")</f>
        <v>Rendimentos sobre Aplicações Financeiras</v>
      </c>
      <c r="L16296" s="50" t="str">
        <f>VLOOKUP(K16296,'Base -Receita-Despesa'!$B:$AS,1,FALSE)</f>
        <v>Rendimentos sobre Aplicações Financeiras</v>
      </c>
    </row>
    <row r="16297" spans="1:12" x14ac:dyDescent="0.3">
      <c r="A16297" s="82" t="str">
        <f t="shared" si="508"/>
        <v>2019</v>
      </c>
      <c r="B16297" s="263" t="s">
        <v>2228</v>
      </c>
      <c r="C16297" s="264" t="s">
        <v>138</v>
      </c>
      <c r="D16297" s="74" t="str">
        <f t="shared" si="509"/>
        <v>nov/2019</v>
      </c>
      <c r="E16297" s="267">
        <v>43799</v>
      </c>
      <c r="F16297" s="263" t="s">
        <v>250</v>
      </c>
      <c r="G16297" s="263" t="s">
        <v>2229</v>
      </c>
      <c r="H16297" s="268" t="s">
        <v>4991</v>
      </c>
      <c r="I16297" s="268" t="s">
        <v>2171</v>
      </c>
      <c r="J16297" s="269">
        <v>6158.29</v>
      </c>
      <c r="K16297" s="83" t="str">
        <f>IFERROR(IFERROR(VLOOKUP(I16297,'DE-PARA'!B:D,3,0),VLOOKUP(I16297,'DE-PARA'!C:D,2,0)),"NÃO ENCONTRADO")</f>
        <v>Rendimentos sobre Aplicações Financeiras</v>
      </c>
      <c r="L16297" s="50" t="str">
        <f>VLOOKUP(K16297,'Base -Receita-Despesa'!$B:$AS,1,FALSE)</f>
        <v>Rendimentos sobre Aplicações Financeiras</v>
      </c>
    </row>
    <row r="16298" spans="1:12" x14ac:dyDescent="0.3">
      <c r="A16298" s="82" t="str">
        <f t="shared" ref="A16298:A16361" si="510">IF(K16298="NÃO ENCONTRADO",0,RIGHT(D16298,4))</f>
        <v>2019</v>
      </c>
      <c r="B16298" s="263" t="s">
        <v>2240</v>
      </c>
      <c r="C16298" s="264" t="s">
        <v>138</v>
      </c>
      <c r="D16298" s="74" t="str">
        <f t="shared" si="509"/>
        <v>dez/2019</v>
      </c>
      <c r="E16298" s="267">
        <v>43801</v>
      </c>
      <c r="F16298" s="263" t="s">
        <v>1070</v>
      </c>
      <c r="G16298" s="263" t="s">
        <v>2229</v>
      </c>
      <c r="H16298" s="268" t="s">
        <v>1071</v>
      </c>
      <c r="I16298" s="268" t="s">
        <v>2237</v>
      </c>
      <c r="J16298" s="288">
        <v>500000</v>
      </c>
      <c r="K16298" s="83" t="str">
        <f>IFERROR(IFERROR(VLOOKUP(I16298,'DE-PARA'!B:D,3,0),VLOOKUP(I16298,'DE-PARA'!C:D,2,0)),"NÃO ENCONTRADO")</f>
        <v>Entrada Conta Aplicação (+)</v>
      </c>
      <c r="L16298" s="50" t="str">
        <f>VLOOKUP(K16298,'Base -Receita-Despesa'!$B:$AS,1,FALSE)</f>
        <v>ENTRADA CONTA APLICAÇÃO (+)</v>
      </c>
    </row>
    <row r="16299" spans="1:12" x14ac:dyDescent="0.3">
      <c r="A16299" s="82" t="str">
        <f t="shared" si="510"/>
        <v>2019</v>
      </c>
      <c r="B16299" s="263" t="s">
        <v>2240</v>
      </c>
      <c r="C16299" s="264" t="s">
        <v>138</v>
      </c>
      <c r="D16299" s="74" t="str">
        <f t="shared" si="509"/>
        <v>dez/2019</v>
      </c>
      <c r="E16299" s="267">
        <v>43801</v>
      </c>
      <c r="F16299" s="263" t="s">
        <v>1061</v>
      </c>
      <c r="G16299" s="263" t="s">
        <v>2229</v>
      </c>
      <c r="H16299" s="268" t="s">
        <v>4370</v>
      </c>
      <c r="I16299" s="268" t="s">
        <v>126</v>
      </c>
      <c r="J16299" s="288">
        <v>-500000</v>
      </c>
      <c r="K16299" s="83" t="str">
        <f>IFERROR(IFERROR(VLOOKUP(I16299,'DE-PARA'!B:D,3,0),VLOOKUP(I16299,'DE-PARA'!C:D,2,0)),"NÃO ENCONTRADO")</f>
        <v>TEV – Transferências Entre Contas (Entradas)</v>
      </c>
      <c r="L16299" s="50" t="str">
        <f>VLOOKUP(K16299,'Base -Receita-Despesa'!$B:$AS,1,FALSE)</f>
        <v>TEV – Transferências Entre Contas (Entradas)</v>
      </c>
    </row>
    <row r="16300" spans="1:12" x14ac:dyDescent="0.3">
      <c r="A16300" s="82" t="str">
        <f t="shared" si="510"/>
        <v>2019</v>
      </c>
      <c r="B16300" s="263" t="s">
        <v>2228</v>
      </c>
      <c r="C16300" s="264" t="s">
        <v>138</v>
      </c>
      <c r="D16300" s="74" t="str">
        <f t="shared" si="509"/>
        <v>dez/2019</v>
      </c>
      <c r="E16300" s="267">
        <v>43801</v>
      </c>
      <c r="F16300" s="263" t="s">
        <v>4374</v>
      </c>
      <c r="G16300" s="263" t="s">
        <v>2229</v>
      </c>
      <c r="H16300" s="268" t="s">
        <v>4374</v>
      </c>
      <c r="I16300" s="268" t="s">
        <v>1064</v>
      </c>
      <c r="J16300" s="288">
        <v>-1807796.88</v>
      </c>
      <c r="K16300" s="83" t="str">
        <f>IFERROR(IFERROR(VLOOKUP(I16300,'DE-PARA'!B:D,3,0),VLOOKUP(I16300,'DE-PARA'!C:D,2,0)),"NÃO ENCONTRADO")</f>
        <v>Saídas Da C/A Por Regates (-)</v>
      </c>
      <c r="L16300" s="50" t="str">
        <f>VLOOKUP(K16300,'Base -Receita-Despesa'!$B:$AS,1,FALSE)</f>
        <v>SAÍDAS DA C/A POR REGATES (-)</v>
      </c>
    </row>
    <row r="16301" spans="1:12" x14ac:dyDescent="0.3">
      <c r="A16301" s="82" t="str">
        <f t="shared" si="510"/>
        <v>2019</v>
      </c>
      <c r="B16301" s="263" t="s">
        <v>2228</v>
      </c>
      <c r="C16301" s="264" t="s">
        <v>138</v>
      </c>
      <c r="D16301" s="74" t="str">
        <f t="shared" si="509"/>
        <v>dez/2019</v>
      </c>
      <c r="E16301" s="267">
        <v>43801</v>
      </c>
      <c r="F16301" s="263">
        <v>433993</v>
      </c>
      <c r="G16301" s="263" t="s">
        <v>2229</v>
      </c>
      <c r="H16301" s="268" t="s">
        <v>4398</v>
      </c>
      <c r="I16301" s="268" t="s">
        <v>2182</v>
      </c>
      <c r="J16301" s="288">
        <v>-1122.29</v>
      </c>
      <c r="K16301" s="83" t="str">
        <f>IFERROR(IFERROR(VLOOKUP(I16301,'DE-PARA'!B:D,3,0),VLOOKUP(I16301,'DE-PARA'!C:D,2,0)),"NÃO ENCONTRADO")</f>
        <v>Materiais</v>
      </c>
      <c r="L16301" s="50" t="str">
        <f>VLOOKUP(K16301,'Base -Receita-Despesa'!$B:$AS,1,FALSE)</f>
        <v>Materiais</v>
      </c>
    </row>
    <row r="16302" spans="1:12" x14ac:dyDescent="0.3">
      <c r="A16302" s="82" t="str">
        <f t="shared" si="510"/>
        <v>2019</v>
      </c>
      <c r="B16302" s="263" t="s">
        <v>2228</v>
      </c>
      <c r="C16302" s="264" t="s">
        <v>138</v>
      </c>
      <c r="D16302" s="74" t="str">
        <f t="shared" si="509"/>
        <v>dez/2019</v>
      </c>
      <c r="E16302" s="267">
        <v>43801</v>
      </c>
      <c r="F16302" s="263" t="s">
        <v>1261</v>
      </c>
      <c r="G16302" s="263" t="s">
        <v>2229</v>
      </c>
      <c r="H16302" s="268" t="s">
        <v>262</v>
      </c>
      <c r="I16302" s="268" t="s">
        <v>135</v>
      </c>
      <c r="J16302" s="289">
        <v>-6.15</v>
      </c>
      <c r="K16302" s="83" t="str">
        <f>IFERROR(IFERROR(VLOOKUP(I16302,'DE-PARA'!B:D,3,0),VLOOKUP(I16302,'DE-PARA'!C:D,2,0)),"NÃO ENCONTRADO")</f>
        <v>Outras Saídas</v>
      </c>
      <c r="L16302" s="50" t="str">
        <f>VLOOKUP(K16302,'Base -Receita-Despesa'!$B:$AS,1,FALSE)</f>
        <v>Outras Saídas</v>
      </c>
    </row>
    <row r="16303" spans="1:12" x14ac:dyDescent="0.3">
      <c r="A16303" s="82" t="str">
        <f t="shared" si="510"/>
        <v>2019</v>
      </c>
      <c r="B16303" s="263" t="s">
        <v>2228</v>
      </c>
      <c r="C16303" s="264" t="s">
        <v>138</v>
      </c>
      <c r="D16303" s="74" t="str">
        <f t="shared" si="509"/>
        <v>dez/2019</v>
      </c>
      <c r="E16303" s="267">
        <v>43801</v>
      </c>
      <c r="F16303" s="279">
        <v>2803746</v>
      </c>
      <c r="G16303" s="263" t="s">
        <v>2229</v>
      </c>
      <c r="H16303" s="283" t="s">
        <v>2784</v>
      </c>
      <c r="I16303" s="268" t="s">
        <v>164</v>
      </c>
      <c r="J16303" s="289">
        <v>-45.89</v>
      </c>
      <c r="K16303" s="83" t="str">
        <f>IFERROR(IFERROR(VLOOKUP(I16303,'DE-PARA'!B:D,3,0),VLOOKUP(I16303,'DE-PARA'!C:D,2,0)),"NÃO ENCONTRADO")</f>
        <v>Concessionárias (água, luz e telefone)</v>
      </c>
      <c r="L16303" s="50" t="str">
        <f>VLOOKUP(K16303,'Base -Receita-Despesa'!$B:$AS,1,FALSE)</f>
        <v>Concessionárias (água, luz e telefone)</v>
      </c>
    </row>
    <row r="16304" spans="1:12" x14ac:dyDescent="0.3">
      <c r="A16304" s="82" t="str">
        <f t="shared" si="510"/>
        <v>2019</v>
      </c>
      <c r="B16304" s="263" t="s">
        <v>2228</v>
      </c>
      <c r="C16304" s="264" t="s">
        <v>138</v>
      </c>
      <c r="D16304" s="74" t="str">
        <f t="shared" si="509"/>
        <v>dez/2019</v>
      </c>
      <c r="E16304" s="267">
        <v>43801</v>
      </c>
      <c r="F16304" s="263" t="s">
        <v>139</v>
      </c>
      <c r="G16304" s="263" t="s">
        <v>2229</v>
      </c>
      <c r="H16304" s="268" t="s">
        <v>4992</v>
      </c>
      <c r="I16304" s="268" t="s">
        <v>141</v>
      </c>
      <c r="J16304" s="288">
        <v>-424578.88</v>
      </c>
      <c r="K16304" s="83" t="str">
        <f>IFERROR(IFERROR(VLOOKUP(I16304,'DE-PARA'!B:D,3,0),VLOOKUP(I16304,'DE-PARA'!C:D,2,0)),"NÃO ENCONTRADO")</f>
        <v>Pessoal</v>
      </c>
      <c r="L16304" s="50" t="str">
        <f>VLOOKUP(K16304,'Base -Receita-Despesa'!$B:$AS,1,FALSE)</f>
        <v>Pessoal</v>
      </c>
    </row>
    <row r="16305" spans="1:12" x14ac:dyDescent="0.3">
      <c r="A16305" s="82" t="str">
        <f t="shared" si="510"/>
        <v>2019</v>
      </c>
      <c r="B16305" s="263" t="s">
        <v>2228</v>
      </c>
      <c r="C16305" s="264" t="s">
        <v>138</v>
      </c>
      <c r="D16305" s="74" t="str">
        <f t="shared" si="509"/>
        <v>dez/2019</v>
      </c>
      <c r="E16305" s="267">
        <v>43801</v>
      </c>
      <c r="F16305" s="265" t="s">
        <v>2460</v>
      </c>
      <c r="G16305" s="263" t="s">
        <v>2229</v>
      </c>
      <c r="H16305" s="273" t="s">
        <v>4993</v>
      </c>
      <c r="I16305" s="268" t="s">
        <v>130</v>
      </c>
      <c r="J16305" s="288">
        <v>-2055.4499999999998</v>
      </c>
      <c r="K16305" s="83" t="str">
        <f>IFERROR(IFERROR(VLOOKUP(I16305,'DE-PARA'!B:D,3,0),VLOOKUP(I16305,'DE-PARA'!C:D,2,0)),"NÃO ENCONTRADO")</f>
        <v>Rescisões Trabalhistas</v>
      </c>
      <c r="L16305" s="50" t="str">
        <f>VLOOKUP(K16305,'Base -Receita-Despesa'!$B:$AS,1,FALSE)</f>
        <v>Rescisões Trabalhistas</v>
      </c>
    </row>
    <row r="16306" spans="1:12" x14ac:dyDescent="0.3">
      <c r="A16306" s="82" t="str">
        <f t="shared" si="510"/>
        <v>2019</v>
      </c>
      <c r="B16306" s="263" t="s">
        <v>2228</v>
      </c>
      <c r="C16306" s="264" t="s">
        <v>138</v>
      </c>
      <c r="D16306" s="74" t="str">
        <f t="shared" si="509"/>
        <v>dez/2019</v>
      </c>
      <c r="E16306" s="267">
        <v>43801</v>
      </c>
      <c r="F16306" s="263" t="s">
        <v>3376</v>
      </c>
      <c r="G16306" s="263" t="s">
        <v>2229</v>
      </c>
      <c r="H16306" s="268" t="s">
        <v>4993</v>
      </c>
      <c r="I16306" s="268" t="s">
        <v>130</v>
      </c>
      <c r="J16306" s="288">
        <v>-11142.34</v>
      </c>
      <c r="K16306" s="83" t="str">
        <f>IFERROR(IFERROR(VLOOKUP(I16306,'DE-PARA'!B:D,3,0),VLOOKUP(I16306,'DE-PARA'!C:D,2,0)),"NÃO ENCONTRADO")</f>
        <v>Rescisões Trabalhistas</v>
      </c>
      <c r="L16306" s="50" t="str">
        <f>VLOOKUP(K16306,'Base -Receita-Despesa'!$B:$AS,1,FALSE)</f>
        <v>Rescisões Trabalhistas</v>
      </c>
    </row>
    <row r="16307" spans="1:12" x14ac:dyDescent="0.3">
      <c r="A16307" s="82" t="str">
        <f t="shared" si="510"/>
        <v>2019</v>
      </c>
      <c r="B16307" s="263" t="s">
        <v>2228</v>
      </c>
      <c r="C16307" s="264" t="s">
        <v>138</v>
      </c>
      <c r="D16307" s="74" t="str">
        <f t="shared" si="509"/>
        <v>dez/2019</v>
      </c>
      <c r="E16307" s="267">
        <v>43801</v>
      </c>
      <c r="F16307" s="263" t="s">
        <v>1070</v>
      </c>
      <c r="G16307" s="263" t="s">
        <v>2229</v>
      </c>
      <c r="H16307" s="268" t="s">
        <v>1071</v>
      </c>
      <c r="I16307" s="268" t="s">
        <v>2237</v>
      </c>
      <c r="J16307" s="288">
        <v>424585.03</v>
      </c>
      <c r="K16307" s="83" t="str">
        <f>IFERROR(IFERROR(VLOOKUP(I16307,'DE-PARA'!B:D,3,0),VLOOKUP(I16307,'DE-PARA'!C:D,2,0)),"NÃO ENCONTRADO")</f>
        <v>Entrada Conta Aplicação (+)</v>
      </c>
      <c r="L16307" s="50" t="str">
        <f>VLOOKUP(K16307,'Base -Receita-Despesa'!$B:$AS,1,FALSE)</f>
        <v>ENTRADA CONTA APLICAÇÃO (+)</v>
      </c>
    </row>
    <row r="16308" spans="1:12" x14ac:dyDescent="0.3">
      <c r="A16308" s="82" t="str">
        <f t="shared" si="510"/>
        <v>2019</v>
      </c>
      <c r="B16308" s="263" t="s">
        <v>2228</v>
      </c>
      <c r="C16308" s="264" t="s">
        <v>138</v>
      </c>
      <c r="D16308" s="74" t="str">
        <f t="shared" si="509"/>
        <v>dez/2019</v>
      </c>
      <c r="E16308" s="267">
        <v>43801</v>
      </c>
      <c r="F16308" s="263" t="s">
        <v>1061</v>
      </c>
      <c r="G16308" s="263" t="s">
        <v>2229</v>
      </c>
      <c r="H16308" s="268" t="s">
        <v>4370</v>
      </c>
      <c r="I16308" s="268" t="s">
        <v>126</v>
      </c>
      <c r="J16308" s="288">
        <v>500000</v>
      </c>
      <c r="K16308" s="83" t="str">
        <f>IFERROR(IFERROR(VLOOKUP(I16308,'DE-PARA'!B:D,3,0),VLOOKUP(I16308,'DE-PARA'!C:D,2,0)),"NÃO ENCONTRADO")</f>
        <v>TEV – Transferências Entre Contas (Entradas)</v>
      </c>
      <c r="L16308" s="50" t="str">
        <f>VLOOKUP(K16308,'Base -Receita-Despesa'!$B:$AS,1,FALSE)</f>
        <v>TEV – Transferências Entre Contas (Entradas)</v>
      </c>
    </row>
    <row r="16309" spans="1:12" x14ac:dyDescent="0.3">
      <c r="A16309" s="82" t="str">
        <f t="shared" si="510"/>
        <v>2019</v>
      </c>
      <c r="B16309" s="263" t="s">
        <v>2240</v>
      </c>
      <c r="C16309" s="264" t="s">
        <v>138</v>
      </c>
      <c r="D16309" s="74" t="str">
        <f t="shared" si="509"/>
        <v>dez/2019</v>
      </c>
      <c r="E16309" s="267">
        <v>43802</v>
      </c>
      <c r="F16309" s="263" t="s">
        <v>1070</v>
      </c>
      <c r="G16309" s="263" t="s">
        <v>2229</v>
      </c>
      <c r="H16309" s="268" t="s">
        <v>1071</v>
      </c>
      <c r="I16309" s="268" t="s">
        <v>2237</v>
      </c>
      <c r="J16309" s="288">
        <v>292200.31</v>
      </c>
      <c r="K16309" s="83" t="str">
        <f>IFERROR(IFERROR(VLOOKUP(I16309,'DE-PARA'!B:D,3,0),VLOOKUP(I16309,'DE-PARA'!C:D,2,0)),"NÃO ENCONTRADO")</f>
        <v>Entrada Conta Aplicação (+)</v>
      </c>
      <c r="L16309" s="50" t="str">
        <f>VLOOKUP(K16309,'Base -Receita-Despesa'!$B:$AS,1,FALSE)</f>
        <v>ENTRADA CONTA APLICAÇÃO (+)</v>
      </c>
    </row>
    <row r="16310" spans="1:12" x14ac:dyDescent="0.3">
      <c r="A16310" s="82" t="str">
        <f t="shared" si="510"/>
        <v>2019</v>
      </c>
      <c r="B16310" s="265" t="s">
        <v>2240</v>
      </c>
      <c r="C16310" s="264" t="s">
        <v>138</v>
      </c>
      <c r="D16310" s="74" t="str">
        <f t="shared" si="509"/>
        <v>dez/2019</v>
      </c>
      <c r="E16310" s="277">
        <v>43802</v>
      </c>
      <c r="F16310" s="265" t="s">
        <v>1061</v>
      </c>
      <c r="G16310" s="265" t="s">
        <v>2229</v>
      </c>
      <c r="H16310" s="273" t="s">
        <v>4370</v>
      </c>
      <c r="I16310" s="273" t="s">
        <v>126</v>
      </c>
      <c r="J16310" s="290">
        <v>-292200.31</v>
      </c>
      <c r="K16310" s="83" t="str">
        <f>IFERROR(IFERROR(VLOOKUP(I16310,'DE-PARA'!B:D,3,0),VLOOKUP(I16310,'DE-PARA'!C:D,2,0)),"NÃO ENCONTRADO")</f>
        <v>TEV – Transferências Entre Contas (Entradas)</v>
      </c>
      <c r="L16310" s="50" t="str">
        <f>VLOOKUP(K16310,'Base -Receita-Despesa'!$B:$AS,1,FALSE)</f>
        <v>TEV – Transferências Entre Contas (Entradas)</v>
      </c>
    </row>
    <row r="16311" spans="1:12" x14ac:dyDescent="0.3">
      <c r="A16311" s="82" t="str">
        <f t="shared" si="510"/>
        <v>2019</v>
      </c>
      <c r="B16311" s="263" t="s">
        <v>2228</v>
      </c>
      <c r="C16311" s="264" t="s">
        <v>138</v>
      </c>
      <c r="D16311" s="74" t="str">
        <f t="shared" si="509"/>
        <v>dez/2019</v>
      </c>
      <c r="E16311" s="267">
        <v>43802</v>
      </c>
      <c r="F16311" s="279" t="s">
        <v>437</v>
      </c>
      <c r="G16311" s="263" t="s">
        <v>2229</v>
      </c>
      <c r="H16311" s="268" t="s">
        <v>2362</v>
      </c>
      <c r="I16311" s="273" t="s">
        <v>439</v>
      </c>
      <c r="J16311" s="289">
        <v>-998</v>
      </c>
      <c r="K16311" s="83" t="str">
        <f>IFERROR(IFERROR(VLOOKUP(I16311,'DE-PARA'!B:D,3,0),VLOOKUP(I16311,'DE-PARA'!C:D,2,0)),"NÃO ENCONTRADO")</f>
        <v>Aluguéis</v>
      </c>
      <c r="L16311" s="50" t="str">
        <f>VLOOKUP(K16311,'Base -Receita-Despesa'!$B:$AS,1,FALSE)</f>
        <v>Aluguéis</v>
      </c>
    </row>
    <row r="16312" spans="1:12" x14ac:dyDescent="0.3">
      <c r="A16312" s="82" t="str">
        <f t="shared" si="510"/>
        <v>2019</v>
      </c>
      <c r="B16312" s="263" t="s">
        <v>2228</v>
      </c>
      <c r="C16312" s="264" t="s">
        <v>138</v>
      </c>
      <c r="D16312" s="74" t="str">
        <f t="shared" si="509"/>
        <v>dez/2019</v>
      </c>
      <c r="E16312" s="267">
        <v>43802</v>
      </c>
      <c r="F16312" s="263">
        <v>15723</v>
      </c>
      <c r="G16312" s="263" t="s">
        <v>2229</v>
      </c>
      <c r="H16312" s="268" t="s">
        <v>4384</v>
      </c>
      <c r="I16312" s="283" t="s">
        <v>200</v>
      </c>
      <c r="J16312" s="288">
        <v>-9308.61</v>
      </c>
      <c r="K16312" s="83" t="str">
        <f>IFERROR(IFERROR(VLOOKUP(I16312,'DE-PARA'!B:D,3,0),VLOOKUP(I16312,'DE-PARA'!C:D,2,0)),"NÃO ENCONTRADO")</f>
        <v>Serviços</v>
      </c>
      <c r="L16312" s="50" t="str">
        <f>VLOOKUP(K16312,'Base -Receita-Despesa'!$B:$AS,1,FALSE)</f>
        <v>Serviços</v>
      </c>
    </row>
    <row r="16313" spans="1:12" x14ac:dyDescent="0.3">
      <c r="A16313" s="82" t="str">
        <f t="shared" si="510"/>
        <v>2019</v>
      </c>
      <c r="B16313" s="263" t="s">
        <v>2228</v>
      </c>
      <c r="C16313" s="264" t="s">
        <v>138</v>
      </c>
      <c r="D16313" s="74" t="str">
        <f t="shared" si="509"/>
        <v>dez/2019</v>
      </c>
      <c r="E16313" s="267">
        <v>43802</v>
      </c>
      <c r="F16313" s="263">
        <v>17355</v>
      </c>
      <c r="G16313" s="263" t="s">
        <v>2229</v>
      </c>
      <c r="H16313" s="268" t="s">
        <v>2401</v>
      </c>
      <c r="I16313" s="283" t="s">
        <v>2182</v>
      </c>
      <c r="J16313" s="288">
        <v>-2815.74</v>
      </c>
      <c r="K16313" s="83" t="str">
        <f>IFERROR(IFERROR(VLOOKUP(I16313,'DE-PARA'!B:D,3,0),VLOOKUP(I16313,'DE-PARA'!C:D,2,0)),"NÃO ENCONTRADO")</f>
        <v>Materiais</v>
      </c>
      <c r="L16313" s="50" t="str">
        <f>VLOOKUP(K16313,'Base -Receita-Despesa'!$B:$AS,1,FALSE)</f>
        <v>Materiais</v>
      </c>
    </row>
    <row r="16314" spans="1:12" x14ac:dyDescent="0.3">
      <c r="A16314" s="82" t="str">
        <f t="shared" si="510"/>
        <v>2019</v>
      </c>
      <c r="B16314" s="263" t="s">
        <v>2228</v>
      </c>
      <c r="C16314" s="264" t="s">
        <v>138</v>
      </c>
      <c r="D16314" s="74" t="str">
        <f t="shared" si="509"/>
        <v>dez/2019</v>
      </c>
      <c r="E16314" s="267">
        <v>43802</v>
      </c>
      <c r="F16314" s="263" t="s">
        <v>1261</v>
      </c>
      <c r="G16314" s="263" t="s">
        <v>2229</v>
      </c>
      <c r="H16314" s="268" t="s">
        <v>879</v>
      </c>
      <c r="I16314" s="268" t="s">
        <v>135</v>
      </c>
      <c r="J16314" s="289">
        <v>-9.5</v>
      </c>
      <c r="K16314" s="83" t="str">
        <f>IFERROR(IFERROR(VLOOKUP(I16314,'DE-PARA'!B:D,3,0),VLOOKUP(I16314,'DE-PARA'!C:D,2,0)),"NÃO ENCONTRADO")</f>
        <v>Outras Saídas</v>
      </c>
      <c r="L16314" s="50" t="str">
        <f>VLOOKUP(K16314,'Base -Receita-Despesa'!$B:$AS,1,FALSE)</f>
        <v>Outras Saídas</v>
      </c>
    </row>
    <row r="16315" spans="1:12" x14ac:dyDescent="0.3">
      <c r="A16315" s="82" t="str">
        <f t="shared" si="510"/>
        <v>2019</v>
      </c>
      <c r="B16315" s="263" t="s">
        <v>2228</v>
      </c>
      <c r="C16315" s="264" t="s">
        <v>138</v>
      </c>
      <c r="D16315" s="74" t="str">
        <f t="shared" si="509"/>
        <v>dez/2019</v>
      </c>
      <c r="E16315" s="267">
        <v>43802</v>
      </c>
      <c r="F16315" s="263" t="s">
        <v>1261</v>
      </c>
      <c r="G16315" s="263" t="s">
        <v>2229</v>
      </c>
      <c r="H16315" s="268" t="s">
        <v>879</v>
      </c>
      <c r="I16315" s="268" t="s">
        <v>135</v>
      </c>
      <c r="J16315" s="289">
        <v>-9.5</v>
      </c>
      <c r="K16315" s="83" t="str">
        <f>IFERROR(IFERROR(VLOOKUP(I16315,'DE-PARA'!B:D,3,0),VLOOKUP(I16315,'DE-PARA'!C:D,2,0)),"NÃO ENCONTRADO")</f>
        <v>Outras Saídas</v>
      </c>
      <c r="L16315" s="50" t="str">
        <f>VLOOKUP(K16315,'Base -Receita-Despesa'!$B:$AS,1,FALSE)</f>
        <v>Outras Saídas</v>
      </c>
    </row>
    <row r="16316" spans="1:12" x14ac:dyDescent="0.3">
      <c r="A16316" s="82" t="str">
        <f t="shared" si="510"/>
        <v>2019</v>
      </c>
      <c r="B16316" s="263" t="s">
        <v>2228</v>
      </c>
      <c r="C16316" s="264" t="s">
        <v>138</v>
      </c>
      <c r="D16316" s="74" t="str">
        <f t="shared" si="509"/>
        <v>dez/2019</v>
      </c>
      <c r="E16316" s="267">
        <v>43802</v>
      </c>
      <c r="F16316" s="263" t="s">
        <v>1261</v>
      </c>
      <c r="G16316" s="263" t="s">
        <v>2229</v>
      </c>
      <c r="H16316" s="268" t="s">
        <v>879</v>
      </c>
      <c r="I16316" s="268" t="s">
        <v>135</v>
      </c>
      <c r="J16316" s="289">
        <v>-9.5</v>
      </c>
      <c r="K16316" s="83" t="str">
        <f>IFERROR(IFERROR(VLOOKUP(I16316,'DE-PARA'!B:D,3,0),VLOOKUP(I16316,'DE-PARA'!C:D,2,0)),"NÃO ENCONTRADO")</f>
        <v>Outras Saídas</v>
      </c>
      <c r="L16316" s="50" t="str">
        <f>VLOOKUP(K16316,'Base -Receita-Despesa'!$B:$AS,1,FALSE)</f>
        <v>Outras Saídas</v>
      </c>
    </row>
    <row r="16317" spans="1:12" x14ac:dyDescent="0.3">
      <c r="A16317" s="82" t="str">
        <f t="shared" si="510"/>
        <v>2019</v>
      </c>
      <c r="B16317" s="263" t="s">
        <v>2228</v>
      </c>
      <c r="C16317" s="264" t="s">
        <v>138</v>
      </c>
      <c r="D16317" s="74" t="str">
        <f t="shared" si="509"/>
        <v>dez/2019</v>
      </c>
      <c r="E16317" s="267">
        <v>43802</v>
      </c>
      <c r="F16317" s="263" t="s">
        <v>1261</v>
      </c>
      <c r="G16317" s="263" t="s">
        <v>2229</v>
      </c>
      <c r="H16317" s="268" t="s">
        <v>879</v>
      </c>
      <c r="I16317" s="268" t="s">
        <v>135</v>
      </c>
      <c r="J16317" s="289">
        <v>-9.5</v>
      </c>
      <c r="K16317" s="83" t="str">
        <f>IFERROR(IFERROR(VLOOKUP(I16317,'DE-PARA'!B:D,3,0),VLOOKUP(I16317,'DE-PARA'!C:D,2,0)),"NÃO ENCONTRADO")</f>
        <v>Outras Saídas</v>
      </c>
      <c r="L16317" s="50" t="str">
        <f>VLOOKUP(K16317,'Base -Receita-Despesa'!$B:$AS,1,FALSE)</f>
        <v>Outras Saídas</v>
      </c>
    </row>
    <row r="16318" spans="1:12" x14ac:dyDescent="0.3">
      <c r="A16318" s="82" t="str">
        <f t="shared" si="510"/>
        <v>2019</v>
      </c>
      <c r="B16318" s="263" t="s">
        <v>2228</v>
      </c>
      <c r="C16318" s="264" t="s">
        <v>138</v>
      </c>
      <c r="D16318" s="74" t="str">
        <f t="shared" si="509"/>
        <v>dez/2019</v>
      </c>
      <c r="E16318" s="267">
        <v>43802</v>
      </c>
      <c r="F16318" s="263" t="s">
        <v>1261</v>
      </c>
      <c r="G16318" s="263" t="s">
        <v>2229</v>
      </c>
      <c r="H16318" s="268" t="s">
        <v>879</v>
      </c>
      <c r="I16318" s="268" t="s">
        <v>135</v>
      </c>
      <c r="J16318" s="289">
        <v>-9.5</v>
      </c>
      <c r="K16318" s="83" t="str">
        <f>IFERROR(IFERROR(VLOOKUP(I16318,'DE-PARA'!B:D,3,0),VLOOKUP(I16318,'DE-PARA'!C:D,2,0)),"NÃO ENCONTRADO")</f>
        <v>Outras Saídas</v>
      </c>
      <c r="L16318" s="50" t="str">
        <f>VLOOKUP(K16318,'Base -Receita-Despesa'!$B:$AS,1,FALSE)</f>
        <v>Outras Saídas</v>
      </c>
    </row>
    <row r="16319" spans="1:12" x14ac:dyDescent="0.3">
      <c r="A16319" s="82" t="str">
        <f t="shared" si="510"/>
        <v>2019</v>
      </c>
      <c r="B16319" s="263" t="s">
        <v>2228</v>
      </c>
      <c r="C16319" s="264" t="s">
        <v>138</v>
      </c>
      <c r="D16319" s="74" t="str">
        <f t="shared" si="509"/>
        <v>dez/2019</v>
      </c>
      <c r="E16319" s="267">
        <v>43802</v>
      </c>
      <c r="F16319" s="263" t="s">
        <v>1261</v>
      </c>
      <c r="G16319" s="263" t="s">
        <v>2229</v>
      </c>
      <c r="H16319" s="268" t="s">
        <v>879</v>
      </c>
      <c r="I16319" s="268" t="s">
        <v>135</v>
      </c>
      <c r="J16319" s="289">
        <v>-9.5</v>
      </c>
      <c r="K16319" s="83" t="str">
        <f>IFERROR(IFERROR(VLOOKUP(I16319,'DE-PARA'!B:D,3,0),VLOOKUP(I16319,'DE-PARA'!C:D,2,0)),"NÃO ENCONTRADO")</f>
        <v>Outras Saídas</v>
      </c>
      <c r="L16319" s="50" t="str">
        <f>VLOOKUP(K16319,'Base -Receita-Despesa'!$B:$AS,1,FALSE)</f>
        <v>Outras Saídas</v>
      </c>
    </row>
    <row r="16320" spans="1:12" x14ac:dyDescent="0.3">
      <c r="A16320" s="82" t="str">
        <f t="shared" si="510"/>
        <v>2019</v>
      </c>
      <c r="B16320" s="263" t="s">
        <v>2228</v>
      </c>
      <c r="C16320" s="264" t="s">
        <v>138</v>
      </c>
      <c r="D16320" s="74" t="str">
        <f t="shared" si="509"/>
        <v>dez/2019</v>
      </c>
      <c r="E16320" s="267">
        <v>43802</v>
      </c>
      <c r="F16320" s="263" t="s">
        <v>1261</v>
      </c>
      <c r="G16320" s="263" t="s">
        <v>2229</v>
      </c>
      <c r="H16320" s="268" t="s">
        <v>879</v>
      </c>
      <c r="I16320" s="268" t="s">
        <v>135</v>
      </c>
      <c r="J16320" s="289">
        <v>-9.5</v>
      </c>
      <c r="K16320" s="83" t="str">
        <f>IFERROR(IFERROR(VLOOKUP(I16320,'DE-PARA'!B:D,3,0),VLOOKUP(I16320,'DE-PARA'!C:D,2,0)),"NÃO ENCONTRADO")</f>
        <v>Outras Saídas</v>
      </c>
      <c r="L16320" s="50" t="str">
        <f>VLOOKUP(K16320,'Base -Receita-Despesa'!$B:$AS,1,FALSE)</f>
        <v>Outras Saídas</v>
      </c>
    </row>
    <row r="16321" spans="1:12" x14ac:dyDescent="0.3">
      <c r="A16321" s="82" t="str">
        <f t="shared" si="510"/>
        <v>2019</v>
      </c>
      <c r="B16321" s="263" t="s">
        <v>2228</v>
      </c>
      <c r="C16321" s="264" t="s">
        <v>138</v>
      </c>
      <c r="D16321" s="74" t="str">
        <f t="shared" si="509"/>
        <v>dez/2019</v>
      </c>
      <c r="E16321" s="267">
        <v>43802</v>
      </c>
      <c r="F16321" s="263" t="s">
        <v>1261</v>
      </c>
      <c r="G16321" s="263" t="s">
        <v>2229</v>
      </c>
      <c r="H16321" s="268" t="s">
        <v>879</v>
      </c>
      <c r="I16321" s="268" t="s">
        <v>135</v>
      </c>
      <c r="J16321" s="289">
        <v>-9.5</v>
      </c>
      <c r="K16321" s="83" t="str">
        <f>IFERROR(IFERROR(VLOOKUP(I16321,'DE-PARA'!B:D,3,0),VLOOKUP(I16321,'DE-PARA'!C:D,2,0)),"NÃO ENCONTRADO")</f>
        <v>Outras Saídas</v>
      </c>
      <c r="L16321" s="50" t="str">
        <f>VLOOKUP(K16321,'Base -Receita-Despesa'!$B:$AS,1,FALSE)</f>
        <v>Outras Saídas</v>
      </c>
    </row>
    <row r="16322" spans="1:12" x14ac:dyDescent="0.3">
      <c r="A16322" s="82" t="str">
        <f t="shared" si="510"/>
        <v>2019</v>
      </c>
      <c r="B16322" s="263" t="s">
        <v>2228</v>
      </c>
      <c r="C16322" s="264" t="s">
        <v>138</v>
      </c>
      <c r="D16322" s="74" t="str">
        <f t="shared" si="509"/>
        <v>dez/2019</v>
      </c>
      <c r="E16322" s="267">
        <v>43802</v>
      </c>
      <c r="F16322" s="263" t="s">
        <v>1261</v>
      </c>
      <c r="G16322" s="263" t="s">
        <v>2229</v>
      </c>
      <c r="H16322" s="268" t="s">
        <v>879</v>
      </c>
      <c r="I16322" s="268" t="s">
        <v>135</v>
      </c>
      <c r="J16322" s="289">
        <v>-9.5</v>
      </c>
      <c r="K16322" s="83" t="str">
        <f>IFERROR(IFERROR(VLOOKUP(I16322,'DE-PARA'!B:D,3,0),VLOOKUP(I16322,'DE-PARA'!C:D,2,0)),"NÃO ENCONTRADO")</f>
        <v>Outras Saídas</v>
      </c>
      <c r="L16322" s="50" t="str">
        <f>VLOOKUP(K16322,'Base -Receita-Despesa'!$B:$AS,1,FALSE)</f>
        <v>Outras Saídas</v>
      </c>
    </row>
    <row r="16323" spans="1:12" x14ac:dyDescent="0.3">
      <c r="A16323" s="82" t="str">
        <f t="shared" si="510"/>
        <v>2019</v>
      </c>
      <c r="B16323" s="263" t="s">
        <v>2228</v>
      </c>
      <c r="C16323" s="264" t="s">
        <v>138</v>
      </c>
      <c r="D16323" s="74" t="str">
        <f t="shared" si="509"/>
        <v>dez/2019</v>
      </c>
      <c r="E16323" s="267">
        <v>43802</v>
      </c>
      <c r="F16323" s="263" t="s">
        <v>1261</v>
      </c>
      <c r="G16323" s="263" t="s">
        <v>2229</v>
      </c>
      <c r="H16323" s="268" t="s">
        <v>879</v>
      </c>
      <c r="I16323" s="268" t="s">
        <v>135</v>
      </c>
      <c r="J16323" s="289">
        <v>-9.5</v>
      </c>
      <c r="K16323" s="83" t="str">
        <f>IFERROR(IFERROR(VLOOKUP(I16323,'DE-PARA'!B:D,3,0),VLOOKUP(I16323,'DE-PARA'!C:D,2,0)),"NÃO ENCONTRADO")</f>
        <v>Outras Saídas</v>
      </c>
      <c r="L16323" s="50" t="str">
        <f>VLOOKUP(K16323,'Base -Receita-Despesa'!$B:$AS,1,FALSE)</f>
        <v>Outras Saídas</v>
      </c>
    </row>
    <row r="16324" spans="1:12" x14ac:dyDescent="0.3">
      <c r="A16324" s="82" t="str">
        <f t="shared" si="510"/>
        <v>2019</v>
      </c>
      <c r="B16324" s="263" t="s">
        <v>2228</v>
      </c>
      <c r="C16324" s="264" t="s">
        <v>138</v>
      </c>
      <c r="D16324" s="74" t="str">
        <f t="shared" ref="D16324:D16387" si="511">TEXT(E16324,"mmm/aaaa")</f>
        <v>dez/2019</v>
      </c>
      <c r="E16324" s="267">
        <v>43802</v>
      </c>
      <c r="F16324" s="263" t="s">
        <v>1261</v>
      </c>
      <c r="G16324" s="263" t="s">
        <v>2229</v>
      </c>
      <c r="H16324" s="268" t="s">
        <v>879</v>
      </c>
      <c r="I16324" s="268" t="s">
        <v>135</v>
      </c>
      <c r="J16324" s="289">
        <v>-9.5</v>
      </c>
      <c r="K16324" s="83" t="str">
        <f>IFERROR(IFERROR(VLOOKUP(I16324,'DE-PARA'!B:D,3,0),VLOOKUP(I16324,'DE-PARA'!C:D,2,0)),"NÃO ENCONTRADO")</f>
        <v>Outras Saídas</v>
      </c>
      <c r="L16324" s="50" t="str">
        <f>VLOOKUP(K16324,'Base -Receita-Despesa'!$B:$AS,1,FALSE)</f>
        <v>Outras Saídas</v>
      </c>
    </row>
    <row r="16325" spans="1:12" x14ac:dyDescent="0.3">
      <c r="A16325" s="82" t="str">
        <f t="shared" si="510"/>
        <v>2019</v>
      </c>
      <c r="B16325" s="263" t="s">
        <v>2228</v>
      </c>
      <c r="C16325" s="264" t="s">
        <v>138</v>
      </c>
      <c r="D16325" s="74" t="str">
        <f t="shared" si="511"/>
        <v>dez/2019</v>
      </c>
      <c r="E16325" s="267">
        <v>43802</v>
      </c>
      <c r="F16325" s="263">
        <v>171</v>
      </c>
      <c r="G16325" s="263" t="s">
        <v>2229</v>
      </c>
      <c r="H16325" s="268" t="s">
        <v>2389</v>
      </c>
      <c r="I16325" s="283" t="s">
        <v>2197</v>
      </c>
      <c r="J16325" s="288">
        <v>-4000</v>
      </c>
      <c r="K16325" s="83" t="str">
        <f>IFERROR(IFERROR(VLOOKUP(I16325,'DE-PARA'!B:D,3,0),VLOOKUP(I16325,'DE-PARA'!C:D,2,0)),"NÃO ENCONTRADO")</f>
        <v>Serviços</v>
      </c>
      <c r="L16325" s="50" t="str">
        <f>VLOOKUP(K16325,'Base -Receita-Despesa'!$B:$AS,1,FALSE)</f>
        <v>Serviços</v>
      </c>
    </row>
    <row r="16326" spans="1:12" x14ac:dyDescent="0.3">
      <c r="A16326" s="82" t="str">
        <f t="shared" si="510"/>
        <v>2019</v>
      </c>
      <c r="B16326" s="263" t="s">
        <v>2228</v>
      </c>
      <c r="C16326" s="264" t="s">
        <v>138</v>
      </c>
      <c r="D16326" s="74" t="str">
        <f t="shared" si="511"/>
        <v>dez/2019</v>
      </c>
      <c r="E16326" s="267">
        <v>43802</v>
      </c>
      <c r="F16326" s="263">
        <v>454</v>
      </c>
      <c r="G16326" s="263" t="s">
        <v>2229</v>
      </c>
      <c r="H16326" s="270" t="s">
        <v>4391</v>
      </c>
      <c r="I16326" s="270" t="s">
        <v>2202</v>
      </c>
      <c r="J16326" s="288">
        <v>-8964.6</v>
      </c>
      <c r="K16326" s="83" t="str">
        <f>IFERROR(IFERROR(VLOOKUP(I16326,'DE-PARA'!B:D,3,0),VLOOKUP(I16326,'DE-PARA'!C:D,2,0)),"NÃO ENCONTRADO")</f>
        <v>Serviços</v>
      </c>
      <c r="L16326" s="50" t="str">
        <f>VLOOKUP(K16326,'Base -Receita-Despesa'!$B:$AS,1,FALSE)</f>
        <v>Serviços</v>
      </c>
    </row>
    <row r="16327" spans="1:12" x14ac:dyDescent="0.3">
      <c r="A16327" s="82" t="str">
        <f t="shared" si="510"/>
        <v>2019</v>
      </c>
      <c r="B16327" s="263" t="s">
        <v>2228</v>
      </c>
      <c r="C16327" s="264" t="s">
        <v>138</v>
      </c>
      <c r="D16327" s="74" t="str">
        <f t="shared" si="511"/>
        <v>dez/2019</v>
      </c>
      <c r="E16327" s="267">
        <v>43802</v>
      </c>
      <c r="F16327" s="263" t="s">
        <v>139</v>
      </c>
      <c r="G16327" s="263" t="s">
        <v>2229</v>
      </c>
      <c r="H16327" s="268" t="s">
        <v>4994</v>
      </c>
      <c r="I16327" s="268" t="s">
        <v>141</v>
      </c>
      <c r="J16327" s="288">
        <v>1207.4100000000001</v>
      </c>
      <c r="K16327" s="83" t="str">
        <f>IFERROR(IFERROR(VLOOKUP(I16327,'DE-PARA'!B:D,3,0),VLOOKUP(I16327,'DE-PARA'!C:D,2,0)),"NÃO ENCONTRADO")</f>
        <v>Pessoal</v>
      </c>
      <c r="L16327" s="50" t="str">
        <f>VLOOKUP(K16327,'Base -Receita-Despesa'!$B:$AS,1,FALSE)</f>
        <v>Pessoal</v>
      </c>
    </row>
    <row r="16328" spans="1:12" x14ac:dyDescent="0.3">
      <c r="A16328" s="82" t="str">
        <f t="shared" si="510"/>
        <v>2019</v>
      </c>
      <c r="B16328" s="263" t="s">
        <v>2228</v>
      </c>
      <c r="C16328" s="264" t="s">
        <v>138</v>
      </c>
      <c r="D16328" s="74" t="str">
        <f t="shared" si="511"/>
        <v>dez/2019</v>
      </c>
      <c r="E16328" s="267">
        <v>43802</v>
      </c>
      <c r="F16328" s="263" t="s">
        <v>139</v>
      </c>
      <c r="G16328" s="263" t="s">
        <v>2229</v>
      </c>
      <c r="H16328" s="268" t="s">
        <v>4995</v>
      </c>
      <c r="I16328" s="268" t="s">
        <v>141</v>
      </c>
      <c r="J16328" s="289">
        <v>-538.20000000000005</v>
      </c>
      <c r="K16328" s="83" t="str">
        <f>IFERROR(IFERROR(VLOOKUP(I16328,'DE-PARA'!B:D,3,0),VLOOKUP(I16328,'DE-PARA'!C:D,2,0)),"NÃO ENCONTRADO")</f>
        <v>Pessoal</v>
      </c>
      <c r="L16328" s="50" t="str">
        <f>VLOOKUP(K16328,'Base -Receita-Despesa'!$B:$AS,1,FALSE)</f>
        <v>Pessoal</v>
      </c>
    </row>
    <row r="16329" spans="1:12" x14ac:dyDescent="0.3">
      <c r="A16329" s="82" t="str">
        <f t="shared" si="510"/>
        <v>2019</v>
      </c>
      <c r="B16329" s="263" t="s">
        <v>2228</v>
      </c>
      <c r="C16329" s="264" t="s">
        <v>138</v>
      </c>
      <c r="D16329" s="74" t="str">
        <f t="shared" si="511"/>
        <v>dez/2019</v>
      </c>
      <c r="E16329" s="267">
        <v>43802</v>
      </c>
      <c r="F16329" s="263" t="s">
        <v>139</v>
      </c>
      <c r="G16329" s="263" t="s">
        <v>2229</v>
      </c>
      <c r="H16329" s="268" t="s">
        <v>4996</v>
      </c>
      <c r="I16329" s="268" t="s">
        <v>141</v>
      </c>
      <c r="J16329" s="289">
        <v>-871.82</v>
      </c>
      <c r="K16329" s="83" t="str">
        <f>IFERROR(IFERROR(VLOOKUP(I16329,'DE-PARA'!B:D,3,0),VLOOKUP(I16329,'DE-PARA'!C:D,2,0)),"NÃO ENCONTRADO")</f>
        <v>Pessoal</v>
      </c>
      <c r="L16329" s="50" t="str">
        <f>VLOOKUP(K16329,'Base -Receita-Despesa'!$B:$AS,1,FALSE)</f>
        <v>Pessoal</v>
      </c>
    </row>
    <row r="16330" spans="1:12" x14ac:dyDescent="0.3">
      <c r="A16330" s="82" t="str">
        <f t="shared" si="510"/>
        <v>2019</v>
      </c>
      <c r="B16330" s="263" t="s">
        <v>2228</v>
      </c>
      <c r="C16330" s="264" t="s">
        <v>138</v>
      </c>
      <c r="D16330" s="74" t="str">
        <f t="shared" si="511"/>
        <v>dez/2019</v>
      </c>
      <c r="E16330" s="267">
        <v>43802</v>
      </c>
      <c r="F16330" s="263" t="s">
        <v>139</v>
      </c>
      <c r="G16330" s="263" t="s">
        <v>2229</v>
      </c>
      <c r="H16330" s="268" t="s">
        <v>4994</v>
      </c>
      <c r="I16330" s="268" t="s">
        <v>141</v>
      </c>
      <c r="J16330" s="288">
        <v>-1207.4100000000001</v>
      </c>
      <c r="K16330" s="83" t="str">
        <f>IFERROR(IFERROR(VLOOKUP(I16330,'DE-PARA'!B:D,3,0),VLOOKUP(I16330,'DE-PARA'!C:D,2,0)),"NÃO ENCONTRADO")</f>
        <v>Pessoal</v>
      </c>
      <c r="L16330" s="50" t="str">
        <f>VLOOKUP(K16330,'Base -Receita-Despesa'!$B:$AS,1,FALSE)</f>
        <v>Pessoal</v>
      </c>
    </row>
    <row r="16331" spans="1:12" x14ac:dyDescent="0.3">
      <c r="A16331" s="82" t="str">
        <f t="shared" si="510"/>
        <v>2019</v>
      </c>
      <c r="B16331" s="263" t="s">
        <v>2228</v>
      </c>
      <c r="C16331" s="264" t="s">
        <v>138</v>
      </c>
      <c r="D16331" s="74" t="str">
        <f t="shared" si="511"/>
        <v>dez/2019</v>
      </c>
      <c r="E16331" s="267">
        <v>43802</v>
      </c>
      <c r="F16331" s="263" t="s">
        <v>139</v>
      </c>
      <c r="G16331" s="263" t="s">
        <v>2229</v>
      </c>
      <c r="H16331" s="268" t="s">
        <v>3280</v>
      </c>
      <c r="I16331" s="268" t="s">
        <v>141</v>
      </c>
      <c r="J16331" s="288">
        <v>-1504.76</v>
      </c>
      <c r="K16331" s="83" t="str">
        <f>IFERROR(IFERROR(VLOOKUP(I16331,'DE-PARA'!B:D,3,0),VLOOKUP(I16331,'DE-PARA'!C:D,2,0)),"NÃO ENCONTRADO")</f>
        <v>Pessoal</v>
      </c>
      <c r="L16331" s="50" t="str">
        <f>VLOOKUP(K16331,'Base -Receita-Despesa'!$B:$AS,1,FALSE)</f>
        <v>Pessoal</v>
      </c>
    </row>
    <row r="16332" spans="1:12" x14ac:dyDescent="0.3">
      <c r="A16332" s="82" t="str">
        <f t="shared" si="510"/>
        <v>2019</v>
      </c>
      <c r="B16332" s="263" t="s">
        <v>2228</v>
      </c>
      <c r="C16332" s="264" t="s">
        <v>138</v>
      </c>
      <c r="D16332" s="74" t="str">
        <f t="shared" si="511"/>
        <v>dez/2019</v>
      </c>
      <c r="E16332" s="267">
        <v>43802</v>
      </c>
      <c r="F16332" s="263" t="s">
        <v>139</v>
      </c>
      <c r="G16332" s="263" t="s">
        <v>2229</v>
      </c>
      <c r="H16332" s="268" t="s">
        <v>4997</v>
      </c>
      <c r="I16332" s="268" t="s">
        <v>141</v>
      </c>
      <c r="J16332" s="288">
        <v>-1801.6</v>
      </c>
      <c r="K16332" s="83" t="str">
        <f>IFERROR(IFERROR(VLOOKUP(I16332,'DE-PARA'!B:D,3,0),VLOOKUP(I16332,'DE-PARA'!C:D,2,0)),"NÃO ENCONTRADO")</f>
        <v>Pessoal</v>
      </c>
      <c r="L16332" s="50" t="str">
        <f>VLOOKUP(K16332,'Base -Receita-Despesa'!$B:$AS,1,FALSE)</f>
        <v>Pessoal</v>
      </c>
    </row>
    <row r="16333" spans="1:12" x14ac:dyDescent="0.3">
      <c r="A16333" s="82" t="str">
        <f t="shared" si="510"/>
        <v>2019</v>
      </c>
      <c r="B16333" s="263" t="s">
        <v>2228</v>
      </c>
      <c r="C16333" s="264" t="s">
        <v>138</v>
      </c>
      <c r="D16333" s="74" t="str">
        <f t="shared" si="511"/>
        <v>dez/2019</v>
      </c>
      <c r="E16333" s="267">
        <v>43802</v>
      </c>
      <c r="F16333" s="263" t="s">
        <v>139</v>
      </c>
      <c r="G16333" s="263" t="s">
        <v>2229</v>
      </c>
      <c r="H16333" s="268" t="s">
        <v>4614</v>
      </c>
      <c r="I16333" s="268" t="s">
        <v>141</v>
      </c>
      <c r="J16333" s="288">
        <v>-1916.46</v>
      </c>
      <c r="K16333" s="83" t="str">
        <f>IFERROR(IFERROR(VLOOKUP(I16333,'DE-PARA'!B:D,3,0),VLOOKUP(I16333,'DE-PARA'!C:D,2,0)),"NÃO ENCONTRADO")</f>
        <v>Pessoal</v>
      </c>
      <c r="L16333" s="50" t="str">
        <f>VLOOKUP(K16333,'Base -Receita-Despesa'!$B:$AS,1,FALSE)</f>
        <v>Pessoal</v>
      </c>
    </row>
    <row r="16334" spans="1:12" x14ac:dyDescent="0.3">
      <c r="A16334" s="82" t="str">
        <f t="shared" si="510"/>
        <v>2019</v>
      </c>
      <c r="B16334" s="263" t="s">
        <v>2228</v>
      </c>
      <c r="C16334" s="264" t="s">
        <v>138</v>
      </c>
      <c r="D16334" s="74" t="str">
        <f t="shared" si="511"/>
        <v>dez/2019</v>
      </c>
      <c r="E16334" s="267">
        <v>43802</v>
      </c>
      <c r="F16334" s="263" t="s">
        <v>139</v>
      </c>
      <c r="G16334" s="263" t="s">
        <v>2229</v>
      </c>
      <c r="H16334" s="268" t="s">
        <v>4998</v>
      </c>
      <c r="I16334" s="268" t="s">
        <v>141</v>
      </c>
      <c r="J16334" s="288">
        <v>-3185.33</v>
      </c>
      <c r="K16334" s="83" t="str">
        <f>IFERROR(IFERROR(VLOOKUP(I16334,'DE-PARA'!B:D,3,0),VLOOKUP(I16334,'DE-PARA'!C:D,2,0)),"NÃO ENCONTRADO")</f>
        <v>Pessoal</v>
      </c>
      <c r="L16334" s="50" t="str">
        <f>VLOOKUP(K16334,'Base -Receita-Despesa'!$B:$AS,1,FALSE)</f>
        <v>Pessoal</v>
      </c>
    </row>
    <row r="16335" spans="1:12" x14ac:dyDescent="0.3">
      <c r="A16335" s="82" t="str">
        <f t="shared" si="510"/>
        <v>2019</v>
      </c>
      <c r="B16335" s="263" t="s">
        <v>2228</v>
      </c>
      <c r="C16335" s="264" t="s">
        <v>138</v>
      </c>
      <c r="D16335" s="74" t="str">
        <f t="shared" si="511"/>
        <v>dez/2019</v>
      </c>
      <c r="E16335" s="267">
        <v>43802</v>
      </c>
      <c r="F16335" s="263" t="s">
        <v>139</v>
      </c>
      <c r="G16335" s="263" t="s">
        <v>2229</v>
      </c>
      <c r="H16335" s="268" t="s">
        <v>4845</v>
      </c>
      <c r="I16335" s="268" t="s">
        <v>141</v>
      </c>
      <c r="J16335" s="288">
        <v>-3185.33</v>
      </c>
      <c r="K16335" s="83" t="str">
        <f>IFERROR(IFERROR(VLOOKUP(I16335,'DE-PARA'!B:D,3,0),VLOOKUP(I16335,'DE-PARA'!C:D,2,0)),"NÃO ENCONTRADO")</f>
        <v>Pessoal</v>
      </c>
      <c r="L16335" s="50" t="str">
        <f>VLOOKUP(K16335,'Base -Receita-Despesa'!$B:$AS,1,FALSE)</f>
        <v>Pessoal</v>
      </c>
    </row>
    <row r="16336" spans="1:12" x14ac:dyDescent="0.3">
      <c r="A16336" s="82" t="str">
        <f t="shared" si="510"/>
        <v>2019</v>
      </c>
      <c r="B16336" s="263" t="s">
        <v>2228</v>
      </c>
      <c r="C16336" s="264" t="s">
        <v>138</v>
      </c>
      <c r="D16336" s="74" t="str">
        <f t="shared" si="511"/>
        <v>dez/2019</v>
      </c>
      <c r="E16336" s="267">
        <v>43802</v>
      </c>
      <c r="F16336" s="263" t="s">
        <v>139</v>
      </c>
      <c r="G16336" s="263" t="s">
        <v>2229</v>
      </c>
      <c r="H16336" s="268" t="s">
        <v>542</v>
      </c>
      <c r="I16336" s="268" t="s">
        <v>141</v>
      </c>
      <c r="J16336" s="288">
        <v>-7033.29</v>
      </c>
      <c r="K16336" s="83" t="str">
        <f>IFERROR(IFERROR(VLOOKUP(I16336,'DE-PARA'!B:D,3,0),VLOOKUP(I16336,'DE-PARA'!C:D,2,0)),"NÃO ENCONTRADO")</f>
        <v>Pessoal</v>
      </c>
      <c r="L16336" s="50" t="str">
        <f>VLOOKUP(K16336,'Base -Receita-Despesa'!$B:$AS,1,FALSE)</f>
        <v>Pessoal</v>
      </c>
    </row>
    <row r="16337" spans="1:12" x14ac:dyDescent="0.3">
      <c r="A16337" s="82" t="str">
        <f t="shared" si="510"/>
        <v>2019</v>
      </c>
      <c r="B16337" s="263" t="s">
        <v>2228</v>
      </c>
      <c r="C16337" s="264" t="s">
        <v>138</v>
      </c>
      <c r="D16337" s="74" t="str">
        <f t="shared" si="511"/>
        <v>dez/2019</v>
      </c>
      <c r="E16337" s="267">
        <v>43802</v>
      </c>
      <c r="F16337" s="263">
        <v>2024</v>
      </c>
      <c r="G16337" s="263" t="s">
        <v>2229</v>
      </c>
      <c r="H16337" s="270" t="s">
        <v>4768</v>
      </c>
      <c r="I16337" s="270" t="s">
        <v>118</v>
      </c>
      <c r="J16337" s="288">
        <v>-120626.38</v>
      </c>
      <c r="K16337" s="83" t="str">
        <f>IFERROR(IFERROR(VLOOKUP(I16337,'DE-PARA'!B:D,3,0),VLOOKUP(I16337,'DE-PARA'!C:D,2,0)),"NÃO ENCONTRADO")</f>
        <v>Serviços</v>
      </c>
      <c r="L16337" s="50" t="str">
        <f>VLOOKUP(K16337,'Base -Receita-Despesa'!$B:$AS,1,FALSE)</f>
        <v>Serviços</v>
      </c>
    </row>
    <row r="16338" spans="1:12" x14ac:dyDescent="0.3">
      <c r="A16338" s="82" t="str">
        <f t="shared" si="510"/>
        <v>2019</v>
      </c>
      <c r="B16338" s="263" t="s">
        <v>2228</v>
      </c>
      <c r="C16338" s="264" t="s">
        <v>138</v>
      </c>
      <c r="D16338" s="74" t="str">
        <f t="shared" si="511"/>
        <v>dez/2019</v>
      </c>
      <c r="E16338" s="267">
        <v>43802</v>
      </c>
      <c r="F16338" s="263" t="s">
        <v>1070</v>
      </c>
      <c r="G16338" s="263" t="s">
        <v>2229</v>
      </c>
      <c r="H16338" s="268" t="s">
        <v>1071</v>
      </c>
      <c r="I16338" s="268" t="s">
        <v>2237</v>
      </c>
      <c r="J16338" s="288">
        <v>120517.58</v>
      </c>
      <c r="K16338" s="83" t="str">
        <f>IFERROR(IFERROR(VLOOKUP(I16338,'DE-PARA'!B:D,3,0),VLOOKUP(I16338,'DE-PARA'!C:D,2,0)),"NÃO ENCONTRADO")</f>
        <v>Entrada Conta Aplicação (+)</v>
      </c>
      <c r="L16338" s="50" t="str">
        <f>VLOOKUP(K16338,'Base -Receita-Despesa'!$B:$AS,1,FALSE)</f>
        <v>ENTRADA CONTA APLICAÇÃO (+)</v>
      </c>
    </row>
    <row r="16339" spans="1:12" x14ac:dyDescent="0.3">
      <c r="A16339" s="82" t="str">
        <f t="shared" si="510"/>
        <v>2019</v>
      </c>
      <c r="B16339" s="263" t="s">
        <v>2228</v>
      </c>
      <c r="C16339" s="264" t="s">
        <v>138</v>
      </c>
      <c r="D16339" s="74" t="str">
        <f t="shared" si="511"/>
        <v>dez/2019</v>
      </c>
      <c r="E16339" s="267">
        <v>43802</v>
      </c>
      <c r="F16339" s="263">
        <v>6219</v>
      </c>
      <c r="G16339" s="263" t="s">
        <v>2229</v>
      </c>
      <c r="H16339" s="273" t="s">
        <v>180</v>
      </c>
      <c r="I16339" s="273" t="s">
        <v>181</v>
      </c>
      <c r="J16339" s="288">
        <v>-13660.25</v>
      </c>
      <c r="K16339" s="83" t="str">
        <f>IFERROR(IFERROR(VLOOKUP(I16339,'DE-PARA'!B:D,3,0),VLOOKUP(I16339,'DE-PARA'!C:D,2,0)),"NÃO ENCONTRADO")</f>
        <v>Serviços</v>
      </c>
      <c r="L16339" s="50" t="str">
        <f>VLOOKUP(K16339,'Base -Receita-Despesa'!$B:$AS,1,FALSE)</f>
        <v>Serviços</v>
      </c>
    </row>
    <row r="16340" spans="1:12" x14ac:dyDescent="0.3">
      <c r="A16340" s="82" t="str">
        <f t="shared" si="510"/>
        <v>2019</v>
      </c>
      <c r="B16340" s="263" t="s">
        <v>2228</v>
      </c>
      <c r="C16340" s="264" t="s">
        <v>138</v>
      </c>
      <c r="D16340" s="74" t="str">
        <f t="shared" si="511"/>
        <v>dez/2019</v>
      </c>
      <c r="E16340" s="267">
        <v>43802</v>
      </c>
      <c r="F16340" s="263">
        <v>6341</v>
      </c>
      <c r="G16340" s="263" t="s">
        <v>2229</v>
      </c>
      <c r="H16340" s="273" t="s">
        <v>180</v>
      </c>
      <c r="I16340" s="273" t="s">
        <v>181</v>
      </c>
      <c r="J16340" s="288">
        <v>-20085.189999999999</v>
      </c>
      <c r="K16340" s="83" t="str">
        <f>IFERROR(IFERROR(VLOOKUP(I16340,'DE-PARA'!B:D,3,0),VLOOKUP(I16340,'DE-PARA'!C:D,2,0)),"NÃO ENCONTRADO")</f>
        <v>Serviços</v>
      </c>
      <c r="L16340" s="50" t="str">
        <f>VLOOKUP(K16340,'Base -Receita-Despesa'!$B:$AS,1,FALSE)</f>
        <v>Serviços</v>
      </c>
    </row>
    <row r="16341" spans="1:12" x14ac:dyDescent="0.3">
      <c r="A16341" s="82" t="str">
        <f t="shared" si="510"/>
        <v>2019</v>
      </c>
      <c r="B16341" s="263" t="s">
        <v>2228</v>
      </c>
      <c r="C16341" s="264" t="s">
        <v>138</v>
      </c>
      <c r="D16341" s="74" t="str">
        <f t="shared" si="511"/>
        <v>dez/2019</v>
      </c>
      <c r="E16341" s="267">
        <v>43802</v>
      </c>
      <c r="F16341" s="263">
        <v>6218</v>
      </c>
      <c r="G16341" s="263" t="s">
        <v>2229</v>
      </c>
      <c r="H16341" s="273" t="s">
        <v>180</v>
      </c>
      <c r="I16341" s="273" t="s">
        <v>181</v>
      </c>
      <c r="J16341" s="288">
        <v>-20085.2</v>
      </c>
      <c r="K16341" s="83" t="str">
        <f>IFERROR(IFERROR(VLOOKUP(I16341,'DE-PARA'!B:D,3,0),VLOOKUP(I16341,'DE-PARA'!C:D,2,0)),"NÃO ENCONTRADO")</f>
        <v>Serviços</v>
      </c>
      <c r="L16341" s="50" t="str">
        <f>VLOOKUP(K16341,'Base -Receita-Despesa'!$B:$AS,1,FALSE)</f>
        <v>Serviços</v>
      </c>
    </row>
    <row r="16342" spans="1:12" x14ac:dyDescent="0.3">
      <c r="A16342" s="82" t="str">
        <f t="shared" si="510"/>
        <v>2019</v>
      </c>
      <c r="B16342" s="263" t="s">
        <v>2228</v>
      </c>
      <c r="C16342" s="264" t="s">
        <v>138</v>
      </c>
      <c r="D16342" s="74" t="str">
        <f t="shared" si="511"/>
        <v>dez/2019</v>
      </c>
      <c r="E16342" s="267">
        <v>43802</v>
      </c>
      <c r="F16342" s="263">
        <v>562</v>
      </c>
      <c r="G16342" s="263" t="s">
        <v>2229</v>
      </c>
      <c r="H16342" s="268" t="s">
        <v>4393</v>
      </c>
      <c r="I16342" s="283" t="s">
        <v>116</v>
      </c>
      <c r="J16342" s="288">
        <v>-9195.74</v>
      </c>
      <c r="K16342" s="83" t="str">
        <f>IFERROR(IFERROR(VLOOKUP(I16342,'DE-PARA'!B:D,3,0),VLOOKUP(I16342,'DE-PARA'!C:D,2,0)),"NÃO ENCONTRADO")</f>
        <v>Serviços</v>
      </c>
      <c r="L16342" s="50" t="str">
        <f>VLOOKUP(K16342,'Base -Receita-Despesa'!$B:$AS,1,FALSE)</f>
        <v>Serviços</v>
      </c>
    </row>
    <row r="16343" spans="1:12" x14ac:dyDescent="0.3">
      <c r="A16343" s="82" t="str">
        <f t="shared" si="510"/>
        <v>2019</v>
      </c>
      <c r="B16343" s="263" t="s">
        <v>2228</v>
      </c>
      <c r="C16343" s="264" t="s">
        <v>138</v>
      </c>
      <c r="D16343" s="74" t="str">
        <f t="shared" si="511"/>
        <v>dez/2019</v>
      </c>
      <c r="E16343" s="267">
        <v>43802</v>
      </c>
      <c r="F16343" s="263">
        <v>563</v>
      </c>
      <c r="G16343" s="263" t="s">
        <v>2229</v>
      </c>
      <c r="H16343" s="268" t="s">
        <v>4393</v>
      </c>
      <c r="I16343" s="283" t="s">
        <v>116</v>
      </c>
      <c r="J16343" s="288">
        <v>-16250.46</v>
      </c>
      <c r="K16343" s="83" t="str">
        <f>IFERROR(IFERROR(VLOOKUP(I16343,'DE-PARA'!B:D,3,0),VLOOKUP(I16343,'DE-PARA'!C:D,2,0)),"NÃO ENCONTRADO")</f>
        <v>Serviços</v>
      </c>
      <c r="L16343" s="50" t="str">
        <f>VLOOKUP(K16343,'Base -Receita-Despesa'!$B:$AS,1,FALSE)</f>
        <v>Serviços</v>
      </c>
    </row>
    <row r="16344" spans="1:12" x14ac:dyDescent="0.3">
      <c r="A16344" s="82" t="str">
        <f t="shared" si="510"/>
        <v>2019</v>
      </c>
      <c r="B16344" s="263" t="s">
        <v>2228</v>
      </c>
      <c r="C16344" s="264" t="s">
        <v>138</v>
      </c>
      <c r="D16344" s="74" t="str">
        <f t="shared" si="511"/>
        <v>dez/2019</v>
      </c>
      <c r="E16344" s="267">
        <v>43802</v>
      </c>
      <c r="F16344" s="263">
        <v>30</v>
      </c>
      <c r="G16344" s="263" t="s">
        <v>2229</v>
      </c>
      <c r="H16344" s="268" t="s">
        <v>3533</v>
      </c>
      <c r="I16344" s="273" t="s">
        <v>119</v>
      </c>
      <c r="J16344" s="288">
        <v>-158089.85999999999</v>
      </c>
      <c r="K16344" s="83" t="str">
        <f>IFERROR(IFERROR(VLOOKUP(I16344,'DE-PARA'!B:D,3,0),VLOOKUP(I16344,'DE-PARA'!C:D,2,0)),"NÃO ENCONTRADO")</f>
        <v>Serviços</v>
      </c>
      <c r="L16344" s="50" t="str">
        <f>VLOOKUP(K16344,'Base -Receita-Despesa'!$B:$AS,1,FALSE)</f>
        <v>Serviços</v>
      </c>
    </row>
    <row r="16345" spans="1:12" x14ac:dyDescent="0.3">
      <c r="A16345" s="82" t="str">
        <f t="shared" si="510"/>
        <v>2019</v>
      </c>
      <c r="B16345" s="263" t="s">
        <v>2228</v>
      </c>
      <c r="C16345" s="264" t="s">
        <v>138</v>
      </c>
      <c r="D16345" s="74" t="str">
        <f t="shared" si="511"/>
        <v>dez/2019</v>
      </c>
      <c r="E16345" s="267">
        <v>43802</v>
      </c>
      <c r="F16345" s="263">
        <v>1894</v>
      </c>
      <c r="G16345" s="263" t="s">
        <v>2229</v>
      </c>
      <c r="H16345" s="268" t="s">
        <v>2328</v>
      </c>
      <c r="I16345" s="270" t="s">
        <v>145</v>
      </c>
      <c r="J16345" s="288">
        <v>-3500</v>
      </c>
      <c r="K16345" s="83" t="str">
        <f>IFERROR(IFERROR(VLOOKUP(I16345,'DE-PARA'!B:D,3,0),VLOOKUP(I16345,'DE-PARA'!C:D,2,0)),"NÃO ENCONTRADO")</f>
        <v>Serviços</v>
      </c>
      <c r="L16345" s="50" t="str">
        <f>VLOOKUP(K16345,'Base -Receita-Despesa'!$B:$AS,1,FALSE)</f>
        <v>Serviços</v>
      </c>
    </row>
    <row r="16346" spans="1:12" x14ac:dyDescent="0.3">
      <c r="A16346" s="82" t="str">
        <f t="shared" si="510"/>
        <v>2019</v>
      </c>
      <c r="B16346" s="263" t="s">
        <v>2228</v>
      </c>
      <c r="C16346" s="264" t="s">
        <v>138</v>
      </c>
      <c r="D16346" s="74" t="str">
        <f t="shared" si="511"/>
        <v>dez/2019</v>
      </c>
      <c r="E16346" s="267">
        <v>43802</v>
      </c>
      <c r="F16346" s="263">
        <v>21159</v>
      </c>
      <c r="G16346" s="263" t="s">
        <v>2229</v>
      </c>
      <c r="H16346" s="268" t="s">
        <v>2370</v>
      </c>
      <c r="I16346" s="270" t="s">
        <v>145</v>
      </c>
      <c r="J16346" s="288">
        <v>-4996.57</v>
      </c>
      <c r="K16346" s="83" t="str">
        <f>IFERROR(IFERROR(VLOOKUP(I16346,'DE-PARA'!B:D,3,0),VLOOKUP(I16346,'DE-PARA'!C:D,2,0)),"NÃO ENCONTRADO")</f>
        <v>Serviços</v>
      </c>
      <c r="L16346" s="50" t="str">
        <f>VLOOKUP(K16346,'Base -Receita-Despesa'!$B:$AS,1,FALSE)</f>
        <v>Serviços</v>
      </c>
    </row>
    <row r="16347" spans="1:12" x14ac:dyDescent="0.3">
      <c r="A16347" s="82" t="str">
        <f t="shared" si="510"/>
        <v>2019</v>
      </c>
      <c r="B16347" s="263" t="s">
        <v>2228</v>
      </c>
      <c r="C16347" s="264" t="s">
        <v>138</v>
      </c>
      <c r="D16347" s="74" t="str">
        <f t="shared" si="511"/>
        <v>dez/2019</v>
      </c>
      <c r="E16347" s="267">
        <v>43802</v>
      </c>
      <c r="F16347" s="263" t="s">
        <v>1061</v>
      </c>
      <c r="G16347" s="263" t="s">
        <v>2229</v>
      </c>
      <c r="H16347" s="268" t="s">
        <v>4370</v>
      </c>
      <c r="I16347" s="268" t="s">
        <v>126</v>
      </c>
      <c r="J16347" s="288">
        <v>292200.31</v>
      </c>
      <c r="K16347" s="83" t="str">
        <f>IFERROR(IFERROR(VLOOKUP(I16347,'DE-PARA'!B:D,3,0),VLOOKUP(I16347,'DE-PARA'!C:D,2,0)),"NÃO ENCONTRADO")</f>
        <v>TEV – Transferências Entre Contas (Entradas)</v>
      </c>
      <c r="L16347" s="50" t="str">
        <f>VLOOKUP(K16347,'Base -Receita-Despesa'!$B:$AS,1,FALSE)</f>
        <v>TEV – Transferências Entre Contas (Entradas)</v>
      </c>
    </row>
    <row r="16348" spans="1:12" x14ac:dyDescent="0.3">
      <c r="A16348" s="82" t="str">
        <f t="shared" si="510"/>
        <v>2019</v>
      </c>
      <c r="B16348" s="263" t="s">
        <v>2228</v>
      </c>
      <c r="C16348" s="264" t="s">
        <v>138</v>
      </c>
      <c r="D16348" s="74" t="str">
        <f t="shared" si="511"/>
        <v>dez/2019</v>
      </c>
      <c r="E16348" s="267">
        <v>43803</v>
      </c>
      <c r="F16348" s="263">
        <v>681</v>
      </c>
      <c r="G16348" s="263" t="s">
        <v>2229</v>
      </c>
      <c r="H16348" s="268" t="s">
        <v>2382</v>
      </c>
      <c r="I16348" s="268" t="s">
        <v>200</v>
      </c>
      <c r="J16348" s="288">
        <v>-4340.5600000000004</v>
      </c>
      <c r="K16348" s="83" t="str">
        <f>IFERROR(IFERROR(VLOOKUP(I16348,'DE-PARA'!B:D,3,0),VLOOKUP(I16348,'DE-PARA'!C:D,2,0)),"NÃO ENCONTRADO")</f>
        <v>Serviços</v>
      </c>
      <c r="L16348" s="50" t="str">
        <f>VLOOKUP(K16348,'Base -Receita-Despesa'!$B:$AS,1,FALSE)</f>
        <v>Serviços</v>
      </c>
    </row>
    <row r="16349" spans="1:12" x14ac:dyDescent="0.3">
      <c r="A16349" s="82" t="str">
        <f t="shared" si="510"/>
        <v>2019</v>
      </c>
      <c r="B16349" s="263" t="s">
        <v>2228</v>
      </c>
      <c r="C16349" s="264" t="s">
        <v>138</v>
      </c>
      <c r="D16349" s="74" t="str">
        <f t="shared" si="511"/>
        <v>dez/2019</v>
      </c>
      <c r="E16349" s="267">
        <v>43803</v>
      </c>
      <c r="F16349" s="263">
        <v>17748</v>
      </c>
      <c r="G16349" s="263" t="s">
        <v>2229</v>
      </c>
      <c r="H16349" s="268" t="s">
        <v>2401</v>
      </c>
      <c r="I16349" s="268" t="s">
        <v>2182</v>
      </c>
      <c r="J16349" s="289">
        <v>-608</v>
      </c>
      <c r="K16349" s="83" t="str">
        <f>IFERROR(IFERROR(VLOOKUP(I16349,'DE-PARA'!B:D,3,0),VLOOKUP(I16349,'DE-PARA'!C:D,2,0)),"NÃO ENCONTRADO")</f>
        <v>Materiais</v>
      </c>
      <c r="L16349" s="50" t="str">
        <f>VLOOKUP(K16349,'Base -Receita-Despesa'!$B:$AS,1,FALSE)</f>
        <v>Materiais</v>
      </c>
    </row>
    <row r="16350" spans="1:12" x14ac:dyDescent="0.3">
      <c r="A16350" s="82" t="str">
        <f t="shared" si="510"/>
        <v>2019</v>
      </c>
      <c r="B16350" s="263" t="s">
        <v>2228</v>
      </c>
      <c r="C16350" s="264" t="s">
        <v>138</v>
      </c>
      <c r="D16350" s="74" t="str">
        <f t="shared" si="511"/>
        <v>dez/2019</v>
      </c>
      <c r="E16350" s="267">
        <v>43803</v>
      </c>
      <c r="F16350" s="263">
        <v>1924</v>
      </c>
      <c r="G16350" s="263" t="s">
        <v>2229</v>
      </c>
      <c r="H16350" s="268" t="s">
        <v>4528</v>
      </c>
      <c r="I16350" s="268" t="s">
        <v>2182</v>
      </c>
      <c r="J16350" s="289">
        <v>-663.1</v>
      </c>
      <c r="K16350" s="83" t="str">
        <f>IFERROR(IFERROR(VLOOKUP(I16350,'DE-PARA'!B:D,3,0),VLOOKUP(I16350,'DE-PARA'!C:D,2,0)),"NÃO ENCONTRADO")</f>
        <v>Materiais</v>
      </c>
      <c r="L16350" s="50" t="str">
        <f>VLOOKUP(K16350,'Base -Receita-Despesa'!$B:$AS,1,FALSE)</f>
        <v>Materiais</v>
      </c>
    </row>
    <row r="16351" spans="1:12" x14ac:dyDescent="0.3">
      <c r="A16351" s="82" t="str">
        <f t="shared" si="510"/>
        <v>2019</v>
      </c>
      <c r="B16351" s="263" t="s">
        <v>2228</v>
      </c>
      <c r="C16351" s="264" t="s">
        <v>138</v>
      </c>
      <c r="D16351" s="74" t="str">
        <f t="shared" si="511"/>
        <v>dez/2019</v>
      </c>
      <c r="E16351" s="267">
        <v>43803</v>
      </c>
      <c r="F16351" s="263">
        <v>3821</v>
      </c>
      <c r="G16351" s="263" t="s">
        <v>2229</v>
      </c>
      <c r="H16351" s="268" t="s">
        <v>4944</v>
      </c>
      <c r="I16351" s="268" t="s">
        <v>2182</v>
      </c>
      <c r="J16351" s="289">
        <v>-672.75</v>
      </c>
      <c r="K16351" s="83" t="str">
        <f>IFERROR(IFERROR(VLOOKUP(I16351,'DE-PARA'!B:D,3,0),VLOOKUP(I16351,'DE-PARA'!C:D,2,0)),"NÃO ENCONTRADO")</f>
        <v>Materiais</v>
      </c>
      <c r="L16351" s="50" t="str">
        <f>VLOOKUP(K16351,'Base -Receita-Despesa'!$B:$AS,1,FALSE)</f>
        <v>Materiais</v>
      </c>
    </row>
    <row r="16352" spans="1:12" x14ac:dyDescent="0.3">
      <c r="A16352" s="82" t="str">
        <f t="shared" si="510"/>
        <v>2019</v>
      </c>
      <c r="B16352" s="263" t="s">
        <v>2228</v>
      </c>
      <c r="C16352" s="264" t="s">
        <v>138</v>
      </c>
      <c r="D16352" s="74" t="str">
        <f t="shared" si="511"/>
        <v>dez/2019</v>
      </c>
      <c r="E16352" s="267">
        <v>43803</v>
      </c>
      <c r="F16352" s="263">
        <v>1924</v>
      </c>
      <c r="G16352" s="263" t="s">
        <v>2229</v>
      </c>
      <c r="H16352" s="268" t="s">
        <v>4528</v>
      </c>
      <c r="I16352" s="268" t="s">
        <v>2182</v>
      </c>
      <c r="J16352" s="288">
        <v>-2806.31</v>
      </c>
      <c r="K16352" s="83" t="str">
        <f>IFERROR(IFERROR(VLOOKUP(I16352,'DE-PARA'!B:D,3,0),VLOOKUP(I16352,'DE-PARA'!C:D,2,0)),"NÃO ENCONTRADO")</f>
        <v>Materiais</v>
      </c>
      <c r="L16352" s="50" t="str">
        <f>VLOOKUP(K16352,'Base -Receita-Despesa'!$B:$AS,1,FALSE)</f>
        <v>Materiais</v>
      </c>
    </row>
    <row r="16353" spans="1:12" x14ac:dyDescent="0.3">
      <c r="A16353" s="82" t="str">
        <f t="shared" si="510"/>
        <v>2019</v>
      </c>
      <c r="B16353" s="263" t="s">
        <v>2228</v>
      </c>
      <c r="C16353" s="264" t="s">
        <v>138</v>
      </c>
      <c r="D16353" s="74" t="str">
        <f t="shared" si="511"/>
        <v>dez/2019</v>
      </c>
      <c r="E16353" s="267">
        <v>43803</v>
      </c>
      <c r="F16353" s="263">
        <v>17355</v>
      </c>
      <c r="G16353" s="263" t="s">
        <v>2229</v>
      </c>
      <c r="H16353" s="268" t="s">
        <v>2401</v>
      </c>
      <c r="I16353" s="268" t="s">
        <v>2182</v>
      </c>
      <c r="J16353" s="288">
        <v>-2815.74</v>
      </c>
      <c r="K16353" s="83" t="str">
        <f>IFERROR(IFERROR(VLOOKUP(I16353,'DE-PARA'!B:D,3,0),VLOOKUP(I16353,'DE-PARA'!C:D,2,0)),"NÃO ENCONTRADO")</f>
        <v>Materiais</v>
      </c>
      <c r="L16353" s="50" t="str">
        <f>VLOOKUP(K16353,'Base -Receita-Despesa'!$B:$AS,1,FALSE)</f>
        <v>Materiais</v>
      </c>
    </row>
    <row r="16354" spans="1:12" x14ac:dyDescent="0.3">
      <c r="A16354" s="82" t="str">
        <f t="shared" si="510"/>
        <v>2019</v>
      </c>
      <c r="B16354" s="263" t="s">
        <v>2228</v>
      </c>
      <c r="C16354" s="264" t="s">
        <v>138</v>
      </c>
      <c r="D16354" s="74" t="str">
        <f t="shared" si="511"/>
        <v>dez/2019</v>
      </c>
      <c r="E16354" s="267">
        <v>43803</v>
      </c>
      <c r="F16354" s="263">
        <v>17747</v>
      </c>
      <c r="G16354" s="263" t="s">
        <v>2229</v>
      </c>
      <c r="H16354" s="268" t="s">
        <v>2401</v>
      </c>
      <c r="I16354" s="268" t="s">
        <v>2182</v>
      </c>
      <c r="J16354" s="288">
        <v>-5010.1000000000004</v>
      </c>
      <c r="K16354" s="83" t="str">
        <f>IFERROR(IFERROR(VLOOKUP(I16354,'DE-PARA'!B:D,3,0),VLOOKUP(I16354,'DE-PARA'!C:D,2,0)),"NÃO ENCONTRADO")</f>
        <v>Materiais</v>
      </c>
      <c r="L16354" s="50" t="str">
        <f>VLOOKUP(K16354,'Base -Receita-Despesa'!$B:$AS,1,FALSE)</f>
        <v>Materiais</v>
      </c>
    </row>
    <row r="16355" spans="1:12" x14ac:dyDescent="0.3">
      <c r="A16355" s="82" t="str">
        <f t="shared" si="510"/>
        <v>2019</v>
      </c>
      <c r="B16355" s="263" t="s">
        <v>2228</v>
      </c>
      <c r="C16355" s="264" t="s">
        <v>138</v>
      </c>
      <c r="D16355" s="74" t="str">
        <f t="shared" si="511"/>
        <v>dez/2019</v>
      </c>
      <c r="E16355" s="267">
        <v>43803</v>
      </c>
      <c r="F16355" s="263" t="s">
        <v>1261</v>
      </c>
      <c r="G16355" s="263" t="s">
        <v>2229</v>
      </c>
      <c r="H16355" s="268" t="s">
        <v>879</v>
      </c>
      <c r="I16355" s="268" t="s">
        <v>135</v>
      </c>
      <c r="J16355" s="289">
        <v>-9.5</v>
      </c>
      <c r="K16355" s="83" t="str">
        <f>IFERROR(IFERROR(VLOOKUP(I16355,'DE-PARA'!B:D,3,0),VLOOKUP(I16355,'DE-PARA'!C:D,2,0)),"NÃO ENCONTRADO")</f>
        <v>Outras Saídas</v>
      </c>
      <c r="L16355" s="50" t="str">
        <f>VLOOKUP(K16355,'Base -Receita-Despesa'!$B:$AS,1,FALSE)</f>
        <v>Outras Saídas</v>
      </c>
    </row>
    <row r="16356" spans="1:12" x14ac:dyDescent="0.3">
      <c r="A16356" s="82" t="str">
        <f t="shared" si="510"/>
        <v>2019</v>
      </c>
      <c r="B16356" s="263" t="s">
        <v>2228</v>
      </c>
      <c r="C16356" s="264" t="s">
        <v>138</v>
      </c>
      <c r="D16356" s="74" t="str">
        <f t="shared" si="511"/>
        <v>dez/2019</v>
      </c>
      <c r="E16356" s="267">
        <v>43803</v>
      </c>
      <c r="F16356" s="263" t="s">
        <v>1261</v>
      </c>
      <c r="G16356" s="263" t="s">
        <v>2229</v>
      </c>
      <c r="H16356" s="268" t="s">
        <v>879</v>
      </c>
      <c r="I16356" s="268" t="s">
        <v>135</v>
      </c>
      <c r="J16356" s="289">
        <v>-9.5</v>
      </c>
      <c r="K16356" s="83" t="str">
        <f>IFERROR(IFERROR(VLOOKUP(I16356,'DE-PARA'!B:D,3,0),VLOOKUP(I16356,'DE-PARA'!C:D,2,0)),"NÃO ENCONTRADO")</f>
        <v>Outras Saídas</v>
      </c>
      <c r="L16356" s="50" t="str">
        <f>VLOOKUP(K16356,'Base -Receita-Despesa'!$B:$AS,1,FALSE)</f>
        <v>Outras Saídas</v>
      </c>
    </row>
    <row r="16357" spans="1:12" x14ac:dyDescent="0.3">
      <c r="A16357" s="82" t="str">
        <f t="shared" si="510"/>
        <v>2019</v>
      </c>
      <c r="B16357" s="263" t="s">
        <v>2228</v>
      </c>
      <c r="C16357" s="264" t="s">
        <v>138</v>
      </c>
      <c r="D16357" s="74" t="str">
        <f t="shared" si="511"/>
        <v>dez/2019</v>
      </c>
      <c r="E16357" s="267">
        <v>43803</v>
      </c>
      <c r="F16357" s="263" t="s">
        <v>1261</v>
      </c>
      <c r="G16357" s="263" t="s">
        <v>2229</v>
      </c>
      <c r="H16357" s="268" t="s">
        <v>879</v>
      </c>
      <c r="I16357" s="268" t="s">
        <v>135</v>
      </c>
      <c r="J16357" s="289">
        <v>-9.5</v>
      </c>
      <c r="K16357" s="83" t="str">
        <f>IFERROR(IFERROR(VLOOKUP(I16357,'DE-PARA'!B:D,3,0),VLOOKUP(I16357,'DE-PARA'!C:D,2,0)),"NÃO ENCONTRADO")</f>
        <v>Outras Saídas</v>
      </c>
      <c r="L16357" s="50" t="str">
        <f>VLOOKUP(K16357,'Base -Receita-Despesa'!$B:$AS,1,FALSE)</f>
        <v>Outras Saídas</v>
      </c>
    </row>
    <row r="16358" spans="1:12" x14ac:dyDescent="0.3">
      <c r="A16358" s="82" t="str">
        <f t="shared" si="510"/>
        <v>2019</v>
      </c>
      <c r="B16358" s="263" t="s">
        <v>2228</v>
      </c>
      <c r="C16358" s="264" t="s">
        <v>138</v>
      </c>
      <c r="D16358" s="74" t="str">
        <f t="shared" si="511"/>
        <v>dez/2019</v>
      </c>
      <c r="E16358" s="267">
        <v>43803</v>
      </c>
      <c r="F16358" s="263" t="s">
        <v>1261</v>
      </c>
      <c r="G16358" s="263" t="s">
        <v>2229</v>
      </c>
      <c r="H16358" s="268" t="s">
        <v>879</v>
      </c>
      <c r="I16358" s="268" t="s">
        <v>135</v>
      </c>
      <c r="J16358" s="289">
        <v>-9.5</v>
      </c>
      <c r="K16358" s="83" t="str">
        <f>IFERROR(IFERROR(VLOOKUP(I16358,'DE-PARA'!B:D,3,0),VLOOKUP(I16358,'DE-PARA'!C:D,2,0)),"NÃO ENCONTRADO")</f>
        <v>Outras Saídas</v>
      </c>
      <c r="L16358" s="50" t="str">
        <f>VLOOKUP(K16358,'Base -Receita-Despesa'!$B:$AS,1,FALSE)</f>
        <v>Outras Saídas</v>
      </c>
    </row>
    <row r="16359" spans="1:12" x14ac:dyDescent="0.3">
      <c r="A16359" s="82" t="str">
        <f t="shared" si="510"/>
        <v>2019</v>
      </c>
      <c r="B16359" s="263" t="s">
        <v>2228</v>
      </c>
      <c r="C16359" s="264" t="s">
        <v>138</v>
      </c>
      <c r="D16359" s="74" t="str">
        <f t="shared" si="511"/>
        <v>dez/2019</v>
      </c>
      <c r="E16359" s="267">
        <v>43803</v>
      </c>
      <c r="F16359" s="263" t="s">
        <v>1261</v>
      </c>
      <c r="G16359" s="263" t="s">
        <v>2229</v>
      </c>
      <c r="H16359" s="268" t="s">
        <v>879</v>
      </c>
      <c r="I16359" s="268" t="s">
        <v>135</v>
      </c>
      <c r="J16359" s="289">
        <v>-9.5</v>
      </c>
      <c r="K16359" s="83" t="str">
        <f>IFERROR(IFERROR(VLOOKUP(I16359,'DE-PARA'!B:D,3,0),VLOOKUP(I16359,'DE-PARA'!C:D,2,0)),"NÃO ENCONTRADO")</f>
        <v>Outras Saídas</v>
      </c>
      <c r="L16359" s="50" t="str">
        <f>VLOOKUP(K16359,'Base -Receita-Despesa'!$B:$AS,1,FALSE)</f>
        <v>Outras Saídas</v>
      </c>
    </row>
    <row r="16360" spans="1:12" x14ac:dyDescent="0.3">
      <c r="A16360" s="82" t="str">
        <f t="shared" si="510"/>
        <v>2019</v>
      </c>
      <c r="B16360" s="263" t="s">
        <v>2228</v>
      </c>
      <c r="C16360" s="264" t="s">
        <v>138</v>
      </c>
      <c r="D16360" s="74" t="str">
        <f t="shared" si="511"/>
        <v>dez/2019</v>
      </c>
      <c r="E16360" s="267">
        <v>43803</v>
      </c>
      <c r="F16360" s="263" t="s">
        <v>1261</v>
      </c>
      <c r="G16360" s="263" t="s">
        <v>2229</v>
      </c>
      <c r="H16360" s="268" t="s">
        <v>879</v>
      </c>
      <c r="I16360" s="268" t="s">
        <v>135</v>
      </c>
      <c r="J16360" s="289">
        <v>-9.5</v>
      </c>
      <c r="K16360" s="83" t="str">
        <f>IFERROR(IFERROR(VLOOKUP(I16360,'DE-PARA'!B:D,3,0),VLOOKUP(I16360,'DE-PARA'!C:D,2,0)),"NÃO ENCONTRADO")</f>
        <v>Outras Saídas</v>
      </c>
      <c r="L16360" s="50" t="str">
        <f>VLOOKUP(K16360,'Base -Receita-Despesa'!$B:$AS,1,FALSE)</f>
        <v>Outras Saídas</v>
      </c>
    </row>
    <row r="16361" spans="1:12" x14ac:dyDescent="0.3">
      <c r="A16361" s="82" t="str">
        <f t="shared" si="510"/>
        <v>2019</v>
      </c>
      <c r="B16361" s="263" t="s">
        <v>2228</v>
      </c>
      <c r="C16361" s="264" t="s">
        <v>138</v>
      </c>
      <c r="D16361" s="74" t="str">
        <f t="shared" si="511"/>
        <v>dez/2019</v>
      </c>
      <c r="E16361" s="267">
        <v>43803</v>
      </c>
      <c r="F16361" s="263" t="s">
        <v>1261</v>
      </c>
      <c r="G16361" s="263" t="s">
        <v>2229</v>
      </c>
      <c r="H16361" s="268" t="s">
        <v>879</v>
      </c>
      <c r="I16361" s="268" t="s">
        <v>135</v>
      </c>
      <c r="J16361" s="289">
        <v>-9.5</v>
      </c>
      <c r="K16361" s="83" t="str">
        <f>IFERROR(IFERROR(VLOOKUP(I16361,'DE-PARA'!B:D,3,0),VLOOKUP(I16361,'DE-PARA'!C:D,2,0)),"NÃO ENCONTRADO")</f>
        <v>Outras Saídas</v>
      </c>
      <c r="L16361" s="50" t="str">
        <f>VLOOKUP(K16361,'Base -Receita-Despesa'!$B:$AS,1,FALSE)</f>
        <v>Outras Saídas</v>
      </c>
    </row>
    <row r="16362" spans="1:12" x14ac:dyDescent="0.3">
      <c r="A16362" s="82" t="str">
        <f t="shared" ref="A16362:A16425" si="512">IF(K16362="NÃO ENCONTRADO",0,RIGHT(D16362,4))</f>
        <v>2019</v>
      </c>
      <c r="B16362" s="263" t="s">
        <v>2228</v>
      </c>
      <c r="C16362" s="264" t="s">
        <v>138</v>
      </c>
      <c r="D16362" s="74" t="str">
        <f t="shared" si="511"/>
        <v>dez/2019</v>
      </c>
      <c r="E16362" s="267">
        <v>43803</v>
      </c>
      <c r="F16362" s="263" t="s">
        <v>1261</v>
      </c>
      <c r="G16362" s="263" t="s">
        <v>2229</v>
      </c>
      <c r="H16362" s="268" t="s">
        <v>879</v>
      </c>
      <c r="I16362" s="268" t="s">
        <v>135</v>
      </c>
      <c r="J16362" s="289">
        <v>-9.5</v>
      </c>
      <c r="K16362" s="83" t="str">
        <f>IFERROR(IFERROR(VLOOKUP(I16362,'DE-PARA'!B:D,3,0),VLOOKUP(I16362,'DE-PARA'!C:D,2,0)),"NÃO ENCONTRADO")</f>
        <v>Outras Saídas</v>
      </c>
      <c r="L16362" s="50" t="str">
        <f>VLOOKUP(K16362,'Base -Receita-Despesa'!$B:$AS,1,FALSE)</f>
        <v>Outras Saídas</v>
      </c>
    </row>
    <row r="16363" spans="1:12" x14ac:dyDescent="0.3">
      <c r="A16363" s="82" t="str">
        <f t="shared" si="512"/>
        <v>2019</v>
      </c>
      <c r="B16363" s="263" t="s">
        <v>2228</v>
      </c>
      <c r="C16363" s="264" t="s">
        <v>138</v>
      </c>
      <c r="D16363" s="74" t="str">
        <f t="shared" si="511"/>
        <v>dez/2019</v>
      </c>
      <c r="E16363" s="267">
        <v>43803</v>
      </c>
      <c r="F16363" s="263" t="s">
        <v>1261</v>
      </c>
      <c r="G16363" s="263" t="s">
        <v>2229</v>
      </c>
      <c r="H16363" s="268" t="s">
        <v>879</v>
      </c>
      <c r="I16363" s="268" t="s">
        <v>135</v>
      </c>
      <c r="J16363" s="289">
        <v>-9.5</v>
      </c>
      <c r="K16363" s="83" t="str">
        <f>IFERROR(IFERROR(VLOOKUP(I16363,'DE-PARA'!B:D,3,0),VLOOKUP(I16363,'DE-PARA'!C:D,2,0)),"NÃO ENCONTRADO")</f>
        <v>Outras Saídas</v>
      </c>
      <c r="L16363" s="50" t="str">
        <f>VLOOKUP(K16363,'Base -Receita-Despesa'!$B:$AS,1,FALSE)</f>
        <v>Outras Saídas</v>
      </c>
    </row>
    <row r="16364" spans="1:12" x14ac:dyDescent="0.3">
      <c r="A16364" s="82" t="str">
        <f t="shared" si="512"/>
        <v>2019</v>
      </c>
      <c r="B16364" s="263" t="s">
        <v>2228</v>
      </c>
      <c r="C16364" s="264" t="s">
        <v>138</v>
      </c>
      <c r="D16364" s="74" t="str">
        <f t="shared" si="511"/>
        <v>dez/2019</v>
      </c>
      <c r="E16364" s="267">
        <v>43803</v>
      </c>
      <c r="F16364" s="263" t="s">
        <v>1261</v>
      </c>
      <c r="G16364" s="263" t="s">
        <v>2229</v>
      </c>
      <c r="H16364" s="268" t="s">
        <v>879</v>
      </c>
      <c r="I16364" s="268" t="s">
        <v>135</v>
      </c>
      <c r="J16364" s="289">
        <v>-9.5</v>
      </c>
      <c r="K16364" s="83" t="str">
        <f>IFERROR(IFERROR(VLOOKUP(I16364,'DE-PARA'!B:D,3,0),VLOOKUP(I16364,'DE-PARA'!C:D,2,0)),"NÃO ENCONTRADO")</f>
        <v>Outras Saídas</v>
      </c>
      <c r="L16364" s="50" t="str">
        <f>VLOOKUP(K16364,'Base -Receita-Despesa'!$B:$AS,1,FALSE)</f>
        <v>Outras Saídas</v>
      </c>
    </row>
    <row r="16365" spans="1:12" x14ac:dyDescent="0.3">
      <c r="A16365" s="82" t="str">
        <f t="shared" si="512"/>
        <v>2019</v>
      </c>
      <c r="B16365" s="263" t="s">
        <v>2228</v>
      </c>
      <c r="C16365" s="264" t="s">
        <v>138</v>
      </c>
      <c r="D16365" s="74" t="str">
        <f t="shared" si="511"/>
        <v>dez/2019</v>
      </c>
      <c r="E16365" s="267">
        <v>43803</v>
      </c>
      <c r="F16365" s="263" t="s">
        <v>1261</v>
      </c>
      <c r="G16365" s="263" t="s">
        <v>2229</v>
      </c>
      <c r="H16365" s="268" t="s">
        <v>879</v>
      </c>
      <c r="I16365" s="268" t="s">
        <v>135</v>
      </c>
      <c r="J16365" s="289">
        <v>-9.5</v>
      </c>
      <c r="K16365" s="83" t="str">
        <f>IFERROR(IFERROR(VLOOKUP(I16365,'DE-PARA'!B:D,3,0),VLOOKUP(I16365,'DE-PARA'!C:D,2,0)),"NÃO ENCONTRADO")</f>
        <v>Outras Saídas</v>
      </c>
      <c r="L16365" s="50" t="str">
        <f>VLOOKUP(K16365,'Base -Receita-Despesa'!$B:$AS,1,FALSE)</f>
        <v>Outras Saídas</v>
      </c>
    </row>
    <row r="16366" spans="1:12" x14ac:dyDescent="0.3">
      <c r="A16366" s="82" t="str">
        <f t="shared" si="512"/>
        <v>2019</v>
      </c>
      <c r="B16366" s="263" t="s">
        <v>2228</v>
      </c>
      <c r="C16366" s="264" t="s">
        <v>138</v>
      </c>
      <c r="D16366" s="74" t="str">
        <f t="shared" si="511"/>
        <v>dez/2019</v>
      </c>
      <c r="E16366" s="267">
        <v>43803</v>
      </c>
      <c r="F16366" s="263" t="s">
        <v>1261</v>
      </c>
      <c r="G16366" s="263" t="s">
        <v>2229</v>
      </c>
      <c r="H16366" s="268" t="s">
        <v>262</v>
      </c>
      <c r="I16366" s="268" t="s">
        <v>135</v>
      </c>
      <c r="J16366" s="289">
        <v>-218.94</v>
      </c>
      <c r="K16366" s="83" t="str">
        <f>IFERROR(IFERROR(VLOOKUP(I16366,'DE-PARA'!B:D,3,0),VLOOKUP(I16366,'DE-PARA'!C:D,2,0)),"NÃO ENCONTRADO")</f>
        <v>Outras Saídas</v>
      </c>
      <c r="L16366" s="50" t="str">
        <f>VLOOKUP(K16366,'Base -Receita-Despesa'!$B:$AS,1,FALSE)</f>
        <v>Outras Saídas</v>
      </c>
    </row>
    <row r="16367" spans="1:12" x14ac:dyDescent="0.3">
      <c r="A16367" s="82" t="str">
        <f t="shared" si="512"/>
        <v>2019</v>
      </c>
      <c r="B16367" s="263" t="s">
        <v>2228</v>
      </c>
      <c r="C16367" s="264" t="s">
        <v>138</v>
      </c>
      <c r="D16367" s="74" t="str">
        <f t="shared" si="511"/>
        <v>dez/2019</v>
      </c>
      <c r="E16367" s="267">
        <v>43803</v>
      </c>
      <c r="F16367" s="263" t="s">
        <v>139</v>
      </c>
      <c r="G16367" s="263" t="s">
        <v>2229</v>
      </c>
      <c r="H16367" s="268" t="s">
        <v>4999</v>
      </c>
      <c r="I16367" s="268" t="s">
        <v>141</v>
      </c>
      <c r="J16367" s="289">
        <v>-252.27</v>
      </c>
      <c r="K16367" s="83" t="str">
        <f>IFERROR(IFERROR(VLOOKUP(I16367,'DE-PARA'!B:D,3,0),VLOOKUP(I16367,'DE-PARA'!C:D,2,0)),"NÃO ENCONTRADO")</f>
        <v>Pessoal</v>
      </c>
      <c r="L16367" s="50" t="str">
        <f>VLOOKUP(K16367,'Base -Receita-Despesa'!$B:$AS,1,FALSE)</f>
        <v>Pessoal</v>
      </c>
    </row>
    <row r="16368" spans="1:12" x14ac:dyDescent="0.3">
      <c r="A16368" s="82" t="str">
        <f t="shared" si="512"/>
        <v>2019</v>
      </c>
      <c r="B16368" s="263" t="s">
        <v>2228</v>
      </c>
      <c r="C16368" s="264" t="s">
        <v>138</v>
      </c>
      <c r="D16368" s="74" t="str">
        <f t="shared" si="511"/>
        <v>dez/2019</v>
      </c>
      <c r="E16368" s="267">
        <v>43803</v>
      </c>
      <c r="F16368" s="263" t="s">
        <v>139</v>
      </c>
      <c r="G16368" s="263" t="s">
        <v>2229</v>
      </c>
      <c r="H16368" s="268" t="s">
        <v>5000</v>
      </c>
      <c r="I16368" s="268" t="s">
        <v>141</v>
      </c>
      <c r="J16368" s="289">
        <v>-652.58000000000004</v>
      </c>
      <c r="K16368" s="83" t="str">
        <f>IFERROR(IFERROR(VLOOKUP(I16368,'DE-PARA'!B:D,3,0),VLOOKUP(I16368,'DE-PARA'!C:D,2,0)),"NÃO ENCONTRADO")</f>
        <v>Pessoal</v>
      </c>
      <c r="L16368" s="50" t="str">
        <f>VLOOKUP(K16368,'Base -Receita-Despesa'!$B:$AS,1,FALSE)</f>
        <v>Pessoal</v>
      </c>
    </row>
    <row r="16369" spans="1:12" x14ac:dyDescent="0.3">
      <c r="A16369" s="82" t="str">
        <f t="shared" si="512"/>
        <v>2019</v>
      </c>
      <c r="B16369" s="263" t="s">
        <v>2228</v>
      </c>
      <c r="C16369" s="264" t="s">
        <v>138</v>
      </c>
      <c r="D16369" s="74" t="str">
        <f t="shared" si="511"/>
        <v>dez/2019</v>
      </c>
      <c r="E16369" s="267">
        <v>43803</v>
      </c>
      <c r="F16369" s="263" t="s">
        <v>139</v>
      </c>
      <c r="G16369" s="263" t="s">
        <v>2229</v>
      </c>
      <c r="H16369" s="268" t="s">
        <v>4645</v>
      </c>
      <c r="I16369" s="268" t="s">
        <v>141</v>
      </c>
      <c r="J16369" s="289">
        <v>-750</v>
      </c>
      <c r="K16369" s="83" t="str">
        <f>IFERROR(IFERROR(VLOOKUP(I16369,'DE-PARA'!B:D,3,0),VLOOKUP(I16369,'DE-PARA'!C:D,2,0)),"NÃO ENCONTRADO")</f>
        <v>Pessoal</v>
      </c>
      <c r="L16369" s="50" t="str">
        <f>VLOOKUP(K16369,'Base -Receita-Despesa'!$B:$AS,1,FALSE)</f>
        <v>Pessoal</v>
      </c>
    </row>
    <row r="16370" spans="1:12" x14ac:dyDescent="0.3">
      <c r="A16370" s="82" t="str">
        <f t="shared" si="512"/>
        <v>2019</v>
      </c>
      <c r="B16370" s="263" t="s">
        <v>2228</v>
      </c>
      <c r="C16370" s="264" t="s">
        <v>138</v>
      </c>
      <c r="D16370" s="74" t="str">
        <f t="shared" si="511"/>
        <v>dez/2019</v>
      </c>
      <c r="E16370" s="267">
        <v>43803</v>
      </c>
      <c r="F16370" s="263" t="s">
        <v>139</v>
      </c>
      <c r="G16370" s="263" t="s">
        <v>2229</v>
      </c>
      <c r="H16370" s="268" t="s">
        <v>5001</v>
      </c>
      <c r="I16370" s="268" t="s">
        <v>141</v>
      </c>
      <c r="J16370" s="289">
        <v>-771.29</v>
      </c>
      <c r="K16370" s="83" t="str">
        <f>IFERROR(IFERROR(VLOOKUP(I16370,'DE-PARA'!B:D,3,0),VLOOKUP(I16370,'DE-PARA'!C:D,2,0)),"NÃO ENCONTRADO")</f>
        <v>Pessoal</v>
      </c>
      <c r="L16370" s="50" t="str">
        <f>VLOOKUP(K16370,'Base -Receita-Despesa'!$B:$AS,1,FALSE)</f>
        <v>Pessoal</v>
      </c>
    </row>
    <row r="16371" spans="1:12" x14ac:dyDescent="0.3">
      <c r="A16371" s="82" t="str">
        <f t="shared" si="512"/>
        <v>2019</v>
      </c>
      <c r="B16371" s="263" t="s">
        <v>2228</v>
      </c>
      <c r="C16371" s="264" t="s">
        <v>138</v>
      </c>
      <c r="D16371" s="74" t="str">
        <f t="shared" si="511"/>
        <v>dez/2019</v>
      </c>
      <c r="E16371" s="267">
        <v>43803</v>
      </c>
      <c r="F16371" s="263" t="s">
        <v>139</v>
      </c>
      <c r="G16371" s="263" t="s">
        <v>2229</v>
      </c>
      <c r="H16371" s="268" t="s">
        <v>5002</v>
      </c>
      <c r="I16371" s="268" t="s">
        <v>141</v>
      </c>
      <c r="J16371" s="289">
        <v>-865.69</v>
      </c>
      <c r="K16371" s="83" t="str">
        <f>IFERROR(IFERROR(VLOOKUP(I16371,'DE-PARA'!B:D,3,0),VLOOKUP(I16371,'DE-PARA'!C:D,2,0)),"NÃO ENCONTRADO")</f>
        <v>Pessoal</v>
      </c>
      <c r="L16371" s="50" t="str">
        <f>VLOOKUP(K16371,'Base -Receita-Despesa'!$B:$AS,1,FALSE)</f>
        <v>Pessoal</v>
      </c>
    </row>
    <row r="16372" spans="1:12" x14ac:dyDescent="0.3">
      <c r="A16372" s="82" t="str">
        <f t="shared" si="512"/>
        <v>2019</v>
      </c>
      <c r="B16372" s="263" t="s">
        <v>2228</v>
      </c>
      <c r="C16372" s="264" t="s">
        <v>138</v>
      </c>
      <c r="D16372" s="74" t="str">
        <f t="shared" si="511"/>
        <v>dez/2019</v>
      </c>
      <c r="E16372" s="267">
        <v>43803</v>
      </c>
      <c r="F16372" s="263" t="s">
        <v>139</v>
      </c>
      <c r="G16372" s="263" t="s">
        <v>2229</v>
      </c>
      <c r="H16372" s="268" t="s">
        <v>5003</v>
      </c>
      <c r="I16372" s="268" t="s">
        <v>141</v>
      </c>
      <c r="J16372" s="289">
        <v>-910.7</v>
      </c>
      <c r="K16372" s="83" t="str">
        <f>IFERROR(IFERROR(VLOOKUP(I16372,'DE-PARA'!B:D,3,0),VLOOKUP(I16372,'DE-PARA'!C:D,2,0)),"NÃO ENCONTRADO")</f>
        <v>Pessoal</v>
      </c>
      <c r="L16372" s="50" t="str">
        <f>VLOOKUP(K16372,'Base -Receita-Despesa'!$B:$AS,1,FALSE)</f>
        <v>Pessoal</v>
      </c>
    </row>
    <row r="16373" spans="1:12" x14ac:dyDescent="0.3">
      <c r="A16373" s="82" t="str">
        <f t="shared" si="512"/>
        <v>2019</v>
      </c>
      <c r="B16373" s="263" t="s">
        <v>2228</v>
      </c>
      <c r="C16373" s="264" t="s">
        <v>138</v>
      </c>
      <c r="D16373" s="74" t="str">
        <f t="shared" si="511"/>
        <v>dez/2019</v>
      </c>
      <c r="E16373" s="267">
        <v>43803</v>
      </c>
      <c r="F16373" s="263" t="s">
        <v>139</v>
      </c>
      <c r="G16373" s="263" t="s">
        <v>2229</v>
      </c>
      <c r="H16373" s="268" t="s">
        <v>5004</v>
      </c>
      <c r="I16373" s="268" t="s">
        <v>141</v>
      </c>
      <c r="J16373" s="289">
        <v>-913.71</v>
      </c>
      <c r="K16373" s="83" t="str">
        <f>IFERROR(IFERROR(VLOOKUP(I16373,'DE-PARA'!B:D,3,0),VLOOKUP(I16373,'DE-PARA'!C:D,2,0)),"NÃO ENCONTRADO")</f>
        <v>Pessoal</v>
      </c>
      <c r="L16373" s="50" t="str">
        <f>VLOOKUP(K16373,'Base -Receita-Despesa'!$B:$AS,1,FALSE)</f>
        <v>Pessoal</v>
      </c>
    </row>
    <row r="16374" spans="1:12" x14ac:dyDescent="0.3">
      <c r="A16374" s="82" t="str">
        <f t="shared" si="512"/>
        <v>2019</v>
      </c>
      <c r="B16374" s="263" t="s">
        <v>2228</v>
      </c>
      <c r="C16374" s="264" t="s">
        <v>138</v>
      </c>
      <c r="D16374" s="74" t="str">
        <f t="shared" si="511"/>
        <v>dez/2019</v>
      </c>
      <c r="E16374" s="267">
        <v>43803</v>
      </c>
      <c r="F16374" s="263" t="s">
        <v>139</v>
      </c>
      <c r="G16374" s="263" t="s">
        <v>2229</v>
      </c>
      <c r="H16374" s="268" t="s">
        <v>5005</v>
      </c>
      <c r="I16374" s="268" t="s">
        <v>141</v>
      </c>
      <c r="J16374" s="289">
        <v>-913.71</v>
      </c>
      <c r="K16374" s="83" t="str">
        <f>IFERROR(IFERROR(VLOOKUP(I16374,'DE-PARA'!B:D,3,0),VLOOKUP(I16374,'DE-PARA'!C:D,2,0)),"NÃO ENCONTRADO")</f>
        <v>Pessoal</v>
      </c>
      <c r="L16374" s="50" t="str">
        <f>VLOOKUP(K16374,'Base -Receita-Despesa'!$B:$AS,1,FALSE)</f>
        <v>Pessoal</v>
      </c>
    </row>
    <row r="16375" spans="1:12" x14ac:dyDescent="0.3">
      <c r="A16375" s="82" t="str">
        <f t="shared" si="512"/>
        <v>2019</v>
      </c>
      <c r="B16375" s="263" t="s">
        <v>2228</v>
      </c>
      <c r="C16375" s="264" t="s">
        <v>138</v>
      </c>
      <c r="D16375" s="74" t="str">
        <f t="shared" si="511"/>
        <v>dez/2019</v>
      </c>
      <c r="E16375" s="267">
        <v>43803</v>
      </c>
      <c r="F16375" s="263" t="s">
        <v>139</v>
      </c>
      <c r="G16375" s="263" t="s">
        <v>2229</v>
      </c>
      <c r="H16375" s="268" t="s">
        <v>5006</v>
      </c>
      <c r="I16375" s="268" t="s">
        <v>141</v>
      </c>
      <c r="J16375" s="289">
        <v>-945.23</v>
      </c>
      <c r="K16375" s="83" t="str">
        <f>IFERROR(IFERROR(VLOOKUP(I16375,'DE-PARA'!B:D,3,0),VLOOKUP(I16375,'DE-PARA'!C:D,2,0)),"NÃO ENCONTRADO")</f>
        <v>Pessoal</v>
      </c>
      <c r="L16375" s="50" t="str">
        <f>VLOOKUP(K16375,'Base -Receita-Despesa'!$B:$AS,1,FALSE)</f>
        <v>Pessoal</v>
      </c>
    </row>
    <row r="16376" spans="1:12" x14ac:dyDescent="0.3">
      <c r="A16376" s="82" t="str">
        <f t="shared" si="512"/>
        <v>2019</v>
      </c>
      <c r="B16376" s="263" t="s">
        <v>2228</v>
      </c>
      <c r="C16376" s="264" t="s">
        <v>138</v>
      </c>
      <c r="D16376" s="74" t="str">
        <f t="shared" si="511"/>
        <v>dez/2019</v>
      </c>
      <c r="E16376" s="267">
        <v>43803</v>
      </c>
      <c r="F16376" s="263" t="s">
        <v>139</v>
      </c>
      <c r="G16376" s="263" t="s">
        <v>2229</v>
      </c>
      <c r="H16376" s="268" t="s">
        <v>5007</v>
      </c>
      <c r="I16376" s="268" t="s">
        <v>141</v>
      </c>
      <c r="J16376" s="289">
        <v>-945.23</v>
      </c>
      <c r="K16376" s="83" t="str">
        <f>IFERROR(IFERROR(VLOOKUP(I16376,'DE-PARA'!B:D,3,0),VLOOKUP(I16376,'DE-PARA'!C:D,2,0)),"NÃO ENCONTRADO")</f>
        <v>Pessoal</v>
      </c>
      <c r="L16376" s="50" t="str">
        <f>VLOOKUP(K16376,'Base -Receita-Despesa'!$B:$AS,1,FALSE)</f>
        <v>Pessoal</v>
      </c>
    </row>
    <row r="16377" spans="1:12" x14ac:dyDescent="0.3">
      <c r="A16377" s="82" t="str">
        <f t="shared" si="512"/>
        <v>2019</v>
      </c>
      <c r="B16377" s="263" t="s">
        <v>2228</v>
      </c>
      <c r="C16377" s="264" t="s">
        <v>138</v>
      </c>
      <c r="D16377" s="74" t="str">
        <f t="shared" si="511"/>
        <v>dez/2019</v>
      </c>
      <c r="E16377" s="267">
        <v>43803</v>
      </c>
      <c r="F16377" s="263" t="s">
        <v>139</v>
      </c>
      <c r="G16377" s="263" t="s">
        <v>2229</v>
      </c>
      <c r="H16377" s="268" t="s">
        <v>5008</v>
      </c>
      <c r="I16377" s="268" t="s">
        <v>141</v>
      </c>
      <c r="J16377" s="288">
        <v>-1207.4100000000001</v>
      </c>
      <c r="K16377" s="83" t="str">
        <f>IFERROR(IFERROR(VLOOKUP(I16377,'DE-PARA'!B:D,3,0),VLOOKUP(I16377,'DE-PARA'!C:D,2,0)),"NÃO ENCONTRADO")</f>
        <v>Pessoal</v>
      </c>
      <c r="L16377" s="50" t="str">
        <f>VLOOKUP(K16377,'Base -Receita-Despesa'!$B:$AS,1,FALSE)</f>
        <v>Pessoal</v>
      </c>
    </row>
    <row r="16378" spans="1:12" x14ac:dyDescent="0.3">
      <c r="A16378" s="82" t="str">
        <f t="shared" si="512"/>
        <v>2019</v>
      </c>
      <c r="B16378" s="263" t="s">
        <v>2228</v>
      </c>
      <c r="C16378" s="264" t="s">
        <v>138</v>
      </c>
      <c r="D16378" s="74" t="str">
        <f t="shared" si="511"/>
        <v>dez/2019</v>
      </c>
      <c r="E16378" s="267">
        <v>43803</v>
      </c>
      <c r="F16378" s="263">
        <v>40372</v>
      </c>
      <c r="G16378" s="263" t="s">
        <v>2229</v>
      </c>
      <c r="H16378" s="268" t="s">
        <v>2231</v>
      </c>
      <c r="I16378" s="268" t="s">
        <v>2185</v>
      </c>
      <c r="J16378" s="289">
        <v>-996.59</v>
      </c>
      <c r="K16378" s="83" t="str">
        <f>IFERROR(IFERROR(VLOOKUP(I16378,'DE-PARA'!B:D,3,0),VLOOKUP(I16378,'DE-PARA'!C:D,2,0)),"NÃO ENCONTRADO")</f>
        <v>Materiais</v>
      </c>
      <c r="L16378" s="50" t="str">
        <f>VLOOKUP(K16378,'Base -Receita-Despesa'!$B:$AS,1,FALSE)</f>
        <v>Materiais</v>
      </c>
    </row>
    <row r="16379" spans="1:12" x14ac:dyDescent="0.3">
      <c r="A16379" s="82" t="str">
        <f t="shared" si="512"/>
        <v>2019</v>
      </c>
      <c r="B16379" s="263" t="s">
        <v>2228</v>
      </c>
      <c r="C16379" s="264" t="s">
        <v>138</v>
      </c>
      <c r="D16379" s="74" t="str">
        <f t="shared" si="511"/>
        <v>dez/2019</v>
      </c>
      <c r="E16379" s="267">
        <v>43803</v>
      </c>
      <c r="F16379" s="263">
        <v>3527</v>
      </c>
      <c r="G16379" s="263" t="s">
        <v>2229</v>
      </c>
      <c r="H16379" s="268" t="s">
        <v>2231</v>
      </c>
      <c r="I16379" s="268" t="s">
        <v>2185</v>
      </c>
      <c r="J16379" s="288">
        <v>-2159.2800000000002</v>
      </c>
      <c r="K16379" s="83" t="str">
        <f>IFERROR(IFERROR(VLOOKUP(I16379,'DE-PARA'!B:D,3,0),VLOOKUP(I16379,'DE-PARA'!C:D,2,0)),"NÃO ENCONTRADO")</f>
        <v>Materiais</v>
      </c>
      <c r="L16379" s="50" t="str">
        <f>VLOOKUP(K16379,'Base -Receita-Despesa'!$B:$AS,1,FALSE)</f>
        <v>Materiais</v>
      </c>
    </row>
    <row r="16380" spans="1:12" x14ac:dyDescent="0.3">
      <c r="A16380" s="82" t="str">
        <f t="shared" si="512"/>
        <v>2019</v>
      </c>
      <c r="B16380" s="263" t="s">
        <v>2228</v>
      </c>
      <c r="C16380" s="264" t="s">
        <v>138</v>
      </c>
      <c r="D16380" s="74" t="str">
        <f t="shared" si="511"/>
        <v>dez/2019</v>
      </c>
      <c r="E16380" s="267">
        <v>43803</v>
      </c>
      <c r="F16380" s="263">
        <v>4244</v>
      </c>
      <c r="G16380" s="263" t="s">
        <v>2229</v>
      </c>
      <c r="H16380" s="268" t="s">
        <v>2231</v>
      </c>
      <c r="I16380" s="268" t="s">
        <v>2185</v>
      </c>
      <c r="J16380" s="288">
        <v>-3757.78</v>
      </c>
      <c r="K16380" s="83" t="str">
        <f>IFERROR(IFERROR(VLOOKUP(I16380,'DE-PARA'!B:D,3,0),VLOOKUP(I16380,'DE-PARA'!C:D,2,0)),"NÃO ENCONTRADO")</f>
        <v>Materiais</v>
      </c>
      <c r="L16380" s="50" t="str">
        <f>VLOOKUP(K16380,'Base -Receita-Despesa'!$B:$AS,1,FALSE)</f>
        <v>Materiais</v>
      </c>
    </row>
    <row r="16381" spans="1:12" x14ac:dyDescent="0.3">
      <c r="A16381" s="82" t="str">
        <f t="shared" si="512"/>
        <v>2019</v>
      </c>
      <c r="B16381" s="263" t="s">
        <v>2228</v>
      </c>
      <c r="C16381" s="264" t="s">
        <v>138</v>
      </c>
      <c r="D16381" s="74" t="str">
        <f t="shared" si="511"/>
        <v>dez/2019</v>
      </c>
      <c r="E16381" s="267">
        <v>43803</v>
      </c>
      <c r="F16381" s="263">
        <v>81562</v>
      </c>
      <c r="G16381" s="263" t="s">
        <v>2229</v>
      </c>
      <c r="H16381" s="268" t="s">
        <v>2231</v>
      </c>
      <c r="I16381" s="268" t="s">
        <v>2185</v>
      </c>
      <c r="J16381" s="288">
        <v>-4012.12</v>
      </c>
      <c r="K16381" s="83" t="str">
        <f>IFERROR(IFERROR(VLOOKUP(I16381,'DE-PARA'!B:D,3,0),VLOOKUP(I16381,'DE-PARA'!C:D,2,0)),"NÃO ENCONTRADO")</f>
        <v>Materiais</v>
      </c>
      <c r="L16381" s="50" t="str">
        <f>VLOOKUP(K16381,'Base -Receita-Despesa'!$B:$AS,1,FALSE)</f>
        <v>Materiais</v>
      </c>
    </row>
    <row r="16382" spans="1:12" x14ac:dyDescent="0.3">
      <c r="A16382" s="82" t="str">
        <f t="shared" si="512"/>
        <v>2019</v>
      </c>
      <c r="B16382" s="263" t="s">
        <v>2228</v>
      </c>
      <c r="C16382" s="264" t="s">
        <v>138</v>
      </c>
      <c r="D16382" s="74" t="str">
        <f t="shared" si="511"/>
        <v>dez/2019</v>
      </c>
      <c r="E16382" s="267">
        <v>43803</v>
      </c>
      <c r="F16382" s="263">
        <v>4236</v>
      </c>
      <c r="G16382" s="263" t="s">
        <v>2229</v>
      </c>
      <c r="H16382" s="268" t="s">
        <v>2231</v>
      </c>
      <c r="I16382" s="268" t="s">
        <v>2185</v>
      </c>
      <c r="J16382" s="288">
        <v>-4227.5</v>
      </c>
      <c r="K16382" s="83" t="str">
        <f>IFERROR(IFERROR(VLOOKUP(I16382,'DE-PARA'!B:D,3,0),VLOOKUP(I16382,'DE-PARA'!C:D,2,0)),"NÃO ENCONTRADO")</f>
        <v>Materiais</v>
      </c>
      <c r="L16382" s="50" t="str">
        <f>VLOOKUP(K16382,'Base -Receita-Despesa'!$B:$AS,1,FALSE)</f>
        <v>Materiais</v>
      </c>
    </row>
    <row r="16383" spans="1:12" x14ac:dyDescent="0.3">
      <c r="A16383" s="82" t="str">
        <f t="shared" si="512"/>
        <v>2019</v>
      </c>
      <c r="B16383" s="263" t="s">
        <v>2228</v>
      </c>
      <c r="C16383" s="264" t="s">
        <v>138</v>
      </c>
      <c r="D16383" s="74" t="str">
        <f t="shared" si="511"/>
        <v>dez/2019</v>
      </c>
      <c r="E16383" s="267">
        <v>43803</v>
      </c>
      <c r="F16383" s="263">
        <v>18548</v>
      </c>
      <c r="G16383" s="263" t="s">
        <v>2229</v>
      </c>
      <c r="H16383" s="268" t="s">
        <v>2340</v>
      </c>
      <c r="I16383" s="268" t="s">
        <v>618</v>
      </c>
      <c r="J16383" s="288">
        <v>24697.43</v>
      </c>
      <c r="K16383" s="83" t="str">
        <f>IFERROR(IFERROR(VLOOKUP(I16383,'DE-PARA'!B:D,3,0),VLOOKUP(I16383,'DE-PARA'!C:D,2,0)),"NÃO ENCONTRADO")</f>
        <v>Serviços</v>
      </c>
      <c r="L16383" s="50" t="str">
        <f>VLOOKUP(K16383,'Base -Receita-Despesa'!$B:$AS,1,FALSE)</f>
        <v>Serviços</v>
      </c>
    </row>
    <row r="16384" spans="1:12" x14ac:dyDescent="0.3">
      <c r="A16384" s="82" t="str">
        <f t="shared" si="512"/>
        <v>2019</v>
      </c>
      <c r="B16384" s="263" t="s">
        <v>2228</v>
      </c>
      <c r="C16384" s="264" t="s">
        <v>138</v>
      </c>
      <c r="D16384" s="74" t="str">
        <f t="shared" si="511"/>
        <v>dez/2019</v>
      </c>
      <c r="E16384" s="267">
        <v>43803</v>
      </c>
      <c r="F16384" s="263">
        <v>18548</v>
      </c>
      <c r="G16384" s="263" t="s">
        <v>2229</v>
      </c>
      <c r="H16384" s="268" t="s">
        <v>2340</v>
      </c>
      <c r="I16384" s="268" t="s">
        <v>618</v>
      </c>
      <c r="J16384" s="288">
        <v>-24697.43</v>
      </c>
      <c r="K16384" s="83" t="str">
        <f>IFERROR(IFERROR(VLOOKUP(I16384,'DE-PARA'!B:D,3,0),VLOOKUP(I16384,'DE-PARA'!C:D,2,0)),"NÃO ENCONTRADO")</f>
        <v>Serviços</v>
      </c>
      <c r="L16384" s="50" t="str">
        <f>VLOOKUP(K16384,'Base -Receita-Despesa'!$B:$AS,1,FALSE)</f>
        <v>Serviços</v>
      </c>
    </row>
    <row r="16385" spans="1:12" x14ac:dyDescent="0.3">
      <c r="A16385" s="82" t="str">
        <f t="shared" si="512"/>
        <v>2019</v>
      </c>
      <c r="B16385" s="263" t="s">
        <v>2228</v>
      </c>
      <c r="C16385" s="264" t="s">
        <v>138</v>
      </c>
      <c r="D16385" s="74" t="str">
        <f t="shared" si="511"/>
        <v>dez/2019</v>
      </c>
      <c r="E16385" s="267">
        <v>43803</v>
      </c>
      <c r="F16385" s="263">
        <v>11746</v>
      </c>
      <c r="G16385" s="263" t="s">
        <v>2229</v>
      </c>
      <c r="H16385" s="268" t="s">
        <v>4369</v>
      </c>
      <c r="I16385" s="268" t="s">
        <v>2183</v>
      </c>
      <c r="J16385" s="289">
        <v>730</v>
      </c>
      <c r="K16385" s="83" t="str">
        <f>IFERROR(IFERROR(VLOOKUP(I16385,'DE-PARA'!B:D,3,0),VLOOKUP(I16385,'DE-PARA'!C:D,2,0)),"NÃO ENCONTRADO")</f>
        <v>Materiais</v>
      </c>
      <c r="L16385" s="50" t="str">
        <f>VLOOKUP(K16385,'Base -Receita-Despesa'!$B:$AS,1,FALSE)</f>
        <v>Materiais</v>
      </c>
    </row>
    <row r="16386" spans="1:12" x14ac:dyDescent="0.3">
      <c r="A16386" s="82" t="str">
        <f t="shared" si="512"/>
        <v>2019</v>
      </c>
      <c r="B16386" s="263" t="s">
        <v>2228</v>
      </c>
      <c r="C16386" s="264" t="s">
        <v>138</v>
      </c>
      <c r="D16386" s="74" t="str">
        <f t="shared" si="511"/>
        <v>dez/2019</v>
      </c>
      <c r="E16386" s="267">
        <v>43803</v>
      </c>
      <c r="F16386" s="263">
        <v>11807</v>
      </c>
      <c r="G16386" s="263" t="s">
        <v>2229</v>
      </c>
      <c r="H16386" s="268" t="s">
        <v>4369</v>
      </c>
      <c r="I16386" s="268" t="s">
        <v>2183</v>
      </c>
      <c r="J16386" s="289">
        <v>198.2</v>
      </c>
      <c r="K16386" s="83" t="str">
        <f>IFERROR(IFERROR(VLOOKUP(I16386,'DE-PARA'!B:D,3,0),VLOOKUP(I16386,'DE-PARA'!C:D,2,0)),"NÃO ENCONTRADO")</f>
        <v>Materiais</v>
      </c>
      <c r="L16386" s="50" t="str">
        <f>VLOOKUP(K16386,'Base -Receita-Despesa'!$B:$AS,1,FALSE)</f>
        <v>Materiais</v>
      </c>
    </row>
    <row r="16387" spans="1:12" x14ac:dyDescent="0.3">
      <c r="A16387" s="82" t="str">
        <f t="shared" si="512"/>
        <v>2019</v>
      </c>
      <c r="B16387" s="263" t="s">
        <v>2228</v>
      </c>
      <c r="C16387" s="264" t="s">
        <v>138</v>
      </c>
      <c r="D16387" s="74" t="str">
        <f t="shared" si="511"/>
        <v>dez/2019</v>
      </c>
      <c r="E16387" s="267">
        <v>43803</v>
      </c>
      <c r="F16387" s="263">
        <v>11691</v>
      </c>
      <c r="G16387" s="263" t="s">
        <v>2229</v>
      </c>
      <c r="H16387" s="268" t="s">
        <v>4369</v>
      </c>
      <c r="I16387" s="268" t="s">
        <v>2183</v>
      </c>
      <c r="J16387" s="289">
        <v>4.9000000000000004</v>
      </c>
      <c r="K16387" s="83" t="str">
        <f>IFERROR(IFERROR(VLOOKUP(I16387,'DE-PARA'!B:D,3,0),VLOOKUP(I16387,'DE-PARA'!C:D,2,0)),"NÃO ENCONTRADO")</f>
        <v>Materiais</v>
      </c>
      <c r="L16387" s="50" t="str">
        <f>VLOOKUP(K16387,'Base -Receita-Despesa'!$B:$AS,1,FALSE)</f>
        <v>Materiais</v>
      </c>
    </row>
    <row r="16388" spans="1:12" x14ac:dyDescent="0.3">
      <c r="A16388" s="82" t="str">
        <f t="shared" si="512"/>
        <v>2019</v>
      </c>
      <c r="B16388" s="263" t="s">
        <v>2228</v>
      </c>
      <c r="C16388" s="264" t="s">
        <v>138</v>
      </c>
      <c r="D16388" s="74" t="str">
        <f t="shared" ref="D16388:D16451" si="513">TEXT(E16388,"mmm/aaaa")</f>
        <v>dez/2019</v>
      </c>
      <c r="E16388" s="267">
        <v>43803</v>
      </c>
      <c r="F16388" s="263">
        <v>11691</v>
      </c>
      <c r="G16388" s="263" t="s">
        <v>2229</v>
      </c>
      <c r="H16388" s="268" t="s">
        <v>4369</v>
      </c>
      <c r="I16388" s="268" t="s">
        <v>2183</v>
      </c>
      <c r="J16388" s="289">
        <v>-4.9000000000000004</v>
      </c>
      <c r="K16388" s="83" t="str">
        <f>IFERROR(IFERROR(VLOOKUP(I16388,'DE-PARA'!B:D,3,0),VLOOKUP(I16388,'DE-PARA'!C:D,2,0)),"NÃO ENCONTRADO")</f>
        <v>Materiais</v>
      </c>
      <c r="L16388" s="50" t="str">
        <f>VLOOKUP(K16388,'Base -Receita-Despesa'!$B:$AS,1,FALSE)</f>
        <v>Materiais</v>
      </c>
    </row>
    <row r="16389" spans="1:12" x14ac:dyDescent="0.3">
      <c r="A16389" s="82" t="str">
        <f t="shared" si="512"/>
        <v>2019</v>
      </c>
      <c r="B16389" s="263" t="s">
        <v>2228</v>
      </c>
      <c r="C16389" s="264" t="s">
        <v>138</v>
      </c>
      <c r="D16389" s="74" t="str">
        <f t="shared" si="513"/>
        <v>dez/2019</v>
      </c>
      <c r="E16389" s="267">
        <v>43803</v>
      </c>
      <c r="F16389" s="263">
        <v>11807</v>
      </c>
      <c r="G16389" s="263" t="s">
        <v>2229</v>
      </c>
      <c r="H16389" s="268" t="s">
        <v>4369</v>
      </c>
      <c r="I16389" s="268" t="s">
        <v>2183</v>
      </c>
      <c r="J16389" s="289">
        <v>-198.2</v>
      </c>
      <c r="K16389" s="83" t="str">
        <f>IFERROR(IFERROR(VLOOKUP(I16389,'DE-PARA'!B:D,3,0),VLOOKUP(I16389,'DE-PARA'!C:D,2,0)),"NÃO ENCONTRADO")</f>
        <v>Materiais</v>
      </c>
      <c r="L16389" s="50" t="str">
        <f>VLOOKUP(K16389,'Base -Receita-Despesa'!$B:$AS,1,FALSE)</f>
        <v>Materiais</v>
      </c>
    </row>
    <row r="16390" spans="1:12" x14ac:dyDescent="0.3">
      <c r="A16390" s="82" t="str">
        <f t="shared" si="512"/>
        <v>2019</v>
      </c>
      <c r="B16390" s="263" t="s">
        <v>2228</v>
      </c>
      <c r="C16390" s="264" t="s">
        <v>138</v>
      </c>
      <c r="D16390" s="74" t="str">
        <f t="shared" si="513"/>
        <v>dez/2019</v>
      </c>
      <c r="E16390" s="267">
        <v>43803</v>
      </c>
      <c r="F16390" s="263">
        <v>1913</v>
      </c>
      <c r="G16390" s="263" t="s">
        <v>2229</v>
      </c>
      <c r="H16390" s="268" t="s">
        <v>4528</v>
      </c>
      <c r="I16390" s="268" t="s">
        <v>2183</v>
      </c>
      <c r="J16390" s="289">
        <v>-245.82</v>
      </c>
      <c r="K16390" s="83" t="str">
        <f>IFERROR(IFERROR(VLOOKUP(I16390,'DE-PARA'!B:D,3,0),VLOOKUP(I16390,'DE-PARA'!C:D,2,0)),"NÃO ENCONTRADO")</f>
        <v>Materiais</v>
      </c>
      <c r="L16390" s="50" t="str">
        <f>VLOOKUP(K16390,'Base -Receita-Despesa'!$B:$AS,1,FALSE)</f>
        <v>Materiais</v>
      </c>
    </row>
    <row r="16391" spans="1:12" x14ac:dyDescent="0.3">
      <c r="A16391" s="82" t="str">
        <f t="shared" si="512"/>
        <v>2019</v>
      </c>
      <c r="B16391" s="263" t="s">
        <v>2228</v>
      </c>
      <c r="C16391" s="264" t="s">
        <v>138</v>
      </c>
      <c r="D16391" s="74" t="str">
        <f t="shared" si="513"/>
        <v>dez/2019</v>
      </c>
      <c r="E16391" s="267">
        <v>43803</v>
      </c>
      <c r="F16391" s="263">
        <v>11746</v>
      </c>
      <c r="G16391" s="263" t="s">
        <v>2229</v>
      </c>
      <c r="H16391" s="268" t="s">
        <v>4369</v>
      </c>
      <c r="I16391" s="268" t="s">
        <v>2183</v>
      </c>
      <c r="J16391" s="289">
        <v>-730</v>
      </c>
      <c r="K16391" s="83" t="str">
        <f>IFERROR(IFERROR(VLOOKUP(I16391,'DE-PARA'!B:D,3,0),VLOOKUP(I16391,'DE-PARA'!C:D,2,0)),"NÃO ENCONTRADO")</f>
        <v>Materiais</v>
      </c>
      <c r="L16391" s="50" t="str">
        <f>VLOOKUP(K16391,'Base -Receita-Despesa'!$B:$AS,1,FALSE)</f>
        <v>Materiais</v>
      </c>
    </row>
    <row r="16392" spans="1:12" x14ac:dyDescent="0.3">
      <c r="A16392" s="82" t="str">
        <f t="shared" si="512"/>
        <v>2019</v>
      </c>
      <c r="B16392" s="263" t="s">
        <v>2228</v>
      </c>
      <c r="C16392" s="264" t="s">
        <v>138</v>
      </c>
      <c r="D16392" s="74" t="str">
        <f t="shared" si="513"/>
        <v>dez/2019</v>
      </c>
      <c r="E16392" s="267">
        <v>43803</v>
      </c>
      <c r="F16392" s="263">
        <v>1949</v>
      </c>
      <c r="G16392" s="263" t="s">
        <v>2229</v>
      </c>
      <c r="H16392" s="268" t="s">
        <v>4528</v>
      </c>
      <c r="I16392" s="268" t="s">
        <v>2181</v>
      </c>
      <c r="J16392" s="289">
        <v>-862.56</v>
      </c>
      <c r="K16392" s="83" t="str">
        <f>IFERROR(IFERROR(VLOOKUP(I16392,'DE-PARA'!B:D,3,0),VLOOKUP(I16392,'DE-PARA'!C:D,2,0)),"NÃO ENCONTRADO")</f>
        <v>Materiais</v>
      </c>
      <c r="L16392" s="50" t="str">
        <f>VLOOKUP(K16392,'Base -Receita-Despesa'!$B:$AS,1,FALSE)</f>
        <v>Materiais</v>
      </c>
    </row>
    <row r="16393" spans="1:12" x14ac:dyDescent="0.3">
      <c r="A16393" s="82" t="str">
        <f t="shared" si="512"/>
        <v>2019</v>
      </c>
      <c r="B16393" s="263" t="s">
        <v>2228</v>
      </c>
      <c r="C16393" s="264" t="s">
        <v>138</v>
      </c>
      <c r="D16393" s="74" t="str">
        <f t="shared" si="513"/>
        <v>dez/2019</v>
      </c>
      <c r="E16393" s="267">
        <v>43803</v>
      </c>
      <c r="F16393" s="263">
        <v>19873</v>
      </c>
      <c r="G16393" s="263" t="s">
        <v>2229</v>
      </c>
      <c r="H16393" s="268" t="s">
        <v>4792</v>
      </c>
      <c r="I16393" s="268" t="s">
        <v>2181</v>
      </c>
      <c r="J16393" s="288">
        <v>-1804.1</v>
      </c>
      <c r="K16393" s="83" t="str">
        <f>IFERROR(IFERROR(VLOOKUP(I16393,'DE-PARA'!B:D,3,0),VLOOKUP(I16393,'DE-PARA'!C:D,2,0)),"NÃO ENCONTRADO")</f>
        <v>Materiais</v>
      </c>
      <c r="L16393" s="50" t="str">
        <f>VLOOKUP(K16393,'Base -Receita-Despesa'!$B:$AS,1,FALSE)</f>
        <v>Materiais</v>
      </c>
    </row>
    <row r="16394" spans="1:12" x14ac:dyDescent="0.3">
      <c r="A16394" s="82" t="str">
        <f t="shared" si="512"/>
        <v>2019</v>
      </c>
      <c r="B16394" s="263" t="s">
        <v>2228</v>
      </c>
      <c r="C16394" s="264" t="s">
        <v>138</v>
      </c>
      <c r="D16394" s="74" t="str">
        <f t="shared" si="513"/>
        <v>dez/2019</v>
      </c>
      <c r="E16394" s="267">
        <v>43803</v>
      </c>
      <c r="F16394" s="263">
        <v>39374</v>
      </c>
      <c r="G16394" s="263" t="s">
        <v>2229</v>
      </c>
      <c r="H16394" s="268" t="s">
        <v>4743</v>
      </c>
      <c r="I16394" s="268" t="s">
        <v>120</v>
      </c>
      <c r="J16394" s="288">
        <v>-1574.64</v>
      </c>
      <c r="K16394" s="83" t="str">
        <f>IFERROR(IFERROR(VLOOKUP(I16394,'DE-PARA'!B:D,3,0),VLOOKUP(I16394,'DE-PARA'!C:D,2,0)),"NÃO ENCONTRADO")</f>
        <v>Serviços</v>
      </c>
      <c r="L16394" s="50" t="str">
        <f>VLOOKUP(K16394,'Base -Receita-Despesa'!$B:$AS,1,FALSE)</f>
        <v>Serviços</v>
      </c>
    </row>
    <row r="16395" spans="1:12" x14ac:dyDescent="0.3">
      <c r="A16395" s="82" t="str">
        <f t="shared" si="512"/>
        <v>2019</v>
      </c>
      <c r="B16395" s="263" t="s">
        <v>2228</v>
      </c>
      <c r="C16395" s="264" t="s">
        <v>138</v>
      </c>
      <c r="D16395" s="74" t="str">
        <f t="shared" si="513"/>
        <v>dez/2019</v>
      </c>
      <c r="E16395" s="267">
        <v>43803</v>
      </c>
      <c r="F16395" s="263" t="s">
        <v>1070</v>
      </c>
      <c r="G16395" s="263" t="s">
        <v>2229</v>
      </c>
      <c r="H16395" s="268" t="s">
        <v>1071</v>
      </c>
      <c r="I16395" s="268" t="s">
        <v>2237</v>
      </c>
      <c r="J16395" s="288">
        <v>174541.13</v>
      </c>
      <c r="K16395" s="83" t="str">
        <f>IFERROR(IFERROR(VLOOKUP(I16395,'DE-PARA'!B:D,3,0),VLOOKUP(I16395,'DE-PARA'!C:D,2,0)),"NÃO ENCONTRADO")</f>
        <v>Entrada Conta Aplicação (+)</v>
      </c>
      <c r="L16395" s="50" t="str">
        <f>VLOOKUP(K16395,'Base -Receita-Despesa'!$B:$AS,1,FALSE)</f>
        <v>ENTRADA CONTA APLICAÇÃO (+)</v>
      </c>
    </row>
    <row r="16396" spans="1:12" x14ac:dyDescent="0.3">
      <c r="A16396" s="82" t="str">
        <f t="shared" si="512"/>
        <v>2019</v>
      </c>
      <c r="B16396" s="263" t="s">
        <v>2228</v>
      </c>
      <c r="C16396" s="264" t="s">
        <v>138</v>
      </c>
      <c r="D16396" s="74" t="str">
        <f t="shared" si="513"/>
        <v>dez/2019</v>
      </c>
      <c r="E16396" s="267">
        <v>43803</v>
      </c>
      <c r="F16396" s="263">
        <v>6342</v>
      </c>
      <c r="G16396" s="263" t="s">
        <v>2229</v>
      </c>
      <c r="H16396" s="268" t="s">
        <v>180</v>
      </c>
      <c r="I16396" s="268" t="s">
        <v>181</v>
      </c>
      <c r="J16396" s="288">
        <v>-13660.25</v>
      </c>
      <c r="K16396" s="83" t="str">
        <f>IFERROR(IFERROR(VLOOKUP(I16396,'DE-PARA'!B:D,3,0),VLOOKUP(I16396,'DE-PARA'!C:D,2,0)),"NÃO ENCONTRADO")</f>
        <v>Serviços</v>
      </c>
      <c r="L16396" s="50" t="str">
        <f>VLOOKUP(K16396,'Base -Receita-Despesa'!$B:$AS,1,FALSE)</f>
        <v>Serviços</v>
      </c>
    </row>
    <row r="16397" spans="1:12" x14ac:dyDescent="0.3">
      <c r="A16397" s="82" t="str">
        <f t="shared" si="512"/>
        <v>2019</v>
      </c>
      <c r="B16397" s="263" t="s">
        <v>2228</v>
      </c>
      <c r="C16397" s="264" t="s">
        <v>138</v>
      </c>
      <c r="D16397" s="74" t="str">
        <f t="shared" si="513"/>
        <v>dez/2019</v>
      </c>
      <c r="E16397" s="267">
        <v>43803</v>
      </c>
      <c r="F16397" s="263">
        <v>96</v>
      </c>
      <c r="G16397" s="263" t="s">
        <v>2229</v>
      </c>
      <c r="H16397" s="268" t="s">
        <v>4945</v>
      </c>
      <c r="I16397" s="268" t="s">
        <v>2176</v>
      </c>
      <c r="J16397" s="288">
        <v>-104872.67</v>
      </c>
      <c r="K16397" s="83" t="str">
        <f>IFERROR(IFERROR(VLOOKUP(I16397,'DE-PARA'!B:D,3,0),VLOOKUP(I16397,'DE-PARA'!C:D,2,0)),"NÃO ENCONTRADO")</f>
        <v>Pessoal</v>
      </c>
      <c r="L16397" s="50" t="str">
        <f>VLOOKUP(K16397,'Base -Receita-Despesa'!$B:$AS,1,FALSE)</f>
        <v>Pessoal</v>
      </c>
    </row>
    <row r="16398" spans="1:12" x14ac:dyDescent="0.3">
      <c r="A16398" s="82" t="str">
        <f t="shared" si="512"/>
        <v>2019</v>
      </c>
      <c r="B16398" s="263" t="s">
        <v>2228</v>
      </c>
      <c r="C16398" s="264" t="s">
        <v>138</v>
      </c>
      <c r="D16398" s="74" t="str">
        <f t="shared" si="513"/>
        <v>dez/2019</v>
      </c>
      <c r="E16398" s="267">
        <v>43803</v>
      </c>
      <c r="F16398" s="263">
        <v>129</v>
      </c>
      <c r="G16398" s="263" t="s">
        <v>2229</v>
      </c>
      <c r="H16398" s="268" t="s">
        <v>3270</v>
      </c>
      <c r="I16398" s="268" t="s">
        <v>2177</v>
      </c>
      <c r="J16398" s="288">
        <v>-10000</v>
      </c>
      <c r="K16398" s="83" t="str">
        <f>IFERROR(IFERROR(VLOOKUP(I16398,'DE-PARA'!B:D,3,0),VLOOKUP(I16398,'DE-PARA'!C:D,2,0)),"NÃO ENCONTRADO")</f>
        <v>Pessoal</v>
      </c>
      <c r="L16398" s="50" t="str">
        <f>VLOOKUP(K16398,'Base -Receita-Despesa'!$B:$AS,1,FALSE)</f>
        <v>Pessoal</v>
      </c>
    </row>
    <row r="16399" spans="1:12" x14ac:dyDescent="0.3">
      <c r="A16399" s="82" t="str">
        <f t="shared" si="512"/>
        <v>2019</v>
      </c>
      <c r="B16399" s="263" t="s">
        <v>2228</v>
      </c>
      <c r="C16399" s="264" t="s">
        <v>138</v>
      </c>
      <c r="D16399" s="74" t="str">
        <f t="shared" si="513"/>
        <v>dez/2019</v>
      </c>
      <c r="E16399" s="267">
        <v>43804</v>
      </c>
      <c r="F16399" s="263">
        <v>2999</v>
      </c>
      <c r="G16399" s="263" t="s">
        <v>2229</v>
      </c>
      <c r="H16399" s="268" t="s">
        <v>5009</v>
      </c>
      <c r="I16399" s="268" t="s">
        <v>2217</v>
      </c>
      <c r="J16399" s="288">
        <v>-2855.9</v>
      </c>
      <c r="K16399" s="83" t="str">
        <f>IFERROR(IFERROR(VLOOKUP(I16399,'DE-PARA'!B:D,3,0),VLOOKUP(I16399,'DE-PARA'!C:D,2,0)),"NÃO ENCONTRADO")</f>
        <v>Investimentos</v>
      </c>
      <c r="L16399" s="50" t="str">
        <f>VLOOKUP(K16399,'Base -Receita-Despesa'!$B:$AS,1,FALSE)</f>
        <v>Investimentos</v>
      </c>
    </row>
    <row r="16400" spans="1:12" x14ac:dyDescent="0.3">
      <c r="A16400" s="82" t="str">
        <f t="shared" si="512"/>
        <v>2019</v>
      </c>
      <c r="B16400" s="263" t="s">
        <v>2228</v>
      </c>
      <c r="C16400" s="264" t="s">
        <v>138</v>
      </c>
      <c r="D16400" s="74" t="str">
        <f t="shared" si="513"/>
        <v>dez/2019</v>
      </c>
      <c r="E16400" s="267">
        <v>43804</v>
      </c>
      <c r="F16400" s="263" t="s">
        <v>1267</v>
      </c>
      <c r="G16400" s="263" t="s">
        <v>2229</v>
      </c>
      <c r="H16400" s="268" t="s">
        <v>5010</v>
      </c>
      <c r="I16400" s="268" t="s">
        <v>160</v>
      </c>
      <c r="J16400" s="288">
        <v>-2000</v>
      </c>
      <c r="K16400" s="83" t="str">
        <f>IFERROR(IFERROR(VLOOKUP(I16400,'DE-PARA'!B:D,3,0),VLOOKUP(I16400,'DE-PARA'!C:D,2,0)),"NÃO ENCONTRADO")</f>
        <v>Outras Saídas</v>
      </c>
      <c r="L16400" s="50" t="str">
        <f>VLOOKUP(K16400,'Base -Receita-Despesa'!$B:$AS,1,FALSE)</f>
        <v>Outras Saídas</v>
      </c>
    </row>
    <row r="16401" spans="1:12" x14ac:dyDescent="0.3">
      <c r="A16401" s="82" t="str">
        <f t="shared" si="512"/>
        <v>2019</v>
      </c>
      <c r="B16401" s="263" t="s">
        <v>2228</v>
      </c>
      <c r="C16401" s="264" t="s">
        <v>138</v>
      </c>
      <c r="D16401" s="74" t="str">
        <f t="shared" si="513"/>
        <v>dez/2019</v>
      </c>
      <c r="E16401" s="267">
        <v>43804</v>
      </c>
      <c r="F16401" s="263" t="s">
        <v>1261</v>
      </c>
      <c r="G16401" s="263" t="s">
        <v>2229</v>
      </c>
      <c r="H16401" s="268" t="s">
        <v>879</v>
      </c>
      <c r="I16401" s="268" t="s">
        <v>135</v>
      </c>
      <c r="J16401" s="289">
        <v>-9.5</v>
      </c>
      <c r="K16401" s="83" t="str">
        <f>IFERROR(IFERROR(VLOOKUP(I16401,'DE-PARA'!B:D,3,0),VLOOKUP(I16401,'DE-PARA'!C:D,2,0)),"NÃO ENCONTRADO")</f>
        <v>Outras Saídas</v>
      </c>
      <c r="L16401" s="50" t="str">
        <f>VLOOKUP(K16401,'Base -Receita-Despesa'!$B:$AS,1,FALSE)</f>
        <v>Outras Saídas</v>
      </c>
    </row>
    <row r="16402" spans="1:12" x14ac:dyDescent="0.3">
      <c r="A16402" s="82" t="str">
        <f t="shared" si="512"/>
        <v>2019</v>
      </c>
      <c r="B16402" s="263" t="s">
        <v>2228</v>
      </c>
      <c r="C16402" s="264" t="s">
        <v>138</v>
      </c>
      <c r="D16402" s="74" t="str">
        <f t="shared" si="513"/>
        <v>dez/2019</v>
      </c>
      <c r="E16402" s="267">
        <v>43804</v>
      </c>
      <c r="F16402" s="263" t="s">
        <v>1261</v>
      </c>
      <c r="G16402" s="263" t="s">
        <v>2229</v>
      </c>
      <c r="H16402" s="268" t="s">
        <v>879</v>
      </c>
      <c r="I16402" s="268" t="s">
        <v>135</v>
      </c>
      <c r="J16402" s="289">
        <v>-9.5</v>
      </c>
      <c r="K16402" s="83" t="str">
        <f>IFERROR(IFERROR(VLOOKUP(I16402,'DE-PARA'!B:D,3,0),VLOOKUP(I16402,'DE-PARA'!C:D,2,0)),"NÃO ENCONTRADO")</f>
        <v>Outras Saídas</v>
      </c>
      <c r="L16402" s="50" t="str">
        <f>VLOOKUP(K16402,'Base -Receita-Despesa'!$B:$AS,1,FALSE)</f>
        <v>Outras Saídas</v>
      </c>
    </row>
    <row r="16403" spans="1:12" x14ac:dyDescent="0.3">
      <c r="A16403" s="82" t="str">
        <f t="shared" si="512"/>
        <v>2019</v>
      </c>
      <c r="B16403" s="263" t="s">
        <v>2228</v>
      </c>
      <c r="C16403" s="264" t="s">
        <v>138</v>
      </c>
      <c r="D16403" s="74" t="str">
        <f t="shared" si="513"/>
        <v>dez/2019</v>
      </c>
      <c r="E16403" s="267">
        <v>43804</v>
      </c>
      <c r="F16403" s="263" t="s">
        <v>1261</v>
      </c>
      <c r="G16403" s="263" t="s">
        <v>2229</v>
      </c>
      <c r="H16403" s="268" t="s">
        <v>879</v>
      </c>
      <c r="I16403" s="268" t="s">
        <v>135</v>
      </c>
      <c r="J16403" s="289">
        <v>-9.5</v>
      </c>
      <c r="K16403" s="83" t="str">
        <f>IFERROR(IFERROR(VLOOKUP(I16403,'DE-PARA'!B:D,3,0),VLOOKUP(I16403,'DE-PARA'!C:D,2,0)),"NÃO ENCONTRADO")</f>
        <v>Outras Saídas</v>
      </c>
      <c r="L16403" s="50" t="str">
        <f>VLOOKUP(K16403,'Base -Receita-Despesa'!$B:$AS,1,FALSE)</f>
        <v>Outras Saídas</v>
      </c>
    </row>
    <row r="16404" spans="1:12" x14ac:dyDescent="0.3">
      <c r="A16404" s="82" t="str">
        <f t="shared" si="512"/>
        <v>2019</v>
      </c>
      <c r="B16404" s="263" t="s">
        <v>2228</v>
      </c>
      <c r="C16404" s="264" t="s">
        <v>138</v>
      </c>
      <c r="D16404" s="74" t="str">
        <f t="shared" si="513"/>
        <v>dez/2019</v>
      </c>
      <c r="E16404" s="267">
        <v>43804</v>
      </c>
      <c r="F16404" s="263" t="s">
        <v>1261</v>
      </c>
      <c r="G16404" s="263" t="s">
        <v>2229</v>
      </c>
      <c r="H16404" s="268" t="s">
        <v>879</v>
      </c>
      <c r="I16404" s="268" t="s">
        <v>135</v>
      </c>
      <c r="J16404" s="289">
        <v>-9.5</v>
      </c>
      <c r="K16404" s="83" t="str">
        <f>IFERROR(IFERROR(VLOOKUP(I16404,'DE-PARA'!B:D,3,0),VLOOKUP(I16404,'DE-PARA'!C:D,2,0)),"NÃO ENCONTRADO")</f>
        <v>Outras Saídas</v>
      </c>
      <c r="L16404" s="50" t="str">
        <f>VLOOKUP(K16404,'Base -Receita-Despesa'!$B:$AS,1,FALSE)</f>
        <v>Outras Saídas</v>
      </c>
    </row>
    <row r="16405" spans="1:12" x14ac:dyDescent="0.3">
      <c r="A16405" s="82" t="str">
        <f t="shared" si="512"/>
        <v>2019</v>
      </c>
      <c r="B16405" s="263" t="s">
        <v>2228</v>
      </c>
      <c r="C16405" s="264" t="s">
        <v>138</v>
      </c>
      <c r="D16405" s="74" t="str">
        <f t="shared" si="513"/>
        <v>dez/2019</v>
      </c>
      <c r="E16405" s="267">
        <v>43804</v>
      </c>
      <c r="F16405" s="263" t="s">
        <v>1261</v>
      </c>
      <c r="G16405" s="263" t="s">
        <v>2229</v>
      </c>
      <c r="H16405" s="268" t="s">
        <v>879</v>
      </c>
      <c r="I16405" s="268" t="s">
        <v>135</v>
      </c>
      <c r="J16405" s="289">
        <v>-9.5</v>
      </c>
      <c r="K16405" s="83" t="str">
        <f>IFERROR(IFERROR(VLOOKUP(I16405,'DE-PARA'!B:D,3,0),VLOOKUP(I16405,'DE-PARA'!C:D,2,0)),"NÃO ENCONTRADO")</f>
        <v>Outras Saídas</v>
      </c>
      <c r="L16405" s="50" t="str">
        <f>VLOOKUP(K16405,'Base -Receita-Despesa'!$B:$AS,1,FALSE)</f>
        <v>Outras Saídas</v>
      </c>
    </row>
    <row r="16406" spans="1:12" x14ac:dyDescent="0.3">
      <c r="A16406" s="82" t="str">
        <f t="shared" si="512"/>
        <v>2019</v>
      </c>
      <c r="B16406" s="263" t="s">
        <v>2228</v>
      </c>
      <c r="C16406" s="264" t="s">
        <v>138</v>
      </c>
      <c r="D16406" s="74" t="str">
        <f t="shared" si="513"/>
        <v>dez/2019</v>
      </c>
      <c r="E16406" s="267">
        <v>43804</v>
      </c>
      <c r="F16406" s="263" t="s">
        <v>1261</v>
      </c>
      <c r="G16406" s="263" t="s">
        <v>2229</v>
      </c>
      <c r="H16406" s="268" t="s">
        <v>879</v>
      </c>
      <c r="I16406" s="268" t="s">
        <v>135</v>
      </c>
      <c r="J16406" s="289">
        <v>-9.5</v>
      </c>
      <c r="K16406" s="83" t="str">
        <f>IFERROR(IFERROR(VLOOKUP(I16406,'DE-PARA'!B:D,3,0),VLOOKUP(I16406,'DE-PARA'!C:D,2,0)),"NÃO ENCONTRADO")</f>
        <v>Outras Saídas</v>
      </c>
      <c r="L16406" s="50" t="str">
        <f>VLOOKUP(K16406,'Base -Receita-Despesa'!$B:$AS,1,FALSE)</f>
        <v>Outras Saídas</v>
      </c>
    </row>
    <row r="16407" spans="1:12" x14ac:dyDescent="0.3">
      <c r="A16407" s="82" t="str">
        <f t="shared" si="512"/>
        <v>2019</v>
      </c>
      <c r="B16407" s="263" t="s">
        <v>2228</v>
      </c>
      <c r="C16407" s="264" t="s">
        <v>138</v>
      </c>
      <c r="D16407" s="74" t="str">
        <f t="shared" si="513"/>
        <v>dez/2019</v>
      </c>
      <c r="E16407" s="267">
        <v>43804</v>
      </c>
      <c r="F16407" s="263" t="s">
        <v>131</v>
      </c>
      <c r="G16407" s="263" t="s">
        <v>2229</v>
      </c>
      <c r="H16407" s="268" t="s">
        <v>2411</v>
      </c>
      <c r="I16407" s="268" t="s">
        <v>133</v>
      </c>
      <c r="J16407" s="288">
        <v>-2102.48</v>
      </c>
      <c r="K16407" s="83" t="str">
        <f>IFERROR(IFERROR(VLOOKUP(I16407,'DE-PARA'!B:D,3,0),VLOOKUP(I16407,'DE-PARA'!C:D,2,0)),"NÃO ENCONTRADO")</f>
        <v>Pessoal</v>
      </c>
      <c r="L16407" s="50" t="str">
        <f>VLOOKUP(K16407,'Base -Receita-Despesa'!$B:$AS,1,FALSE)</f>
        <v>Pessoal</v>
      </c>
    </row>
    <row r="16408" spans="1:12" x14ac:dyDescent="0.3">
      <c r="A16408" s="82" t="str">
        <f t="shared" si="512"/>
        <v>2019</v>
      </c>
      <c r="B16408" s="263" t="s">
        <v>2228</v>
      </c>
      <c r="C16408" s="264" t="s">
        <v>138</v>
      </c>
      <c r="D16408" s="74" t="str">
        <f t="shared" si="513"/>
        <v>dez/2019</v>
      </c>
      <c r="E16408" s="267">
        <v>43804</v>
      </c>
      <c r="F16408" s="263" t="s">
        <v>131</v>
      </c>
      <c r="G16408" s="263" t="s">
        <v>2229</v>
      </c>
      <c r="H16408" s="268" t="s">
        <v>4111</v>
      </c>
      <c r="I16408" s="268" t="s">
        <v>133</v>
      </c>
      <c r="J16408" s="288">
        <v>-4226.92</v>
      </c>
      <c r="K16408" s="83" t="str">
        <f>IFERROR(IFERROR(VLOOKUP(I16408,'DE-PARA'!B:D,3,0),VLOOKUP(I16408,'DE-PARA'!C:D,2,0)),"NÃO ENCONTRADO")</f>
        <v>Pessoal</v>
      </c>
      <c r="L16408" s="50" t="str">
        <f>VLOOKUP(K16408,'Base -Receita-Despesa'!$B:$AS,1,FALSE)</f>
        <v>Pessoal</v>
      </c>
    </row>
    <row r="16409" spans="1:12" x14ac:dyDescent="0.3">
      <c r="A16409" s="82" t="str">
        <f t="shared" si="512"/>
        <v>2019</v>
      </c>
      <c r="B16409" s="263" t="s">
        <v>2228</v>
      </c>
      <c r="C16409" s="264" t="s">
        <v>138</v>
      </c>
      <c r="D16409" s="74" t="str">
        <f t="shared" si="513"/>
        <v>dez/2019</v>
      </c>
      <c r="E16409" s="267">
        <v>43804</v>
      </c>
      <c r="F16409" s="263">
        <v>18548</v>
      </c>
      <c r="G16409" s="263" t="s">
        <v>2229</v>
      </c>
      <c r="H16409" s="268" t="s">
        <v>2340</v>
      </c>
      <c r="I16409" s="268" t="s">
        <v>618</v>
      </c>
      <c r="J16409" s="288">
        <v>-24697.43</v>
      </c>
      <c r="K16409" s="83" t="str">
        <f>IFERROR(IFERROR(VLOOKUP(I16409,'DE-PARA'!B:D,3,0),VLOOKUP(I16409,'DE-PARA'!C:D,2,0)),"NÃO ENCONTRADO")</f>
        <v>Serviços</v>
      </c>
      <c r="L16409" s="50" t="str">
        <f>VLOOKUP(K16409,'Base -Receita-Despesa'!$B:$AS,1,FALSE)</f>
        <v>Serviços</v>
      </c>
    </row>
    <row r="16410" spans="1:12" x14ac:dyDescent="0.3">
      <c r="A16410" s="82" t="str">
        <f t="shared" si="512"/>
        <v>2019</v>
      </c>
      <c r="B16410" s="263" t="s">
        <v>2228</v>
      </c>
      <c r="C16410" s="264" t="s">
        <v>138</v>
      </c>
      <c r="D16410" s="74" t="str">
        <f t="shared" si="513"/>
        <v>dez/2019</v>
      </c>
      <c r="E16410" s="267">
        <v>43804</v>
      </c>
      <c r="F16410" s="263">
        <v>11691</v>
      </c>
      <c r="G16410" s="263" t="s">
        <v>2229</v>
      </c>
      <c r="H16410" s="268" t="s">
        <v>4369</v>
      </c>
      <c r="I16410" s="268" t="s">
        <v>2183</v>
      </c>
      <c r="J16410" s="289">
        <v>-4.9000000000000004</v>
      </c>
      <c r="K16410" s="83" t="str">
        <f>IFERROR(IFERROR(VLOOKUP(I16410,'DE-PARA'!B:D,3,0),VLOOKUP(I16410,'DE-PARA'!C:D,2,0)),"NÃO ENCONTRADO")</f>
        <v>Materiais</v>
      </c>
      <c r="L16410" s="50" t="str">
        <f>VLOOKUP(K16410,'Base -Receita-Despesa'!$B:$AS,1,FALSE)</f>
        <v>Materiais</v>
      </c>
    </row>
    <row r="16411" spans="1:12" x14ac:dyDescent="0.3">
      <c r="A16411" s="82" t="str">
        <f t="shared" si="512"/>
        <v>2019</v>
      </c>
      <c r="B16411" s="263" t="s">
        <v>2228</v>
      </c>
      <c r="C16411" s="264" t="s">
        <v>138</v>
      </c>
      <c r="D16411" s="74" t="str">
        <f t="shared" si="513"/>
        <v>dez/2019</v>
      </c>
      <c r="E16411" s="267">
        <v>43804</v>
      </c>
      <c r="F16411" s="263">
        <v>11807</v>
      </c>
      <c r="G16411" s="263" t="s">
        <v>2229</v>
      </c>
      <c r="H16411" s="268" t="s">
        <v>4369</v>
      </c>
      <c r="I16411" s="268" t="s">
        <v>2183</v>
      </c>
      <c r="J16411" s="289">
        <v>-198.2</v>
      </c>
      <c r="K16411" s="83" t="str">
        <f>IFERROR(IFERROR(VLOOKUP(I16411,'DE-PARA'!B:D,3,0),VLOOKUP(I16411,'DE-PARA'!C:D,2,0)),"NÃO ENCONTRADO")</f>
        <v>Materiais</v>
      </c>
      <c r="L16411" s="50" t="str">
        <f>VLOOKUP(K16411,'Base -Receita-Despesa'!$B:$AS,1,FALSE)</f>
        <v>Materiais</v>
      </c>
    </row>
    <row r="16412" spans="1:12" x14ac:dyDescent="0.3">
      <c r="A16412" s="82" t="str">
        <f t="shared" si="512"/>
        <v>2019</v>
      </c>
      <c r="B16412" s="263" t="s">
        <v>2228</v>
      </c>
      <c r="C16412" s="264" t="s">
        <v>138</v>
      </c>
      <c r="D16412" s="74" t="str">
        <f t="shared" si="513"/>
        <v>dez/2019</v>
      </c>
      <c r="E16412" s="267">
        <v>43804</v>
      </c>
      <c r="F16412" s="263">
        <v>12743</v>
      </c>
      <c r="G16412" s="263" t="s">
        <v>2229</v>
      </c>
      <c r="H16412" s="268" t="s">
        <v>4468</v>
      </c>
      <c r="I16412" s="268" t="s">
        <v>2183</v>
      </c>
      <c r="J16412" s="289">
        <v>-377.5</v>
      </c>
      <c r="K16412" s="83" t="str">
        <f>IFERROR(IFERROR(VLOOKUP(I16412,'DE-PARA'!B:D,3,0),VLOOKUP(I16412,'DE-PARA'!C:D,2,0)),"NÃO ENCONTRADO")</f>
        <v>Materiais</v>
      </c>
      <c r="L16412" s="50" t="str">
        <f>VLOOKUP(K16412,'Base -Receita-Despesa'!$B:$AS,1,FALSE)</f>
        <v>Materiais</v>
      </c>
    </row>
    <row r="16413" spans="1:12" x14ac:dyDescent="0.3">
      <c r="A16413" s="82" t="str">
        <f t="shared" si="512"/>
        <v>2019</v>
      </c>
      <c r="B16413" s="263" t="s">
        <v>2228</v>
      </c>
      <c r="C16413" s="264" t="s">
        <v>138</v>
      </c>
      <c r="D16413" s="74" t="str">
        <f t="shared" si="513"/>
        <v>dez/2019</v>
      </c>
      <c r="E16413" s="267">
        <v>43804</v>
      </c>
      <c r="F16413" s="263">
        <v>12774</v>
      </c>
      <c r="G16413" s="263" t="s">
        <v>2229</v>
      </c>
      <c r="H16413" s="268" t="s">
        <v>4468</v>
      </c>
      <c r="I16413" s="268" t="s">
        <v>2183</v>
      </c>
      <c r="J16413" s="289">
        <v>-464</v>
      </c>
      <c r="K16413" s="83" t="str">
        <f>IFERROR(IFERROR(VLOOKUP(I16413,'DE-PARA'!B:D,3,0),VLOOKUP(I16413,'DE-PARA'!C:D,2,0)),"NÃO ENCONTRADO")</f>
        <v>Materiais</v>
      </c>
      <c r="L16413" s="50" t="str">
        <f>VLOOKUP(K16413,'Base -Receita-Despesa'!$B:$AS,1,FALSE)</f>
        <v>Materiais</v>
      </c>
    </row>
    <row r="16414" spans="1:12" x14ac:dyDescent="0.3">
      <c r="A16414" s="82" t="str">
        <f t="shared" si="512"/>
        <v>2019</v>
      </c>
      <c r="B16414" s="263" t="s">
        <v>2228</v>
      </c>
      <c r="C16414" s="264" t="s">
        <v>138</v>
      </c>
      <c r="D16414" s="74" t="str">
        <f t="shared" si="513"/>
        <v>dez/2019</v>
      </c>
      <c r="E16414" s="267">
        <v>43804</v>
      </c>
      <c r="F16414" s="263">
        <v>11746</v>
      </c>
      <c r="G16414" s="263" t="s">
        <v>2229</v>
      </c>
      <c r="H16414" s="268" t="s">
        <v>4369</v>
      </c>
      <c r="I16414" s="268" t="s">
        <v>2183</v>
      </c>
      <c r="J16414" s="289">
        <v>-730</v>
      </c>
      <c r="K16414" s="83" t="str">
        <f>IFERROR(IFERROR(VLOOKUP(I16414,'DE-PARA'!B:D,3,0),VLOOKUP(I16414,'DE-PARA'!C:D,2,0)),"NÃO ENCONTRADO")</f>
        <v>Materiais</v>
      </c>
      <c r="L16414" s="50" t="str">
        <f>VLOOKUP(K16414,'Base -Receita-Despesa'!$B:$AS,1,FALSE)</f>
        <v>Materiais</v>
      </c>
    </row>
    <row r="16415" spans="1:12" x14ac:dyDescent="0.3">
      <c r="A16415" s="82" t="str">
        <f t="shared" si="512"/>
        <v>2019</v>
      </c>
      <c r="B16415" s="263" t="s">
        <v>2228</v>
      </c>
      <c r="C16415" s="264" t="s">
        <v>138</v>
      </c>
      <c r="D16415" s="74" t="str">
        <f t="shared" si="513"/>
        <v>dez/2019</v>
      </c>
      <c r="E16415" s="267">
        <v>43804</v>
      </c>
      <c r="F16415" s="263" t="s">
        <v>4405</v>
      </c>
      <c r="G16415" s="263" t="s">
        <v>2229</v>
      </c>
      <c r="H16415" s="268" t="s">
        <v>4406</v>
      </c>
      <c r="I16415" s="268" t="s">
        <v>846</v>
      </c>
      <c r="J16415" s="289">
        <v>-769.01</v>
      </c>
      <c r="K16415" s="83" t="str">
        <f>IFERROR(IFERROR(VLOOKUP(I16415,'DE-PARA'!B:D,3,0),VLOOKUP(I16415,'DE-PARA'!C:D,2,0)),"NÃO ENCONTRADO")</f>
        <v>Pessoal</v>
      </c>
      <c r="L16415" s="50" t="str">
        <f>VLOOKUP(K16415,'Base -Receita-Despesa'!$B:$AS,1,FALSE)</f>
        <v>Pessoal</v>
      </c>
    </row>
    <row r="16416" spans="1:12" x14ac:dyDescent="0.3">
      <c r="A16416" s="82" t="str">
        <f t="shared" si="512"/>
        <v>2019</v>
      </c>
      <c r="B16416" s="263" t="s">
        <v>2228</v>
      </c>
      <c r="C16416" s="264" t="s">
        <v>138</v>
      </c>
      <c r="D16416" s="74" t="str">
        <f t="shared" si="513"/>
        <v>dez/2019</v>
      </c>
      <c r="E16416" s="267">
        <v>43804</v>
      </c>
      <c r="F16416" s="263" t="s">
        <v>1070</v>
      </c>
      <c r="G16416" s="263" t="s">
        <v>2229</v>
      </c>
      <c r="H16416" s="268" t="s">
        <v>1071</v>
      </c>
      <c r="I16416" s="268" t="s">
        <v>2237</v>
      </c>
      <c r="J16416" s="288">
        <v>560001.22</v>
      </c>
      <c r="K16416" s="83" t="str">
        <f>IFERROR(IFERROR(VLOOKUP(I16416,'DE-PARA'!B:D,3,0),VLOOKUP(I16416,'DE-PARA'!C:D,2,0)),"NÃO ENCONTRADO")</f>
        <v>Entrada Conta Aplicação (+)</v>
      </c>
      <c r="L16416" s="50" t="str">
        <f>VLOOKUP(K16416,'Base -Receita-Despesa'!$B:$AS,1,FALSE)</f>
        <v>ENTRADA CONTA APLICAÇÃO (+)</v>
      </c>
    </row>
    <row r="16417" spans="1:12" x14ac:dyDescent="0.3">
      <c r="A16417" s="82" t="str">
        <f t="shared" si="512"/>
        <v>2019</v>
      </c>
      <c r="B16417" s="263" t="s">
        <v>2228</v>
      </c>
      <c r="C16417" s="264" t="s">
        <v>138</v>
      </c>
      <c r="D16417" s="74" t="str">
        <f t="shared" si="513"/>
        <v>dez/2019</v>
      </c>
      <c r="E16417" s="267">
        <v>43804</v>
      </c>
      <c r="F16417" s="263">
        <v>95</v>
      </c>
      <c r="G16417" s="263" t="s">
        <v>2229</v>
      </c>
      <c r="H16417" s="268" t="s">
        <v>4753</v>
      </c>
      <c r="I16417" s="268" t="s">
        <v>2176</v>
      </c>
      <c r="J16417" s="288">
        <v>-8527.59</v>
      </c>
      <c r="K16417" s="83" t="str">
        <f>IFERROR(IFERROR(VLOOKUP(I16417,'DE-PARA'!B:D,3,0),VLOOKUP(I16417,'DE-PARA'!C:D,2,0)),"NÃO ENCONTRADO")</f>
        <v>Pessoal</v>
      </c>
      <c r="L16417" s="50" t="str">
        <f>VLOOKUP(K16417,'Base -Receita-Despesa'!$B:$AS,1,FALSE)</f>
        <v>Pessoal</v>
      </c>
    </row>
    <row r="16418" spans="1:12" x14ac:dyDescent="0.3">
      <c r="A16418" s="82" t="str">
        <f t="shared" si="512"/>
        <v>2019</v>
      </c>
      <c r="B16418" s="263" t="s">
        <v>2228</v>
      </c>
      <c r="C16418" s="264" t="s">
        <v>138</v>
      </c>
      <c r="D16418" s="74" t="str">
        <f t="shared" si="513"/>
        <v>dez/2019</v>
      </c>
      <c r="E16418" s="267">
        <v>43804</v>
      </c>
      <c r="F16418" s="263">
        <v>96</v>
      </c>
      <c r="G16418" s="263" t="s">
        <v>2229</v>
      </c>
      <c r="H16418" s="268" t="s">
        <v>4753</v>
      </c>
      <c r="I16418" s="268" t="s">
        <v>2176</v>
      </c>
      <c r="J16418" s="288">
        <v>-18657.38</v>
      </c>
      <c r="K16418" s="83" t="str">
        <f>IFERROR(IFERROR(VLOOKUP(I16418,'DE-PARA'!B:D,3,0),VLOOKUP(I16418,'DE-PARA'!C:D,2,0)),"NÃO ENCONTRADO")</f>
        <v>Pessoal</v>
      </c>
      <c r="L16418" s="50" t="str">
        <f>VLOOKUP(K16418,'Base -Receita-Despesa'!$B:$AS,1,FALSE)</f>
        <v>Pessoal</v>
      </c>
    </row>
    <row r="16419" spans="1:12" x14ac:dyDescent="0.3">
      <c r="A16419" s="82" t="str">
        <f t="shared" si="512"/>
        <v>2019</v>
      </c>
      <c r="B16419" s="263" t="s">
        <v>2228</v>
      </c>
      <c r="C16419" s="264" t="s">
        <v>138</v>
      </c>
      <c r="D16419" s="74" t="str">
        <f t="shared" si="513"/>
        <v>dez/2019</v>
      </c>
      <c r="E16419" s="267">
        <v>43804</v>
      </c>
      <c r="F16419" s="263">
        <v>94</v>
      </c>
      <c r="G16419" s="263" t="s">
        <v>2229</v>
      </c>
      <c r="H16419" s="268" t="s">
        <v>4753</v>
      </c>
      <c r="I16419" s="268" t="s">
        <v>2176</v>
      </c>
      <c r="J16419" s="288">
        <v>-124987.71</v>
      </c>
      <c r="K16419" s="83" t="str">
        <f>IFERROR(IFERROR(VLOOKUP(I16419,'DE-PARA'!B:D,3,0),VLOOKUP(I16419,'DE-PARA'!C:D,2,0)),"NÃO ENCONTRADO")</f>
        <v>Pessoal</v>
      </c>
      <c r="L16419" s="50" t="str">
        <f>VLOOKUP(K16419,'Base -Receita-Despesa'!$B:$AS,1,FALSE)</f>
        <v>Pessoal</v>
      </c>
    </row>
    <row r="16420" spans="1:12" x14ac:dyDescent="0.3">
      <c r="A16420" s="82" t="str">
        <f t="shared" si="512"/>
        <v>2019</v>
      </c>
      <c r="B16420" s="263" t="s">
        <v>2228</v>
      </c>
      <c r="C16420" s="264" t="s">
        <v>138</v>
      </c>
      <c r="D16420" s="74" t="str">
        <f t="shared" si="513"/>
        <v>dez/2019</v>
      </c>
      <c r="E16420" s="267">
        <v>43804</v>
      </c>
      <c r="F16420" s="263">
        <v>93</v>
      </c>
      <c r="G16420" s="263" t="s">
        <v>2229</v>
      </c>
      <c r="H16420" s="268" t="s">
        <v>4753</v>
      </c>
      <c r="I16420" s="268" t="s">
        <v>2176</v>
      </c>
      <c r="J16420" s="288">
        <v>-368261.54</v>
      </c>
      <c r="K16420" s="83" t="str">
        <f>IFERROR(IFERROR(VLOOKUP(I16420,'DE-PARA'!B:D,3,0),VLOOKUP(I16420,'DE-PARA'!C:D,2,0)),"NÃO ENCONTRADO")</f>
        <v>Pessoal</v>
      </c>
      <c r="L16420" s="50" t="str">
        <f>VLOOKUP(K16420,'Base -Receita-Despesa'!$B:$AS,1,FALSE)</f>
        <v>Pessoal</v>
      </c>
    </row>
    <row r="16421" spans="1:12" x14ac:dyDescent="0.3">
      <c r="A16421" s="82" t="str">
        <f t="shared" si="512"/>
        <v>2019</v>
      </c>
      <c r="B16421" s="263" t="s">
        <v>2228</v>
      </c>
      <c r="C16421" s="264" t="s">
        <v>138</v>
      </c>
      <c r="D16421" s="74" t="str">
        <f t="shared" si="513"/>
        <v>dez/2019</v>
      </c>
      <c r="E16421" s="267">
        <v>43804</v>
      </c>
      <c r="F16421" s="263">
        <v>496831</v>
      </c>
      <c r="G16421" s="263" t="s">
        <v>2229</v>
      </c>
      <c r="H16421" s="268" t="s">
        <v>257</v>
      </c>
      <c r="I16421" s="268" t="s">
        <v>145</v>
      </c>
      <c r="J16421" s="289">
        <v>-913.47</v>
      </c>
      <c r="K16421" s="83" t="str">
        <f>IFERROR(IFERROR(VLOOKUP(I16421,'DE-PARA'!B:D,3,0),VLOOKUP(I16421,'DE-PARA'!C:D,2,0)),"NÃO ENCONTRADO")</f>
        <v>Serviços</v>
      </c>
      <c r="L16421" s="50" t="str">
        <f>VLOOKUP(K16421,'Base -Receita-Despesa'!$B:$AS,1,FALSE)</f>
        <v>Serviços</v>
      </c>
    </row>
    <row r="16422" spans="1:12" x14ac:dyDescent="0.3">
      <c r="A16422" s="82" t="str">
        <f t="shared" si="512"/>
        <v>2019</v>
      </c>
      <c r="B16422" s="263" t="s">
        <v>2228</v>
      </c>
      <c r="C16422" s="264" t="s">
        <v>138</v>
      </c>
      <c r="D16422" s="74" t="str">
        <f t="shared" si="513"/>
        <v>dez/2019</v>
      </c>
      <c r="E16422" s="267">
        <v>43804</v>
      </c>
      <c r="F16422" s="263">
        <v>1.26025419339043E+16</v>
      </c>
      <c r="G16422" s="263" t="s">
        <v>2229</v>
      </c>
      <c r="H16422" s="268" t="s">
        <v>2586</v>
      </c>
      <c r="I16422" s="268" t="s">
        <v>540</v>
      </c>
      <c r="J16422" s="289">
        <v>-170.19</v>
      </c>
      <c r="K16422" s="83" t="str">
        <f>IFERROR(IFERROR(VLOOKUP(I16422,'DE-PARA'!B:D,3,0),VLOOKUP(I16422,'DE-PARA'!C:D,2,0)),"NÃO ENCONTRADO")</f>
        <v>Tributos, Taxas e Contribuições</v>
      </c>
      <c r="L16422" s="50" t="str">
        <f>VLOOKUP(K16422,'Base -Receita-Despesa'!$B:$AS,1,FALSE)</f>
        <v>Tributos, Taxas e Contribuições</v>
      </c>
    </row>
    <row r="16423" spans="1:12" x14ac:dyDescent="0.3">
      <c r="A16423" s="82" t="str">
        <f t="shared" si="512"/>
        <v>2019</v>
      </c>
      <c r="B16423" s="263" t="s">
        <v>2228</v>
      </c>
      <c r="C16423" s="264" t="s">
        <v>138</v>
      </c>
      <c r="D16423" s="74" t="str">
        <f t="shared" si="513"/>
        <v>dez/2019</v>
      </c>
      <c r="E16423" s="267">
        <v>43805</v>
      </c>
      <c r="F16423" s="263" t="s">
        <v>4619</v>
      </c>
      <c r="G16423" s="263" t="s">
        <v>2229</v>
      </c>
      <c r="H16423" s="268" t="s">
        <v>4371</v>
      </c>
      <c r="I16423" s="268" t="s">
        <v>2170</v>
      </c>
      <c r="J16423" s="288">
        <v>-87756.73</v>
      </c>
      <c r="K16423" s="83" t="str">
        <f>IFERROR(IFERROR(VLOOKUP(I16423,'DE-PARA'!B:D,3,0),VLOOKUP(I16423,'DE-PARA'!C:D,2,0)),"NÃO ENCONTRADO")</f>
        <v>Reembolso de Rateios(-)</v>
      </c>
      <c r="L16423" s="50" t="str">
        <f>VLOOKUP(K16423,'Base -Receita-Despesa'!$B:$AS,1,FALSE)</f>
        <v>Reembolso de Rateios(-)</v>
      </c>
    </row>
    <row r="16424" spans="1:12" x14ac:dyDescent="0.3">
      <c r="A16424" s="82" t="str">
        <f t="shared" si="512"/>
        <v>2019</v>
      </c>
      <c r="B16424" s="263" t="s">
        <v>2228</v>
      </c>
      <c r="C16424" s="264" t="s">
        <v>138</v>
      </c>
      <c r="D16424" s="74" t="str">
        <f t="shared" si="513"/>
        <v>dez/2019</v>
      </c>
      <c r="E16424" s="267">
        <v>43805</v>
      </c>
      <c r="F16424" s="263" t="s">
        <v>1261</v>
      </c>
      <c r="G16424" s="263" t="s">
        <v>2229</v>
      </c>
      <c r="H16424" s="268" t="s">
        <v>879</v>
      </c>
      <c r="I16424" s="268" t="s">
        <v>135</v>
      </c>
      <c r="J16424" s="289">
        <v>-9.5</v>
      </c>
      <c r="K16424" s="83" t="str">
        <f>IFERROR(IFERROR(VLOOKUP(I16424,'DE-PARA'!B:D,3,0),VLOOKUP(I16424,'DE-PARA'!C:D,2,0)),"NÃO ENCONTRADO")</f>
        <v>Outras Saídas</v>
      </c>
      <c r="L16424" s="50" t="str">
        <f>VLOOKUP(K16424,'Base -Receita-Despesa'!$B:$AS,1,FALSE)</f>
        <v>Outras Saídas</v>
      </c>
    </row>
    <row r="16425" spans="1:12" x14ac:dyDescent="0.3">
      <c r="A16425" s="82" t="str">
        <f t="shared" si="512"/>
        <v>2019</v>
      </c>
      <c r="B16425" s="263" t="s">
        <v>2228</v>
      </c>
      <c r="C16425" s="264" t="s">
        <v>138</v>
      </c>
      <c r="D16425" s="74" t="str">
        <f t="shared" si="513"/>
        <v>dez/2019</v>
      </c>
      <c r="E16425" s="267">
        <v>43805</v>
      </c>
      <c r="F16425" s="265" t="s">
        <v>4377</v>
      </c>
      <c r="G16425" s="265" t="s">
        <v>2229</v>
      </c>
      <c r="H16425" s="273" t="s">
        <v>5011</v>
      </c>
      <c r="I16425" s="273" t="s">
        <v>128</v>
      </c>
      <c r="J16425" s="288">
        <v>-59596.639999999999</v>
      </c>
      <c r="K16425" s="83" t="str">
        <f>IFERROR(IFERROR(VLOOKUP(I16425,'DE-PARA'!B:D,3,0),VLOOKUP(I16425,'DE-PARA'!C:D,2,0)),"NÃO ENCONTRADO")</f>
        <v>Encargos sobre Folha de Pagamento</v>
      </c>
      <c r="L16425" s="50" t="str">
        <f>VLOOKUP(K16425,'Base -Receita-Despesa'!$B:$AS,1,FALSE)</f>
        <v>Encargos sobre Folha de Pagamento</v>
      </c>
    </row>
    <row r="16426" spans="1:12" x14ac:dyDescent="0.3">
      <c r="A16426" s="82" t="str">
        <f t="shared" ref="A16426:A16489" si="514">IF(K16426="NÃO ENCONTRADO",0,RIGHT(D16426,4))</f>
        <v>2019</v>
      </c>
      <c r="B16426" s="263" t="s">
        <v>2228</v>
      </c>
      <c r="C16426" s="264" t="s">
        <v>138</v>
      </c>
      <c r="D16426" s="74" t="str">
        <f t="shared" si="513"/>
        <v>dez/2019</v>
      </c>
      <c r="E16426" s="267">
        <v>43805</v>
      </c>
      <c r="F16426" s="263">
        <v>7320</v>
      </c>
      <c r="G16426" s="263" t="s">
        <v>2229</v>
      </c>
      <c r="H16426" s="268" t="s">
        <v>5012</v>
      </c>
      <c r="I16426" s="268" t="s">
        <v>2207</v>
      </c>
      <c r="J16426" s="288">
        <v>-3500</v>
      </c>
      <c r="K16426" s="83" t="str">
        <f>IFERROR(IFERROR(VLOOKUP(I16426,'DE-PARA'!B:D,3,0),VLOOKUP(I16426,'DE-PARA'!C:D,2,0)),"NÃO ENCONTRADO")</f>
        <v>Serviços</v>
      </c>
      <c r="L16426" s="50" t="str">
        <f>VLOOKUP(K16426,'Base -Receita-Despesa'!$B:$AS,1,FALSE)</f>
        <v>Serviços</v>
      </c>
    </row>
    <row r="16427" spans="1:12" x14ac:dyDescent="0.3">
      <c r="A16427" s="82" t="str">
        <f t="shared" si="514"/>
        <v>2019</v>
      </c>
      <c r="B16427" s="263" t="s">
        <v>2228</v>
      </c>
      <c r="C16427" s="264" t="s">
        <v>138</v>
      </c>
      <c r="D16427" s="74" t="str">
        <f t="shared" si="513"/>
        <v>dez/2019</v>
      </c>
      <c r="E16427" s="267">
        <v>43805</v>
      </c>
      <c r="F16427" s="263" t="s">
        <v>1070</v>
      </c>
      <c r="G16427" s="263" t="s">
        <v>2229</v>
      </c>
      <c r="H16427" s="268" t="s">
        <v>1071</v>
      </c>
      <c r="I16427" s="268" t="s">
        <v>2237</v>
      </c>
      <c r="J16427" s="288">
        <v>150862.87</v>
      </c>
      <c r="K16427" s="83" t="str">
        <f>IFERROR(IFERROR(VLOOKUP(I16427,'DE-PARA'!B:D,3,0),VLOOKUP(I16427,'DE-PARA'!C:D,2,0)),"NÃO ENCONTRADO")</f>
        <v>Entrada Conta Aplicação (+)</v>
      </c>
      <c r="L16427" s="50" t="str">
        <f>VLOOKUP(K16427,'Base -Receita-Despesa'!$B:$AS,1,FALSE)</f>
        <v>ENTRADA CONTA APLICAÇÃO (+)</v>
      </c>
    </row>
    <row r="16428" spans="1:12" x14ac:dyDescent="0.3">
      <c r="A16428" s="82" t="str">
        <f t="shared" si="514"/>
        <v>2019</v>
      </c>
      <c r="B16428" s="263" t="s">
        <v>2228</v>
      </c>
      <c r="C16428" s="264" t="s">
        <v>138</v>
      </c>
      <c r="D16428" s="74" t="str">
        <f t="shared" si="513"/>
        <v>dez/2019</v>
      </c>
      <c r="E16428" s="267">
        <v>43808</v>
      </c>
      <c r="F16428" s="263" t="s">
        <v>5013</v>
      </c>
      <c r="G16428" s="263" t="s">
        <v>2229</v>
      </c>
      <c r="H16428" s="268" t="s">
        <v>5014</v>
      </c>
      <c r="I16428" s="268" t="s">
        <v>1979</v>
      </c>
      <c r="J16428" s="289">
        <v>-108.3</v>
      </c>
      <c r="K16428" s="83" t="str">
        <f>IFERROR(IFERROR(VLOOKUP(I16428,'DE-PARA'!B:D,3,0),VLOOKUP(I16428,'DE-PARA'!C:D,2,0)),"NÃO ENCONTRADO")</f>
        <v>Pessoal</v>
      </c>
      <c r="L16428" s="50" t="str">
        <f>VLOOKUP(K16428,'Base -Receita-Despesa'!$B:$AS,1,FALSE)</f>
        <v>Pessoal</v>
      </c>
    </row>
    <row r="16429" spans="1:12" x14ac:dyDescent="0.3">
      <c r="A16429" s="82" t="str">
        <f t="shared" si="514"/>
        <v>2019</v>
      </c>
      <c r="B16429" s="263" t="s">
        <v>2228</v>
      </c>
      <c r="C16429" s="264" t="s">
        <v>138</v>
      </c>
      <c r="D16429" s="74" t="str">
        <f t="shared" si="513"/>
        <v>dez/2019</v>
      </c>
      <c r="E16429" s="267">
        <v>43808</v>
      </c>
      <c r="F16429" s="263" t="s">
        <v>5013</v>
      </c>
      <c r="G16429" s="263" t="s">
        <v>2229</v>
      </c>
      <c r="H16429" s="268" t="s">
        <v>5015</v>
      </c>
      <c r="I16429" s="268" t="s">
        <v>1979</v>
      </c>
      <c r="J16429" s="289">
        <v>-115.74</v>
      </c>
      <c r="K16429" s="83" t="str">
        <f>IFERROR(IFERROR(VLOOKUP(I16429,'DE-PARA'!B:D,3,0),VLOOKUP(I16429,'DE-PARA'!C:D,2,0)),"NÃO ENCONTRADO")</f>
        <v>Pessoal</v>
      </c>
      <c r="L16429" s="50" t="str">
        <f>VLOOKUP(K16429,'Base -Receita-Despesa'!$B:$AS,1,FALSE)</f>
        <v>Pessoal</v>
      </c>
    </row>
    <row r="16430" spans="1:12" x14ac:dyDescent="0.3">
      <c r="A16430" s="82" t="str">
        <f t="shared" si="514"/>
        <v>2019</v>
      </c>
      <c r="B16430" s="263" t="s">
        <v>2228</v>
      </c>
      <c r="C16430" s="264" t="s">
        <v>138</v>
      </c>
      <c r="D16430" s="74" t="str">
        <f t="shared" si="513"/>
        <v>dez/2019</v>
      </c>
      <c r="E16430" s="267">
        <v>43808</v>
      </c>
      <c r="F16430" s="263" t="s">
        <v>5013</v>
      </c>
      <c r="G16430" s="263" t="s">
        <v>2229</v>
      </c>
      <c r="H16430" s="268" t="s">
        <v>5001</v>
      </c>
      <c r="I16430" s="268" t="s">
        <v>1979</v>
      </c>
      <c r="J16430" s="289">
        <v>-236.84</v>
      </c>
      <c r="K16430" s="83" t="str">
        <f>IFERROR(IFERROR(VLOOKUP(I16430,'DE-PARA'!B:D,3,0),VLOOKUP(I16430,'DE-PARA'!C:D,2,0)),"NÃO ENCONTRADO")</f>
        <v>Pessoal</v>
      </c>
      <c r="L16430" s="50" t="str">
        <f>VLOOKUP(K16430,'Base -Receita-Despesa'!$B:$AS,1,FALSE)</f>
        <v>Pessoal</v>
      </c>
    </row>
    <row r="16431" spans="1:12" x14ac:dyDescent="0.3">
      <c r="A16431" s="82" t="str">
        <f t="shared" si="514"/>
        <v>2019</v>
      </c>
      <c r="B16431" s="263" t="s">
        <v>2228</v>
      </c>
      <c r="C16431" s="264" t="s">
        <v>138</v>
      </c>
      <c r="D16431" s="74" t="str">
        <f t="shared" si="513"/>
        <v>dez/2019</v>
      </c>
      <c r="E16431" s="267">
        <v>43808</v>
      </c>
      <c r="F16431" s="263" t="s">
        <v>5013</v>
      </c>
      <c r="G16431" s="263" t="s">
        <v>2229</v>
      </c>
      <c r="H16431" s="268" t="s">
        <v>4614</v>
      </c>
      <c r="I16431" s="268" t="s">
        <v>1979</v>
      </c>
      <c r="J16431" s="289">
        <v>-524.78</v>
      </c>
      <c r="K16431" s="83" t="str">
        <f>IFERROR(IFERROR(VLOOKUP(I16431,'DE-PARA'!B:D,3,0),VLOOKUP(I16431,'DE-PARA'!C:D,2,0)),"NÃO ENCONTRADO")</f>
        <v>Pessoal</v>
      </c>
      <c r="L16431" s="50" t="str">
        <f>VLOOKUP(K16431,'Base -Receita-Despesa'!$B:$AS,1,FALSE)</f>
        <v>Pessoal</v>
      </c>
    </row>
    <row r="16432" spans="1:12" x14ac:dyDescent="0.3">
      <c r="A16432" s="82" t="str">
        <f t="shared" si="514"/>
        <v>2019</v>
      </c>
      <c r="B16432" s="263" t="s">
        <v>2228</v>
      </c>
      <c r="C16432" s="264" t="s">
        <v>138</v>
      </c>
      <c r="D16432" s="74" t="str">
        <f t="shared" si="513"/>
        <v>dez/2019</v>
      </c>
      <c r="E16432" s="267">
        <v>43808</v>
      </c>
      <c r="F16432" s="263" t="s">
        <v>5013</v>
      </c>
      <c r="G16432" s="263" t="s">
        <v>2229</v>
      </c>
      <c r="H16432" s="268" t="s">
        <v>3280</v>
      </c>
      <c r="I16432" s="268" t="s">
        <v>1979</v>
      </c>
      <c r="J16432" s="289">
        <v>-571.42999999999995</v>
      </c>
      <c r="K16432" s="83" t="str">
        <f>IFERROR(IFERROR(VLOOKUP(I16432,'DE-PARA'!B:D,3,0),VLOOKUP(I16432,'DE-PARA'!C:D,2,0)),"NÃO ENCONTRADO")</f>
        <v>Pessoal</v>
      </c>
      <c r="L16432" s="50" t="str">
        <f>VLOOKUP(K16432,'Base -Receita-Despesa'!$B:$AS,1,FALSE)</f>
        <v>Pessoal</v>
      </c>
    </row>
    <row r="16433" spans="1:12" x14ac:dyDescent="0.3">
      <c r="A16433" s="82" t="str">
        <f t="shared" si="514"/>
        <v>2019</v>
      </c>
      <c r="B16433" s="263" t="s">
        <v>2228</v>
      </c>
      <c r="C16433" s="264" t="s">
        <v>138</v>
      </c>
      <c r="D16433" s="74" t="str">
        <f t="shared" si="513"/>
        <v>dez/2019</v>
      </c>
      <c r="E16433" s="267">
        <v>43808</v>
      </c>
      <c r="F16433" s="263" t="s">
        <v>5013</v>
      </c>
      <c r="G16433" s="263" t="s">
        <v>2229</v>
      </c>
      <c r="H16433" s="268" t="s">
        <v>542</v>
      </c>
      <c r="I16433" s="268" t="s">
        <v>1979</v>
      </c>
      <c r="J16433" s="288">
        <v>-2353.54</v>
      </c>
      <c r="K16433" s="83" t="str">
        <f>IFERROR(IFERROR(VLOOKUP(I16433,'DE-PARA'!B:D,3,0),VLOOKUP(I16433,'DE-PARA'!C:D,2,0)),"NÃO ENCONTRADO")</f>
        <v>Pessoal</v>
      </c>
      <c r="L16433" s="50" t="str">
        <f>VLOOKUP(K16433,'Base -Receita-Despesa'!$B:$AS,1,FALSE)</f>
        <v>Pessoal</v>
      </c>
    </row>
    <row r="16434" spans="1:12" x14ac:dyDescent="0.3">
      <c r="A16434" s="82" t="str">
        <f t="shared" si="514"/>
        <v>2019</v>
      </c>
      <c r="B16434" s="263" t="s">
        <v>2228</v>
      </c>
      <c r="C16434" s="264" t="s">
        <v>138</v>
      </c>
      <c r="D16434" s="74" t="str">
        <f t="shared" si="513"/>
        <v>dez/2019</v>
      </c>
      <c r="E16434" s="267">
        <v>43808</v>
      </c>
      <c r="F16434" s="263" t="s">
        <v>5013</v>
      </c>
      <c r="G16434" s="263" t="s">
        <v>2229</v>
      </c>
      <c r="H16434" s="268" t="s">
        <v>4992</v>
      </c>
      <c r="I16434" s="268" t="s">
        <v>1979</v>
      </c>
      <c r="J16434" s="288">
        <v>-129233.32</v>
      </c>
      <c r="K16434" s="83" t="str">
        <f>IFERROR(IFERROR(VLOOKUP(I16434,'DE-PARA'!B:D,3,0),VLOOKUP(I16434,'DE-PARA'!C:D,2,0)),"NÃO ENCONTRADO")</f>
        <v>Pessoal</v>
      </c>
      <c r="L16434" s="50" t="str">
        <f>VLOOKUP(K16434,'Base -Receita-Despesa'!$B:$AS,1,FALSE)</f>
        <v>Pessoal</v>
      </c>
    </row>
    <row r="16435" spans="1:12" x14ac:dyDescent="0.3">
      <c r="A16435" s="82" t="str">
        <f t="shared" si="514"/>
        <v>2019</v>
      </c>
      <c r="B16435" s="263" t="s">
        <v>2228</v>
      </c>
      <c r="C16435" s="264" t="s">
        <v>138</v>
      </c>
      <c r="D16435" s="74" t="str">
        <f t="shared" si="513"/>
        <v>dez/2019</v>
      </c>
      <c r="E16435" s="267">
        <v>43808</v>
      </c>
      <c r="F16435" s="263">
        <v>30731</v>
      </c>
      <c r="G16435" s="263" t="s">
        <v>2229</v>
      </c>
      <c r="H16435" s="268" t="s">
        <v>4407</v>
      </c>
      <c r="I16435" s="268" t="s">
        <v>2182</v>
      </c>
      <c r="J16435" s="289">
        <v>383</v>
      </c>
      <c r="K16435" s="83" t="str">
        <f>IFERROR(IFERROR(VLOOKUP(I16435,'DE-PARA'!B:D,3,0),VLOOKUP(I16435,'DE-PARA'!C:D,2,0)),"NÃO ENCONTRADO")</f>
        <v>Materiais</v>
      </c>
      <c r="L16435" s="50" t="str">
        <f>VLOOKUP(K16435,'Base -Receita-Despesa'!$B:$AS,1,FALSE)</f>
        <v>Materiais</v>
      </c>
    </row>
    <row r="16436" spans="1:12" x14ac:dyDescent="0.3">
      <c r="A16436" s="82" t="str">
        <f t="shared" si="514"/>
        <v>2019</v>
      </c>
      <c r="B16436" s="263" t="s">
        <v>2228</v>
      </c>
      <c r="C16436" s="264" t="s">
        <v>138</v>
      </c>
      <c r="D16436" s="74" t="str">
        <f t="shared" si="513"/>
        <v>dez/2019</v>
      </c>
      <c r="E16436" s="267">
        <v>43808</v>
      </c>
      <c r="F16436" s="263">
        <v>4308</v>
      </c>
      <c r="G16436" s="263" t="s">
        <v>2229</v>
      </c>
      <c r="H16436" s="268" t="s">
        <v>4441</v>
      </c>
      <c r="I16436" s="268" t="s">
        <v>2182</v>
      </c>
      <c r="J16436" s="289">
        <v>-126</v>
      </c>
      <c r="K16436" s="83" t="str">
        <f>IFERROR(IFERROR(VLOOKUP(I16436,'DE-PARA'!B:D,3,0),VLOOKUP(I16436,'DE-PARA'!C:D,2,0)),"NÃO ENCONTRADO")</f>
        <v>Materiais</v>
      </c>
      <c r="L16436" s="50" t="str">
        <f>VLOOKUP(K16436,'Base -Receita-Despesa'!$B:$AS,1,FALSE)</f>
        <v>Materiais</v>
      </c>
    </row>
    <row r="16437" spans="1:12" x14ac:dyDescent="0.3">
      <c r="A16437" s="82" t="str">
        <f t="shared" si="514"/>
        <v>2019</v>
      </c>
      <c r="B16437" s="263" t="s">
        <v>2228</v>
      </c>
      <c r="C16437" s="264" t="s">
        <v>138</v>
      </c>
      <c r="D16437" s="74" t="str">
        <f t="shared" si="513"/>
        <v>dez/2019</v>
      </c>
      <c r="E16437" s="267">
        <v>43808</v>
      </c>
      <c r="F16437" s="263">
        <v>30731</v>
      </c>
      <c r="G16437" s="263" t="s">
        <v>2229</v>
      </c>
      <c r="H16437" s="268" t="s">
        <v>4407</v>
      </c>
      <c r="I16437" s="268" t="s">
        <v>2182</v>
      </c>
      <c r="J16437" s="289">
        <v>-383</v>
      </c>
      <c r="K16437" s="83" t="str">
        <f>IFERROR(IFERROR(VLOOKUP(I16437,'DE-PARA'!B:D,3,0),VLOOKUP(I16437,'DE-PARA'!C:D,2,0)),"NÃO ENCONTRADO")</f>
        <v>Materiais</v>
      </c>
      <c r="L16437" s="50" t="str">
        <f>VLOOKUP(K16437,'Base -Receita-Despesa'!$B:$AS,1,FALSE)</f>
        <v>Materiais</v>
      </c>
    </row>
    <row r="16438" spans="1:12" x14ac:dyDescent="0.3">
      <c r="A16438" s="82" t="str">
        <f t="shared" si="514"/>
        <v>2019</v>
      </c>
      <c r="B16438" s="263" t="s">
        <v>2228</v>
      </c>
      <c r="C16438" s="264" t="s">
        <v>138</v>
      </c>
      <c r="D16438" s="74" t="str">
        <f t="shared" si="513"/>
        <v>dez/2019</v>
      </c>
      <c r="E16438" s="267">
        <v>43808</v>
      </c>
      <c r="F16438" s="263">
        <v>21977</v>
      </c>
      <c r="G16438" s="263" t="s">
        <v>2229</v>
      </c>
      <c r="H16438" s="268" t="s">
        <v>1535</v>
      </c>
      <c r="I16438" s="268" t="s">
        <v>2182</v>
      </c>
      <c r="J16438" s="289">
        <v>-566.4</v>
      </c>
      <c r="K16438" s="83" t="str">
        <f>IFERROR(IFERROR(VLOOKUP(I16438,'DE-PARA'!B:D,3,0),VLOOKUP(I16438,'DE-PARA'!C:D,2,0)),"NÃO ENCONTRADO")</f>
        <v>Materiais</v>
      </c>
      <c r="L16438" s="50" t="str">
        <f>VLOOKUP(K16438,'Base -Receita-Despesa'!$B:$AS,1,FALSE)</f>
        <v>Materiais</v>
      </c>
    </row>
    <row r="16439" spans="1:12" x14ac:dyDescent="0.3">
      <c r="A16439" s="82" t="str">
        <f t="shared" si="514"/>
        <v>2019</v>
      </c>
      <c r="B16439" s="263" t="s">
        <v>2228</v>
      </c>
      <c r="C16439" s="264" t="s">
        <v>138</v>
      </c>
      <c r="D16439" s="74" t="str">
        <f t="shared" si="513"/>
        <v>dez/2019</v>
      </c>
      <c r="E16439" s="267">
        <v>43808</v>
      </c>
      <c r="F16439" s="263" t="s">
        <v>1261</v>
      </c>
      <c r="G16439" s="263" t="s">
        <v>2229</v>
      </c>
      <c r="H16439" s="268" t="s">
        <v>879</v>
      </c>
      <c r="I16439" s="268" t="s">
        <v>135</v>
      </c>
      <c r="J16439" s="289">
        <v>-9.5</v>
      </c>
      <c r="K16439" s="83" t="str">
        <f>IFERROR(IFERROR(VLOOKUP(I16439,'DE-PARA'!B:D,3,0),VLOOKUP(I16439,'DE-PARA'!C:D,2,0)),"NÃO ENCONTRADO")</f>
        <v>Outras Saídas</v>
      </c>
      <c r="L16439" s="50" t="str">
        <f>VLOOKUP(K16439,'Base -Receita-Despesa'!$B:$AS,1,FALSE)</f>
        <v>Outras Saídas</v>
      </c>
    </row>
    <row r="16440" spans="1:12" x14ac:dyDescent="0.3">
      <c r="A16440" s="82" t="str">
        <f t="shared" si="514"/>
        <v>2019</v>
      </c>
      <c r="B16440" s="263" t="s">
        <v>2228</v>
      </c>
      <c r="C16440" s="264" t="s">
        <v>138</v>
      </c>
      <c r="D16440" s="74" t="str">
        <f t="shared" si="513"/>
        <v>dez/2019</v>
      </c>
      <c r="E16440" s="267">
        <v>43808</v>
      </c>
      <c r="F16440" s="263" t="s">
        <v>1261</v>
      </c>
      <c r="G16440" s="263" t="s">
        <v>2229</v>
      </c>
      <c r="H16440" s="268" t="s">
        <v>879</v>
      </c>
      <c r="I16440" s="268" t="s">
        <v>135</v>
      </c>
      <c r="J16440" s="289">
        <v>-9.5</v>
      </c>
      <c r="K16440" s="83" t="str">
        <f>IFERROR(IFERROR(VLOOKUP(I16440,'DE-PARA'!B:D,3,0),VLOOKUP(I16440,'DE-PARA'!C:D,2,0)),"NÃO ENCONTRADO")</f>
        <v>Outras Saídas</v>
      </c>
      <c r="L16440" s="50" t="str">
        <f>VLOOKUP(K16440,'Base -Receita-Despesa'!$B:$AS,1,FALSE)</f>
        <v>Outras Saídas</v>
      </c>
    </row>
    <row r="16441" spans="1:12" x14ac:dyDescent="0.3">
      <c r="A16441" s="82" t="str">
        <f t="shared" si="514"/>
        <v>2019</v>
      </c>
      <c r="B16441" s="263" t="s">
        <v>2228</v>
      </c>
      <c r="C16441" s="264" t="s">
        <v>138</v>
      </c>
      <c r="D16441" s="74" t="str">
        <f t="shared" si="513"/>
        <v>dez/2019</v>
      </c>
      <c r="E16441" s="267">
        <v>43808</v>
      </c>
      <c r="F16441" s="263" t="s">
        <v>1261</v>
      </c>
      <c r="G16441" s="263" t="s">
        <v>2229</v>
      </c>
      <c r="H16441" s="268" t="s">
        <v>879</v>
      </c>
      <c r="I16441" s="268" t="s">
        <v>135</v>
      </c>
      <c r="J16441" s="289">
        <v>-9.5</v>
      </c>
      <c r="K16441" s="83" t="str">
        <f>IFERROR(IFERROR(VLOOKUP(I16441,'DE-PARA'!B:D,3,0),VLOOKUP(I16441,'DE-PARA'!C:D,2,0)),"NÃO ENCONTRADO")</f>
        <v>Outras Saídas</v>
      </c>
      <c r="L16441" s="50" t="str">
        <f>VLOOKUP(K16441,'Base -Receita-Despesa'!$B:$AS,1,FALSE)</f>
        <v>Outras Saídas</v>
      </c>
    </row>
    <row r="16442" spans="1:12" x14ac:dyDescent="0.3">
      <c r="A16442" s="82" t="str">
        <f t="shared" si="514"/>
        <v>2019</v>
      </c>
      <c r="B16442" s="263" t="s">
        <v>2228</v>
      </c>
      <c r="C16442" s="264" t="s">
        <v>138</v>
      </c>
      <c r="D16442" s="74" t="str">
        <f t="shared" si="513"/>
        <v>dez/2019</v>
      </c>
      <c r="E16442" s="267">
        <v>43808</v>
      </c>
      <c r="F16442" s="263" t="s">
        <v>1261</v>
      </c>
      <c r="G16442" s="263" t="s">
        <v>2229</v>
      </c>
      <c r="H16442" s="268" t="s">
        <v>879</v>
      </c>
      <c r="I16442" s="268" t="s">
        <v>135</v>
      </c>
      <c r="J16442" s="289">
        <v>-9.5</v>
      </c>
      <c r="K16442" s="83" t="str">
        <f>IFERROR(IFERROR(VLOOKUP(I16442,'DE-PARA'!B:D,3,0),VLOOKUP(I16442,'DE-PARA'!C:D,2,0)),"NÃO ENCONTRADO")</f>
        <v>Outras Saídas</v>
      </c>
      <c r="L16442" s="50" t="str">
        <f>VLOOKUP(K16442,'Base -Receita-Despesa'!$B:$AS,1,FALSE)</f>
        <v>Outras Saídas</v>
      </c>
    </row>
    <row r="16443" spans="1:12" x14ac:dyDescent="0.3">
      <c r="A16443" s="82" t="str">
        <f t="shared" si="514"/>
        <v>2019</v>
      </c>
      <c r="B16443" s="263" t="s">
        <v>2228</v>
      </c>
      <c r="C16443" s="264" t="s">
        <v>138</v>
      </c>
      <c r="D16443" s="74" t="str">
        <f t="shared" si="513"/>
        <v>dez/2019</v>
      </c>
      <c r="E16443" s="267">
        <v>43808</v>
      </c>
      <c r="F16443" s="263" t="s">
        <v>1261</v>
      </c>
      <c r="G16443" s="263" t="s">
        <v>2229</v>
      </c>
      <c r="H16443" s="268" t="s">
        <v>879</v>
      </c>
      <c r="I16443" s="268" t="s">
        <v>135</v>
      </c>
      <c r="J16443" s="289">
        <v>-9.5</v>
      </c>
      <c r="K16443" s="83" t="str">
        <f>IFERROR(IFERROR(VLOOKUP(I16443,'DE-PARA'!B:D,3,0),VLOOKUP(I16443,'DE-PARA'!C:D,2,0)),"NÃO ENCONTRADO")</f>
        <v>Outras Saídas</v>
      </c>
      <c r="L16443" s="50" t="str">
        <f>VLOOKUP(K16443,'Base -Receita-Despesa'!$B:$AS,1,FALSE)</f>
        <v>Outras Saídas</v>
      </c>
    </row>
    <row r="16444" spans="1:12" x14ac:dyDescent="0.3">
      <c r="A16444" s="82" t="str">
        <f t="shared" si="514"/>
        <v>2019</v>
      </c>
      <c r="B16444" s="263" t="s">
        <v>2228</v>
      </c>
      <c r="C16444" s="264" t="s">
        <v>138</v>
      </c>
      <c r="D16444" s="74" t="str">
        <f t="shared" si="513"/>
        <v>dez/2019</v>
      </c>
      <c r="E16444" s="267">
        <v>43808</v>
      </c>
      <c r="F16444" s="263" t="s">
        <v>1261</v>
      </c>
      <c r="G16444" s="263" t="s">
        <v>2229</v>
      </c>
      <c r="H16444" s="268" t="s">
        <v>879</v>
      </c>
      <c r="I16444" s="268" t="s">
        <v>135</v>
      </c>
      <c r="J16444" s="289">
        <v>-9.5</v>
      </c>
      <c r="K16444" s="83" t="str">
        <f>IFERROR(IFERROR(VLOOKUP(I16444,'DE-PARA'!B:D,3,0),VLOOKUP(I16444,'DE-PARA'!C:D,2,0)),"NÃO ENCONTRADO")</f>
        <v>Outras Saídas</v>
      </c>
      <c r="L16444" s="50" t="str">
        <f>VLOOKUP(K16444,'Base -Receita-Despesa'!$B:$AS,1,FALSE)</f>
        <v>Outras Saídas</v>
      </c>
    </row>
    <row r="16445" spans="1:12" x14ac:dyDescent="0.3">
      <c r="A16445" s="82" t="str">
        <f t="shared" si="514"/>
        <v>2019</v>
      </c>
      <c r="B16445" s="263" t="s">
        <v>2228</v>
      </c>
      <c r="C16445" s="264" t="s">
        <v>138</v>
      </c>
      <c r="D16445" s="74" t="str">
        <f t="shared" si="513"/>
        <v>dez/2019</v>
      </c>
      <c r="E16445" s="267">
        <v>43808</v>
      </c>
      <c r="F16445" s="263" t="s">
        <v>5016</v>
      </c>
      <c r="G16445" s="263" t="s">
        <v>2229</v>
      </c>
      <c r="H16445" s="268" t="s">
        <v>4768</v>
      </c>
      <c r="I16445" s="268" t="s">
        <v>118</v>
      </c>
      <c r="J16445" s="288">
        <v>-3952.13</v>
      </c>
      <c r="K16445" s="83" t="str">
        <f>IFERROR(IFERROR(VLOOKUP(I16445,'DE-PARA'!B:D,3,0),VLOOKUP(I16445,'DE-PARA'!C:D,2,0)),"NÃO ENCONTRADO")</f>
        <v>Serviços</v>
      </c>
      <c r="L16445" s="50" t="str">
        <f>VLOOKUP(K16445,'Base -Receita-Despesa'!$B:$AS,1,FALSE)</f>
        <v>Serviços</v>
      </c>
    </row>
    <row r="16446" spans="1:12" x14ac:dyDescent="0.3">
      <c r="A16446" s="82" t="str">
        <f t="shared" si="514"/>
        <v>2019</v>
      </c>
      <c r="B16446" s="263" t="s">
        <v>2228</v>
      </c>
      <c r="C16446" s="264" t="s">
        <v>138</v>
      </c>
      <c r="D16446" s="74" t="str">
        <f t="shared" si="513"/>
        <v>dez/2019</v>
      </c>
      <c r="E16446" s="267">
        <v>43808</v>
      </c>
      <c r="F16446" s="263" t="s">
        <v>5017</v>
      </c>
      <c r="G16446" s="263" t="s">
        <v>2229</v>
      </c>
      <c r="H16446" s="268" t="s">
        <v>4768</v>
      </c>
      <c r="I16446" s="268" t="s">
        <v>118</v>
      </c>
      <c r="J16446" s="288">
        <v>-7069.02</v>
      </c>
      <c r="K16446" s="83" t="str">
        <f>IFERROR(IFERROR(VLOOKUP(I16446,'DE-PARA'!B:D,3,0),VLOOKUP(I16446,'DE-PARA'!C:D,2,0)),"NÃO ENCONTRADO")</f>
        <v>Serviços</v>
      </c>
      <c r="L16446" s="50" t="str">
        <f>VLOOKUP(K16446,'Base -Receita-Despesa'!$B:$AS,1,FALSE)</f>
        <v>Serviços</v>
      </c>
    </row>
    <row r="16447" spans="1:12" x14ac:dyDescent="0.3">
      <c r="A16447" s="82" t="str">
        <f t="shared" si="514"/>
        <v>2019</v>
      </c>
      <c r="B16447" s="263" t="s">
        <v>2228</v>
      </c>
      <c r="C16447" s="264" t="s">
        <v>138</v>
      </c>
      <c r="D16447" s="74" t="str">
        <f t="shared" si="513"/>
        <v>dez/2019</v>
      </c>
      <c r="E16447" s="267">
        <v>43808</v>
      </c>
      <c r="F16447" s="263" t="s">
        <v>5018</v>
      </c>
      <c r="G16447" s="263" t="s">
        <v>2229</v>
      </c>
      <c r="H16447" s="268" t="s">
        <v>4736</v>
      </c>
      <c r="I16447" s="268" t="s">
        <v>179</v>
      </c>
      <c r="J16447" s="289">
        <v>-232.5</v>
      </c>
      <c r="K16447" s="83" t="str">
        <f>IFERROR(IFERROR(VLOOKUP(I16447,'DE-PARA'!B:D,3,0),VLOOKUP(I16447,'DE-PARA'!C:D,2,0)),"NÃO ENCONTRADO")</f>
        <v>Serviços</v>
      </c>
      <c r="L16447" s="50" t="str">
        <f>VLOOKUP(K16447,'Base -Receita-Despesa'!$B:$AS,1,FALSE)</f>
        <v>Serviços</v>
      </c>
    </row>
    <row r="16448" spans="1:12" x14ac:dyDescent="0.3">
      <c r="A16448" s="82" t="str">
        <f t="shared" si="514"/>
        <v>2019</v>
      </c>
      <c r="B16448" s="263" t="s">
        <v>2228</v>
      </c>
      <c r="C16448" s="264" t="s">
        <v>138</v>
      </c>
      <c r="D16448" s="74" t="str">
        <f t="shared" si="513"/>
        <v>dez/2019</v>
      </c>
      <c r="E16448" s="267">
        <v>43808</v>
      </c>
      <c r="F16448" s="263" t="s">
        <v>5019</v>
      </c>
      <c r="G16448" s="263" t="s">
        <v>2229</v>
      </c>
      <c r="H16448" s="268" t="s">
        <v>4736</v>
      </c>
      <c r="I16448" s="268" t="s">
        <v>179</v>
      </c>
      <c r="J16448" s="288">
        <v>-1225.1300000000001</v>
      </c>
      <c r="K16448" s="83" t="str">
        <f>IFERROR(IFERROR(VLOOKUP(I16448,'DE-PARA'!B:D,3,0),VLOOKUP(I16448,'DE-PARA'!C:D,2,0)),"NÃO ENCONTRADO")</f>
        <v>Serviços</v>
      </c>
      <c r="L16448" s="50" t="str">
        <f>VLOOKUP(K16448,'Base -Receita-Despesa'!$B:$AS,1,FALSE)</f>
        <v>Serviços</v>
      </c>
    </row>
    <row r="16449" spans="1:12" x14ac:dyDescent="0.3">
      <c r="A16449" s="82" t="str">
        <f t="shared" si="514"/>
        <v>2019</v>
      </c>
      <c r="B16449" s="263" t="s">
        <v>2228</v>
      </c>
      <c r="C16449" s="264" t="s">
        <v>138</v>
      </c>
      <c r="D16449" s="74" t="str">
        <f t="shared" si="513"/>
        <v>dez/2019</v>
      </c>
      <c r="E16449" s="267">
        <v>43808</v>
      </c>
      <c r="F16449" s="263" t="s">
        <v>5020</v>
      </c>
      <c r="G16449" s="263" t="s">
        <v>2229</v>
      </c>
      <c r="H16449" s="268" t="s">
        <v>4736</v>
      </c>
      <c r="I16449" s="268" t="s">
        <v>179</v>
      </c>
      <c r="J16449" s="288">
        <v>-1545.14</v>
      </c>
      <c r="K16449" s="83" t="str">
        <f>IFERROR(IFERROR(VLOOKUP(I16449,'DE-PARA'!B:D,3,0),VLOOKUP(I16449,'DE-PARA'!C:D,2,0)),"NÃO ENCONTRADO")</f>
        <v>Serviços</v>
      </c>
      <c r="L16449" s="50" t="str">
        <f>VLOOKUP(K16449,'Base -Receita-Despesa'!$B:$AS,1,FALSE)</f>
        <v>Serviços</v>
      </c>
    </row>
    <row r="16450" spans="1:12" x14ac:dyDescent="0.3">
      <c r="A16450" s="82" t="str">
        <f t="shared" si="514"/>
        <v>2019</v>
      </c>
      <c r="B16450" s="263" t="s">
        <v>2228</v>
      </c>
      <c r="C16450" s="264" t="s">
        <v>138</v>
      </c>
      <c r="D16450" s="74" t="str">
        <f t="shared" si="513"/>
        <v>dez/2019</v>
      </c>
      <c r="E16450" s="267">
        <v>43808</v>
      </c>
      <c r="F16450" s="263" t="s">
        <v>5021</v>
      </c>
      <c r="G16450" s="263" t="s">
        <v>2229</v>
      </c>
      <c r="H16450" s="268" t="s">
        <v>4736</v>
      </c>
      <c r="I16450" s="268" t="s">
        <v>179</v>
      </c>
      <c r="J16450" s="288">
        <v>-1894.35</v>
      </c>
      <c r="K16450" s="83" t="str">
        <f>IFERROR(IFERROR(VLOOKUP(I16450,'DE-PARA'!B:D,3,0),VLOOKUP(I16450,'DE-PARA'!C:D,2,0)),"NÃO ENCONTRADO")</f>
        <v>Serviços</v>
      </c>
      <c r="L16450" s="50" t="str">
        <f>VLOOKUP(K16450,'Base -Receita-Despesa'!$B:$AS,1,FALSE)</f>
        <v>Serviços</v>
      </c>
    </row>
    <row r="16451" spans="1:12" x14ac:dyDescent="0.3">
      <c r="A16451" s="82" t="str">
        <f t="shared" si="514"/>
        <v>2019</v>
      </c>
      <c r="B16451" s="263" t="s">
        <v>2228</v>
      </c>
      <c r="C16451" s="264" t="s">
        <v>138</v>
      </c>
      <c r="D16451" s="74" t="str">
        <f t="shared" si="513"/>
        <v>dez/2019</v>
      </c>
      <c r="E16451" s="267">
        <v>43808</v>
      </c>
      <c r="F16451" s="263" t="s">
        <v>5022</v>
      </c>
      <c r="G16451" s="263" t="s">
        <v>2229</v>
      </c>
      <c r="H16451" s="268" t="s">
        <v>4736</v>
      </c>
      <c r="I16451" s="268" t="s">
        <v>179</v>
      </c>
      <c r="J16451" s="288">
        <v>-1894.35</v>
      </c>
      <c r="K16451" s="83" t="str">
        <f>IFERROR(IFERROR(VLOOKUP(I16451,'DE-PARA'!B:D,3,0),VLOOKUP(I16451,'DE-PARA'!C:D,2,0)),"NÃO ENCONTRADO")</f>
        <v>Serviços</v>
      </c>
      <c r="L16451" s="50" t="str">
        <f>VLOOKUP(K16451,'Base -Receita-Despesa'!$B:$AS,1,FALSE)</f>
        <v>Serviços</v>
      </c>
    </row>
    <row r="16452" spans="1:12" x14ac:dyDescent="0.3">
      <c r="A16452" s="82" t="str">
        <f t="shared" si="514"/>
        <v>2019</v>
      </c>
      <c r="B16452" s="263" t="s">
        <v>2228</v>
      </c>
      <c r="C16452" s="264" t="s">
        <v>138</v>
      </c>
      <c r="D16452" s="74" t="str">
        <f t="shared" ref="D16452:D16515" si="515">TEXT(E16452,"mmm/aaaa")</f>
        <v>dez/2019</v>
      </c>
      <c r="E16452" s="267">
        <v>43808</v>
      </c>
      <c r="F16452" s="263" t="s">
        <v>5023</v>
      </c>
      <c r="G16452" s="263" t="s">
        <v>2229</v>
      </c>
      <c r="H16452" s="268" t="s">
        <v>4736</v>
      </c>
      <c r="I16452" s="268" t="s">
        <v>179</v>
      </c>
      <c r="J16452" s="288">
        <v>-2390.37</v>
      </c>
      <c r="K16452" s="83" t="str">
        <f>IFERROR(IFERROR(VLOOKUP(I16452,'DE-PARA'!B:D,3,0),VLOOKUP(I16452,'DE-PARA'!C:D,2,0)),"NÃO ENCONTRADO")</f>
        <v>Serviços</v>
      </c>
      <c r="L16452" s="50" t="str">
        <f>VLOOKUP(K16452,'Base -Receita-Despesa'!$B:$AS,1,FALSE)</f>
        <v>Serviços</v>
      </c>
    </row>
    <row r="16453" spans="1:12" x14ac:dyDescent="0.3">
      <c r="A16453" s="82" t="str">
        <f t="shared" si="514"/>
        <v>2019</v>
      </c>
      <c r="B16453" s="263" t="s">
        <v>2228</v>
      </c>
      <c r="C16453" s="264" t="s">
        <v>138</v>
      </c>
      <c r="D16453" s="74" t="str">
        <f t="shared" si="515"/>
        <v>dez/2019</v>
      </c>
      <c r="E16453" s="267">
        <v>43808</v>
      </c>
      <c r="F16453" s="263" t="s">
        <v>5024</v>
      </c>
      <c r="G16453" s="263" t="s">
        <v>2229</v>
      </c>
      <c r="H16453" s="268" t="s">
        <v>4736</v>
      </c>
      <c r="I16453" s="268" t="s">
        <v>179</v>
      </c>
      <c r="J16453" s="288">
        <v>-2390.37</v>
      </c>
      <c r="K16453" s="83" t="str">
        <f>IFERROR(IFERROR(VLOOKUP(I16453,'DE-PARA'!B:D,3,0),VLOOKUP(I16453,'DE-PARA'!C:D,2,0)),"NÃO ENCONTRADO")</f>
        <v>Serviços</v>
      </c>
      <c r="L16453" s="50" t="str">
        <f>VLOOKUP(K16453,'Base -Receita-Despesa'!$B:$AS,1,FALSE)</f>
        <v>Serviços</v>
      </c>
    </row>
    <row r="16454" spans="1:12" x14ac:dyDescent="0.3">
      <c r="A16454" s="82" t="str">
        <f t="shared" si="514"/>
        <v>2019</v>
      </c>
      <c r="B16454" s="263" t="s">
        <v>2228</v>
      </c>
      <c r="C16454" s="264" t="s">
        <v>138</v>
      </c>
      <c r="D16454" s="74" t="str">
        <f t="shared" si="515"/>
        <v>dez/2019</v>
      </c>
      <c r="E16454" s="267">
        <v>43808</v>
      </c>
      <c r="F16454" s="263">
        <v>5055</v>
      </c>
      <c r="G16454" s="263" t="s">
        <v>2229</v>
      </c>
      <c r="H16454" s="268" t="s">
        <v>4657</v>
      </c>
      <c r="I16454" s="268" t="s">
        <v>2181</v>
      </c>
      <c r="J16454" s="289">
        <v>-526.22</v>
      </c>
      <c r="K16454" s="83" t="str">
        <f>IFERROR(IFERROR(VLOOKUP(I16454,'DE-PARA'!B:D,3,0),VLOOKUP(I16454,'DE-PARA'!C:D,2,0)),"NÃO ENCONTRADO")</f>
        <v>Materiais</v>
      </c>
      <c r="L16454" s="50" t="str">
        <f>VLOOKUP(K16454,'Base -Receita-Despesa'!$B:$AS,1,FALSE)</f>
        <v>Materiais</v>
      </c>
    </row>
    <row r="16455" spans="1:12" x14ac:dyDescent="0.3">
      <c r="A16455" s="82" t="str">
        <f t="shared" si="514"/>
        <v>2019</v>
      </c>
      <c r="B16455" s="263" t="s">
        <v>2228</v>
      </c>
      <c r="C16455" s="264" t="s">
        <v>138</v>
      </c>
      <c r="D16455" s="74" t="str">
        <f t="shared" si="515"/>
        <v>dez/2019</v>
      </c>
      <c r="E16455" s="267">
        <v>43808</v>
      </c>
      <c r="F16455" s="263">
        <v>12793</v>
      </c>
      <c r="G16455" s="263" t="s">
        <v>2229</v>
      </c>
      <c r="H16455" s="268" t="s">
        <v>4215</v>
      </c>
      <c r="I16455" s="268" t="s">
        <v>2181</v>
      </c>
      <c r="J16455" s="289">
        <v>-644</v>
      </c>
      <c r="K16455" s="83" t="str">
        <f>IFERROR(IFERROR(VLOOKUP(I16455,'DE-PARA'!B:D,3,0),VLOOKUP(I16455,'DE-PARA'!C:D,2,0)),"NÃO ENCONTRADO")</f>
        <v>Materiais</v>
      </c>
      <c r="L16455" s="50" t="str">
        <f>VLOOKUP(K16455,'Base -Receita-Despesa'!$B:$AS,1,FALSE)</f>
        <v>Materiais</v>
      </c>
    </row>
    <row r="16456" spans="1:12" x14ac:dyDescent="0.3">
      <c r="A16456" s="82" t="str">
        <f t="shared" si="514"/>
        <v>2019</v>
      </c>
      <c r="B16456" s="263" t="s">
        <v>2228</v>
      </c>
      <c r="C16456" s="264" t="s">
        <v>138</v>
      </c>
      <c r="D16456" s="74" t="str">
        <f t="shared" si="515"/>
        <v>dez/2019</v>
      </c>
      <c r="E16456" s="267">
        <v>43808</v>
      </c>
      <c r="F16456" s="263">
        <v>2787</v>
      </c>
      <c r="G16456" s="263" t="s">
        <v>2229</v>
      </c>
      <c r="H16456" s="268" t="s">
        <v>2322</v>
      </c>
      <c r="I16456" s="268" t="s">
        <v>120</v>
      </c>
      <c r="J16456" s="288">
        <v>1289.73</v>
      </c>
      <c r="K16456" s="83" t="str">
        <f>IFERROR(IFERROR(VLOOKUP(I16456,'DE-PARA'!B:D,3,0),VLOOKUP(I16456,'DE-PARA'!C:D,2,0)),"NÃO ENCONTRADO")</f>
        <v>Serviços</v>
      </c>
      <c r="L16456" s="50" t="str">
        <f>VLOOKUP(K16456,'Base -Receita-Despesa'!$B:$AS,1,FALSE)</f>
        <v>Serviços</v>
      </c>
    </row>
    <row r="16457" spans="1:12" x14ac:dyDescent="0.3">
      <c r="A16457" s="82" t="str">
        <f t="shared" si="514"/>
        <v>2019</v>
      </c>
      <c r="B16457" s="263" t="s">
        <v>2228</v>
      </c>
      <c r="C16457" s="264" t="s">
        <v>138</v>
      </c>
      <c r="D16457" s="74" t="str">
        <f t="shared" si="515"/>
        <v>dez/2019</v>
      </c>
      <c r="E16457" s="267">
        <v>43808</v>
      </c>
      <c r="F16457" s="263" t="s">
        <v>5025</v>
      </c>
      <c r="G16457" s="263" t="s">
        <v>2229</v>
      </c>
      <c r="H16457" s="268" t="s">
        <v>4743</v>
      </c>
      <c r="I16457" s="268" t="s">
        <v>120</v>
      </c>
      <c r="J16457" s="289">
        <v>-78.03</v>
      </c>
      <c r="K16457" s="83" t="str">
        <f>IFERROR(IFERROR(VLOOKUP(I16457,'DE-PARA'!B:D,3,0),VLOOKUP(I16457,'DE-PARA'!C:D,2,0)),"NÃO ENCONTRADO")</f>
        <v>Serviços</v>
      </c>
      <c r="L16457" s="50" t="str">
        <f>VLOOKUP(K16457,'Base -Receita-Despesa'!$B:$AS,1,FALSE)</f>
        <v>Serviços</v>
      </c>
    </row>
    <row r="16458" spans="1:12" x14ac:dyDescent="0.3">
      <c r="A16458" s="82" t="str">
        <f t="shared" si="514"/>
        <v>2019</v>
      </c>
      <c r="B16458" s="263" t="s">
        <v>2228</v>
      </c>
      <c r="C16458" s="264" t="s">
        <v>138</v>
      </c>
      <c r="D16458" s="74" t="str">
        <f t="shared" si="515"/>
        <v>dez/2019</v>
      </c>
      <c r="E16458" s="267">
        <v>43808</v>
      </c>
      <c r="F16458" s="263">
        <v>2787</v>
      </c>
      <c r="G16458" s="263" t="s">
        <v>2229</v>
      </c>
      <c r="H16458" s="268" t="s">
        <v>2322</v>
      </c>
      <c r="I16458" s="268" t="s">
        <v>120</v>
      </c>
      <c r="J16458" s="288">
        <v>-1289.73</v>
      </c>
      <c r="K16458" s="83" t="str">
        <f>IFERROR(IFERROR(VLOOKUP(I16458,'DE-PARA'!B:D,3,0),VLOOKUP(I16458,'DE-PARA'!C:D,2,0)),"NÃO ENCONTRADO")</f>
        <v>Serviços</v>
      </c>
      <c r="L16458" s="50" t="str">
        <f>VLOOKUP(K16458,'Base -Receita-Despesa'!$B:$AS,1,FALSE)</f>
        <v>Serviços</v>
      </c>
    </row>
    <row r="16459" spans="1:12" x14ac:dyDescent="0.3">
      <c r="A16459" s="82" t="str">
        <f t="shared" si="514"/>
        <v>2019</v>
      </c>
      <c r="B16459" s="263" t="s">
        <v>2228</v>
      </c>
      <c r="C16459" s="264" t="s">
        <v>138</v>
      </c>
      <c r="D16459" s="74" t="str">
        <f t="shared" si="515"/>
        <v>dez/2019</v>
      </c>
      <c r="E16459" s="267">
        <v>43808</v>
      </c>
      <c r="F16459" s="263" t="s">
        <v>1070</v>
      </c>
      <c r="G16459" s="263" t="s">
        <v>2229</v>
      </c>
      <c r="H16459" s="268" t="s">
        <v>1071</v>
      </c>
      <c r="I16459" s="268" t="s">
        <v>2237</v>
      </c>
      <c r="J16459" s="288">
        <v>219552.92</v>
      </c>
      <c r="K16459" s="83" t="str">
        <f>IFERROR(IFERROR(VLOOKUP(I16459,'DE-PARA'!B:D,3,0),VLOOKUP(I16459,'DE-PARA'!C:D,2,0)),"NÃO ENCONTRADO")</f>
        <v>Entrada Conta Aplicação (+)</v>
      </c>
      <c r="L16459" s="50" t="str">
        <f>VLOOKUP(K16459,'Base -Receita-Despesa'!$B:$AS,1,FALSE)</f>
        <v>ENTRADA CONTA APLICAÇÃO (+)</v>
      </c>
    </row>
    <row r="16460" spans="1:12" x14ac:dyDescent="0.3">
      <c r="A16460" s="82" t="str">
        <f t="shared" si="514"/>
        <v>2019</v>
      </c>
      <c r="B16460" s="263" t="s">
        <v>2228</v>
      </c>
      <c r="C16460" s="264" t="s">
        <v>138</v>
      </c>
      <c r="D16460" s="74" t="str">
        <f t="shared" si="515"/>
        <v>dez/2019</v>
      </c>
      <c r="E16460" s="267">
        <v>43808</v>
      </c>
      <c r="F16460" s="263" t="s">
        <v>5026</v>
      </c>
      <c r="G16460" s="263" t="s">
        <v>2229</v>
      </c>
      <c r="H16460" s="268" t="s">
        <v>180</v>
      </c>
      <c r="I16460" s="268" t="s">
        <v>181</v>
      </c>
      <c r="J16460" s="289">
        <v>-695.5</v>
      </c>
      <c r="K16460" s="83" t="str">
        <f>IFERROR(IFERROR(VLOOKUP(I16460,'DE-PARA'!B:D,3,0),VLOOKUP(I16460,'DE-PARA'!C:D,2,0)),"NÃO ENCONTRADO")</f>
        <v>Serviços</v>
      </c>
      <c r="L16460" s="50" t="str">
        <f>VLOOKUP(K16460,'Base -Receita-Despesa'!$B:$AS,1,FALSE)</f>
        <v>Serviços</v>
      </c>
    </row>
    <row r="16461" spans="1:12" x14ac:dyDescent="0.3">
      <c r="A16461" s="82" t="str">
        <f t="shared" si="514"/>
        <v>2019</v>
      </c>
      <c r="B16461" s="263" t="s">
        <v>2228</v>
      </c>
      <c r="C16461" s="264" t="s">
        <v>138</v>
      </c>
      <c r="D16461" s="74" t="str">
        <f t="shared" si="515"/>
        <v>dez/2019</v>
      </c>
      <c r="E16461" s="267">
        <v>43808</v>
      </c>
      <c r="F16461" s="263" t="s">
        <v>5027</v>
      </c>
      <c r="G16461" s="263" t="s">
        <v>2229</v>
      </c>
      <c r="H16461" s="268" t="s">
        <v>180</v>
      </c>
      <c r="I16461" s="268" t="s">
        <v>181</v>
      </c>
      <c r="J16461" s="288">
        <v>-1177.19</v>
      </c>
      <c r="K16461" s="83" t="str">
        <f>IFERROR(IFERROR(VLOOKUP(I16461,'DE-PARA'!B:D,3,0),VLOOKUP(I16461,'DE-PARA'!C:D,2,0)),"NÃO ENCONTRADO")</f>
        <v>Serviços</v>
      </c>
      <c r="L16461" s="50" t="str">
        <f>VLOOKUP(K16461,'Base -Receita-Despesa'!$B:$AS,1,FALSE)</f>
        <v>Serviços</v>
      </c>
    </row>
    <row r="16462" spans="1:12" x14ac:dyDescent="0.3">
      <c r="A16462" s="82" t="str">
        <f t="shared" si="514"/>
        <v>2019</v>
      </c>
      <c r="B16462" s="263" t="s">
        <v>2228</v>
      </c>
      <c r="C16462" s="264" t="s">
        <v>138</v>
      </c>
      <c r="D16462" s="74" t="str">
        <f t="shared" si="515"/>
        <v>dez/2019</v>
      </c>
      <c r="E16462" s="267">
        <v>43808</v>
      </c>
      <c r="F16462" s="263" t="s">
        <v>5028</v>
      </c>
      <c r="G16462" s="263" t="s">
        <v>2229</v>
      </c>
      <c r="H16462" s="268" t="s">
        <v>4753</v>
      </c>
      <c r="I16462" s="268" t="s">
        <v>2176</v>
      </c>
      <c r="J16462" s="289">
        <v>-477.65</v>
      </c>
      <c r="K16462" s="83" t="str">
        <f>IFERROR(IFERROR(VLOOKUP(I16462,'DE-PARA'!B:D,3,0),VLOOKUP(I16462,'DE-PARA'!C:D,2,0)),"NÃO ENCONTRADO")</f>
        <v>Pessoal</v>
      </c>
      <c r="L16462" s="50" t="str">
        <f>VLOOKUP(K16462,'Base -Receita-Despesa'!$B:$AS,1,FALSE)</f>
        <v>Pessoal</v>
      </c>
    </row>
    <row r="16463" spans="1:12" x14ac:dyDescent="0.3">
      <c r="A16463" s="82" t="str">
        <f t="shared" si="514"/>
        <v>2019</v>
      </c>
      <c r="B16463" s="263" t="s">
        <v>2228</v>
      </c>
      <c r="C16463" s="264" t="s">
        <v>138</v>
      </c>
      <c r="D16463" s="74" t="str">
        <f t="shared" si="515"/>
        <v>dez/2019</v>
      </c>
      <c r="E16463" s="267">
        <v>43808</v>
      </c>
      <c r="F16463" s="263" t="s">
        <v>3080</v>
      </c>
      <c r="G16463" s="263" t="s">
        <v>2229</v>
      </c>
      <c r="H16463" s="268" t="s">
        <v>4753</v>
      </c>
      <c r="I16463" s="268" t="s">
        <v>2176</v>
      </c>
      <c r="J16463" s="289">
        <v>-925.54</v>
      </c>
      <c r="K16463" s="83" t="str">
        <f>IFERROR(IFERROR(VLOOKUP(I16463,'DE-PARA'!B:D,3,0),VLOOKUP(I16463,'DE-PARA'!C:D,2,0)),"NÃO ENCONTRADO")</f>
        <v>Pessoal</v>
      </c>
      <c r="L16463" s="50" t="str">
        <f>VLOOKUP(K16463,'Base -Receita-Despesa'!$B:$AS,1,FALSE)</f>
        <v>Pessoal</v>
      </c>
    </row>
    <row r="16464" spans="1:12" x14ac:dyDescent="0.3">
      <c r="A16464" s="82" t="str">
        <f t="shared" si="514"/>
        <v>2019</v>
      </c>
      <c r="B16464" s="263" t="s">
        <v>2228</v>
      </c>
      <c r="C16464" s="264" t="s">
        <v>138</v>
      </c>
      <c r="D16464" s="74" t="str">
        <f t="shared" si="515"/>
        <v>dez/2019</v>
      </c>
      <c r="E16464" s="267">
        <v>43808</v>
      </c>
      <c r="F16464" s="263" t="s">
        <v>5029</v>
      </c>
      <c r="G16464" s="263" t="s">
        <v>2229</v>
      </c>
      <c r="H16464" s="268" t="s">
        <v>4753</v>
      </c>
      <c r="I16464" s="268" t="s">
        <v>2176</v>
      </c>
      <c r="J16464" s="288">
        <v>-6783.39</v>
      </c>
      <c r="K16464" s="83" t="str">
        <f>IFERROR(IFERROR(VLOOKUP(I16464,'DE-PARA'!B:D,3,0),VLOOKUP(I16464,'DE-PARA'!C:D,2,0)),"NÃO ENCONTRADO")</f>
        <v>Pessoal</v>
      </c>
      <c r="L16464" s="50" t="str">
        <f>VLOOKUP(K16464,'Base -Receita-Despesa'!$B:$AS,1,FALSE)</f>
        <v>Pessoal</v>
      </c>
    </row>
    <row r="16465" spans="1:12" x14ac:dyDescent="0.3">
      <c r="A16465" s="82" t="str">
        <f t="shared" si="514"/>
        <v>2019</v>
      </c>
      <c r="B16465" s="263" t="s">
        <v>2228</v>
      </c>
      <c r="C16465" s="264" t="s">
        <v>138</v>
      </c>
      <c r="D16465" s="74" t="str">
        <f t="shared" si="515"/>
        <v>dez/2019</v>
      </c>
      <c r="E16465" s="267">
        <v>43808</v>
      </c>
      <c r="F16465" s="263" t="s">
        <v>3018</v>
      </c>
      <c r="G16465" s="263" t="s">
        <v>2229</v>
      </c>
      <c r="H16465" s="268" t="s">
        <v>4753</v>
      </c>
      <c r="I16465" s="268" t="s">
        <v>2176</v>
      </c>
      <c r="J16465" s="288">
        <v>-9270.5300000000007</v>
      </c>
      <c r="K16465" s="83" t="str">
        <f>IFERROR(IFERROR(VLOOKUP(I16465,'DE-PARA'!B:D,3,0),VLOOKUP(I16465,'DE-PARA'!C:D,2,0)),"NÃO ENCONTRADO")</f>
        <v>Pessoal</v>
      </c>
      <c r="L16465" s="50" t="str">
        <f>VLOOKUP(K16465,'Base -Receita-Despesa'!$B:$AS,1,FALSE)</f>
        <v>Pessoal</v>
      </c>
    </row>
    <row r="16466" spans="1:12" x14ac:dyDescent="0.3">
      <c r="A16466" s="82" t="str">
        <f t="shared" si="514"/>
        <v>2019</v>
      </c>
      <c r="B16466" s="263" t="s">
        <v>2228</v>
      </c>
      <c r="C16466" s="264" t="s">
        <v>138</v>
      </c>
      <c r="D16466" s="74" t="str">
        <f t="shared" si="515"/>
        <v>dez/2019</v>
      </c>
      <c r="E16466" s="267">
        <v>43808</v>
      </c>
      <c r="F16466" s="263" t="s">
        <v>5030</v>
      </c>
      <c r="G16466" s="263" t="s">
        <v>2229</v>
      </c>
      <c r="H16466" s="268" t="s">
        <v>4753</v>
      </c>
      <c r="I16466" s="268" t="s">
        <v>2176</v>
      </c>
      <c r="J16466" s="288">
        <v>-18688.29</v>
      </c>
      <c r="K16466" s="83" t="str">
        <f>IFERROR(IFERROR(VLOOKUP(I16466,'DE-PARA'!B:D,3,0),VLOOKUP(I16466,'DE-PARA'!C:D,2,0)),"NÃO ENCONTRADO")</f>
        <v>Pessoal</v>
      </c>
      <c r="L16466" s="50" t="str">
        <f>VLOOKUP(K16466,'Base -Receita-Despesa'!$B:$AS,1,FALSE)</f>
        <v>Pessoal</v>
      </c>
    </row>
    <row r="16467" spans="1:12" x14ac:dyDescent="0.3">
      <c r="A16467" s="82" t="str">
        <f t="shared" si="514"/>
        <v>2019</v>
      </c>
      <c r="B16467" s="263" t="s">
        <v>2228</v>
      </c>
      <c r="C16467" s="264" t="s">
        <v>138</v>
      </c>
      <c r="D16467" s="74" t="str">
        <f t="shared" si="515"/>
        <v>dez/2019</v>
      </c>
      <c r="E16467" s="267">
        <v>43808</v>
      </c>
      <c r="F16467" s="263" t="s">
        <v>3038</v>
      </c>
      <c r="G16467" s="263" t="s">
        <v>2229</v>
      </c>
      <c r="H16467" s="268" t="s">
        <v>4753</v>
      </c>
      <c r="I16467" s="268" t="s">
        <v>2176</v>
      </c>
      <c r="J16467" s="288">
        <v>-23043.68</v>
      </c>
      <c r="K16467" s="83" t="str">
        <f>IFERROR(IFERROR(VLOOKUP(I16467,'DE-PARA'!B:D,3,0),VLOOKUP(I16467,'DE-PARA'!C:D,2,0)),"NÃO ENCONTRADO")</f>
        <v>Pessoal</v>
      </c>
      <c r="L16467" s="50" t="str">
        <f>VLOOKUP(K16467,'Base -Receita-Despesa'!$B:$AS,1,FALSE)</f>
        <v>Pessoal</v>
      </c>
    </row>
    <row r="16468" spans="1:12" x14ac:dyDescent="0.3">
      <c r="A16468" s="82" t="str">
        <f t="shared" si="514"/>
        <v>2019</v>
      </c>
      <c r="B16468" s="263" t="s">
        <v>2228</v>
      </c>
      <c r="C16468" s="264" t="s">
        <v>138</v>
      </c>
      <c r="D16468" s="74" t="str">
        <f t="shared" si="515"/>
        <v>dez/2019</v>
      </c>
      <c r="E16468" s="267">
        <v>43808</v>
      </c>
      <c r="F16468" s="263" t="s">
        <v>5031</v>
      </c>
      <c r="G16468" s="263" t="s">
        <v>2229</v>
      </c>
      <c r="H16468" s="268" t="s">
        <v>257</v>
      </c>
      <c r="I16468" s="268" t="s">
        <v>145</v>
      </c>
      <c r="J16468" s="289">
        <v>-45.26</v>
      </c>
      <c r="K16468" s="83" t="str">
        <f>IFERROR(IFERROR(VLOOKUP(I16468,'DE-PARA'!B:D,3,0),VLOOKUP(I16468,'DE-PARA'!C:D,2,0)),"NÃO ENCONTRADO")</f>
        <v>Serviços</v>
      </c>
      <c r="L16468" s="50" t="str">
        <f>VLOOKUP(K16468,'Base -Receita-Despesa'!$B:$AS,1,FALSE)</f>
        <v>Serviços</v>
      </c>
    </row>
    <row r="16469" spans="1:12" x14ac:dyDescent="0.3">
      <c r="A16469" s="82" t="str">
        <f t="shared" si="514"/>
        <v>2019</v>
      </c>
      <c r="B16469" s="263" t="s">
        <v>2228</v>
      </c>
      <c r="C16469" s="264" t="s">
        <v>138</v>
      </c>
      <c r="D16469" s="74" t="str">
        <f t="shared" si="515"/>
        <v>dez/2019</v>
      </c>
      <c r="E16469" s="267">
        <v>43808</v>
      </c>
      <c r="F16469" s="263" t="s">
        <v>5032</v>
      </c>
      <c r="G16469" s="263" t="s">
        <v>2229</v>
      </c>
      <c r="H16469" s="268" t="s">
        <v>2392</v>
      </c>
      <c r="I16469" s="268" t="s">
        <v>145</v>
      </c>
      <c r="J16469" s="289">
        <v>-215.79</v>
      </c>
      <c r="K16469" s="83" t="str">
        <f>IFERROR(IFERROR(VLOOKUP(I16469,'DE-PARA'!B:D,3,0),VLOOKUP(I16469,'DE-PARA'!C:D,2,0)),"NÃO ENCONTRADO")</f>
        <v>Serviços</v>
      </c>
      <c r="L16469" s="50" t="str">
        <f>VLOOKUP(K16469,'Base -Receita-Despesa'!$B:$AS,1,FALSE)</f>
        <v>Serviços</v>
      </c>
    </row>
    <row r="16470" spans="1:12" x14ac:dyDescent="0.3">
      <c r="A16470" s="82" t="str">
        <f t="shared" si="514"/>
        <v>2019</v>
      </c>
      <c r="B16470" s="263" t="s">
        <v>2228</v>
      </c>
      <c r="C16470" s="264" t="s">
        <v>138</v>
      </c>
      <c r="D16470" s="74" t="str">
        <f t="shared" si="515"/>
        <v>dez/2019</v>
      </c>
      <c r="E16470" s="267">
        <v>43808</v>
      </c>
      <c r="F16470" s="263" t="s">
        <v>5033</v>
      </c>
      <c r="G16470" s="263" t="s">
        <v>2229</v>
      </c>
      <c r="H16470" s="268" t="s">
        <v>2370</v>
      </c>
      <c r="I16470" s="268" t="s">
        <v>145</v>
      </c>
      <c r="J16470" s="289">
        <v>-247.57</v>
      </c>
      <c r="K16470" s="83" t="str">
        <f>IFERROR(IFERROR(VLOOKUP(I16470,'DE-PARA'!B:D,3,0),VLOOKUP(I16470,'DE-PARA'!C:D,2,0)),"NÃO ENCONTRADO")</f>
        <v>Serviços</v>
      </c>
      <c r="L16470" s="50" t="str">
        <f>VLOOKUP(K16470,'Base -Receita-Despesa'!$B:$AS,1,FALSE)</f>
        <v>Serviços</v>
      </c>
    </row>
    <row r="16471" spans="1:12" x14ac:dyDescent="0.3">
      <c r="A16471" s="82" t="str">
        <f t="shared" si="514"/>
        <v>2019</v>
      </c>
      <c r="B16471" s="263" t="s">
        <v>2228</v>
      </c>
      <c r="C16471" s="264" t="s">
        <v>138</v>
      </c>
      <c r="D16471" s="74" t="str">
        <f t="shared" si="515"/>
        <v>dez/2019</v>
      </c>
      <c r="E16471" s="267">
        <v>43808</v>
      </c>
      <c r="F16471" s="263" t="s">
        <v>5034</v>
      </c>
      <c r="G16471" s="263" t="s">
        <v>2229</v>
      </c>
      <c r="H16471" s="268" t="s">
        <v>2370</v>
      </c>
      <c r="I16471" s="268" t="s">
        <v>145</v>
      </c>
      <c r="J16471" s="289">
        <v>-247.57</v>
      </c>
      <c r="K16471" s="83" t="str">
        <f>IFERROR(IFERROR(VLOOKUP(I16471,'DE-PARA'!B:D,3,0),VLOOKUP(I16471,'DE-PARA'!C:D,2,0)),"NÃO ENCONTRADO")</f>
        <v>Serviços</v>
      </c>
      <c r="L16471" s="50" t="str">
        <f>VLOOKUP(K16471,'Base -Receita-Despesa'!$B:$AS,1,FALSE)</f>
        <v>Serviços</v>
      </c>
    </row>
    <row r="16472" spans="1:12" x14ac:dyDescent="0.3">
      <c r="A16472" s="82" t="str">
        <f t="shared" si="514"/>
        <v>2019</v>
      </c>
      <c r="B16472" s="263" t="s">
        <v>2228</v>
      </c>
      <c r="C16472" s="264" t="s">
        <v>138</v>
      </c>
      <c r="D16472" s="74" t="str">
        <f t="shared" si="515"/>
        <v>dez/2019</v>
      </c>
      <c r="E16472" s="267">
        <v>43809</v>
      </c>
      <c r="F16472" s="263">
        <v>30578</v>
      </c>
      <c r="G16472" s="263" t="s">
        <v>2229</v>
      </c>
      <c r="H16472" s="268" t="s">
        <v>4407</v>
      </c>
      <c r="I16472" s="268" t="s">
        <v>2182</v>
      </c>
      <c r="J16472" s="289">
        <v>432</v>
      </c>
      <c r="K16472" s="83" t="str">
        <f>IFERROR(IFERROR(VLOOKUP(I16472,'DE-PARA'!B:D,3,0),VLOOKUP(I16472,'DE-PARA'!C:D,2,0)),"NÃO ENCONTRADO")</f>
        <v>Materiais</v>
      </c>
      <c r="L16472" s="50" t="str">
        <f>VLOOKUP(K16472,'Base -Receita-Despesa'!$B:$AS,1,FALSE)</f>
        <v>Materiais</v>
      </c>
    </row>
    <row r="16473" spans="1:12" x14ac:dyDescent="0.3">
      <c r="A16473" s="82" t="str">
        <f t="shared" si="514"/>
        <v>2019</v>
      </c>
      <c r="B16473" s="263" t="s">
        <v>2228</v>
      </c>
      <c r="C16473" s="264" t="s">
        <v>138</v>
      </c>
      <c r="D16473" s="74" t="str">
        <f t="shared" si="515"/>
        <v>dez/2019</v>
      </c>
      <c r="E16473" s="267">
        <v>43809</v>
      </c>
      <c r="F16473" s="263">
        <v>101275</v>
      </c>
      <c r="G16473" s="263" t="s">
        <v>2229</v>
      </c>
      <c r="H16473" s="268" t="s">
        <v>528</v>
      </c>
      <c r="I16473" s="268" t="s">
        <v>2182</v>
      </c>
      <c r="J16473" s="289">
        <v>-243.97</v>
      </c>
      <c r="K16473" s="83" t="str">
        <f>IFERROR(IFERROR(VLOOKUP(I16473,'DE-PARA'!B:D,3,0),VLOOKUP(I16473,'DE-PARA'!C:D,2,0)),"NÃO ENCONTRADO")</f>
        <v>Materiais</v>
      </c>
      <c r="L16473" s="50" t="str">
        <f>VLOOKUP(K16473,'Base -Receita-Despesa'!$B:$AS,1,FALSE)</f>
        <v>Materiais</v>
      </c>
    </row>
    <row r="16474" spans="1:12" x14ac:dyDescent="0.3">
      <c r="A16474" s="82" t="str">
        <f t="shared" si="514"/>
        <v>2019</v>
      </c>
      <c r="B16474" s="263" t="s">
        <v>2228</v>
      </c>
      <c r="C16474" s="264" t="s">
        <v>138</v>
      </c>
      <c r="D16474" s="74" t="str">
        <f t="shared" si="515"/>
        <v>dez/2019</v>
      </c>
      <c r="E16474" s="267">
        <v>43809</v>
      </c>
      <c r="F16474" s="263">
        <v>41300</v>
      </c>
      <c r="G16474" s="263" t="s">
        <v>2229</v>
      </c>
      <c r="H16474" s="268" t="s">
        <v>4469</v>
      </c>
      <c r="I16474" s="268" t="s">
        <v>2182</v>
      </c>
      <c r="J16474" s="289">
        <v>-316</v>
      </c>
      <c r="K16474" s="83" t="str">
        <f>IFERROR(IFERROR(VLOOKUP(I16474,'DE-PARA'!B:D,3,0),VLOOKUP(I16474,'DE-PARA'!C:D,2,0)),"NÃO ENCONTRADO")</f>
        <v>Materiais</v>
      </c>
      <c r="L16474" s="50" t="str">
        <f>VLOOKUP(K16474,'Base -Receita-Despesa'!$B:$AS,1,FALSE)</f>
        <v>Materiais</v>
      </c>
    </row>
    <row r="16475" spans="1:12" x14ac:dyDescent="0.3">
      <c r="A16475" s="82" t="str">
        <f t="shared" si="514"/>
        <v>2019</v>
      </c>
      <c r="B16475" s="263" t="s">
        <v>2228</v>
      </c>
      <c r="C16475" s="264" t="s">
        <v>138</v>
      </c>
      <c r="D16475" s="74" t="str">
        <f t="shared" si="515"/>
        <v>dez/2019</v>
      </c>
      <c r="E16475" s="267">
        <v>43809</v>
      </c>
      <c r="F16475" s="263">
        <v>30731</v>
      </c>
      <c r="G16475" s="263" t="s">
        <v>2229</v>
      </c>
      <c r="H16475" s="268" t="s">
        <v>4407</v>
      </c>
      <c r="I16475" s="268" t="s">
        <v>2182</v>
      </c>
      <c r="J16475" s="289">
        <v>-383</v>
      </c>
      <c r="K16475" s="83" t="str">
        <f>IFERROR(IFERROR(VLOOKUP(I16475,'DE-PARA'!B:D,3,0),VLOOKUP(I16475,'DE-PARA'!C:D,2,0)),"NÃO ENCONTRADO")</f>
        <v>Materiais</v>
      </c>
      <c r="L16475" s="50" t="str">
        <f>VLOOKUP(K16475,'Base -Receita-Despesa'!$B:$AS,1,FALSE)</f>
        <v>Materiais</v>
      </c>
    </row>
    <row r="16476" spans="1:12" x14ac:dyDescent="0.3">
      <c r="A16476" s="82" t="str">
        <f t="shared" si="514"/>
        <v>2019</v>
      </c>
      <c r="B16476" s="263" t="s">
        <v>2228</v>
      </c>
      <c r="C16476" s="264" t="s">
        <v>138</v>
      </c>
      <c r="D16476" s="74" t="str">
        <f t="shared" si="515"/>
        <v>dez/2019</v>
      </c>
      <c r="E16476" s="267">
        <v>43809</v>
      </c>
      <c r="F16476" s="263">
        <v>30578</v>
      </c>
      <c r="G16476" s="263" t="s">
        <v>2229</v>
      </c>
      <c r="H16476" s="268" t="s">
        <v>4407</v>
      </c>
      <c r="I16476" s="268" t="s">
        <v>2182</v>
      </c>
      <c r="J16476" s="289">
        <v>-432</v>
      </c>
      <c r="K16476" s="83" t="str">
        <f>IFERROR(IFERROR(VLOOKUP(I16476,'DE-PARA'!B:D,3,0),VLOOKUP(I16476,'DE-PARA'!C:D,2,0)),"NÃO ENCONTRADO")</f>
        <v>Materiais</v>
      </c>
      <c r="L16476" s="50" t="str">
        <f>VLOOKUP(K16476,'Base -Receita-Despesa'!$B:$AS,1,FALSE)</f>
        <v>Materiais</v>
      </c>
    </row>
    <row r="16477" spans="1:12" x14ac:dyDescent="0.3">
      <c r="A16477" s="82" t="str">
        <f t="shared" si="514"/>
        <v>2019</v>
      </c>
      <c r="B16477" s="263" t="s">
        <v>2228</v>
      </c>
      <c r="C16477" s="264" t="s">
        <v>138</v>
      </c>
      <c r="D16477" s="74" t="str">
        <f t="shared" si="515"/>
        <v>dez/2019</v>
      </c>
      <c r="E16477" s="267">
        <v>43809</v>
      </c>
      <c r="F16477" s="263">
        <v>30578</v>
      </c>
      <c r="G16477" s="263" t="s">
        <v>2229</v>
      </c>
      <c r="H16477" s="268" t="s">
        <v>4407</v>
      </c>
      <c r="I16477" s="268" t="s">
        <v>2182</v>
      </c>
      <c r="J16477" s="289">
        <v>-432</v>
      </c>
      <c r="K16477" s="83" t="str">
        <f>IFERROR(IFERROR(VLOOKUP(I16477,'DE-PARA'!B:D,3,0),VLOOKUP(I16477,'DE-PARA'!C:D,2,0)),"NÃO ENCONTRADO")</f>
        <v>Materiais</v>
      </c>
      <c r="L16477" s="50" t="str">
        <f>VLOOKUP(K16477,'Base -Receita-Despesa'!$B:$AS,1,FALSE)</f>
        <v>Materiais</v>
      </c>
    </row>
    <row r="16478" spans="1:12" x14ac:dyDescent="0.3">
      <c r="A16478" s="82" t="str">
        <f t="shared" si="514"/>
        <v>2019</v>
      </c>
      <c r="B16478" s="263" t="s">
        <v>2228</v>
      </c>
      <c r="C16478" s="264" t="s">
        <v>138</v>
      </c>
      <c r="D16478" s="74" t="str">
        <f t="shared" si="515"/>
        <v>dez/2019</v>
      </c>
      <c r="E16478" s="267">
        <v>43809</v>
      </c>
      <c r="F16478" s="263">
        <v>102065</v>
      </c>
      <c r="G16478" s="263" t="s">
        <v>2229</v>
      </c>
      <c r="H16478" s="268" t="s">
        <v>528</v>
      </c>
      <c r="I16478" s="268" t="s">
        <v>2182</v>
      </c>
      <c r="J16478" s="288">
        <v>-5644.32</v>
      </c>
      <c r="K16478" s="83" t="str">
        <f>IFERROR(IFERROR(VLOOKUP(I16478,'DE-PARA'!B:D,3,0),VLOOKUP(I16478,'DE-PARA'!C:D,2,0)),"NÃO ENCONTRADO")</f>
        <v>Materiais</v>
      </c>
      <c r="L16478" s="50" t="str">
        <f>VLOOKUP(K16478,'Base -Receita-Despesa'!$B:$AS,1,FALSE)</f>
        <v>Materiais</v>
      </c>
    </row>
    <row r="16479" spans="1:12" x14ac:dyDescent="0.3">
      <c r="A16479" s="82" t="str">
        <f t="shared" si="514"/>
        <v>2019</v>
      </c>
      <c r="B16479" s="263" t="s">
        <v>2228</v>
      </c>
      <c r="C16479" s="264" t="s">
        <v>138</v>
      </c>
      <c r="D16479" s="74" t="str">
        <f t="shared" si="515"/>
        <v>dez/2019</v>
      </c>
      <c r="E16479" s="267">
        <v>43809</v>
      </c>
      <c r="F16479" s="263" t="s">
        <v>1261</v>
      </c>
      <c r="G16479" s="263" t="s">
        <v>2229</v>
      </c>
      <c r="H16479" s="268" t="s">
        <v>879</v>
      </c>
      <c r="I16479" s="268" t="s">
        <v>135</v>
      </c>
      <c r="J16479" s="289">
        <v>-9.5</v>
      </c>
      <c r="K16479" s="83" t="str">
        <f>IFERROR(IFERROR(VLOOKUP(I16479,'DE-PARA'!B:D,3,0),VLOOKUP(I16479,'DE-PARA'!C:D,2,0)),"NÃO ENCONTRADO")</f>
        <v>Outras Saídas</v>
      </c>
      <c r="L16479" s="50" t="str">
        <f>VLOOKUP(K16479,'Base -Receita-Despesa'!$B:$AS,1,FALSE)</f>
        <v>Outras Saídas</v>
      </c>
    </row>
    <row r="16480" spans="1:12" x14ac:dyDescent="0.3">
      <c r="A16480" s="82" t="str">
        <f t="shared" si="514"/>
        <v>2019</v>
      </c>
      <c r="B16480" s="263" t="s">
        <v>2228</v>
      </c>
      <c r="C16480" s="264" t="s">
        <v>138</v>
      </c>
      <c r="D16480" s="74" t="str">
        <f t="shared" si="515"/>
        <v>dez/2019</v>
      </c>
      <c r="E16480" s="267">
        <v>43809</v>
      </c>
      <c r="F16480" s="263" t="s">
        <v>1261</v>
      </c>
      <c r="G16480" s="263" t="s">
        <v>2229</v>
      </c>
      <c r="H16480" s="268" t="s">
        <v>879</v>
      </c>
      <c r="I16480" s="268" t="s">
        <v>135</v>
      </c>
      <c r="J16480" s="289">
        <v>-9.5</v>
      </c>
      <c r="K16480" s="83" t="str">
        <f>IFERROR(IFERROR(VLOOKUP(I16480,'DE-PARA'!B:D,3,0),VLOOKUP(I16480,'DE-PARA'!C:D,2,0)),"NÃO ENCONTRADO")</f>
        <v>Outras Saídas</v>
      </c>
      <c r="L16480" s="50" t="str">
        <f>VLOOKUP(K16480,'Base -Receita-Despesa'!$B:$AS,1,FALSE)</f>
        <v>Outras Saídas</v>
      </c>
    </row>
    <row r="16481" spans="1:12" x14ac:dyDescent="0.3">
      <c r="A16481" s="82" t="str">
        <f t="shared" si="514"/>
        <v>2019</v>
      </c>
      <c r="B16481" s="263" t="s">
        <v>2228</v>
      </c>
      <c r="C16481" s="264" t="s">
        <v>138</v>
      </c>
      <c r="D16481" s="74" t="str">
        <f t="shared" si="515"/>
        <v>dez/2019</v>
      </c>
      <c r="E16481" s="267">
        <v>43809</v>
      </c>
      <c r="F16481" s="263" t="s">
        <v>1261</v>
      </c>
      <c r="G16481" s="263" t="s">
        <v>2229</v>
      </c>
      <c r="H16481" s="268" t="s">
        <v>879</v>
      </c>
      <c r="I16481" s="268" t="s">
        <v>135</v>
      </c>
      <c r="J16481" s="289">
        <v>-9.5</v>
      </c>
      <c r="K16481" s="83" t="str">
        <f>IFERROR(IFERROR(VLOOKUP(I16481,'DE-PARA'!B:D,3,0),VLOOKUP(I16481,'DE-PARA'!C:D,2,0)),"NÃO ENCONTRADO")</f>
        <v>Outras Saídas</v>
      </c>
      <c r="L16481" s="50" t="str">
        <f>VLOOKUP(K16481,'Base -Receita-Despesa'!$B:$AS,1,FALSE)</f>
        <v>Outras Saídas</v>
      </c>
    </row>
    <row r="16482" spans="1:12" x14ac:dyDescent="0.3">
      <c r="A16482" s="82" t="str">
        <f t="shared" si="514"/>
        <v>2019</v>
      </c>
      <c r="B16482" s="263" t="s">
        <v>2228</v>
      </c>
      <c r="C16482" s="264" t="s">
        <v>138</v>
      </c>
      <c r="D16482" s="74" t="str">
        <f t="shared" si="515"/>
        <v>dez/2019</v>
      </c>
      <c r="E16482" s="267">
        <v>43809</v>
      </c>
      <c r="F16482" s="263" t="s">
        <v>1261</v>
      </c>
      <c r="G16482" s="263" t="s">
        <v>2229</v>
      </c>
      <c r="H16482" s="268" t="s">
        <v>879</v>
      </c>
      <c r="I16482" s="268" t="s">
        <v>135</v>
      </c>
      <c r="J16482" s="289">
        <v>-9.5</v>
      </c>
      <c r="K16482" s="83" t="str">
        <f>IFERROR(IFERROR(VLOOKUP(I16482,'DE-PARA'!B:D,3,0),VLOOKUP(I16482,'DE-PARA'!C:D,2,0)),"NÃO ENCONTRADO")</f>
        <v>Outras Saídas</v>
      </c>
      <c r="L16482" s="50" t="str">
        <f>VLOOKUP(K16482,'Base -Receita-Despesa'!$B:$AS,1,FALSE)</f>
        <v>Outras Saídas</v>
      </c>
    </row>
    <row r="16483" spans="1:12" x14ac:dyDescent="0.3">
      <c r="A16483" s="82" t="str">
        <f t="shared" si="514"/>
        <v>2019</v>
      </c>
      <c r="B16483" s="263" t="s">
        <v>2228</v>
      </c>
      <c r="C16483" s="264" t="s">
        <v>138</v>
      </c>
      <c r="D16483" s="74" t="str">
        <f t="shared" si="515"/>
        <v>dez/2019</v>
      </c>
      <c r="E16483" s="267">
        <v>43809</v>
      </c>
      <c r="F16483" s="263" t="s">
        <v>1261</v>
      </c>
      <c r="G16483" s="263" t="s">
        <v>2229</v>
      </c>
      <c r="H16483" s="268" t="s">
        <v>879</v>
      </c>
      <c r="I16483" s="268" t="s">
        <v>135</v>
      </c>
      <c r="J16483" s="289">
        <v>-9.5</v>
      </c>
      <c r="K16483" s="83" t="str">
        <f>IFERROR(IFERROR(VLOOKUP(I16483,'DE-PARA'!B:D,3,0),VLOOKUP(I16483,'DE-PARA'!C:D,2,0)),"NÃO ENCONTRADO")</f>
        <v>Outras Saídas</v>
      </c>
      <c r="L16483" s="50" t="str">
        <f>VLOOKUP(K16483,'Base -Receita-Despesa'!$B:$AS,1,FALSE)</f>
        <v>Outras Saídas</v>
      </c>
    </row>
    <row r="16484" spans="1:12" x14ac:dyDescent="0.3">
      <c r="A16484" s="82" t="str">
        <f t="shared" si="514"/>
        <v>2019</v>
      </c>
      <c r="B16484" s="263" t="s">
        <v>2228</v>
      </c>
      <c r="C16484" s="264" t="s">
        <v>138</v>
      </c>
      <c r="D16484" s="74" t="str">
        <f t="shared" si="515"/>
        <v>dez/2019</v>
      </c>
      <c r="E16484" s="267">
        <v>43809</v>
      </c>
      <c r="F16484" s="263" t="s">
        <v>1261</v>
      </c>
      <c r="G16484" s="263" t="s">
        <v>2229</v>
      </c>
      <c r="H16484" s="268" t="s">
        <v>879</v>
      </c>
      <c r="I16484" s="268" t="s">
        <v>135</v>
      </c>
      <c r="J16484" s="289">
        <v>-9.5</v>
      </c>
      <c r="K16484" s="83" t="str">
        <f>IFERROR(IFERROR(VLOOKUP(I16484,'DE-PARA'!B:D,3,0),VLOOKUP(I16484,'DE-PARA'!C:D,2,0)),"NÃO ENCONTRADO")</f>
        <v>Outras Saídas</v>
      </c>
      <c r="L16484" s="50" t="str">
        <f>VLOOKUP(K16484,'Base -Receita-Despesa'!$B:$AS,1,FALSE)</f>
        <v>Outras Saídas</v>
      </c>
    </row>
    <row r="16485" spans="1:12" x14ac:dyDescent="0.3">
      <c r="A16485" s="82" t="str">
        <f t="shared" si="514"/>
        <v>2019</v>
      </c>
      <c r="B16485" s="263" t="s">
        <v>2228</v>
      </c>
      <c r="C16485" s="264" t="s">
        <v>138</v>
      </c>
      <c r="D16485" s="74" t="str">
        <f t="shared" si="515"/>
        <v>dez/2019</v>
      </c>
      <c r="E16485" s="267">
        <v>43809</v>
      </c>
      <c r="F16485" s="263" t="s">
        <v>1261</v>
      </c>
      <c r="G16485" s="263" t="s">
        <v>2229</v>
      </c>
      <c r="H16485" s="268" t="s">
        <v>879</v>
      </c>
      <c r="I16485" s="268" t="s">
        <v>135</v>
      </c>
      <c r="J16485" s="289">
        <v>-9.5</v>
      </c>
      <c r="K16485" s="83" t="str">
        <f>IFERROR(IFERROR(VLOOKUP(I16485,'DE-PARA'!B:D,3,0),VLOOKUP(I16485,'DE-PARA'!C:D,2,0)),"NÃO ENCONTRADO")</f>
        <v>Outras Saídas</v>
      </c>
      <c r="L16485" s="50" t="str">
        <f>VLOOKUP(K16485,'Base -Receita-Despesa'!$B:$AS,1,FALSE)</f>
        <v>Outras Saídas</v>
      </c>
    </row>
    <row r="16486" spans="1:12" x14ac:dyDescent="0.3">
      <c r="A16486" s="82" t="str">
        <f t="shared" si="514"/>
        <v>2019</v>
      </c>
      <c r="B16486" s="263" t="s">
        <v>2228</v>
      </c>
      <c r="C16486" s="264" t="s">
        <v>138</v>
      </c>
      <c r="D16486" s="74" t="str">
        <f t="shared" si="515"/>
        <v>dez/2019</v>
      </c>
      <c r="E16486" s="267">
        <v>43809</v>
      </c>
      <c r="F16486" s="263">
        <v>300</v>
      </c>
      <c r="G16486" s="263" t="s">
        <v>2229</v>
      </c>
      <c r="H16486" s="268" t="s">
        <v>5035</v>
      </c>
      <c r="I16486" s="268" t="s">
        <v>164</v>
      </c>
      <c r="J16486" s="288">
        <v>-7000</v>
      </c>
      <c r="K16486" s="83" t="str">
        <f>IFERROR(IFERROR(VLOOKUP(I16486,'DE-PARA'!B:D,3,0),VLOOKUP(I16486,'DE-PARA'!C:D,2,0)),"NÃO ENCONTRADO")</f>
        <v>Concessionárias (água, luz e telefone)</v>
      </c>
      <c r="L16486" s="50" t="str">
        <f>VLOOKUP(K16486,'Base -Receita-Despesa'!$B:$AS,1,FALSE)</f>
        <v>Concessionárias (água, luz e telefone)</v>
      </c>
    </row>
    <row r="16487" spans="1:12" x14ac:dyDescent="0.3">
      <c r="A16487" s="82" t="str">
        <f t="shared" si="514"/>
        <v>2019</v>
      </c>
      <c r="B16487" s="263" t="s">
        <v>2228</v>
      </c>
      <c r="C16487" s="264" t="s">
        <v>138</v>
      </c>
      <c r="D16487" s="74" t="str">
        <f t="shared" si="515"/>
        <v>dez/2019</v>
      </c>
      <c r="E16487" s="267">
        <v>43809</v>
      </c>
      <c r="F16487" s="263">
        <v>166856</v>
      </c>
      <c r="G16487" s="263" t="s">
        <v>2229</v>
      </c>
      <c r="H16487" s="268" t="s">
        <v>2390</v>
      </c>
      <c r="I16487" s="268" t="s">
        <v>562</v>
      </c>
      <c r="J16487" s="289">
        <v>-12.79</v>
      </c>
      <c r="K16487" s="83" t="str">
        <f>IFERROR(IFERROR(VLOOKUP(I16487,'DE-PARA'!B:D,3,0),VLOOKUP(I16487,'DE-PARA'!C:D,2,0)),"NÃO ENCONTRADO")</f>
        <v>Outras Saídas</v>
      </c>
      <c r="L16487" s="50" t="str">
        <f>VLOOKUP(K16487,'Base -Receita-Despesa'!$B:$AS,1,FALSE)</f>
        <v>Outras Saídas</v>
      </c>
    </row>
    <row r="16488" spans="1:12" x14ac:dyDescent="0.3">
      <c r="A16488" s="82" t="str">
        <f t="shared" si="514"/>
        <v>2019</v>
      </c>
      <c r="B16488" s="263" t="s">
        <v>2228</v>
      </c>
      <c r="C16488" s="264" t="s">
        <v>138</v>
      </c>
      <c r="D16488" s="74" t="str">
        <f t="shared" si="515"/>
        <v>dez/2019</v>
      </c>
      <c r="E16488" s="267">
        <v>43809</v>
      </c>
      <c r="F16488" s="263">
        <v>72571</v>
      </c>
      <c r="G16488" s="263" t="s">
        <v>2229</v>
      </c>
      <c r="H16488" s="268" t="s">
        <v>4383</v>
      </c>
      <c r="I16488" s="268" t="s">
        <v>562</v>
      </c>
      <c r="J16488" s="289">
        <v>-134.04</v>
      </c>
      <c r="K16488" s="83" t="str">
        <f>IFERROR(IFERROR(VLOOKUP(I16488,'DE-PARA'!B:D,3,0),VLOOKUP(I16488,'DE-PARA'!C:D,2,0)),"NÃO ENCONTRADO")</f>
        <v>Outras Saídas</v>
      </c>
      <c r="L16488" s="50" t="str">
        <f>VLOOKUP(K16488,'Base -Receita-Despesa'!$B:$AS,1,FALSE)</f>
        <v>Outras Saídas</v>
      </c>
    </row>
    <row r="16489" spans="1:12" x14ac:dyDescent="0.3">
      <c r="A16489" s="82" t="str">
        <f t="shared" si="514"/>
        <v>2019</v>
      </c>
      <c r="B16489" s="263" t="s">
        <v>2228</v>
      </c>
      <c r="C16489" s="264" t="s">
        <v>138</v>
      </c>
      <c r="D16489" s="74" t="str">
        <f t="shared" si="515"/>
        <v>dez/2019</v>
      </c>
      <c r="E16489" s="267">
        <v>43809</v>
      </c>
      <c r="F16489" s="263">
        <v>14875</v>
      </c>
      <c r="G16489" s="263" t="s">
        <v>2229</v>
      </c>
      <c r="H16489" s="268" t="s">
        <v>4507</v>
      </c>
      <c r="I16489" s="268" t="s">
        <v>562</v>
      </c>
      <c r="J16489" s="289">
        <v>-498.89</v>
      </c>
      <c r="K16489" s="83" t="str">
        <f>IFERROR(IFERROR(VLOOKUP(I16489,'DE-PARA'!B:D,3,0),VLOOKUP(I16489,'DE-PARA'!C:D,2,0)),"NÃO ENCONTRADO")</f>
        <v>Outras Saídas</v>
      </c>
      <c r="L16489" s="50" t="str">
        <f>VLOOKUP(K16489,'Base -Receita-Despesa'!$B:$AS,1,FALSE)</f>
        <v>Outras Saídas</v>
      </c>
    </row>
    <row r="16490" spans="1:12" x14ac:dyDescent="0.3">
      <c r="A16490" s="82" t="str">
        <f t="shared" ref="A16490:A16553" si="516">IF(K16490="NÃO ENCONTRADO",0,RIGHT(D16490,4))</f>
        <v>2019</v>
      </c>
      <c r="B16490" s="263" t="s">
        <v>2228</v>
      </c>
      <c r="C16490" s="264" t="s">
        <v>138</v>
      </c>
      <c r="D16490" s="74" t="str">
        <f t="shared" si="515"/>
        <v>dez/2019</v>
      </c>
      <c r="E16490" s="267">
        <v>43809</v>
      </c>
      <c r="F16490" s="263" t="s">
        <v>5036</v>
      </c>
      <c r="G16490" s="263" t="s">
        <v>2229</v>
      </c>
      <c r="H16490" s="268" t="s">
        <v>4768</v>
      </c>
      <c r="I16490" s="268" t="s">
        <v>118</v>
      </c>
      <c r="J16490" s="288">
        <v>-10860.18</v>
      </c>
      <c r="K16490" s="83" t="str">
        <f>IFERROR(IFERROR(VLOOKUP(I16490,'DE-PARA'!B:D,3,0),VLOOKUP(I16490,'DE-PARA'!C:D,2,0)),"NÃO ENCONTRADO")</f>
        <v>Serviços</v>
      </c>
      <c r="L16490" s="50" t="str">
        <f>VLOOKUP(K16490,'Base -Receita-Despesa'!$B:$AS,1,FALSE)</f>
        <v>Serviços</v>
      </c>
    </row>
    <row r="16491" spans="1:12" x14ac:dyDescent="0.3">
      <c r="A16491" s="82" t="str">
        <f t="shared" si="516"/>
        <v>2019</v>
      </c>
      <c r="B16491" s="263" t="s">
        <v>2228</v>
      </c>
      <c r="C16491" s="264" t="s">
        <v>138</v>
      </c>
      <c r="D16491" s="74" t="str">
        <f t="shared" si="515"/>
        <v>dez/2019</v>
      </c>
      <c r="E16491" s="267">
        <v>43809</v>
      </c>
      <c r="F16491" s="263" t="s">
        <v>5037</v>
      </c>
      <c r="G16491" s="263" t="s">
        <v>2229</v>
      </c>
      <c r="H16491" s="268" t="s">
        <v>4736</v>
      </c>
      <c r="I16491" s="268" t="s">
        <v>179</v>
      </c>
      <c r="J16491" s="288">
        <v>-2827.31</v>
      </c>
      <c r="K16491" s="83" t="str">
        <f>IFERROR(IFERROR(VLOOKUP(I16491,'DE-PARA'!B:D,3,0),VLOOKUP(I16491,'DE-PARA'!C:D,2,0)),"NÃO ENCONTRADO")</f>
        <v>Serviços</v>
      </c>
      <c r="L16491" s="50" t="str">
        <f>VLOOKUP(K16491,'Base -Receita-Despesa'!$B:$AS,1,FALSE)</f>
        <v>Serviços</v>
      </c>
    </row>
    <row r="16492" spans="1:12" x14ac:dyDescent="0.3">
      <c r="A16492" s="82" t="str">
        <f t="shared" si="516"/>
        <v>2019</v>
      </c>
      <c r="B16492" s="263" t="s">
        <v>2228</v>
      </c>
      <c r="C16492" s="264" t="s">
        <v>138</v>
      </c>
      <c r="D16492" s="74" t="str">
        <f t="shared" si="515"/>
        <v>dez/2019</v>
      </c>
      <c r="E16492" s="267">
        <v>43809</v>
      </c>
      <c r="F16492" s="263" t="s">
        <v>5038</v>
      </c>
      <c r="G16492" s="263" t="s">
        <v>2229</v>
      </c>
      <c r="H16492" s="268" t="s">
        <v>4736</v>
      </c>
      <c r="I16492" s="268" t="s">
        <v>179</v>
      </c>
      <c r="J16492" s="288">
        <v>-4481.24</v>
      </c>
      <c r="K16492" s="83" t="str">
        <f>IFERROR(IFERROR(VLOOKUP(I16492,'DE-PARA'!B:D,3,0),VLOOKUP(I16492,'DE-PARA'!C:D,2,0)),"NÃO ENCONTRADO")</f>
        <v>Serviços</v>
      </c>
      <c r="L16492" s="50" t="str">
        <f>VLOOKUP(K16492,'Base -Receita-Despesa'!$B:$AS,1,FALSE)</f>
        <v>Serviços</v>
      </c>
    </row>
    <row r="16493" spans="1:12" x14ac:dyDescent="0.3">
      <c r="A16493" s="82" t="str">
        <f t="shared" si="516"/>
        <v>2019</v>
      </c>
      <c r="B16493" s="263" t="s">
        <v>2228</v>
      </c>
      <c r="C16493" s="264" t="s">
        <v>138</v>
      </c>
      <c r="D16493" s="74" t="str">
        <f t="shared" si="515"/>
        <v>dez/2019</v>
      </c>
      <c r="E16493" s="267">
        <v>43809</v>
      </c>
      <c r="F16493" s="263">
        <v>72571</v>
      </c>
      <c r="G16493" s="263" t="s">
        <v>2229</v>
      </c>
      <c r="H16493" s="268" t="s">
        <v>4383</v>
      </c>
      <c r="I16493" s="268" t="s">
        <v>2183</v>
      </c>
      <c r="J16493" s="288">
        <v>-5508.83</v>
      </c>
      <c r="K16493" s="83" t="str">
        <f>IFERROR(IFERROR(VLOOKUP(I16493,'DE-PARA'!B:D,3,0),VLOOKUP(I16493,'DE-PARA'!C:D,2,0)),"NÃO ENCONTRADO")</f>
        <v>Materiais</v>
      </c>
      <c r="L16493" s="50" t="str">
        <f>VLOOKUP(K16493,'Base -Receita-Despesa'!$B:$AS,1,FALSE)</f>
        <v>Materiais</v>
      </c>
    </row>
    <row r="16494" spans="1:12" x14ac:dyDescent="0.3">
      <c r="A16494" s="82" t="str">
        <f t="shared" si="516"/>
        <v>2019</v>
      </c>
      <c r="B16494" s="263" t="s">
        <v>2228</v>
      </c>
      <c r="C16494" s="264" t="s">
        <v>138</v>
      </c>
      <c r="D16494" s="74" t="str">
        <f t="shared" si="515"/>
        <v>dez/2019</v>
      </c>
      <c r="E16494" s="267">
        <v>43809</v>
      </c>
      <c r="F16494" s="263">
        <v>101975</v>
      </c>
      <c r="G16494" s="263" t="s">
        <v>2229</v>
      </c>
      <c r="H16494" s="268" t="s">
        <v>528</v>
      </c>
      <c r="I16494" s="268" t="s">
        <v>2181</v>
      </c>
      <c r="J16494" s="288">
        <v>-1664.66</v>
      </c>
      <c r="K16494" s="83" t="str">
        <f>IFERROR(IFERROR(VLOOKUP(I16494,'DE-PARA'!B:D,3,0),VLOOKUP(I16494,'DE-PARA'!C:D,2,0)),"NÃO ENCONTRADO")</f>
        <v>Materiais</v>
      </c>
      <c r="L16494" s="50" t="str">
        <f>VLOOKUP(K16494,'Base -Receita-Despesa'!$B:$AS,1,FALSE)</f>
        <v>Materiais</v>
      </c>
    </row>
    <row r="16495" spans="1:12" x14ac:dyDescent="0.3">
      <c r="A16495" s="82" t="str">
        <f t="shared" si="516"/>
        <v>2019</v>
      </c>
      <c r="B16495" s="263" t="s">
        <v>2228</v>
      </c>
      <c r="C16495" s="264" t="s">
        <v>138</v>
      </c>
      <c r="D16495" s="74" t="str">
        <f t="shared" si="515"/>
        <v>dez/2019</v>
      </c>
      <c r="E16495" s="267">
        <v>43809</v>
      </c>
      <c r="F16495" s="263">
        <v>825183</v>
      </c>
      <c r="G16495" s="263" t="s">
        <v>2330</v>
      </c>
      <c r="H16495" s="268" t="s">
        <v>4582</v>
      </c>
      <c r="I16495" s="268" t="s">
        <v>2181</v>
      </c>
      <c r="J16495" s="288">
        <v>-4069.76</v>
      </c>
      <c r="K16495" s="83" t="str">
        <f>IFERROR(IFERROR(VLOOKUP(I16495,'DE-PARA'!B:D,3,0),VLOOKUP(I16495,'DE-PARA'!C:D,2,0)),"NÃO ENCONTRADO")</f>
        <v>Materiais</v>
      </c>
      <c r="L16495" s="50" t="str">
        <f>VLOOKUP(K16495,'Base -Receita-Despesa'!$B:$AS,1,FALSE)</f>
        <v>Materiais</v>
      </c>
    </row>
    <row r="16496" spans="1:12" x14ac:dyDescent="0.3">
      <c r="A16496" s="82" t="str">
        <f t="shared" si="516"/>
        <v>2019</v>
      </c>
      <c r="B16496" s="263" t="s">
        <v>2228</v>
      </c>
      <c r="C16496" s="264" t="s">
        <v>138</v>
      </c>
      <c r="D16496" s="74" t="str">
        <f t="shared" si="515"/>
        <v>dez/2019</v>
      </c>
      <c r="E16496" s="267">
        <v>43809</v>
      </c>
      <c r="F16496" s="263">
        <v>100986</v>
      </c>
      <c r="G16496" s="263" t="s">
        <v>2229</v>
      </c>
      <c r="H16496" s="268" t="s">
        <v>528</v>
      </c>
      <c r="I16496" s="268" t="s">
        <v>2181</v>
      </c>
      <c r="J16496" s="288">
        <v>-5207.5</v>
      </c>
      <c r="K16496" s="83" t="str">
        <f>IFERROR(IFERROR(VLOOKUP(I16496,'DE-PARA'!B:D,3,0),VLOOKUP(I16496,'DE-PARA'!C:D,2,0)),"NÃO ENCONTRADO")</f>
        <v>Materiais</v>
      </c>
      <c r="L16496" s="50" t="str">
        <f>VLOOKUP(K16496,'Base -Receita-Despesa'!$B:$AS,1,FALSE)</f>
        <v>Materiais</v>
      </c>
    </row>
    <row r="16497" spans="1:12" x14ac:dyDescent="0.3">
      <c r="A16497" s="82" t="str">
        <f t="shared" si="516"/>
        <v>2019</v>
      </c>
      <c r="B16497" s="263" t="s">
        <v>2228</v>
      </c>
      <c r="C16497" s="264" t="s">
        <v>138</v>
      </c>
      <c r="D16497" s="74" t="str">
        <f t="shared" si="515"/>
        <v>dez/2019</v>
      </c>
      <c r="E16497" s="267">
        <v>43809</v>
      </c>
      <c r="F16497" s="263">
        <v>46001</v>
      </c>
      <c r="G16497" s="263" t="s">
        <v>2229</v>
      </c>
      <c r="H16497" s="268" t="s">
        <v>2317</v>
      </c>
      <c r="I16497" s="268" t="s">
        <v>846</v>
      </c>
      <c r="J16497" s="289">
        <v>-64</v>
      </c>
      <c r="K16497" s="83" t="str">
        <f>IFERROR(IFERROR(VLOOKUP(I16497,'DE-PARA'!B:D,3,0),VLOOKUP(I16497,'DE-PARA'!C:D,2,0)),"NÃO ENCONTRADO")</f>
        <v>Pessoal</v>
      </c>
      <c r="L16497" s="50" t="str">
        <f>VLOOKUP(K16497,'Base -Receita-Despesa'!$B:$AS,1,FALSE)</f>
        <v>Pessoal</v>
      </c>
    </row>
    <row r="16498" spans="1:12" x14ac:dyDescent="0.3">
      <c r="A16498" s="82" t="str">
        <f t="shared" si="516"/>
        <v>2019</v>
      </c>
      <c r="B16498" s="263" t="s">
        <v>2228</v>
      </c>
      <c r="C16498" s="264" t="s">
        <v>138</v>
      </c>
      <c r="D16498" s="74" t="str">
        <f t="shared" si="515"/>
        <v>dez/2019</v>
      </c>
      <c r="E16498" s="267">
        <v>43809</v>
      </c>
      <c r="F16498" s="263">
        <v>2787</v>
      </c>
      <c r="G16498" s="263" t="s">
        <v>2229</v>
      </c>
      <c r="H16498" s="268" t="s">
        <v>2322</v>
      </c>
      <c r="I16498" s="268" t="s">
        <v>120</v>
      </c>
      <c r="J16498" s="288">
        <v>-1289.73</v>
      </c>
      <c r="K16498" s="83" t="str">
        <f>IFERROR(IFERROR(VLOOKUP(I16498,'DE-PARA'!B:D,3,0),VLOOKUP(I16498,'DE-PARA'!C:D,2,0)),"NÃO ENCONTRADO")</f>
        <v>Serviços</v>
      </c>
      <c r="L16498" s="50" t="str">
        <f>VLOOKUP(K16498,'Base -Receita-Despesa'!$B:$AS,1,FALSE)</f>
        <v>Serviços</v>
      </c>
    </row>
    <row r="16499" spans="1:12" x14ac:dyDescent="0.3">
      <c r="A16499" s="82" t="str">
        <f t="shared" si="516"/>
        <v>2019</v>
      </c>
      <c r="B16499" s="263" t="s">
        <v>2228</v>
      </c>
      <c r="C16499" s="264" t="s">
        <v>138</v>
      </c>
      <c r="D16499" s="74" t="str">
        <f t="shared" si="515"/>
        <v>dez/2019</v>
      </c>
      <c r="E16499" s="267">
        <v>43809</v>
      </c>
      <c r="F16499" s="263">
        <v>14875</v>
      </c>
      <c r="G16499" s="263" t="s">
        <v>2229</v>
      </c>
      <c r="H16499" s="268" t="s">
        <v>4507</v>
      </c>
      <c r="I16499" s="268" t="s">
        <v>2194</v>
      </c>
      <c r="J16499" s="288">
        <v>-4469.7</v>
      </c>
      <c r="K16499" s="83" t="str">
        <f>IFERROR(IFERROR(VLOOKUP(I16499,'DE-PARA'!B:D,3,0),VLOOKUP(I16499,'DE-PARA'!C:D,2,0)),"NÃO ENCONTRADO")</f>
        <v>Materiais</v>
      </c>
      <c r="L16499" s="50" t="str">
        <f>VLOOKUP(K16499,'Base -Receita-Despesa'!$B:$AS,1,FALSE)</f>
        <v>Materiais</v>
      </c>
    </row>
    <row r="16500" spans="1:12" x14ac:dyDescent="0.3">
      <c r="A16500" s="82" t="str">
        <f t="shared" si="516"/>
        <v>2019</v>
      </c>
      <c r="B16500" s="263" t="s">
        <v>2228</v>
      </c>
      <c r="C16500" s="264" t="s">
        <v>138</v>
      </c>
      <c r="D16500" s="74" t="str">
        <f t="shared" si="515"/>
        <v>dez/2019</v>
      </c>
      <c r="E16500" s="267">
        <v>43809</v>
      </c>
      <c r="F16500" s="263" t="s">
        <v>1070</v>
      </c>
      <c r="G16500" s="263" t="s">
        <v>2229</v>
      </c>
      <c r="H16500" s="268" t="s">
        <v>1071</v>
      </c>
      <c r="I16500" s="268" t="s">
        <v>2237</v>
      </c>
      <c r="J16500" s="288">
        <v>72751.94</v>
      </c>
      <c r="K16500" s="83" t="str">
        <f>IFERROR(IFERROR(VLOOKUP(I16500,'DE-PARA'!B:D,3,0),VLOOKUP(I16500,'DE-PARA'!C:D,2,0)),"NÃO ENCONTRADO")</f>
        <v>Entrada Conta Aplicação (+)</v>
      </c>
      <c r="L16500" s="50" t="str">
        <f>VLOOKUP(K16500,'Base -Receita-Despesa'!$B:$AS,1,FALSE)</f>
        <v>ENTRADA CONTA APLICAÇÃO (+)</v>
      </c>
    </row>
    <row r="16501" spans="1:12" x14ac:dyDescent="0.3">
      <c r="A16501" s="82" t="str">
        <f t="shared" si="516"/>
        <v>2019</v>
      </c>
      <c r="B16501" s="263" t="s">
        <v>2228</v>
      </c>
      <c r="C16501" s="264" t="s">
        <v>138</v>
      </c>
      <c r="D16501" s="74" t="str">
        <f t="shared" si="515"/>
        <v>dez/2019</v>
      </c>
      <c r="E16501" s="267">
        <v>43809</v>
      </c>
      <c r="F16501" s="263" t="s">
        <v>3850</v>
      </c>
      <c r="G16501" s="263" t="s">
        <v>2229</v>
      </c>
      <c r="H16501" s="268" t="s">
        <v>4753</v>
      </c>
      <c r="I16501" s="268" t="s">
        <v>2176</v>
      </c>
      <c r="J16501" s="288">
        <v>-8208.08</v>
      </c>
      <c r="K16501" s="83" t="str">
        <f>IFERROR(IFERROR(VLOOKUP(I16501,'DE-PARA'!B:D,3,0),VLOOKUP(I16501,'DE-PARA'!C:D,2,0)),"NÃO ENCONTRADO")</f>
        <v>Pessoal</v>
      </c>
      <c r="L16501" s="50" t="str">
        <f>VLOOKUP(K16501,'Base -Receita-Despesa'!$B:$AS,1,FALSE)</f>
        <v>Pessoal</v>
      </c>
    </row>
    <row r="16502" spans="1:12" x14ac:dyDescent="0.3">
      <c r="A16502" s="82" t="str">
        <f t="shared" si="516"/>
        <v>2019</v>
      </c>
      <c r="B16502" s="263" t="s">
        <v>2228</v>
      </c>
      <c r="C16502" s="264" t="s">
        <v>138</v>
      </c>
      <c r="D16502" s="74" t="str">
        <f t="shared" si="515"/>
        <v>dez/2019</v>
      </c>
      <c r="E16502" s="267">
        <v>43809</v>
      </c>
      <c r="F16502" s="263" t="s">
        <v>5039</v>
      </c>
      <c r="G16502" s="263" t="s">
        <v>2229</v>
      </c>
      <c r="H16502" s="268" t="s">
        <v>4753</v>
      </c>
      <c r="I16502" s="268" t="s">
        <v>2176</v>
      </c>
      <c r="J16502" s="288">
        <v>-8740</v>
      </c>
      <c r="K16502" s="83" t="str">
        <f>IFERROR(IFERROR(VLOOKUP(I16502,'DE-PARA'!B:D,3,0),VLOOKUP(I16502,'DE-PARA'!C:D,2,0)),"NÃO ENCONTRADO")</f>
        <v>Pessoal</v>
      </c>
      <c r="L16502" s="50" t="str">
        <f>VLOOKUP(K16502,'Base -Receita-Despesa'!$B:$AS,1,FALSE)</f>
        <v>Pessoal</v>
      </c>
    </row>
    <row r="16503" spans="1:12" x14ac:dyDescent="0.3">
      <c r="A16503" s="82" t="str">
        <f t="shared" si="516"/>
        <v>2019</v>
      </c>
      <c r="B16503" s="263" t="s">
        <v>2228</v>
      </c>
      <c r="C16503" s="264" t="s">
        <v>138</v>
      </c>
      <c r="D16503" s="74" t="str">
        <f t="shared" si="515"/>
        <v>dez/2019</v>
      </c>
      <c r="E16503" s="267">
        <v>43809</v>
      </c>
      <c r="F16503" s="263">
        <v>166856</v>
      </c>
      <c r="G16503" s="263" t="s">
        <v>2229</v>
      </c>
      <c r="H16503" s="268" t="s">
        <v>2390</v>
      </c>
      <c r="I16503" s="268" t="s">
        <v>145</v>
      </c>
      <c r="J16503" s="289">
        <v>-629.44000000000005</v>
      </c>
      <c r="K16503" s="83" t="str">
        <f>IFERROR(IFERROR(VLOOKUP(I16503,'DE-PARA'!B:D,3,0),VLOOKUP(I16503,'DE-PARA'!C:D,2,0)),"NÃO ENCONTRADO")</f>
        <v>Serviços</v>
      </c>
      <c r="L16503" s="50" t="str">
        <f>VLOOKUP(K16503,'Base -Receita-Despesa'!$B:$AS,1,FALSE)</f>
        <v>Serviços</v>
      </c>
    </row>
    <row r="16504" spans="1:12" x14ac:dyDescent="0.3">
      <c r="A16504" s="82" t="str">
        <f t="shared" si="516"/>
        <v>2019</v>
      </c>
      <c r="B16504" s="263" t="s">
        <v>2228</v>
      </c>
      <c r="C16504" s="264" t="s">
        <v>138</v>
      </c>
      <c r="D16504" s="74" t="str">
        <f t="shared" si="515"/>
        <v>dez/2019</v>
      </c>
      <c r="E16504" s="267">
        <v>43810</v>
      </c>
      <c r="F16504" s="263" t="s">
        <v>1261</v>
      </c>
      <c r="G16504" s="265" t="s">
        <v>2229</v>
      </c>
      <c r="H16504" s="268" t="s">
        <v>262</v>
      </c>
      <c r="I16504" s="268" t="s">
        <v>135</v>
      </c>
      <c r="J16504" s="289">
        <v>-236.16</v>
      </c>
      <c r="K16504" s="83" t="str">
        <f>IFERROR(IFERROR(VLOOKUP(I16504,'DE-PARA'!B:D,3,0),VLOOKUP(I16504,'DE-PARA'!C:D,2,0)),"NÃO ENCONTRADO")</f>
        <v>Outras Saídas</v>
      </c>
      <c r="L16504" s="50" t="str">
        <f>VLOOKUP(K16504,'Base -Receita-Despesa'!$B:$AS,1,FALSE)</f>
        <v>Outras Saídas</v>
      </c>
    </row>
    <row r="16505" spans="1:12" x14ac:dyDescent="0.3">
      <c r="A16505" s="82" t="str">
        <f t="shared" si="516"/>
        <v>2019</v>
      </c>
      <c r="B16505" s="263" t="s">
        <v>2228</v>
      </c>
      <c r="C16505" s="264" t="s">
        <v>138</v>
      </c>
      <c r="D16505" s="74" t="str">
        <f t="shared" si="515"/>
        <v>dez/2019</v>
      </c>
      <c r="E16505" s="267">
        <v>43810</v>
      </c>
      <c r="F16505" s="263" t="s">
        <v>1070</v>
      </c>
      <c r="G16505" s="263" t="s">
        <v>2229</v>
      </c>
      <c r="H16505" s="268" t="s">
        <v>1071</v>
      </c>
      <c r="I16505" s="268" t="s">
        <v>2237</v>
      </c>
      <c r="J16505" s="289">
        <v>236.16</v>
      </c>
      <c r="K16505" s="83" t="str">
        <f>IFERROR(IFERROR(VLOOKUP(I16505,'DE-PARA'!B:D,3,0),VLOOKUP(I16505,'DE-PARA'!C:D,2,0)),"NÃO ENCONTRADO")</f>
        <v>Entrada Conta Aplicação (+)</v>
      </c>
      <c r="L16505" s="50" t="str">
        <f>VLOOKUP(K16505,'Base -Receita-Despesa'!$B:$AS,1,FALSE)</f>
        <v>ENTRADA CONTA APLICAÇÃO (+)</v>
      </c>
    </row>
    <row r="16506" spans="1:12" x14ac:dyDescent="0.3">
      <c r="A16506" s="82" t="str">
        <f t="shared" si="516"/>
        <v>2019</v>
      </c>
      <c r="B16506" s="263" t="s">
        <v>2228</v>
      </c>
      <c r="C16506" s="264" t="s">
        <v>138</v>
      </c>
      <c r="D16506" s="74" t="str">
        <f t="shared" si="515"/>
        <v>dez/2019</v>
      </c>
      <c r="E16506" s="267">
        <v>43811</v>
      </c>
      <c r="F16506" s="263">
        <v>2102079522</v>
      </c>
      <c r="G16506" s="263" t="s">
        <v>2229</v>
      </c>
      <c r="H16506" s="268" t="s">
        <v>5040</v>
      </c>
      <c r="I16506" s="268" t="s">
        <v>155</v>
      </c>
      <c r="J16506" s="288">
        <v>-4488.7</v>
      </c>
      <c r="K16506" s="83" t="str">
        <f>IFERROR(IFERROR(VLOOKUP(I16506,'DE-PARA'!B:D,3,0),VLOOKUP(I16506,'DE-PARA'!C:D,2,0)),"NÃO ENCONTRADO")</f>
        <v>Concessionárias (água, luz e telefone)</v>
      </c>
      <c r="L16506" s="50" t="str">
        <f>VLOOKUP(K16506,'Base -Receita-Despesa'!$B:$AS,1,FALSE)</f>
        <v>Concessionárias (água, luz e telefone)</v>
      </c>
    </row>
    <row r="16507" spans="1:12" x14ac:dyDescent="0.3">
      <c r="A16507" s="82" t="str">
        <f t="shared" si="516"/>
        <v>2019</v>
      </c>
      <c r="B16507" s="263" t="s">
        <v>2228</v>
      </c>
      <c r="C16507" s="264" t="s">
        <v>138</v>
      </c>
      <c r="D16507" s="74" t="str">
        <f t="shared" si="515"/>
        <v>dez/2019</v>
      </c>
      <c r="E16507" s="267">
        <v>43811</v>
      </c>
      <c r="F16507" s="279" t="s">
        <v>5041</v>
      </c>
      <c r="G16507" s="266" t="s">
        <v>2229</v>
      </c>
      <c r="H16507" s="283" t="s">
        <v>2382</v>
      </c>
      <c r="I16507" s="283" t="s">
        <v>200</v>
      </c>
      <c r="J16507" s="289">
        <v>-69.38</v>
      </c>
      <c r="K16507" s="83" t="str">
        <f>IFERROR(IFERROR(VLOOKUP(I16507,'DE-PARA'!B:D,3,0),VLOOKUP(I16507,'DE-PARA'!C:D,2,0)),"NÃO ENCONTRADO")</f>
        <v>Serviços</v>
      </c>
      <c r="L16507" s="50" t="str">
        <f>VLOOKUP(K16507,'Base -Receita-Despesa'!$B:$AS,1,FALSE)</f>
        <v>Serviços</v>
      </c>
    </row>
    <row r="16508" spans="1:12" x14ac:dyDescent="0.3">
      <c r="A16508" s="82" t="str">
        <f t="shared" si="516"/>
        <v>2019</v>
      </c>
      <c r="B16508" s="263" t="s">
        <v>2228</v>
      </c>
      <c r="C16508" s="264" t="s">
        <v>138</v>
      </c>
      <c r="D16508" s="74" t="str">
        <f t="shared" si="515"/>
        <v>dez/2019</v>
      </c>
      <c r="E16508" s="267">
        <v>43811</v>
      </c>
      <c r="F16508" s="263">
        <v>102009</v>
      </c>
      <c r="G16508" s="263" t="s">
        <v>2229</v>
      </c>
      <c r="H16508" s="268" t="s">
        <v>528</v>
      </c>
      <c r="I16508" s="268" t="s">
        <v>2182</v>
      </c>
      <c r="J16508" s="288">
        <v>-14547.95</v>
      </c>
      <c r="K16508" s="83" t="str">
        <f>IFERROR(IFERROR(VLOOKUP(I16508,'DE-PARA'!B:D,3,0),VLOOKUP(I16508,'DE-PARA'!C:D,2,0)),"NÃO ENCONTRADO")</f>
        <v>Materiais</v>
      </c>
      <c r="L16508" s="50" t="str">
        <f>VLOOKUP(K16508,'Base -Receita-Despesa'!$B:$AS,1,FALSE)</f>
        <v>Materiais</v>
      </c>
    </row>
    <row r="16509" spans="1:12" x14ac:dyDescent="0.3">
      <c r="A16509" s="82" t="str">
        <f t="shared" si="516"/>
        <v>2019</v>
      </c>
      <c r="B16509" s="263" t="s">
        <v>2228</v>
      </c>
      <c r="C16509" s="264" t="s">
        <v>138</v>
      </c>
      <c r="D16509" s="74" t="str">
        <f t="shared" si="515"/>
        <v>dez/2019</v>
      </c>
      <c r="E16509" s="267">
        <v>43811</v>
      </c>
      <c r="F16509" s="263" t="s">
        <v>1261</v>
      </c>
      <c r="G16509" s="263" t="s">
        <v>2229</v>
      </c>
      <c r="H16509" s="268" t="s">
        <v>879</v>
      </c>
      <c r="I16509" s="268" t="s">
        <v>135</v>
      </c>
      <c r="J16509" s="289">
        <v>-9.5</v>
      </c>
      <c r="K16509" s="83" t="str">
        <f>IFERROR(IFERROR(VLOOKUP(I16509,'DE-PARA'!B:D,3,0),VLOOKUP(I16509,'DE-PARA'!C:D,2,0)),"NÃO ENCONTRADO")</f>
        <v>Outras Saídas</v>
      </c>
      <c r="L16509" s="50" t="str">
        <f>VLOOKUP(K16509,'Base -Receita-Despesa'!$B:$AS,1,FALSE)</f>
        <v>Outras Saídas</v>
      </c>
    </row>
    <row r="16510" spans="1:12" x14ac:dyDescent="0.3">
      <c r="A16510" s="82" t="str">
        <f t="shared" si="516"/>
        <v>2019</v>
      </c>
      <c r="B16510" s="263" t="s">
        <v>2228</v>
      </c>
      <c r="C16510" s="264" t="s">
        <v>138</v>
      </c>
      <c r="D16510" s="74" t="str">
        <f t="shared" si="515"/>
        <v>dez/2019</v>
      </c>
      <c r="E16510" s="267">
        <v>43811</v>
      </c>
      <c r="F16510" s="263" t="s">
        <v>1261</v>
      </c>
      <c r="G16510" s="263" t="s">
        <v>2229</v>
      </c>
      <c r="H16510" s="268" t="s">
        <v>879</v>
      </c>
      <c r="I16510" s="268" t="s">
        <v>135</v>
      </c>
      <c r="J16510" s="289">
        <v>-9.5</v>
      </c>
      <c r="K16510" s="83" t="str">
        <f>IFERROR(IFERROR(VLOOKUP(I16510,'DE-PARA'!B:D,3,0),VLOOKUP(I16510,'DE-PARA'!C:D,2,0)),"NÃO ENCONTRADO")</f>
        <v>Outras Saídas</v>
      </c>
      <c r="L16510" s="50" t="str">
        <f>VLOOKUP(K16510,'Base -Receita-Despesa'!$B:$AS,1,FALSE)</f>
        <v>Outras Saídas</v>
      </c>
    </row>
    <row r="16511" spans="1:12" x14ac:dyDescent="0.3">
      <c r="A16511" s="82" t="str">
        <f t="shared" si="516"/>
        <v>2019</v>
      </c>
      <c r="B16511" s="263" t="s">
        <v>2228</v>
      </c>
      <c r="C16511" s="264" t="s">
        <v>138</v>
      </c>
      <c r="D16511" s="74" t="str">
        <f t="shared" si="515"/>
        <v>dez/2019</v>
      </c>
      <c r="E16511" s="267">
        <v>43811</v>
      </c>
      <c r="F16511" s="263" t="s">
        <v>1261</v>
      </c>
      <c r="G16511" s="263" t="s">
        <v>2229</v>
      </c>
      <c r="H16511" s="268" t="s">
        <v>879</v>
      </c>
      <c r="I16511" s="268" t="s">
        <v>135</v>
      </c>
      <c r="J16511" s="289">
        <v>-9.5</v>
      </c>
      <c r="K16511" s="83" t="str">
        <f>IFERROR(IFERROR(VLOOKUP(I16511,'DE-PARA'!B:D,3,0),VLOOKUP(I16511,'DE-PARA'!C:D,2,0)),"NÃO ENCONTRADO")</f>
        <v>Outras Saídas</v>
      </c>
      <c r="L16511" s="50" t="str">
        <f>VLOOKUP(K16511,'Base -Receita-Despesa'!$B:$AS,1,FALSE)</f>
        <v>Outras Saídas</v>
      </c>
    </row>
    <row r="16512" spans="1:12" x14ac:dyDescent="0.3">
      <c r="A16512" s="82" t="str">
        <f t="shared" si="516"/>
        <v>2019</v>
      </c>
      <c r="B16512" s="263" t="s">
        <v>2228</v>
      </c>
      <c r="C16512" s="264" t="s">
        <v>138</v>
      </c>
      <c r="D16512" s="74" t="str">
        <f t="shared" si="515"/>
        <v>dez/2019</v>
      </c>
      <c r="E16512" s="267">
        <v>43811</v>
      </c>
      <c r="F16512" s="263" t="s">
        <v>1261</v>
      </c>
      <c r="G16512" s="263" t="s">
        <v>2229</v>
      </c>
      <c r="H16512" s="268" t="s">
        <v>879</v>
      </c>
      <c r="I16512" s="268" t="s">
        <v>135</v>
      </c>
      <c r="J16512" s="289">
        <v>-9.5</v>
      </c>
      <c r="K16512" s="83" t="str">
        <f>IFERROR(IFERROR(VLOOKUP(I16512,'DE-PARA'!B:D,3,0),VLOOKUP(I16512,'DE-PARA'!C:D,2,0)),"NÃO ENCONTRADO")</f>
        <v>Outras Saídas</v>
      </c>
      <c r="L16512" s="50" t="str">
        <f>VLOOKUP(K16512,'Base -Receita-Despesa'!$B:$AS,1,FALSE)</f>
        <v>Outras Saídas</v>
      </c>
    </row>
    <row r="16513" spans="1:12" x14ac:dyDescent="0.3">
      <c r="A16513" s="82" t="str">
        <f t="shared" si="516"/>
        <v>2019</v>
      </c>
      <c r="B16513" s="263" t="s">
        <v>2228</v>
      </c>
      <c r="C16513" s="264" t="s">
        <v>138</v>
      </c>
      <c r="D16513" s="74" t="str">
        <f t="shared" si="515"/>
        <v>dez/2019</v>
      </c>
      <c r="E16513" s="267">
        <v>43811</v>
      </c>
      <c r="F16513" s="266" t="s">
        <v>5042</v>
      </c>
      <c r="G16513" s="266" t="s">
        <v>2229</v>
      </c>
      <c r="H16513" s="270" t="s">
        <v>4736</v>
      </c>
      <c r="I16513" s="270" t="s">
        <v>188</v>
      </c>
      <c r="J16513" s="289">
        <v>-611.08000000000004</v>
      </c>
      <c r="K16513" s="83" t="str">
        <f>IFERROR(IFERROR(VLOOKUP(I16513,'DE-PARA'!B:D,3,0),VLOOKUP(I16513,'DE-PARA'!C:D,2,0)),"NÃO ENCONTRADO")</f>
        <v>Serviços</v>
      </c>
      <c r="L16513" s="50" t="str">
        <f>VLOOKUP(K16513,'Base -Receita-Despesa'!$B:$AS,1,FALSE)</f>
        <v>Serviços</v>
      </c>
    </row>
    <row r="16514" spans="1:12" x14ac:dyDescent="0.3">
      <c r="A16514" s="82" t="str">
        <f t="shared" si="516"/>
        <v>2019</v>
      </c>
      <c r="B16514" s="263" t="s">
        <v>2228</v>
      </c>
      <c r="C16514" s="264" t="s">
        <v>138</v>
      </c>
      <c r="D16514" s="74" t="str">
        <f t="shared" si="515"/>
        <v>dez/2019</v>
      </c>
      <c r="E16514" s="267">
        <v>43811</v>
      </c>
      <c r="F16514" s="263" t="s">
        <v>131</v>
      </c>
      <c r="G16514" s="263" t="s">
        <v>2229</v>
      </c>
      <c r="H16514" s="268" t="s">
        <v>3765</v>
      </c>
      <c r="I16514" s="268" t="s">
        <v>133</v>
      </c>
      <c r="J16514" s="288">
        <v>-1750.05</v>
      </c>
      <c r="K16514" s="83" t="str">
        <f>IFERROR(IFERROR(VLOOKUP(I16514,'DE-PARA'!B:D,3,0),VLOOKUP(I16514,'DE-PARA'!C:D,2,0)),"NÃO ENCONTRADO")</f>
        <v>Pessoal</v>
      </c>
      <c r="L16514" s="50" t="str">
        <f>VLOOKUP(K16514,'Base -Receita-Despesa'!$B:$AS,1,FALSE)</f>
        <v>Pessoal</v>
      </c>
    </row>
    <row r="16515" spans="1:12" x14ac:dyDescent="0.3">
      <c r="A16515" s="82" t="str">
        <f t="shared" si="516"/>
        <v>2019</v>
      </c>
      <c r="B16515" s="263" t="s">
        <v>2228</v>
      </c>
      <c r="C16515" s="264" t="s">
        <v>138</v>
      </c>
      <c r="D16515" s="74" t="str">
        <f t="shared" si="515"/>
        <v>dez/2019</v>
      </c>
      <c r="E16515" s="267">
        <v>43811</v>
      </c>
      <c r="F16515" s="263">
        <v>1101</v>
      </c>
      <c r="G16515" s="263" t="s">
        <v>2229</v>
      </c>
      <c r="H16515" s="268" t="s">
        <v>5043</v>
      </c>
      <c r="I16515" s="268" t="s">
        <v>157</v>
      </c>
      <c r="J16515" s="288">
        <v>-1794.8</v>
      </c>
      <c r="K16515" s="83" t="str">
        <f>IFERROR(IFERROR(VLOOKUP(I16515,'DE-PARA'!B:D,3,0),VLOOKUP(I16515,'DE-PARA'!C:D,2,0)),"NÃO ENCONTRADO")</f>
        <v>Materiais</v>
      </c>
      <c r="L16515" s="50" t="str">
        <f>VLOOKUP(K16515,'Base -Receita-Despesa'!$B:$AS,1,FALSE)</f>
        <v>Materiais</v>
      </c>
    </row>
    <row r="16516" spans="1:12" x14ac:dyDescent="0.3">
      <c r="A16516" s="82" t="str">
        <f t="shared" si="516"/>
        <v>2019</v>
      </c>
      <c r="B16516" s="263" t="s">
        <v>2228</v>
      </c>
      <c r="C16516" s="264" t="s">
        <v>138</v>
      </c>
      <c r="D16516" s="74" t="str">
        <f t="shared" ref="D16516:D16579" si="517">TEXT(E16516,"mmm/aaaa")</f>
        <v>dez/2019</v>
      </c>
      <c r="E16516" s="267">
        <v>43811</v>
      </c>
      <c r="F16516" s="263">
        <v>1103</v>
      </c>
      <c r="G16516" s="263" t="s">
        <v>2229</v>
      </c>
      <c r="H16516" s="268" t="s">
        <v>5043</v>
      </c>
      <c r="I16516" s="268" t="s">
        <v>157</v>
      </c>
      <c r="J16516" s="288">
        <v>-4951.41</v>
      </c>
      <c r="K16516" s="83" t="str">
        <f>IFERROR(IFERROR(VLOOKUP(I16516,'DE-PARA'!B:D,3,0),VLOOKUP(I16516,'DE-PARA'!C:D,2,0)),"NÃO ENCONTRADO")</f>
        <v>Materiais</v>
      </c>
      <c r="L16516" s="50" t="str">
        <f>VLOOKUP(K16516,'Base -Receita-Despesa'!$B:$AS,1,FALSE)</f>
        <v>Materiais</v>
      </c>
    </row>
    <row r="16517" spans="1:12" x14ac:dyDescent="0.3">
      <c r="A16517" s="82" t="str">
        <f t="shared" si="516"/>
        <v>2019</v>
      </c>
      <c r="B16517" s="263" t="s">
        <v>2228</v>
      </c>
      <c r="C16517" s="264" t="s">
        <v>138</v>
      </c>
      <c r="D16517" s="74" t="str">
        <f t="shared" si="517"/>
        <v>dez/2019</v>
      </c>
      <c r="E16517" s="267">
        <v>43811</v>
      </c>
      <c r="F16517" s="263">
        <v>1102</v>
      </c>
      <c r="G16517" s="263" t="s">
        <v>2229</v>
      </c>
      <c r="H16517" s="268" t="s">
        <v>5043</v>
      </c>
      <c r="I16517" s="268" t="s">
        <v>157</v>
      </c>
      <c r="J16517" s="288">
        <v>-5473.32</v>
      </c>
      <c r="K16517" s="83" t="str">
        <f>IFERROR(IFERROR(VLOOKUP(I16517,'DE-PARA'!B:D,3,0),VLOOKUP(I16517,'DE-PARA'!C:D,2,0)),"NÃO ENCONTRADO")</f>
        <v>Materiais</v>
      </c>
      <c r="L16517" s="50" t="str">
        <f>VLOOKUP(K16517,'Base -Receita-Despesa'!$B:$AS,1,FALSE)</f>
        <v>Materiais</v>
      </c>
    </row>
    <row r="16518" spans="1:12" x14ac:dyDescent="0.3">
      <c r="A16518" s="82" t="str">
        <f t="shared" si="516"/>
        <v>2019</v>
      </c>
      <c r="B16518" s="263" t="s">
        <v>2228</v>
      </c>
      <c r="C16518" s="264" t="s">
        <v>138</v>
      </c>
      <c r="D16518" s="74" t="str">
        <f t="shared" si="517"/>
        <v>dez/2019</v>
      </c>
      <c r="E16518" s="267">
        <v>43811</v>
      </c>
      <c r="F16518" s="279" t="s">
        <v>5044</v>
      </c>
      <c r="G16518" s="266" t="s">
        <v>2229</v>
      </c>
      <c r="H16518" s="283" t="s">
        <v>4768</v>
      </c>
      <c r="I16518" s="283" t="s">
        <v>118</v>
      </c>
      <c r="J16518" s="289">
        <v>-987.29</v>
      </c>
      <c r="K16518" s="83" t="str">
        <f>IFERROR(IFERROR(VLOOKUP(I16518,'DE-PARA'!B:D,3,0),VLOOKUP(I16518,'DE-PARA'!C:D,2,0)),"NÃO ENCONTRADO")</f>
        <v>Serviços</v>
      </c>
      <c r="L16518" s="50" t="str">
        <f>VLOOKUP(K16518,'Base -Receita-Despesa'!$B:$AS,1,FALSE)</f>
        <v>Serviços</v>
      </c>
    </row>
    <row r="16519" spans="1:12" x14ac:dyDescent="0.3">
      <c r="A16519" s="82" t="str">
        <f t="shared" si="516"/>
        <v>2019</v>
      </c>
      <c r="B16519" s="263" t="s">
        <v>2228</v>
      </c>
      <c r="C16519" s="264" t="s">
        <v>138</v>
      </c>
      <c r="D16519" s="74" t="str">
        <f t="shared" si="517"/>
        <v>dez/2019</v>
      </c>
      <c r="E16519" s="267">
        <v>43811</v>
      </c>
      <c r="F16519" s="279" t="s">
        <v>5045</v>
      </c>
      <c r="G16519" s="266" t="s">
        <v>2229</v>
      </c>
      <c r="H16519" s="283" t="s">
        <v>4736</v>
      </c>
      <c r="I16519" s="283" t="s">
        <v>179</v>
      </c>
      <c r="J16519" s="289">
        <v>-15.97</v>
      </c>
      <c r="K16519" s="83" t="str">
        <f>IFERROR(IFERROR(VLOOKUP(I16519,'DE-PARA'!B:D,3,0),VLOOKUP(I16519,'DE-PARA'!C:D,2,0)),"NÃO ENCONTRADO")</f>
        <v>Serviços</v>
      </c>
      <c r="L16519" s="50" t="str">
        <f>VLOOKUP(K16519,'Base -Receita-Despesa'!$B:$AS,1,FALSE)</f>
        <v>Serviços</v>
      </c>
    </row>
    <row r="16520" spans="1:12" x14ac:dyDescent="0.3">
      <c r="A16520" s="82" t="str">
        <f t="shared" si="516"/>
        <v>2019</v>
      </c>
      <c r="B16520" s="263" t="s">
        <v>2228</v>
      </c>
      <c r="C16520" s="264" t="s">
        <v>138</v>
      </c>
      <c r="D16520" s="74" t="str">
        <f t="shared" si="517"/>
        <v>dez/2019</v>
      </c>
      <c r="E16520" s="267">
        <v>43811</v>
      </c>
      <c r="F16520" s="279" t="s">
        <v>5046</v>
      </c>
      <c r="G16520" s="266" t="s">
        <v>2229</v>
      </c>
      <c r="H16520" s="283" t="s">
        <v>4736</v>
      </c>
      <c r="I16520" s="283" t="s">
        <v>179</v>
      </c>
      <c r="J16520" s="289">
        <v>-96.88</v>
      </c>
      <c r="K16520" s="83" t="str">
        <f>IFERROR(IFERROR(VLOOKUP(I16520,'DE-PARA'!B:D,3,0),VLOOKUP(I16520,'DE-PARA'!C:D,2,0)),"NÃO ENCONTRADO")</f>
        <v>Serviços</v>
      </c>
      <c r="L16520" s="50" t="str">
        <f>VLOOKUP(K16520,'Base -Receita-Despesa'!$B:$AS,1,FALSE)</f>
        <v>Serviços</v>
      </c>
    </row>
    <row r="16521" spans="1:12" x14ac:dyDescent="0.3">
      <c r="A16521" s="82" t="str">
        <f t="shared" si="516"/>
        <v>2019</v>
      </c>
      <c r="B16521" s="263" t="s">
        <v>2228</v>
      </c>
      <c r="C16521" s="264" t="s">
        <v>138</v>
      </c>
      <c r="D16521" s="74" t="str">
        <f t="shared" si="517"/>
        <v>dez/2019</v>
      </c>
      <c r="E16521" s="267">
        <v>43811</v>
      </c>
      <c r="F16521" s="266" t="s">
        <v>5047</v>
      </c>
      <c r="G16521" s="266" t="s">
        <v>2229</v>
      </c>
      <c r="H16521" s="270" t="s">
        <v>4736</v>
      </c>
      <c r="I16521" s="270" t="s">
        <v>179</v>
      </c>
      <c r="J16521" s="289">
        <v>-771.09</v>
      </c>
      <c r="K16521" s="83" t="str">
        <f>IFERROR(IFERROR(VLOOKUP(I16521,'DE-PARA'!B:D,3,0),VLOOKUP(I16521,'DE-PARA'!C:D,2,0)),"NÃO ENCONTRADO")</f>
        <v>Serviços</v>
      </c>
      <c r="L16521" s="50" t="str">
        <f>VLOOKUP(K16521,'Base -Receita-Despesa'!$B:$AS,1,FALSE)</f>
        <v>Serviços</v>
      </c>
    </row>
    <row r="16522" spans="1:12" x14ac:dyDescent="0.3">
      <c r="A16522" s="82" t="str">
        <f t="shared" si="516"/>
        <v>2019</v>
      </c>
      <c r="B16522" s="263" t="s">
        <v>2228</v>
      </c>
      <c r="C16522" s="264" t="s">
        <v>138</v>
      </c>
      <c r="D16522" s="74" t="str">
        <f t="shared" si="517"/>
        <v>dez/2019</v>
      </c>
      <c r="E16522" s="267">
        <v>43811</v>
      </c>
      <c r="F16522" s="263">
        <v>12664</v>
      </c>
      <c r="G16522" s="263" t="s">
        <v>2229</v>
      </c>
      <c r="H16522" s="268" t="s">
        <v>4468</v>
      </c>
      <c r="I16522" s="268" t="s">
        <v>2183</v>
      </c>
      <c r="J16522" s="288">
        <v>-1041.95</v>
      </c>
      <c r="K16522" s="83" t="str">
        <f>IFERROR(IFERROR(VLOOKUP(I16522,'DE-PARA'!B:D,3,0),VLOOKUP(I16522,'DE-PARA'!C:D,2,0)),"NÃO ENCONTRADO")</f>
        <v>Materiais</v>
      </c>
      <c r="L16522" s="50" t="str">
        <f>VLOOKUP(K16522,'Base -Receita-Despesa'!$B:$AS,1,FALSE)</f>
        <v>Materiais</v>
      </c>
    </row>
    <row r="16523" spans="1:12" x14ac:dyDescent="0.3">
      <c r="A16523" s="82" t="str">
        <f t="shared" si="516"/>
        <v>2019</v>
      </c>
      <c r="B16523" s="263" t="s">
        <v>2228</v>
      </c>
      <c r="C16523" s="264" t="s">
        <v>138</v>
      </c>
      <c r="D16523" s="74" t="str">
        <f t="shared" si="517"/>
        <v>dez/2019</v>
      </c>
      <c r="E16523" s="267">
        <v>43811</v>
      </c>
      <c r="F16523" s="279" t="s">
        <v>5048</v>
      </c>
      <c r="G16523" s="266" t="s">
        <v>2229</v>
      </c>
      <c r="H16523" s="283" t="s">
        <v>4743</v>
      </c>
      <c r="I16523" s="270" t="s">
        <v>120</v>
      </c>
      <c r="J16523" s="289">
        <v>-25.17</v>
      </c>
      <c r="K16523" s="83" t="str">
        <f>IFERROR(IFERROR(VLOOKUP(I16523,'DE-PARA'!B:D,3,0),VLOOKUP(I16523,'DE-PARA'!C:D,2,0)),"NÃO ENCONTRADO")</f>
        <v>Serviços</v>
      </c>
      <c r="L16523" s="50" t="str">
        <f>VLOOKUP(K16523,'Base -Receita-Despesa'!$B:$AS,1,FALSE)</f>
        <v>Serviços</v>
      </c>
    </row>
    <row r="16524" spans="1:12" x14ac:dyDescent="0.3">
      <c r="A16524" s="82" t="str">
        <f t="shared" si="516"/>
        <v>2019</v>
      </c>
      <c r="B16524" s="263" t="s">
        <v>2228</v>
      </c>
      <c r="C16524" s="264" t="s">
        <v>138</v>
      </c>
      <c r="D16524" s="74" t="str">
        <f t="shared" si="517"/>
        <v>dez/2019</v>
      </c>
      <c r="E16524" s="267">
        <v>43811</v>
      </c>
      <c r="F16524" s="263" t="s">
        <v>1070</v>
      </c>
      <c r="G16524" s="263" t="s">
        <v>2229</v>
      </c>
      <c r="H16524" s="268" t="s">
        <v>1071</v>
      </c>
      <c r="I16524" s="268" t="s">
        <v>2237</v>
      </c>
      <c r="J16524" s="288">
        <v>50377.5</v>
      </c>
      <c r="K16524" s="83" t="str">
        <f>IFERROR(IFERROR(VLOOKUP(I16524,'DE-PARA'!B:D,3,0),VLOOKUP(I16524,'DE-PARA'!C:D,2,0)),"NÃO ENCONTRADO")</f>
        <v>Entrada Conta Aplicação (+)</v>
      </c>
      <c r="L16524" s="50" t="str">
        <f>VLOOKUP(K16524,'Base -Receita-Despesa'!$B:$AS,1,FALSE)</f>
        <v>ENTRADA CONTA APLICAÇÃO (+)</v>
      </c>
    </row>
    <row r="16525" spans="1:12" x14ac:dyDescent="0.3">
      <c r="A16525" s="82" t="str">
        <f t="shared" si="516"/>
        <v>2019</v>
      </c>
      <c r="B16525" s="263" t="s">
        <v>2228</v>
      </c>
      <c r="C16525" s="264" t="s">
        <v>138</v>
      </c>
      <c r="D16525" s="74" t="str">
        <f t="shared" si="517"/>
        <v>dez/2019</v>
      </c>
      <c r="E16525" s="267">
        <v>43811</v>
      </c>
      <c r="F16525" s="263" t="s">
        <v>3896</v>
      </c>
      <c r="G16525" s="263" t="s">
        <v>2229</v>
      </c>
      <c r="H16525" s="268" t="s">
        <v>4753</v>
      </c>
      <c r="I16525" s="268" t="s">
        <v>2176</v>
      </c>
      <c r="J16525" s="289">
        <v>-136.30000000000001</v>
      </c>
      <c r="K16525" s="83" t="str">
        <f>IFERROR(IFERROR(VLOOKUP(I16525,'DE-PARA'!B:D,3,0),VLOOKUP(I16525,'DE-PARA'!C:D,2,0)),"NÃO ENCONTRADO")</f>
        <v>Pessoal</v>
      </c>
      <c r="L16525" s="50" t="str">
        <f>VLOOKUP(K16525,'Base -Receita-Despesa'!$B:$AS,1,FALSE)</f>
        <v>Pessoal</v>
      </c>
    </row>
    <row r="16526" spans="1:12" x14ac:dyDescent="0.3">
      <c r="A16526" s="82" t="str">
        <f t="shared" si="516"/>
        <v>2019</v>
      </c>
      <c r="B16526" s="263" t="s">
        <v>2228</v>
      </c>
      <c r="C16526" s="264" t="s">
        <v>138</v>
      </c>
      <c r="D16526" s="74" t="str">
        <f t="shared" si="517"/>
        <v>dez/2019</v>
      </c>
      <c r="E16526" s="267">
        <v>43811</v>
      </c>
      <c r="F16526" s="263" t="s">
        <v>3005</v>
      </c>
      <c r="G16526" s="263" t="s">
        <v>2229</v>
      </c>
      <c r="H16526" s="268" t="s">
        <v>4753</v>
      </c>
      <c r="I16526" s="268" t="s">
        <v>2176</v>
      </c>
      <c r="J16526" s="289">
        <v>-298.2</v>
      </c>
      <c r="K16526" s="83" t="str">
        <f>IFERROR(IFERROR(VLOOKUP(I16526,'DE-PARA'!B:D,3,0),VLOOKUP(I16526,'DE-PARA'!C:D,2,0)),"NÃO ENCONTRADO")</f>
        <v>Pessoal</v>
      </c>
      <c r="L16526" s="50" t="str">
        <f>VLOOKUP(K16526,'Base -Receita-Despesa'!$B:$AS,1,FALSE)</f>
        <v>Pessoal</v>
      </c>
    </row>
    <row r="16527" spans="1:12" x14ac:dyDescent="0.3">
      <c r="A16527" s="82" t="str">
        <f t="shared" si="516"/>
        <v>2019</v>
      </c>
      <c r="B16527" s="263" t="s">
        <v>2228</v>
      </c>
      <c r="C16527" s="264" t="s">
        <v>138</v>
      </c>
      <c r="D16527" s="74" t="str">
        <f t="shared" si="517"/>
        <v>dez/2019</v>
      </c>
      <c r="E16527" s="267">
        <v>43811</v>
      </c>
      <c r="F16527" s="279" t="s">
        <v>3005</v>
      </c>
      <c r="G16527" s="266" t="s">
        <v>2229</v>
      </c>
      <c r="H16527" s="283" t="s">
        <v>5049</v>
      </c>
      <c r="I16527" s="283" t="s">
        <v>2176</v>
      </c>
      <c r="J16527" s="288">
        <v>-2012.99</v>
      </c>
      <c r="K16527" s="83" t="str">
        <f>IFERROR(IFERROR(VLOOKUP(I16527,'DE-PARA'!B:D,3,0),VLOOKUP(I16527,'DE-PARA'!C:D,2,0)),"NÃO ENCONTRADO")</f>
        <v>Pessoal</v>
      </c>
      <c r="L16527" s="50" t="str">
        <f>VLOOKUP(K16527,'Base -Receita-Despesa'!$B:$AS,1,FALSE)</f>
        <v>Pessoal</v>
      </c>
    </row>
    <row r="16528" spans="1:12" x14ac:dyDescent="0.3">
      <c r="A16528" s="82" t="str">
        <f t="shared" si="516"/>
        <v>2019</v>
      </c>
      <c r="B16528" s="263" t="s">
        <v>2228</v>
      </c>
      <c r="C16528" s="264" t="s">
        <v>138</v>
      </c>
      <c r="D16528" s="74" t="str">
        <f t="shared" si="517"/>
        <v>dez/2019</v>
      </c>
      <c r="E16528" s="267">
        <v>43811</v>
      </c>
      <c r="F16528" s="263" t="s">
        <v>3887</v>
      </c>
      <c r="G16528" s="263" t="s">
        <v>2229</v>
      </c>
      <c r="H16528" s="268" t="s">
        <v>4753</v>
      </c>
      <c r="I16528" s="268" t="s">
        <v>2176</v>
      </c>
      <c r="J16528" s="288">
        <v>-2128.86</v>
      </c>
      <c r="K16528" s="83" t="str">
        <f>IFERROR(IFERROR(VLOOKUP(I16528,'DE-PARA'!B:D,3,0),VLOOKUP(I16528,'DE-PARA'!C:D,2,0)),"NÃO ENCONTRADO")</f>
        <v>Pessoal</v>
      </c>
      <c r="L16528" s="50" t="str">
        <f>VLOOKUP(K16528,'Base -Receita-Despesa'!$B:$AS,1,FALSE)</f>
        <v>Pessoal</v>
      </c>
    </row>
    <row r="16529" spans="1:12" x14ac:dyDescent="0.3">
      <c r="A16529" s="82" t="str">
        <f t="shared" si="516"/>
        <v>2019</v>
      </c>
      <c r="B16529" s="263" t="s">
        <v>2228</v>
      </c>
      <c r="C16529" s="264" t="s">
        <v>138</v>
      </c>
      <c r="D16529" s="74" t="str">
        <f t="shared" si="517"/>
        <v>dez/2019</v>
      </c>
      <c r="E16529" s="267">
        <v>43811</v>
      </c>
      <c r="F16529" s="263" t="s">
        <v>5050</v>
      </c>
      <c r="G16529" s="263" t="s">
        <v>2229</v>
      </c>
      <c r="H16529" s="268" t="s">
        <v>4753</v>
      </c>
      <c r="I16529" s="268" t="s">
        <v>2176</v>
      </c>
      <c r="J16529" s="288">
        <v>-2188.19</v>
      </c>
      <c r="K16529" s="83" t="str">
        <f>IFERROR(IFERROR(VLOOKUP(I16529,'DE-PARA'!B:D,3,0),VLOOKUP(I16529,'DE-PARA'!C:D,2,0)),"NÃO ENCONTRADO")</f>
        <v>Pessoal</v>
      </c>
      <c r="L16529" s="50" t="str">
        <f>VLOOKUP(K16529,'Base -Receita-Despesa'!$B:$AS,1,FALSE)</f>
        <v>Pessoal</v>
      </c>
    </row>
    <row r="16530" spans="1:12" x14ac:dyDescent="0.3">
      <c r="A16530" s="82" t="str">
        <f t="shared" si="516"/>
        <v>2019</v>
      </c>
      <c r="B16530" s="263" t="s">
        <v>2228</v>
      </c>
      <c r="C16530" s="264" t="s">
        <v>138</v>
      </c>
      <c r="D16530" s="74" t="str">
        <f t="shared" si="517"/>
        <v>dez/2019</v>
      </c>
      <c r="E16530" s="267">
        <v>43811</v>
      </c>
      <c r="F16530" s="263" t="s">
        <v>3855</v>
      </c>
      <c r="G16530" s="263" t="s">
        <v>2229</v>
      </c>
      <c r="H16530" s="268" t="s">
        <v>4753</v>
      </c>
      <c r="I16530" s="268" t="s">
        <v>2176</v>
      </c>
      <c r="J16530" s="288">
        <v>-6025.6</v>
      </c>
      <c r="K16530" s="83" t="str">
        <f>IFERROR(IFERROR(VLOOKUP(I16530,'DE-PARA'!B:D,3,0),VLOOKUP(I16530,'DE-PARA'!C:D,2,0)),"NÃO ENCONTRADO")</f>
        <v>Pessoal</v>
      </c>
      <c r="L16530" s="50" t="str">
        <f>VLOOKUP(K16530,'Base -Receita-Despesa'!$B:$AS,1,FALSE)</f>
        <v>Pessoal</v>
      </c>
    </row>
    <row r="16531" spans="1:12" x14ac:dyDescent="0.3">
      <c r="A16531" s="82" t="str">
        <f t="shared" si="516"/>
        <v>2019</v>
      </c>
      <c r="B16531" s="263" t="s">
        <v>2228</v>
      </c>
      <c r="C16531" s="264" t="s">
        <v>138</v>
      </c>
      <c r="D16531" s="74" t="str">
        <f t="shared" si="517"/>
        <v>dez/2019</v>
      </c>
      <c r="E16531" s="267">
        <v>43811</v>
      </c>
      <c r="F16531" s="279" t="s">
        <v>5051</v>
      </c>
      <c r="G16531" s="266" t="s">
        <v>2229</v>
      </c>
      <c r="H16531" s="283" t="s">
        <v>257</v>
      </c>
      <c r="I16531" s="283" t="s">
        <v>145</v>
      </c>
      <c r="J16531" s="289">
        <v>-14.6</v>
      </c>
      <c r="K16531" s="83" t="str">
        <f>IFERROR(IFERROR(VLOOKUP(I16531,'DE-PARA'!B:D,3,0),VLOOKUP(I16531,'DE-PARA'!C:D,2,0)),"NÃO ENCONTRADO")</f>
        <v>Serviços</v>
      </c>
      <c r="L16531" s="50" t="str">
        <f>VLOOKUP(K16531,'Base -Receita-Despesa'!$B:$AS,1,FALSE)</f>
        <v>Serviços</v>
      </c>
    </row>
    <row r="16532" spans="1:12" x14ac:dyDescent="0.3">
      <c r="A16532" s="82" t="str">
        <f t="shared" si="516"/>
        <v>2019</v>
      </c>
      <c r="B16532" s="263" t="s">
        <v>2228</v>
      </c>
      <c r="C16532" s="264" t="s">
        <v>138</v>
      </c>
      <c r="D16532" s="74" t="str">
        <f t="shared" si="517"/>
        <v>dez/2019</v>
      </c>
      <c r="E16532" s="267">
        <v>43811</v>
      </c>
      <c r="F16532" s="279" t="s">
        <v>5052</v>
      </c>
      <c r="G16532" s="266" t="s">
        <v>2229</v>
      </c>
      <c r="H16532" s="283" t="s">
        <v>2370</v>
      </c>
      <c r="I16532" s="283" t="s">
        <v>145</v>
      </c>
      <c r="J16532" s="289">
        <v>-79.86</v>
      </c>
      <c r="K16532" s="83" t="str">
        <f>IFERROR(IFERROR(VLOOKUP(I16532,'DE-PARA'!B:D,3,0),VLOOKUP(I16532,'DE-PARA'!C:D,2,0)),"NÃO ENCONTRADO")</f>
        <v>Serviços</v>
      </c>
      <c r="L16532" s="50" t="str">
        <f>VLOOKUP(K16532,'Base -Receita-Despesa'!$B:$AS,1,FALSE)</f>
        <v>Serviços</v>
      </c>
    </row>
    <row r="16533" spans="1:12" x14ac:dyDescent="0.3">
      <c r="A16533" s="82" t="str">
        <f t="shared" si="516"/>
        <v>2019</v>
      </c>
      <c r="B16533" s="263" t="s">
        <v>2228</v>
      </c>
      <c r="C16533" s="264" t="s">
        <v>138</v>
      </c>
      <c r="D16533" s="74" t="str">
        <f t="shared" si="517"/>
        <v>dez/2019</v>
      </c>
      <c r="E16533" s="267">
        <v>43811</v>
      </c>
      <c r="F16533" s="279" t="s">
        <v>5053</v>
      </c>
      <c r="G16533" s="266" t="s">
        <v>2229</v>
      </c>
      <c r="H16533" s="283" t="s">
        <v>2370</v>
      </c>
      <c r="I16533" s="283" t="s">
        <v>145</v>
      </c>
      <c r="J16533" s="289">
        <v>-79.86</v>
      </c>
      <c r="K16533" s="83" t="str">
        <f>IFERROR(IFERROR(VLOOKUP(I16533,'DE-PARA'!B:D,3,0),VLOOKUP(I16533,'DE-PARA'!C:D,2,0)),"NÃO ENCONTRADO")</f>
        <v>Serviços</v>
      </c>
      <c r="L16533" s="50" t="str">
        <f>VLOOKUP(K16533,'Base -Receita-Despesa'!$B:$AS,1,FALSE)</f>
        <v>Serviços</v>
      </c>
    </row>
    <row r="16534" spans="1:12" x14ac:dyDescent="0.3">
      <c r="A16534" s="82" t="str">
        <f t="shared" si="516"/>
        <v>2019</v>
      </c>
      <c r="B16534" s="263" t="s">
        <v>2228</v>
      </c>
      <c r="C16534" s="264" t="s">
        <v>138</v>
      </c>
      <c r="D16534" s="74" t="str">
        <f t="shared" si="517"/>
        <v>dez/2019</v>
      </c>
      <c r="E16534" s="267">
        <v>43811</v>
      </c>
      <c r="F16534" s="263">
        <v>42388</v>
      </c>
      <c r="G16534" s="263" t="s">
        <v>2229</v>
      </c>
      <c r="H16534" s="268" t="s">
        <v>5054</v>
      </c>
      <c r="I16534" s="268" t="s">
        <v>540</v>
      </c>
      <c r="J16534" s="289">
        <v>-165</v>
      </c>
      <c r="K16534" s="83" t="str">
        <f>IFERROR(IFERROR(VLOOKUP(I16534,'DE-PARA'!B:D,3,0),VLOOKUP(I16534,'DE-PARA'!C:D,2,0)),"NÃO ENCONTRADO")</f>
        <v>Tributos, Taxas e Contribuições</v>
      </c>
      <c r="L16534" s="50" t="str">
        <f>VLOOKUP(K16534,'Base -Receita-Despesa'!$B:$AS,1,FALSE)</f>
        <v>Tributos, Taxas e Contribuições</v>
      </c>
    </row>
    <row r="16535" spans="1:12" x14ac:dyDescent="0.3">
      <c r="A16535" s="82" t="str">
        <f t="shared" si="516"/>
        <v>2019</v>
      </c>
      <c r="B16535" s="263" t="s">
        <v>2228</v>
      </c>
      <c r="C16535" s="264" t="s">
        <v>138</v>
      </c>
      <c r="D16535" s="74" t="str">
        <f t="shared" si="517"/>
        <v>dez/2019</v>
      </c>
      <c r="E16535" s="267">
        <v>43811</v>
      </c>
      <c r="F16535" s="263">
        <v>42389</v>
      </c>
      <c r="G16535" s="263" t="s">
        <v>2229</v>
      </c>
      <c r="H16535" s="268" t="s">
        <v>5054</v>
      </c>
      <c r="I16535" s="268" t="s">
        <v>540</v>
      </c>
      <c r="J16535" s="289">
        <v>-165</v>
      </c>
      <c r="K16535" s="83" t="str">
        <f>IFERROR(IFERROR(VLOOKUP(I16535,'DE-PARA'!B:D,3,0),VLOOKUP(I16535,'DE-PARA'!C:D,2,0)),"NÃO ENCONTRADO")</f>
        <v>Tributos, Taxas e Contribuições</v>
      </c>
      <c r="L16535" s="50" t="str">
        <f>VLOOKUP(K16535,'Base -Receita-Despesa'!$B:$AS,1,FALSE)</f>
        <v>Tributos, Taxas e Contribuições</v>
      </c>
    </row>
    <row r="16536" spans="1:12" x14ac:dyDescent="0.3">
      <c r="A16536" s="82" t="str">
        <f t="shared" si="516"/>
        <v>2019</v>
      </c>
      <c r="B16536" s="263" t="s">
        <v>2228</v>
      </c>
      <c r="C16536" s="264" t="s">
        <v>138</v>
      </c>
      <c r="D16536" s="74" t="str">
        <f t="shared" si="517"/>
        <v>dez/2019</v>
      </c>
      <c r="E16536" s="267">
        <v>43811</v>
      </c>
      <c r="F16536" s="263">
        <v>20506</v>
      </c>
      <c r="G16536" s="263" t="s">
        <v>2229</v>
      </c>
      <c r="H16536" s="268" t="s">
        <v>4591</v>
      </c>
      <c r="I16536" s="268" t="s">
        <v>151</v>
      </c>
      <c r="J16536" s="289">
        <v>-420</v>
      </c>
      <c r="K16536" s="83" t="str">
        <f>IFERROR(IFERROR(VLOOKUP(I16536,'DE-PARA'!B:D,3,0),VLOOKUP(I16536,'DE-PARA'!C:D,2,0)),"NÃO ENCONTRADO")</f>
        <v>Concessionárias (água, luz e telefone)</v>
      </c>
      <c r="L16536" s="50" t="str">
        <f>VLOOKUP(K16536,'Base -Receita-Despesa'!$B:$AS,1,FALSE)</f>
        <v>Concessionárias (água, luz e telefone)</v>
      </c>
    </row>
    <row r="16537" spans="1:12" x14ac:dyDescent="0.3">
      <c r="A16537" s="82" t="str">
        <f t="shared" si="516"/>
        <v>2019</v>
      </c>
      <c r="B16537" s="263" t="s">
        <v>2228</v>
      </c>
      <c r="C16537" s="264" t="s">
        <v>138</v>
      </c>
      <c r="D16537" s="74" t="str">
        <f t="shared" si="517"/>
        <v>dez/2019</v>
      </c>
      <c r="E16537" s="267">
        <v>43812</v>
      </c>
      <c r="F16537" s="263" t="s">
        <v>5055</v>
      </c>
      <c r="G16537" s="263" t="s">
        <v>2229</v>
      </c>
      <c r="H16537" s="268" t="s">
        <v>5056</v>
      </c>
      <c r="I16537" s="268" t="s">
        <v>2209</v>
      </c>
      <c r="J16537" s="289">
        <v>-611.58000000000004</v>
      </c>
      <c r="K16537" s="83" t="str">
        <f>IFERROR(IFERROR(VLOOKUP(I16537,'DE-PARA'!B:D,3,0),VLOOKUP(I16537,'DE-PARA'!C:D,2,0)),"NÃO ENCONTRADO")</f>
        <v>Despesas com Viagens</v>
      </c>
      <c r="L16537" s="50" t="str">
        <f>VLOOKUP(K16537,'Base -Receita-Despesa'!$B:$AS,1,FALSE)</f>
        <v>Despesas com Viagens</v>
      </c>
    </row>
    <row r="16538" spans="1:12" x14ac:dyDescent="0.3">
      <c r="A16538" s="82" t="str">
        <f t="shared" si="516"/>
        <v>2019</v>
      </c>
      <c r="B16538" s="263" t="s">
        <v>2228</v>
      </c>
      <c r="C16538" s="264" t="s">
        <v>138</v>
      </c>
      <c r="D16538" s="74" t="str">
        <f t="shared" si="517"/>
        <v>dez/2019</v>
      </c>
      <c r="E16538" s="267">
        <v>43812</v>
      </c>
      <c r="F16538" s="263" t="s">
        <v>1261</v>
      </c>
      <c r="G16538" s="263" t="s">
        <v>2229</v>
      </c>
      <c r="H16538" s="268" t="s">
        <v>879</v>
      </c>
      <c r="I16538" s="268" t="s">
        <v>135</v>
      </c>
      <c r="J16538" s="289">
        <v>-9.5</v>
      </c>
      <c r="K16538" s="83" t="str">
        <f>IFERROR(IFERROR(VLOOKUP(I16538,'DE-PARA'!B:D,3,0),VLOOKUP(I16538,'DE-PARA'!C:D,2,0)),"NÃO ENCONTRADO")</f>
        <v>Outras Saídas</v>
      </c>
      <c r="L16538" s="50" t="str">
        <f>VLOOKUP(K16538,'Base -Receita-Despesa'!$B:$AS,1,FALSE)</f>
        <v>Outras Saídas</v>
      </c>
    </row>
    <row r="16539" spans="1:12" x14ac:dyDescent="0.3">
      <c r="A16539" s="82" t="str">
        <f t="shared" si="516"/>
        <v>2019</v>
      </c>
      <c r="B16539" s="263" t="s">
        <v>2228</v>
      </c>
      <c r="C16539" s="264" t="s">
        <v>138</v>
      </c>
      <c r="D16539" s="74" t="str">
        <f t="shared" si="517"/>
        <v>dez/2019</v>
      </c>
      <c r="E16539" s="267">
        <v>43812</v>
      </c>
      <c r="F16539" s="263" t="s">
        <v>1261</v>
      </c>
      <c r="G16539" s="263" t="s">
        <v>2229</v>
      </c>
      <c r="H16539" s="268" t="s">
        <v>879</v>
      </c>
      <c r="I16539" s="268" t="s">
        <v>135</v>
      </c>
      <c r="J16539" s="289">
        <v>-9.5</v>
      </c>
      <c r="K16539" s="83" t="str">
        <f>IFERROR(IFERROR(VLOOKUP(I16539,'DE-PARA'!B:D,3,0),VLOOKUP(I16539,'DE-PARA'!C:D,2,0)),"NÃO ENCONTRADO")</f>
        <v>Outras Saídas</v>
      </c>
      <c r="L16539" s="50" t="str">
        <f>VLOOKUP(K16539,'Base -Receita-Despesa'!$B:$AS,1,FALSE)</f>
        <v>Outras Saídas</v>
      </c>
    </row>
    <row r="16540" spans="1:12" x14ac:dyDescent="0.3">
      <c r="A16540" s="82" t="str">
        <f t="shared" si="516"/>
        <v>2019</v>
      </c>
      <c r="B16540" s="263" t="s">
        <v>2228</v>
      </c>
      <c r="C16540" s="264" t="s">
        <v>138</v>
      </c>
      <c r="D16540" s="74" t="str">
        <f t="shared" si="517"/>
        <v>dez/2019</v>
      </c>
      <c r="E16540" s="267">
        <v>43812</v>
      </c>
      <c r="F16540" s="263" t="s">
        <v>1261</v>
      </c>
      <c r="G16540" s="263" t="s">
        <v>2229</v>
      </c>
      <c r="H16540" s="268" t="s">
        <v>879</v>
      </c>
      <c r="I16540" s="268" t="s">
        <v>135</v>
      </c>
      <c r="J16540" s="289">
        <v>-9.5</v>
      </c>
      <c r="K16540" s="83" t="str">
        <f>IFERROR(IFERROR(VLOOKUP(I16540,'DE-PARA'!B:D,3,0),VLOOKUP(I16540,'DE-PARA'!C:D,2,0)),"NÃO ENCONTRADO")</f>
        <v>Outras Saídas</v>
      </c>
      <c r="L16540" s="50" t="str">
        <f>VLOOKUP(K16540,'Base -Receita-Despesa'!$B:$AS,1,FALSE)</f>
        <v>Outras Saídas</v>
      </c>
    </row>
    <row r="16541" spans="1:12" x14ac:dyDescent="0.3">
      <c r="A16541" s="82" t="str">
        <f t="shared" si="516"/>
        <v>2019</v>
      </c>
      <c r="B16541" s="263" t="s">
        <v>2228</v>
      </c>
      <c r="C16541" s="264" t="s">
        <v>138</v>
      </c>
      <c r="D16541" s="74" t="str">
        <f t="shared" si="517"/>
        <v>dez/2019</v>
      </c>
      <c r="E16541" s="267">
        <v>43812</v>
      </c>
      <c r="F16541" s="263">
        <v>17508</v>
      </c>
      <c r="G16541" s="263" t="s">
        <v>2229</v>
      </c>
      <c r="H16541" s="268" t="s">
        <v>5057</v>
      </c>
      <c r="I16541" s="268" t="s">
        <v>157</v>
      </c>
      <c r="J16541" s="288">
        <v>6047.76</v>
      </c>
      <c r="K16541" s="83" t="str">
        <f>IFERROR(IFERROR(VLOOKUP(I16541,'DE-PARA'!B:D,3,0),VLOOKUP(I16541,'DE-PARA'!C:D,2,0)),"NÃO ENCONTRADO")</f>
        <v>Materiais</v>
      </c>
      <c r="L16541" s="50" t="str">
        <f>VLOOKUP(K16541,'Base -Receita-Despesa'!$B:$AS,1,FALSE)</f>
        <v>Materiais</v>
      </c>
    </row>
    <row r="16542" spans="1:12" x14ac:dyDescent="0.3">
      <c r="A16542" s="82" t="str">
        <f t="shared" si="516"/>
        <v>2019</v>
      </c>
      <c r="B16542" s="263" t="s">
        <v>2228</v>
      </c>
      <c r="C16542" s="264" t="s">
        <v>138</v>
      </c>
      <c r="D16542" s="74" t="str">
        <f t="shared" si="517"/>
        <v>dez/2019</v>
      </c>
      <c r="E16542" s="267">
        <v>43812</v>
      </c>
      <c r="F16542" s="263">
        <v>17506</v>
      </c>
      <c r="G16542" s="263" t="s">
        <v>3208</v>
      </c>
      <c r="H16542" s="268" t="s">
        <v>5057</v>
      </c>
      <c r="I16542" s="268" t="s">
        <v>157</v>
      </c>
      <c r="J16542" s="288">
        <v>4477.3500000000004</v>
      </c>
      <c r="K16542" s="83" t="str">
        <f>IFERROR(IFERROR(VLOOKUP(I16542,'DE-PARA'!B:D,3,0),VLOOKUP(I16542,'DE-PARA'!C:D,2,0)),"NÃO ENCONTRADO")</f>
        <v>Materiais</v>
      </c>
      <c r="L16542" s="50" t="str">
        <f>VLOOKUP(K16542,'Base -Receita-Despesa'!$B:$AS,1,FALSE)</f>
        <v>Materiais</v>
      </c>
    </row>
    <row r="16543" spans="1:12" x14ac:dyDescent="0.3">
      <c r="A16543" s="82" t="str">
        <f t="shared" si="516"/>
        <v>2019</v>
      </c>
      <c r="B16543" s="263" t="s">
        <v>2228</v>
      </c>
      <c r="C16543" s="264" t="s">
        <v>138</v>
      </c>
      <c r="D16543" s="74" t="str">
        <f t="shared" si="517"/>
        <v>dez/2019</v>
      </c>
      <c r="E16543" s="267">
        <v>43812</v>
      </c>
      <c r="F16543" s="263">
        <v>17507</v>
      </c>
      <c r="G16543" s="263" t="s">
        <v>2229</v>
      </c>
      <c r="H16543" s="268" t="s">
        <v>5057</v>
      </c>
      <c r="I16543" s="268" t="s">
        <v>157</v>
      </c>
      <c r="J16543" s="288">
        <v>2470.86</v>
      </c>
      <c r="K16543" s="83" t="str">
        <f>IFERROR(IFERROR(VLOOKUP(I16543,'DE-PARA'!B:D,3,0),VLOOKUP(I16543,'DE-PARA'!C:D,2,0)),"NÃO ENCONTRADO")</f>
        <v>Materiais</v>
      </c>
      <c r="L16543" s="50" t="str">
        <f>VLOOKUP(K16543,'Base -Receita-Despesa'!$B:$AS,1,FALSE)</f>
        <v>Materiais</v>
      </c>
    </row>
    <row r="16544" spans="1:12" x14ac:dyDescent="0.3">
      <c r="A16544" s="82" t="str">
        <f t="shared" si="516"/>
        <v>2019</v>
      </c>
      <c r="B16544" s="263" t="s">
        <v>2228</v>
      </c>
      <c r="C16544" s="264" t="s">
        <v>138</v>
      </c>
      <c r="D16544" s="74" t="str">
        <f t="shared" si="517"/>
        <v>dez/2019</v>
      </c>
      <c r="E16544" s="267">
        <v>43812</v>
      </c>
      <c r="F16544" s="263">
        <v>834</v>
      </c>
      <c r="G16544" s="263" t="s">
        <v>2229</v>
      </c>
      <c r="H16544" s="268" t="s">
        <v>5058</v>
      </c>
      <c r="I16544" s="268" t="s">
        <v>157</v>
      </c>
      <c r="J16544" s="288">
        <v>1240</v>
      </c>
      <c r="K16544" s="83" t="str">
        <f>IFERROR(IFERROR(VLOOKUP(I16544,'DE-PARA'!B:D,3,0),VLOOKUP(I16544,'DE-PARA'!C:D,2,0)),"NÃO ENCONTRADO")</f>
        <v>Materiais</v>
      </c>
      <c r="L16544" s="50" t="str">
        <f>VLOOKUP(K16544,'Base -Receita-Despesa'!$B:$AS,1,FALSE)</f>
        <v>Materiais</v>
      </c>
    </row>
    <row r="16545" spans="1:12" x14ac:dyDescent="0.3">
      <c r="A16545" s="82" t="str">
        <f t="shared" si="516"/>
        <v>2019</v>
      </c>
      <c r="B16545" s="263" t="s">
        <v>2228</v>
      </c>
      <c r="C16545" s="264" t="s">
        <v>138</v>
      </c>
      <c r="D16545" s="74" t="str">
        <f t="shared" si="517"/>
        <v>dez/2019</v>
      </c>
      <c r="E16545" s="267">
        <v>43812</v>
      </c>
      <c r="F16545" s="263">
        <v>834</v>
      </c>
      <c r="G16545" s="263" t="s">
        <v>2229</v>
      </c>
      <c r="H16545" s="268" t="s">
        <v>5058</v>
      </c>
      <c r="I16545" s="268" t="s">
        <v>157</v>
      </c>
      <c r="J16545" s="288">
        <v>-1240</v>
      </c>
      <c r="K16545" s="83" t="str">
        <f>IFERROR(IFERROR(VLOOKUP(I16545,'DE-PARA'!B:D,3,0),VLOOKUP(I16545,'DE-PARA'!C:D,2,0)),"NÃO ENCONTRADO")</f>
        <v>Materiais</v>
      </c>
      <c r="L16545" s="50" t="str">
        <f>VLOOKUP(K16545,'Base -Receita-Despesa'!$B:$AS,1,FALSE)</f>
        <v>Materiais</v>
      </c>
    </row>
    <row r="16546" spans="1:12" x14ac:dyDescent="0.3">
      <c r="A16546" s="82" t="str">
        <f t="shared" si="516"/>
        <v>2019</v>
      </c>
      <c r="B16546" s="263" t="s">
        <v>2228</v>
      </c>
      <c r="C16546" s="264" t="s">
        <v>138</v>
      </c>
      <c r="D16546" s="74" t="str">
        <f t="shared" si="517"/>
        <v>dez/2019</v>
      </c>
      <c r="E16546" s="267">
        <v>43812</v>
      </c>
      <c r="F16546" s="263">
        <v>17507</v>
      </c>
      <c r="G16546" s="263" t="s">
        <v>2229</v>
      </c>
      <c r="H16546" s="268" t="s">
        <v>5057</v>
      </c>
      <c r="I16546" s="268" t="s">
        <v>157</v>
      </c>
      <c r="J16546" s="288">
        <v>-2470.86</v>
      </c>
      <c r="K16546" s="83" t="str">
        <f>IFERROR(IFERROR(VLOOKUP(I16546,'DE-PARA'!B:D,3,0),VLOOKUP(I16546,'DE-PARA'!C:D,2,0)),"NÃO ENCONTRADO")</f>
        <v>Materiais</v>
      </c>
      <c r="L16546" s="50" t="str">
        <f>VLOOKUP(K16546,'Base -Receita-Despesa'!$B:$AS,1,FALSE)</f>
        <v>Materiais</v>
      </c>
    </row>
    <row r="16547" spans="1:12" x14ac:dyDescent="0.3">
      <c r="A16547" s="82" t="str">
        <f t="shared" si="516"/>
        <v>2019</v>
      </c>
      <c r="B16547" s="263" t="s">
        <v>2228</v>
      </c>
      <c r="C16547" s="264" t="s">
        <v>138</v>
      </c>
      <c r="D16547" s="74" t="str">
        <f t="shared" si="517"/>
        <v>dez/2019</v>
      </c>
      <c r="E16547" s="267">
        <v>43812</v>
      </c>
      <c r="F16547" s="263">
        <v>17506</v>
      </c>
      <c r="G16547" s="263" t="s">
        <v>3208</v>
      </c>
      <c r="H16547" s="268" t="s">
        <v>5057</v>
      </c>
      <c r="I16547" s="268" t="s">
        <v>157</v>
      </c>
      <c r="J16547" s="288">
        <v>-4477.3500000000004</v>
      </c>
      <c r="K16547" s="83" t="str">
        <f>IFERROR(IFERROR(VLOOKUP(I16547,'DE-PARA'!B:D,3,0),VLOOKUP(I16547,'DE-PARA'!C:D,2,0)),"NÃO ENCONTRADO")</f>
        <v>Materiais</v>
      </c>
      <c r="L16547" s="50" t="str">
        <f>VLOOKUP(K16547,'Base -Receita-Despesa'!$B:$AS,1,FALSE)</f>
        <v>Materiais</v>
      </c>
    </row>
    <row r="16548" spans="1:12" x14ac:dyDescent="0.3">
      <c r="A16548" s="82" t="str">
        <f t="shared" si="516"/>
        <v>2019</v>
      </c>
      <c r="B16548" s="263" t="s">
        <v>2228</v>
      </c>
      <c r="C16548" s="264" t="s">
        <v>138</v>
      </c>
      <c r="D16548" s="74" t="str">
        <f t="shared" si="517"/>
        <v>dez/2019</v>
      </c>
      <c r="E16548" s="267">
        <v>43812</v>
      </c>
      <c r="F16548" s="263">
        <v>17508</v>
      </c>
      <c r="G16548" s="263" t="s">
        <v>2229</v>
      </c>
      <c r="H16548" s="268" t="s">
        <v>5057</v>
      </c>
      <c r="I16548" s="268" t="s">
        <v>157</v>
      </c>
      <c r="J16548" s="288">
        <v>-6047.76</v>
      </c>
      <c r="K16548" s="83" t="str">
        <f>IFERROR(IFERROR(VLOOKUP(I16548,'DE-PARA'!B:D,3,0),VLOOKUP(I16548,'DE-PARA'!C:D,2,0)),"NÃO ENCONTRADO")</f>
        <v>Materiais</v>
      </c>
      <c r="L16548" s="50" t="str">
        <f>VLOOKUP(K16548,'Base -Receita-Despesa'!$B:$AS,1,FALSE)</f>
        <v>Materiais</v>
      </c>
    </row>
    <row r="16549" spans="1:12" x14ac:dyDescent="0.3">
      <c r="A16549" s="82" t="str">
        <f t="shared" si="516"/>
        <v>2019</v>
      </c>
      <c r="B16549" s="263" t="s">
        <v>2228</v>
      </c>
      <c r="C16549" s="264" t="s">
        <v>138</v>
      </c>
      <c r="D16549" s="74" t="str">
        <f t="shared" si="517"/>
        <v>dez/2019</v>
      </c>
      <c r="E16549" s="267">
        <v>43812</v>
      </c>
      <c r="F16549" s="263" t="s">
        <v>1070</v>
      </c>
      <c r="G16549" s="263" t="s">
        <v>2229</v>
      </c>
      <c r="H16549" s="268" t="s">
        <v>1071</v>
      </c>
      <c r="I16549" s="268" t="s">
        <v>2237</v>
      </c>
      <c r="J16549" s="288">
        <v>9440.0400000000009</v>
      </c>
      <c r="K16549" s="83" t="str">
        <f>IFERROR(IFERROR(VLOOKUP(I16549,'DE-PARA'!B:D,3,0),VLOOKUP(I16549,'DE-PARA'!C:D,2,0)),"NÃO ENCONTRADO")</f>
        <v>Entrada Conta Aplicação (+)</v>
      </c>
      <c r="L16549" s="50" t="str">
        <f>VLOOKUP(K16549,'Base -Receita-Despesa'!$B:$AS,1,FALSE)</f>
        <v>ENTRADA CONTA APLICAÇÃO (+)</v>
      </c>
    </row>
    <row r="16550" spans="1:12" x14ac:dyDescent="0.3">
      <c r="A16550" s="82" t="str">
        <f t="shared" si="516"/>
        <v>2019</v>
      </c>
      <c r="B16550" s="263" t="s">
        <v>2228</v>
      </c>
      <c r="C16550" s="264" t="s">
        <v>138</v>
      </c>
      <c r="D16550" s="74" t="str">
        <f t="shared" si="517"/>
        <v>dez/2019</v>
      </c>
      <c r="E16550" s="267">
        <v>43812</v>
      </c>
      <c r="F16550" s="263">
        <v>1</v>
      </c>
      <c r="G16550" s="263" t="s">
        <v>2229</v>
      </c>
      <c r="H16550" s="268" t="s">
        <v>5059</v>
      </c>
      <c r="I16550" s="268" t="s">
        <v>2176</v>
      </c>
      <c r="J16550" s="288">
        <v>-8799.9599999999991</v>
      </c>
      <c r="K16550" s="83" t="str">
        <f>IFERROR(IFERROR(VLOOKUP(I16550,'DE-PARA'!B:D,3,0),VLOOKUP(I16550,'DE-PARA'!C:D,2,0)),"NÃO ENCONTRADO")</f>
        <v>Pessoal</v>
      </c>
      <c r="L16550" s="50" t="str">
        <f>VLOOKUP(K16550,'Base -Receita-Despesa'!$B:$AS,1,FALSE)</f>
        <v>Pessoal</v>
      </c>
    </row>
    <row r="16551" spans="1:12" x14ac:dyDescent="0.3">
      <c r="A16551" s="82" t="str">
        <f t="shared" si="516"/>
        <v>2019</v>
      </c>
      <c r="B16551" s="263" t="s">
        <v>2228</v>
      </c>
      <c r="C16551" s="264" t="s">
        <v>138</v>
      </c>
      <c r="D16551" s="74" t="str">
        <f t="shared" si="517"/>
        <v>dez/2019</v>
      </c>
      <c r="E16551" s="267">
        <v>43815</v>
      </c>
      <c r="F16551" s="263">
        <v>109458</v>
      </c>
      <c r="G16551" s="263" t="s">
        <v>2229</v>
      </c>
      <c r="H16551" s="268" t="s">
        <v>4783</v>
      </c>
      <c r="I16551" s="268" t="s">
        <v>2192</v>
      </c>
      <c r="J16551" s="288">
        <v>-6274.61</v>
      </c>
      <c r="K16551" s="83" t="str">
        <f>IFERROR(IFERROR(VLOOKUP(I16551,'DE-PARA'!B:D,3,0),VLOOKUP(I16551,'DE-PARA'!C:D,2,0)),"NÃO ENCONTRADO")</f>
        <v>Materiais</v>
      </c>
      <c r="L16551" s="50" t="str">
        <f>VLOOKUP(K16551,'Base -Receita-Despesa'!$B:$AS,1,FALSE)</f>
        <v>Materiais</v>
      </c>
    </row>
    <row r="16552" spans="1:12" x14ac:dyDescent="0.3">
      <c r="A16552" s="82" t="str">
        <f t="shared" si="516"/>
        <v>2019</v>
      </c>
      <c r="B16552" s="263" t="s">
        <v>2228</v>
      </c>
      <c r="C16552" s="264" t="s">
        <v>138</v>
      </c>
      <c r="D16552" s="74" t="str">
        <f t="shared" si="517"/>
        <v>dez/2019</v>
      </c>
      <c r="E16552" s="267">
        <v>43815</v>
      </c>
      <c r="F16552" s="263">
        <v>36646</v>
      </c>
      <c r="G16552" s="263" t="s">
        <v>2229</v>
      </c>
      <c r="H16552" s="268" t="s">
        <v>5060</v>
      </c>
      <c r="I16552" s="268" t="s">
        <v>2182</v>
      </c>
      <c r="J16552" s="288">
        <v>-1352</v>
      </c>
      <c r="K16552" s="83" t="str">
        <f>IFERROR(IFERROR(VLOOKUP(I16552,'DE-PARA'!B:D,3,0),VLOOKUP(I16552,'DE-PARA'!C:D,2,0)),"NÃO ENCONTRADO")</f>
        <v>Materiais</v>
      </c>
      <c r="L16552" s="50" t="str">
        <f>VLOOKUP(K16552,'Base -Receita-Despesa'!$B:$AS,1,FALSE)</f>
        <v>Materiais</v>
      </c>
    </row>
    <row r="16553" spans="1:12" x14ac:dyDescent="0.3">
      <c r="A16553" s="82" t="str">
        <f t="shared" si="516"/>
        <v>2019</v>
      </c>
      <c r="B16553" s="263" t="s">
        <v>2228</v>
      </c>
      <c r="C16553" s="264" t="s">
        <v>138</v>
      </c>
      <c r="D16553" s="74" t="str">
        <f t="shared" si="517"/>
        <v>dez/2019</v>
      </c>
      <c r="E16553" s="267">
        <v>43815</v>
      </c>
      <c r="F16553" s="263">
        <v>1146655</v>
      </c>
      <c r="G16553" s="263" t="s">
        <v>2232</v>
      </c>
      <c r="H16553" s="268" t="s">
        <v>2605</v>
      </c>
      <c r="I16553" s="268" t="s">
        <v>2182</v>
      </c>
      <c r="J16553" s="288">
        <v>-1454.47</v>
      </c>
      <c r="K16553" s="83" t="str">
        <f>IFERROR(IFERROR(VLOOKUP(I16553,'DE-PARA'!B:D,3,0),VLOOKUP(I16553,'DE-PARA'!C:D,2,0)),"NÃO ENCONTRADO")</f>
        <v>Materiais</v>
      </c>
      <c r="L16553" s="50" t="str">
        <f>VLOOKUP(K16553,'Base -Receita-Despesa'!$B:$AS,1,FALSE)</f>
        <v>Materiais</v>
      </c>
    </row>
    <row r="16554" spans="1:12" x14ac:dyDescent="0.3">
      <c r="A16554" s="82" t="str">
        <f t="shared" ref="A16554:A16617" si="518">IF(K16554="NÃO ENCONTRADO",0,RIGHT(D16554,4))</f>
        <v>2019</v>
      </c>
      <c r="B16554" s="263" t="s">
        <v>2228</v>
      </c>
      <c r="C16554" s="264" t="s">
        <v>138</v>
      </c>
      <c r="D16554" s="74" t="str">
        <f t="shared" si="517"/>
        <v>dez/2019</v>
      </c>
      <c r="E16554" s="267">
        <v>43815</v>
      </c>
      <c r="F16554" s="279" t="s">
        <v>4587</v>
      </c>
      <c r="G16554" s="279" t="s">
        <v>5061</v>
      </c>
      <c r="H16554" s="283" t="s">
        <v>4805</v>
      </c>
      <c r="I16554" s="283" t="s">
        <v>2214</v>
      </c>
      <c r="J16554" s="291">
        <v>-600</v>
      </c>
      <c r="K16554" s="83" t="str">
        <f>IFERROR(IFERROR(VLOOKUP(I16554,'DE-PARA'!B:D,3,0),VLOOKUP(I16554,'DE-PARA'!C:D,2,0)),"NÃO ENCONTRADO")</f>
        <v>Outras Saídas</v>
      </c>
      <c r="L16554" s="50" t="str">
        <f>VLOOKUP(K16554,'Base -Receita-Despesa'!$B:$AS,1,FALSE)</f>
        <v>Outras Saídas</v>
      </c>
    </row>
    <row r="16555" spans="1:12" x14ac:dyDescent="0.3">
      <c r="A16555" s="82" t="str">
        <f t="shared" si="518"/>
        <v>2019</v>
      </c>
      <c r="B16555" s="263" t="s">
        <v>2228</v>
      </c>
      <c r="C16555" s="264" t="s">
        <v>138</v>
      </c>
      <c r="D16555" s="74" t="str">
        <f t="shared" si="517"/>
        <v>dez/2019</v>
      </c>
      <c r="E16555" s="267">
        <v>43815</v>
      </c>
      <c r="F16555" s="263" t="s">
        <v>1261</v>
      </c>
      <c r="G16555" s="263" t="s">
        <v>2229</v>
      </c>
      <c r="H16555" s="268" t="s">
        <v>879</v>
      </c>
      <c r="I16555" s="268" t="s">
        <v>135</v>
      </c>
      <c r="J16555" s="289">
        <v>-9.5</v>
      </c>
      <c r="K16555" s="83" t="str">
        <f>IFERROR(IFERROR(VLOOKUP(I16555,'DE-PARA'!B:D,3,0),VLOOKUP(I16555,'DE-PARA'!C:D,2,0)),"NÃO ENCONTRADO")</f>
        <v>Outras Saídas</v>
      </c>
      <c r="L16555" s="50" t="str">
        <f>VLOOKUP(K16555,'Base -Receita-Despesa'!$B:$AS,1,FALSE)</f>
        <v>Outras Saídas</v>
      </c>
    </row>
    <row r="16556" spans="1:12" x14ac:dyDescent="0.3">
      <c r="A16556" s="82" t="str">
        <f t="shared" si="518"/>
        <v>2019</v>
      </c>
      <c r="B16556" s="263" t="s">
        <v>2228</v>
      </c>
      <c r="C16556" s="264" t="s">
        <v>138</v>
      </c>
      <c r="D16556" s="74" t="str">
        <f t="shared" si="517"/>
        <v>dez/2019</v>
      </c>
      <c r="E16556" s="267">
        <v>43815</v>
      </c>
      <c r="F16556" s="263" t="s">
        <v>1261</v>
      </c>
      <c r="G16556" s="263" t="s">
        <v>2229</v>
      </c>
      <c r="H16556" s="268" t="s">
        <v>879</v>
      </c>
      <c r="I16556" s="268" t="s">
        <v>135</v>
      </c>
      <c r="J16556" s="289">
        <v>-9.5</v>
      </c>
      <c r="K16556" s="83" t="str">
        <f>IFERROR(IFERROR(VLOOKUP(I16556,'DE-PARA'!B:D,3,0),VLOOKUP(I16556,'DE-PARA'!C:D,2,0)),"NÃO ENCONTRADO")</f>
        <v>Outras Saídas</v>
      </c>
      <c r="L16556" s="50" t="str">
        <f>VLOOKUP(K16556,'Base -Receita-Despesa'!$B:$AS,1,FALSE)</f>
        <v>Outras Saídas</v>
      </c>
    </row>
    <row r="16557" spans="1:12" x14ac:dyDescent="0.3">
      <c r="A16557" s="82" t="str">
        <f t="shared" si="518"/>
        <v>2019</v>
      </c>
      <c r="B16557" s="263" t="s">
        <v>2228</v>
      </c>
      <c r="C16557" s="264" t="s">
        <v>138</v>
      </c>
      <c r="D16557" s="74" t="str">
        <f t="shared" si="517"/>
        <v>dez/2019</v>
      </c>
      <c r="E16557" s="267">
        <v>43815</v>
      </c>
      <c r="F16557" s="263" t="s">
        <v>1261</v>
      </c>
      <c r="G16557" s="263" t="s">
        <v>2229</v>
      </c>
      <c r="H16557" s="268" t="s">
        <v>879</v>
      </c>
      <c r="I16557" s="268" t="s">
        <v>135</v>
      </c>
      <c r="J16557" s="289">
        <v>-9.5</v>
      </c>
      <c r="K16557" s="83" t="str">
        <f>IFERROR(IFERROR(VLOOKUP(I16557,'DE-PARA'!B:D,3,0),VLOOKUP(I16557,'DE-PARA'!C:D,2,0)),"NÃO ENCONTRADO")</f>
        <v>Outras Saídas</v>
      </c>
      <c r="L16557" s="50" t="str">
        <f>VLOOKUP(K16557,'Base -Receita-Despesa'!$B:$AS,1,FALSE)</f>
        <v>Outras Saídas</v>
      </c>
    </row>
    <row r="16558" spans="1:12" x14ac:dyDescent="0.3">
      <c r="A16558" s="82" t="str">
        <f t="shared" si="518"/>
        <v>2019</v>
      </c>
      <c r="B16558" s="263" t="s">
        <v>2228</v>
      </c>
      <c r="C16558" s="264" t="s">
        <v>138</v>
      </c>
      <c r="D16558" s="74" t="str">
        <f t="shared" si="517"/>
        <v>dez/2019</v>
      </c>
      <c r="E16558" s="267">
        <v>43815</v>
      </c>
      <c r="F16558" s="263" t="s">
        <v>1261</v>
      </c>
      <c r="G16558" s="263" t="s">
        <v>2229</v>
      </c>
      <c r="H16558" s="268" t="s">
        <v>879</v>
      </c>
      <c r="I16558" s="268" t="s">
        <v>135</v>
      </c>
      <c r="J16558" s="289">
        <v>-9.5</v>
      </c>
      <c r="K16558" s="83" t="str">
        <f>IFERROR(IFERROR(VLOOKUP(I16558,'DE-PARA'!B:D,3,0),VLOOKUP(I16558,'DE-PARA'!C:D,2,0)),"NÃO ENCONTRADO")</f>
        <v>Outras Saídas</v>
      </c>
      <c r="L16558" s="50" t="str">
        <f>VLOOKUP(K16558,'Base -Receita-Despesa'!$B:$AS,1,FALSE)</f>
        <v>Outras Saídas</v>
      </c>
    </row>
    <row r="16559" spans="1:12" x14ac:dyDescent="0.3">
      <c r="A16559" s="82" t="str">
        <f t="shared" si="518"/>
        <v>2019</v>
      </c>
      <c r="B16559" s="263" t="s">
        <v>2228</v>
      </c>
      <c r="C16559" s="264" t="s">
        <v>138</v>
      </c>
      <c r="D16559" s="74" t="str">
        <f t="shared" si="517"/>
        <v>dez/2019</v>
      </c>
      <c r="E16559" s="267">
        <v>43815</v>
      </c>
      <c r="F16559" s="263" t="s">
        <v>1261</v>
      </c>
      <c r="G16559" s="263" t="s">
        <v>2229</v>
      </c>
      <c r="H16559" s="268" t="s">
        <v>879</v>
      </c>
      <c r="I16559" s="268" t="s">
        <v>135</v>
      </c>
      <c r="J16559" s="289">
        <v>-9.5</v>
      </c>
      <c r="K16559" s="83" t="str">
        <f>IFERROR(IFERROR(VLOOKUP(I16559,'DE-PARA'!B:D,3,0),VLOOKUP(I16559,'DE-PARA'!C:D,2,0)),"NÃO ENCONTRADO")</f>
        <v>Outras Saídas</v>
      </c>
      <c r="L16559" s="50" t="str">
        <f>VLOOKUP(K16559,'Base -Receita-Despesa'!$B:$AS,1,FALSE)</f>
        <v>Outras Saídas</v>
      </c>
    </row>
    <row r="16560" spans="1:12" x14ac:dyDescent="0.3">
      <c r="A16560" s="82" t="str">
        <f t="shared" si="518"/>
        <v>2019</v>
      </c>
      <c r="B16560" s="263" t="s">
        <v>2228</v>
      </c>
      <c r="C16560" s="264" t="s">
        <v>138</v>
      </c>
      <c r="D16560" s="74" t="str">
        <f t="shared" si="517"/>
        <v>dez/2019</v>
      </c>
      <c r="E16560" s="267">
        <v>43815</v>
      </c>
      <c r="F16560" s="263" t="s">
        <v>1261</v>
      </c>
      <c r="G16560" s="263" t="s">
        <v>2229</v>
      </c>
      <c r="H16560" s="268" t="s">
        <v>879</v>
      </c>
      <c r="I16560" s="268" t="s">
        <v>135</v>
      </c>
      <c r="J16560" s="289">
        <v>-9.5</v>
      </c>
      <c r="K16560" s="83" t="str">
        <f>IFERROR(IFERROR(VLOOKUP(I16560,'DE-PARA'!B:D,3,0),VLOOKUP(I16560,'DE-PARA'!C:D,2,0)),"NÃO ENCONTRADO")</f>
        <v>Outras Saídas</v>
      </c>
      <c r="L16560" s="50" t="str">
        <f>VLOOKUP(K16560,'Base -Receita-Despesa'!$B:$AS,1,FALSE)</f>
        <v>Outras Saídas</v>
      </c>
    </row>
    <row r="16561" spans="1:12" x14ac:dyDescent="0.3">
      <c r="A16561" s="82" t="str">
        <f t="shared" si="518"/>
        <v>2019</v>
      </c>
      <c r="B16561" s="263" t="s">
        <v>2228</v>
      </c>
      <c r="C16561" s="264" t="s">
        <v>138</v>
      </c>
      <c r="D16561" s="74" t="str">
        <f t="shared" si="517"/>
        <v>dez/2019</v>
      </c>
      <c r="E16561" s="267">
        <v>43815</v>
      </c>
      <c r="F16561" s="263" t="s">
        <v>1261</v>
      </c>
      <c r="G16561" s="263" t="s">
        <v>2229</v>
      </c>
      <c r="H16561" s="268" t="s">
        <v>262</v>
      </c>
      <c r="I16561" s="268" t="s">
        <v>135</v>
      </c>
      <c r="J16561" s="289">
        <v>-74.25</v>
      </c>
      <c r="K16561" s="83" t="str">
        <f>IFERROR(IFERROR(VLOOKUP(I16561,'DE-PARA'!B:D,3,0),VLOOKUP(I16561,'DE-PARA'!C:D,2,0)),"NÃO ENCONTRADO")</f>
        <v>Outras Saídas</v>
      </c>
      <c r="L16561" s="50" t="str">
        <f>VLOOKUP(K16561,'Base -Receita-Despesa'!$B:$AS,1,FALSE)</f>
        <v>Outras Saídas</v>
      </c>
    </row>
    <row r="16562" spans="1:12" x14ac:dyDescent="0.3">
      <c r="A16562" s="82" t="str">
        <f t="shared" si="518"/>
        <v>2019</v>
      </c>
      <c r="B16562" s="263" t="s">
        <v>2228</v>
      </c>
      <c r="C16562" s="264" t="s">
        <v>138</v>
      </c>
      <c r="D16562" s="74" t="str">
        <f t="shared" si="517"/>
        <v>dez/2019</v>
      </c>
      <c r="E16562" s="267">
        <v>43815</v>
      </c>
      <c r="F16562" s="263" t="s">
        <v>4622</v>
      </c>
      <c r="G16562" s="263" t="s">
        <v>2229</v>
      </c>
      <c r="H16562" s="268" t="s">
        <v>5059</v>
      </c>
      <c r="I16562" s="268" t="s">
        <v>4503</v>
      </c>
      <c r="J16562" s="288">
        <v>-3052.38</v>
      </c>
      <c r="K16562" s="83" t="str">
        <f>IFERROR(IFERROR(VLOOKUP(I16562,'DE-PARA'!B:D,3,0),VLOOKUP(I16562,'DE-PARA'!C:D,2,0)),"NÃO ENCONTRADO")</f>
        <v>Encargos sobre Folha de Pagamento</v>
      </c>
      <c r="L16562" s="50" t="str">
        <f>VLOOKUP(K16562,'Base -Receita-Despesa'!$B:$AS,1,FALSE)</f>
        <v>Encargos sobre Folha de Pagamento</v>
      </c>
    </row>
    <row r="16563" spans="1:12" x14ac:dyDescent="0.3">
      <c r="A16563" s="82" t="str">
        <f t="shared" si="518"/>
        <v>2019</v>
      </c>
      <c r="B16563" s="263" t="s">
        <v>2228</v>
      </c>
      <c r="C16563" s="264" t="s">
        <v>138</v>
      </c>
      <c r="D16563" s="74" t="str">
        <f t="shared" si="517"/>
        <v>dez/2019</v>
      </c>
      <c r="E16563" s="267">
        <v>43815</v>
      </c>
      <c r="F16563" s="263" t="s">
        <v>5062</v>
      </c>
      <c r="G16563" s="263" t="s">
        <v>2229</v>
      </c>
      <c r="H16563" s="268" t="s">
        <v>5062</v>
      </c>
      <c r="I16563" s="268" t="s">
        <v>4503</v>
      </c>
      <c r="J16563" s="288">
        <v>-7683.34</v>
      </c>
      <c r="K16563" s="83" t="str">
        <f>IFERROR(IFERROR(VLOOKUP(I16563,'DE-PARA'!B:D,3,0),VLOOKUP(I16563,'DE-PARA'!C:D,2,0)),"NÃO ENCONTRADO")</f>
        <v>Encargos sobre Folha de Pagamento</v>
      </c>
      <c r="L16563" s="50" t="str">
        <f>VLOOKUP(K16563,'Base -Receita-Despesa'!$B:$AS,1,FALSE)</f>
        <v>Encargos sobre Folha de Pagamento</v>
      </c>
    </row>
    <row r="16564" spans="1:12" x14ac:dyDescent="0.3">
      <c r="A16564" s="82" t="str">
        <f t="shared" si="518"/>
        <v>2019</v>
      </c>
      <c r="B16564" s="263" t="s">
        <v>2228</v>
      </c>
      <c r="C16564" s="264" t="s">
        <v>138</v>
      </c>
      <c r="D16564" s="74" t="str">
        <f t="shared" si="517"/>
        <v>dez/2019</v>
      </c>
      <c r="E16564" s="267">
        <v>43815</v>
      </c>
      <c r="F16564" s="263" t="s">
        <v>5063</v>
      </c>
      <c r="G16564" s="263" t="s">
        <v>2229</v>
      </c>
      <c r="H16564" s="268" t="s">
        <v>5064</v>
      </c>
      <c r="I16564" s="268" t="s">
        <v>4503</v>
      </c>
      <c r="J16564" s="288">
        <v>-26523.64</v>
      </c>
      <c r="K16564" s="83" t="str">
        <f>IFERROR(IFERROR(VLOOKUP(I16564,'DE-PARA'!B:D,3,0),VLOOKUP(I16564,'DE-PARA'!C:D,2,0)),"NÃO ENCONTRADO")</f>
        <v>Encargos sobre Folha de Pagamento</v>
      </c>
      <c r="L16564" s="50" t="str">
        <f>VLOOKUP(K16564,'Base -Receita-Despesa'!$B:$AS,1,FALSE)</f>
        <v>Encargos sobre Folha de Pagamento</v>
      </c>
    </row>
    <row r="16565" spans="1:12" x14ac:dyDescent="0.3">
      <c r="A16565" s="82" t="str">
        <f t="shared" si="518"/>
        <v>2019</v>
      </c>
      <c r="B16565" s="263" t="s">
        <v>2228</v>
      </c>
      <c r="C16565" s="264" t="s">
        <v>138</v>
      </c>
      <c r="D16565" s="74" t="str">
        <f t="shared" si="517"/>
        <v>dez/2019</v>
      </c>
      <c r="E16565" s="267">
        <v>43815</v>
      </c>
      <c r="F16565" s="279" t="s">
        <v>5065</v>
      </c>
      <c r="G16565" s="263" t="s">
        <v>2229</v>
      </c>
      <c r="H16565" s="283" t="s">
        <v>5066</v>
      </c>
      <c r="I16565" s="283" t="s">
        <v>176</v>
      </c>
      <c r="J16565" s="291">
        <v>-9.65</v>
      </c>
      <c r="K16565" s="83" t="str">
        <f>IFERROR(IFERROR(VLOOKUP(I16565,'DE-PARA'!B:D,3,0),VLOOKUP(I16565,'DE-PARA'!C:D,2,0)),"NÃO ENCONTRADO")</f>
        <v>Pessoal</v>
      </c>
      <c r="L16565" s="50" t="str">
        <f>VLOOKUP(K16565,'Base -Receita-Despesa'!$B:$AS,1,FALSE)</f>
        <v>Pessoal</v>
      </c>
    </row>
    <row r="16566" spans="1:12" x14ac:dyDescent="0.3">
      <c r="A16566" s="82" t="str">
        <f t="shared" si="518"/>
        <v>2019</v>
      </c>
      <c r="B16566" s="263" t="s">
        <v>2228</v>
      </c>
      <c r="C16566" s="264" t="s">
        <v>138</v>
      </c>
      <c r="D16566" s="74" t="str">
        <f t="shared" si="517"/>
        <v>dez/2019</v>
      </c>
      <c r="E16566" s="267">
        <v>43815</v>
      </c>
      <c r="F16566" s="279" t="s">
        <v>5067</v>
      </c>
      <c r="G16566" s="263" t="s">
        <v>2229</v>
      </c>
      <c r="H16566" s="283" t="s">
        <v>5068</v>
      </c>
      <c r="I16566" s="283" t="s">
        <v>176</v>
      </c>
      <c r="J16566" s="291">
        <v>-26.38</v>
      </c>
      <c r="K16566" s="83" t="str">
        <f>IFERROR(IFERROR(VLOOKUP(I16566,'DE-PARA'!B:D,3,0),VLOOKUP(I16566,'DE-PARA'!C:D,2,0)),"NÃO ENCONTRADO")</f>
        <v>Pessoal</v>
      </c>
      <c r="L16566" s="50" t="str">
        <f>VLOOKUP(K16566,'Base -Receita-Despesa'!$B:$AS,1,FALSE)</f>
        <v>Pessoal</v>
      </c>
    </row>
    <row r="16567" spans="1:12" x14ac:dyDescent="0.3">
      <c r="A16567" s="82" t="str">
        <f t="shared" si="518"/>
        <v>2019</v>
      </c>
      <c r="B16567" s="263" t="s">
        <v>2228</v>
      </c>
      <c r="C16567" s="264" t="s">
        <v>138</v>
      </c>
      <c r="D16567" s="74" t="str">
        <f t="shared" si="517"/>
        <v>dez/2019</v>
      </c>
      <c r="E16567" s="267">
        <v>43815</v>
      </c>
      <c r="F16567" s="279" t="s">
        <v>5069</v>
      </c>
      <c r="G16567" s="263" t="s">
        <v>2229</v>
      </c>
      <c r="H16567" s="283" t="s">
        <v>5070</v>
      </c>
      <c r="I16567" s="283" t="s">
        <v>176</v>
      </c>
      <c r="J16567" s="291">
        <v>-26.38</v>
      </c>
      <c r="K16567" s="83" t="str">
        <f>IFERROR(IFERROR(VLOOKUP(I16567,'DE-PARA'!B:D,3,0),VLOOKUP(I16567,'DE-PARA'!C:D,2,0)),"NÃO ENCONTRADO")</f>
        <v>Pessoal</v>
      </c>
      <c r="L16567" s="50" t="str">
        <f>VLOOKUP(K16567,'Base -Receita-Despesa'!$B:$AS,1,FALSE)</f>
        <v>Pessoal</v>
      </c>
    </row>
    <row r="16568" spans="1:12" x14ac:dyDescent="0.3">
      <c r="A16568" s="82" t="str">
        <f t="shared" si="518"/>
        <v>2019</v>
      </c>
      <c r="B16568" s="263" t="s">
        <v>2228</v>
      </c>
      <c r="C16568" s="264" t="s">
        <v>138</v>
      </c>
      <c r="D16568" s="74" t="str">
        <f t="shared" si="517"/>
        <v>dez/2019</v>
      </c>
      <c r="E16568" s="267">
        <v>43815</v>
      </c>
      <c r="F16568" s="279" t="s">
        <v>5071</v>
      </c>
      <c r="G16568" s="263" t="s">
        <v>2229</v>
      </c>
      <c r="H16568" s="283" t="s">
        <v>5002</v>
      </c>
      <c r="I16568" s="283" t="s">
        <v>176</v>
      </c>
      <c r="J16568" s="291">
        <v>-29.47</v>
      </c>
      <c r="K16568" s="83" t="str">
        <f>IFERROR(IFERROR(VLOOKUP(I16568,'DE-PARA'!B:D,3,0),VLOOKUP(I16568,'DE-PARA'!C:D,2,0)),"NÃO ENCONTRADO")</f>
        <v>Pessoal</v>
      </c>
      <c r="L16568" s="50" t="str">
        <f>VLOOKUP(K16568,'Base -Receita-Despesa'!$B:$AS,1,FALSE)</f>
        <v>Pessoal</v>
      </c>
    </row>
    <row r="16569" spans="1:12" x14ac:dyDescent="0.3">
      <c r="A16569" s="82" t="str">
        <f t="shared" si="518"/>
        <v>2019</v>
      </c>
      <c r="B16569" s="263" t="s">
        <v>2228</v>
      </c>
      <c r="C16569" s="264" t="s">
        <v>138</v>
      </c>
      <c r="D16569" s="74" t="str">
        <f t="shared" si="517"/>
        <v>dez/2019</v>
      </c>
      <c r="E16569" s="267">
        <v>43815</v>
      </c>
      <c r="F16569" s="263" t="s">
        <v>5072</v>
      </c>
      <c r="G16569" s="263" t="s">
        <v>2229</v>
      </c>
      <c r="H16569" s="283" t="s">
        <v>5066</v>
      </c>
      <c r="I16569" s="283" t="s">
        <v>176</v>
      </c>
      <c r="J16569" s="289">
        <v>-188.8</v>
      </c>
      <c r="K16569" s="83" t="str">
        <f>IFERROR(IFERROR(VLOOKUP(I16569,'DE-PARA'!B:D,3,0),VLOOKUP(I16569,'DE-PARA'!C:D,2,0)),"NÃO ENCONTRADO")</f>
        <v>Pessoal</v>
      </c>
      <c r="L16569" s="50" t="str">
        <f>VLOOKUP(K16569,'Base -Receita-Despesa'!$B:$AS,1,FALSE)</f>
        <v>Pessoal</v>
      </c>
    </row>
    <row r="16570" spans="1:12" x14ac:dyDescent="0.3">
      <c r="A16570" s="82" t="str">
        <f t="shared" si="518"/>
        <v>2019</v>
      </c>
      <c r="B16570" s="263" t="s">
        <v>2228</v>
      </c>
      <c r="C16570" s="264" t="s">
        <v>138</v>
      </c>
      <c r="D16570" s="74" t="str">
        <f t="shared" si="517"/>
        <v>dez/2019</v>
      </c>
      <c r="E16570" s="267">
        <v>43815</v>
      </c>
      <c r="F16570" s="279" t="s">
        <v>5073</v>
      </c>
      <c r="G16570" s="263" t="s">
        <v>2229</v>
      </c>
      <c r="H16570" s="283" t="s">
        <v>4882</v>
      </c>
      <c r="I16570" s="283" t="s">
        <v>176</v>
      </c>
      <c r="J16570" s="291">
        <v>-530.96</v>
      </c>
      <c r="K16570" s="83" t="str">
        <f>IFERROR(IFERROR(VLOOKUP(I16570,'DE-PARA'!B:D,3,0),VLOOKUP(I16570,'DE-PARA'!C:D,2,0)),"NÃO ENCONTRADO")</f>
        <v>Pessoal</v>
      </c>
      <c r="L16570" s="50" t="str">
        <f>VLOOKUP(K16570,'Base -Receita-Despesa'!$B:$AS,1,FALSE)</f>
        <v>Pessoal</v>
      </c>
    </row>
    <row r="16571" spans="1:12" x14ac:dyDescent="0.3">
      <c r="A16571" s="82" t="str">
        <f t="shared" si="518"/>
        <v>2019</v>
      </c>
      <c r="B16571" s="263" t="s">
        <v>2228</v>
      </c>
      <c r="C16571" s="264" t="s">
        <v>138</v>
      </c>
      <c r="D16571" s="74" t="str">
        <f t="shared" si="517"/>
        <v>dez/2019</v>
      </c>
      <c r="E16571" s="267">
        <v>43815</v>
      </c>
      <c r="F16571" s="263" t="s">
        <v>5074</v>
      </c>
      <c r="G16571" s="263" t="s">
        <v>2229</v>
      </c>
      <c r="H16571" s="283" t="s">
        <v>5068</v>
      </c>
      <c r="I16571" s="283" t="s">
        <v>176</v>
      </c>
      <c r="J16571" s="289">
        <v>-668.17</v>
      </c>
      <c r="K16571" s="83" t="str">
        <f>IFERROR(IFERROR(VLOOKUP(I16571,'DE-PARA'!B:D,3,0),VLOOKUP(I16571,'DE-PARA'!C:D,2,0)),"NÃO ENCONTRADO")</f>
        <v>Pessoal</v>
      </c>
      <c r="L16571" s="50" t="str">
        <f>VLOOKUP(K16571,'Base -Receita-Despesa'!$B:$AS,1,FALSE)</f>
        <v>Pessoal</v>
      </c>
    </row>
    <row r="16572" spans="1:12" x14ac:dyDescent="0.3">
      <c r="A16572" s="82" t="str">
        <f t="shared" si="518"/>
        <v>2019</v>
      </c>
      <c r="B16572" s="263" t="s">
        <v>2228</v>
      </c>
      <c r="C16572" s="264" t="s">
        <v>138</v>
      </c>
      <c r="D16572" s="74" t="str">
        <f t="shared" si="517"/>
        <v>dez/2019</v>
      </c>
      <c r="E16572" s="267">
        <v>43815</v>
      </c>
      <c r="F16572" s="263" t="s">
        <v>5075</v>
      </c>
      <c r="G16572" s="263" t="s">
        <v>2229</v>
      </c>
      <c r="H16572" s="283" t="s">
        <v>5070</v>
      </c>
      <c r="I16572" s="283" t="s">
        <v>176</v>
      </c>
      <c r="J16572" s="289">
        <v>-668.17</v>
      </c>
      <c r="K16572" s="83" t="str">
        <f>IFERROR(IFERROR(VLOOKUP(I16572,'DE-PARA'!B:D,3,0),VLOOKUP(I16572,'DE-PARA'!C:D,2,0)),"NÃO ENCONTRADO")</f>
        <v>Pessoal</v>
      </c>
      <c r="L16572" s="50" t="str">
        <f>VLOOKUP(K16572,'Base -Receita-Despesa'!$B:$AS,1,FALSE)</f>
        <v>Pessoal</v>
      </c>
    </row>
    <row r="16573" spans="1:12" x14ac:dyDescent="0.3">
      <c r="A16573" s="82" t="str">
        <f t="shared" si="518"/>
        <v>2019</v>
      </c>
      <c r="B16573" s="263" t="s">
        <v>2228</v>
      </c>
      <c r="C16573" s="264" t="s">
        <v>138</v>
      </c>
      <c r="D16573" s="74" t="str">
        <f t="shared" si="517"/>
        <v>dez/2019</v>
      </c>
      <c r="E16573" s="267">
        <v>43815</v>
      </c>
      <c r="F16573" s="263" t="s">
        <v>5076</v>
      </c>
      <c r="G16573" s="263" t="s">
        <v>2229</v>
      </c>
      <c r="H16573" s="283" t="s">
        <v>5002</v>
      </c>
      <c r="I16573" s="283" t="s">
        <v>176</v>
      </c>
      <c r="J16573" s="289">
        <v>-756.73</v>
      </c>
      <c r="K16573" s="83" t="str">
        <f>IFERROR(IFERROR(VLOOKUP(I16573,'DE-PARA'!B:D,3,0),VLOOKUP(I16573,'DE-PARA'!C:D,2,0)),"NÃO ENCONTRADO")</f>
        <v>Pessoal</v>
      </c>
      <c r="L16573" s="50" t="str">
        <f>VLOOKUP(K16573,'Base -Receita-Despesa'!$B:$AS,1,FALSE)</f>
        <v>Pessoal</v>
      </c>
    </row>
    <row r="16574" spans="1:12" x14ac:dyDescent="0.3">
      <c r="A16574" s="82" t="str">
        <f t="shared" si="518"/>
        <v>2019</v>
      </c>
      <c r="B16574" s="263" t="s">
        <v>2228</v>
      </c>
      <c r="C16574" s="264" t="s">
        <v>138</v>
      </c>
      <c r="D16574" s="74" t="str">
        <f t="shared" si="517"/>
        <v>dez/2019</v>
      </c>
      <c r="E16574" s="267">
        <v>43815</v>
      </c>
      <c r="F16574" s="263" t="s">
        <v>5077</v>
      </c>
      <c r="G16574" s="263" t="s">
        <v>2229</v>
      </c>
      <c r="H16574" s="283" t="s">
        <v>4882</v>
      </c>
      <c r="I16574" s="283" t="s">
        <v>176</v>
      </c>
      <c r="J16574" s="288">
        <v>-9442.7000000000007</v>
      </c>
      <c r="K16574" s="83" t="str">
        <f>IFERROR(IFERROR(VLOOKUP(I16574,'DE-PARA'!B:D,3,0),VLOOKUP(I16574,'DE-PARA'!C:D,2,0)),"NÃO ENCONTRADO")</f>
        <v>Pessoal</v>
      </c>
      <c r="L16574" s="50" t="str">
        <f>VLOOKUP(K16574,'Base -Receita-Despesa'!$B:$AS,1,FALSE)</f>
        <v>Pessoal</v>
      </c>
    </row>
    <row r="16575" spans="1:12" x14ac:dyDescent="0.3">
      <c r="A16575" s="82" t="str">
        <f t="shared" si="518"/>
        <v>2019</v>
      </c>
      <c r="B16575" s="263" t="s">
        <v>2228</v>
      </c>
      <c r="C16575" s="264" t="s">
        <v>138</v>
      </c>
      <c r="D16575" s="74" t="str">
        <f t="shared" si="517"/>
        <v>dez/2019</v>
      </c>
      <c r="E16575" s="267">
        <v>43815</v>
      </c>
      <c r="F16575" s="263" t="s">
        <v>131</v>
      </c>
      <c r="G16575" s="263" t="s">
        <v>2229</v>
      </c>
      <c r="H16575" s="268" t="s">
        <v>2847</v>
      </c>
      <c r="I16575" s="268" t="s">
        <v>133</v>
      </c>
      <c r="J16575" s="288">
        <v>-1642.11</v>
      </c>
      <c r="K16575" s="83" t="str">
        <f>IFERROR(IFERROR(VLOOKUP(I16575,'DE-PARA'!B:D,3,0),VLOOKUP(I16575,'DE-PARA'!C:D,2,0)),"NÃO ENCONTRADO")</f>
        <v>Pessoal</v>
      </c>
      <c r="L16575" s="50" t="str">
        <f>VLOOKUP(K16575,'Base -Receita-Despesa'!$B:$AS,1,FALSE)</f>
        <v>Pessoal</v>
      </c>
    </row>
    <row r="16576" spans="1:12" x14ac:dyDescent="0.3">
      <c r="A16576" s="82" t="str">
        <f t="shared" si="518"/>
        <v>2019</v>
      </c>
      <c r="B16576" s="263" t="s">
        <v>2228</v>
      </c>
      <c r="C16576" s="264" t="s">
        <v>138</v>
      </c>
      <c r="D16576" s="74" t="str">
        <f t="shared" si="517"/>
        <v>dez/2019</v>
      </c>
      <c r="E16576" s="267">
        <v>43815</v>
      </c>
      <c r="F16576" s="263">
        <v>17508</v>
      </c>
      <c r="G16576" s="263" t="s">
        <v>2229</v>
      </c>
      <c r="H16576" s="268" t="s">
        <v>5057</v>
      </c>
      <c r="I16576" s="268" t="s">
        <v>157</v>
      </c>
      <c r="J16576" s="288">
        <v>6047.76</v>
      </c>
      <c r="K16576" s="83" t="str">
        <f>IFERROR(IFERROR(VLOOKUP(I16576,'DE-PARA'!B:D,3,0),VLOOKUP(I16576,'DE-PARA'!C:D,2,0)),"NÃO ENCONTRADO")</f>
        <v>Materiais</v>
      </c>
      <c r="L16576" s="50" t="str">
        <f>VLOOKUP(K16576,'Base -Receita-Despesa'!$B:$AS,1,FALSE)</f>
        <v>Materiais</v>
      </c>
    </row>
    <row r="16577" spans="1:12" x14ac:dyDescent="0.3">
      <c r="A16577" s="82" t="str">
        <f t="shared" si="518"/>
        <v>2019</v>
      </c>
      <c r="B16577" s="263" t="s">
        <v>2228</v>
      </c>
      <c r="C16577" s="264" t="s">
        <v>138</v>
      </c>
      <c r="D16577" s="74" t="str">
        <f t="shared" si="517"/>
        <v>dez/2019</v>
      </c>
      <c r="E16577" s="267">
        <v>43815</v>
      </c>
      <c r="F16577" s="263">
        <v>17506</v>
      </c>
      <c r="G16577" s="263" t="s">
        <v>3208</v>
      </c>
      <c r="H16577" s="268" t="s">
        <v>5057</v>
      </c>
      <c r="I16577" s="268" t="s">
        <v>157</v>
      </c>
      <c r="J16577" s="288">
        <v>4477.3500000000004</v>
      </c>
      <c r="K16577" s="83" t="str">
        <f>IFERROR(IFERROR(VLOOKUP(I16577,'DE-PARA'!B:D,3,0),VLOOKUP(I16577,'DE-PARA'!C:D,2,0)),"NÃO ENCONTRADO")</f>
        <v>Materiais</v>
      </c>
      <c r="L16577" s="50" t="str">
        <f>VLOOKUP(K16577,'Base -Receita-Despesa'!$B:$AS,1,FALSE)</f>
        <v>Materiais</v>
      </c>
    </row>
    <row r="16578" spans="1:12" x14ac:dyDescent="0.3">
      <c r="A16578" s="82" t="str">
        <f t="shared" si="518"/>
        <v>2019</v>
      </c>
      <c r="B16578" s="263" t="s">
        <v>2228</v>
      </c>
      <c r="C16578" s="264" t="s">
        <v>138</v>
      </c>
      <c r="D16578" s="74" t="str">
        <f t="shared" si="517"/>
        <v>dez/2019</v>
      </c>
      <c r="E16578" s="267">
        <v>43815</v>
      </c>
      <c r="F16578" s="263">
        <v>17507</v>
      </c>
      <c r="G16578" s="263" t="s">
        <v>2229</v>
      </c>
      <c r="H16578" s="268" t="s">
        <v>5057</v>
      </c>
      <c r="I16578" s="268" t="s">
        <v>157</v>
      </c>
      <c r="J16578" s="288">
        <v>2470.86</v>
      </c>
      <c r="K16578" s="83" t="str">
        <f>IFERROR(IFERROR(VLOOKUP(I16578,'DE-PARA'!B:D,3,0),VLOOKUP(I16578,'DE-PARA'!C:D,2,0)),"NÃO ENCONTRADO")</f>
        <v>Materiais</v>
      </c>
      <c r="L16578" s="50" t="str">
        <f>VLOOKUP(K16578,'Base -Receita-Despesa'!$B:$AS,1,FALSE)</f>
        <v>Materiais</v>
      </c>
    </row>
    <row r="16579" spans="1:12" x14ac:dyDescent="0.3">
      <c r="A16579" s="82" t="str">
        <f t="shared" si="518"/>
        <v>2019</v>
      </c>
      <c r="B16579" s="263" t="s">
        <v>2228</v>
      </c>
      <c r="C16579" s="264" t="s">
        <v>138</v>
      </c>
      <c r="D16579" s="74" t="str">
        <f t="shared" si="517"/>
        <v>dez/2019</v>
      </c>
      <c r="E16579" s="267">
        <v>43815</v>
      </c>
      <c r="F16579" s="263">
        <v>17507</v>
      </c>
      <c r="G16579" s="263" t="s">
        <v>2229</v>
      </c>
      <c r="H16579" s="268" t="s">
        <v>5057</v>
      </c>
      <c r="I16579" s="268" t="s">
        <v>157</v>
      </c>
      <c r="J16579" s="288">
        <v>-2470.86</v>
      </c>
      <c r="K16579" s="83" t="str">
        <f>IFERROR(IFERROR(VLOOKUP(I16579,'DE-PARA'!B:D,3,0),VLOOKUP(I16579,'DE-PARA'!C:D,2,0)),"NÃO ENCONTRADO")</f>
        <v>Materiais</v>
      </c>
      <c r="L16579" s="50" t="str">
        <f>VLOOKUP(K16579,'Base -Receita-Despesa'!$B:$AS,1,FALSE)</f>
        <v>Materiais</v>
      </c>
    </row>
    <row r="16580" spans="1:12" x14ac:dyDescent="0.3">
      <c r="A16580" s="82" t="str">
        <f t="shared" si="518"/>
        <v>2019</v>
      </c>
      <c r="B16580" s="263" t="s">
        <v>2228</v>
      </c>
      <c r="C16580" s="264" t="s">
        <v>138</v>
      </c>
      <c r="D16580" s="74" t="str">
        <f t="shared" ref="D16580:D16643" si="519">TEXT(E16580,"mmm/aaaa")</f>
        <v>dez/2019</v>
      </c>
      <c r="E16580" s="267">
        <v>43815</v>
      </c>
      <c r="F16580" s="263">
        <v>17506</v>
      </c>
      <c r="G16580" s="263" t="s">
        <v>3208</v>
      </c>
      <c r="H16580" s="268" t="s">
        <v>5057</v>
      </c>
      <c r="I16580" s="268" t="s">
        <v>157</v>
      </c>
      <c r="J16580" s="288">
        <v>-4477.3500000000004</v>
      </c>
      <c r="K16580" s="83" t="str">
        <f>IFERROR(IFERROR(VLOOKUP(I16580,'DE-PARA'!B:D,3,0),VLOOKUP(I16580,'DE-PARA'!C:D,2,0)),"NÃO ENCONTRADO")</f>
        <v>Materiais</v>
      </c>
      <c r="L16580" s="50" t="str">
        <f>VLOOKUP(K16580,'Base -Receita-Despesa'!$B:$AS,1,FALSE)</f>
        <v>Materiais</v>
      </c>
    </row>
    <row r="16581" spans="1:12" x14ac:dyDescent="0.3">
      <c r="A16581" s="82" t="str">
        <f t="shared" si="518"/>
        <v>2019</v>
      </c>
      <c r="B16581" s="263" t="s">
        <v>2228</v>
      </c>
      <c r="C16581" s="264" t="s">
        <v>138</v>
      </c>
      <c r="D16581" s="74" t="str">
        <f t="shared" si="519"/>
        <v>dez/2019</v>
      </c>
      <c r="E16581" s="267">
        <v>43815</v>
      </c>
      <c r="F16581" s="263">
        <v>17508</v>
      </c>
      <c r="G16581" s="263" t="s">
        <v>2229</v>
      </c>
      <c r="H16581" s="268" t="s">
        <v>5057</v>
      </c>
      <c r="I16581" s="268" t="s">
        <v>157</v>
      </c>
      <c r="J16581" s="288">
        <v>-6047.76</v>
      </c>
      <c r="K16581" s="83" t="str">
        <f>IFERROR(IFERROR(VLOOKUP(I16581,'DE-PARA'!B:D,3,0),VLOOKUP(I16581,'DE-PARA'!C:D,2,0)),"NÃO ENCONTRADO")</f>
        <v>Materiais</v>
      </c>
      <c r="L16581" s="50" t="str">
        <f>VLOOKUP(K16581,'Base -Receita-Despesa'!$B:$AS,1,FALSE)</f>
        <v>Materiais</v>
      </c>
    </row>
    <row r="16582" spans="1:12" x14ac:dyDescent="0.3">
      <c r="A16582" s="82" t="str">
        <f t="shared" si="518"/>
        <v>2019</v>
      </c>
      <c r="B16582" s="263" t="s">
        <v>2228</v>
      </c>
      <c r="C16582" s="264" t="s">
        <v>138</v>
      </c>
      <c r="D16582" s="74" t="str">
        <f t="shared" si="519"/>
        <v>dez/2019</v>
      </c>
      <c r="E16582" s="267">
        <v>43815</v>
      </c>
      <c r="F16582" s="263" t="s">
        <v>4430</v>
      </c>
      <c r="G16582" s="263" t="s">
        <v>2229</v>
      </c>
      <c r="H16582" s="268" t="s">
        <v>4431</v>
      </c>
      <c r="I16582" s="268" t="s">
        <v>195</v>
      </c>
      <c r="J16582" s="288">
        <v>-129168.91</v>
      </c>
      <c r="K16582" s="83" t="str">
        <f>IFERROR(IFERROR(VLOOKUP(I16582,'DE-PARA'!B:D,3,0),VLOOKUP(I16582,'DE-PARA'!C:D,2,0)),"NÃO ENCONTRADO")</f>
        <v>Encargos sobre Folha de Pagamento</v>
      </c>
      <c r="L16582" s="50" t="str">
        <f>VLOOKUP(K16582,'Base -Receita-Despesa'!$B:$AS,1,FALSE)</f>
        <v>Encargos sobre Folha de Pagamento</v>
      </c>
    </row>
    <row r="16583" spans="1:12" x14ac:dyDescent="0.3">
      <c r="A16583" s="82" t="str">
        <f t="shared" si="518"/>
        <v>2019</v>
      </c>
      <c r="B16583" s="263" t="s">
        <v>2228</v>
      </c>
      <c r="C16583" s="264" t="s">
        <v>138</v>
      </c>
      <c r="D16583" s="74" t="str">
        <f t="shared" si="519"/>
        <v>dez/2019</v>
      </c>
      <c r="E16583" s="267">
        <v>43815</v>
      </c>
      <c r="F16583" s="263">
        <v>8800</v>
      </c>
      <c r="G16583" s="263" t="s">
        <v>2229</v>
      </c>
      <c r="H16583" s="268" t="s">
        <v>2341</v>
      </c>
      <c r="I16583" s="268" t="s">
        <v>562</v>
      </c>
      <c r="J16583" s="289">
        <v>-119.6</v>
      </c>
      <c r="K16583" s="83" t="str">
        <f>IFERROR(IFERROR(VLOOKUP(I16583,'DE-PARA'!B:D,3,0),VLOOKUP(I16583,'DE-PARA'!C:D,2,0)),"NÃO ENCONTRADO")</f>
        <v>Outras Saídas</v>
      </c>
      <c r="L16583" s="50" t="str">
        <f>VLOOKUP(K16583,'Base -Receita-Despesa'!$B:$AS,1,FALSE)</f>
        <v>Outras Saídas</v>
      </c>
    </row>
    <row r="16584" spans="1:12" x14ac:dyDescent="0.3">
      <c r="A16584" s="82" t="str">
        <f t="shared" si="518"/>
        <v>2019</v>
      </c>
      <c r="B16584" s="263" t="s">
        <v>2228</v>
      </c>
      <c r="C16584" s="264" t="s">
        <v>138</v>
      </c>
      <c r="D16584" s="74" t="str">
        <f t="shared" si="519"/>
        <v>dez/2019</v>
      </c>
      <c r="E16584" s="267">
        <v>43815</v>
      </c>
      <c r="F16584" s="263">
        <v>36646</v>
      </c>
      <c r="G16584" s="263" t="s">
        <v>2229</v>
      </c>
      <c r="H16584" s="268" t="s">
        <v>5060</v>
      </c>
      <c r="I16584" s="268" t="s">
        <v>562</v>
      </c>
      <c r="J16584" s="289">
        <v>-218.8</v>
      </c>
      <c r="K16584" s="83" t="str">
        <f>IFERROR(IFERROR(VLOOKUP(I16584,'DE-PARA'!B:D,3,0),VLOOKUP(I16584,'DE-PARA'!C:D,2,0)),"NÃO ENCONTRADO")</f>
        <v>Outras Saídas</v>
      </c>
      <c r="L16584" s="50" t="str">
        <f>VLOOKUP(K16584,'Base -Receita-Despesa'!$B:$AS,1,FALSE)</f>
        <v>Outras Saídas</v>
      </c>
    </row>
    <row r="16585" spans="1:12" x14ac:dyDescent="0.3">
      <c r="A16585" s="82" t="str">
        <f t="shared" si="518"/>
        <v>2019</v>
      </c>
      <c r="B16585" s="263" t="s">
        <v>2228</v>
      </c>
      <c r="C16585" s="264" t="s">
        <v>138</v>
      </c>
      <c r="D16585" s="74" t="str">
        <f t="shared" si="519"/>
        <v>dez/2019</v>
      </c>
      <c r="E16585" s="267">
        <v>43815</v>
      </c>
      <c r="F16585" s="263">
        <v>8800</v>
      </c>
      <c r="G16585" s="263" t="s">
        <v>2229</v>
      </c>
      <c r="H16585" s="268" t="s">
        <v>2341</v>
      </c>
      <c r="I16585" s="268" t="s">
        <v>232</v>
      </c>
      <c r="J16585" s="289">
        <v>-308.5</v>
      </c>
      <c r="K16585" s="83" t="str">
        <f>IFERROR(IFERROR(VLOOKUP(I16585,'DE-PARA'!B:D,3,0),VLOOKUP(I16585,'DE-PARA'!C:D,2,0)),"NÃO ENCONTRADO")</f>
        <v>Materiais</v>
      </c>
      <c r="L16585" s="50" t="str">
        <f>VLOOKUP(K16585,'Base -Receita-Despesa'!$B:$AS,1,FALSE)</f>
        <v>Materiais</v>
      </c>
    </row>
    <row r="16586" spans="1:12" x14ac:dyDescent="0.3">
      <c r="A16586" s="82" t="str">
        <f t="shared" si="518"/>
        <v>2019</v>
      </c>
      <c r="B16586" s="263" t="s">
        <v>2228</v>
      </c>
      <c r="C16586" s="264" t="s">
        <v>138</v>
      </c>
      <c r="D16586" s="74" t="str">
        <f t="shared" si="519"/>
        <v>dez/2019</v>
      </c>
      <c r="E16586" s="267">
        <v>43815</v>
      </c>
      <c r="F16586" s="263">
        <v>236</v>
      </c>
      <c r="G16586" s="263" t="s">
        <v>2229</v>
      </c>
      <c r="H16586" s="268" t="s">
        <v>4387</v>
      </c>
      <c r="I16586" s="268" t="s">
        <v>2194</v>
      </c>
      <c r="J16586" s="288">
        <v>-1458</v>
      </c>
      <c r="K16586" s="83" t="str">
        <f>IFERROR(IFERROR(VLOOKUP(I16586,'DE-PARA'!B:D,3,0),VLOOKUP(I16586,'DE-PARA'!C:D,2,0)),"NÃO ENCONTRADO")</f>
        <v>Materiais</v>
      </c>
      <c r="L16586" s="50" t="str">
        <f>VLOOKUP(K16586,'Base -Receita-Despesa'!$B:$AS,1,FALSE)</f>
        <v>Materiais</v>
      </c>
    </row>
    <row r="16587" spans="1:12" x14ac:dyDescent="0.3">
      <c r="A16587" s="82" t="str">
        <f t="shared" si="518"/>
        <v>2019</v>
      </c>
      <c r="B16587" s="263" t="s">
        <v>2228</v>
      </c>
      <c r="C16587" s="264" t="s">
        <v>138</v>
      </c>
      <c r="D16587" s="74" t="str">
        <f t="shared" si="519"/>
        <v>dez/2019</v>
      </c>
      <c r="E16587" s="267">
        <v>43815</v>
      </c>
      <c r="F16587" s="263" t="s">
        <v>1070</v>
      </c>
      <c r="G16587" s="263" t="s">
        <v>2229</v>
      </c>
      <c r="H16587" s="268" t="s">
        <v>1071</v>
      </c>
      <c r="I16587" s="268" t="s">
        <v>2237</v>
      </c>
      <c r="J16587" s="288">
        <v>196533.13</v>
      </c>
      <c r="K16587" s="83" t="str">
        <f>IFERROR(IFERROR(VLOOKUP(I16587,'DE-PARA'!B:D,3,0),VLOOKUP(I16587,'DE-PARA'!C:D,2,0)),"NÃO ENCONTRADO")</f>
        <v>Entrada Conta Aplicação (+)</v>
      </c>
      <c r="L16587" s="50" t="str">
        <f>VLOOKUP(K16587,'Base -Receita-Despesa'!$B:$AS,1,FALSE)</f>
        <v>ENTRADA CONTA APLICAÇÃO (+)</v>
      </c>
    </row>
    <row r="16588" spans="1:12" x14ac:dyDescent="0.3">
      <c r="A16588" s="82" t="str">
        <f t="shared" si="518"/>
        <v>2019</v>
      </c>
      <c r="B16588" s="263" t="s">
        <v>2228</v>
      </c>
      <c r="C16588" s="264" t="s">
        <v>138</v>
      </c>
      <c r="D16588" s="74" t="str">
        <f t="shared" si="519"/>
        <v>dez/2019</v>
      </c>
      <c r="E16588" s="267">
        <v>43815</v>
      </c>
      <c r="F16588" s="263" t="s">
        <v>5078</v>
      </c>
      <c r="G16588" s="263" t="s">
        <v>2229</v>
      </c>
      <c r="H16588" s="268" t="s">
        <v>5049</v>
      </c>
      <c r="I16588" s="268" t="s">
        <v>2176</v>
      </c>
      <c r="J16588" s="288">
        <v>-3866.67</v>
      </c>
      <c r="K16588" s="83" t="str">
        <f>IFERROR(IFERROR(VLOOKUP(I16588,'DE-PARA'!B:D,3,0),VLOOKUP(I16588,'DE-PARA'!C:D,2,0)),"NÃO ENCONTRADO")</f>
        <v>Pessoal</v>
      </c>
      <c r="L16588" s="50" t="str">
        <f>VLOOKUP(K16588,'Base -Receita-Despesa'!$B:$AS,1,FALSE)</f>
        <v>Pessoal</v>
      </c>
    </row>
    <row r="16589" spans="1:12" x14ac:dyDescent="0.3">
      <c r="A16589" s="82" t="str">
        <f t="shared" si="518"/>
        <v>2019</v>
      </c>
      <c r="B16589" s="263" t="s">
        <v>2228</v>
      </c>
      <c r="C16589" s="264" t="s">
        <v>138</v>
      </c>
      <c r="D16589" s="74" t="str">
        <f t="shared" si="519"/>
        <v>dez/2019</v>
      </c>
      <c r="E16589" s="267">
        <v>43815</v>
      </c>
      <c r="F16589" s="263"/>
      <c r="G16589" s="263" t="s">
        <v>2229</v>
      </c>
      <c r="H16589" s="283" t="s">
        <v>4603</v>
      </c>
      <c r="I16589" s="283" t="s">
        <v>540</v>
      </c>
      <c r="J16589" s="291">
        <v>-100</v>
      </c>
      <c r="K16589" s="83" t="str">
        <f>IFERROR(IFERROR(VLOOKUP(I16589,'DE-PARA'!B:D,3,0),VLOOKUP(I16589,'DE-PARA'!C:D,2,0)),"NÃO ENCONTRADO")</f>
        <v>Tributos, Taxas e Contribuições</v>
      </c>
      <c r="L16589" s="50" t="str">
        <f>VLOOKUP(K16589,'Base -Receita-Despesa'!$B:$AS,1,FALSE)</f>
        <v>Tributos, Taxas e Contribuições</v>
      </c>
    </row>
    <row r="16590" spans="1:12" x14ac:dyDescent="0.3">
      <c r="A16590" s="82" t="str">
        <f t="shared" si="518"/>
        <v>2019</v>
      </c>
      <c r="B16590" s="263" t="s">
        <v>2228</v>
      </c>
      <c r="C16590" s="264" t="s">
        <v>138</v>
      </c>
      <c r="D16590" s="74" t="str">
        <f t="shared" si="519"/>
        <v>dez/2019</v>
      </c>
      <c r="E16590" s="267">
        <v>43815</v>
      </c>
      <c r="F16590" s="263" t="s">
        <v>4687</v>
      </c>
      <c r="G16590" s="263" t="s">
        <v>2229</v>
      </c>
      <c r="H16590" s="273" t="s">
        <v>2586</v>
      </c>
      <c r="I16590" s="273" t="s">
        <v>540</v>
      </c>
      <c r="J16590" s="289">
        <v>-231.44</v>
      </c>
      <c r="K16590" s="83" t="str">
        <f>IFERROR(IFERROR(VLOOKUP(I16590,'DE-PARA'!B:D,3,0),VLOOKUP(I16590,'DE-PARA'!C:D,2,0)),"NÃO ENCONTRADO")</f>
        <v>Tributos, Taxas e Contribuições</v>
      </c>
      <c r="L16590" s="50" t="str">
        <f>VLOOKUP(K16590,'Base -Receita-Despesa'!$B:$AS,1,FALSE)</f>
        <v>Tributos, Taxas e Contribuições</v>
      </c>
    </row>
    <row r="16591" spans="1:12" x14ac:dyDescent="0.3">
      <c r="A16591" s="82" t="str">
        <f t="shared" si="518"/>
        <v>2019</v>
      </c>
      <c r="B16591" s="263" t="s">
        <v>2240</v>
      </c>
      <c r="C16591" s="264" t="s">
        <v>138</v>
      </c>
      <c r="D16591" s="74" t="str">
        <f t="shared" si="519"/>
        <v>dez/2019</v>
      </c>
      <c r="E16591" s="267">
        <v>43816</v>
      </c>
      <c r="F16591" s="263" t="s">
        <v>1261</v>
      </c>
      <c r="G16591" s="263" t="s">
        <v>2229</v>
      </c>
      <c r="H16591" s="268" t="s">
        <v>2338</v>
      </c>
      <c r="I16591" s="268" t="s">
        <v>135</v>
      </c>
      <c r="J16591" s="289">
        <v>-11.46</v>
      </c>
      <c r="K16591" s="83" t="str">
        <f>IFERROR(IFERROR(VLOOKUP(I16591,'DE-PARA'!B:D,3,0),VLOOKUP(I16591,'DE-PARA'!C:D,2,0)),"NÃO ENCONTRADO")</f>
        <v>Outras Saídas</v>
      </c>
      <c r="L16591" s="50" t="str">
        <f>VLOOKUP(K16591,'Base -Receita-Despesa'!$B:$AS,1,FALSE)</f>
        <v>Outras Saídas</v>
      </c>
    </row>
    <row r="16592" spans="1:12" x14ac:dyDescent="0.3">
      <c r="A16592" s="82" t="str">
        <f t="shared" si="518"/>
        <v>2019</v>
      </c>
      <c r="B16592" s="263" t="s">
        <v>2240</v>
      </c>
      <c r="C16592" s="264" t="s">
        <v>138</v>
      </c>
      <c r="D16592" s="74" t="str">
        <f t="shared" si="519"/>
        <v>dez/2019</v>
      </c>
      <c r="E16592" s="267">
        <v>43816</v>
      </c>
      <c r="F16592" s="263" t="s">
        <v>1070</v>
      </c>
      <c r="G16592" s="263" t="s">
        <v>2229</v>
      </c>
      <c r="H16592" s="268" t="s">
        <v>1071</v>
      </c>
      <c r="I16592" s="268" t="s">
        <v>2237</v>
      </c>
      <c r="J16592" s="289">
        <v>11.46</v>
      </c>
      <c r="K16592" s="83" t="str">
        <f>IFERROR(IFERROR(VLOOKUP(I16592,'DE-PARA'!B:D,3,0),VLOOKUP(I16592,'DE-PARA'!C:D,2,0)),"NÃO ENCONTRADO")</f>
        <v>Entrada Conta Aplicação (+)</v>
      </c>
      <c r="L16592" s="50" t="str">
        <f>VLOOKUP(K16592,'Base -Receita-Despesa'!$B:$AS,1,FALSE)</f>
        <v>ENTRADA CONTA APLICAÇÃO (+)</v>
      </c>
    </row>
    <row r="16593" spans="1:12" x14ac:dyDescent="0.3">
      <c r="A16593" s="82" t="str">
        <f t="shared" si="518"/>
        <v>2019</v>
      </c>
      <c r="B16593" s="263" t="s">
        <v>2228</v>
      </c>
      <c r="C16593" s="264" t="s">
        <v>138</v>
      </c>
      <c r="D16593" s="74" t="str">
        <f t="shared" si="519"/>
        <v>dez/2019</v>
      </c>
      <c r="E16593" s="267">
        <v>43816</v>
      </c>
      <c r="F16593" s="263">
        <v>1146655</v>
      </c>
      <c r="G16593" s="263" t="s">
        <v>2284</v>
      </c>
      <c r="H16593" s="268" t="s">
        <v>2605</v>
      </c>
      <c r="I16593" s="268" t="s">
        <v>2182</v>
      </c>
      <c r="J16593" s="288">
        <v>-1661.47</v>
      </c>
      <c r="K16593" s="83" t="str">
        <f>IFERROR(IFERROR(VLOOKUP(I16593,'DE-PARA'!B:D,3,0),VLOOKUP(I16593,'DE-PARA'!C:D,2,0)),"NÃO ENCONTRADO")</f>
        <v>Materiais</v>
      </c>
      <c r="L16593" s="50" t="str">
        <f>VLOOKUP(K16593,'Base -Receita-Despesa'!$B:$AS,1,FALSE)</f>
        <v>Materiais</v>
      </c>
    </row>
    <row r="16594" spans="1:12" x14ac:dyDescent="0.3">
      <c r="A16594" s="82" t="str">
        <f t="shared" si="518"/>
        <v>2019</v>
      </c>
      <c r="B16594" s="263" t="s">
        <v>2228</v>
      </c>
      <c r="C16594" s="264" t="s">
        <v>138</v>
      </c>
      <c r="D16594" s="74" t="str">
        <f t="shared" si="519"/>
        <v>dez/2019</v>
      </c>
      <c r="E16594" s="267">
        <v>43816</v>
      </c>
      <c r="F16594" s="263" t="s">
        <v>1261</v>
      </c>
      <c r="G16594" s="263" t="s">
        <v>2229</v>
      </c>
      <c r="H16594" s="268" t="s">
        <v>879</v>
      </c>
      <c r="I16594" s="268" t="s">
        <v>135</v>
      </c>
      <c r="J16594" s="289">
        <v>-9.5</v>
      </c>
      <c r="K16594" s="83" t="str">
        <f>IFERROR(IFERROR(VLOOKUP(I16594,'DE-PARA'!B:D,3,0),VLOOKUP(I16594,'DE-PARA'!C:D,2,0)),"NÃO ENCONTRADO")</f>
        <v>Outras Saídas</v>
      </c>
      <c r="L16594" s="50" t="str">
        <f>VLOOKUP(K16594,'Base -Receita-Despesa'!$B:$AS,1,FALSE)</f>
        <v>Outras Saídas</v>
      </c>
    </row>
    <row r="16595" spans="1:12" x14ac:dyDescent="0.3">
      <c r="A16595" s="82" t="str">
        <f t="shared" si="518"/>
        <v>2019</v>
      </c>
      <c r="B16595" s="263" t="s">
        <v>2228</v>
      </c>
      <c r="C16595" s="264" t="s">
        <v>138</v>
      </c>
      <c r="D16595" s="74" t="str">
        <f t="shared" si="519"/>
        <v>dez/2019</v>
      </c>
      <c r="E16595" s="267">
        <v>43816</v>
      </c>
      <c r="F16595" s="263" t="s">
        <v>1261</v>
      </c>
      <c r="G16595" s="263" t="s">
        <v>2229</v>
      </c>
      <c r="H16595" s="268" t="s">
        <v>879</v>
      </c>
      <c r="I16595" s="268" t="s">
        <v>135</v>
      </c>
      <c r="J16595" s="289">
        <v>-9.5</v>
      </c>
      <c r="K16595" s="83" t="str">
        <f>IFERROR(IFERROR(VLOOKUP(I16595,'DE-PARA'!B:D,3,0),VLOOKUP(I16595,'DE-PARA'!C:D,2,0)),"NÃO ENCONTRADO")</f>
        <v>Outras Saídas</v>
      </c>
      <c r="L16595" s="50" t="str">
        <f>VLOOKUP(K16595,'Base -Receita-Despesa'!$B:$AS,1,FALSE)</f>
        <v>Outras Saídas</v>
      </c>
    </row>
    <row r="16596" spans="1:12" x14ac:dyDescent="0.3">
      <c r="A16596" s="82" t="str">
        <f t="shared" si="518"/>
        <v>2019</v>
      </c>
      <c r="B16596" s="263" t="s">
        <v>2228</v>
      </c>
      <c r="C16596" s="264" t="s">
        <v>138</v>
      </c>
      <c r="D16596" s="74" t="str">
        <f t="shared" si="519"/>
        <v>dez/2019</v>
      </c>
      <c r="E16596" s="267">
        <v>43816</v>
      </c>
      <c r="F16596" s="263" t="s">
        <v>1261</v>
      </c>
      <c r="G16596" s="263" t="s">
        <v>2229</v>
      </c>
      <c r="H16596" s="268" t="s">
        <v>879</v>
      </c>
      <c r="I16596" s="268" t="s">
        <v>135</v>
      </c>
      <c r="J16596" s="289">
        <v>-9.5</v>
      </c>
      <c r="K16596" s="83" t="str">
        <f>IFERROR(IFERROR(VLOOKUP(I16596,'DE-PARA'!B:D,3,0),VLOOKUP(I16596,'DE-PARA'!C:D,2,0)),"NÃO ENCONTRADO")</f>
        <v>Outras Saídas</v>
      </c>
      <c r="L16596" s="50" t="str">
        <f>VLOOKUP(K16596,'Base -Receita-Despesa'!$B:$AS,1,FALSE)</f>
        <v>Outras Saídas</v>
      </c>
    </row>
    <row r="16597" spans="1:12" x14ac:dyDescent="0.3">
      <c r="A16597" s="82" t="str">
        <f t="shared" si="518"/>
        <v>2019</v>
      </c>
      <c r="B16597" s="263" t="s">
        <v>2228</v>
      </c>
      <c r="C16597" s="264" t="s">
        <v>138</v>
      </c>
      <c r="D16597" s="74" t="str">
        <f t="shared" si="519"/>
        <v>dez/2019</v>
      </c>
      <c r="E16597" s="267">
        <v>43816</v>
      </c>
      <c r="F16597" s="263">
        <v>834</v>
      </c>
      <c r="G16597" s="263" t="s">
        <v>2229</v>
      </c>
      <c r="H16597" s="268" t="s">
        <v>5058</v>
      </c>
      <c r="I16597" s="268" t="s">
        <v>157</v>
      </c>
      <c r="J16597" s="288">
        <v>-1240</v>
      </c>
      <c r="K16597" s="83" t="str">
        <f>IFERROR(IFERROR(VLOOKUP(I16597,'DE-PARA'!B:D,3,0),VLOOKUP(I16597,'DE-PARA'!C:D,2,0)),"NÃO ENCONTRADO")</f>
        <v>Materiais</v>
      </c>
      <c r="L16597" s="50" t="str">
        <f>VLOOKUP(K16597,'Base -Receita-Despesa'!$B:$AS,1,FALSE)</f>
        <v>Materiais</v>
      </c>
    </row>
    <row r="16598" spans="1:12" x14ac:dyDescent="0.3">
      <c r="A16598" s="82" t="str">
        <f t="shared" si="518"/>
        <v>2019</v>
      </c>
      <c r="B16598" s="263" t="s">
        <v>2228</v>
      </c>
      <c r="C16598" s="264" t="s">
        <v>138</v>
      </c>
      <c r="D16598" s="74" t="str">
        <f t="shared" si="519"/>
        <v>dez/2019</v>
      </c>
      <c r="E16598" s="267">
        <v>43816</v>
      </c>
      <c r="F16598" s="263">
        <v>17507</v>
      </c>
      <c r="G16598" s="263" t="s">
        <v>2229</v>
      </c>
      <c r="H16598" s="268" t="s">
        <v>5057</v>
      </c>
      <c r="I16598" s="268" t="s">
        <v>157</v>
      </c>
      <c r="J16598" s="288">
        <v>-2470.86</v>
      </c>
      <c r="K16598" s="83" t="str">
        <f>IFERROR(IFERROR(VLOOKUP(I16598,'DE-PARA'!B:D,3,0),VLOOKUP(I16598,'DE-PARA'!C:D,2,0)),"NÃO ENCONTRADO")</f>
        <v>Materiais</v>
      </c>
      <c r="L16598" s="50" t="str">
        <f>VLOOKUP(K16598,'Base -Receita-Despesa'!$B:$AS,1,FALSE)</f>
        <v>Materiais</v>
      </c>
    </row>
    <row r="16599" spans="1:12" x14ac:dyDescent="0.3">
      <c r="A16599" s="82" t="str">
        <f t="shared" si="518"/>
        <v>2019</v>
      </c>
      <c r="B16599" s="263" t="s">
        <v>2228</v>
      </c>
      <c r="C16599" s="264" t="s">
        <v>138</v>
      </c>
      <c r="D16599" s="74" t="str">
        <f t="shared" si="519"/>
        <v>dez/2019</v>
      </c>
      <c r="E16599" s="267">
        <v>43816</v>
      </c>
      <c r="F16599" s="263">
        <v>17506</v>
      </c>
      <c r="G16599" s="263" t="s">
        <v>3208</v>
      </c>
      <c r="H16599" s="268" t="s">
        <v>5057</v>
      </c>
      <c r="I16599" s="268" t="s">
        <v>157</v>
      </c>
      <c r="J16599" s="288">
        <v>-4477.3500000000004</v>
      </c>
      <c r="K16599" s="83" t="str">
        <f>IFERROR(IFERROR(VLOOKUP(I16599,'DE-PARA'!B:D,3,0),VLOOKUP(I16599,'DE-PARA'!C:D,2,0)),"NÃO ENCONTRADO")</f>
        <v>Materiais</v>
      </c>
      <c r="L16599" s="50" t="str">
        <f>VLOOKUP(K16599,'Base -Receita-Despesa'!$B:$AS,1,FALSE)</f>
        <v>Materiais</v>
      </c>
    </row>
    <row r="16600" spans="1:12" x14ac:dyDescent="0.3">
      <c r="A16600" s="82" t="str">
        <f t="shared" si="518"/>
        <v>2019</v>
      </c>
      <c r="B16600" s="263" t="s">
        <v>2228</v>
      </c>
      <c r="C16600" s="264" t="s">
        <v>138</v>
      </c>
      <c r="D16600" s="74" t="str">
        <f t="shared" si="519"/>
        <v>dez/2019</v>
      </c>
      <c r="E16600" s="267">
        <v>43816</v>
      </c>
      <c r="F16600" s="263">
        <v>17508</v>
      </c>
      <c r="G16600" s="263" t="s">
        <v>2229</v>
      </c>
      <c r="H16600" s="268" t="s">
        <v>5057</v>
      </c>
      <c r="I16600" s="268" t="s">
        <v>157</v>
      </c>
      <c r="J16600" s="288">
        <v>-6047.76</v>
      </c>
      <c r="K16600" s="83" t="str">
        <f>IFERROR(IFERROR(VLOOKUP(I16600,'DE-PARA'!B:D,3,0),VLOOKUP(I16600,'DE-PARA'!C:D,2,0)),"NÃO ENCONTRADO")</f>
        <v>Materiais</v>
      </c>
      <c r="L16600" s="50" t="str">
        <f>VLOOKUP(K16600,'Base -Receita-Despesa'!$B:$AS,1,FALSE)</f>
        <v>Materiais</v>
      </c>
    </row>
    <row r="16601" spans="1:12" x14ac:dyDescent="0.3">
      <c r="A16601" s="82" t="str">
        <f t="shared" si="518"/>
        <v>2019</v>
      </c>
      <c r="B16601" s="263" t="s">
        <v>2228</v>
      </c>
      <c r="C16601" s="264" t="s">
        <v>138</v>
      </c>
      <c r="D16601" s="74" t="str">
        <f t="shared" si="519"/>
        <v>dez/2019</v>
      </c>
      <c r="E16601" s="267">
        <v>43816</v>
      </c>
      <c r="F16601" s="263" t="s">
        <v>4539</v>
      </c>
      <c r="G16601" s="263" t="s">
        <v>2229</v>
      </c>
      <c r="H16601" s="268" t="s">
        <v>5079</v>
      </c>
      <c r="I16601" s="268" t="s">
        <v>195</v>
      </c>
      <c r="J16601" s="288">
        <v>-213349.6</v>
      </c>
      <c r="K16601" s="83" t="str">
        <f>IFERROR(IFERROR(VLOOKUP(I16601,'DE-PARA'!B:D,3,0),VLOOKUP(I16601,'DE-PARA'!C:D,2,0)),"NÃO ENCONTRADO")</f>
        <v>Encargos sobre Folha de Pagamento</v>
      </c>
      <c r="L16601" s="50" t="str">
        <f>VLOOKUP(K16601,'Base -Receita-Despesa'!$B:$AS,1,FALSE)</f>
        <v>Encargos sobre Folha de Pagamento</v>
      </c>
    </row>
    <row r="16602" spans="1:12" x14ac:dyDescent="0.3">
      <c r="A16602" s="82" t="str">
        <f t="shared" si="518"/>
        <v>2019</v>
      </c>
      <c r="B16602" s="263" t="s">
        <v>2228</v>
      </c>
      <c r="C16602" s="264" t="s">
        <v>138</v>
      </c>
      <c r="D16602" s="74" t="str">
        <f t="shared" si="519"/>
        <v>dez/2019</v>
      </c>
      <c r="E16602" s="267">
        <v>43816</v>
      </c>
      <c r="F16602" s="263">
        <v>497172</v>
      </c>
      <c r="G16602" s="263" t="s">
        <v>2229</v>
      </c>
      <c r="H16602" s="268" t="s">
        <v>2377</v>
      </c>
      <c r="I16602" s="268" t="s">
        <v>846</v>
      </c>
      <c r="J16602" s="288">
        <v>-1605.11</v>
      </c>
      <c r="K16602" s="83" t="str">
        <f>IFERROR(IFERROR(VLOOKUP(I16602,'DE-PARA'!B:D,3,0),VLOOKUP(I16602,'DE-PARA'!C:D,2,0)),"NÃO ENCONTRADO")</f>
        <v>Pessoal</v>
      </c>
      <c r="L16602" s="50" t="str">
        <f>VLOOKUP(K16602,'Base -Receita-Despesa'!$B:$AS,1,FALSE)</f>
        <v>Pessoal</v>
      </c>
    </row>
    <row r="16603" spans="1:12" x14ac:dyDescent="0.3">
      <c r="A16603" s="82" t="str">
        <f t="shared" si="518"/>
        <v>2019</v>
      </c>
      <c r="B16603" s="263" t="s">
        <v>2228</v>
      </c>
      <c r="C16603" s="264" t="s">
        <v>138</v>
      </c>
      <c r="D16603" s="74" t="str">
        <f t="shared" si="519"/>
        <v>dez/2019</v>
      </c>
      <c r="E16603" s="267">
        <v>43816</v>
      </c>
      <c r="F16603" s="263" t="s">
        <v>1070</v>
      </c>
      <c r="G16603" s="263" t="s">
        <v>2229</v>
      </c>
      <c r="H16603" s="268" t="s">
        <v>1071</v>
      </c>
      <c r="I16603" s="268" t="s">
        <v>2237</v>
      </c>
      <c r="J16603" s="288">
        <v>232082.47</v>
      </c>
      <c r="K16603" s="83" t="str">
        <f>IFERROR(IFERROR(VLOOKUP(I16603,'DE-PARA'!B:D,3,0),VLOOKUP(I16603,'DE-PARA'!C:D,2,0)),"NÃO ENCONTRADO")</f>
        <v>Entrada Conta Aplicação (+)</v>
      </c>
      <c r="L16603" s="50" t="str">
        <f>VLOOKUP(K16603,'Base -Receita-Despesa'!$B:$AS,1,FALSE)</f>
        <v>ENTRADA CONTA APLICAÇÃO (+)</v>
      </c>
    </row>
    <row r="16604" spans="1:12" x14ac:dyDescent="0.3">
      <c r="A16604" s="82" t="str">
        <f t="shared" si="518"/>
        <v>2019</v>
      </c>
      <c r="B16604" s="263" t="s">
        <v>2228</v>
      </c>
      <c r="C16604" s="264" t="s">
        <v>138</v>
      </c>
      <c r="D16604" s="74" t="str">
        <f t="shared" si="519"/>
        <v>dez/2019</v>
      </c>
      <c r="E16604" s="267">
        <v>43816</v>
      </c>
      <c r="F16604" s="263">
        <v>10402676</v>
      </c>
      <c r="G16604" s="263" t="s">
        <v>2229</v>
      </c>
      <c r="H16604" s="268" t="s">
        <v>2470</v>
      </c>
      <c r="I16604" s="268" t="s">
        <v>190</v>
      </c>
      <c r="J16604" s="288">
        <v>-1201.82</v>
      </c>
      <c r="K16604" s="83" t="str">
        <f>IFERROR(IFERROR(VLOOKUP(I16604,'DE-PARA'!B:D,3,0),VLOOKUP(I16604,'DE-PARA'!C:D,2,0)),"NÃO ENCONTRADO")</f>
        <v>Concessionárias (água, luz e telefone)</v>
      </c>
      <c r="L16604" s="50" t="str">
        <f>VLOOKUP(K16604,'Base -Receita-Despesa'!$B:$AS,1,FALSE)</f>
        <v>Concessionárias (água, luz e telefone)</v>
      </c>
    </row>
    <row r="16605" spans="1:12" x14ac:dyDescent="0.3">
      <c r="A16605" s="82" t="str">
        <f t="shared" si="518"/>
        <v>2019</v>
      </c>
      <c r="B16605" s="263" t="s">
        <v>2240</v>
      </c>
      <c r="C16605" s="264" t="s">
        <v>138</v>
      </c>
      <c r="D16605" s="74" t="str">
        <f t="shared" si="519"/>
        <v>dez/2019</v>
      </c>
      <c r="E16605" s="267">
        <v>43818</v>
      </c>
      <c r="F16605" s="265" t="s">
        <v>161</v>
      </c>
      <c r="G16605" s="265" t="s">
        <v>2229</v>
      </c>
      <c r="H16605" s="273" t="s">
        <v>161</v>
      </c>
      <c r="I16605" s="273" t="s">
        <v>2168</v>
      </c>
      <c r="J16605" s="290">
        <v>28811.18</v>
      </c>
      <c r="K16605" s="83" t="str">
        <f>IFERROR(IFERROR(VLOOKUP(I16605,'DE-PARA'!B:D,3,0),VLOOKUP(I16605,'DE-PARA'!C:D,2,0)),"NÃO ENCONTRADO")</f>
        <v>Repasses Contrato de Gestão</v>
      </c>
      <c r="L16605" s="50" t="str">
        <f>VLOOKUP(K16605,'Base -Receita-Despesa'!$B:$AS,1,FALSE)</f>
        <v>Repasses Contrato de Gestão</v>
      </c>
    </row>
    <row r="16606" spans="1:12" x14ac:dyDescent="0.3">
      <c r="A16606" s="82" t="str">
        <f t="shared" si="518"/>
        <v>2019</v>
      </c>
      <c r="B16606" s="263" t="s">
        <v>2240</v>
      </c>
      <c r="C16606" s="264" t="s">
        <v>138</v>
      </c>
      <c r="D16606" s="74" t="str">
        <f t="shared" si="519"/>
        <v>dez/2019</v>
      </c>
      <c r="E16606" s="267">
        <v>43818</v>
      </c>
      <c r="F16606" s="263" t="s">
        <v>1261</v>
      </c>
      <c r="G16606" s="263" t="s">
        <v>2229</v>
      </c>
      <c r="H16606" s="268" t="s">
        <v>2338</v>
      </c>
      <c r="I16606" s="268" t="s">
        <v>135</v>
      </c>
      <c r="J16606" s="289">
        <v>-38.04</v>
      </c>
      <c r="K16606" s="83" t="str">
        <f>IFERROR(IFERROR(VLOOKUP(I16606,'DE-PARA'!B:D,3,0),VLOOKUP(I16606,'DE-PARA'!C:D,2,0)),"NÃO ENCONTRADO")</f>
        <v>Outras Saídas</v>
      </c>
      <c r="L16606" s="50" t="str">
        <f>VLOOKUP(K16606,'Base -Receita-Despesa'!$B:$AS,1,FALSE)</f>
        <v>Outras Saídas</v>
      </c>
    </row>
    <row r="16607" spans="1:12" x14ac:dyDescent="0.3">
      <c r="A16607" s="82" t="str">
        <f t="shared" si="518"/>
        <v>2019</v>
      </c>
      <c r="B16607" s="263" t="s">
        <v>2228</v>
      </c>
      <c r="C16607" s="264" t="s">
        <v>138</v>
      </c>
      <c r="D16607" s="74" t="str">
        <f t="shared" si="519"/>
        <v>dez/2019</v>
      </c>
      <c r="E16607" s="267">
        <v>43818</v>
      </c>
      <c r="F16607" s="263" t="s">
        <v>5055</v>
      </c>
      <c r="G16607" s="263" t="s">
        <v>3208</v>
      </c>
      <c r="H16607" s="268" t="s">
        <v>3840</v>
      </c>
      <c r="I16607" s="268" t="s">
        <v>2209</v>
      </c>
      <c r="J16607" s="289">
        <v>-42.97</v>
      </c>
      <c r="K16607" s="83" t="str">
        <f>IFERROR(IFERROR(VLOOKUP(I16607,'DE-PARA'!B:D,3,0),VLOOKUP(I16607,'DE-PARA'!C:D,2,0)),"NÃO ENCONTRADO")</f>
        <v>Despesas com Viagens</v>
      </c>
      <c r="L16607" s="50" t="str">
        <f>VLOOKUP(K16607,'Base -Receita-Despesa'!$B:$AS,1,FALSE)</f>
        <v>Despesas com Viagens</v>
      </c>
    </row>
    <row r="16608" spans="1:12" x14ac:dyDescent="0.3">
      <c r="A16608" s="82" t="str">
        <f t="shared" si="518"/>
        <v>2019</v>
      </c>
      <c r="B16608" s="263" t="s">
        <v>2228</v>
      </c>
      <c r="C16608" s="264" t="s">
        <v>138</v>
      </c>
      <c r="D16608" s="74" t="str">
        <f t="shared" si="519"/>
        <v>dez/2019</v>
      </c>
      <c r="E16608" s="267">
        <v>43818</v>
      </c>
      <c r="F16608" s="263" t="s">
        <v>5055</v>
      </c>
      <c r="G16608" s="263" t="s">
        <v>3208</v>
      </c>
      <c r="H16608" s="268" t="s">
        <v>1457</v>
      </c>
      <c r="I16608" s="268" t="s">
        <v>2209</v>
      </c>
      <c r="J16608" s="289">
        <v>-44.4</v>
      </c>
      <c r="K16608" s="83" t="str">
        <f>IFERROR(IFERROR(VLOOKUP(I16608,'DE-PARA'!B:D,3,0),VLOOKUP(I16608,'DE-PARA'!C:D,2,0)),"NÃO ENCONTRADO")</f>
        <v>Despesas com Viagens</v>
      </c>
      <c r="L16608" s="50" t="str">
        <f>VLOOKUP(K16608,'Base -Receita-Despesa'!$B:$AS,1,FALSE)</f>
        <v>Despesas com Viagens</v>
      </c>
    </row>
    <row r="16609" spans="1:12" x14ac:dyDescent="0.3">
      <c r="A16609" s="82" t="str">
        <f t="shared" si="518"/>
        <v>2019</v>
      </c>
      <c r="B16609" s="263" t="s">
        <v>2228</v>
      </c>
      <c r="C16609" s="264" t="s">
        <v>138</v>
      </c>
      <c r="D16609" s="74" t="str">
        <f t="shared" si="519"/>
        <v>dez/2019</v>
      </c>
      <c r="E16609" s="267">
        <v>43818</v>
      </c>
      <c r="F16609" s="263" t="s">
        <v>5055</v>
      </c>
      <c r="G16609" s="263" t="s">
        <v>3208</v>
      </c>
      <c r="H16609" s="268" t="s">
        <v>2979</v>
      </c>
      <c r="I16609" s="268" t="s">
        <v>2209</v>
      </c>
      <c r="J16609" s="289">
        <v>-66.989999999999995</v>
      </c>
      <c r="K16609" s="83" t="str">
        <f>IFERROR(IFERROR(VLOOKUP(I16609,'DE-PARA'!B:D,3,0),VLOOKUP(I16609,'DE-PARA'!C:D,2,0)),"NÃO ENCONTRADO")</f>
        <v>Despesas com Viagens</v>
      </c>
      <c r="L16609" s="50" t="str">
        <f>VLOOKUP(K16609,'Base -Receita-Despesa'!$B:$AS,1,FALSE)</f>
        <v>Despesas com Viagens</v>
      </c>
    </row>
    <row r="16610" spans="1:12" x14ac:dyDescent="0.3">
      <c r="A16610" s="82" t="str">
        <f t="shared" si="518"/>
        <v>2019</v>
      </c>
      <c r="B16610" s="263" t="s">
        <v>2228</v>
      </c>
      <c r="C16610" s="264" t="s">
        <v>138</v>
      </c>
      <c r="D16610" s="74" t="str">
        <f t="shared" si="519"/>
        <v>dez/2019</v>
      </c>
      <c r="E16610" s="267">
        <v>43818</v>
      </c>
      <c r="F16610" s="263" t="s">
        <v>5055</v>
      </c>
      <c r="G16610" s="263" t="s">
        <v>3208</v>
      </c>
      <c r="H16610" s="268" t="s">
        <v>4567</v>
      </c>
      <c r="I16610" s="268" t="s">
        <v>2209</v>
      </c>
      <c r="J16610" s="289">
        <v>-70</v>
      </c>
      <c r="K16610" s="83" t="str">
        <f>IFERROR(IFERROR(VLOOKUP(I16610,'DE-PARA'!B:D,3,0),VLOOKUP(I16610,'DE-PARA'!C:D,2,0)),"NÃO ENCONTRADO")</f>
        <v>Despesas com Viagens</v>
      </c>
      <c r="L16610" s="50" t="str">
        <f>VLOOKUP(K16610,'Base -Receita-Despesa'!$B:$AS,1,FALSE)</f>
        <v>Despesas com Viagens</v>
      </c>
    </row>
    <row r="16611" spans="1:12" x14ac:dyDescent="0.3">
      <c r="A16611" s="82" t="str">
        <f t="shared" si="518"/>
        <v>2019</v>
      </c>
      <c r="B16611" s="263" t="s">
        <v>2228</v>
      </c>
      <c r="C16611" s="264" t="s">
        <v>138</v>
      </c>
      <c r="D16611" s="74" t="str">
        <f t="shared" si="519"/>
        <v>dez/2019</v>
      </c>
      <c r="E16611" s="267">
        <v>43818</v>
      </c>
      <c r="F16611" s="263" t="s">
        <v>5055</v>
      </c>
      <c r="G16611" s="263" t="s">
        <v>3208</v>
      </c>
      <c r="H16611" s="268" t="s">
        <v>1258</v>
      </c>
      <c r="I16611" s="268" t="s">
        <v>2209</v>
      </c>
      <c r="J16611" s="289">
        <v>-82.17</v>
      </c>
      <c r="K16611" s="83" t="str">
        <f>IFERROR(IFERROR(VLOOKUP(I16611,'DE-PARA'!B:D,3,0),VLOOKUP(I16611,'DE-PARA'!C:D,2,0)),"NÃO ENCONTRADO")</f>
        <v>Despesas com Viagens</v>
      </c>
      <c r="L16611" s="50" t="str">
        <f>VLOOKUP(K16611,'Base -Receita-Despesa'!$B:$AS,1,FALSE)</f>
        <v>Despesas com Viagens</v>
      </c>
    </row>
    <row r="16612" spans="1:12" x14ac:dyDescent="0.3">
      <c r="A16612" s="82" t="str">
        <f t="shared" si="518"/>
        <v>2019</v>
      </c>
      <c r="B16612" s="263" t="s">
        <v>2228</v>
      </c>
      <c r="C16612" s="264" t="s">
        <v>138</v>
      </c>
      <c r="D16612" s="74" t="str">
        <f t="shared" si="519"/>
        <v>dez/2019</v>
      </c>
      <c r="E16612" s="267">
        <v>43818</v>
      </c>
      <c r="F16612" s="263" t="s">
        <v>5055</v>
      </c>
      <c r="G16612" s="263" t="s">
        <v>3208</v>
      </c>
      <c r="H16612" s="268" t="s">
        <v>1119</v>
      </c>
      <c r="I16612" s="268" t="s">
        <v>2209</v>
      </c>
      <c r="J16612" s="289">
        <v>-170.75</v>
      </c>
      <c r="K16612" s="83" t="str">
        <f>IFERROR(IFERROR(VLOOKUP(I16612,'DE-PARA'!B:D,3,0),VLOOKUP(I16612,'DE-PARA'!C:D,2,0)),"NÃO ENCONTRADO")</f>
        <v>Despesas com Viagens</v>
      </c>
      <c r="L16612" s="50" t="str">
        <f>VLOOKUP(K16612,'Base -Receita-Despesa'!$B:$AS,1,FALSE)</f>
        <v>Despesas com Viagens</v>
      </c>
    </row>
    <row r="16613" spans="1:12" x14ac:dyDescent="0.3">
      <c r="A16613" s="82" t="str">
        <f t="shared" si="518"/>
        <v>2019</v>
      </c>
      <c r="B16613" s="263" t="s">
        <v>2228</v>
      </c>
      <c r="C16613" s="264" t="s">
        <v>138</v>
      </c>
      <c r="D16613" s="74" t="str">
        <f t="shared" si="519"/>
        <v>dez/2019</v>
      </c>
      <c r="E16613" s="267">
        <v>43818</v>
      </c>
      <c r="F16613" s="263" t="s">
        <v>5055</v>
      </c>
      <c r="G16613" s="263" t="s">
        <v>3208</v>
      </c>
      <c r="H16613" s="268" t="s">
        <v>4986</v>
      </c>
      <c r="I16613" s="268" t="s">
        <v>2209</v>
      </c>
      <c r="J16613" s="289">
        <v>-263.16000000000003</v>
      </c>
      <c r="K16613" s="83" t="str">
        <f>IFERROR(IFERROR(VLOOKUP(I16613,'DE-PARA'!B:D,3,0),VLOOKUP(I16613,'DE-PARA'!C:D,2,0)),"NÃO ENCONTRADO")</f>
        <v>Despesas com Viagens</v>
      </c>
      <c r="L16613" s="50" t="str">
        <f>VLOOKUP(K16613,'Base -Receita-Despesa'!$B:$AS,1,FALSE)</f>
        <v>Despesas com Viagens</v>
      </c>
    </row>
    <row r="16614" spans="1:12" x14ac:dyDescent="0.3">
      <c r="A16614" s="82" t="str">
        <f t="shared" si="518"/>
        <v>2019</v>
      </c>
      <c r="B16614" s="263" t="s">
        <v>2228</v>
      </c>
      <c r="C16614" s="264" t="s">
        <v>138</v>
      </c>
      <c r="D16614" s="74" t="str">
        <f t="shared" si="519"/>
        <v>dez/2019</v>
      </c>
      <c r="E16614" s="267">
        <v>43818</v>
      </c>
      <c r="F16614" s="263" t="s">
        <v>5055</v>
      </c>
      <c r="G16614" s="263" t="s">
        <v>3208</v>
      </c>
      <c r="H16614" s="268" t="s">
        <v>4641</v>
      </c>
      <c r="I16614" s="268" t="s">
        <v>2209</v>
      </c>
      <c r="J16614" s="289">
        <v>-263.16000000000003</v>
      </c>
      <c r="K16614" s="83" t="str">
        <f>IFERROR(IFERROR(VLOOKUP(I16614,'DE-PARA'!B:D,3,0),VLOOKUP(I16614,'DE-PARA'!C:D,2,0)),"NÃO ENCONTRADO")</f>
        <v>Despesas com Viagens</v>
      </c>
      <c r="L16614" s="50" t="str">
        <f>VLOOKUP(K16614,'Base -Receita-Despesa'!$B:$AS,1,FALSE)</f>
        <v>Despesas com Viagens</v>
      </c>
    </row>
    <row r="16615" spans="1:12" x14ac:dyDescent="0.3">
      <c r="A16615" s="82" t="str">
        <f t="shared" si="518"/>
        <v>2019</v>
      </c>
      <c r="B16615" s="263" t="s">
        <v>2228</v>
      </c>
      <c r="C16615" s="264" t="s">
        <v>138</v>
      </c>
      <c r="D16615" s="74" t="str">
        <f t="shared" si="519"/>
        <v>dez/2019</v>
      </c>
      <c r="E16615" s="267">
        <v>43818</v>
      </c>
      <c r="F16615" s="263" t="s">
        <v>5055</v>
      </c>
      <c r="G16615" s="263" t="s">
        <v>3208</v>
      </c>
      <c r="H16615" s="268" t="s">
        <v>4986</v>
      </c>
      <c r="I16615" s="268" t="s">
        <v>2209</v>
      </c>
      <c r="J16615" s="289">
        <v>-263.17</v>
      </c>
      <c r="K16615" s="83" t="str">
        <f>IFERROR(IFERROR(VLOOKUP(I16615,'DE-PARA'!B:D,3,0),VLOOKUP(I16615,'DE-PARA'!C:D,2,0)),"NÃO ENCONTRADO")</f>
        <v>Despesas com Viagens</v>
      </c>
      <c r="L16615" s="50" t="str">
        <f>VLOOKUP(K16615,'Base -Receita-Despesa'!$B:$AS,1,FALSE)</f>
        <v>Despesas com Viagens</v>
      </c>
    </row>
    <row r="16616" spans="1:12" x14ac:dyDescent="0.3">
      <c r="A16616" s="82" t="str">
        <f t="shared" si="518"/>
        <v>2019</v>
      </c>
      <c r="B16616" s="263" t="s">
        <v>2228</v>
      </c>
      <c r="C16616" s="264" t="s">
        <v>138</v>
      </c>
      <c r="D16616" s="74" t="str">
        <f t="shared" si="519"/>
        <v>dez/2019</v>
      </c>
      <c r="E16616" s="267">
        <v>43818</v>
      </c>
      <c r="F16616" s="263" t="s">
        <v>5055</v>
      </c>
      <c r="G16616" s="263" t="s">
        <v>3208</v>
      </c>
      <c r="H16616" s="268" t="s">
        <v>1119</v>
      </c>
      <c r="I16616" s="268" t="s">
        <v>2209</v>
      </c>
      <c r="J16616" s="289">
        <v>-294.02999999999997</v>
      </c>
      <c r="K16616" s="83" t="str">
        <f>IFERROR(IFERROR(VLOOKUP(I16616,'DE-PARA'!B:D,3,0),VLOOKUP(I16616,'DE-PARA'!C:D,2,0)),"NÃO ENCONTRADO")</f>
        <v>Despesas com Viagens</v>
      </c>
      <c r="L16616" s="50" t="str">
        <f>VLOOKUP(K16616,'Base -Receita-Despesa'!$B:$AS,1,FALSE)</f>
        <v>Despesas com Viagens</v>
      </c>
    </row>
    <row r="16617" spans="1:12" x14ac:dyDescent="0.3">
      <c r="A16617" s="82" t="str">
        <f t="shared" si="518"/>
        <v>2019</v>
      </c>
      <c r="B16617" s="263" t="s">
        <v>2228</v>
      </c>
      <c r="C16617" s="264" t="s">
        <v>138</v>
      </c>
      <c r="D16617" s="74" t="str">
        <f t="shared" si="519"/>
        <v>dez/2019</v>
      </c>
      <c r="E16617" s="267">
        <v>43818</v>
      </c>
      <c r="F16617" s="263" t="s">
        <v>5055</v>
      </c>
      <c r="G16617" s="263" t="s">
        <v>3208</v>
      </c>
      <c r="H16617" s="268" t="s">
        <v>4674</v>
      </c>
      <c r="I16617" s="268" t="s">
        <v>2209</v>
      </c>
      <c r="J16617" s="289">
        <v>-315.85000000000002</v>
      </c>
      <c r="K16617" s="83" t="str">
        <f>IFERROR(IFERROR(VLOOKUP(I16617,'DE-PARA'!B:D,3,0),VLOOKUP(I16617,'DE-PARA'!C:D,2,0)),"NÃO ENCONTRADO")</f>
        <v>Despesas com Viagens</v>
      </c>
      <c r="L16617" s="50" t="str">
        <f>VLOOKUP(K16617,'Base -Receita-Despesa'!$B:$AS,1,FALSE)</f>
        <v>Despesas com Viagens</v>
      </c>
    </row>
    <row r="16618" spans="1:12" x14ac:dyDescent="0.3">
      <c r="A16618" s="82" t="str">
        <f t="shared" ref="A16618:A16681" si="520">IF(K16618="NÃO ENCONTRADO",0,RIGHT(D16618,4))</f>
        <v>2019</v>
      </c>
      <c r="B16618" s="263" t="s">
        <v>2228</v>
      </c>
      <c r="C16618" s="264" t="s">
        <v>138</v>
      </c>
      <c r="D16618" s="74" t="str">
        <f t="shared" si="519"/>
        <v>dez/2019</v>
      </c>
      <c r="E16618" s="267">
        <v>43818</v>
      </c>
      <c r="F16618" s="263" t="s">
        <v>1261</v>
      </c>
      <c r="G16618" s="263" t="s">
        <v>2229</v>
      </c>
      <c r="H16618" s="268" t="s">
        <v>4532</v>
      </c>
      <c r="I16618" s="268" t="s">
        <v>135</v>
      </c>
      <c r="J16618" s="289">
        <v>-1</v>
      </c>
      <c r="K16618" s="83" t="str">
        <f>IFERROR(IFERROR(VLOOKUP(I16618,'DE-PARA'!B:D,3,0),VLOOKUP(I16618,'DE-PARA'!C:D,2,0)),"NÃO ENCONTRADO")</f>
        <v>Outras Saídas</v>
      </c>
      <c r="L16618" s="50" t="str">
        <f>VLOOKUP(K16618,'Base -Receita-Despesa'!$B:$AS,1,FALSE)</f>
        <v>Outras Saídas</v>
      </c>
    </row>
    <row r="16619" spans="1:12" x14ac:dyDescent="0.3">
      <c r="A16619" s="82" t="str">
        <f t="shared" si="520"/>
        <v>2019</v>
      </c>
      <c r="B16619" s="263" t="s">
        <v>2228</v>
      </c>
      <c r="C16619" s="264" t="s">
        <v>138</v>
      </c>
      <c r="D16619" s="74" t="str">
        <f t="shared" si="519"/>
        <v>dez/2019</v>
      </c>
      <c r="E16619" s="267">
        <v>43818</v>
      </c>
      <c r="F16619" s="263" t="s">
        <v>1261</v>
      </c>
      <c r="G16619" s="263" t="s">
        <v>2229</v>
      </c>
      <c r="H16619" s="268" t="s">
        <v>4532</v>
      </c>
      <c r="I16619" s="268" t="s">
        <v>135</v>
      </c>
      <c r="J16619" s="289">
        <v>-1</v>
      </c>
      <c r="K16619" s="83" t="str">
        <f>IFERROR(IFERROR(VLOOKUP(I16619,'DE-PARA'!B:D,3,0),VLOOKUP(I16619,'DE-PARA'!C:D,2,0)),"NÃO ENCONTRADO")</f>
        <v>Outras Saídas</v>
      </c>
      <c r="L16619" s="50" t="str">
        <f>VLOOKUP(K16619,'Base -Receita-Despesa'!$B:$AS,1,FALSE)</f>
        <v>Outras Saídas</v>
      </c>
    </row>
    <row r="16620" spans="1:12" x14ac:dyDescent="0.3">
      <c r="A16620" s="82" t="str">
        <f t="shared" si="520"/>
        <v>2019</v>
      </c>
      <c r="B16620" s="263" t="s">
        <v>2228</v>
      </c>
      <c r="C16620" s="264" t="s">
        <v>138</v>
      </c>
      <c r="D16620" s="74" t="str">
        <f t="shared" si="519"/>
        <v>dez/2019</v>
      </c>
      <c r="E16620" s="267">
        <v>43818</v>
      </c>
      <c r="F16620" s="263" t="s">
        <v>1261</v>
      </c>
      <c r="G16620" s="263" t="s">
        <v>2229</v>
      </c>
      <c r="H16620" s="268" t="s">
        <v>4532</v>
      </c>
      <c r="I16620" s="268" t="s">
        <v>135</v>
      </c>
      <c r="J16620" s="289">
        <v>-1</v>
      </c>
      <c r="K16620" s="83" t="str">
        <f>IFERROR(IFERROR(VLOOKUP(I16620,'DE-PARA'!B:D,3,0),VLOOKUP(I16620,'DE-PARA'!C:D,2,0)),"NÃO ENCONTRADO")</f>
        <v>Outras Saídas</v>
      </c>
      <c r="L16620" s="50" t="str">
        <f>VLOOKUP(K16620,'Base -Receita-Despesa'!$B:$AS,1,FALSE)</f>
        <v>Outras Saídas</v>
      </c>
    </row>
    <row r="16621" spans="1:12" x14ac:dyDescent="0.3">
      <c r="A16621" s="82" t="str">
        <f t="shared" si="520"/>
        <v>2019</v>
      </c>
      <c r="B16621" s="263" t="s">
        <v>2228</v>
      </c>
      <c r="C16621" s="264" t="s">
        <v>138</v>
      </c>
      <c r="D16621" s="74" t="str">
        <f t="shared" si="519"/>
        <v>dez/2019</v>
      </c>
      <c r="E16621" s="267">
        <v>43818</v>
      </c>
      <c r="F16621" s="263" t="s">
        <v>1261</v>
      </c>
      <c r="G16621" s="263" t="s">
        <v>2229</v>
      </c>
      <c r="H16621" s="268" t="s">
        <v>4532</v>
      </c>
      <c r="I16621" s="268" t="s">
        <v>135</v>
      </c>
      <c r="J16621" s="289">
        <v>-1</v>
      </c>
      <c r="K16621" s="83" t="str">
        <f>IFERROR(IFERROR(VLOOKUP(I16621,'DE-PARA'!B:D,3,0),VLOOKUP(I16621,'DE-PARA'!C:D,2,0)),"NÃO ENCONTRADO")</f>
        <v>Outras Saídas</v>
      </c>
      <c r="L16621" s="50" t="str">
        <f>VLOOKUP(K16621,'Base -Receita-Despesa'!$B:$AS,1,FALSE)</f>
        <v>Outras Saídas</v>
      </c>
    </row>
    <row r="16622" spans="1:12" x14ac:dyDescent="0.3">
      <c r="A16622" s="82" t="str">
        <f t="shared" si="520"/>
        <v>2019</v>
      </c>
      <c r="B16622" s="263" t="s">
        <v>2228</v>
      </c>
      <c r="C16622" s="264" t="s">
        <v>138</v>
      </c>
      <c r="D16622" s="74" t="str">
        <f t="shared" si="519"/>
        <v>dez/2019</v>
      </c>
      <c r="E16622" s="267">
        <v>43818</v>
      </c>
      <c r="F16622" s="263" t="s">
        <v>1261</v>
      </c>
      <c r="G16622" s="263" t="s">
        <v>2229</v>
      </c>
      <c r="H16622" s="268" t="s">
        <v>879</v>
      </c>
      <c r="I16622" s="268" t="s">
        <v>135</v>
      </c>
      <c r="J16622" s="289">
        <v>-9.5</v>
      </c>
      <c r="K16622" s="83" t="str">
        <f>IFERROR(IFERROR(VLOOKUP(I16622,'DE-PARA'!B:D,3,0),VLOOKUP(I16622,'DE-PARA'!C:D,2,0)),"NÃO ENCONTRADO")</f>
        <v>Outras Saídas</v>
      </c>
      <c r="L16622" s="50" t="str">
        <f>VLOOKUP(K16622,'Base -Receita-Despesa'!$B:$AS,1,FALSE)</f>
        <v>Outras Saídas</v>
      </c>
    </row>
    <row r="16623" spans="1:12" x14ac:dyDescent="0.3">
      <c r="A16623" s="82" t="str">
        <f t="shared" si="520"/>
        <v>2019</v>
      </c>
      <c r="B16623" s="263" t="s">
        <v>2228</v>
      </c>
      <c r="C16623" s="264" t="s">
        <v>138</v>
      </c>
      <c r="D16623" s="74" t="str">
        <f t="shared" si="519"/>
        <v>dez/2019</v>
      </c>
      <c r="E16623" s="267">
        <v>43818</v>
      </c>
      <c r="F16623" s="263" t="s">
        <v>1261</v>
      </c>
      <c r="G16623" s="263" t="s">
        <v>2229</v>
      </c>
      <c r="H16623" s="268" t="s">
        <v>879</v>
      </c>
      <c r="I16623" s="268" t="s">
        <v>135</v>
      </c>
      <c r="J16623" s="289">
        <v>-9.5</v>
      </c>
      <c r="K16623" s="83" t="str">
        <f>IFERROR(IFERROR(VLOOKUP(I16623,'DE-PARA'!B:D,3,0),VLOOKUP(I16623,'DE-PARA'!C:D,2,0)),"NÃO ENCONTRADO")</f>
        <v>Outras Saídas</v>
      </c>
      <c r="L16623" s="50" t="str">
        <f>VLOOKUP(K16623,'Base -Receita-Despesa'!$B:$AS,1,FALSE)</f>
        <v>Outras Saídas</v>
      </c>
    </row>
    <row r="16624" spans="1:12" x14ac:dyDescent="0.3">
      <c r="A16624" s="82" t="str">
        <f t="shared" si="520"/>
        <v>2019</v>
      </c>
      <c r="B16624" s="263" t="s">
        <v>2228</v>
      </c>
      <c r="C16624" s="264" t="s">
        <v>138</v>
      </c>
      <c r="D16624" s="74" t="str">
        <f t="shared" si="519"/>
        <v>dez/2019</v>
      </c>
      <c r="E16624" s="267">
        <v>43818</v>
      </c>
      <c r="F16624" s="263" t="s">
        <v>1261</v>
      </c>
      <c r="G16624" s="263" t="s">
        <v>2229</v>
      </c>
      <c r="H16624" s="268" t="s">
        <v>879</v>
      </c>
      <c r="I16624" s="268" t="s">
        <v>135</v>
      </c>
      <c r="J16624" s="289">
        <v>-9.5</v>
      </c>
      <c r="K16624" s="83" t="str">
        <f>IFERROR(IFERROR(VLOOKUP(I16624,'DE-PARA'!B:D,3,0),VLOOKUP(I16624,'DE-PARA'!C:D,2,0)),"NÃO ENCONTRADO")</f>
        <v>Outras Saídas</v>
      </c>
      <c r="L16624" s="50" t="str">
        <f>VLOOKUP(K16624,'Base -Receita-Despesa'!$B:$AS,1,FALSE)</f>
        <v>Outras Saídas</v>
      </c>
    </row>
    <row r="16625" spans="1:12" x14ac:dyDescent="0.3">
      <c r="A16625" s="82" t="str">
        <f t="shared" si="520"/>
        <v>2019</v>
      </c>
      <c r="B16625" s="263" t="s">
        <v>2228</v>
      </c>
      <c r="C16625" s="264" t="s">
        <v>138</v>
      </c>
      <c r="D16625" s="74" t="str">
        <f t="shared" si="519"/>
        <v>dez/2019</v>
      </c>
      <c r="E16625" s="267">
        <v>43818</v>
      </c>
      <c r="F16625" s="263" t="s">
        <v>1261</v>
      </c>
      <c r="G16625" s="263" t="s">
        <v>2229</v>
      </c>
      <c r="H16625" s="268" t="s">
        <v>879</v>
      </c>
      <c r="I16625" s="268" t="s">
        <v>135</v>
      </c>
      <c r="J16625" s="289">
        <v>-9.5</v>
      </c>
      <c r="K16625" s="83" t="str">
        <f>IFERROR(IFERROR(VLOOKUP(I16625,'DE-PARA'!B:D,3,0),VLOOKUP(I16625,'DE-PARA'!C:D,2,0)),"NÃO ENCONTRADO")</f>
        <v>Outras Saídas</v>
      </c>
      <c r="L16625" s="50" t="str">
        <f>VLOOKUP(K16625,'Base -Receita-Despesa'!$B:$AS,1,FALSE)</f>
        <v>Outras Saídas</v>
      </c>
    </row>
    <row r="16626" spans="1:12" x14ac:dyDescent="0.3">
      <c r="A16626" s="82" t="str">
        <f t="shared" si="520"/>
        <v>2019</v>
      </c>
      <c r="B16626" s="263" t="s">
        <v>2228</v>
      </c>
      <c r="C16626" s="264" t="s">
        <v>138</v>
      </c>
      <c r="D16626" s="74" t="str">
        <f t="shared" si="519"/>
        <v>dez/2019</v>
      </c>
      <c r="E16626" s="267">
        <v>43818</v>
      </c>
      <c r="F16626" s="263" t="s">
        <v>1261</v>
      </c>
      <c r="G16626" s="263" t="s">
        <v>2229</v>
      </c>
      <c r="H16626" s="268" t="s">
        <v>879</v>
      </c>
      <c r="I16626" s="268" t="s">
        <v>135</v>
      </c>
      <c r="J16626" s="289">
        <v>-9.5</v>
      </c>
      <c r="K16626" s="83" t="str">
        <f>IFERROR(IFERROR(VLOOKUP(I16626,'DE-PARA'!B:D,3,0),VLOOKUP(I16626,'DE-PARA'!C:D,2,0)),"NÃO ENCONTRADO")</f>
        <v>Outras Saídas</v>
      </c>
      <c r="L16626" s="50" t="str">
        <f>VLOOKUP(K16626,'Base -Receita-Despesa'!$B:$AS,1,FALSE)</f>
        <v>Outras Saídas</v>
      </c>
    </row>
    <row r="16627" spans="1:12" x14ac:dyDescent="0.3">
      <c r="A16627" s="82" t="str">
        <f t="shared" si="520"/>
        <v>2019</v>
      </c>
      <c r="B16627" s="263" t="s">
        <v>2228</v>
      </c>
      <c r="C16627" s="264" t="s">
        <v>138</v>
      </c>
      <c r="D16627" s="74" t="str">
        <f t="shared" si="519"/>
        <v>dez/2019</v>
      </c>
      <c r="E16627" s="267">
        <v>43818</v>
      </c>
      <c r="F16627" s="263">
        <v>20025</v>
      </c>
      <c r="G16627" s="263" t="s">
        <v>2229</v>
      </c>
      <c r="H16627" s="268" t="s">
        <v>4792</v>
      </c>
      <c r="I16627" s="268" t="s">
        <v>2181</v>
      </c>
      <c r="J16627" s="288">
        <v>-1208.5</v>
      </c>
      <c r="K16627" s="83" t="str">
        <f>IFERROR(IFERROR(VLOOKUP(I16627,'DE-PARA'!B:D,3,0),VLOOKUP(I16627,'DE-PARA'!C:D,2,0)),"NÃO ENCONTRADO")</f>
        <v>Materiais</v>
      </c>
      <c r="L16627" s="50" t="str">
        <f>VLOOKUP(K16627,'Base -Receita-Despesa'!$B:$AS,1,FALSE)</f>
        <v>Materiais</v>
      </c>
    </row>
    <row r="16628" spans="1:12" x14ac:dyDescent="0.3">
      <c r="A16628" s="82" t="str">
        <f t="shared" si="520"/>
        <v>2019</v>
      </c>
      <c r="B16628" s="263" t="s">
        <v>2228</v>
      </c>
      <c r="C16628" s="264" t="s">
        <v>138</v>
      </c>
      <c r="D16628" s="74" t="str">
        <f t="shared" si="519"/>
        <v>dez/2019</v>
      </c>
      <c r="E16628" s="267">
        <v>43818</v>
      </c>
      <c r="F16628" s="263" t="s">
        <v>1070</v>
      </c>
      <c r="G16628" s="263" t="s">
        <v>2229</v>
      </c>
      <c r="H16628" s="268" t="s">
        <v>1071</v>
      </c>
      <c r="I16628" s="268" t="s">
        <v>2237</v>
      </c>
      <c r="J16628" s="288">
        <v>8240.6299999999992</v>
      </c>
      <c r="K16628" s="83" t="str">
        <f>IFERROR(IFERROR(VLOOKUP(I16628,'DE-PARA'!B:D,3,0),VLOOKUP(I16628,'DE-PARA'!C:D,2,0)),"NÃO ENCONTRADO")</f>
        <v>Entrada Conta Aplicação (+)</v>
      </c>
      <c r="L16628" s="50" t="str">
        <f>VLOOKUP(K16628,'Base -Receita-Despesa'!$B:$AS,1,FALSE)</f>
        <v>ENTRADA CONTA APLICAÇÃO (+)</v>
      </c>
    </row>
    <row r="16629" spans="1:12" x14ac:dyDescent="0.3">
      <c r="A16629" s="82" t="str">
        <f t="shared" si="520"/>
        <v>2019</v>
      </c>
      <c r="B16629" s="263" t="s">
        <v>2228</v>
      </c>
      <c r="C16629" s="264" t="s">
        <v>138</v>
      </c>
      <c r="D16629" s="74" t="str">
        <f t="shared" si="519"/>
        <v>dez/2019</v>
      </c>
      <c r="E16629" s="267">
        <v>43818</v>
      </c>
      <c r="F16629" s="263">
        <v>1912007267232</v>
      </c>
      <c r="G16629" s="263" t="s">
        <v>2229</v>
      </c>
      <c r="H16629" s="268" t="s">
        <v>516</v>
      </c>
      <c r="I16629" s="268" t="s">
        <v>151</v>
      </c>
      <c r="J16629" s="288">
        <v>-1796.26</v>
      </c>
      <c r="K16629" s="83" t="str">
        <f>IFERROR(IFERROR(VLOOKUP(I16629,'DE-PARA'!B:D,3,0),VLOOKUP(I16629,'DE-PARA'!C:D,2,0)),"NÃO ENCONTRADO")</f>
        <v>Concessionárias (água, luz e telefone)</v>
      </c>
      <c r="L16629" s="50" t="str">
        <f>VLOOKUP(K16629,'Base -Receita-Despesa'!$B:$AS,1,FALSE)</f>
        <v>Concessionárias (água, luz e telefone)</v>
      </c>
    </row>
    <row r="16630" spans="1:12" x14ac:dyDescent="0.3">
      <c r="A16630" s="82" t="str">
        <f t="shared" si="520"/>
        <v>2019</v>
      </c>
      <c r="B16630" s="263" t="s">
        <v>2228</v>
      </c>
      <c r="C16630" s="264" t="s">
        <v>138</v>
      </c>
      <c r="D16630" s="74" t="str">
        <f t="shared" si="519"/>
        <v>dez/2019</v>
      </c>
      <c r="E16630" s="267">
        <v>43818</v>
      </c>
      <c r="F16630" s="263">
        <v>1912007267233</v>
      </c>
      <c r="G16630" s="263" t="s">
        <v>2229</v>
      </c>
      <c r="H16630" s="268" t="s">
        <v>516</v>
      </c>
      <c r="I16630" s="268" t="s">
        <v>151</v>
      </c>
      <c r="J16630" s="288">
        <v>-3307.72</v>
      </c>
      <c r="K16630" s="83" t="str">
        <f>IFERROR(IFERROR(VLOOKUP(I16630,'DE-PARA'!B:D,3,0),VLOOKUP(I16630,'DE-PARA'!C:D,2,0)),"NÃO ENCONTRADO")</f>
        <v>Concessionárias (água, luz e telefone)</v>
      </c>
      <c r="L16630" s="50" t="str">
        <f>VLOOKUP(K16630,'Base -Receita-Despesa'!$B:$AS,1,FALSE)</f>
        <v>Concessionárias (água, luz e telefone)</v>
      </c>
    </row>
    <row r="16631" spans="1:12" x14ac:dyDescent="0.3">
      <c r="A16631" s="82" t="str">
        <f t="shared" si="520"/>
        <v>2019</v>
      </c>
      <c r="B16631" s="263" t="s">
        <v>2240</v>
      </c>
      <c r="C16631" s="264" t="s">
        <v>138</v>
      </c>
      <c r="D16631" s="74" t="str">
        <f t="shared" si="519"/>
        <v>dez/2019</v>
      </c>
      <c r="E16631" s="267">
        <v>43822</v>
      </c>
      <c r="F16631" s="263" t="s">
        <v>1070</v>
      </c>
      <c r="G16631" s="263" t="s">
        <v>3208</v>
      </c>
      <c r="H16631" s="268" t="s">
        <v>1071</v>
      </c>
      <c r="I16631" s="268" t="s">
        <v>2237</v>
      </c>
      <c r="J16631" s="289">
        <v>0.01</v>
      </c>
      <c r="K16631" s="83" t="str">
        <f>IFERROR(IFERROR(VLOOKUP(I16631,'DE-PARA'!B:D,3,0),VLOOKUP(I16631,'DE-PARA'!C:D,2,0)),"NÃO ENCONTRADO")</f>
        <v>Entrada Conta Aplicação (+)</v>
      </c>
      <c r="L16631" s="50" t="str">
        <f>VLOOKUP(K16631,'Base -Receita-Despesa'!$B:$AS,1,FALSE)</f>
        <v>ENTRADA CONTA APLICAÇÃO (+)</v>
      </c>
    </row>
    <row r="16632" spans="1:12" x14ac:dyDescent="0.3">
      <c r="A16632" s="82" t="str">
        <f t="shared" si="520"/>
        <v>2019</v>
      </c>
      <c r="B16632" s="263" t="s">
        <v>2240</v>
      </c>
      <c r="C16632" s="264" t="s">
        <v>138</v>
      </c>
      <c r="D16632" s="74" t="str">
        <f t="shared" si="519"/>
        <v>dez/2019</v>
      </c>
      <c r="E16632" s="267">
        <v>43822</v>
      </c>
      <c r="F16632" s="263" t="s">
        <v>1061</v>
      </c>
      <c r="G16632" s="263" t="s">
        <v>2229</v>
      </c>
      <c r="H16632" s="268" t="s">
        <v>4370</v>
      </c>
      <c r="I16632" s="268" t="s">
        <v>126</v>
      </c>
      <c r="J16632" s="288">
        <v>-28773.15</v>
      </c>
      <c r="K16632" s="83" t="str">
        <f>IFERROR(IFERROR(VLOOKUP(I16632,'DE-PARA'!B:D,3,0),VLOOKUP(I16632,'DE-PARA'!C:D,2,0)),"NÃO ENCONTRADO")</f>
        <v>TEV – Transferências Entre Contas (Entradas)</v>
      </c>
      <c r="L16632" s="50" t="str">
        <f>VLOOKUP(K16632,'Base -Receita-Despesa'!$B:$AS,1,FALSE)</f>
        <v>TEV – Transferências Entre Contas (Entradas)</v>
      </c>
    </row>
    <row r="16633" spans="1:12" x14ac:dyDescent="0.3">
      <c r="A16633" s="82" t="str">
        <f t="shared" si="520"/>
        <v>2019</v>
      </c>
      <c r="B16633" s="263" t="s">
        <v>2228</v>
      </c>
      <c r="C16633" s="264" t="s">
        <v>138</v>
      </c>
      <c r="D16633" s="74" t="str">
        <f t="shared" si="519"/>
        <v>dez/2019</v>
      </c>
      <c r="E16633" s="267">
        <v>43822</v>
      </c>
      <c r="F16633" s="263" t="s">
        <v>1261</v>
      </c>
      <c r="G16633" s="263" t="s">
        <v>2229</v>
      </c>
      <c r="H16633" s="268" t="s">
        <v>879</v>
      </c>
      <c r="I16633" s="268" t="s">
        <v>135</v>
      </c>
      <c r="J16633" s="289">
        <v>-9.5</v>
      </c>
      <c r="K16633" s="83" t="str">
        <f>IFERROR(IFERROR(VLOOKUP(I16633,'DE-PARA'!B:D,3,0),VLOOKUP(I16633,'DE-PARA'!C:D,2,0)),"NÃO ENCONTRADO")</f>
        <v>Outras Saídas</v>
      </c>
      <c r="L16633" s="50" t="str">
        <f>VLOOKUP(K16633,'Base -Receita-Despesa'!$B:$AS,1,FALSE)</f>
        <v>Outras Saídas</v>
      </c>
    </row>
    <row r="16634" spans="1:12" x14ac:dyDescent="0.3">
      <c r="A16634" s="82" t="str">
        <f t="shared" si="520"/>
        <v>2019</v>
      </c>
      <c r="B16634" s="263" t="s">
        <v>2228</v>
      </c>
      <c r="C16634" s="264" t="s">
        <v>138</v>
      </c>
      <c r="D16634" s="74" t="str">
        <f t="shared" si="519"/>
        <v>dez/2019</v>
      </c>
      <c r="E16634" s="267">
        <v>43822</v>
      </c>
      <c r="F16634" s="263" t="s">
        <v>1261</v>
      </c>
      <c r="G16634" s="263" t="s">
        <v>2229</v>
      </c>
      <c r="H16634" s="268" t="s">
        <v>879</v>
      </c>
      <c r="I16634" s="268" t="s">
        <v>135</v>
      </c>
      <c r="J16634" s="289">
        <v>-9.5</v>
      </c>
      <c r="K16634" s="83" t="str">
        <f>IFERROR(IFERROR(VLOOKUP(I16634,'DE-PARA'!B:D,3,0),VLOOKUP(I16634,'DE-PARA'!C:D,2,0)),"NÃO ENCONTRADO")</f>
        <v>Outras Saídas</v>
      </c>
      <c r="L16634" s="50" t="str">
        <f>VLOOKUP(K16634,'Base -Receita-Despesa'!$B:$AS,1,FALSE)</f>
        <v>Outras Saídas</v>
      </c>
    </row>
    <row r="16635" spans="1:12" x14ac:dyDescent="0.3">
      <c r="A16635" s="82" t="str">
        <f t="shared" si="520"/>
        <v>2019</v>
      </c>
      <c r="B16635" s="263" t="s">
        <v>2228</v>
      </c>
      <c r="C16635" s="264" t="s">
        <v>138</v>
      </c>
      <c r="D16635" s="74" t="str">
        <f t="shared" si="519"/>
        <v>dez/2019</v>
      </c>
      <c r="E16635" s="267">
        <v>43822</v>
      </c>
      <c r="F16635" s="263">
        <v>72884</v>
      </c>
      <c r="G16635" s="263" t="s">
        <v>2229</v>
      </c>
      <c r="H16635" s="268" t="s">
        <v>4383</v>
      </c>
      <c r="I16635" s="268" t="s">
        <v>562</v>
      </c>
      <c r="J16635" s="289">
        <v>-14.13</v>
      </c>
      <c r="K16635" s="83" t="str">
        <f>IFERROR(IFERROR(VLOOKUP(I16635,'DE-PARA'!B:D,3,0),VLOOKUP(I16635,'DE-PARA'!C:D,2,0)),"NÃO ENCONTRADO")</f>
        <v>Outras Saídas</v>
      </c>
      <c r="L16635" s="50" t="str">
        <f>VLOOKUP(K16635,'Base -Receita-Despesa'!$B:$AS,1,FALSE)</f>
        <v>Outras Saídas</v>
      </c>
    </row>
    <row r="16636" spans="1:12" x14ac:dyDescent="0.3">
      <c r="A16636" s="82" t="str">
        <f t="shared" si="520"/>
        <v>2019</v>
      </c>
      <c r="B16636" s="263" t="s">
        <v>2228</v>
      </c>
      <c r="C16636" s="264" t="s">
        <v>138</v>
      </c>
      <c r="D16636" s="74" t="str">
        <f t="shared" si="519"/>
        <v>dez/2019</v>
      </c>
      <c r="E16636" s="267">
        <v>43822</v>
      </c>
      <c r="F16636" s="263">
        <v>72884</v>
      </c>
      <c r="G16636" s="263" t="s">
        <v>2229</v>
      </c>
      <c r="H16636" s="268" t="s">
        <v>4383</v>
      </c>
      <c r="I16636" s="268" t="s">
        <v>562</v>
      </c>
      <c r="J16636" s="289">
        <v>-84.85</v>
      </c>
      <c r="K16636" s="83" t="str">
        <f>IFERROR(IFERROR(VLOOKUP(I16636,'DE-PARA'!B:D,3,0),VLOOKUP(I16636,'DE-PARA'!C:D,2,0)),"NÃO ENCONTRADO")</f>
        <v>Outras Saídas</v>
      </c>
      <c r="L16636" s="50" t="str">
        <f>VLOOKUP(K16636,'Base -Receita-Despesa'!$B:$AS,1,FALSE)</f>
        <v>Outras Saídas</v>
      </c>
    </row>
    <row r="16637" spans="1:12" x14ac:dyDescent="0.3">
      <c r="A16637" s="82" t="str">
        <f t="shared" si="520"/>
        <v>2019</v>
      </c>
      <c r="B16637" s="263" t="s">
        <v>2228</v>
      </c>
      <c r="C16637" s="264" t="s">
        <v>138</v>
      </c>
      <c r="D16637" s="74" t="str">
        <f t="shared" si="519"/>
        <v>dez/2019</v>
      </c>
      <c r="E16637" s="267">
        <v>43822</v>
      </c>
      <c r="F16637" s="263">
        <v>72884</v>
      </c>
      <c r="G16637" s="263" t="s">
        <v>2229</v>
      </c>
      <c r="H16637" s="268" t="s">
        <v>4383</v>
      </c>
      <c r="I16637" s="268" t="s">
        <v>2183</v>
      </c>
      <c r="J16637" s="288">
        <v>-4242.3599999999997</v>
      </c>
      <c r="K16637" s="83" t="str">
        <f>IFERROR(IFERROR(VLOOKUP(I16637,'DE-PARA'!B:D,3,0),VLOOKUP(I16637,'DE-PARA'!C:D,2,0)),"NÃO ENCONTRADO")</f>
        <v>Materiais</v>
      </c>
      <c r="L16637" s="50" t="str">
        <f>VLOOKUP(K16637,'Base -Receita-Despesa'!$B:$AS,1,FALSE)</f>
        <v>Materiais</v>
      </c>
    </row>
    <row r="16638" spans="1:12" x14ac:dyDescent="0.3">
      <c r="A16638" s="82" t="str">
        <f t="shared" si="520"/>
        <v>2019</v>
      </c>
      <c r="B16638" s="263" t="s">
        <v>2228</v>
      </c>
      <c r="C16638" s="264" t="s">
        <v>138</v>
      </c>
      <c r="D16638" s="74" t="str">
        <f t="shared" si="519"/>
        <v>dez/2019</v>
      </c>
      <c r="E16638" s="267">
        <v>43822</v>
      </c>
      <c r="F16638" s="263" t="s">
        <v>1070</v>
      </c>
      <c r="G16638" s="263" t="s">
        <v>2229</v>
      </c>
      <c r="H16638" s="268" t="s">
        <v>1071</v>
      </c>
      <c r="I16638" s="268" t="s">
        <v>2237</v>
      </c>
      <c r="J16638" s="288">
        <v>561754.99</v>
      </c>
      <c r="K16638" s="83" t="str">
        <f>IFERROR(IFERROR(VLOOKUP(I16638,'DE-PARA'!B:D,3,0),VLOOKUP(I16638,'DE-PARA'!C:D,2,0)),"NÃO ENCONTRADO")</f>
        <v>Entrada Conta Aplicação (+)</v>
      </c>
      <c r="L16638" s="50" t="str">
        <f>VLOOKUP(K16638,'Base -Receita-Despesa'!$B:$AS,1,FALSE)</f>
        <v>ENTRADA CONTA APLICAÇÃO (+)</v>
      </c>
    </row>
    <row r="16639" spans="1:12" x14ac:dyDescent="0.3">
      <c r="A16639" s="82" t="str">
        <f t="shared" si="520"/>
        <v>2019</v>
      </c>
      <c r="B16639" s="263" t="s">
        <v>2228</v>
      </c>
      <c r="C16639" s="264" t="s">
        <v>138</v>
      </c>
      <c r="D16639" s="74" t="str">
        <f t="shared" si="519"/>
        <v>dez/2019</v>
      </c>
      <c r="E16639" s="267">
        <v>43822</v>
      </c>
      <c r="F16639" s="263">
        <v>99</v>
      </c>
      <c r="G16639" s="263" t="s">
        <v>2229</v>
      </c>
      <c r="H16639" s="268" t="s">
        <v>4753</v>
      </c>
      <c r="I16639" s="268" t="s">
        <v>2176</v>
      </c>
      <c r="J16639" s="288">
        <v>-8536.6</v>
      </c>
      <c r="K16639" s="83" t="str">
        <f>IFERROR(IFERROR(VLOOKUP(I16639,'DE-PARA'!B:D,3,0),VLOOKUP(I16639,'DE-PARA'!C:D,2,0)),"NÃO ENCONTRADO")</f>
        <v>Pessoal</v>
      </c>
      <c r="L16639" s="50" t="str">
        <f>VLOOKUP(K16639,'Base -Receita-Despesa'!$B:$AS,1,FALSE)</f>
        <v>Pessoal</v>
      </c>
    </row>
    <row r="16640" spans="1:12" x14ac:dyDescent="0.3">
      <c r="A16640" s="82" t="str">
        <f t="shared" si="520"/>
        <v>2019</v>
      </c>
      <c r="B16640" s="263" t="s">
        <v>2228</v>
      </c>
      <c r="C16640" s="264" t="s">
        <v>138</v>
      </c>
      <c r="D16640" s="74" t="str">
        <f t="shared" si="519"/>
        <v>dez/2019</v>
      </c>
      <c r="E16640" s="267">
        <v>43822</v>
      </c>
      <c r="F16640" s="263">
        <v>98</v>
      </c>
      <c r="G16640" s="263" t="s">
        <v>2229</v>
      </c>
      <c r="H16640" s="268" t="s">
        <v>4753</v>
      </c>
      <c r="I16640" s="268" t="s">
        <v>2176</v>
      </c>
      <c r="J16640" s="288">
        <v>-18679.900000000001</v>
      </c>
      <c r="K16640" s="83" t="str">
        <f>IFERROR(IFERROR(VLOOKUP(I16640,'DE-PARA'!B:D,3,0),VLOOKUP(I16640,'DE-PARA'!C:D,2,0)),"NÃO ENCONTRADO")</f>
        <v>Pessoal</v>
      </c>
      <c r="L16640" s="50" t="str">
        <f>VLOOKUP(K16640,'Base -Receita-Despesa'!$B:$AS,1,FALSE)</f>
        <v>Pessoal</v>
      </c>
    </row>
    <row r="16641" spans="1:12" x14ac:dyDescent="0.3">
      <c r="A16641" s="82" t="str">
        <f t="shared" si="520"/>
        <v>2019</v>
      </c>
      <c r="B16641" s="263" t="s">
        <v>2228</v>
      </c>
      <c r="C16641" s="264" t="s">
        <v>138</v>
      </c>
      <c r="D16641" s="74" t="str">
        <f t="shared" si="519"/>
        <v>dez/2019</v>
      </c>
      <c r="E16641" s="267">
        <v>43822</v>
      </c>
      <c r="F16641" s="263">
        <v>100</v>
      </c>
      <c r="G16641" s="263" t="s">
        <v>2229</v>
      </c>
      <c r="H16641" s="268" t="s">
        <v>4753</v>
      </c>
      <c r="I16641" s="268" t="s">
        <v>2176</v>
      </c>
      <c r="J16641" s="288">
        <v>-186692.43</v>
      </c>
      <c r="K16641" s="83" t="str">
        <f>IFERROR(IFERROR(VLOOKUP(I16641,'DE-PARA'!B:D,3,0),VLOOKUP(I16641,'DE-PARA'!C:D,2,0)),"NÃO ENCONTRADO")</f>
        <v>Pessoal</v>
      </c>
      <c r="L16641" s="50" t="str">
        <f>VLOOKUP(K16641,'Base -Receita-Despesa'!$B:$AS,1,FALSE)</f>
        <v>Pessoal</v>
      </c>
    </row>
    <row r="16642" spans="1:12" x14ac:dyDescent="0.3">
      <c r="A16642" s="82" t="str">
        <f t="shared" si="520"/>
        <v>2019</v>
      </c>
      <c r="B16642" s="263" t="s">
        <v>2228</v>
      </c>
      <c r="C16642" s="264" t="s">
        <v>138</v>
      </c>
      <c r="D16642" s="74" t="str">
        <f t="shared" si="519"/>
        <v>dez/2019</v>
      </c>
      <c r="E16642" s="267">
        <v>43822</v>
      </c>
      <c r="F16642" s="263">
        <v>97</v>
      </c>
      <c r="G16642" s="263" t="s">
        <v>2229</v>
      </c>
      <c r="H16642" s="268" t="s">
        <v>4753</v>
      </c>
      <c r="I16642" s="268" t="s">
        <v>2176</v>
      </c>
      <c r="J16642" s="288">
        <v>-368027.76</v>
      </c>
      <c r="K16642" s="83" t="str">
        <f>IFERROR(IFERROR(VLOOKUP(I16642,'DE-PARA'!B:D,3,0),VLOOKUP(I16642,'DE-PARA'!C:D,2,0)),"NÃO ENCONTRADO")</f>
        <v>Pessoal</v>
      </c>
      <c r="L16642" s="50" t="str">
        <f>VLOOKUP(K16642,'Base -Receita-Despesa'!$B:$AS,1,FALSE)</f>
        <v>Pessoal</v>
      </c>
    </row>
    <row r="16643" spans="1:12" x14ac:dyDescent="0.3">
      <c r="A16643" s="82" t="str">
        <f t="shared" si="520"/>
        <v>2019</v>
      </c>
      <c r="B16643" s="263" t="s">
        <v>2228</v>
      </c>
      <c r="C16643" s="264" t="s">
        <v>138</v>
      </c>
      <c r="D16643" s="74" t="str">
        <f t="shared" si="519"/>
        <v>dez/2019</v>
      </c>
      <c r="E16643" s="267">
        <v>43822</v>
      </c>
      <c r="F16643" s="263">
        <v>2370256</v>
      </c>
      <c r="G16643" s="263" t="s">
        <v>2229</v>
      </c>
      <c r="H16643" s="268" t="s">
        <v>2684</v>
      </c>
      <c r="I16643" s="268" t="s">
        <v>145</v>
      </c>
      <c r="J16643" s="288">
        <v>-4231.1099999999997</v>
      </c>
      <c r="K16643" s="83" t="str">
        <f>IFERROR(IFERROR(VLOOKUP(I16643,'DE-PARA'!B:D,3,0),VLOOKUP(I16643,'DE-PARA'!C:D,2,0)),"NÃO ENCONTRADO")</f>
        <v>Serviços</v>
      </c>
      <c r="L16643" s="50" t="str">
        <f>VLOOKUP(K16643,'Base -Receita-Despesa'!$B:$AS,1,FALSE)</f>
        <v>Serviços</v>
      </c>
    </row>
    <row r="16644" spans="1:12" x14ac:dyDescent="0.3">
      <c r="A16644" s="82" t="str">
        <f t="shared" si="520"/>
        <v>2019</v>
      </c>
      <c r="B16644" s="263" t="s">
        <v>2228</v>
      </c>
      <c r="C16644" s="264" t="s">
        <v>138</v>
      </c>
      <c r="D16644" s="74" t="str">
        <f t="shared" ref="D16644:D16707" si="521">TEXT(E16644,"mmm/aaaa")</f>
        <v>dez/2019</v>
      </c>
      <c r="E16644" s="267">
        <v>43822</v>
      </c>
      <c r="F16644" s="263" t="s">
        <v>1061</v>
      </c>
      <c r="G16644" s="263" t="s">
        <v>2229</v>
      </c>
      <c r="H16644" s="268" t="s">
        <v>4370</v>
      </c>
      <c r="I16644" s="268" t="s">
        <v>126</v>
      </c>
      <c r="J16644" s="288">
        <v>28773.15</v>
      </c>
      <c r="K16644" s="83" t="str">
        <f>IFERROR(IFERROR(VLOOKUP(I16644,'DE-PARA'!B:D,3,0),VLOOKUP(I16644,'DE-PARA'!C:D,2,0)),"NÃO ENCONTRADO")</f>
        <v>TEV – Transferências Entre Contas (Entradas)</v>
      </c>
      <c r="L16644" s="50" t="str">
        <f>VLOOKUP(K16644,'Base -Receita-Despesa'!$B:$AS,1,FALSE)</f>
        <v>TEV – Transferências Entre Contas (Entradas)</v>
      </c>
    </row>
    <row r="16645" spans="1:12" x14ac:dyDescent="0.3">
      <c r="A16645" s="82" t="str">
        <f t="shared" si="520"/>
        <v>2019</v>
      </c>
      <c r="B16645" s="263" t="s">
        <v>2228</v>
      </c>
      <c r="C16645" s="264" t="s">
        <v>138</v>
      </c>
      <c r="D16645" s="74" t="str">
        <f t="shared" si="521"/>
        <v>dez/2019</v>
      </c>
      <c r="E16645" s="267">
        <v>43825</v>
      </c>
      <c r="F16645" s="263" t="s">
        <v>1261</v>
      </c>
      <c r="G16645" s="263" t="s">
        <v>2229</v>
      </c>
      <c r="H16645" s="268" t="s">
        <v>879</v>
      </c>
      <c r="I16645" s="268" t="s">
        <v>135</v>
      </c>
      <c r="J16645" s="289">
        <v>-9.5</v>
      </c>
      <c r="K16645" s="83" t="str">
        <f>IFERROR(IFERROR(VLOOKUP(I16645,'DE-PARA'!B:D,3,0),VLOOKUP(I16645,'DE-PARA'!C:D,2,0)),"NÃO ENCONTRADO")</f>
        <v>Outras Saídas</v>
      </c>
      <c r="L16645" s="50" t="str">
        <f>VLOOKUP(K16645,'Base -Receita-Despesa'!$B:$AS,1,FALSE)</f>
        <v>Outras Saídas</v>
      </c>
    </row>
    <row r="16646" spans="1:12" x14ac:dyDescent="0.3">
      <c r="A16646" s="82" t="str">
        <f t="shared" si="520"/>
        <v>2019</v>
      </c>
      <c r="B16646" s="263" t="s">
        <v>2228</v>
      </c>
      <c r="C16646" s="264" t="s">
        <v>138</v>
      </c>
      <c r="D16646" s="74" t="str">
        <f t="shared" si="521"/>
        <v>dez/2019</v>
      </c>
      <c r="E16646" s="267">
        <v>43825</v>
      </c>
      <c r="F16646" s="263">
        <v>3534</v>
      </c>
      <c r="G16646" s="263" t="s">
        <v>2229</v>
      </c>
      <c r="H16646" s="268" t="s">
        <v>5080</v>
      </c>
      <c r="I16646" s="268" t="s">
        <v>2194</v>
      </c>
      <c r="J16646" s="288">
        <v>-1791.4</v>
      </c>
      <c r="K16646" s="83" t="str">
        <f>IFERROR(IFERROR(VLOOKUP(I16646,'DE-PARA'!B:D,3,0),VLOOKUP(I16646,'DE-PARA'!C:D,2,0)),"NÃO ENCONTRADO")</f>
        <v>Materiais</v>
      </c>
      <c r="L16646" s="50" t="str">
        <f>VLOOKUP(K16646,'Base -Receita-Despesa'!$B:$AS,1,FALSE)</f>
        <v>Materiais</v>
      </c>
    </row>
    <row r="16647" spans="1:12" x14ac:dyDescent="0.3">
      <c r="A16647" s="82" t="str">
        <f t="shared" si="520"/>
        <v>2019</v>
      </c>
      <c r="B16647" s="263" t="s">
        <v>2228</v>
      </c>
      <c r="C16647" s="264" t="s">
        <v>138</v>
      </c>
      <c r="D16647" s="74" t="str">
        <f t="shared" si="521"/>
        <v>dez/2019</v>
      </c>
      <c r="E16647" s="267">
        <v>43825</v>
      </c>
      <c r="F16647" s="263" t="s">
        <v>1070</v>
      </c>
      <c r="G16647" s="263" t="s">
        <v>2229</v>
      </c>
      <c r="H16647" s="268" t="s">
        <v>1071</v>
      </c>
      <c r="I16647" s="268" t="s">
        <v>2237</v>
      </c>
      <c r="J16647" s="288">
        <v>1800.9</v>
      </c>
      <c r="K16647" s="83" t="str">
        <f>IFERROR(IFERROR(VLOOKUP(I16647,'DE-PARA'!B:D,3,0),VLOOKUP(I16647,'DE-PARA'!C:D,2,0)),"NÃO ENCONTRADO")</f>
        <v>Entrada Conta Aplicação (+)</v>
      </c>
      <c r="L16647" s="50" t="str">
        <f>VLOOKUP(K16647,'Base -Receita-Despesa'!$B:$AS,1,FALSE)</f>
        <v>ENTRADA CONTA APLICAÇÃO (+)</v>
      </c>
    </row>
    <row r="16648" spans="1:12" x14ac:dyDescent="0.3">
      <c r="A16648" s="82" t="str">
        <f t="shared" si="520"/>
        <v>2019</v>
      </c>
      <c r="B16648" s="263" t="s">
        <v>2228</v>
      </c>
      <c r="C16648" s="264" t="s">
        <v>138</v>
      </c>
      <c r="D16648" s="74" t="str">
        <f t="shared" si="521"/>
        <v>dez/2019</v>
      </c>
      <c r="E16648" s="267">
        <v>43826</v>
      </c>
      <c r="F16648" s="263">
        <v>19656</v>
      </c>
      <c r="G16648" s="263" t="s">
        <v>2229</v>
      </c>
      <c r="H16648" s="268" t="s">
        <v>2687</v>
      </c>
      <c r="I16648" s="270" t="s">
        <v>2182</v>
      </c>
      <c r="J16648" s="289">
        <v>-200</v>
      </c>
      <c r="K16648" s="83" t="str">
        <f>IFERROR(IFERROR(VLOOKUP(I16648,'DE-PARA'!B:D,3,0),VLOOKUP(I16648,'DE-PARA'!C:D,2,0)),"NÃO ENCONTRADO")</f>
        <v>Materiais</v>
      </c>
      <c r="L16648" s="50" t="str">
        <f>VLOOKUP(K16648,'Base -Receita-Despesa'!$B:$AS,1,FALSE)</f>
        <v>Materiais</v>
      </c>
    </row>
    <row r="16649" spans="1:12" x14ac:dyDescent="0.3">
      <c r="A16649" s="82" t="str">
        <f t="shared" si="520"/>
        <v>2019</v>
      </c>
      <c r="B16649" s="263" t="s">
        <v>2228</v>
      </c>
      <c r="C16649" s="264" t="s">
        <v>138</v>
      </c>
      <c r="D16649" s="74" t="str">
        <f t="shared" si="521"/>
        <v>dez/2019</v>
      </c>
      <c r="E16649" s="267">
        <v>43826</v>
      </c>
      <c r="F16649" s="266">
        <v>2030</v>
      </c>
      <c r="G16649" s="263" t="s">
        <v>2229</v>
      </c>
      <c r="H16649" s="283" t="s">
        <v>4705</v>
      </c>
      <c r="I16649" s="270" t="s">
        <v>2182</v>
      </c>
      <c r="J16649" s="289">
        <v>-369.34</v>
      </c>
      <c r="K16649" s="83" t="str">
        <f>IFERROR(IFERROR(VLOOKUP(I16649,'DE-PARA'!B:D,3,0),VLOOKUP(I16649,'DE-PARA'!C:D,2,0)),"NÃO ENCONTRADO")</f>
        <v>Materiais</v>
      </c>
      <c r="L16649" s="50" t="str">
        <f>VLOOKUP(K16649,'Base -Receita-Despesa'!$B:$AS,1,FALSE)</f>
        <v>Materiais</v>
      </c>
    </row>
    <row r="16650" spans="1:12" x14ac:dyDescent="0.3">
      <c r="A16650" s="82" t="str">
        <f t="shared" si="520"/>
        <v>2019</v>
      </c>
      <c r="B16650" s="263" t="s">
        <v>2228</v>
      </c>
      <c r="C16650" s="264" t="s">
        <v>138</v>
      </c>
      <c r="D16650" s="74" t="str">
        <f t="shared" si="521"/>
        <v>dez/2019</v>
      </c>
      <c r="E16650" s="267">
        <v>43826</v>
      </c>
      <c r="F16650" s="279">
        <v>2069</v>
      </c>
      <c r="G16650" s="263" t="s">
        <v>2229</v>
      </c>
      <c r="H16650" s="270" t="s">
        <v>4705</v>
      </c>
      <c r="I16650" s="268" t="s">
        <v>2182</v>
      </c>
      <c r="J16650" s="288">
        <v>-1468.81</v>
      </c>
      <c r="K16650" s="83" t="str">
        <f>IFERROR(IFERROR(VLOOKUP(I16650,'DE-PARA'!B:D,3,0),VLOOKUP(I16650,'DE-PARA'!C:D,2,0)),"NÃO ENCONTRADO")</f>
        <v>Materiais</v>
      </c>
      <c r="L16650" s="50" t="str">
        <f>VLOOKUP(K16650,'Base -Receita-Despesa'!$B:$AS,1,FALSE)</f>
        <v>Materiais</v>
      </c>
    </row>
    <row r="16651" spans="1:12" x14ac:dyDescent="0.3">
      <c r="A16651" s="82" t="str">
        <f t="shared" si="520"/>
        <v>2019</v>
      </c>
      <c r="B16651" s="263" t="s">
        <v>2228</v>
      </c>
      <c r="C16651" s="264" t="s">
        <v>138</v>
      </c>
      <c r="D16651" s="74" t="str">
        <f t="shared" si="521"/>
        <v>dez/2019</v>
      </c>
      <c r="E16651" s="267">
        <v>43826</v>
      </c>
      <c r="F16651" s="263" t="s">
        <v>1261</v>
      </c>
      <c r="G16651" s="263" t="s">
        <v>2229</v>
      </c>
      <c r="H16651" s="268" t="s">
        <v>4866</v>
      </c>
      <c r="I16651" s="268" t="s">
        <v>135</v>
      </c>
      <c r="J16651" s="289">
        <v>-1</v>
      </c>
      <c r="K16651" s="83" t="str">
        <f>IFERROR(IFERROR(VLOOKUP(I16651,'DE-PARA'!B:D,3,0),VLOOKUP(I16651,'DE-PARA'!C:D,2,0)),"NÃO ENCONTRADO")</f>
        <v>Outras Saídas</v>
      </c>
      <c r="L16651" s="50" t="str">
        <f>VLOOKUP(K16651,'Base -Receita-Despesa'!$B:$AS,1,FALSE)</f>
        <v>Outras Saídas</v>
      </c>
    </row>
    <row r="16652" spans="1:12" x14ac:dyDescent="0.3">
      <c r="A16652" s="82" t="str">
        <f t="shared" si="520"/>
        <v>2019</v>
      </c>
      <c r="B16652" s="263" t="s">
        <v>2228</v>
      </c>
      <c r="C16652" s="264" t="s">
        <v>138</v>
      </c>
      <c r="D16652" s="74" t="str">
        <f t="shared" si="521"/>
        <v>dez/2019</v>
      </c>
      <c r="E16652" s="267">
        <v>43826</v>
      </c>
      <c r="F16652" s="263" t="s">
        <v>1261</v>
      </c>
      <c r="G16652" s="263" t="s">
        <v>2229</v>
      </c>
      <c r="H16652" s="268" t="s">
        <v>4866</v>
      </c>
      <c r="I16652" s="268" t="s">
        <v>135</v>
      </c>
      <c r="J16652" s="289">
        <v>-1</v>
      </c>
      <c r="K16652" s="83" t="str">
        <f>IFERROR(IFERROR(VLOOKUP(I16652,'DE-PARA'!B:D,3,0),VLOOKUP(I16652,'DE-PARA'!C:D,2,0)),"NÃO ENCONTRADO")</f>
        <v>Outras Saídas</v>
      </c>
      <c r="L16652" s="50" t="str">
        <f>VLOOKUP(K16652,'Base -Receita-Despesa'!$B:$AS,1,FALSE)</f>
        <v>Outras Saídas</v>
      </c>
    </row>
    <row r="16653" spans="1:12" x14ac:dyDescent="0.3">
      <c r="A16653" s="82" t="str">
        <f t="shared" si="520"/>
        <v>2019</v>
      </c>
      <c r="B16653" s="263" t="s">
        <v>2228</v>
      </c>
      <c r="C16653" s="264" t="s">
        <v>138</v>
      </c>
      <c r="D16653" s="74" t="str">
        <f t="shared" si="521"/>
        <v>dez/2019</v>
      </c>
      <c r="E16653" s="267">
        <v>43826</v>
      </c>
      <c r="F16653" s="263" t="s">
        <v>1261</v>
      </c>
      <c r="G16653" s="263" t="s">
        <v>2229</v>
      </c>
      <c r="H16653" s="268" t="s">
        <v>4866</v>
      </c>
      <c r="I16653" s="268" t="s">
        <v>135</v>
      </c>
      <c r="J16653" s="289">
        <v>-1</v>
      </c>
      <c r="K16653" s="83" t="str">
        <f>IFERROR(IFERROR(VLOOKUP(I16653,'DE-PARA'!B:D,3,0),VLOOKUP(I16653,'DE-PARA'!C:D,2,0)),"NÃO ENCONTRADO")</f>
        <v>Outras Saídas</v>
      </c>
      <c r="L16653" s="50" t="str">
        <f>VLOOKUP(K16653,'Base -Receita-Despesa'!$B:$AS,1,FALSE)</f>
        <v>Outras Saídas</v>
      </c>
    </row>
    <row r="16654" spans="1:12" x14ac:dyDescent="0.3">
      <c r="A16654" s="82" t="str">
        <f t="shared" si="520"/>
        <v>2019</v>
      </c>
      <c r="B16654" s="263" t="s">
        <v>2228</v>
      </c>
      <c r="C16654" s="264" t="s">
        <v>138</v>
      </c>
      <c r="D16654" s="74" t="str">
        <f t="shared" si="521"/>
        <v>dez/2019</v>
      </c>
      <c r="E16654" s="267">
        <v>43826</v>
      </c>
      <c r="F16654" s="263" t="s">
        <v>1261</v>
      </c>
      <c r="G16654" s="263" t="s">
        <v>2229</v>
      </c>
      <c r="H16654" s="268" t="s">
        <v>4866</v>
      </c>
      <c r="I16654" s="268" t="s">
        <v>135</v>
      </c>
      <c r="J16654" s="289">
        <v>-1</v>
      </c>
      <c r="K16654" s="83" t="str">
        <f>IFERROR(IFERROR(VLOOKUP(I16654,'DE-PARA'!B:D,3,0),VLOOKUP(I16654,'DE-PARA'!C:D,2,0)),"NÃO ENCONTRADO")</f>
        <v>Outras Saídas</v>
      </c>
      <c r="L16654" s="50" t="str">
        <f>VLOOKUP(K16654,'Base -Receita-Despesa'!$B:$AS,1,FALSE)</f>
        <v>Outras Saídas</v>
      </c>
    </row>
    <row r="16655" spans="1:12" x14ac:dyDescent="0.3">
      <c r="A16655" s="82" t="str">
        <f t="shared" si="520"/>
        <v>2019</v>
      </c>
      <c r="B16655" s="263" t="s">
        <v>2228</v>
      </c>
      <c r="C16655" s="264" t="s">
        <v>138</v>
      </c>
      <c r="D16655" s="74" t="str">
        <f t="shared" si="521"/>
        <v>dez/2019</v>
      </c>
      <c r="E16655" s="267">
        <v>43826</v>
      </c>
      <c r="F16655" s="263" t="s">
        <v>1261</v>
      </c>
      <c r="G16655" s="263" t="s">
        <v>2229</v>
      </c>
      <c r="H16655" s="268" t="s">
        <v>4381</v>
      </c>
      <c r="I16655" s="268" t="s">
        <v>135</v>
      </c>
      <c r="J16655" s="289">
        <v>-9.5</v>
      </c>
      <c r="K16655" s="83" t="str">
        <f>IFERROR(IFERROR(VLOOKUP(I16655,'DE-PARA'!B:D,3,0),VLOOKUP(I16655,'DE-PARA'!C:D,2,0)),"NÃO ENCONTRADO")</f>
        <v>Outras Saídas</v>
      </c>
      <c r="L16655" s="50" t="str">
        <f>VLOOKUP(K16655,'Base -Receita-Despesa'!$B:$AS,1,FALSE)</f>
        <v>Outras Saídas</v>
      </c>
    </row>
    <row r="16656" spans="1:12" x14ac:dyDescent="0.3">
      <c r="A16656" s="82" t="str">
        <f t="shared" si="520"/>
        <v>2019</v>
      </c>
      <c r="B16656" s="263" t="s">
        <v>2228</v>
      </c>
      <c r="C16656" s="264" t="s">
        <v>138</v>
      </c>
      <c r="D16656" s="74" t="str">
        <f t="shared" si="521"/>
        <v>dez/2019</v>
      </c>
      <c r="E16656" s="267">
        <v>43826</v>
      </c>
      <c r="F16656" s="263" t="s">
        <v>1261</v>
      </c>
      <c r="G16656" s="263" t="s">
        <v>2229</v>
      </c>
      <c r="H16656" s="268" t="s">
        <v>879</v>
      </c>
      <c r="I16656" s="268" t="s">
        <v>135</v>
      </c>
      <c r="J16656" s="289">
        <v>-9.5</v>
      </c>
      <c r="K16656" s="83" t="str">
        <f>IFERROR(IFERROR(VLOOKUP(I16656,'DE-PARA'!B:D,3,0),VLOOKUP(I16656,'DE-PARA'!C:D,2,0)),"NÃO ENCONTRADO")</f>
        <v>Outras Saídas</v>
      </c>
      <c r="L16656" s="50" t="str">
        <f>VLOOKUP(K16656,'Base -Receita-Despesa'!$B:$AS,1,FALSE)</f>
        <v>Outras Saídas</v>
      </c>
    </row>
    <row r="16657" spans="1:12" x14ac:dyDescent="0.3">
      <c r="A16657" s="82" t="str">
        <f t="shared" si="520"/>
        <v>2019</v>
      </c>
      <c r="B16657" s="263" t="s">
        <v>2228</v>
      </c>
      <c r="C16657" s="264" t="s">
        <v>138</v>
      </c>
      <c r="D16657" s="74" t="str">
        <f t="shared" si="521"/>
        <v>dez/2019</v>
      </c>
      <c r="E16657" s="267">
        <v>43826</v>
      </c>
      <c r="F16657" s="263" t="s">
        <v>1261</v>
      </c>
      <c r="G16657" s="263" t="s">
        <v>2229</v>
      </c>
      <c r="H16657" s="268" t="s">
        <v>879</v>
      </c>
      <c r="I16657" s="268" t="s">
        <v>135</v>
      </c>
      <c r="J16657" s="289">
        <v>-9.5</v>
      </c>
      <c r="K16657" s="83" t="str">
        <f>IFERROR(IFERROR(VLOOKUP(I16657,'DE-PARA'!B:D,3,0),VLOOKUP(I16657,'DE-PARA'!C:D,2,0)),"NÃO ENCONTRADO")</f>
        <v>Outras Saídas</v>
      </c>
      <c r="L16657" s="50" t="str">
        <f>VLOOKUP(K16657,'Base -Receita-Despesa'!$B:$AS,1,FALSE)</f>
        <v>Outras Saídas</v>
      </c>
    </row>
    <row r="16658" spans="1:12" x14ac:dyDescent="0.3">
      <c r="A16658" s="82" t="str">
        <f t="shared" si="520"/>
        <v>2019</v>
      </c>
      <c r="B16658" s="263" t="s">
        <v>2228</v>
      </c>
      <c r="C16658" s="264" t="s">
        <v>138</v>
      </c>
      <c r="D16658" s="74" t="str">
        <f t="shared" si="521"/>
        <v>dez/2019</v>
      </c>
      <c r="E16658" s="267">
        <v>43826</v>
      </c>
      <c r="F16658" s="263" t="s">
        <v>1261</v>
      </c>
      <c r="G16658" s="263" t="s">
        <v>2229</v>
      </c>
      <c r="H16658" s="268" t="s">
        <v>879</v>
      </c>
      <c r="I16658" s="268" t="s">
        <v>135</v>
      </c>
      <c r="J16658" s="289">
        <v>-9.5</v>
      </c>
      <c r="K16658" s="83" t="str">
        <f>IFERROR(IFERROR(VLOOKUP(I16658,'DE-PARA'!B:D,3,0),VLOOKUP(I16658,'DE-PARA'!C:D,2,0)),"NÃO ENCONTRADO")</f>
        <v>Outras Saídas</v>
      </c>
      <c r="L16658" s="50" t="str">
        <f>VLOOKUP(K16658,'Base -Receita-Despesa'!$B:$AS,1,FALSE)</f>
        <v>Outras Saídas</v>
      </c>
    </row>
    <row r="16659" spans="1:12" x14ac:dyDescent="0.3">
      <c r="A16659" s="82" t="str">
        <f t="shared" si="520"/>
        <v>2019</v>
      </c>
      <c r="B16659" s="263" t="s">
        <v>2228</v>
      </c>
      <c r="C16659" s="264" t="s">
        <v>138</v>
      </c>
      <c r="D16659" s="74" t="str">
        <f t="shared" si="521"/>
        <v>dez/2019</v>
      </c>
      <c r="E16659" s="267">
        <v>43826</v>
      </c>
      <c r="F16659" s="263" t="s">
        <v>1261</v>
      </c>
      <c r="G16659" s="263" t="s">
        <v>2229</v>
      </c>
      <c r="H16659" s="268" t="s">
        <v>879</v>
      </c>
      <c r="I16659" s="268" t="s">
        <v>135</v>
      </c>
      <c r="J16659" s="289">
        <v>-9.5</v>
      </c>
      <c r="K16659" s="83" t="str">
        <f>IFERROR(IFERROR(VLOOKUP(I16659,'DE-PARA'!B:D,3,0),VLOOKUP(I16659,'DE-PARA'!C:D,2,0)),"NÃO ENCONTRADO")</f>
        <v>Outras Saídas</v>
      </c>
      <c r="L16659" s="50" t="str">
        <f>VLOOKUP(K16659,'Base -Receita-Despesa'!$B:$AS,1,FALSE)</f>
        <v>Outras Saídas</v>
      </c>
    </row>
    <row r="16660" spans="1:12" x14ac:dyDescent="0.3">
      <c r="A16660" s="82" t="str">
        <f t="shared" si="520"/>
        <v>2019</v>
      </c>
      <c r="B16660" s="263" t="s">
        <v>2228</v>
      </c>
      <c r="C16660" s="264" t="s">
        <v>138</v>
      </c>
      <c r="D16660" s="74" t="str">
        <f t="shared" si="521"/>
        <v>dez/2019</v>
      </c>
      <c r="E16660" s="267">
        <v>43826</v>
      </c>
      <c r="F16660" s="263" t="s">
        <v>1261</v>
      </c>
      <c r="G16660" s="263" t="s">
        <v>2229</v>
      </c>
      <c r="H16660" s="268" t="s">
        <v>879</v>
      </c>
      <c r="I16660" s="268" t="s">
        <v>135</v>
      </c>
      <c r="J16660" s="289">
        <v>-9.5</v>
      </c>
      <c r="K16660" s="83" t="str">
        <f>IFERROR(IFERROR(VLOOKUP(I16660,'DE-PARA'!B:D,3,0),VLOOKUP(I16660,'DE-PARA'!C:D,2,0)),"NÃO ENCONTRADO")</f>
        <v>Outras Saídas</v>
      </c>
      <c r="L16660" s="50" t="str">
        <f>VLOOKUP(K16660,'Base -Receita-Despesa'!$B:$AS,1,FALSE)</f>
        <v>Outras Saídas</v>
      </c>
    </row>
    <row r="16661" spans="1:12" x14ac:dyDescent="0.3">
      <c r="A16661" s="82" t="str">
        <f t="shared" si="520"/>
        <v>2019</v>
      </c>
      <c r="B16661" s="263" t="s">
        <v>2228</v>
      </c>
      <c r="C16661" s="264" t="s">
        <v>138</v>
      </c>
      <c r="D16661" s="74" t="str">
        <f t="shared" si="521"/>
        <v>dez/2019</v>
      </c>
      <c r="E16661" s="267">
        <v>43826</v>
      </c>
      <c r="F16661" s="263" t="s">
        <v>4733</v>
      </c>
      <c r="G16661" s="263" t="s">
        <v>2229</v>
      </c>
      <c r="H16661" s="268" t="s">
        <v>5081</v>
      </c>
      <c r="I16661" s="268" t="s">
        <v>133</v>
      </c>
      <c r="J16661" s="288">
        <v>-1023.6</v>
      </c>
      <c r="K16661" s="83" t="str">
        <f>IFERROR(IFERROR(VLOOKUP(I16661,'DE-PARA'!B:D,3,0),VLOOKUP(I16661,'DE-PARA'!C:D,2,0)),"NÃO ENCONTRADO")</f>
        <v>Pessoal</v>
      </c>
      <c r="L16661" s="50" t="str">
        <f>VLOOKUP(K16661,'Base -Receita-Despesa'!$B:$AS,1,FALSE)</f>
        <v>Pessoal</v>
      </c>
    </row>
    <row r="16662" spans="1:12" x14ac:dyDescent="0.3">
      <c r="A16662" s="82" t="str">
        <f t="shared" si="520"/>
        <v>2019</v>
      </c>
      <c r="B16662" s="263" t="s">
        <v>2228</v>
      </c>
      <c r="C16662" s="264" t="s">
        <v>138</v>
      </c>
      <c r="D16662" s="74" t="str">
        <f t="shared" si="521"/>
        <v>dez/2019</v>
      </c>
      <c r="E16662" s="267">
        <v>43826</v>
      </c>
      <c r="F16662" s="263" t="s">
        <v>4733</v>
      </c>
      <c r="G16662" s="263" t="s">
        <v>2229</v>
      </c>
      <c r="H16662" s="268" t="s">
        <v>2267</v>
      </c>
      <c r="I16662" s="268" t="s">
        <v>133</v>
      </c>
      <c r="J16662" s="288">
        <v>-1835.78</v>
      </c>
      <c r="K16662" s="83" t="str">
        <f>IFERROR(IFERROR(VLOOKUP(I16662,'DE-PARA'!B:D,3,0),VLOOKUP(I16662,'DE-PARA'!C:D,2,0)),"NÃO ENCONTRADO")</f>
        <v>Pessoal</v>
      </c>
      <c r="L16662" s="50" t="str">
        <f>VLOOKUP(K16662,'Base -Receita-Despesa'!$B:$AS,1,FALSE)</f>
        <v>Pessoal</v>
      </c>
    </row>
    <row r="16663" spans="1:12" x14ac:dyDescent="0.3">
      <c r="A16663" s="82" t="str">
        <f t="shared" si="520"/>
        <v>2019</v>
      </c>
      <c r="B16663" s="263" t="s">
        <v>2228</v>
      </c>
      <c r="C16663" s="264" t="s">
        <v>138</v>
      </c>
      <c r="D16663" s="74" t="str">
        <f t="shared" si="521"/>
        <v>dez/2019</v>
      </c>
      <c r="E16663" s="267">
        <v>43826</v>
      </c>
      <c r="F16663" s="263" t="s">
        <v>4733</v>
      </c>
      <c r="G16663" s="263" t="s">
        <v>2229</v>
      </c>
      <c r="H16663" s="268" t="s">
        <v>342</v>
      </c>
      <c r="I16663" s="268" t="s">
        <v>133</v>
      </c>
      <c r="J16663" s="288">
        <v>-3559.87</v>
      </c>
      <c r="K16663" s="83" t="str">
        <f>IFERROR(IFERROR(VLOOKUP(I16663,'DE-PARA'!B:D,3,0),VLOOKUP(I16663,'DE-PARA'!C:D,2,0)),"NÃO ENCONTRADO")</f>
        <v>Pessoal</v>
      </c>
      <c r="L16663" s="50" t="str">
        <f>VLOOKUP(K16663,'Base -Receita-Despesa'!$B:$AS,1,FALSE)</f>
        <v>Pessoal</v>
      </c>
    </row>
    <row r="16664" spans="1:12" x14ac:dyDescent="0.3">
      <c r="A16664" s="82" t="str">
        <f t="shared" si="520"/>
        <v>2019</v>
      </c>
      <c r="B16664" s="263" t="s">
        <v>2228</v>
      </c>
      <c r="C16664" s="264" t="s">
        <v>138</v>
      </c>
      <c r="D16664" s="74" t="str">
        <f t="shared" si="521"/>
        <v>dez/2019</v>
      </c>
      <c r="E16664" s="267">
        <v>43826</v>
      </c>
      <c r="F16664" s="263">
        <v>3307</v>
      </c>
      <c r="G16664" s="263" t="s">
        <v>2229</v>
      </c>
      <c r="H16664" s="270" t="s">
        <v>4794</v>
      </c>
      <c r="I16664" s="268" t="s">
        <v>241</v>
      </c>
      <c r="J16664" s="289">
        <v>-392.55</v>
      </c>
      <c r="K16664" s="83" t="str">
        <f>IFERROR(IFERROR(VLOOKUP(I16664,'DE-PARA'!B:D,3,0),VLOOKUP(I16664,'DE-PARA'!C:D,2,0)),"NÃO ENCONTRADO")</f>
        <v>Serviços</v>
      </c>
      <c r="L16664" s="50" t="str">
        <f>VLOOKUP(K16664,'Base -Receita-Despesa'!$B:$AS,1,FALSE)</f>
        <v>Serviços</v>
      </c>
    </row>
    <row r="16665" spans="1:12" x14ac:dyDescent="0.3">
      <c r="A16665" s="82" t="str">
        <f t="shared" si="520"/>
        <v>2019</v>
      </c>
      <c r="B16665" s="263" t="s">
        <v>2228</v>
      </c>
      <c r="C16665" s="264" t="s">
        <v>138</v>
      </c>
      <c r="D16665" s="74" t="str">
        <f t="shared" si="521"/>
        <v>dez/2019</v>
      </c>
      <c r="E16665" s="267">
        <v>43826</v>
      </c>
      <c r="F16665" s="263">
        <v>1990</v>
      </c>
      <c r="G16665" s="263" t="s">
        <v>2229</v>
      </c>
      <c r="H16665" s="270" t="s">
        <v>4705</v>
      </c>
      <c r="I16665" s="268" t="s">
        <v>2183</v>
      </c>
      <c r="J16665" s="289">
        <v>-276.48</v>
      </c>
      <c r="K16665" s="83" t="str">
        <f>IFERROR(IFERROR(VLOOKUP(I16665,'DE-PARA'!B:D,3,0),VLOOKUP(I16665,'DE-PARA'!C:D,2,0)),"NÃO ENCONTRADO")</f>
        <v>Materiais</v>
      </c>
      <c r="L16665" s="50" t="str">
        <f>VLOOKUP(K16665,'Base -Receita-Despesa'!$B:$AS,1,FALSE)</f>
        <v>Materiais</v>
      </c>
    </row>
    <row r="16666" spans="1:12" x14ac:dyDescent="0.3">
      <c r="A16666" s="82" t="str">
        <f t="shared" si="520"/>
        <v>2019</v>
      </c>
      <c r="B16666" s="263" t="s">
        <v>2228</v>
      </c>
      <c r="C16666" s="264" t="s">
        <v>138</v>
      </c>
      <c r="D16666" s="74" t="str">
        <f t="shared" si="521"/>
        <v>dez/2019</v>
      </c>
      <c r="E16666" s="267">
        <v>43826</v>
      </c>
      <c r="F16666" s="279">
        <v>2102</v>
      </c>
      <c r="G16666" s="263" t="s">
        <v>2229</v>
      </c>
      <c r="H16666" s="283" t="s">
        <v>4705</v>
      </c>
      <c r="I16666" s="268" t="s">
        <v>2181</v>
      </c>
      <c r="J16666" s="289">
        <v>-646.91999999999996</v>
      </c>
      <c r="K16666" s="83" t="str">
        <f>IFERROR(IFERROR(VLOOKUP(I16666,'DE-PARA'!B:D,3,0),VLOOKUP(I16666,'DE-PARA'!C:D,2,0)),"NÃO ENCONTRADO")</f>
        <v>Materiais</v>
      </c>
      <c r="L16666" s="50" t="str">
        <f>VLOOKUP(K16666,'Base -Receita-Despesa'!$B:$AS,1,FALSE)</f>
        <v>Materiais</v>
      </c>
    </row>
    <row r="16667" spans="1:12" x14ac:dyDescent="0.3">
      <c r="A16667" s="82" t="str">
        <f t="shared" si="520"/>
        <v>2019</v>
      </c>
      <c r="B16667" s="263" t="s">
        <v>2228</v>
      </c>
      <c r="C16667" s="264" t="s">
        <v>138</v>
      </c>
      <c r="D16667" s="74" t="str">
        <f t="shared" si="521"/>
        <v>dez/2019</v>
      </c>
      <c r="E16667" s="267">
        <v>43826</v>
      </c>
      <c r="F16667" s="263">
        <v>10252</v>
      </c>
      <c r="G16667" s="263" t="s">
        <v>5082</v>
      </c>
      <c r="H16667" s="283" t="s">
        <v>2299</v>
      </c>
      <c r="I16667" s="283" t="s">
        <v>2181</v>
      </c>
      <c r="J16667" s="288">
        <v>-4025.07</v>
      </c>
      <c r="K16667" s="83" t="str">
        <f>IFERROR(IFERROR(VLOOKUP(I16667,'DE-PARA'!B:D,3,0),VLOOKUP(I16667,'DE-PARA'!C:D,2,0)),"NÃO ENCONTRADO")</f>
        <v>Materiais</v>
      </c>
      <c r="L16667" s="50" t="str">
        <f>VLOOKUP(K16667,'Base -Receita-Despesa'!$B:$AS,1,FALSE)</f>
        <v>Materiais</v>
      </c>
    </row>
    <row r="16668" spans="1:12" x14ac:dyDescent="0.3">
      <c r="A16668" s="82" t="str">
        <f t="shared" si="520"/>
        <v>2019</v>
      </c>
      <c r="B16668" s="263" t="s">
        <v>2228</v>
      </c>
      <c r="C16668" s="264" t="s">
        <v>138</v>
      </c>
      <c r="D16668" s="74" t="str">
        <f t="shared" si="521"/>
        <v>dez/2019</v>
      </c>
      <c r="E16668" s="267">
        <v>43826</v>
      </c>
      <c r="F16668" s="263">
        <v>21882</v>
      </c>
      <c r="G16668" s="263" t="s">
        <v>2229</v>
      </c>
      <c r="H16668" s="283" t="s">
        <v>5083</v>
      </c>
      <c r="I16668" s="283" t="s">
        <v>120</v>
      </c>
      <c r="J16668" s="288">
        <v>-1230</v>
      </c>
      <c r="K16668" s="83" t="str">
        <f>IFERROR(IFERROR(VLOOKUP(I16668,'DE-PARA'!B:D,3,0),VLOOKUP(I16668,'DE-PARA'!C:D,2,0)),"NÃO ENCONTRADO")</f>
        <v>Serviços</v>
      </c>
      <c r="L16668" s="50" t="str">
        <f>VLOOKUP(K16668,'Base -Receita-Despesa'!$B:$AS,1,FALSE)</f>
        <v>Serviços</v>
      </c>
    </row>
    <row r="16669" spans="1:12" x14ac:dyDescent="0.3">
      <c r="A16669" s="82" t="str">
        <f t="shared" si="520"/>
        <v>2019</v>
      </c>
      <c r="B16669" s="263" t="s">
        <v>2228</v>
      </c>
      <c r="C16669" s="264" t="s">
        <v>138</v>
      </c>
      <c r="D16669" s="74" t="str">
        <f t="shared" si="521"/>
        <v>dez/2019</v>
      </c>
      <c r="E16669" s="267">
        <v>43826</v>
      </c>
      <c r="F16669" s="263" t="s">
        <v>3376</v>
      </c>
      <c r="G16669" s="263" t="s">
        <v>2229</v>
      </c>
      <c r="H16669" s="268" t="s">
        <v>4802</v>
      </c>
      <c r="I16669" s="268" t="s">
        <v>130</v>
      </c>
      <c r="J16669" s="289">
        <v>-428.65</v>
      </c>
      <c r="K16669" s="83" t="str">
        <f>IFERROR(IFERROR(VLOOKUP(I16669,'DE-PARA'!B:D,3,0),VLOOKUP(I16669,'DE-PARA'!C:D,2,0)),"NÃO ENCONTRADO")</f>
        <v>Rescisões Trabalhistas</v>
      </c>
      <c r="L16669" s="50" t="str">
        <f>VLOOKUP(K16669,'Base -Receita-Despesa'!$B:$AS,1,FALSE)</f>
        <v>Rescisões Trabalhistas</v>
      </c>
    </row>
    <row r="16670" spans="1:12" x14ac:dyDescent="0.3">
      <c r="A16670" s="82" t="str">
        <f t="shared" si="520"/>
        <v>2019</v>
      </c>
      <c r="B16670" s="263" t="s">
        <v>2228</v>
      </c>
      <c r="C16670" s="264" t="s">
        <v>138</v>
      </c>
      <c r="D16670" s="74" t="str">
        <f t="shared" si="521"/>
        <v>dez/2019</v>
      </c>
      <c r="E16670" s="267">
        <v>43826</v>
      </c>
      <c r="F16670" s="263" t="s">
        <v>1070</v>
      </c>
      <c r="G16670" s="263" t="s">
        <v>2229</v>
      </c>
      <c r="H16670" s="268" t="s">
        <v>1071</v>
      </c>
      <c r="I16670" s="268" t="s">
        <v>2237</v>
      </c>
      <c r="J16670" s="288">
        <v>132520.82</v>
      </c>
      <c r="K16670" s="83" t="str">
        <f>IFERROR(IFERROR(VLOOKUP(I16670,'DE-PARA'!B:D,3,0),VLOOKUP(I16670,'DE-PARA'!C:D,2,0)),"NÃO ENCONTRADO")</f>
        <v>Entrada Conta Aplicação (+)</v>
      </c>
      <c r="L16670" s="50" t="str">
        <f>VLOOKUP(K16670,'Base -Receita-Despesa'!$B:$AS,1,FALSE)</f>
        <v>ENTRADA CONTA APLICAÇÃO (+)</v>
      </c>
    </row>
    <row r="16671" spans="1:12" x14ac:dyDescent="0.3">
      <c r="A16671" s="82" t="str">
        <f t="shared" si="520"/>
        <v>2019</v>
      </c>
      <c r="B16671" s="263" t="s">
        <v>2228</v>
      </c>
      <c r="C16671" s="264" t="s">
        <v>138</v>
      </c>
      <c r="D16671" s="74" t="str">
        <f t="shared" si="521"/>
        <v>dez/2019</v>
      </c>
      <c r="E16671" s="267">
        <v>43826</v>
      </c>
      <c r="F16671" s="263">
        <v>99</v>
      </c>
      <c r="G16671" s="263" t="s">
        <v>2229</v>
      </c>
      <c r="H16671" s="268" t="s">
        <v>5049</v>
      </c>
      <c r="I16671" s="283" t="s">
        <v>2176</v>
      </c>
      <c r="J16671" s="288">
        <v>-117002.75</v>
      </c>
      <c r="K16671" s="83" t="str">
        <f>IFERROR(IFERROR(VLOOKUP(I16671,'DE-PARA'!B:D,3,0),VLOOKUP(I16671,'DE-PARA'!C:D,2,0)),"NÃO ENCONTRADO")</f>
        <v>Pessoal</v>
      </c>
      <c r="L16671" s="50" t="str">
        <f>VLOOKUP(K16671,'Base -Receita-Despesa'!$B:$AS,1,FALSE)</f>
        <v>Pessoal</v>
      </c>
    </row>
    <row r="16672" spans="1:12" x14ac:dyDescent="0.3">
      <c r="A16672" s="82" t="str">
        <f t="shared" si="520"/>
        <v>2019</v>
      </c>
      <c r="B16672" s="263" t="s">
        <v>2228</v>
      </c>
      <c r="C16672" s="264" t="s">
        <v>138</v>
      </c>
      <c r="D16672" s="74" t="str">
        <f t="shared" si="521"/>
        <v>dez/2019</v>
      </c>
      <c r="E16672" s="267">
        <v>43829</v>
      </c>
      <c r="F16672" s="263" t="s">
        <v>1267</v>
      </c>
      <c r="G16672" s="263" t="s">
        <v>2229</v>
      </c>
      <c r="H16672" s="268" t="s">
        <v>5010</v>
      </c>
      <c r="I16672" s="268" t="s">
        <v>160</v>
      </c>
      <c r="J16672" s="289">
        <v>206.3</v>
      </c>
      <c r="K16672" s="83" t="str">
        <f>IFERROR(IFERROR(VLOOKUP(I16672,'DE-PARA'!B:D,3,0),VLOOKUP(I16672,'DE-PARA'!C:D,2,0)),"NÃO ENCONTRADO")</f>
        <v>Outras Saídas</v>
      </c>
      <c r="L16672" s="50" t="str">
        <f>VLOOKUP(K16672,'Base -Receita-Despesa'!$B:$AS,1,FALSE)</f>
        <v>Outras Saídas</v>
      </c>
    </row>
    <row r="16673" spans="1:16" x14ac:dyDescent="0.3">
      <c r="A16673" s="82" t="str">
        <f t="shared" si="520"/>
        <v>2019</v>
      </c>
      <c r="B16673" s="263" t="s">
        <v>2240</v>
      </c>
      <c r="C16673" s="264" t="s">
        <v>138</v>
      </c>
      <c r="D16673" s="74" t="str">
        <f t="shared" si="521"/>
        <v>dez/2019</v>
      </c>
      <c r="E16673" s="267">
        <v>43830</v>
      </c>
      <c r="F16673" s="263" t="s">
        <v>250</v>
      </c>
      <c r="G16673" s="263" t="s">
        <v>2229</v>
      </c>
      <c r="H16673" s="268" t="s">
        <v>5084</v>
      </c>
      <c r="I16673" s="268" t="s">
        <v>2171</v>
      </c>
      <c r="J16673" s="268">
        <v>-207.5</v>
      </c>
      <c r="K16673" s="83" t="str">
        <f>IFERROR(IFERROR(VLOOKUP(I16673,'DE-PARA'!B:D,3,0),VLOOKUP(I16673,'DE-PARA'!C:D,2,0)),"NÃO ENCONTRADO")</f>
        <v>Rendimentos sobre Aplicações Financeiras</v>
      </c>
      <c r="L16673" s="50" t="str">
        <f>VLOOKUP(K16673,'Base -Receita-Despesa'!$B:$AS,1,FALSE)</f>
        <v>Rendimentos sobre Aplicações Financeiras</v>
      </c>
    </row>
    <row r="16674" spans="1:16" x14ac:dyDescent="0.3">
      <c r="A16674" s="82" t="str">
        <f t="shared" si="520"/>
        <v>2019</v>
      </c>
      <c r="B16674" s="263" t="s">
        <v>2228</v>
      </c>
      <c r="C16674" s="264" t="s">
        <v>138</v>
      </c>
      <c r="D16674" s="74" t="str">
        <f t="shared" si="521"/>
        <v>dez/2019</v>
      </c>
      <c r="E16674" s="267">
        <v>43830</v>
      </c>
      <c r="F16674" s="263" t="s">
        <v>250</v>
      </c>
      <c r="G16674" s="263" t="s">
        <v>2229</v>
      </c>
      <c r="H16674" s="268" t="s">
        <v>5084</v>
      </c>
      <c r="I16674" s="268" t="s">
        <v>2171</v>
      </c>
      <c r="J16674" s="269">
        <v>4571.93</v>
      </c>
      <c r="K16674" s="83" t="str">
        <f>IFERROR(IFERROR(VLOOKUP(I16674,'DE-PARA'!B:D,3,0),VLOOKUP(I16674,'DE-PARA'!C:D,2,0)),"NÃO ENCONTRADO")</f>
        <v>Rendimentos sobre Aplicações Financeiras</v>
      </c>
      <c r="L16674" s="50" t="str">
        <f>VLOOKUP(K16674,'Base -Receita-Despesa'!$B:$AS,1,FALSE)</f>
        <v>Rendimentos sobre Aplicações Financeiras</v>
      </c>
    </row>
    <row r="16675" spans="1:16" x14ac:dyDescent="0.3">
      <c r="A16675" s="82" t="str">
        <f t="shared" si="520"/>
        <v>2020</v>
      </c>
      <c r="B16675" s="292" t="s">
        <v>2228</v>
      </c>
      <c r="C16675" s="264" t="s">
        <v>138</v>
      </c>
      <c r="D16675" s="74" t="str">
        <f t="shared" si="521"/>
        <v>jan/2020</v>
      </c>
      <c r="E16675" s="267">
        <v>43833</v>
      </c>
      <c r="F16675" s="285" t="s">
        <v>3376</v>
      </c>
      <c r="G16675" s="285" t="s">
        <v>2229</v>
      </c>
      <c r="H16675" s="283" t="s">
        <v>4827</v>
      </c>
      <c r="I16675" s="268" t="s">
        <v>130</v>
      </c>
      <c r="J16675" s="269">
        <v>-3991.7</v>
      </c>
      <c r="K16675" s="83" t="str">
        <f>IFERROR(IFERROR(VLOOKUP(I16675,'DE-PARA'!B:D,3,0),VLOOKUP(I16675,'DE-PARA'!C:D,2,0)),"NÃO ENCONTRADO")</f>
        <v>Rescisões Trabalhistas</v>
      </c>
      <c r="L16675" s="50" t="str">
        <f>VLOOKUP(K16675,'Base -Receita-Despesa'!$B:$AS,1,FALSE)</f>
        <v>Rescisões Trabalhistas</v>
      </c>
      <c r="P16675" s="293" t="s">
        <v>6141</v>
      </c>
    </row>
    <row r="16676" spans="1:16" x14ac:dyDescent="0.3">
      <c r="A16676" s="82" t="str">
        <f t="shared" si="520"/>
        <v>2020</v>
      </c>
      <c r="B16676" s="263" t="s">
        <v>2228</v>
      </c>
      <c r="C16676" s="264" t="s">
        <v>138</v>
      </c>
      <c r="D16676" s="74" t="str">
        <f t="shared" si="521"/>
        <v>jan/2020</v>
      </c>
      <c r="E16676" s="267">
        <v>43833</v>
      </c>
      <c r="F16676" s="285" t="s">
        <v>5055</v>
      </c>
      <c r="G16676" s="285" t="s">
        <v>2229</v>
      </c>
      <c r="H16676" s="268" t="s">
        <v>545</v>
      </c>
      <c r="I16676" s="268" t="s">
        <v>2209</v>
      </c>
      <c r="J16676" s="268">
        <v>-35</v>
      </c>
      <c r="K16676" s="83" t="str">
        <f>IFERROR(IFERROR(VLOOKUP(I16676,'DE-PARA'!B:D,3,0),VLOOKUP(I16676,'DE-PARA'!C:D,2,0)),"NÃO ENCONTRADO")</f>
        <v>Despesas com Viagens</v>
      </c>
      <c r="L16676" s="50" t="str">
        <f>VLOOKUP(K16676,'Base -Receita-Despesa'!$B:$AS,1,FALSE)</f>
        <v>Despesas com Viagens</v>
      </c>
    </row>
    <row r="16677" spans="1:16" x14ac:dyDescent="0.3">
      <c r="A16677" s="82" t="str">
        <f t="shared" si="520"/>
        <v>2020</v>
      </c>
      <c r="B16677" s="263" t="s">
        <v>2228</v>
      </c>
      <c r="C16677" s="264" t="s">
        <v>138</v>
      </c>
      <c r="D16677" s="74" t="str">
        <f t="shared" si="521"/>
        <v>jan/2020</v>
      </c>
      <c r="E16677" s="267">
        <v>43833</v>
      </c>
      <c r="F16677" s="285">
        <v>10252</v>
      </c>
      <c r="G16677" s="285" t="s">
        <v>2229</v>
      </c>
      <c r="H16677" s="268" t="s">
        <v>2299</v>
      </c>
      <c r="I16677" s="268" t="s">
        <v>562</v>
      </c>
      <c r="J16677" s="268">
        <v>-92.98</v>
      </c>
      <c r="K16677" s="83" t="str">
        <f>IFERROR(IFERROR(VLOOKUP(I16677,'DE-PARA'!B:D,3,0),VLOOKUP(I16677,'DE-PARA'!C:D,2,0)),"NÃO ENCONTRADO")</f>
        <v>Outras Saídas</v>
      </c>
      <c r="L16677" s="50" t="str">
        <f>VLOOKUP(K16677,'Base -Receita-Despesa'!$B:$AS,1,FALSE)</f>
        <v>Outras Saídas</v>
      </c>
    </row>
    <row r="16678" spans="1:16" x14ac:dyDescent="0.3">
      <c r="A16678" s="82" t="str">
        <f t="shared" si="520"/>
        <v>2020</v>
      </c>
      <c r="B16678" s="263" t="s">
        <v>2228</v>
      </c>
      <c r="C16678" s="264" t="s">
        <v>138</v>
      </c>
      <c r="D16678" s="74" t="str">
        <f t="shared" si="521"/>
        <v>jan/2020</v>
      </c>
      <c r="E16678" s="267">
        <v>43833</v>
      </c>
      <c r="F16678" s="285" t="s">
        <v>5055</v>
      </c>
      <c r="G16678" s="285" t="s">
        <v>2229</v>
      </c>
      <c r="H16678" s="268" t="s">
        <v>4567</v>
      </c>
      <c r="I16678" s="268" t="s">
        <v>2209</v>
      </c>
      <c r="J16678" s="268">
        <v>-35</v>
      </c>
      <c r="K16678" s="83" t="str">
        <f>IFERROR(IFERROR(VLOOKUP(I16678,'DE-PARA'!B:D,3,0),VLOOKUP(I16678,'DE-PARA'!C:D,2,0)),"NÃO ENCONTRADO")</f>
        <v>Despesas com Viagens</v>
      </c>
      <c r="L16678" s="50" t="str">
        <f>VLOOKUP(K16678,'Base -Receita-Despesa'!$B:$AS,1,FALSE)</f>
        <v>Despesas com Viagens</v>
      </c>
    </row>
    <row r="16679" spans="1:16" x14ac:dyDescent="0.3">
      <c r="A16679" s="82" t="str">
        <f t="shared" si="520"/>
        <v>2020</v>
      </c>
      <c r="B16679" s="263" t="s">
        <v>2228</v>
      </c>
      <c r="C16679" s="264" t="s">
        <v>138</v>
      </c>
      <c r="D16679" s="74" t="str">
        <f t="shared" si="521"/>
        <v>jan/2020</v>
      </c>
      <c r="E16679" s="267">
        <v>43833</v>
      </c>
      <c r="F16679" s="285" t="s">
        <v>5055</v>
      </c>
      <c r="G16679" s="285" t="s">
        <v>2229</v>
      </c>
      <c r="H16679" s="268" t="s">
        <v>4568</v>
      </c>
      <c r="I16679" s="268" t="s">
        <v>2209</v>
      </c>
      <c r="J16679" s="268">
        <v>-462.06</v>
      </c>
      <c r="K16679" s="83" t="str">
        <f>IFERROR(IFERROR(VLOOKUP(I16679,'DE-PARA'!B:D,3,0),VLOOKUP(I16679,'DE-PARA'!C:D,2,0)),"NÃO ENCONTRADO")</f>
        <v>Despesas com Viagens</v>
      </c>
      <c r="L16679" s="50" t="str">
        <f>VLOOKUP(K16679,'Base -Receita-Despesa'!$B:$AS,1,FALSE)</f>
        <v>Despesas com Viagens</v>
      </c>
    </row>
    <row r="16680" spans="1:16" x14ac:dyDescent="0.3">
      <c r="A16680" s="82" t="str">
        <f t="shared" si="520"/>
        <v>2020</v>
      </c>
      <c r="B16680" s="263" t="s">
        <v>2228</v>
      </c>
      <c r="C16680" s="264" t="s">
        <v>138</v>
      </c>
      <c r="D16680" s="74" t="str">
        <f t="shared" si="521"/>
        <v>jan/2020</v>
      </c>
      <c r="E16680" s="267">
        <v>43833</v>
      </c>
      <c r="F16680" s="285" t="s">
        <v>1070</v>
      </c>
      <c r="G16680" s="285" t="s">
        <v>2229</v>
      </c>
      <c r="H16680" s="268" t="s">
        <v>1071</v>
      </c>
      <c r="I16680" s="268" t="s">
        <v>2237</v>
      </c>
      <c r="J16680" s="269">
        <v>5064.4399999999996</v>
      </c>
      <c r="K16680" s="83" t="str">
        <f>IFERROR(IFERROR(VLOOKUP(I16680,'DE-PARA'!B:D,3,0),VLOOKUP(I16680,'DE-PARA'!C:D,2,0)),"NÃO ENCONTRADO")</f>
        <v>Entrada Conta Aplicação (+)</v>
      </c>
      <c r="L16680" s="50" t="str">
        <f>VLOOKUP(K16680,'Base -Receita-Despesa'!$B:$AS,1,FALSE)</f>
        <v>ENTRADA CONTA APLICAÇÃO (+)</v>
      </c>
    </row>
    <row r="16681" spans="1:16" x14ac:dyDescent="0.3">
      <c r="A16681" s="82" t="str">
        <f t="shared" si="520"/>
        <v>2020</v>
      </c>
      <c r="B16681" s="263" t="s">
        <v>2228</v>
      </c>
      <c r="C16681" s="264" t="s">
        <v>138</v>
      </c>
      <c r="D16681" s="74" t="str">
        <f t="shared" si="521"/>
        <v>jan/2020</v>
      </c>
      <c r="E16681" s="267">
        <v>43833</v>
      </c>
      <c r="F16681" s="285" t="s">
        <v>5055</v>
      </c>
      <c r="G16681" s="285" t="s">
        <v>2229</v>
      </c>
      <c r="H16681" s="268" t="s">
        <v>4571</v>
      </c>
      <c r="I16681" s="268" t="s">
        <v>2209</v>
      </c>
      <c r="J16681" s="268">
        <v>-186.62</v>
      </c>
      <c r="K16681" s="83" t="str">
        <f>IFERROR(IFERROR(VLOOKUP(I16681,'DE-PARA'!B:D,3,0),VLOOKUP(I16681,'DE-PARA'!C:D,2,0)),"NÃO ENCONTRADO")</f>
        <v>Despesas com Viagens</v>
      </c>
      <c r="L16681" s="50" t="str">
        <f>VLOOKUP(K16681,'Base -Receita-Despesa'!$B:$AS,1,FALSE)</f>
        <v>Despesas com Viagens</v>
      </c>
    </row>
    <row r="16682" spans="1:16" x14ac:dyDescent="0.3">
      <c r="A16682" s="82" t="str">
        <f t="shared" ref="A16682:A16745" si="522">IF(K16682="NÃO ENCONTRADO",0,RIGHT(D16682,4))</f>
        <v>2020</v>
      </c>
      <c r="B16682" s="263" t="s">
        <v>2228</v>
      </c>
      <c r="C16682" s="264" t="s">
        <v>138</v>
      </c>
      <c r="D16682" s="74" t="str">
        <f t="shared" si="521"/>
        <v>jan/2020</v>
      </c>
      <c r="E16682" s="267">
        <v>43833</v>
      </c>
      <c r="F16682" s="285" t="s">
        <v>2326</v>
      </c>
      <c r="G16682" s="285" t="s">
        <v>2229</v>
      </c>
      <c r="H16682" s="283" t="s">
        <v>2850</v>
      </c>
      <c r="I16682" s="268" t="s">
        <v>2209</v>
      </c>
      <c r="J16682" s="268">
        <v>-467.38</v>
      </c>
      <c r="K16682" s="83" t="str">
        <f>IFERROR(IFERROR(VLOOKUP(I16682,'DE-PARA'!B:D,3,0),VLOOKUP(I16682,'DE-PARA'!C:D,2,0)),"NÃO ENCONTRADO")</f>
        <v>Despesas com Viagens</v>
      </c>
      <c r="L16682" s="50" t="str">
        <f>VLOOKUP(K16682,'Base -Receita-Despesa'!$B:$AS,1,FALSE)</f>
        <v>Despesas com Viagens</v>
      </c>
    </row>
    <row r="16683" spans="1:16" x14ac:dyDescent="0.3">
      <c r="A16683" s="82" t="str">
        <f t="shared" si="522"/>
        <v>2020</v>
      </c>
      <c r="B16683" s="263" t="s">
        <v>2228</v>
      </c>
      <c r="C16683" s="264" t="s">
        <v>138</v>
      </c>
      <c r="D16683" s="74" t="str">
        <f t="shared" si="521"/>
        <v>jan/2020</v>
      </c>
      <c r="E16683" s="267">
        <v>43836</v>
      </c>
      <c r="F16683" s="285" t="s">
        <v>272</v>
      </c>
      <c r="G16683" s="285" t="s">
        <v>2229</v>
      </c>
      <c r="H16683" s="268" t="s">
        <v>2784</v>
      </c>
      <c r="I16683" s="268" t="s">
        <v>164</v>
      </c>
      <c r="J16683" s="268">
        <v>-45.22</v>
      </c>
      <c r="K16683" s="83" t="str">
        <f>IFERROR(IFERROR(VLOOKUP(I16683,'DE-PARA'!B:D,3,0),VLOOKUP(I16683,'DE-PARA'!C:D,2,0)),"NÃO ENCONTRADO")</f>
        <v>Concessionárias (água, luz e telefone)</v>
      </c>
      <c r="L16683" s="50" t="str">
        <f>VLOOKUP(K16683,'Base -Receita-Despesa'!$B:$AS,1,FALSE)</f>
        <v>Concessionárias (água, luz e telefone)</v>
      </c>
    </row>
    <row r="16684" spans="1:16" x14ac:dyDescent="0.3">
      <c r="A16684" s="82" t="str">
        <f t="shared" si="522"/>
        <v>2020</v>
      </c>
      <c r="B16684" s="263" t="s">
        <v>2228</v>
      </c>
      <c r="C16684" s="264" t="s">
        <v>138</v>
      </c>
      <c r="D16684" s="74" t="str">
        <f t="shared" si="521"/>
        <v>jan/2020</v>
      </c>
      <c r="E16684" s="267">
        <v>43836</v>
      </c>
      <c r="F16684" s="285" t="s">
        <v>1267</v>
      </c>
      <c r="G16684" s="285" t="s">
        <v>2229</v>
      </c>
      <c r="H16684" s="268" t="s">
        <v>5092</v>
      </c>
      <c r="I16684" s="268" t="s">
        <v>160</v>
      </c>
      <c r="J16684" s="269">
        <v>-2000</v>
      </c>
      <c r="K16684" s="83" t="str">
        <f>IFERROR(IFERROR(VLOOKUP(I16684,'DE-PARA'!B:D,3,0),VLOOKUP(I16684,'DE-PARA'!C:D,2,0)),"NÃO ENCONTRADO")</f>
        <v>Outras Saídas</v>
      </c>
      <c r="L16684" s="50" t="str">
        <f>VLOOKUP(K16684,'Base -Receita-Despesa'!$B:$AS,1,FALSE)</f>
        <v>Outras Saídas</v>
      </c>
    </row>
    <row r="16685" spans="1:16" x14ac:dyDescent="0.3">
      <c r="A16685" s="82" t="str">
        <f t="shared" si="522"/>
        <v>2020</v>
      </c>
      <c r="B16685" s="263" t="s">
        <v>2228</v>
      </c>
      <c r="C16685" s="264" t="s">
        <v>138</v>
      </c>
      <c r="D16685" s="74" t="str">
        <f t="shared" si="521"/>
        <v>jan/2020</v>
      </c>
      <c r="E16685" s="267">
        <v>43836</v>
      </c>
      <c r="F16685" s="285" t="s">
        <v>1070</v>
      </c>
      <c r="G16685" s="285" t="s">
        <v>2229</v>
      </c>
      <c r="H16685" s="268" t="s">
        <v>1071</v>
      </c>
      <c r="I16685" s="268" t="s">
        <v>2237</v>
      </c>
      <c r="J16685" s="269">
        <v>2045.22</v>
      </c>
      <c r="K16685" s="83" t="str">
        <f>IFERROR(IFERROR(VLOOKUP(I16685,'DE-PARA'!B:D,3,0),VLOOKUP(I16685,'DE-PARA'!C:D,2,0)),"NÃO ENCONTRADO")</f>
        <v>Entrada Conta Aplicação (+)</v>
      </c>
      <c r="L16685" s="50" t="str">
        <f>VLOOKUP(K16685,'Base -Receita-Despesa'!$B:$AS,1,FALSE)</f>
        <v>ENTRADA CONTA APLICAÇÃO (+)</v>
      </c>
    </row>
    <row r="16686" spans="1:16" x14ac:dyDescent="0.3">
      <c r="A16686" s="82" t="str">
        <f t="shared" si="522"/>
        <v>2020</v>
      </c>
      <c r="B16686" s="263" t="s">
        <v>2228</v>
      </c>
      <c r="C16686" s="264" t="s">
        <v>138</v>
      </c>
      <c r="D16686" s="74" t="str">
        <f t="shared" si="521"/>
        <v>jan/2020</v>
      </c>
      <c r="E16686" s="267">
        <v>43837</v>
      </c>
      <c r="F16686" s="285" t="s">
        <v>139</v>
      </c>
      <c r="G16686" s="285" t="s">
        <v>2229</v>
      </c>
      <c r="H16686" s="268" t="s">
        <v>542</v>
      </c>
      <c r="I16686" s="268" t="s">
        <v>141</v>
      </c>
      <c r="J16686" s="269">
        <v>-6866.65</v>
      </c>
      <c r="K16686" s="83" t="str">
        <f>IFERROR(IFERROR(VLOOKUP(I16686,'DE-PARA'!B:D,3,0),VLOOKUP(I16686,'DE-PARA'!C:D,2,0)),"NÃO ENCONTRADO")</f>
        <v>Pessoal</v>
      </c>
      <c r="L16686" s="50" t="str">
        <f>VLOOKUP(K16686,'Base -Receita-Despesa'!$B:$AS,1,FALSE)</f>
        <v>Pessoal</v>
      </c>
    </row>
    <row r="16687" spans="1:16" x14ac:dyDescent="0.3">
      <c r="A16687" s="82" t="str">
        <f t="shared" si="522"/>
        <v>2020</v>
      </c>
      <c r="B16687" s="263" t="s">
        <v>2228</v>
      </c>
      <c r="C16687" s="264" t="s">
        <v>138</v>
      </c>
      <c r="D16687" s="74" t="str">
        <f t="shared" si="521"/>
        <v>jan/2020</v>
      </c>
      <c r="E16687" s="267">
        <v>43837</v>
      </c>
      <c r="F16687" s="285" t="s">
        <v>139</v>
      </c>
      <c r="G16687" s="285" t="s">
        <v>2229</v>
      </c>
      <c r="H16687" s="268" t="s">
        <v>4614</v>
      </c>
      <c r="I16687" s="268" t="s">
        <v>141</v>
      </c>
      <c r="J16687" s="269">
        <v>-1889.99</v>
      </c>
      <c r="K16687" s="83" t="str">
        <f>IFERROR(IFERROR(VLOOKUP(I16687,'DE-PARA'!B:D,3,0),VLOOKUP(I16687,'DE-PARA'!C:D,2,0)),"NÃO ENCONTRADO")</f>
        <v>Pessoal</v>
      </c>
      <c r="L16687" s="50" t="str">
        <f>VLOOKUP(K16687,'Base -Receita-Despesa'!$B:$AS,1,FALSE)</f>
        <v>Pessoal</v>
      </c>
    </row>
    <row r="16688" spans="1:16" x14ac:dyDescent="0.3">
      <c r="A16688" s="82" t="str">
        <f t="shared" si="522"/>
        <v>2020</v>
      </c>
      <c r="B16688" s="263" t="s">
        <v>2228</v>
      </c>
      <c r="C16688" s="264" t="s">
        <v>138</v>
      </c>
      <c r="D16688" s="74" t="str">
        <f t="shared" si="521"/>
        <v>jan/2020</v>
      </c>
      <c r="E16688" s="267">
        <v>43837</v>
      </c>
      <c r="F16688" s="285" t="s">
        <v>4405</v>
      </c>
      <c r="G16688" s="285" t="s">
        <v>2229</v>
      </c>
      <c r="H16688" s="268" t="s">
        <v>4406</v>
      </c>
      <c r="I16688" s="268" t="s">
        <v>846</v>
      </c>
      <c r="J16688" s="268">
        <v>-769.01</v>
      </c>
      <c r="K16688" s="83" t="str">
        <f>IFERROR(IFERROR(VLOOKUP(I16688,'DE-PARA'!B:D,3,0),VLOOKUP(I16688,'DE-PARA'!C:D,2,0)),"NÃO ENCONTRADO")</f>
        <v>Pessoal</v>
      </c>
      <c r="L16688" s="50" t="str">
        <f>VLOOKUP(K16688,'Base -Receita-Despesa'!$B:$AS,1,FALSE)</f>
        <v>Pessoal</v>
      </c>
    </row>
    <row r="16689" spans="1:12" x14ac:dyDescent="0.3">
      <c r="A16689" s="82" t="str">
        <f t="shared" si="522"/>
        <v>2020</v>
      </c>
      <c r="B16689" s="263" t="s">
        <v>2228</v>
      </c>
      <c r="C16689" s="264" t="s">
        <v>138</v>
      </c>
      <c r="D16689" s="74" t="str">
        <f t="shared" si="521"/>
        <v>jan/2020</v>
      </c>
      <c r="E16689" s="267">
        <v>43837</v>
      </c>
      <c r="F16689" s="285">
        <v>102584</v>
      </c>
      <c r="G16689" s="285" t="s">
        <v>2229</v>
      </c>
      <c r="H16689" s="268" t="s">
        <v>528</v>
      </c>
      <c r="I16689" s="268" t="s">
        <v>2182</v>
      </c>
      <c r="J16689" s="268">
        <v>-148.32</v>
      </c>
      <c r="K16689" s="83" t="str">
        <f>IFERROR(IFERROR(VLOOKUP(I16689,'DE-PARA'!B:D,3,0),VLOOKUP(I16689,'DE-PARA'!C:D,2,0)),"NÃO ENCONTRADO")</f>
        <v>Materiais</v>
      </c>
      <c r="L16689" s="50" t="str">
        <f>VLOOKUP(K16689,'Base -Receita-Despesa'!$B:$AS,1,FALSE)</f>
        <v>Materiais</v>
      </c>
    </row>
    <row r="16690" spans="1:12" x14ac:dyDescent="0.3">
      <c r="A16690" s="82" t="str">
        <f t="shared" si="522"/>
        <v>2020</v>
      </c>
      <c r="B16690" s="263" t="s">
        <v>2228</v>
      </c>
      <c r="C16690" s="264" t="s">
        <v>138</v>
      </c>
      <c r="D16690" s="74" t="str">
        <f t="shared" si="521"/>
        <v>jan/2020</v>
      </c>
      <c r="E16690" s="267">
        <v>43837</v>
      </c>
      <c r="F16690" s="285">
        <v>102603</v>
      </c>
      <c r="G16690" s="285" t="s">
        <v>2229</v>
      </c>
      <c r="H16690" s="268" t="s">
        <v>528</v>
      </c>
      <c r="I16690" s="268" t="s">
        <v>2181</v>
      </c>
      <c r="J16690" s="268">
        <v>-190.6</v>
      </c>
      <c r="K16690" s="83" t="str">
        <f>IFERROR(IFERROR(VLOOKUP(I16690,'DE-PARA'!B:D,3,0),VLOOKUP(I16690,'DE-PARA'!C:D,2,0)),"NÃO ENCONTRADO")</f>
        <v>Materiais</v>
      </c>
      <c r="L16690" s="50" t="str">
        <f>VLOOKUP(K16690,'Base -Receita-Despesa'!$B:$AS,1,FALSE)</f>
        <v>Materiais</v>
      </c>
    </row>
    <row r="16691" spans="1:12" x14ac:dyDescent="0.3">
      <c r="A16691" s="82" t="str">
        <f t="shared" si="522"/>
        <v>2020</v>
      </c>
      <c r="B16691" s="263" t="s">
        <v>2228</v>
      </c>
      <c r="C16691" s="264" t="s">
        <v>138</v>
      </c>
      <c r="D16691" s="74" t="str">
        <f t="shared" si="521"/>
        <v>jan/2020</v>
      </c>
      <c r="E16691" s="267">
        <v>43837</v>
      </c>
      <c r="F16691" s="285">
        <v>103808</v>
      </c>
      <c r="G16691" s="285" t="s">
        <v>2229</v>
      </c>
      <c r="H16691" s="268" t="s">
        <v>528</v>
      </c>
      <c r="I16691" s="268" t="s">
        <v>2182</v>
      </c>
      <c r="J16691" s="268">
        <v>-315.2</v>
      </c>
      <c r="K16691" s="83" t="str">
        <f>IFERROR(IFERROR(VLOOKUP(I16691,'DE-PARA'!B:D,3,0),VLOOKUP(I16691,'DE-PARA'!C:D,2,0)),"NÃO ENCONTRADO")</f>
        <v>Materiais</v>
      </c>
      <c r="L16691" s="50" t="str">
        <f>VLOOKUP(K16691,'Base -Receita-Despesa'!$B:$AS,1,FALSE)</f>
        <v>Materiais</v>
      </c>
    </row>
    <row r="16692" spans="1:12" x14ac:dyDescent="0.3">
      <c r="A16692" s="82" t="str">
        <f t="shared" si="522"/>
        <v>2020</v>
      </c>
      <c r="B16692" s="263" t="s">
        <v>2228</v>
      </c>
      <c r="C16692" s="264" t="s">
        <v>138</v>
      </c>
      <c r="D16692" s="74" t="str">
        <f t="shared" si="521"/>
        <v>jan/2020</v>
      </c>
      <c r="E16692" s="267">
        <v>43837</v>
      </c>
      <c r="F16692" s="285">
        <v>103946</v>
      </c>
      <c r="G16692" s="285" t="s">
        <v>2229</v>
      </c>
      <c r="H16692" s="268" t="s">
        <v>528</v>
      </c>
      <c r="I16692" s="268" t="s">
        <v>2181</v>
      </c>
      <c r="J16692" s="268">
        <v>-355</v>
      </c>
      <c r="K16692" s="83" t="str">
        <f>IFERROR(IFERROR(VLOOKUP(I16692,'DE-PARA'!B:D,3,0),VLOOKUP(I16692,'DE-PARA'!C:D,2,0)),"NÃO ENCONTRADO")</f>
        <v>Materiais</v>
      </c>
      <c r="L16692" s="50" t="str">
        <f>VLOOKUP(K16692,'Base -Receita-Despesa'!$B:$AS,1,FALSE)</f>
        <v>Materiais</v>
      </c>
    </row>
    <row r="16693" spans="1:12" x14ac:dyDescent="0.3">
      <c r="A16693" s="82" t="str">
        <f t="shared" si="522"/>
        <v>2020</v>
      </c>
      <c r="B16693" s="263" t="s">
        <v>2228</v>
      </c>
      <c r="C16693" s="264" t="s">
        <v>138</v>
      </c>
      <c r="D16693" s="74" t="str">
        <f t="shared" si="521"/>
        <v>jan/2020</v>
      </c>
      <c r="E16693" s="267">
        <v>43837</v>
      </c>
      <c r="F16693" s="285">
        <v>103530</v>
      </c>
      <c r="G16693" s="285" t="s">
        <v>2229</v>
      </c>
      <c r="H16693" s="268" t="s">
        <v>528</v>
      </c>
      <c r="I16693" s="268" t="s">
        <v>2181</v>
      </c>
      <c r="J16693" s="268">
        <v>-468.7</v>
      </c>
      <c r="K16693" s="83" t="str">
        <f>IFERROR(IFERROR(VLOOKUP(I16693,'DE-PARA'!B:D,3,0),VLOOKUP(I16693,'DE-PARA'!C:D,2,0)),"NÃO ENCONTRADO")</f>
        <v>Materiais</v>
      </c>
      <c r="L16693" s="50" t="str">
        <f>VLOOKUP(K16693,'Base -Receita-Despesa'!$B:$AS,1,FALSE)</f>
        <v>Materiais</v>
      </c>
    </row>
    <row r="16694" spans="1:12" x14ac:dyDescent="0.3">
      <c r="A16694" s="82" t="str">
        <f t="shared" si="522"/>
        <v>2020</v>
      </c>
      <c r="B16694" s="263" t="s">
        <v>2228</v>
      </c>
      <c r="C16694" s="264" t="s">
        <v>138</v>
      </c>
      <c r="D16694" s="74" t="str">
        <f t="shared" si="521"/>
        <v>jan/2020</v>
      </c>
      <c r="E16694" s="267">
        <v>43837</v>
      </c>
      <c r="F16694" s="285">
        <v>102586</v>
      </c>
      <c r="G16694" s="285" t="s">
        <v>2229</v>
      </c>
      <c r="H16694" s="268" t="s">
        <v>528</v>
      </c>
      <c r="I16694" s="268" t="s">
        <v>2182</v>
      </c>
      <c r="J16694" s="269">
        <v>-2790.2</v>
      </c>
      <c r="K16694" s="83" t="str">
        <f>IFERROR(IFERROR(VLOOKUP(I16694,'DE-PARA'!B:D,3,0),VLOOKUP(I16694,'DE-PARA'!C:D,2,0)),"NÃO ENCONTRADO")</f>
        <v>Materiais</v>
      </c>
      <c r="L16694" s="50" t="str">
        <f>VLOOKUP(K16694,'Base -Receita-Despesa'!$B:$AS,1,FALSE)</f>
        <v>Materiais</v>
      </c>
    </row>
    <row r="16695" spans="1:12" x14ac:dyDescent="0.3">
      <c r="A16695" s="82" t="str">
        <f t="shared" si="522"/>
        <v>2020</v>
      </c>
      <c r="B16695" s="263" t="s">
        <v>2228</v>
      </c>
      <c r="C16695" s="264" t="s">
        <v>138</v>
      </c>
      <c r="D16695" s="74" t="str">
        <f t="shared" si="521"/>
        <v>jan/2020</v>
      </c>
      <c r="E16695" s="267">
        <v>43837</v>
      </c>
      <c r="F16695" s="285">
        <v>105042</v>
      </c>
      <c r="G16695" s="285" t="s">
        <v>2229</v>
      </c>
      <c r="H16695" s="268" t="s">
        <v>528</v>
      </c>
      <c r="I16695" s="268" t="s">
        <v>2182</v>
      </c>
      <c r="J16695" s="269">
        <v>-3214.41</v>
      </c>
      <c r="K16695" s="83" t="str">
        <f>IFERROR(IFERROR(VLOOKUP(I16695,'DE-PARA'!B:D,3,0),VLOOKUP(I16695,'DE-PARA'!C:D,2,0)),"NÃO ENCONTRADO")</f>
        <v>Materiais</v>
      </c>
      <c r="L16695" s="50" t="str">
        <f>VLOOKUP(K16695,'Base -Receita-Despesa'!$B:$AS,1,FALSE)</f>
        <v>Materiais</v>
      </c>
    </row>
    <row r="16696" spans="1:12" x14ac:dyDescent="0.3">
      <c r="A16696" s="82" t="str">
        <f t="shared" si="522"/>
        <v>2020</v>
      </c>
      <c r="B16696" s="263" t="s">
        <v>2228</v>
      </c>
      <c r="C16696" s="264" t="s">
        <v>138</v>
      </c>
      <c r="D16696" s="74" t="str">
        <f t="shared" si="521"/>
        <v>jan/2020</v>
      </c>
      <c r="E16696" s="267">
        <v>43837</v>
      </c>
      <c r="F16696" s="285" t="s">
        <v>4619</v>
      </c>
      <c r="G16696" s="285" t="s">
        <v>2229</v>
      </c>
      <c r="H16696" s="268" t="s">
        <v>4371</v>
      </c>
      <c r="I16696" s="268" t="s">
        <v>2170</v>
      </c>
      <c r="J16696" s="269">
        <v>-66233.22</v>
      </c>
      <c r="K16696" s="83" t="str">
        <f>IFERROR(IFERROR(VLOOKUP(I16696,'DE-PARA'!B:D,3,0),VLOOKUP(I16696,'DE-PARA'!C:D,2,0)),"NÃO ENCONTRADO")</f>
        <v>Reembolso de Rateios(-)</v>
      </c>
      <c r="L16696" s="50" t="str">
        <f>VLOOKUP(K16696,'Base -Receita-Despesa'!$B:$AS,1,FALSE)</f>
        <v>Reembolso de Rateios(-)</v>
      </c>
    </row>
    <row r="16697" spans="1:12" x14ac:dyDescent="0.3">
      <c r="A16697" s="82" t="str">
        <f t="shared" si="522"/>
        <v>2020</v>
      </c>
      <c r="B16697" s="263" t="s">
        <v>2228</v>
      </c>
      <c r="C16697" s="264" t="s">
        <v>138</v>
      </c>
      <c r="D16697" s="74" t="str">
        <f t="shared" si="521"/>
        <v>jan/2020</v>
      </c>
      <c r="E16697" s="267">
        <v>43837</v>
      </c>
      <c r="F16697" s="285" t="s">
        <v>4377</v>
      </c>
      <c r="G16697" s="285" t="s">
        <v>2229</v>
      </c>
      <c r="H16697" s="268" t="s">
        <v>5093</v>
      </c>
      <c r="I16697" s="268" t="s">
        <v>128</v>
      </c>
      <c r="J16697" s="269">
        <v>-60218.82</v>
      </c>
      <c r="K16697" s="83" t="str">
        <f>IFERROR(IFERROR(VLOOKUP(I16697,'DE-PARA'!B:D,3,0),VLOOKUP(I16697,'DE-PARA'!C:D,2,0)),"NÃO ENCONTRADO")</f>
        <v>Encargos sobre Folha de Pagamento</v>
      </c>
      <c r="L16697" s="50" t="str">
        <f>VLOOKUP(K16697,'Base -Receita-Despesa'!$B:$AS,1,FALSE)</f>
        <v>Encargos sobre Folha de Pagamento</v>
      </c>
    </row>
    <row r="16698" spans="1:12" x14ac:dyDescent="0.3">
      <c r="A16698" s="82" t="str">
        <f t="shared" si="522"/>
        <v>2020</v>
      </c>
      <c r="B16698" s="263" t="s">
        <v>2228</v>
      </c>
      <c r="C16698" s="264" t="s">
        <v>138</v>
      </c>
      <c r="D16698" s="74" t="str">
        <f t="shared" si="521"/>
        <v>jan/2020</v>
      </c>
      <c r="E16698" s="267">
        <v>43837</v>
      </c>
      <c r="F16698" s="285" t="s">
        <v>139</v>
      </c>
      <c r="G16698" s="285" t="s">
        <v>2229</v>
      </c>
      <c r="H16698" s="268" t="s">
        <v>5094</v>
      </c>
      <c r="I16698" s="268" t="s">
        <v>141</v>
      </c>
      <c r="J16698" s="269">
        <v>-440453.89</v>
      </c>
      <c r="K16698" s="83" t="str">
        <f>IFERROR(IFERROR(VLOOKUP(I16698,'DE-PARA'!B:D,3,0),VLOOKUP(I16698,'DE-PARA'!C:D,2,0)),"NÃO ENCONTRADO")</f>
        <v>Pessoal</v>
      </c>
      <c r="L16698" s="50" t="str">
        <f>VLOOKUP(K16698,'Base -Receita-Despesa'!$B:$AS,1,FALSE)</f>
        <v>Pessoal</v>
      </c>
    </row>
    <row r="16699" spans="1:12" x14ac:dyDescent="0.3">
      <c r="A16699" s="82" t="str">
        <f t="shared" si="522"/>
        <v>2020</v>
      </c>
      <c r="B16699" s="263" t="s">
        <v>2228</v>
      </c>
      <c r="C16699" s="264" t="s">
        <v>138</v>
      </c>
      <c r="D16699" s="74" t="str">
        <f t="shared" si="521"/>
        <v>jan/2020</v>
      </c>
      <c r="E16699" s="267">
        <v>43837</v>
      </c>
      <c r="F16699" s="285" t="s">
        <v>139</v>
      </c>
      <c r="G16699" s="285" t="s">
        <v>2229</v>
      </c>
      <c r="H16699" s="268" t="s">
        <v>4645</v>
      </c>
      <c r="I16699" s="268" t="s">
        <v>141</v>
      </c>
      <c r="J16699" s="268">
        <v>-750</v>
      </c>
      <c r="K16699" s="83" t="str">
        <f>IFERROR(IFERROR(VLOOKUP(I16699,'DE-PARA'!B:D,3,0),VLOOKUP(I16699,'DE-PARA'!C:D,2,0)),"NÃO ENCONTRADO")</f>
        <v>Pessoal</v>
      </c>
      <c r="L16699" s="50" t="str">
        <f>VLOOKUP(K16699,'Base -Receita-Despesa'!$B:$AS,1,FALSE)</f>
        <v>Pessoal</v>
      </c>
    </row>
    <row r="16700" spans="1:12" x14ac:dyDescent="0.3">
      <c r="A16700" s="82" t="str">
        <f t="shared" si="522"/>
        <v>2020</v>
      </c>
      <c r="B16700" s="263" t="s">
        <v>2228</v>
      </c>
      <c r="C16700" s="264" t="s">
        <v>138</v>
      </c>
      <c r="D16700" s="74" t="str">
        <f t="shared" si="521"/>
        <v>jan/2020</v>
      </c>
      <c r="E16700" s="267">
        <v>43837</v>
      </c>
      <c r="F16700" s="285" t="s">
        <v>139</v>
      </c>
      <c r="G16700" s="285" t="s">
        <v>2229</v>
      </c>
      <c r="H16700" s="268" t="s">
        <v>3280</v>
      </c>
      <c r="I16700" s="268" t="s">
        <v>141</v>
      </c>
      <c r="J16700" s="269">
        <v>-1504.76</v>
      </c>
      <c r="K16700" s="83" t="str">
        <f>IFERROR(IFERROR(VLOOKUP(I16700,'DE-PARA'!B:D,3,0),VLOOKUP(I16700,'DE-PARA'!C:D,2,0)),"NÃO ENCONTRADO")</f>
        <v>Pessoal</v>
      </c>
      <c r="L16700" s="50" t="str">
        <f>VLOOKUP(K16700,'Base -Receita-Despesa'!$B:$AS,1,FALSE)</f>
        <v>Pessoal</v>
      </c>
    </row>
    <row r="16701" spans="1:12" x14ac:dyDescent="0.3">
      <c r="A16701" s="82" t="str">
        <f t="shared" si="522"/>
        <v>2020</v>
      </c>
      <c r="B16701" s="263" t="s">
        <v>2228</v>
      </c>
      <c r="C16701" s="264" t="s">
        <v>138</v>
      </c>
      <c r="D16701" s="74" t="str">
        <f t="shared" si="521"/>
        <v>jan/2020</v>
      </c>
      <c r="E16701" s="267">
        <v>43837</v>
      </c>
      <c r="F16701" s="285" t="s">
        <v>1070</v>
      </c>
      <c r="G16701" s="285" t="s">
        <v>2229</v>
      </c>
      <c r="H16701" s="268" t="s">
        <v>1071</v>
      </c>
      <c r="I16701" s="268" t="s">
        <v>2237</v>
      </c>
      <c r="J16701" s="269">
        <v>586178.27</v>
      </c>
      <c r="K16701" s="83" t="str">
        <f>IFERROR(IFERROR(VLOOKUP(I16701,'DE-PARA'!B:D,3,0),VLOOKUP(I16701,'DE-PARA'!C:D,2,0)),"NÃO ENCONTRADO")</f>
        <v>Entrada Conta Aplicação (+)</v>
      </c>
      <c r="L16701" s="50" t="str">
        <f>VLOOKUP(K16701,'Base -Receita-Despesa'!$B:$AS,1,FALSE)</f>
        <v>ENTRADA CONTA APLICAÇÃO (+)</v>
      </c>
    </row>
    <row r="16702" spans="1:12" x14ac:dyDescent="0.3">
      <c r="A16702" s="82" t="str">
        <f t="shared" si="522"/>
        <v>2020</v>
      </c>
      <c r="B16702" s="263" t="s">
        <v>2228</v>
      </c>
      <c r="C16702" s="264" t="s">
        <v>138</v>
      </c>
      <c r="D16702" s="74" t="str">
        <f t="shared" si="521"/>
        <v>jan/2020</v>
      </c>
      <c r="E16702" s="267">
        <v>43837</v>
      </c>
      <c r="F16702" s="285" t="s">
        <v>1261</v>
      </c>
      <c r="G16702" s="285" t="s">
        <v>2229</v>
      </c>
      <c r="H16702" s="268" t="s">
        <v>2250</v>
      </c>
      <c r="I16702" s="268" t="s">
        <v>135</v>
      </c>
      <c r="J16702" s="268">
        <v>-9.5</v>
      </c>
      <c r="K16702" s="83" t="str">
        <f>IFERROR(IFERROR(VLOOKUP(I16702,'DE-PARA'!B:D,3,0),VLOOKUP(I16702,'DE-PARA'!C:D,2,0)),"NÃO ENCONTRADO")</f>
        <v>Outras Saídas</v>
      </c>
      <c r="L16702" s="50" t="str">
        <f>VLOOKUP(K16702,'Base -Receita-Despesa'!$B:$AS,1,FALSE)</f>
        <v>Outras Saídas</v>
      </c>
    </row>
    <row r="16703" spans="1:12" x14ac:dyDescent="0.3">
      <c r="A16703" s="82" t="str">
        <f t="shared" si="522"/>
        <v>2020</v>
      </c>
      <c r="B16703" s="263" t="s">
        <v>2228</v>
      </c>
      <c r="C16703" s="264" t="s">
        <v>138</v>
      </c>
      <c r="D16703" s="74" t="str">
        <f t="shared" si="521"/>
        <v>jan/2020</v>
      </c>
      <c r="E16703" s="267">
        <v>43838</v>
      </c>
      <c r="F16703" s="285" t="s">
        <v>3376</v>
      </c>
      <c r="G16703" s="285" t="s">
        <v>2229</v>
      </c>
      <c r="H16703" s="268" t="s">
        <v>1119</v>
      </c>
      <c r="I16703" s="268" t="s">
        <v>130</v>
      </c>
      <c r="J16703" s="269">
        <v>-52017.42</v>
      </c>
      <c r="K16703" s="83" t="str">
        <f>IFERROR(IFERROR(VLOOKUP(I16703,'DE-PARA'!B:D,3,0),VLOOKUP(I16703,'DE-PARA'!C:D,2,0)),"NÃO ENCONTRADO")</f>
        <v>Rescisões Trabalhistas</v>
      </c>
      <c r="L16703" s="50" t="str">
        <f>VLOOKUP(K16703,'Base -Receita-Despesa'!$B:$AS,1,FALSE)</f>
        <v>Rescisões Trabalhistas</v>
      </c>
    </row>
    <row r="16704" spans="1:12" x14ac:dyDescent="0.3">
      <c r="A16704" s="82" t="str">
        <f t="shared" si="522"/>
        <v>2020</v>
      </c>
      <c r="B16704" s="263" t="s">
        <v>2228</v>
      </c>
      <c r="C16704" s="264" t="s">
        <v>138</v>
      </c>
      <c r="D16704" s="74" t="str">
        <f t="shared" si="521"/>
        <v>jan/2020</v>
      </c>
      <c r="E16704" s="267">
        <v>43838</v>
      </c>
      <c r="F16704" s="285" t="s">
        <v>4412</v>
      </c>
      <c r="G16704" s="285" t="s">
        <v>2229</v>
      </c>
      <c r="H16704" s="268" t="s">
        <v>1119</v>
      </c>
      <c r="I16704" s="268" t="s">
        <v>130</v>
      </c>
      <c r="J16704" s="269">
        <v>-23964.26</v>
      </c>
      <c r="K16704" s="83" t="str">
        <f>IFERROR(IFERROR(VLOOKUP(I16704,'DE-PARA'!B:D,3,0),VLOOKUP(I16704,'DE-PARA'!C:D,2,0)),"NÃO ENCONTRADO")</f>
        <v>Rescisões Trabalhistas</v>
      </c>
      <c r="L16704" s="50" t="str">
        <f>VLOOKUP(K16704,'Base -Receita-Despesa'!$B:$AS,1,FALSE)</f>
        <v>Rescisões Trabalhistas</v>
      </c>
    </row>
    <row r="16705" spans="1:12" x14ac:dyDescent="0.3">
      <c r="A16705" s="82" t="str">
        <f t="shared" si="522"/>
        <v>2020</v>
      </c>
      <c r="B16705" s="263" t="s">
        <v>2228</v>
      </c>
      <c r="C16705" s="264" t="s">
        <v>138</v>
      </c>
      <c r="D16705" s="74" t="str">
        <f t="shared" si="521"/>
        <v>jan/2020</v>
      </c>
      <c r="E16705" s="267">
        <v>43838</v>
      </c>
      <c r="F16705" s="285" t="s">
        <v>1070</v>
      </c>
      <c r="G16705" s="285" t="s">
        <v>2229</v>
      </c>
      <c r="H16705" s="268" t="s">
        <v>1071</v>
      </c>
      <c r="I16705" s="268" t="s">
        <v>2237</v>
      </c>
      <c r="J16705" s="269">
        <v>75981.679999999993</v>
      </c>
      <c r="K16705" s="83" t="str">
        <f>IFERROR(IFERROR(VLOOKUP(I16705,'DE-PARA'!B:D,3,0),VLOOKUP(I16705,'DE-PARA'!C:D,2,0)),"NÃO ENCONTRADO")</f>
        <v>Entrada Conta Aplicação (+)</v>
      </c>
      <c r="L16705" s="50" t="str">
        <f>VLOOKUP(K16705,'Base -Receita-Despesa'!$B:$AS,1,FALSE)</f>
        <v>ENTRADA CONTA APLICAÇÃO (+)</v>
      </c>
    </row>
    <row r="16706" spans="1:12" x14ac:dyDescent="0.3">
      <c r="A16706" s="82" t="str">
        <f t="shared" si="522"/>
        <v>2020</v>
      </c>
      <c r="B16706" s="263" t="s">
        <v>2228</v>
      </c>
      <c r="C16706" s="264" t="s">
        <v>138</v>
      </c>
      <c r="D16706" s="74" t="str">
        <f t="shared" si="521"/>
        <v>jan/2020</v>
      </c>
      <c r="E16706" s="267">
        <v>43839</v>
      </c>
      <c r="F16706" s="285" t="s">
        <v>1261</v>
      </c>
      <c r="G16706" s="285" t="s">
        <v>2229</v>
      </c>
      <c r="H16706" s="268" t="s">
        <v>262</v>
      </c>
      <c r="I16706" s="268" t="s">
        <v>135</v>
      </c>
      <c r="J16706" s="268">
        <v>-236.16</v>
      </c>
      <c r="K16706" s="83" t="str">
        <f>IFERROR(IFERROR(VLOOKUP(I16706,'DE-PARA'!B:D,3,0),VLOOKUP(I16706,'DE-PARA'!C:D,2,0)),"NÃO ENCONTRADO")</f>
        <v>Outras Saídas</v>
      </c>
      <c r="L16706" s="50" t="str">
        <f>VLOOKUP(K16706,'Base -Receita-Despesa'!$B:$AS,1,FALSE)</f>
        <v>Outras Saídas</v>
      </c>
    </row>
    <row r="16707" spans="1:12" x14ac:dyDescent="0.3">
      <c r="A16707" s="82" t="str">
        <f t="shared" si="522"/>
        <v>2020</v>
      </c>
      <c r="B16707" s="263" t="s">
        <v>2228</v>
      </c>
      <c r="C16707" s="264" t="s">
        <v>138</v>
      </c>
      <c r="D16707" s="74" t="str">
        <f t="shared" si="521"/>
        <v>jan/2020</v>
      </c>
      <c r="E16707" s="267">
        <v>43839</v>
      </c>
      <c r="F16707" s="285" t="s">
        <v>1070</v>
      </c>
      <c r="G16707" s="285" t="s">
        <v>2229</v>
      </c>
      <c r="H16707" s="268" t="s">
        <v>1071</v>
      </c>
      <c r="I16707" s="268" t="s">
        <v>2237</v>
      </c>
      <c r="J16707" s="268">
        <v>236.16</v>
      </c>
      <c r="K16707" s="83" t="str">
        <f>IFERROR(IFERROR(VLOOKUP(I16707,'DE-PARA'!B:D,3,0),VLOOKUP(I16707,'DE-PARA'!C:D,2,0)),"NÃO ENCONTRADO")</f>
        <v>Entrada Conta Aplicação (+)</v>
      </c>
      <c r="L16707" s="50" t="str">
        <f>VLOOKUP(K16707,'Base -Receita-Despesa'!$B:$AS,1,FALSE)</f>
        <v>ENTRADA CONTA APLICAÇÃO (+)</v>
      </c>
    </row>
    <row r="16708" spans="1:12" x14ac:dyDescent="0.3">
      <c r="A16708" s="82" t="str">
        <f t="shared" si="522"/>
        <v>2020</v>
      </c>
      <c r="B16708" s="263" t="s">
        <v>2228</v>
      </c>
      <c r="C16708" s="264" t="s">
        <v>138</v>
      </c>
      <c r="D16708" s="74" t="str">
        <f t="shared" ref="D16708:D16771" si="523">TEXT(E16708,"mmm/aaaa")</f>
        <v>jan/2020</v>
      </c>
      <c r="E16708" s="267">
        <v>43843</v>
      </c>
      <c r="F16708" s="285" t="s">
        <v>3376</v>
      </c>
      <c r="G16708" s="285" t="s">
        <v>2229</v>
      </c>
      <c r="H16708" s="268" t="s">
        <v>5095</v>
      </c>
      <c r="I16708" s="268" t="s">
        <v>130</v>
      </c>
      <c r="J16708" s="269">
        <v>-5922.5</v>
      </c>
      <c r="K16708" s="83" t="str">
        <f>IFERROR(IFERROR(VLOOKUP(I16708,'DE-PARA'!B:D,3,0),VLOOKUP(I16708,'DE-PARA'!C:D,2,0)),"NÃO ENCONTRADO")</f>
        <v>Rescisões Trabalhistas</v>
      </c>
      <c r="L16708" s="50" t="str">
        <f>VLOOKUP(K16708,'Base -Receita-Despesa'!$B:$AS,1,FALSE)</f>
        <v>Rescisões Trabalhistas</v>
      </c>
    </row>
    <row r="16709" spans="1:12" x14ac:dyDescent="0.3">
      <c r="A16709" s="82" t="str">
        <f t="shared" si="522"/>
        <v>2020</v>
      </c>
      <c r="B16709" s="263" t="s">
        <v>2228</v>
      </c>
      <c r="C16709" s="264" t="s">
        <v>138</v>
      </c>
      <c r="D16709" s="74" t="str">
        <f t="shared" si="523"/>
        <v>jan/2020</v>
      </c>
      <c r="E16709" s="267">
        <v>43843</v>
      </c>
      <c r="F16709" s="285">
        <v>2122801</v>
      </c>
      <c r="G16709" s="285" t="s">
        <v>2229</v>
      </c>
      <c r="H16709" s="268" t="s">
        <v>3364</v>
      </c>
      <c r="I16709" s="283" t="s">
        <v>846</v>
      </c>
      <c r="J16709" s="268">
        <v>-225.9</v>
      </c>
      <c r="K16709" s="83" t="str">
        <f>IFERROR(IFERROR(VLOOKUP(I16709,'DE-PARA'!B:D,3,0),VLOOKUP(I16709,'DE-PARA'!C:D,2,0)),"NÃO ENCONTRADO")</f>
        <v>Pessoal</v>
      </c>
      <c r="L16709" s="50" t="str">
        <f>VLOOKUP(K16709,'Base -Receita-Despesa'!$B:$AS,1,FALSE)</f>
        <v>Pessoal</v>
      </c>
    </row>
    <row r="16710" spans="1:12" x14ac:dyDescent="0.3">
      <c r="A16710" s="82" t="str">
        <f t="shared" si="522"/>
        <v>2020</v>
      </c>
      <c r="B16710" s="263" t="s">
        <v>2228</v>
      </c>
      <c r="C16710" s="264" t="s">
        <v>138</v>
      </c>
      <c r="D16710" s="74" t="str">
        <f t="shared" si="523"/>
        <v>jan/2020</v>
      </c>
      <c r="E16710" s="267">
        <v>43843</v>
      </c>
      <c r="F16710" s="285" t="s">
        <v>1070</v>
      </c>
      <c r="G16710" s="285" t="s">
        <v>2229</v>
      </c>
      <c r="H16710" s="268" t="s">
        <v>1071</v>
      </c>
      <c r="I16710" s="268" t="s">
        <v>2237</v>
      </c>
      <c r="J16710" s="269">
        <v>16157.9</v>
      </c>
      <c r="K16710" s="83" t="str">
        <f>IFERROR(IFERROR(VLOOKUP(I16710,'DE-PARA'!B:D,3,0),VLOOKUP(I16710,'DE-PARA'!C:D,2,0)),"NÃO ENCONTRADO")</f>
        <v>Entrada Conta Aplicação (+)</v>
      </c>
      <c r="L16710" s="50" t="str">
        <f>VLOOKUP(K16710,'Base -Receita-Despesa'!$B:$AS,1,FALSE)</f>
        <v>ENTRADA CONTA APLICAÇÃO (+)</v>
      </c>
    </row>
    <row r="16711" spans="1:12" x14ac:dyDescent="0.3">
      <c r="A16711" s="82" t="str">
        <f t="shared" si="522"/>
        <v>2020</v>
      </c>
      <c r="B16711" s="263" t="s">
        <v>2228</v>
      </c>
      <c r="C16711" s="264" t="s">
        <v>138</v>
      </c>
      <c r="D16711" s="74" t="str">
        <f t="shared" si="523"/>
        <v>jan/2020</v>
      </c>
      <c r="E16711" s="267">
        <v>43843</v>
      </c>
      <c r="F16711" s="285">
        <v>130</v>
      </c>
      <c r="G16711" s="285" t="s">
        <v>2229</v>
      </c>
      <c r="H16711" s="268" t="s">
        <v>3270</v>
      </c>
      <c r="I16711" s="268" t="s">
        <v>2177</v>
      </c>
      <c r="J16711" s="269">
        <v>-10000</v>
      </c>
      <c r="K16711" s="83" t="str">
        <f>IFERROR(IFERROR(VLOOKUP(I16711,'DE-PARA'!B:D,3,0),VLOOKUP(I16711,'DE-PARA'!C:D,2,0)),"NÃO ENCONTRADO")</f>
        <v>Pessoal</v>
      </c>
      <c r="L16711" s="50" t="str">
        <f>VLOOKUP(K16711,'Base -Receita-Despesa'!$B:$AS,1,FALSE)</f>
        <v>Pessoal</v>
      </c>
    </row>
    <row r="16712" spans="1:12" x14ac:dyDescent="0.3">
      <c r="A16712" s="82" t="str">
        <f t="shared" si="522"/>
        <v>2020</v>
      </c>
      <c r="B16712" s="263" t="s">
        <v>2228</v>
      </c>
      <c r="C16712" s="264" t="s">
        <v>138</v>
      </c>
      <c r="D16712" s="74" t="str">
        <f t="shared" si="523"/>
        <v>jan/2020</v>
      </c>
      <c r="E16712" s="267">
        <v>43843</v>
      </c>
      <c r="F16712" s="285" t="s">
        <v>1261</v>
      </c>
      <c r="G16712" s="285" t="s">
        <v>2229</v>
      </c>
      <c r="H16712" s="268" t="s">
        <v>2250</v>
      </c>
      <c r="I16712" s="268" t="s">
        <v>135</v>
      </c>
      <c r="J16712" s="268">
        <v>-9.5</v>
      </c>
      <c r="K16712" s="83" t="str">
        <f>IFERROR(IFERROR(VLOOKUP(I16712,'DE-PARA'!B:D,3,0),VLOOKUP(I16712,'DE-PARA'!C:D,2,0)),"NÃO ENCONTRADO")</f>
        <v>Outras Saídas</v>
      </c>
      <c r="L16712" s="50" t="str">
        <f>VLOOKUP(K16712,'Base -Receita-Despesa'!$B:$AS,1,FALSE)</f>
        <v>Outras Saídas</v>
      </c>
    </row>
    <row r="16713" spans="1:12" x14ac:dyDescent="0.3">
      <c r="A16713" s="82" t="str">
        <f t="shared" si="522"/>
        <v>2020</v>
      </c>
      <c r="B16713" s="263" t="s">
        <v>2228</v>
      </c>
      <c r="C16713" s="264" t="s">
        <v>138</v>
      </c>
      <c r="D16713" s="74" t="str">
        <f t="shared" si="523"/>
        <v>jan/2020</v>
      </c>
      <c r="E16713" s="267">
        <v>43844</v>
      </c>
      <c r="F16713" s="285" t="s">
        <v>4412</v>
      </c>
      <c r="G16713" s="285" t="s">
        <v>2229</v>
      </c>
      <c r="H16713" s="268" t="s">
        <v>5096</v>
      </c>
      <c r="I16713" s="268" t="s">
        <v>130</v>
      </c>
      <c r="J16713" s="268">
        <v>-598.57000000000005</v>
      </c>
      <c r="K16713" s="83" t="str">
        <f>IFERROR(IFERROR(VLOOKUP(I16713,'DE-PARA'!B:D,3,0),VLOOKUP(I16713,'DE-PARA'!C:D,2,0)),"NÃO ENCONTRADO")</f>
        <v>Rescisões Trabalhistas</v>
      </c>
      <c r="L16713" s="50" t="str">
        <f>VLOOKUP(K16713,'Base -Receita-Despesa'!$B:$AS,1,FALSE)</f>
        <v>Rescisões Trabalhistas</v>
      </c>
    </row>
    <row r="16714" spans="1:12" x14ac:dyDescent="0.3">
      <c r="A16714" s="82" t="str">
        <f t="shared" si="522"/>
        <v>2020</v>
      </c>
      <c r="B16714" s="263" t="s">
        <v>2228</v>
      </c>
      <c r="C16714" s="264" t="s">
        <v>138</v>
      </c>
      <c r="D16714" s="74" t="str">
        <f t="shared" si="523"/>
        <v>jan/2020</v>
      </c>
      <c r="E16714" s="267">
        <v>43844</v>
      </c>
      <c r="F16714" s="285" t="s">
        <v>3376</v>
      </c>
      <c r="G16714" s="285" t="s">
        <v>2229</v>
      </c>
      <c r="H16714" s="268" t="s">
        <v>5096</v>
      </c>
      <c r="I16714" s="268" t="s">
        <v>130</v>
      </c>
      <c r="J16714" s="269">
        <v>-2186.61</v>
      </c>
      <c r="K16714" s="83" t="str">
        <f>IFERROR(IFERROR(VLOOKUP(I16714,'DE-PARA'!B:D,3,0),VLOOKUP(I16714,'DE-PARA'!C:D,2,0)),"NÃO ENCONTRADO")</f>
        <v>Rescisões Trabalhistas</v>
      </c>
      <c r="L16714" s="50" t="str">
        <f>VLOOKUP(K16714,'Base -Receita-Despesa'!$B:$AS,1,FALSE)</f>
        <v>Rescisões Trabalhistas</v>
      </c>
    </row>
    <row r="16715" spans="1:12" x14ac:dyDescent="0.3">
      <c r="A16715" s="82" t="str">
        <f t="shared" si="522"/>
        <v>2020</v>
      </c>
      <c r="B16715" s="263" t="s">
        <v>2228</v>
      </c>
      <c r="C16715" s="264" t="s">
        <v>138</v>
      </c>
      <c r="D16715" s="74" t="str">
        <f t="shared" si="523"/>
        <v>jan/2020</v>
      </c>
      <c r="E16715" s="267">
        <v>43844</v>
      </c>
      <c r="F16715" s="285" t="s">
        <v>4412</v>
      </c>
      <c r="G16715" s="285" t="s">
        <v>2229</v>
      </c>
      <c r="H16715" s="268" t="s">
        <v>2359</v>
      </c>
      <c r="I16715" s="268" t="s">
        <v>130</v>
      </c>
      <c r="J16715" s="269">
        <v>-5645.02</v>
      </c>
      <c r="K16715" s="83" t="str">
        <f>IFERROR(IFERROR(VLOOKUP(I16715,'DE-PARA'!B:D,3,0),VLOOKUP(I16715,'DE-PARA'!C:D,2,0)),"NÃO ENCONTRADO")</f>
        <v>Rescisões Trabalhistas</v>
      </c>
      <c r="L16715" s="50" t="str">
        <f>VLOOKUP(K16715,'Base -Receita-Despesa'!$B:$AS,1,FALSE)</f>
        <v>Rescisões Trabalhistas</v>
      </c>
    </row>
    <row r="16716" spans="1:12" x14ac:dyDescent="0.3">
      <c r="A16716" s="82" t="str">
        <f t="shared" si="522"/>
        <v>2020</v>
      </c>
      <c r="B16716" s="263" t="s">
        <v>2228</v>
      </c>
      <c r="C16716" s="264" t="s">
        <v>138</v>
      </c>
      <c r="D16716" s="74" t="str">
        <f t="shared" si="523"/>
        <v>jan/2020</v>
      </c>
      <c r="E16716" s="267">
        <v>43844</v>
      </c>
      <c r="F16716" s="285" t="s">
        <v>3376</v>
      </c>
      <c r="G16716" s="285" t="s">
        <v>2229</v>
      </c>
      <c r="H16716" s="268" t="s">
        <v>2359</v>
      </c>
      <c r="I16716" s="268" t="s">
        <v>130</v>
      </c>
      <c r="J16716" s="269">
        <v>-14009.69</v>
      </c>
      <c r="K16716" s="83" t="str">
        <f>IFERROR(IFERROR(VLOOKUP(I16716,'DE-PARA'!B:D,3,0),VLOOKUP(I16716,'DE-PARA'!C:D,2,0)),"NÃO ENCONTRADO")</f>
        <v>Rescisões Trabalhistas</v>
      </c>
      <c r="L16716" s="50" t="str">
        <f>VLOOKUP(K16716,'Base -Receita-Despesa'!$B:$AS,1,FALSE)</f>
        <v>Rescisões Trabalhistas</v>
      </c>
    </row>
    <row r="16717" spans="1:12" x14ac:dyDescent="0.3">
      <c r="A16717" s="82" t="str">
        <f t="shared" si="522"/>
        <v>2020</v>
      </c>
      <c r="B16717" s="263" t="s">
        <v>2228</v>
      </c>
      <c r="C16717" s="264" t="s">
        <v>138</v>
      </c>
      <c r="D16717" s="74" t="str">
        <f t="shared" si="523"/>
        <v>jan/2020</v>
      </c>
      <c r="E16717" s="267">
        <v>43844</v>
      </c>
      <c r="F16717" s="285" t="s">
        <v>4412</v>
      </c>
      <c r="G16717" s="285" t="s">
        <v>2229</v>
      </c>
      <c r="H16717" s="268" t="s">
        <v>3767</v>
      </c>
      <c r="I16717" s="268" t="s">
        <v>130</v>
      </c>
      <c r="J16717" s="269">
        <v>-6079.38</v>
      </c>
      <c r="K16717" s="83" t="str">
        <f>IFERROR(IFERROR(VLOOKUP(I16717,'DE-PARA'!B:D,3,0),VLOOKUP(I16717,'DE-PARA'!C:D,2,0)),"NÃO ENCONTRADO")</f>
        <v>Rescisões Trabalhistas</v>
      </c>
      <c r="L16717" s="50" t="str">
        <f>VLOOKUP(K16717,'Base -Receita-Despesa'!$B:$AS,1,FALSE)</f>
        <v>Rescisões Trabalhistas</v>
      </c>
    </row>
    <row r="16718" spans="1:12" x14ac:dyDescent="0.3">
      <c r="A16718" s="82" t="str">
        <f t="shared" si="522"/>
        <v>2020</v>
      </c>
      <c r="B16718" s="263" t="s">
        <v>2228</v>
      </c>
      <c r="C16718" s="264" t="s">
        <v>138</v>
      </c>
      <c r="D16718" s="74" t="str">
        <f t="shared" si="523"/>
        <v>jan/2020</v>
      </c>
      <c r="E16718" s="267">
        <v>43844</v>
      </c>
      <c r="F16718" s="285" t="s">
        <v>3376</v>
      </c>
      <c r="G16718" s="285" t="s">
        <v>2229</v>
      </c>
      <c r="H16718" s="268" t="s">
        <v>3767</v>
      </c>
      <c r="I16718" s="268" t="s">
        <v>130</v>
      </c>
      <c r="J16718" s="269">
        <v>-9921.5400000000009</v>
      </c>
      <c r="K16718" s="83" t="str">
        <f>IFERROR(IFERROR(VLOOKUP(I16718,'DE-PARA'!B:D,3,0),VLOOKUP(I16718,'DE-PARA'!C:D,2,0)),"NÃO ENCONTRADO")</f>
        <v>Rescisões Trabalhistas</v>
      </c>
      <c r="L16718" s="50" t="str">
        <f>VLOOKUP(K16718,'Base -Receita-Despesa'!$B:$AS,1,FALSE)</f>
        <v>Rescisões Trabalhistas</v>
      </c>
    </row>
    <row r="16719" spans="1:12" x14ac:dyDescent="0.3">
      <c r="A16719" s="82" t="str">
        <f t="shared" si="522"/>
        <v>2020</v>
      </c>
      <c r="B16719" s="263" t="s">
        <v>2228</v>
      </c>
      <c r="C16719" s="264" t="s">
        <v>138</v>
      </c>
      <c r="D16719" s="74" t="str">
        <f t="shared" si="523"/>
        <v>jan/2020</v>
      </c>
      <c r="E16719" s="267">
        <v>43844</v>
      </c>
      <c r="F16719" s="285" t="s">
        <v>1070</v>
      </c>
      <c r="G16719" s="285" t="s">
        <v>2229</v>
      </c>
      <c r="H16719" s="268" t="s">
        <v>1071</v>
      </c>
      <c r="I16719" s="268" t="s">
        <v>2237</v>
      </c>
      <c r="J16719" s="269">
        <v>38469.31</v>
      </c>
      <c r="K16719" s="83" t="str">
        <f>IFERROR(IFERROR(VLOOKUP(I16719,'DE-PARA'!B:D,3,0),VLOOKUP(I16719,'DE-PARA'!C:D,2,0)),"NÃO ENCONTRADO")</f>
        <v>Entrada Conta Aplicação (+)</v>
      </c>
      <c r="L16719" s="50" t="str">
        <f>VLOOKUP(K16719,'Base -Receita-Despesa'!$B:$AS,1,FALSE)</f>
        <v>ENTRADA CONTA APLICAÇÃO (+)</v>
      </c>
    </row>
    <row r="16720" spans="1:12" x14ac:dyDescent="0.3">
      <c r="A16720" s="82" t="str">
        <f t="shared" si="522"/>
        <v>2020</v>
      </c>
      <c r="B16720" s="263" t="s">
        <v>2228</v>
      </c>
      <c r="C16720" s="264" t="s">
        <v>138</v>
      </c>
      <c r="D16720" s="74" t="str">
        <f t="shared" si="523"/>
        <v>jan/2020</v>
      </c>
      <c r="E16720" s="267">
        <v>43844</v>
      </c>
      <c r="F16720" s="285" t="s">
        <v>1261</v>
      </c>
      <c r="G16720" s="285" t="s">
        <v>2229</v>
      </c>
      <c r="H16720" s="268" t="s">
        <v>2250</v>
      </c>
      <c r="I16720" s="268" t="s">
        <v>135</v>
      </c>
      <c r="J16720" s="268">
        <v>-9.5</v>
      </c>
      <c r="K16720" s="83" t="str">
        <f>IFERROR(IFERROR(VLOOKUP(I16720,'DE-PARA'!B:D,3,0),VLOOKUP(I16720,'DE-PARA'!C:D,2,0)),"NÃO ENCONTRADO")</f>
        <v>Outras Saídas</v>
      </c>
      <c r="L16720" s="50" t="str">
        <f>VLOOKUP(K16720,'Base -Receita-Despesa'!$B:$AS,1,FALSE)</f>
        <v>Outras Saídas</v>
      </c>
    </row>
    <row r="16721" spans="1:12" x14ac:dyDescent="0.3">
      <c r="A16721" s="82" t="str">
        <f t="shared" si="522"/>
        <v>2020</v>
      </c>
      <c r="B16721" s="263" t="s">
        <v>2228</v>
      </c>
      <c r="C16721" s="264" t="s">
        <v>138</v>
      </c>
      <c r="D16721" s="74" t="str">
        <f t="shared" si="523"/>
        <v>jan/2020</v>
      </c>
      <c r="E16721" s="267">
        <v>43844</v>
      </c>
      <c r="F16721" s="285" t="s">
        <v>1261</v>
      </c>
      <c r="G16721" s="285" t="s">
        <v>2229</v>
      </c>
      <c r="H16721" s="268" t="s">
        <v>2250</v>
      </c>
      <c r="I16721" s="268" t="s">
        <v>135</v>
      </c>
      <c r="J16721" s="268">
        <v>-9.5</v>
      </c>
      <c r="K16721" s="83" t="str">
        <f>IFERROR(IFERROR(VLOOKUP(I16721,'DE-PARA'!B:D,3,0),VLOOKUP(I16721,'DE-PARA'!C:D,2,0)),"NÃO ENCONTRADO")</f>
        <v>Outras Saídas</v>
      </c>
      <c r="L16721" s="50" t="str">
        <f>VLOOKUP(K16721,'Base -Receita-Despesa'!$B:$AS,1,FALSE)</f>
        <v>Outras Saídas</v>
      </c>
    </row>
    <row r="16722" spans="1:12" x14ac:dyDescent="0.3">
      <c r="A16722" s="82" t="str">
        <f t="shared" si="522"/>
        <v>2020</v>
      </c>
      <c r="B16722" s="263" t="s">
        <v>2228</v>
      </c>
      <c r="C16722" s="264" t="s">
        <v>138</v>
      </c>
      <c r="D16722" s="74" t="str">
        <f t="shared" si="523"/>
        <v>jan/2020</v>
      </c>
      <c r="E16722" s="267">
        <v>43844</v>
      </c>
      <c r="F16722" s="285" t="s">
        <v>1261</v>
      </c>
      <c r="G16722" s="285" t="s">
        <v>2229</v>
      </c>
      <c r="H16722" s="268" t="s">
        <v>2250</v>
      </c>
      <c r="I16722" s="268" t="s">
        <v>135</v>
      </c>
      <c r="J16722" s="268">
        <v>-9.5</v>
      </c>
      <c r="K16722" s="83" t="str">
        <f>IFERROR(IFERROR(VLOOKUP(I16722,'DE-PARA'!B:D,3,0),VLOOKUP(I16722,'DE-PARA'!C:D,2,0)),"NÃO ENCONTRADO")</f>
        <v>Outras Saídas</v>
      </c>
      <c r="L16722" s="50" t="str">
        <f>VLOOKUP(K16722,'Base -Receita-Despesa'!$B:$AS,1,FALSE)</f>
        <v>Outras Saídas</v>
      </c>
    </row>
    <row r="16723" spans="1:12" x14ac:dyDescent="0.3">
      <c r="A16723" s="82" t="str">
        <f t="shared" si="522"/>
        <v>2020</v>
      </c>
      <c r="B16723" s="263" t="s">
        <v>2228</v>
      </c>
      <c r="C16723" s="264" t="s">
        <v>138</v>
      </c>
      <c r="D16723" s="74" t="str">
        <f t="shared" si="523"/>
        <v>jan/2020</v>
      </c>
      <c r="E16723" s="267">
        <v>43845</v>
      </c>
      <c r="F16723" s="285" t="s">
        <v>1261</v>
      </c>
      <c r="G16723" s="285" t="s">
        <v>2229</v>
      </c>
      <c r="H16723" s="268" t="s">
        <v>2338</v>
      </c>
      <c r="I16723" s="268" t="s">
        <v>135</v>
      </c>
      <c r="J16723" s="268">
        <v>-49.5</v>
      </c>
      <c r="K16723" s="83" t="str">
        <f>IFERROR(IFERROR(VLOOKUP(I16723,'DE-PARA'!B:D,3,0),VLOOKUP(I16723,'DE-PARA'!C:D,2,0)),"NÃO ENCONTRADO")</f>
        <v>Outras Saídas</v>
      </c>
      <c r="L16723" s="50" t="str">
        <f>VLOOKUP(K16723,'Base -Receita-Despesa'!$B:$AS,1,FALSE)</f>
        <v>Outras Saídas</v>
      </c>
    </row>
    <row r="16724" spans="1:12" x14ac:dyDescent="0.3">
      <c r="A16724" s="82" t="str">
        <f t="shared" si="522"/>
        <v>2020</v>
      </c>
      <c r="B16724" s="263" t="s">
        <v>2228</v>
      </c>
      <c r="C16724" s="264" t="s">
        <v>138</v>
      </c>
      <c r="D16724" s="74" t="str">
        <f t="shared" si="523"/>
        <v>jan/2020</v>
      </c>
      <c r="E16724" s="267">
        <v>43845</v>
      </c>
      <c r="F16724" s="285" t="s">
        <v>1070</v>
      </c>
      <c r="G16724" s="285" t="s">
        <v>2229</v>
      </c>
      <c r="H16724" s="268" t="s">
        <v>1071</v>
      </c>
      <c r="I16724" s="268" t="s">
        <v>2237</v>
      </c>
      <c r="J16724" s="268">
        <v>49.5</v>
      </c>
      <c r="K16724" s="83" t="str">
        <f>IFERROR(IFERROR(VLOOKUP(I16724,'DE-PARA'!B:D,3,0),VLOOKUP(I16724,'DE-PARA'!C:D,2,0)),"NÃO ENCONTRADO")</f>
        <v>Entrada Conta Aplicação (+)</v>
      </c>
      <c r="L16724" s="50" t="str">
        <f>VLOOKUP(K16724,'Base -Receita-Despesa'!$B:$AS,1,FALSE)</f>
        <v>ENTRADA CONTA APLICAÇÃO (+)</v>
      </c>
    </row>
    <row r="16725" spans="1:12" x14ac:dyDescent="0.3">
      <c r="A16725" s="82" t="str">
        <f t="shared" si="522"/>
        <v>2020</v>
      </c>
      <c r="B16725" s="263" t="s">
        <v>2228</v>
      </c>
      <c r="C16725" s="264" t="s">
        <v>138</v>
      </c>
      <c r="D16725" s="74" t="str">
        <f t="shared" si="523"/>
        <v>jan/2020</v>
      </c>
      <c r="E16725" s="267">
        <v>43846</v>
      </c>
      <c r="F16725" s="285" t="s">
        <v>4412</v>
      </c>
      <c r="G16725" s="285" t="s">
        <v>2229</v>
      </c>
      <c r="H16725" s="268" t="s">
        <v>4324</v>
      </c>
      <c r="I16725" s="268" t="s">
        <v>130</v>
      </c>
      <c r="J16725" s="269">
        <v>-2377.98</v>
      </c>
      <c r="K16725" s="83" t="str">
        <f>IFERROR(IFERROR(VLOOKUP(I16725,'DE-PARA'!B:D,3,0),VLOOKUP(I16725,'DE-PARA'!C:D,2,0)),"NÃO ENCONTRADO")</f>
        <v>Rescisões Trabalhistas</v>
      </c>
      <c r="L16725" s="50" t="str">
        <f>VLOOKUP(K16725,'Base -Receita-Despesa'!$B:$AS,1,FALSE)</f>
        <v>Rescisões Trabalhistas</v>
      </c>
    </row>
    <row r="16726" spans="1:12" x14ac:dyDescent="0.3">
      <c r="A16726" s="82" t="str">
        <f t="shared" si="522"/>
        <v>2020</v>
      </c>
      <c r="B16726" s="263" t="s">
        <v>2228</v>
      </c>
      <c r="C16726" s="264" t="s">
        <v>138</v>
      </c>
      <c r="D16726" s="74" t="str">
        <f t="shared" si="523"/>
        <v>jan/2020</v>
      </c>
      <c r="E16726" s="267">
        <v>43846</v>
      </c>
      <c r="F16726" s="285" t="s">
        <v>3376</v>
      </c>
      <c r="G16726" s="285" t="s">
        <v>2229</v>
      </c>
      <c r="H16726" s="268" t="s">
        <v>4324</v>
      </c>
      <c r="I16726" s="268" t="s">
        <v>130</v>
      </c>
      <c r="J16726" s="269">
        <v>-5127.7700000000004</v>
      </c>
      <c r="K16726" s="83" t="str">
        <f>IFERROR(IFERROR(VLOOKUP(I16726,'DE-PARA'!B:D,3,0),VLOOKUP(I16726,'DE-PARA'!C:D,2,0)),"NÃO ENCONTRADO")</f>
        <v>Rescisões Trabalhistas</v>
      </c>
      <c r="L16726" s="50" t="str">
        <f>VLOOKUP(K16726,'Base -Receita-Despesa'!$B:$AS,1,FALSE)</f>
        <v>Rescisões Trabalhistas</v>
      </c>
    </row>
    <row r="16727" spans="1:12" x14ac:dyDescent="0.3">
      <c r="A16727" s="82" t="str">
        <f t="shared" si="522"/>
        <v>2020</v>
      </c>
      <c r="B16727" s="263" t="s">
        <v>2228</v>
      </c>
      <c r="C16727" s="264" t="s">
        <v>138</v>
      </c>
      <c r="D16727" s="74" t="str">
        <f t="shared" si="523"/>
        <v>jan/2020</v>
      </c>
      <c r="E16727" s="267">
        <v>43846</v>
      </c>
      <c r="F16727" s="285" t="s">
        <v>3376</v>
      </c>
      <c r="G16727" s="285" t="s">
        <v>2229</v>
      </c>
      <c r="H16727" s="268" t="s">
        <v>2746</v>
      </c>
      <c r="I16727" s="268" t="s">
        <v>130</v>
      </c>
      <c r="J16727" s="269">
        <v>-3178.63</v>
      </c>
      <c r="K16727" s="83" t="str">
        <f>IFERROR(IFERROR(VLOOKUP(I16727,'DE-PARA'!B:D,3,0),VLOOKUP(I16727,'DE-PARA'!C:D,2,0)),"NÃO ENCONTRADO")</f>
        <v>Rescisões Trabalhistas</v>
      </c>
      <c r="L16727" s="50" t="str">
        <f>VLOOKUP(K16727,'Base -Receita-Despesa'!$B:$AS,1,FALSE)</f>
        <v>Rescisões Trabalhistas</v>
      </c>
    </row>
    <row r="16728" spans="1:12" x14ac:dyDescent="0.3">
      <c r="A16728" s="82" t="str">
        <f t="shared" si="522"/>
        <v>2020</v>
      </c>
      <c r="B16728" s="263" t="s">
        <v>2228</v>
      </c>
      <c r="C16728" s="264" t="s">
        <v>138</v>
      </c>
      <c r="D16728" s="74" t="str">
        <f t="shared" si="523"/>
        <v>jan/2020</v>
      </c>
      <c r="E16728" s="267">
        <v>43846</v>
      </c>
      <c r="F16728" s="285" t="s">
        <v>4412</v>
      </c>
      <c r="G16728" s="285" t="s">
        <v>2229</v>
      </c>
      <c r="H16728" s="268" t="s">
        <v>2746</v>
      </c>
      <c r="I16728" s="268" t="s">
        <v>130</v>
      </c>
      <c r="J16728" s="269">
        <v>-1678.23</v>
      </c>
      <c r="K16728" s="83" t="str">
        <f>IFERROR(IFERROR(VLOOKUP(I16728,'DE-PARA'!B:D,3,0),VLOOKUP(I16728,'DE-PARA'!C:D,2,0)),"NÃO ENCONTRADO")</f>
        <v>Rescisões Trabalhistas</v>
      </c>
      <c r="L16728" s="50" t="str">
        <f>VLOOKUP(K16728,'Base -Receita-Despesa'!$B:$AS,1,FALSE)</f>
        <v>Rescisões Trabalhistas</v>
      </c>
    </row>
    <row r="16729" spans="1:12" x14ac:dyDescent="0.3">
      <c r="A16729" s="82" t="str">
        <f t="shared" si="522"/>
        <v>2020</v>
      </c>
      <c r="B16729" s="263" t="s">
        <v>2228</v>
      </c>
      <c r="C16729" s="264" t="s">
        <v>138</v>
      </c>
      <c r="D16729" s="74" t="str">
        <f t="shared" si="523"/>
        <v>jan/2020</v>
      </c>
      <c r="E16729" s="267">
        <v>43846</v>
      </c>
      <c r="F16729" s="285" t="s">
        <v>4412</v>
      </c>
      <c r="G16729" s="285" t="s">
        <v>2229</v>
      </c>
      <c r="H16729" s="268" t="s">
        <v>5095</v>
      </c>
      <c r="I16729" s="268" t="s">
        <v>130</v>
      </c>
      <c r="J16729" s="269">
        <v>-1614.2</v>
      </c>
      <c r="K16729" s="83" t="str">
        <f>IFERROR(IFERROR(VLOOKUP(I16729,'DE-PARA'!B:D,3,0),VLOOKUP(I16729,'DE-PARA'!C:D,2,0)),"NÃO ENCONTRADO")</f>
        <v>Rescisões Trabalhistas</v>
      </c>
      <c r="L16729" s="50" t="str">
        <f>VLOOKUP(K16729,'Base -Receita-Despesa'!$B:$AS,1,FALSE)</f>
        <v>Rescisões Trabalhistas</v>
      </c>
    </row>
    <row r="16730" spans="1:12" x14ac:dyDescent="0.3">
      <c r="A16730" s="82" t="str">
        <f t="shared" si="522"/>
        <v>2020</v>
      </c>
      <c r="B16730" s="263" t="s">
        <v>2228</v>
      </c>
      <c r="C16730" s="264" t="s">
        <v>138</v>
      </c>
      <c r="D16730" s="74" t="str">
        <f t="shared" si="523"/>
        <v>jan/2020</v>
      </c>
      <c r="E16730" s="267">
        <v>43846</v>
      </c>
      <c r="F16730" s="285" t="s">
        <v>4412</v>
      </c>
      <c r="G16730" s="285" t="s">
        <v>2229</v>
      </c>
      <c r="H16730" s="268" t="s">
        <v>5097</v>
      </c>
      <c r="I16730" s="268" t="s">
        <v>130</v>
      </c>
      <c r="J16730" s="269">
        <v>-2663.1</v>
      </c>
      <c r="K16730" s="83" t="str">
        <f>IFERROR(IFERROR(VLOOKUP(I16730,'DE-PARA'!B:D,3,0),VLOOKUP(I16730,'DE-PARA'!C:D,2,0)),"NÃO ENCONTRADO")</f>
        <v>Rescisões Trabalhistas</v>
      </c>
      <c r="L16730" s="50" t="str">
        <f>VLOOKUP(K16730,'Base -Receita-Despesa'!$B:$AS,1,FALSE)</f>
        <v>Rescisões Trabalhistas</v>
      </c>
    </row>
    <row r="16731" spans="1:12" x14ac:dyDescent="0.3">
      <c r="A16731" s="82" t="str">
        <f t="shared" si="522"/>
        <v>2020</v>
      </c>
      <c r="B16731" s="263" t="s">
        <v>2228</v>
      </c>
      <c r="C16731" s="264" t="s">
        <v>138</v>
      </c>
      <c r="D16731" s="74" t="str">
        <f t="shared" si="523"/>
        <v>jan/2020</v>
      </c>
      <c r="E16731" s="267">
        <v>43846</v>
      </c>
      <c r="F16731" s="285" t="s">
        <v>3376</v>
      </c>
      <c r="G16731" s="285" t="s">
        <v>2229</v>
      </c>
      <c r="H16731" s="268" t="s">
        <v>5097</v>
      </c>
      <c r="I16731" s="268" t="s">
        <v>130</v>
      </c>
      <c r="J16731" s="269">
        <v>-5619.29</v>
      </c>
      <c r="K16731" s="83" t="str">
        <f>IFERROR(IFERROR(VLOOKUP(I16731,'DE-PARA'!B:D,3,0),VLOOKUP(I16731,'DE-PARA'!C:D,2,0)),"NÃO ENCONTRADO")</f>
        <v>Rescisões Trabalhistas</v>
      </c>
      <c r="L16731" s="50" t="str">
        <f>VLOOKUP(K16731,'Base -Receita-Despesa'!$B:$AS,1,FALSE)</f>
        <v>Rescisões Trabalhistas</v>
      </c>
    </row>
    <row r="16732" spans="1:12" x14ac:dyDescent="0.3">
      <c r="A16732" s="82" t="str">
        <f t="shared" si="522"/>
        <v>2020</v>
      </c>
      <c r="B16732" s="263" t="s">
        <v>2228</v>
      </c>
      <c r="C16732" s="264" t="s">
        <v>138</v>
      </c>
      <c r="D16732" s="74" t="str">
        <f t="shared" si="523"/>
        <v>jan/2020</v>
      </c>
      <c r="E16732" s="267">
        <v>43846</v>
      </c>
      <c r="F16732" s="285" t="s">
        <v>1070</v>
      </c>
      <c r="G16732" s="285" t="s">
        <v>2229</v>
      </c>
      <c r="H16732" s="268" t="s">
        <v>1071</v>
      </c>
      <c r="I16732" s="268" t="s">
        <v>2237</v>
      </c>
      <c r="J16732" s="269">
        <v>28304.77</v>
      </c>
      <c r="K16732" s="83" t="str">
        <f>IFERROR(IFERROR(VLOOKUP(I16732,'DE-PARA'!B:D,3,0),VLOOKUP(I16732,'DE-PARA'!C:D,2,0)),"NÃO ENCONTRADO")</f>
        <v>Entrada Conta Aplicação (+)</v>
      </c>
      <c r="L16732" s="50" t="str">
        <f>VLOOKUP(K16732,'Base -Receita-Despesa'!$B:$AS,1,FALSE)</f>
        <v>ENTRADA CONTA APLICAÇÃO (+)</v>
      </c>
    </row>
    <row r="16733" spans="1:12" x14ac:dyDescent="0.3">
      <c r="A16733" s="82" t="str">
        <f t="shared" si="522"/>
        <v>2020</v>
      </c>
      <c r="B16733" s="263" t="s">
        <v>2228</v>
      </c>
      <c r="C16733" s="264" t="s">
        <v>138</v>
      </c>
      <c r="D16733" s="74" t="str">
        <f t="shared" si="523"/>
        <v>jan/2020</v>
      </c>
      <c r="E16733" s="267">
        <v>43846</v>
      </c>
      <c r="F16733" s="285" t="s">
        <v>1261</v>
      </c>
      <c r="G16733" s="285" t="s">
        <v>2229</v>
      </c>
      <c r="H16733" s="268" t="s">
        <v>2250</v>
      </c>
      <c r="I16733" s="268" t="s">
        <v>135</v>
      </c>
      <c r="J16733" s="268">
        <v>-9.5</v>
      </c>
      <c r="K16733" s="83" t="str">
        <f>IFERROR(IFERROR(VLOOKUP(I16733,'DE-PARA'!B:D,3,0),VLOOKUP(I16733,'DE-PARA'!C:D,2,0)),"NÃO ENCONTRADO")</f>
        <v>Outras Saídas</v>
      </c>
      <c r="L16733" s="50" t="str">
        <f>VLOOKUP(K16733,'Base -Receita-Despesa'!$B:$AS,1,FALSE)</f>
        <v>Outras Saídas</v>
      </c>
    </row>
    <row r="16734" spans="1:12" x14ac:dyDescent="0.3">
      <c r="A16734" s="82" t="str">
        <f t="shared" si="522"/>
        <v>2020</v>
      </c>
      <c r="B16734" s="263" t="s">
        <v>2228</v>
      </c>
      <c r="C16734" s="264" t="s">
        <v>138</v>
      </c>
      <c r="D16734" s="74" t="str">
        <f t="shared" si="523"/>
        <v>jan/2020</v>
      </c>
      <c r="E16734" s="267">
        <v>43846</v>
      </c>
      <c r="F16734" s="285" t="s">
        <v>3376</v>
      </c>
      <c r="G16734" s="285" t="s">
        <v>2229</v>
      </c>
      <c r="H16734" s="268" t="s">
        <v>5098</v>
      </c>
      <c r="I16734" s="268" t="s">
        <v>130</v>
      </c>
      <c r="J16734" s="269">
        <v>-4325.5600000000004</v>
      </c>
      <c r="K16734" s="83" t="str">
        <f>IFERROR(IFERROR(VLOOKUP(I16734,'DE-PARA'!B:D,3,0),VLOOKUP(I16734,'DE-PARA'!C:D,2,0)),"NÃO ENCONTRADO")</f>
        <v>Rescisões Trabalhistas</v>
      </c>
      <c r="L16734" s="50" t="str">
        <f>VLOOKUP(K16734,'Base -Receita-Despesa'!$B:$AS,1,FALSE)</f>
        <v>Rescisões Trabalhistas</v>
      </c>
    </row>
    <row r="16735" spans="1:12" x14ac:dyDescent="0.3">
      <c r="A16735" s="82" t="str">
        <f t="shared" si="522"/>
        <v>2020</v>
      </c>
      <c r="B16735" s="263" t="s">
        <v>2228</v>
      </c>
      <c r="C16735" s="264" t="s">
        <v>138</v>
      </c>
      <c r="D16735" s="74" t="str">
        <f t="shared" si="523"/>
        <v>jan/2020</v>
      </c>
      <c r="E16735" s="267">
        <v>43846</v>
      </c>
      <c r="F16735" s="285" t="s">
        <v>4412</v>
      </c>
      <c r="G16735" s="285" t="s">
        <v>2229</v>
      </c>
      <c r="H16735" s="268" t="s">
        <v>5098</v>
      </c>
      <c r="I16735" s="268" t="s">
        <v>130</v>
      </c>
      <c r="J16735" s="269">
        <v>-1710.51</v>
      </c>
      <c r="K16735" s="83" t="str">
        <f>IFERROR(IFERROR(VLOOKUP(I16735,'DE-PARA'!B:D,3,0),VLOOKUP(I16735,'DE-PARA'!C:D,2,0)),"NÃO ENCONTRADO")</f>
        <v>Rescisões Trabalhistas</v>
      </c>
      <c r="L16735" s="50" t="str">
        <f>VLOOKUP(K16735,'Base -Receita-Despesa'!$B:$AS,1,FALSE)</f>
        <v>Rescisões Trabalhistas</v>
      </c>
    </row>
    <row r="16736" spans="1:12" x14ac:dyDescent="0.3">
      <c r="A16736" s="82" t="str">
        <f t="shared" si="522"/>
        <v>2020</v>
      </c>
      <c r="B16736" s="263" t="s">
        <v>2228</v>
      </c>
      <c r="C16736" s="264" t="s">
        <v>138</v>
      </c>
      <c r="D16736" s="74" t="str">
        <f t="shared" si="523"/>
        <v>jan/2020</v>
      </c>
      <c r="E16736" s="267">
        <v>43847</v>
      </c>
      <c r="F16736" s="321" t="s">
        <v>4622</v>
      </c>
      <c r="G16736" s="321" t="s">
        <v>2229</v>
      </c>
      <c r="H16736" s="283" t="s">
        <v>5059</v>
      </c>
      <c r="I16736" s="283" t="s">
        <v>194</v>
      </c>
      <c r="J16736" s="269">
        <v>-2584</v>
      </c>
      <c r="K16736" s="83" t="str">
        <f>IFERROR(IFERROR(VLOOKUP(I16736,'DE-PARA'!B:D,3,0),VLOOKUP(I16736,'DE-PARA'!C:D,2,0)),"NÃO ENCONTRADO")</f>
        <v>Encargos sobre Folha de Pagamento</v>
      </c>
      <c r="L16736" s="50" t="str">
        <f>VLOOKUP(K16736,'Base -Receita-Despesa'!$B:$AS,1,FALSE)</f>
        <v>Encargos sobre Folha de Pagamento</v>
      </c>
    </row>
    <row r="16737" spans="1:12" x14ac:dyDescent="0.3">
      <c r="A16737" s="82" t="str">
        <f t="shared" si="522"/>
        <v>2020</v>
      </c>
      <c r="B16737" s="263" t="s">
        <v>2228</v>
      </c>
      <c r="C16737" s="264" t="s">
        <v>138</v>
      </c>
      <c r="D16737" s="74" t="str">
        <f t="shared" si="523"/>
        <v>jan/2020</v>
      </c>
      <c r="E16737" s="267">
        <v>43847</v>
      </c>
      <c r="F16737" s="321" t="s">
        <v>5099</v>
      </c>
      <c r="G16737" s="285" t="s">
        <v>2284</v>
      </c>
      <c r="H16737" s="268" t="s">
        <v>2654</v>
      </c>
      <c r="I16737" s="268" t="s">
        <v>120</v>
      </c>
      <c r="J16737" s="273">
        <v>-78.03</v>
      </c>
      <c r="K16737" s="83" t="str">
        <f>IFERROR(IFERROR(VLOOKUP(I16737,'DE-PARA'!B:D,3,0),VLOOKUP(I16737,'DE-PARA'!C:D,2,0)),"NÃO ENCONTRADO")</f>
        <v>Serviços</v>
      </c>
      <c r="L16737" s="50" t="str">
        <f>VLOOKUP(K16737,'Base -Receita-Despesa'!$B:$AS,1,FALSE)</f>
        <v>Serviços</v>
      </c>
    </row>
    <row r="16738" spans="1:12" x14ac:dyDescent="0.3">
      <c r="A16738" s="82" t="str">
        <f t="shared" si="522"/>
        <v>2020</v>
      </c>
      <c r="B16738" s="263" t="s">
        <v>2228</v>
      </c>
      <c r="C16738" s="264" t="s">
        <v>138</v>
      </c>
      <c r="D16738" s="74" t="str">
        <f t="shared" si="523"/>
        <v>jan/2020</v>
      </c>
      <c r="E16738" s="267">
        <v>43847</v>
      </c>
      <c r="F16738" s="285" t="s">
        <v>4412</v>
      </c>
      <c r="G16738" s="285" t="s">
        <v>2229</v>
      </c>
      <c r="H16738" s="283" t="s">
        <v>2417</v>
      </c>
      <c r="I16738" s="268" t="s">
        <v>130</v>
      </c>
      <c r="J16738" s="269">
        <v>-3138.05</v>
      </c>
      <c r="K16738" s="83" t="str">
        <f>IFERROR(IFERROR(VLOOKUP(I16738,'DE-PARA'!B:D,3,0),VLOOKUP(I16738,'DE-PARA'!C:D,2,0)),"NÃO ENCONTRADO")</f>
        <v>Rescisões Trabalhistas</v>
      </c>
      <c r="L16738" s="50" t="str">
        <f>VLOOKUP(K16738,'Base -Receita-Despesa'!$B:$AS,1,FALSE)</f>
        <v>Rescisões Trabalhistas</v>
      </c>
    </row>
    <row r="16739" spans="1:12" x14ac:dyDescent="0.3">
      <c r="A16739" s="82" t="str">
        <f t="shared" si="522"/>
        <v>2020</v>
      </c>
      <c r="B16739" s="263" t="s">
        <v>2228</v>
      </c>
      <c r="C16739" s="264" t="s">
        <v>138</v>
      </c>
      <c r="D16739" s="74" t="str">
        <f t="shared" si="523"/>
        <v>jan/2020</v>
      </c>
      <c r="E16739" s="267">
        <v>43847</v>
      </c>
      <c r="F16739" s="285" t="s">
        <v>3376</v>
      </c>
      <c r="G16739" s="285" t="s">
        <v>2229</v>
      </c>
      <c r="H16739" s="268" t="s">
        <v>2417</v>
      </c>
      <c r="I16739" s="268" t="s">
        <v>130</v>
      </c>
      <c r="J16739" s="269">
        <v>-10116.77</v>
      </c>
      <c r="K16739" s="83" t="str">
        <f>IFERROR(IFERROR(VLOOKUP(I16739,'DE-PARA'!B:D,3,0),VLOOKUP(I16739,'DE-PARA'!C:D,2,0)),"NÃO ENCONTRADO")</f>
        <v>Rescisões Trabalhistas</v>
      </c>
      <c r="L16739" s="50" t="str">
        <f>VLOOKUP(K16739,'Base -Receita-Despesa'!$B:$AS,1,FALSE)</f>
        <v>Rescisões Trabalhistas</v>
      </c>
    </row>
    <row r="16740" spans="1:12" x14ac:dyDescent="0.3">
      <c r="A16740" s="82" t="str">
        <f t="shared" si="522"/>
        <v>2020</v>
      </c>
      <c r="B16740" s="263" t="s">
        <v>2228</v>
      </c>
      <c r="C16740" s="264" t="s">
        <v>138</v>
      </c>
      <c r="D16740" s="74" t="str">
        <f t="shared" si="523"/>
        <v>jan/2020</v>
      </c>
      <c r="E16740" s="267">
        <v>43847</v>
      </c>
      <c r="F16740" s="321" t="s">
        <v>3975</v>
      </c>
      <c r="G16740" s="285" t="s">
        <v>2330</v>
      </c>
      <c r="H16740" s="268" t="s">
        <v>4753</v>
      </c>
      <c r="I16740" s="268" t="s">
        <v>2176</v>
      </c>
      <c r="J16740" s="278">
        <v>-18679.36</v>
      </c>
      <c r="K16740" s="83" t="str">
        <f>IFERROR(IFERROR(VLOOKUP(I16740,'DE-PARA'!B:D,3,0),VLOOKUP(I16740,'DE-PARA'!C:D,2,0)),"NÃO ENCONTRADO")</f>
        <v>Pessoal</v>
      </c>
      <c r="L16740" s="50" t="str">
        <f>VLOOKUP(K16740,'Base -Receita-Despesa'!$B:$AS,1,FALSE)</f>
        <v>Pessoal</v>
      </c>
    </row>
    <row r="16741" spans="1:12" x14ac:dyDescent="0.3">
      <c r="A16741" s="82" t="str">
        <f t="shared" si="522"/>
        <v>2020</v>
      </c>
      <c r="B16741" s="263" t="s">
        <v>2228</v>
      </c>
      <c r="C16741" s="264" t="s">
        <v>138</v>
      </c>
      <c r="D16741" s="74" t="str">
        <f t="shared" si="523"/>
        <v>jan/2020</v>
      </c>
      <c r="E16741" s="267">
        <v>43847</v>
      </c>
      <c r="F16741" s="321" t="s">
        <v>3964</v>
      </c>
      <c r="G16741" s="285" t="s">
        <v>4022</v>
      </c>
      <c r="H16741" s="268" t="s">
        <v>4753</v>
      </c>
      <c r="I16741" s="268" t="s">
        <v>2176</v>
      </c>
      <c r="J16741" s="278">
        <v>-6599.47</v>
      </c>
      <c r="K16741" s="83" t="str">
        <f>IFERROR(IFERROR(VLOOKUP(I16741,'DE-PARA'!B:D,3,0),VLOOKUP(I16741,'DE-PARA'!C:D,2,0)),"NÃO ENCONTRADO")</f>
        <v>Pessoal</v>
      </c>
      <c r="L16741" s="50" t="str">
        <f>VLOOKUP(K16741,'Base -Receita-Despesa'!$B:$AS,1,FALSE)</f>
        <v>Pessoal</v>
      </c>
    </row>
    <row r="16742" spans="1:12" x14ac:dyDescent="0.3">
      <c r="A16742" s="82" t="str">
        <f t="shared" si="522"/>
        <v>2020</v>
      </c>
      <c r="B16742" s="263" t="s">
        <v>2228</v>
      </c>
      <c r="C16742" s="264" t="s">
        <v>138</v>
      </c>
      <c r="D16742" s="74" t="str">
        <f t="shared" si="523"/>
        <v>jan/2020</v>
      </c>
      <c r="E16742" s="267">
        <v>43847</v>
      </c>
      <c r="F16742" s="321" t="s">
        <v>3974</v>
      </c>
      <c r="G16742" s="285" t="s">
        <v>2281</v>
      </c>
      <c r="H16742" s="268" t="s">
        <v>4753</v>
      </c>
      <c r="I16742" s="268" t="s">
        <v>2176</v>
      </c>
      <c r="J16742" s="273">
        <v>-422.51</v>
      </c>
      <c r="K16742" s="83" t="str">
        <f>IFERROR(IFERROR(VLOOKUP(I16742,'DE-PARA'!B:D,3,0),VLOOKUP(I16742,'DE-PARA'!C:D,2,0)),"NÃO ENCONTRADO")</f>
        <v>Pessoal</v>
      </c>
      <c r="L16742" s="50" t="str">
        <f>VLOOKUP(K16742,'Base -Receita-Despesa'!$B:$AS,1,FALSE)</f>
        <v>Pessoal</v>
      </c>
    </row>
    <row r="16743" spans="1:12" x14ac:dyDescent="0.3">
      <c r="A16743" s="82" t="str">
        <f t="shared" si="522"/>
        <v>2020</v>
      </c>
      <c r="B16743" s="263" t="s">
        <v>2228</v>
      </c>
      <c r="C16743" s="264" t="s">
        <v>138</v>
      </c>
      <c r="D16743" s="74" t="str">
        <f t="shared" si="523"/>
        <v>jan/2020</v>
      </c>
      <c r="E16743" s="267">
        <v>43847</v>
      </c>
      <c r="F16743" s="321" t="s">
        <v>5100</v>
      </c>
      <c r="G16743" s="285" t="s">
        <v>5101</v>
      </c>
      <c r="H16743" s="268" t="s">
        <v>4753</v>
      </c>
      <c r="I16743" s="268" t="s">
        <v>2176</v>
      </c>
      <c r="J16743" s="273">
        <v>-924.42</v>
      </c>
      <c r="K16743" s="83" t="str">
        <f>IFERROR(IFERROR(VLOOKUP(I16743,'DE-PARA'!B:D,3,0),VLOOKUP(I16743,'DE-PARA'!C:D,2,0)),"NÃO ENCONTRADO")</f>
        <v>Pessoal</v>
      </c>
      <c r="L16743" s="50" t="str">
        <f>VLOOKUP(K16743,'Base -Receita-Despesa'!$B:$AS,1,FALSE)</f>
        <v>Pessoal</v>
      </c>
    </row>
    <row r="16744" spans="1:12" x14ac:dyDescent="0.3">
      <c r="A16744" s="82" t="str">
        <f t="shared" si="522"/>
        <v>2020</v>
      </c>
      <c r="B16744" s="263" t="s">
        <v>2228</v>
      </c>
      <c r="C16744" s="264" t="s">
        <v>138</v>
      </c>
      <c r="D16744" s="74" t="str">
        <f t="shared" si="523"/>
        <v>jan/2020</v>
      </c>
      <c r="E16744" s="267">
        <v>43847</v>
      </c>
      <c r="F16744" s="321" t="s">
        <v>3081</v>
      </c>
      <c r="G16744" s="285" t="s">
        <v>5102</v>
      </c>
      <c r="H16744" s="268" t="s">
        <v>4753</v>
      </c>
      <c r="I16744" s="268" t="s">
        <v>2176</v>
      </c>
      <c r="J16744" s="278">
        <v>-18667.759999999998</v>
      </c>
      <c r="K16744" s="83" t="str">
        <f>IFERROR(IFERROR(VLOOKUP(I16744,'DE-PARA'!B:D,3,0),VLOOKUP(I16744,'DE-PARA'!C:D,2,0)),"NÃO ENCONTRADO")</f>
        <v>Pessoal</v>
      </c>
      <c r="L16744" s="50" t="str">
        <f>VLOOKUP(K16744,'Base -Receita-Despesa'!$B:$AS,1,FALSE)</f>
        <v>Pessoal</v>
      </c>
    </row>
    <row r="16745" spans="1:12" x14ac:dyDescent="0.3">
      <c r="A16745" s="82" t="str">
        <f t="shared" si="522"/>
        <v>2020</v>
      </c>
      <c r="B16745" s="263" t="s">
        <v>2228</v>
      </c>
      <c r="C16745" s="264" t="s">
        <v>138</v>
      </c>
      <c r="D16745" s="74" t="str">
        <f t="shared" si="523"/>
        <v>jan/2020</v>
      </c>
      <c r="E16745" s="267">
        <v>43847</v>
      </c>
      <c r="F16745" s="321" t="s">
        <v>3083</v>
      </c>
      <c r="G16745" s="285" t="s">
        <v>5103</v>
      </c>
      <c r="H16745" s="268" t="s">
        <v>4753</v>
      </c>
      <c r="I16745" s="268" t="s">
        <v>2176</v>
      </c>
      <c r="J16745" s="278">
        <v>-9250.07</v>
      </c>
      <c r="K16745" s="83" t="str">
        <f>IFERROR(IFERROR(VLOOKUP(I16745,'DE-PARA'!B:D,3,0),VLOOKUP(I16745,'DE-PARA'!C:D,2,0)),"NÃO ENCONTRADO")</f>
        <v>Pessoal</v>
      </c>
      <c r="L16745" s="50" t="str">
        <f>VLOOKUP(K16745,'Base -Receita-Despesa'!$B:$AS,1,FALSE)</f>
        <v>Pessoal</v>
      </c>
    </row>
    <row r="16746" spans="1:12" x14ac:dyDescent="0.3">
      <c r="A16746" s="82" t="str">
        <f t="shared" ref="A16746:A16809" si="524">IF(K16746="NÃO ENCONTRADO",0,RIGHT(D16746,4))</f>
        <v>2020</v>
      </c>
      <c r="B16746" s="263" t="s">
        <v>2228</v>
      </c>
      <c r="C16746" s="264" t="s">
        <v>138</v>
      </c>
      <c r="D16746" s="74" t="str">
        <f t="shared" si="523"/>
        <v>jan/2020</v>
      </c>
      <c r="E16746" s="267">
        <v>43847</v>
      </c>
      <c r="F16746" s="321" t="s">
        <v>3082</v>
      </c>
      <c r="G16746" s="285" t="s">
        <v>5104</v>
      </c>
      <c r="H16746" s="268" t="s">
        <v>4753</v>
      </c>
      <c r="I16746" s="268" t="s">
        <v>2176</v>
      </c>
      <c r="J16746" s="273">
        <v>-422.96</v>
      </c>
      <c r="K16746" s="83" t="str">
        <f>IFERROR(IFERROR(VLOOKUP(I16746,'DE-PARA'!B:D,3,0),VLOOKUP(I16746,'DE-PARA'!C:D,2,0)),"NÃO ENCONTRADO")</f>
        <v>Pessoal</v>
      </c>
      <c r="L16746" s="50" t="str">
        <f>VLOOKUP(K16746,'Base -Receita-Despesa'!$B:$AS,1,FALSE)</f>
        <v>Pessoal</v>
      </c>
    </row>
    <row r="16747" spans="1:12" x14ac:dyDescent="0.3">
      <c r="A16747" s="82" t="str">
        <f t="shared" si="524"/>
        <v>2020</v>
      </c>
      <c r="B16747" s="263" t="s">
        <v>2228</v>
      </c>
      <c r="C16747" s="264" t="s">
        <v>138</v>
      </c>
      <c r="D16747" s="74" t="str">
        <f t="shared" si="523"/>
        <v>jan/2020</v>
      </c>
      <c r="E16747" s="267">
        <v>43847</v>
      </c>
      <c r="F16747" s="321" t="s">
        <v>3182</v>
      </c>
      <c r="G16747" s="285" t="s">
        <v>5105</v>
      </c>
      <c r="H16747" s="268" t="s">
        <v>4753</v>
      </c>
      <c r="I16747" s="268" t="s">
        <v>2176</v>
      </c>
      <c r="J16747" s="273">
        <v>-925.54</v>
      </c>
      <c r="K16747" s="83" t="str">
        <f>IFERROR(IFERROR(VLOOKUP(I16747,'DE-PARA'!B:D,3,0),VLOOKUP(I16747,'DE-PARA'!C:D,2,0)),"NÃO ENCONTRADO")</f>
        <v>Pessoal</v>
      </c>
      <c r="L16747" s="50" t="str">
        <f>VLOOKUP(K16747,'Base -Receita-Despesa'!$B:$AS,1,FALSE)</f>
        <v>Pessoal</v>
      </c>
    </row>
    <row r="16748" spans="1:12" x14ac:dyDescent="0.3">
      <c r="A16748" s="82" t="str">
        <f t="shared" si="524"/>
        <v>2020</v>
      </c>
      <c r="B16748" s="263" t="s">
        <v>2228</v>
      </c>
      <c r="C16748" s="264" t="s">
        <v>138</v>
      </c>
      <c r="D16748" s="74" t="str">
        <f t="shared" si="523"/>
        <v>jan/2020</v>
      </c>
      <c r="E16748" s="267">
        <v>43847</v>
      </c>
      <c r="F16748" s="285" t="s">
        <v>5106</v>
      </c>
      <c r="G16748" s="285" t="s">
        <v>2229</v>
      </c>
      <c r="H16748" s="268" t="s">
        <v>4753</v>
      </c>
      <c r="I16748" s="268" t="s">
        <v>2176</v>
      </c>
      <c r="J16748" s="269">
        <v>-8740</v>
      </c>
      <c r="K16748" s="83" t="str">
        <f>IFERROR(IFERROR(VLOOKUP(I16748,'DE-PARA'!B:D,3,0),VLOOKUP(I16748,'DE-PARA'!C:D,2,0)),"NÃO ENCONTRADO")</f>
        <v>Pessoal</v>
      </c>
      <c r="L16748" s="50" t="str">
        <f>VLOOKUP(K16748,'Base -Receita-Despesa'!$B:$AS,1,FALSE)</f>
        <v>Pessoal</v>
      </c>
    </row>
    <row r="16749" spans="1:12" x14ac:dyDescent="0.3">
      <c r="A16749" s="82" t="str">
        <f t="shared" si="524"/>
        <v>2020</v>
      </c>
      <c r="B16749" s="263" t="s">
        <v>2228</v>
      </c>
      <c r="C16749" s="264" t="s">
        <v>138</v>
      </c>
      <c r="D16749" s="74" t="str">
        <f t="shared" si="523"/>
        <v>jan/2020</v>
      </c>
      <c r="E16749" s="267">
        <v>43847</v>
      </c>
      <c r="F16749" s="285" t="s">
        <v>4542</v>
      </c>
      <c r="G16749" s="285" t="s">
        <v>2229</v>
      </c>
      <c r="H16749" s="268" t="s">
        <v>5107</v>
      </c>
      <c r="I16749" s="268" t="s">
        <v>194</v>
      </c>
      <c r="J16749" s="269">
        <v>-7527.41</v>
      </c>
      <c r="K16749" s="83" t="str">
        <f>IFERROR(IFERROR(VLOOKUP(I16749,'DE-PARA'!B:D,3,0),VLOOKUP(I16749,'DE-PARA'!C:D,2,0)),"NÃO ENCONTRADO")</f>
        <v>Encargos sobre Folha de Pagamento</v>
      </c>
      <c r="L16749" s="50" t="str">
        <f>VLOOKUP(K16749,'Base -Receita-Despesa'!$B:$AS,1,FALSE)</f>
        <v>Encargos sobre Folha de Pagamento</v>
      </c>
    </row>
    <row r="16750" spans="1:12" x14ac:dyDescent="0.3">
      <c r="A16750" s="82" t="str">
        <f t="shared" si="524"/>
        <v>2020</v>
      </c>
      <c r="B16750" s="263" t="s">
        <v>2228</v>
      </c>
      <c r="C16750" s="264" t="s">
        <v>138</v>
      </c>
      <c r="D16750" s="74" t="str">
        <f t="shared" si="523"/>
        <v>jan/2020</v>
      </c>
      <c r="E16750" s="267">
        <v>43847</v>
      </c>
      <c r="F16750" s="321" t="s">
        <v>5108</v>
      </c>
      <c r="G16750" s="285" t="s">
        <v>5109</v>
      </c>
      <c r="H16750" s="268" t="s">
        <v>2370</v>
      </c>
      <c r="I16750" s="268" t="s">
        <v>145</v>
      </c>
      <c r="J16750" s="273">
        <v>-247.57</v>
      </c>
      <c r="K16750" s="83" t="str">
        <f>IFERROR(IFERROR(VLOOKUP(I16750,'DE-PARA'!B:D,3,0),VLOOKUP(I16750,'DE-PARA'!C:D,2,0)),"NÃO ENCONTRADO")</f>
        <v>Serviços</v>
      </c>
      <c r="L16750" s="50" t="str">
        <f>VLOOKUP(K16750,'Base -Receita-Despesa'!$B:$AS,1,FALSE)</f>
        <v>Serviços</v>
      </c>
    </row>
    <row r="16751" spans="1:12" x14ac:dyDescent="0.3">
      <c r="A16751" s="82" t="str">
        <f t="shared" si="524"/>
        <v>2020</v>
      </c>
      <c r="B16751" s="263" t="s">
        <v>2228</v>
      </c>
      <c r="C16751" s="264" t="s">
        <v>138</v>
      </c>
      <c r="D16751" s="74" t="str">
        <f t="shared" si="523"/>
        <v>jan/2020</v>
      </c>
      <c r="E16751" s="267">
        <v>43847</v>
      </c>
      <c r="F16751" s="321" t="s">
        <v>5110</v>
      </c>
      <c r="G16751" s="285" t="s">
        <v>5111</v>
      </c>
      <c r="H16751" s="268" t="s">
        <v>257</v>
      </c>
      <c r="I16751" s="268" t="s">
        <v>145</v>
      </c>
      <c r="J16751" s="273">
        <v>-45.26</v>
      </c>
      <c r="K16751" s="83" t="str">
        <f>IFERROR(IFERROR(VLOOKUP(I16751,'DE-PARA'!B:D,3,0),VLOOKUP(I16751,'DE-PARA'!C:D,2,0)),"NÃO ENCONTRADO")</f>
        <v>Serviços</v>
      </c>
      <c r="L16751" s="50" t="str">
        <f>VLOOKUP(K16751,'Base -Receita-Despesa'!$B:$AS,1,FALSE)</f>
        <v>Serviços</v>
      </c>
    </row>
    <row r="16752" spans="1:12" x14ac:dyDescent="0.3">
      <c r="A16752" s="82" t="str">
        <f t="shared" si="524"/>
        <v>2020</v>
      </c>
      <c r="B16752" s="263" t="s">
        <v>2228</v>
      </c>
      <c r="C16752" s="264" t="s">
        <v>138</v>
      </c>
      <c r="D16752" s="74" t="str">
        <f t="shared" si="523"/>
        <v>jan/2020</v>
      </c>
      <c r="E16752" s="267">
        <v>43847</v>
      </c>
      <c r="F16752" s="285" t="s">
        <v>1070</v>
      </c>
      <c r="G16752" s="285" t="s">
        <v>2229</v>
      </c>
      <c r="H16752" s="268" t="s">
        <v>1071</v>
      </c>
      <c r="I16752" s="268" t="s">
        <v>2237</v>
      </c>
      <c r="J16752" s="269">
        <v>122014.81</v>
      </c>
      <c r="K16752" s="83" t="str">
        <f>IFERROR(IFERROR(VLOOKUP(I16752,'DE-PARA'!B:D,3,0),VLOOKUP(I16752,'DE-PARA'!C:D,2,0)),"NÃO ENCONTRADO")</f>
        <v>Entrada Conta Aplicação (+)</v>
      </c>
      <c r="L16752" s="50" t="str">
        <f>VLOOKUP(K16752,'Base -Receita-Despesa'!$B:$AS,1,FALSE)</f>
        <v>ENTRADA CONTA APLICAÇÃO (+)</v>
      </c>
    </row>
    <row r="16753" spans="1:12" x14ac:dyDescent="0.3">
      <c r="A16753" s="82" t="str">
        <f t="shared" si="524"/>
        <v>2020</v>
      </c>
      <c r="B16753" s="263" t="s">
        <v>2228</v>
      </c>
      <c r="C16753" s="264" t="s">
        <v>138</v>
      </c>
      <c r="D16753" s="74" t="str">
        <f t="shared" si="523"/>
        <v>jan/2020</v>
      </c>
      <c r="E16753" s="267">
        <v>43847</v>
      </c>
      <c r="F16753" s="321" t="s">
        <v>3075</v>
      </c>
      <c r="G16753" s="285" t="s">
        <v>5112</v>
      </c>
      <c r="H16753" s="268" t="s">
        <v>5049</v>
      </c>
      <c r="I16753" s="268" t="s">
        <v>2176</v>
      </c>
      <c r="J16753" s="278">
        <v>-6240.29</v>
      </c>
      <c r="K16753" s="83" t="str">
        <f>IFERROR(IFERROR(VLOOKUP(I16753,'DE-PARA'!B:D,3,0),VLOOKUP(I16753,'DE-PARA'!C:D,2,0)),"NÃO ENCONTRADO")</f>
        <v>Pessoal</v>
      </c>
      <c r="L16753" s="50" t="str">
        <f>VLOOKUP(K16753,'Base -Receita-Despesa'!$B:$AS,1,FALSE)</f>
        <v>Pessoal</v>
      </c>
    </row>
    <row r="16754" spans="1:12" x14ac:dyDescent="0.3">
      <c r="A16754" s="82" t="str">
        <f t="shared" si="524"/>
        <v>2020</v>
      </c>
      <c r="B16754" s="263" t="s">
        <v>2228</v>
      </c>
      <c r="C16754" s="264" t="s">
        <v>138</v>
      </c>
      <c r="D16754" s="74" t="str">
        <f t="shared" si="523"/>
        <v>jan/2020</v>
      </c>
      <c r="E16754" s="267">
        <v>43847</v>
      </c>
      <c r="F16754" s="321" t="s">
        <v>3082</v>
      </c>
      <c r="G16754" s="285" t="s">
        <v>5113</v>
      </c>
      <c r="H16754" s="268" t="s">
        <v>5049</v>
      </c>
      <c r="I16754" s="268" t="s">
        <v>2176</v>
      </c>
      <c r="J16754" s="278">
        <v>-5988.74</v>
      </c>
      <c r="K16754" s="83" t="str">
        <f>IFERROR(IFERROR(VLOOKUP(I16754,'DE-PARA'!B:D,3,0),VLOOKUP(I16754,'DE-PARA'!C:D,2,0)),"NÃO ENCONTRADO")</f>
        <v>Pessoal</v>
      </c>
      <c r="L16754" s="50" t="str">
        <f>VLOOKUP(K16754,'Base -Receita-Despesa'!$B:$AS,1,FALSE)</f>
        <v>Pessoal</v>
      </c>
    </row>
    <row r="16755" spans="1:12" x14ac:dyDescent="0.3">
      <c r="A16755" s="82" t="str">
        <f t="shared" si="524"/>
        <v>2020</v>
      </c>
      <c r="B16755" s="263" t="s">
        <v>2228</v>
      </c>
      <c r="C16755" s="264" t="s">
        <v>138</v>
      </c>
      <c r="D16755" s="74" t="str">
        <f t="shared" si="523"/>
        <v>jan/2020</v>
      </c>
      <c r="E16755" s="267">
        <v>43847</v>
      </c>
      <c r="F16755" s="285" t="s">
        <v>5114</v>
      </c>
      <c r="G16755" s="285" t="s">
        <v>2229</v>
      </c>
      <c r="H16755" s="283" t="s">
        <v>5115</v>
      </c>
      <c r="I16755" s="268" t="s">
        <v>118</v>
      </c>
      <c r="J16755" s="269">
        <v>-10387.14</v>
      </c>
      <c r="K16755" s="83" t="str">
        <f>IFERROR(IFERROR(VLOOKUP(I16755,'DE-PARA'!B:D,3,0),VLOOKUP(I16755,'DE-PARA'!C:D,2,0)),"NÃO ENCONTRADO")</f>
        <v>Serviços</v>
      </c>
      <c r="L16755" s="50" t="str">
        <f>VLOOKUP(K16755,'Base -Receita-Despesa'!$B:$AS,1,FALSE)</f>
        <v>Serviços</v>
      </c>
    </row>
    <row r="16756" spans="1:12" x14ac:dyDescent="0.3">
      <c r="A16756" s="82" t="str">
        <f t="shared" si="524"/>
        <v>2020</v>
      </c>
      <c r="B16756" s="263" t="s">
        <v>2228</v>
      </c>
      <c r="C16756" s="264" t="s">
        <v>138</v>
      </c>
      <c r="D16756" s="74" t="str">
        <f t="shared" si="523"/>
        <v>jan/2020</v>
      </c>
      <c r="E16756" s="267">
        <v>43847</v>
      </c>
      <c r="F16756" s="321" t="s">
        <v>5116</v>
      </c>
      <c r="G16756" s="285" t="s">
        <v>5117</v>
      </c>
      <c r="H16756" s="268" t="s">
        <v>4768</v>
      </c>
      <c r="I16756" s="268" t="s">
        <v>181</v>
      </c>
      <c r="J16756" s="278">
        <v>-1177.19</v>
      </c>
      <c r="K16756" s="83" t="str">
        <f>IFERROR(IFERROR(VLOOKUP(I16756,'DE-PARA'!B:D,3,0),VLOOKUP(I16756,'DE-PARA'!C:D,2,0)),"NÃO ENCONTRADO")</f>
        <v>Serviços</v>
      </c>
      <c r="L16756" s="50" t="str">
        <f>VLOOKUP(K16756,'Base -Receita-Despesa'!$B:$AS,1,FALSE)</f>
        <v>Serviços</v>
      </c>
    </row>
    <row r="16757" spans="1:12" x14ac:dyDescent="0.3">
      <c r="A16757" s="82" t="str">
        <f t="shared" si="524"/>
        <v>2020</v>
      </c>
      <c r="B16757" s="263" t="s">
        <v>2228</v>
      </c>
      <c r="C16757" s="264" t="s">
        <v>138</v>
      </c>
      <c r="D16757" s="74" t="str">
        <f t="shared" si="523"/>
        <v>jan/2020</v>
      </c>
      <c r="E16757" s="267">
        <v>43847</v>
      </c>
      <c r="F16757" s="321" t="s">
        <v>5118</v>
      </c>
      <c r="G16757" s="285" t="s">
        <v>5119</v>
      </c>
      <c r="H16757" s="268" t="s">
        <v>4768</v>
      </c>
      <c r="I16757" s="268" t="s">
        <v>181</v>
      </c>
      <c r="J16757" s="273">
        <v>-695.5</v>
      </c>
      <c r="K16757" s="83" t="str">
        <f>IFERROR(IFERROR(VLOOKUP(I16757,'DE-PARA'!B:D,3,0),VLOOKUP(I16757,'DE-PARA'!C:D,2,0)),"NÃO ENCONTRADO")</f>
        <v>Serviços</v>
      </c>
      <c r="L16757" s="50" t="str">
        <f>VLOOKUP(K16757,'Base -Receita-Despesa'!$B:$AS,1,FALSE)</f>
        <v>Serviços</v>
      </c>
    </row>
    <row r="16758" spans="1:12" x14ac:dyDescent="0.3">
      <c r="A16758" s="82" t="str">
        <f t="shared" si="524"/>
        <v>2020</v>
      </c>
      <c r="B16758" s="263" t="s">
        <v>2228</v>
      </c>
      <c r="C16758" s="264" t="s">
        <v>138</v>
      </c>
      <c r="D16758" s="74" t="str">
        <f t="shared" si="523"/>
        <v>jan/2020</v>
      </c>
      <c r="E16758" s="267">
        <v>43847</v>
      </c>
      <c r="F16758" s="321" t="s">
        <v>5120</v>
      </c>
      <c r="G16758" s="285" t="s">
        <v>5121</v>
      </c>
      <c r="H16758" s="268" t="s">
        <v>4768</v>
      </c>
      <c r="I16758" s="268" t="s">
        <v>181</v>
      </c>
      <c r="J16758" s="278">
        <v>-1177.19</v>
      </c>
      <c r="K16758" s="83" t="str">
        <f>IFERROR(IFERROR(VLOOKUP(I16758,'DE-PARA'!B:D,3,0),VLOOKUP(I16758,'DE-PARA'!C:D,2,0)),"NÃO ENCONTRADO")</f>
        <v>Serviços</v>
      </c>
      <c r="L16758" s="50" t="str">
        <f>VLOOKUP(K16758,'Base -Receita-Despesa'!$B:$AS,1,FALSE)</f>
        <v>Serviços</v>
      </c>
    </row>
    <row r="16759" spans="1:12" x14ac:dyDescent="0.3">
      <c r="A16759" s="82" t="str">
        <f t="shared" si="524"/>
        <v>2020</v>
      </c>
      <c r="B16759" s="263" t="s">
        <v>2228</v>
      </c>
      <c r="C16759" s="264" t="s">
        <v>138</v>
      </c>
      <c r="D16759" s="74" t="str">
        <f t="shared" si="523"/>
        <v>jan/2020</v>
      </c>
      <c r="E16759" s="267">
        <v>43847</v>
      </c>
      <c r="F16759" s="321" t="s">
        <v>5122</v>
      </c>
      <c r="G16759" s="285" t="s">
        <v>5123</v>
      </c>
      <c r="H16759" s="268" t="s">
        <v>4768</v>
      </c>
      <c r="I16759" s="268" t="s">
        <v>181</v>
      </c>
      <c r="J16759" s="273">
        <v>-695.5</v>
      </c>
      <c r="K16759" s="83" t="str">
        <f>IFERROR(IFERROR(VLOOKUP(I16759,'DE-PARA'!B:D,3,0),VLOOKUP(I16759,'DE-PARA'!C:D,2,0)),"NÃO ENCONTRADO")</f>
        <v>Serviços</v>
      </c>
      <c r="L16759" s="50" t="str">
        <f>VLOOKUP(K16759,'Base -Receita-Despesa'!$B:$AS,1,FALSE)</f>
        <v>Serviços</v>
      </c>
    </row>
    <row r="16760" spans="1:12" x14ac:dyDescent="0.3">
      <c r="A16760" s="82" t="str">
        <f t="shared" si="524"/>
        <v>2020</v>
      </c>
      <c r="B16760" s="263" t="s">
        <v>2228</v>
      </c>
      <c r="C16760" s="264" t="s">
        <v>138</v>
      </c>
      <c r="D16760" s="74" t="str">
        <f t="shared" si="523"/>
        <v>jan/2020</v>
      </c>
      <c r="E16760" s="267">
        <v>43847</v>
      </c>
      <c r="F16760" s="321" t="s">
        <v>5124</v>
      </c>
      <c r="G16760" s="285" t="s">
        <v>5125</v>
      </c>
      <c r="H16760" s="268" t="s">
        <v>4768</v>
      </c>
      <c r="I16760" s="268" t="s">
        <v>118</v>
      </c>
      <c r="J16760" s="278">
        <v>-7069.02</v>
      </c>
      <c r="K16760" s="83" t="str">
        <f>IFERROR(IFERROR(VLOOKUP(I16760,'DE-PARA'!B:D,3,0),VLOOKUP(I16760,'DE-PARA'!C:D,2,0)),"NÃO ENCONTRADO")</f>
        <v>Serviços</v>
      </c>
      <c r="L16760" s="50" t="str">
        <f>VLOOKUP(K16760,'Base -Receita-Despesa'!$B:$AS,1,FALSE)</f>
        <v>Serviços</v>
      </c>
    </row>
    <row r="16761" spans="1:12" x14ac:dyDescent="0.3">
      <c r="A16761" s="82" t="str">
        <f t="shared" si="524"/>
        <v>2020</v>
      </c>
      <c r="B16761" s="263" t="s">
        <v>2228</v>
      </c>
      <c r="C16761" s="264" t="s">
        <v>138</v>
      </c>
      <c r="D16761" s="74" t="str">
        <f t="shared" si="523"/>
        <v>jan/2020</v>
      </c>
      <c r="E16761" s="267">
        <v>43847</v>
      </c>
      <c r="F16761" s="321" t="s">
        <v>5126</v>
      </c>
      <c r="G16761" s="285" t="s">
        <v>4804</v>
      </c>
      <c r="H16761" s="268" t="s">
        <v>2382</v>
      </c>
      <c r="I16761" s="268" t="s">
        <v>200</v>
      </c>
      <c r="J16761" s="273">
        <v>-215.06</v>
      </c>
      <c r="K16761" s="83" t="str">
        <f>IFERROR(IFERROR(VLOOKUP(I16761,'DE-PARA'!B:D,3,0),VLOOKUP(I16761,'DE-PARA'!C:D,2,0)),"NÃO ENCONTRADO")</f>
        <v>Serviços</v>
      </c>
      <c r="L16761" s="50" t="str">
        <f>VLOOKUP(K16761,'Base -Receita-Despesa'!$B:$AS,1,FALSE)</f>
        <v>Serviços</v>
      </c>
    </row>
    <row r="16762" spans="1:12" x14ac:dyDescent="0.3">
      <c r="A16762" s="82" t="str">
        <f t="shared" si="524"/>
        <v>2020</v>
      </c>
      <c r="B16762" s="263" t="s">
        <v>2240</v>
      </c>
      <c r="C16762" s="264" t="s">
        <v>138</v>
      </c>
      <c r="D16762" s="74" t="str">
        <f t="shared" si="523"/>
        <v>jan/2020</v>
      </c>
      <c r="E16762" s="267">
        <v>43853</v>
      </c>
      <c r="F16762" s="285" t="s">
        <v>161</v>
      </c>
      <c r="G16762" s="285" t="s">
        <v>2229</v>
      </c>
      <c r="H16762" s="268" t="s">
        <v>161</v>
      </c>
      <c r="I16762" s="268" t="s">
        <v>2168</v>
      </c>
      <c r="J16762" s="269">
        <v>2306842.8199999998</v>
      </c>
      <c r="K16762" s="83" t="str">
        <f>IFERROR(IFERROR(VLOOKUP(I16762,'DE-PARA'!B:D,3,0),VLOOKUP(I16762,'DE-PARA'!C:D,2,0)),"NÃO ENCONTRADO")</f>
        <v>Repasses Contrato de Gestão</v>
      </c>
      <c r="L16762" s="50" t="str">
        <f>VLOOKUP(K16762,'Base -Receita-Despesa'!$B:$AS,1,FALSE)</f>
        <v>Repasses Contrato de Gestão</v>
      </c>
    </row>
    <row r="16763" spans="1:12" x14ac:dyDescent="0.3">
      <c r="A16763" s="82" t="str">
        <f t="shared" si="524"/>
        <v>2020</v>
      </c>
      <c r="B16763" s="263" t="s">
        <v>2240</v>
      </c>
      <c r="C16763" s="264" t="s">
        <v>138</v>
      </c>
      <c r="D16763" s="74" t="str">
        <f t="shared" si="523"/>
        <v>jan/2020</v>
      </c>
      <c r="E16763" s="267">
        <v>43853</v>
      </c>
      <c r="F16763" s="285" t="s">
        <v>1261</v>
      </c>
      <c r="G16763" s="285" t="s">
        <v>2229</v>
      </c>
      <c r="H16763" s="268" t="s">
        <v>2338</v>
      </c>
      <c r="I16763" s="268" t="s">
        <v>135</v>
      </c>
      <c r="J16763" s="268">
        <v>-74.25</v>
      </c>
      <c r="K16763" s="83" t="str">
        <f>IFERROR(IFERROR(VLOOKUP(I16763,'DE-PARA'!B:D,3,0),VLOOKUP(I16763,'DE-PARA'!C:D,2,0)),"NÃO ENCONTRADO")</f>
        <v>Outras Saídas</v>
      </c>
      <c r="L16763" s="50" t="str">
        <f>VLOOKUP(K16763,'Base -Receita-Despesa'!$B:$AS,1,FALSE)</f>
        <v>Outras Saídas</v>
      </c>
    </row>
    <row r="16764" spans="1:12" x14ac:dyDescent="0.3">
      <c r="A16764" s="82" t="str">
        <f t="shared" si="524"/>
        <v>2020</v>
      </c>
      <c r="B16764" s="263" t="s">
        <v>2240</v>
      </c>
      <c r="C16764" s="264" t="s">
        <v>138</v>
      </c>
      <c r="D16764" s="74" t="str">
        <f t="shared" si="523"/>
        <v>jan/2020</v>
      </c>
      <c r="E16764" s="267">
        <v>43853</v>
      </c>
      <c r="F16764" s="285" t="s">
        <v>5127</v>
      </c>
      <c r="G16764" s="285" t="s">
        <v>2229</v>
      </c>
      <c r="H16764" s="268" t="s">
        <v>2251</v>
      </c>
      <c r="I16764" s="268" t="s">
        <v>126</v>
      </c>
      <c r="J16764" s="269">
        <v>-500000</v>
      </c>
      <c r="K16764" s="83" t="str">
        <f>IFERROR(IFERROR(VLOOKUP(I16764,'DE-PARA'!B:D,3,0),VLOOKUP(I16764,'DE-PARA'!C:D,2,0)),"NÃO ENCONTRADO")</f>
        <v>TEV – Transferências Entre Contas (Entradas)</v>
      </c>
      <c r="L16764" s="50" t="str">
        <f>VLOOKUP(K16764,'Base -Receita-Despesa'!$B:$AS,1,FALSE)</f>
        <v>TEV – Transferências Entre Contas (Entradas)</v>
      </c>
    </row>
    <row r="16765" spans="1:12" x14ac:dyDescent="0.3">
      <c r="A16765" s="82" t="str">
        <f t="shared" si="524"/>
        <v>2020</v>
      </c>
      <c r="B16765" s="263" t="s">
        <v>2228</v>
      </c>
      <c r="C16765" s="264" t="s">
        <v>138</v>
      </c>
      <c r="D16765" s="74" t="str">
        <f t="shared" si="523"/>
        <v>jan/2020</v>
      </c>
      <c r="E16765" s="267">
        <v>43853</v>
      </c>
      <c r="F16765" s="285" t="s">
        <v>5127</v>
      </c>
      <c r="G16765" s="285" t="s">
        <v>2229</v>
      </c>
      <c r="H16765" s="268" t="s">
        <v>2251</v>
      </c>
      <c r="I16765" s="268" t="s">
        <v>126</v>
      </c>
      <c r="J16765" s="269">
        <v>500000</v>
      </c>
      <c r="K16765" s="83" t="str">
        <f>IFERROR(IFERROR(VLOOKUP(I16765,'DE-PARA'!B:D,3,0),VLOOKUP(I16765,'DE-PARA'!C:D,2,0)),"NÃO ENCONTRADO")</f>
        <v>TEV – Transferências Entre Contas (Entradas)</v>
      </c>
      <c r="L16765" s="50" t="str">
        <f>VLOOKUP(K16765,'Base -Receita-Despesa'!$B:$AS,1,FALSE)</f>
        <v>TEV – Transferências Entre Contas (Entradas)</v>
      </c>
    </row>
    <row r="16766" spans="1:12" x14ac:dyDescent="0.3">
      <c r="A16766" s="82" t="str">
        <f t="shared" si="524"/>
        <v>2020</v>
      </c>
      <c r="B16766" s="263" t="s">
        <v>2228</v>
      </c>
      <c r="C16766" s="264" t="s">
        <v>138</v>
      </c>
      <c r="D16766" s="74" t="str">
        <f t="shared" si="523"/>
        <v>jan/2020</v>
      </c>
      <c r="E16766" s="267">
        <v>43854</v>
      </c>
      <c r="F16766" s="285">
        <v>3444</v>
      </c>
      <c r="G16766" s="285" t="s">
        <v>2229</v>
      </c>
      <c r="H16766" s="268" t="s">
        <v>2231</v>
      </c>
      <c r="I16766" s="268" t="s">
        <v>2185</v>
      </c>
      <c r="J16766" s="269">
        <v>-1220.9100000000001</v>
      </c>
      <c r="K16766" s="83" t="str">
        <f>IFERROR(IFERROR(VLOOKUP(I16766,'DE-PARA'!B:D,3,0),VLOOKUP(I16766,'DE-PARA'!C:D,2,0)),"NÃO ENCONTRADO")</f>
        <v>Materiais</v>
      </c>
      <c r="L16766" s="50" t="str">
        <f>VLOOKUP(K16766,'Base -Receita-Despesa'!$B:$AS,1,FALSE)</f>
        <v>Materiais</v>
      </c>
    </row>
    <row r="16767" spans="1:12" x14ac:dyDescent="0.3">
      <c r="A16767" s="82" t="str">
        <f t="shared" si="524"/>
        <v>2020</v>
      </c>
      <c r="B16767" s="263" t="s">
        <v>2228</v>
      </c>
      <c r="C16767" s="264" t="s">
        <v>138</v>
      </c>
      <c r="D16767" s="74" t="str">
        <f t="shared" si="523"/>
        <v>jan/2020</v>
      </c>
      <c r="E16767" s="267">
        <v>43854</v>
      </c>
      <c r="F16767" s="285">
        <v>40526</v>
      </c>
      <c r="G16767" s="285" t="s">
        <v>2229</v>
      </c>
      <c r="H16767" s="268" t="s">
        <v>2231</v>
      </c>
      <c r="I16767" s="268" t="s">
        <v>2185</v>
      </c>
      <c r="J16767" s="268">
        <v>-996.59</v>
      </c>
      <c r="K16767" s="83" t="str">
        <f>IFERROR(IFERROR(VLOOKUP(I16767,'DE-PARA'!B:D,3,0),VLOOKUP(I16767,'DE-PARA'!C:D,2,0)),"NÃO ENCONTRADO")</f>
        <v>Materiais</v>
      </c>
      <c r="L16767" s="50" t="str">
        <f>VLOOKUP(K16767,'Base -Receita-Despesa'!$B:$AS,1,FALSE)</f>
        <v>Materiais</v>
      </c>
    </row>
    <row r="16768" spans="1:12" x14ac:dyDescent="0.3">
      <c r="A16768" s="82" t="str">
        <f t="shared" si="524"/>
        <v>2020</v>
      </c>
      <c r="B16768" s="263" t="s">
        <v>2228</v>
      </c>
      <c r="C16768" s="264" t="s">
        <v>138</v>
      </c>
      <c r="D16768" s="74" t="str">
        <f t="shared" si="523"/>
        <v>jan/2020</v>
      </c>
      <c r="E16768" s="267">
        <v>43854</v>
      </c>
      <c r="F16768" s="285">
        <v>82497</v>
      </c>
      <c r="G16768" s="285" t="s">
        <v>2229</v>
      </c>
      <c r="H16768" s="268" t="s">
        <v>2231</v>
      </c>
      <c r="I16768" s="268" t="s">
        <v>2185</v>
      </c>
      <c r="J16768" s="269">
        <v>-1788.17</v>
      </c>
      <c r="K16768" s="83" t="str">
        <f>IFERROR(IFERROR(VLOOKUP(I16768,'DE-PARA'!B:D,3,0),VLOOKUP(I16768,'DE-PARA'!C:D,2,0)),"NÃO ENCONTRADO")</f>
        <v>Materiais</v>
      </c>
      <c r="L16768" s="50" t="str">
        <f>VLOOKUP(K16768,'Base -Receita-Despesa'!$B:$AS,1,FALSE)</f>
        <v>Materiais</v>
      </c>
    </row>
    <row r="16769" spans="1:12" x14ac:dyDescent="0.3">
      <c r="A16769" s="82" t="str">
        <f t="shared" si="524"/>
        <v>2020</v>
      </c>
      <c r="B16769" s="263" t="s">
        <v>2228</v>
      </c>
      <c r="C16769" s="264" t="s">
        <v>138</v>
      </c>
      <c r="D16769" s="74" t="str">
        <f t="shared" si="523"/>
        <v>jan/2020</v>
      </c>
      <c r="E16769" s="267">
        <v>43854</v>
      </c>
      <c r="F16769" s="285">
        <v>82595</v>
      </c>
      <c r="G16769" s="285" t="s">
        <v>2229</v>
      </c>
      <c r="H16769" s="268" t="s">
        <v>2231</v>
      </c>
      <c r="I16769" s="268" t="s">
        <v>2185</v>
      </c>
      <c r="J16769" s="269">
        <v>-1831.78</v>
      </c>
      <c r="K16769" s="83" t="str">
        <f>IFERROR(IFERROR(VLOOKUP(I16769,'DE-PARA'!B:D,3,0),VLOOKUP(I16769,'DE-PARA'!C:D,2,0)),"NÃO ENCONTRADO")</f>
        <v>Materiais</v>
      </c>
      <c r="L16769" s="50" t="str">
        <f>VLOOKUP(K16769,'Base -Receita-Despesa'!$B:$AS,1,FALSE)</f>
        <v>Materiais</v>
      </c>
    </row>
    <row r="16770" spans="1:12" x14ac:dyDescent="0.3">
      <c r="A16770" s="82" t="str">
        <f t="shared" si="524"/>
        <v>2020</v>
      </c>
      <c r="B16770" s="263" t="s">
        <v>2228</v>
      </c>
      <c r="C16770" s="264" t="s">
        <v>138</v>
      </c>
      <c r="D16770" s="74" t="str">
        <f t="shared" si="523"/>
        <v>jan/2020</v>
      </c>
      <c r="E16770" s="267">
        <v>43854</v>
      </c>
      <c r="F16770" s="285">
        <v>82808</v>
      </c>
      <c r="G16770" s="285" t="s">
        <v>2229</v>
      </c>
      <c r="H16770" s="268" t="s">
        <v>2231</v>
      </c>
      <c r="I16770" s="268" t="s">
        <v>2185</v>
      </c>
      <c r="J16770" s="269">
        <v>-1259.3900000000001</v>
      </c>
      <c r="K16770" s="83" t="str">
        <f>IFERROR(IFERROR(VLOOKUP(I16770,'DE-PARA'!B:D,3,0),VLOOKUP(I16770,'DE-PARA'!C:D,2,0)),"NÃO ENCONTRADO")</f>
        <v>Materiais</v>
      </c>
      <c r="L16770" s="50" t="str">
        <f>VLOOKUP(K16770,'Base -Receita-Despesa'!$B:$AS,1,FALSE)</f>
        <v>Materiais</v>
      </c>
    </row>
    <row r="16771" spans="1:12" x14ac:dyDescent="0.3">
      <c r="A16771" s="82" t="str">
        <f t="shared" si="524"/>
        <v>2020</v>
      </c>
      <c r="B16771" s="263" t="s">
        <v>2228</v>
      </c>
      <c r="C16771" s="264" t="s">
        <v>138</v>
      </c>
      <c r="D16771" s="74" t="str">
        <f t="shared" si="523"/>
        <v>jan/2020</v>
      </c>
      <c r="E16771" s="267">
        <v>43854</v>
      </c>
      <c r="F16771" s="285">
        <v>82840</v>
      </c>
      <c r="G16771" s="285" t="s">
        <v>2229</v>
      </c>
      <c r="H16771" s="268" t="s">
        <v>2231</v>
      </c>
      <c r="I16771" s="268" t="s">
        <v>2185</v>
      </c>
      <c r="J16771" s="269">
        <v>-2060.7800000000002</v>
      </c>
      <c r="K16771" s="83" t="str">
        <f>IFERROR(IFERROR(VLOOKUP(I16771,'DE-PARA'!B:D,3,0),VLOOKUP(I16771,'DE-PARA'!C:D,2,0)),"NÃO ENCONTRADO")</f>
        <v>Materiais</v>
      </c>
      <c r="L16771" s="50" t="str">
        <f>VLOOKUP(K16771,'Base -Receita-Despesa'!$B:$AS,1,FALSE)</f>
        <v>Materiais</v>
      </c>
    </row>
    <row r="16772" spans="1:12" x14ac:dyDescent="0.3">
      <c r="A16772" s="82" t="str">
        <f t="shared" si="524"/>
        <v>2020</v>
      </c>
      <c r="B16772" s="263" t="s">
        <v>2228</v>
      </c>
      <c r="C16772" s="264" t="s">
        <v>138</v>
      </c>
      <c r="D16772" s="74" t="str">
        <f t="shared" ref="D16772:D16835" si="525">TEXT(E16772,"mmm/aaaa")</f>
        <v>jan/2020</v>
      </c>
      <c r="E16772" s="267">
        <v>43854</v>
      </c>
      <c r="F16772" s="285">
        <v>83066</v>
      </c>
      <c r="G16772" s="285" t="s">
        <v>2229</v>
      </c>
      <c r="H16772" s="268" t="s">
        <v>2231</v>
      </c>
      <c r="I16772" s="268" t="s">
        <v>2185</v>
      </c>
      <c r="J16772" s="269">
        <v>-4145.2</v>
      </c>
      <c r="K16772" s="83" t="str">
        <f>IFERROR(IFERROR(VLOOKUP(I16772,'DE-PARA'!B:D,3,0),VLOOKUP(I16772,'DE-PARA'!C:D,2,0)),"NÃO ENCONTRADO")</f>
        <v>Materiais</v>
      </c>
      <c r="L16772" s="50" t="str">
        <f>VLOOKUP(K16772,'Base -Receita-Despesa'!$B:$AS,1,FALSE)</f>
        <v>Materiais</v>
      </c>
    </row>
    <row r="16773" spans="1:12" x14ac:dyDescent="0.3">
      <c r="A16773" s="82" t="str">
        <f t="shared" si="524"/>
        <v>2020</v>
      </c>
      <c r="B16773" s="263" t="s">
        <v>2228</v>
      </c>
      <c r="C16773" s="264" t="s">
        <v>138</v>
      </c>
      <c r="D16773" s="74" t="str">
        <f t="shared" si="525"/>
        <v>jan/2020</v>
      </c>
      <c r="E16773" s="267">
        <v>43854</v>
      </c>
      <c r="F16773" s="285">
        <v>83089</v>
      </c>
      <c r="G16773" s="285" t="s">
        <v>2229</v>
      </c>
      <c r="H16773" s="268" t="s">
        <v>2231</v>
      </c>
      <c r="I16773" s="268" t="s">
        <v>2185</v>
      </c>
      <c r="J16773" s="269">
        <v>-2644.89</v>
      </c>
      <c r="K16773" s="83" t="str">
        <f>IFERROR(IFERROR(VLOOKUP(I16773,'DE-PARA'!B:D,3,0),VLOOKUP(I16773,'DE-PARA'!C:D,2,0)),"NÃO ENCONTRADO")</f>
        <v>Materiais</v>
      </c>
      <c r="L16773" s="50" t="str">
        <f>VLOOKUP(K16773,'Base -Receita-Despesa'!$B:$AS,1,FALSE)</f>
        <v>Materiais</v>
      </c>
    </row>
    <row r="16774" spans="1:12" x14ac:dyDescent="0.3">
      <c r="A16774" s="82" t="str">
        <f t="shared" si="524"/>
        <v>2020</v>
      </c>
      <c r="B16774" s="263" t="s">
        <v>2228</v>
      </c>
      <c r="C16774" s="264" t="s">
        <v>138</v>
      </c>
      <c r="D16774" s="74" t="str">
        <f t="shared" si="525"/>
        <v>jan/2020</v>
      </c>
      <c r="E16774" s="267">
        <v>43854</v>
      </c>
      <c r="F16774" s="285">
        <v>40762</v>
      </c>
      <c r="G16774" s="285" t="s">
        <v>2229</v>
      </c>
      <c r="H16774" s="268" t="s">
        <v>2231</v>
      </c>
      <c r="I16774" s="268" t="s">
        <v>2185</v>
      </c>
      <c r="J16774" s="268">
        <v>-996.59</v>
      </c>
      <c r="K16774" s="83" t="str">
        <f>IFERROR(IFERROR(VLOOKUP(I16774,'DE-PARA'!B:D,3,0),VLOOKUP(I16774,'DE-PARA'!C:D,2,0)),"NÃO ENCONTRADO")</f>
        <v>Materiais</v>
      </c>
      <c r="L16774" s="50" t="str">
        <f>VLOOKUP(K16774,'Base -Receita-Despesa'!$B:$AS,1,FALSE)</f>
        <v>Materiais</v>
      </c>
    </row>
    <row r="16775" spans="1:12" x14ac:dyDescent="0.3">
      <c r="A16775" s="82" t="str">
        <f t="shared" si="524"/>
        <v>2020</v>
      </c>
      <c r="B16775" s="263" t="s">
        <v>2228</v>
      </c>
      <c r="C16775" s="264" t="s">
        <v>138</v>
      </c>
      <c r="D16775" s="74" t="str">
        <f t="shared" si="525"/>
        <v>jan/2020</v>
      </c>
      <c r="E16775" s="267">
        <v>43854</v>
      </c>
      <c r="F16775" s="285">
        <v>40829</v>
      </c>
      <c r="G16775" s="285" t="s">
        <v>2229</v>
      </c>
      <c r="H16775" s="268" t="s">
        <v>2231</v>
      </c>
      <c r="I16775" s="268" t="s">
        <v>2185</v>
      </c>
      <c r="J16775" s="268">
        <v>-996.59</v>
      </c>
      <c r="K16775" s="83" t="str">
        <f>IFERROR(IFERROR(VLOOKUP(I16775,'DE-PARA'!B:D,3,0),VLOOKUP(I16775,'DE-PARA'!C:D,2,0)),"NÃO ENCONTRADO")</f>
        <v>Materiais</v>
      </c>
      <c r="L16775" s="50" t="str">
        <f>VLOOKUP(K16775,'Base -Receita-Despesa'!$B:$AS,1,FALSE)</f>
        <v>Materiais</v>
      </c>
    </row>
    <row r="16776" spans="1:12" x14ac:dyDescent="0.3">
      <c r="A16776" s="82" t="str">
        <f t="shared" si="524"/>
        <v>2020</v>
      </c>
      <c r="B16776" s="263" t="s">
        <v>2228</v>
      </c>
      <c r="C16776" s="264" t="s">
        <v>138</v>
      </c>
      <c r="D16776" s="74" t="str">
        <f t="shared" si="525"/>
        <v>jan/2020</v>
      </c>
      <c r="E16776" s="267">
        <v>43854</v>
      </c>
      <c r="F16776" s="285">
        <v>2</v>
      </c>
      <c r="G16776" s="285" t="s">
        <v>2229</v>
      </c>
      <c r="H16776" s="268" t="s">
        <v>5059</v>
      </c>
      <c r="I16776" s="268" t="s">
        <v>2176</v>
      </c>
      <c r="J16776" s="269">
        <v>-22000</v>
      </c>
      <c r="K16776" s="83" t="str">
        <f>IFERROR(IFERROR(VLOOKUP(I16776,'DE-PARA'!B:D,3,0),VLOOKUP(I16776,'DE-PARA'!C:D,2,0)),"NÃO ENCONTRADO")</f>
        <v>Pessoal</v>
      </c>
      <c r="L16776" s="50" t="str">
        <f>VLOOKUP(K16776,'Base -Receita-Despesa'!$B:$AS,1,FALSE)</f>
        <v>Pessoal</v>
      </c>
    </row>
    <row r="16777" spans="1:12" x14ac:dyDescent="0.3">
      <c r="A16777" s="82" t="str">
        <f t="shared" si="524"/>
        <v>2020</v>
      </c>
      <c r="B16777" s="263" t="s">
        <v>2228</v>
      </c>
      <c r="C16777" s="264" t="s">
        <v>138</v>
      </c>
      <c r="D16777" s="74" t="str">
        <f t="shared" si="525"/>
        <v>jan/2020</v>
      </c>
      <c r="E16777" s="267">
        <v>43854</v>
      </c>
      <c r="F16777" s="285" t="s">
        <v>5128</v>
      </c>
      <c r="G16777" s="285" t="s">
        <v>2281</v>
      </c>
      <c r="H16777" s="268" t="s">
        <v>5129</v>
      </c>
      <c r="I16777" s="268" t="s">
        <v>176</v>
      </c>
      <c r="J16777" s="269">
        <v>-1719.67</v>
      </c>
      <c r="K16777" s="83" t="str">
        <f>IFERROR(IFERROR(VLOOKUP(I16777,'DE-PARA'!B:D,3,0),VLOOKUP(I16777,'DE-PARA'!C:D,2,0)),"NÃO ENCONTRADO")</f>
        <v>Pessoal</v>
      </c>
      <c r="L16777" s="50" t="str">
        <f>VLOOKUP(K16777,'Base -Receita-Despesa'!$B:$AS,1,FALSE)</f>
        <v>Pessoal</v>
      </c>
    </row>
    <row r="16778" spans="1:12" x14ac:dyDescent="0.3">
      <c r="A16778" s="82" t="str">
        <f t="shared" si="524"/>
        <v>2020</v>
      </c>
      <c r="B16778" s="263" t="s">
        <v>2228</v>
      </c>
      <c r="C16778" s="264" t="s">
        <v>138</v>
      </c>
      <c r="D16778" s="74" t="str">
        <f t="shared" si="525"/>
        <v>jan/2020</v>
      </c>
      <c r="E16778" s="267">
        <v>43854</v>
      </c>
      <c r="F16778" s="285">
        <v>7337</v>
      </c>
      <c r="G16778" s="285" t="s">
        <v>2229</v>
      </c>
      <c r="H16778" s="283" t="s">
        <v>4691</v>
      </c>
      <c r="I16778" s="268" t="s">
        <v>2207</v>
      </c>
      <c r="J16778" s="269">
        <v>-3500</v>
      </c>
      <c r="K16778" s="83" t="str">
        <f>IFERROR(IFERROR(VLOOKUP(I16778,'DE-PARA'!B:D,3,0),VLOOKUP(I16778,'DE-PARA'!C:D,2,0)),"NÃO ENCONTRADO")</f>
        <v>Serviços</v>
      </c>
      <c r="L16778" s="50" t="str">
        <f>VLOOKUP(K16778,'Base -Receita-Despesa'!$B:$AS,1,FALSE)</f>
        <v>Serviços</v>
      </c>
    </row>
    <row r="16779" spans="1:12" x14ac:dyDescent="0.3">
      <c r="A16779" s="82" t="str">
        <f t="shared" si="524"/>
        <v>2020</v>
      </c>
      <c r="B16779" s="263" t="s">
        <v>2240</v>
      </c>
      <c r="C16779" s="264" t="s">
        <v>138</v>
      </c>
      <c r="D16779" s="74" t="str">
        <f t="shared" si="525"/>
        <v>jan/2020</v>
      </c>
      <c r="E16779" s="267">
        <v>43854</v>
      </c>
      <c r="F16779" s="285" t="s">
        <v>5130</v>
      </c>
      <c r="G16779" s="285" t="s">
        <v>2229</v>
      </c>
      <c r="H16779" s="268" t="s">
        <v>72</v>
      </c>
      <c r="I16779" s="268" t="s">
        <v>1064</v>
      </c>
      <c r="J16779" s="269">
        <v>-1306768.57</v>
      </c>
      <c r="K16779" s="83" t="str">
        <f>IFERROR(IFERROR(VLOOKUP(I16779,'DE-PARA'!B:D,3,0),VLOOKUP(I16779,'DE-PARA'!C:D,2,0)),"NÃO ENCONTRADO")</f>
        <v>Saídas Da C/A Por Regates (-)</v>
      </c>
      <c r="L16779" s="50" t="str">
        <f>VLOOKUP(K16779,'Base -Receita-Despesa'!$B:$AS,1,FALSE)</f>
        <v>SAÍDAS DA C/A POR REGATES (-)</v>
      </c>
    </row>
    <row r="16780" spans="1:12" x14ac:dyDescent="0.3">
      <c r="A16780" s="82" t="str">
        <f t="shared" si="524"/>
        <v>2020</v>
      </c>
      <c r="B16780" s="263" t="s">
        <v>2228</v>
      </c>
      <c r="C16780" s="264" t="s">
        <v>138</v>
      </c>
      <c r="D16780" s="74" t="str">
        <f t="shared" si="525"/>
        <v>jan/2020</v>
      </c>
      <c r="E16780" s="267">
        <v>43854</v>
      </c>
      <c r="F16780" s="285">
        <v>15751</v>
      </c>
      <c r="G16780" s="285" t="s">
        <v>2229</v>
      </c>
      <c r="H16780" s="268" t="s">
        <v>5131</v>
      </c>
      <c r="I16780" s="268" t="s">
        <v>200</v>
      </c>
      <c r="J16780" s="269">
        <v>-9308.61</v>
      </c>
      <c r="K16780" s="83" t="str">
        <f>IFERROR(IFERROR(VLOOKUP(I16780,'DE-PARA'!B:D,3,0),VLOOKUP(I16780,'DE-PARA'!C:D,2,0)),"NÃO ENCONTRADO")</f>
        <v>Serviços</v>
      </c>
      <c r="L16780" s="50" t="str">
        <f>VLOOKUP(K16780,'Base -Receita-Despesa'!$B:$AS,1,FALSE)</f>
        <v>Serviços</v>
      </c>
    </row>
    <row r="16781" spans="1:12" x14ac:dyDescent="0.3">
      <c r="A16781" s="82" t="str">
        <f t="shared" si="524"/>
        <v>2020</v>
      </c>
      <c r="B16781" s="263" t="s">
        <v>2228</v>
      </c>
      <c r="C16781" s="264" t="s">
        <v>138</v>
      </c>
      <c r="D16781" s="74" t="str">
        <f t="shared" si="525"/>
        <v>jan/2020</v>
      </c>
      <c r="E16781" s="267">
        <v>43854</v>
      </c>
      <c r="F16781" s="285">
        <v>172</v>
      </c>
      <c r="G16781" s="285" t="s">
        <v>2229</v>
      </c>
      <c r="H16781" s="268" t="s">
        <v>5132</v>
      </c>
      <c r="I16781" s="268" t="s">
        <v>2176</v>
      </c>
      <c r="J16781" s="269">
        <v>-2600</v>
      </c>
      <c r="K16781" s="83" t="str">
        <f>IFERROR(IFERROR(VLOOKUP(I16781,'DE-PARA'!B:D,3,0),VLOOKUP(I16781,'DE-PARA'!C:D,2,0)),"NÃO ENCONTRADO")</f>
        <v>Pessoal</v>
      </c>
      <c r="L16781" s="50" t="str">
        <f>VLOOKUP(K16781,'Base -Receita-Despesa'!$B:$AS,1,FALSE)</f>
        <v>Pessoal</v>
      </c>
    </row>
    <row r="16782" spans="1:12" x14ac:dyDescent="0.3">
      <c r="A16782" s="82" t="str">
        <f t="shared" si="524"/>
        <v>2020</v>
      </c>
      <c r="B16782" s="263" t="s">
        <v>2228</v>
      </c>
      <c r="C16782" s="264" t="s">
        <v>138</v>
      </c>
      <c r="D16782" s="74" t="str">
        <f t="shared" si="525"/>
        <v>jan/2020</v>
      </c>
      <c r="E16782" s="267">
        <v>43854</v>
      </c>
      <c r="F16782" s="285" t="s">
        <v>208</v>
      </c>
      <c r="G16782" s="285" t="s">
        <v>2284</v>
      </c>
      <c r="H16782" s="268" t="s">
        <v>4324</v>
      </c>
      <c r="I16782" s="268" t="s">
        <v>846</v>
      </c>
      <c r="J16782" s="268">
        <v>-30</v>
      </c>
      <c r="K16782" s="83" t="str">
        <f>IFERROR(IFERROR(VLOOKUP(I16782,'DE-PARA'!B:D,3,0),VLOOKUP(I16782,'DE-PARA'!C:D,2,0)),"NÃO ENCONTRADO")</f>
        <v>Pessoal</v>
      </c>
      <c r="L16782" s="50" t="str">
        <f>VLOOKUP(K16782,'Base -Receita-Despesa'!$B:$AS,1,FALSE)</f>
        <v>Pessoal</v>
      </c>
    </row>
    <row r="16783" spans="1:12" x14ac:dyDescent="0.3">
      <c r="A16783" s="82" t="str">
        <f t="shared" si="524"/>
        <v>2020</v>
      </c>
      <c r="B16783" s="263" t="s">
        <v>2228</v>
      </c>
      <c r="C16783" s="264" t="s">
        <v>138</v>
      </c>
      <c r="D16783" s="74" t="str">
        <f t="shared" si="525"/>
        <v>jan/2020</v>
      </c>
      <c r="E16783" s="267">
        <v>43854</v>
      </c>
      <c r="F16783" s="285">
        <v>1937</v>
      </c>
      <c r="G16783" s="285" t="s">
        <v>2229</v>
      </c>
      <c r="H16783" s="268" t="s">
        <v>5133</v>
      </c>
      <c r="I16783" s="268" t="s">
        <v>145</v>
      </c>
      <c r="J16783" s="269">
        <v>-3500</v>
      </c>
      <c r="K16783" s="83" t="str">
        <f>IFERROR(IFERROR(VLOOKUP(I16783,'DE-PARA'!B:D,3,0),VLOOKUP(I16783,'DE-PARA'!C:D,2,0)),"NÃO ENCONTRADO")</f>
        <v>Serviços</v>
      </c>
      <c r="L16783" s="50" t="str">
        <f>VLOOKUP(K16783,'Base -Receita-Despesa'!$B:$AS,1,FALSE)</f>
        <v>Serviços</v>
      </c>
    </row>
    <row r="16784" spans="1:12" x14ac:dyDescent="0.3">
      <c r="A16784" s="82" t="str">
        <f t="shared" si="524"/>
        <v>2020</v>
      </c>
      <c r="B16784" s="263" t="s">
        <v>2228</v>
      </c>
      <c r="C16784" s="264" t="s">
        <v>138</v>
      </c>
      <c r="D16784" s="74" t="str">
        <f t="shared" si="525"/>
        <v>jan/2020</v>
      </c>
      <c r="E16784" s="267">
        <v>43854</v>
      </c>
      <c r="F16784" s="285">
        <v>464</v>
      </c>
      <c r="G16784" s="285" t="s">
        <v>5101</v>
      </c>
      <c r="H16784" s="283" t="s">
        <v>4391</v>
      </c>
      <c r="I16784" s="283" t="s">
        <v>2202</v>
      </c>
      <c r="J16784" s="269">
        <v>-5645.9</v>
      </c>
      <c r="K16784" s="83" t="str">
        <f>IFERROR(IFERROR(VLOOKUP(I16784,'DE-PARA'!B:D,3,0),VLOOKUP(I16784,'DE-PARA'!C:D,2,0)),"NÃO ENCONTRADO")</f>
        <v>Serviços</v>
      </c>
      <c r="L16784" s="50" t="str">
        <f>VLOOKUP(K16784,'Base -Receita-Despesa'!$B:$AS,1,FALSE)</f>
        <v>Serviços</v>
      </c>
    </row>
    <row r="16785" spans="1:12" x14ac:dyDescent="0.3">
      <c r="A16785" s="82" t="str">
        <f t="shared" si="524"/>
        <v>2020</v>
      </c>
      <c r="B16785" s="263" t="s">
        <v>2228</v>
      </c>
      <c r="C16785" s="264" t="s">
        <v>138</v>
      </c>
      <c r="D16785" s="74" t="str">
        <f t="shared" si="525"/>
        <v>jan/2020</v>
      </c>
      <c r="E16785" s="267">
        <v>43854</v>
      </c>
      <c r="F16785" s="285">
        <v>516094</v>
      </c>
      <c r="G16785" s="285" t="s">
        <v>2229</v>
      </c>
      <c r="H16785" s="268" t="s">
        <v>339</v>
      </c>
      <c r="I16785" s="268" t="s">
        <v>2181</v>
      </c>
      <c r="J16785" s="268">
        <v>-870</v>
      </c>
      <c r="K16785" s="83" t="str">
        <f>IFERROR(IFERROR(VLOOKUP(I16785,'DE-PARA'!B:D,3,0),VLOOKUP(I16785,'DE-PARA'!C:D,2,0)),"NÃO ENCONTRADO")</f>
        <v>Materiais</v>
      </c>
      <c r="L16785" s="50" t="str">
        <f>VLOOKUP(K16785,'Base -Receita-Despesa'!$B:$AS,1,FALSE)</f>
        <v>Materiais</v>
      </c>
    </row>
    <row r="16786" spans="1:12" x14ac:dyDescent="0.3">
      <c r="A16786" s="82" t="str">
        <f t="shared" si="524"/>
        <v>2020</v>
      </c>
      <c r="B16786" s="263" t="s">
        <v>2228</v>
      </c>
      <c r="C16786" s="264" t="s">
        <v>138</v>
      </c>
      <c r="D16786" s="74" t="str">
        <f t="shared" si="525"/>
        <v>jan/2020</v>
      </c>
      <c r="E16786" s="267">
        <v>43854</v>
      </c>
      <c r="F16786" s="285">
        <v>518600</v>
      </c>
      <c r="G16786" s="285" t="s">
        <v>2229</v>
      </c>
      <c r="H16786" s="268" t="s">
        <v>339</v>
      </c>
      <c r="I16786" s="268" t="s">
        <v>2181</v>
      </c>
      <c r="J16786" s="268">
        <v>-732.55</v>
      </c>
      <c r="K16786" s="83" t="str">
        <f>IFERROR(IFERROR(VLOOKUP(I16786,'DE-PARA'!B:D,3,0),VLOOKUP(I16786,'DE-PARA'!C:D,2,0)),"NÃO ENCONTRADO")</f>
        <v>Materiais</v>
      </c>
      <c r="L16786" s="50" t="str">
        <f>VLOOKUP(K16786,'Base -Receita-Despesa'!$B:$AS,1,FALSE)</f>
        <v>Materiais</v>
      </c>
    </row>
    <row r="16787" spans="1:12" x14ac:dyDescent="0.3">
      <c r="A16787" s="82" t="str">
        <f t="shared" si="524"/>
        <v>2020</v>
      </c>
      <c r="B16787" s="263" t="s">
        <v>2228</v>
      </c>
      <c r="C16787" s="264" t="s">
        <v>138</v>
      </c>
      <c r="D16787" s="74" t="str">
        <f t="shared" si="525"/>
        <v>jan/2020</v>
      </c>
      <c r="E16787" s="267">
        <v>43854</v>
      </c>
      <c r="F16787" s="285">
        <v>515971</v>
      </c>
      <c r="G16787" s="285" t="s">
        <v>2229</v>
      </c>
      <c r="H16787" s="268" t="s">
        <v>339</v>
      </c>
      <c r="I16787" s="268" t="s">
        <v>2182</v>
      </c>
      <c r="J16787" s="269">
        <v>-4461.8500000000004</v>
      </c>
      <c r="K16787" s="83" t="str">
        <f>IFERROR(IFERROR(VLOOKUP(I16787,'DE-PARA'!B:D,3,0),VLOOKUP(I16787,'DE-PARA'!C:D,2,0)),"NÃO ENCONTRADO")</f>
        <v>Materiais</v>
      </c>
      <c r="L16787" s="50" t="str">
        <f>VLOOKUP(K16787,'Base -Receita-Despesa'!$B:$AS,1,FALSE)</f>
        <v>Materiais</v>
      </c>
    </row>
    <row r="16788" spans="1:12" x14ac:dyDescent="0.3">
      <c r="A16788" s="82" t="str">
        <f t="shared" si="524"/>
        <v>2020</v>
      </c>
      <c r="B16788" s="263" t="s">
        <v>2228</v>
      </c>
      <c r="C16788" s="264" t="s">
        <v>138</v>
      </c>
      <c r="D16788" s="74" t="str">
        <f t="shared" si="525"/>
        <v>jan/2020</v>
      </c>
      <c r="E16788" s="267">
        <v>43854</v>
      </c>
      <c r="F16788" s="285">
        <v>519028</v>
      </c>
      <c r="G16788" s="285" t="s">
        <v>2229</v>
      </c>
      <c r="H16788" s="268" t="s">
        <v>339</v>
      </c>
      <c r="I16788" s="268" t="s">
        <v>2182</v>
      </c>
      <c r="J16788" s="268">
        <v>-853.5</v>
      </c>
      <c r="K16788" s="83" t="str">
        <f>IFERROR(IFERROR(VLOOKUP(I16788,'DE-PARA'!B:D,3,0),VLOOKUP(I16788,'DE-PARA'!C:D,2,0)),"NÃO ENCONTRADO")</f>
        <v>Materiais</v>
      </c>
      <c r="L16788" s="50" t="str">
        <f>VLOOKUP(K16788,'Base -Receita-Despesa'!$B:$AS,1,FALSE)</f>
        <v>Materiais</v>
      </c>
    </row>
    <row r="16789" spans="1:12" x14ac:dyDescent="0.3">
      <c r="A16789" s="82" t="str">
        <f t="shared" si="524"/>
        <v>2020</v>
      </c>
      <c r="B16789" s="263" t="s">
        <v>2228</v>
      </c>
      <c r="C16789" s="264" t="s">
        <v>138</v>
      </c>
      <c r="D16789" s="74" t="str">
        <f t="shared" si="525"/>
        <v>jan/2020</v>
      </c>
      <c r="E16789" s="267">
        <v>43854</v>
      </c>
      <c r="F16789" s="285">
        <v>519962</v>
      </c>
      <c r="G16789" s="285" t="s">
        <v>2229</v>
      </c>
      <c r="H16789" s="268" t="s">
        <v>339</v>
      </c>
      <c r="I16789" s="268" t="s">
        <v>2181</v>
      </c>
      <c r="J16789" s="269">
        <v>-9535.17</v>
      </c>
      <c r="K16789" s="83" t="str">
        <f>IFERROR(IFERROR(VLOOKUP(I16789,'DE-PARA'!B:D,3,0),VLOOKUP(I16789,'DE-PARA'!C:D,2,0)),"NÃO ENCONTRADO")</f>
        <v>Materiais</v>
      </c>
      <c r="L16789" s="50" t="str">
        <f>VLOOKUP(K16789,'Base -Receita-Despesa'!$B:$AS,1,FALSE)</f>
        <v>Materiais</v>
      </c>
    </row>
    <row r="16790" spans="1:12" x14ac:dyDescent="0.3">
      <c r="A16790" s="82" t="str">
        <f t="shared" si="524"/>
        <v>2020</v>
      </c>
      <c r="B16790" s="263" t="s">
        <v>2228</v>
      </c>
      <c r="C16790" s="264" t="s">
        <v>138</v>
      </c>
      <c r="D16790" s="74" t="str">
        <f t="shared" si="525"/>
        <v>jan/2020</v>
      </c>
      <c r="E16790" s="267">
        <v>43854</v>
      </c>
      <c r="F16790" s="285" t="s">
        <v>4412</v>
      </c>
      <c r="G16790" s="285" t="s">
        <v>2229</v>
      </c>
      <c r="H16790" s="268" t="s">
        <v>4555</v>
      </c>
      <c r="I16790" s="268" t="s">
        <v>130</v>
      </c>
      <c r="J16790" s="269">
        <v>-5409.56</v>
      </c>
      <c r="K16790" s="83" t="str">
        <f>IFERROR(IFERROR(VLOOKUP(I16790,'DE-PARA'!B:D,3,0),VLOOKUP(I16790,'DE-PARA'!C:D,2,0)),"NÃO ENCONTRADO")</f>
        <v>Rescisões Trabalhistas</v>
      </c>
      <c r="L16790" s="50" t="str">
        <f>VLOOKUP(K16790,'Base -Receita-Despesa'!$B:$AS,1,FALSE)</f>
        <v>Rescisões Trabalhistas</v>
      </c>
    </row>
    <row r="16791" spans="1:12" x14ac:dyDescent="0.3">
      <c r="A16791" s="82" t="str">
        <f t="shared" si="524"/>
        <v>2020</v>
      </c>
      <c r="B16791" s="263" t="s">
        <v>2228</v>
      </c>
      <c r="C16791" s="264" t="s">
        <v>138</v>
      </c>
      <c r="D16791" s="74" t="str">
        <f t="shared" si="525"/>
        <v>jan/2020</v>
      </c>
      <c r="E16791" s="267">
        <v>43854</v>
      </c>
      <c r="F16791" s="285" t="s">
        <v>3376</v>
      </c>
      <c r="G16791" s="285" t="s">
        <v>2229</v>
      </c>
      <c r="H16791" s="268" t="s">
        <v>4555</v>
      </c>
      <c r="I16791" s="268" t="s">
        <v>130</v>
      </c>
      <c r="J16791" s="269">
        <v>-7826.51</v>
      </c>
      <c r="K16791" s="83" t="str">
        <f>IFERROR(IFERROR(VLOOKUP(I16791,'DE-PARA'!B:D,3,0),VLOOKUP(I16791,'DE-PARA'!C:D,2,0)),"NÃO ENCONTRADO")</f>
        <v>Rescisões Trabalhistas</v>
      </c>
      <c r="L16791" s="50" t="str">
        <f>VLOOKUP(K16791,'Base -Receita-Despesa'!$B:$AS,1,FALSE)</f>
        <v>Rescisões Trabalhistas</v>
      </c>
    </row>
    <row r="16792" spans="1:12" x14ac:dyDescent="0.3">
      <c r="A16792" s="82" t="str">
        <f t="shared" si="524"/>
        <v>2020</v>
      </c>
      <c r="B16792" s="263" t="s">
        <v>2228</v>
      </c>
      <c r="C16792" s="264" t="s">
        <v>138</v>
      </c>
      <c r="D16792" s="74" t="str">
        <f t="shared" si="525"/>
        <v>jan/2020</v>
      </c>
      <c r="E16792" s="267">
        <v>43854</v>
      </c>
      <c r="F16792" s="285" t="s">
        <v>208</v>
      </c>
      <c r="G16792" s="285" t="s">
        <v>2229</v>
      </c>
      <c r="H16792" s="268" t="s">
        <v>4555</v>
      </c>
      <c r="I16792" s="268" t="s">
        <v>846</v>
      </c>
      <c r="J16792" s="268">
        <v>-30</v>
      </c>
      <c r="K16792" s="83" t="str">
        <f>IFERROR(IFERROR(VLOOKUP(I16792,'DE-PARA'!B:D,3,0),VLOOKUP(I16792,'DE-PARA'!C:D,2,0)),"NÃO ENCONTRADO")</f>
        <v>Pessoal</v>
      </c>
      <c r="L16792" s="50" t="str">
        <f>VLOOKUP(K16792,'Base -Receita-Despesa'!$B:$AS,1,FALSE)</f>
        <v>Pessoal</v>
      </c>
    </row>
    <row r="16793" spans="1:12" x14ac:dyDescent="0.3">
      <c r="A16793" s="82" t="str">
        <f t="shared" si="524"/>
        <v>2020</v>
      </c>
      <c r="B16793" s="263" t="s">
        <v>2228</v>
      </c>
      <c r="C16793" s="264" t="s">
        <v>138</v>
      </c>
      <c r="D16793" s="74" t="str">
        <f t="shared" si="525"/>
        <v>jan/2020</v>
      </c>
      <c r="E16793" s="267">
        <v>43854</v>
      </c>
      <c r="F16793" s="285" t="s">
        <v>208</v>
      </c>
      <c r="G16793" s="285" t="s">
        <v>2229</v>
      </c>
      <c r="H16793" s="268" t="s">
        <v>2746</v>
      </c>
      <c r="I16793" s="268" t="s">
        <v>846</v>
      </c>
      <c r="J16793" s="268">
        <v>-30</v>
      </c>
      <c r="K16793" s="83" t="str">
        <f>IFERROR(IFERROR(VLOOKUP(I16793,'DE-PARA'!B:D,3,0),VLOOKUP(I16793,'DE-PARA'!C:D,2,0)),"NÃO ENCONTRADO")</f>
        <v>Pessoal</v>
      </c>
      <c r="L16793" s="50" t="str">
        <f>VLOOKUP(K16793,'Base -Receita-Despesa'!$B:$AS,1,FALSE)</f>
        <v>Pessoal</v>
      </c>
    </row>
    <row r="16794" spans="1:12" x14ac:dyDescent="0.3">
      <c r="A16794" s="82" t="str">
        <f t="shared" si="524"/>
        <v>2020</v>
      </c>
      <c r="B16794" s="263" t="s">
        <v>2228</v>
      </c>
      <c r="C16794" s="264" t="s">
        <v>138</v>
      </c>
      <c r="D16794" s="74" t="str">
        <f t="shared" si="525"/>
        <v>jan/2020</v>
      </c>
      <c r="E16794" s="267">
        <v>43854</v>
      </c>
      <c r="F16794" s="285" t="s">
        <v>4539</v>
      </c>
      <c r="G16794" s="285" t="s">
        <v>2229</v>
      </c>
      <c r="H16794" s="268" t="s">
        <v>5134</v>
      </c>
      <c r="I16794" s="268" t="s">
        <v>195</v>
      </c>
      <c r="J16794" s="269">
        <v>-203822.43</v>
      </c>
      <c r="K16794" s="83" t="str">
        <f>IFERROR(IFERROR(VLOOKUP(I16794,'DE-PARA'!B:D,3,0),VLOOKUP(I16794,'DE-PARA'!C:D,2,0)),"NÃO ENCONTRADO")</f>
        <v>Encargos sobre Folha de Pagamento</v>
      </c>
      <c r="L16794" s="50" t="str">
        <f>VLOOKUP(K16794,'Base -Receita-Despesa'!$B:$AS,1,FALSE)</f>
        <v>Encargos sobre Folha de Pagamento</v>
      </c>
    </row>
    <row r="16795" spans="1:12" x14ac:dyDescent="0.3">
      <c r="A16795" s="82" t="str">
        <f t="shared" si="524"/>
        <v>2020</v>
      </c>
      <c r="B16795" s="263" t="s">
        <v>2228</v>
      </c>
      <c r="C16795" s="264" t="s">
        <v>138</v>
      </c>
      <c r="D16795" s="74" t="str">
        <f t="shared" si="525"/>
        <v>jan/2020</v>
      </c>
      <c r="E16795" s="267">
        <v>43854</v>
      </c>
      <c r="F16795" s="285" t="s">
        <v>4539</v>
      </c>
      <c r="G16795" s="285" t="s">
        <v>2229</v>
      </c>
      <c r="H16795" s="268" t="s">
        <v>5134</v>
      </c>
      <c r="I16795" s="268" t="s">
        <v>562</v>
      </c>
      <c r="J16795" s="269">
        <v>-2690.45</v>
      </c>
      <c r="K16795" s="83" t="str">
        <f>IFERROR(IFERROR(VLOOKUP(I16795,'DE-PARA'!B:D,3,0),VLOOKUP(I16795,'DE-PARA'!C:D,2,0)),"NÃO ENCONTRADO")</f>
        <v>Outras Saídas</v>
      </c>
      <c r="L16795" s="50" t="str">
        <f>VLOOKUP(K16795,'Base -Receita-Despesa'!$B:$AS,1,FALSE)</f>
        <v>Outras Saídas</v>
      </c>
    </row>
    <row r="16796" spans="1:12" x14ac:dyDescent="0.3">
      <c r="A16796" s="82" t="str">
        <f t="shared" si="524"/>
        <v>2020</v>
      </c>
      <c r="B16796" s="263" t="s">
        <v>2228</v>
      </c>
      <c r="C16796" s="264" t="s">
        <v>138</v>
      </c>
      <c r="D16796" s="74" t="str">
        <f t="shared" si="525"/>
        <v>jan/2020</v>
      </c>
      <c r="E16796" s="267">
        <v>43854</v>
      </c>
      <c r="F16796" s="285" t="s">
        <v>2326</v>
      </c>
      <c r="G16796" s="285" t="s">
        <v>2229</v>
      </c>
      <c r="H16796" s="268" t="s">
        <v>1119</v>
      </c>
      <c r="I16796" s="268" t="s">
        <v>2209</v>
      </c>
      <c r="J16796" s="268">
        <v>-306.91000000000003</v>
      </c>
      <c r="K16796" s="83" t="str">
        <f>IFERROR(IFERROR(VLOOKUP(I16796,'DE-PARA'!B:D,3,0),VLOOKUP(I16796,'DE-PARA'!C:D,2,0)),"NÃO ENCONTRADO")</f>
        <v>Despesas com Viagens</v>
      </c>
      <c r="L16796" s="50" t="str">
        <f>VLOOKUP(K16796,'Base -Receita-Despesa'!$B:$AS,1,FALSE)</f>
        <v>Despesas com Viagens</v>
      </c>
    </row>
    <row r="16797" spans="1:12" x14ac:dyDescent="0.3">
      <c r="A16797" s="82" t="str">
        <f t="shared" si="524"/>
        <v>2020</v>
      </c>
      <c r="B16797" s="263" t="s">
        <v>2228</v>
      </c>
      <c r="C16797" s="264" t="s">
        <v>138</v>
      </c>
      <c r="D16797" s="74" t="str">
        <f t="shared" si="525"/>
        <v>jan/2020</v>
      </c>
      <c r="E16797" s="267">
        <v>43854</v>
      </c>
      <c r="F16797" s="285" t="s">
        <v>208</v>
      </c>
      <c r="G16797" s="285" t="s">
        <v>2330</v>
      </c>
      <c r="H16797" s="268" t="s">
        <v>5095</v>
      </c>
      <c r="I16797" s="268" t="s">
        <v>846</v>
      </c>
      <c r="J16797" s="268">
        <v>-30</v>
      </c>
      <c r="K16797" s="83" t="str">
        <f>IFERROR(IFERROR(VLOOKUP(I16797,'DE-PARA'!B:D,3,0),VLOOKUP(I16797,'DE-PARA'!C:D,2,0)),"NÃO ENCONTRADO")</f>
        <v>Pessoal</v>
      </c>
      <c r="L16797" s="50" t="str">
        <f>VLOOKUP(K16797,'Base -Receita-Despesa'!$B:$AS,1,FALSE)</f>
        <v>Pessoal</v>
      </c>
    </row>
    <row r="16798" spans="1:12" x14ac:dyDescent="0.3">
      <c r="A16798" s="82" t="str">
        <f t="shared" si="524"/>
        <v>2020</v>
      </c>
      <c r="B16798" s="263" t="s">
        <v>2228</v>
      </c>
      <c r="C16798" s="264" t="s">
        <v>138</v>
      </c>
      <c r="D16798" s="74" t="str">
        <f t="shared" si="525"/>
        <v>jan/2020</v>
      </c>
      <c r="E16798" s="267">
        <v>43854</v>
      </c>
      <c r="F16798" s="285" t="s">
        <v>5135</v>
      </c>
      <c r="G16798" s="285" t="s">
        <v>2229</v>
      </c>
      <c r="H16798" s="268" t="s">
        <v>5136</v>
      </c>
      <c r="I16798" s="268" t="s">
        <v>176</v>
      </c>
      <c r="J16798" s="269">
        <v>-7072.73</v>
      </c>
      <c r="K16798" s="83" t="str">
        <f>IFERROR(IFERROR(VLOOKUP(I16798,'DE-PARA'!B:D,3,0),VLOOKUP(I16798,'DE-PARA'!C:D,2,0)),"NÃO ENCONTRADO")</f>
        <v>Pessoal</v>
      </c>
      <c r="L16798" s="50" t="str">
        <f>VLOOKUP(K16798,'Base -Receita-Despesa'!$B:$AS,1,FALSE)</f>
        <v>Pessoal</v>
      </c>
    </row>
    <row r="16799" spans="1:12" x14ac:dyDescent="0.3">
      <c r="A16799" s="82" t="str">
        <f t="shared" si="524"/>
        <v>2020</v>
      </c>
      <c r="B16799" s="263" t="s">
        <v>2228</v>
      </c>
      <c r="C16799" s="264" t="s">
        <v>138</v>
      </c>
      <c r="D16799" s="74" t="str">
        <f t="shared" si="525"/>
        <v>jan/2020</v>
      </c>
      <c r="E16799" s="267">
        <v>43854</v>
      </c>
      <c r="F16799" s="285" t="s">
        <v>208</v>
      </c>
      <c r="G16799" s="285" t="s">
        <v>2229</v>
      </c>
      <c r="H16799" s="268" t="s">
        <v>2417</v>
      </c>
      <c r="I16799" s="268" t="s">
        <v>846</v>
      </c>
      <c r="J16799" s="268">
        <v>-25</v>
      </c>
      <c r="K16799" s="83" t="str">
        <f>IFERROR(IFERROR(VLOOKUP(I16799,'DE-PARA'!B:D,3,0),VLOOKUP(I16799,'DE-PARA'!C:D,2,0)),"NÃO ENCONTRADO")</f>
        <v>Pessoal</v>
      </c>
      <c r="L16799" s="50" t="str">
        <f>VLOOKUP(K16799,'Base -Receita-Despesa'!$B:$AS,1,FALSE)</f>
        <v>Pessoal</v>
      </c>
    </row>
    <row r="16800" spans="1:12" x14ac:dyDescent="0.3">
      <c r="A16800" s="82" t="str">
        <f t="shared" si="524"/>
        <v>2020</v>
      </c>
      <c r="B16800" s="263" t="s">
        <v>2228</v>
      </c>
      <c r="C16800" s="264" t="s">
        <v>138</v>
      </c>
      <c r="D16800" s="74" t="str">
        <f t="shared" si="525"/>
        <v>jan/2020</v>
      </c>
      <c r="E16800" s="267">
        <v>43854</v>
      </c>
      <c r="F16800" s="285" t="s">
        <v>208</v>
      </c>
      <c r="G16800" s="285" t="s">
        <v>2229</v>
      </c>
      <c r="H16800" s="268" t="s">
        <v>5096</v>
      </c>
      <c r="I16800" s="268" t="s">
        <v>846</v>
      </c>
      <c r="J16800" s="268">
        <v>-30</v>
      </c>
      <c r="K16800" s="83" t="str">
        <f>IFERROR(IFERROR(VLOOKUP(I16800,'DE-PARA'!B:D,3,0),VLOOKUP(I16800,'DE-PARA'!C:D,2,0)),"NÃO ENCONTRADO")</f>
        <v>Pessoal</v>
      </c>
      <c r="L16800" s="50" t="str">
        <f>VLOOKUP(K16800,'Base -Receita-Despesa'!$B:$AS,1,FALSE)</f>
        <v>Pessoal</v>
      </c>
    </row>
    <row r="16801" spans="1:12" x14ac:dyDescent="0.3">
      <c r="A16801" s="82" t="str">
        <f t="shared" si="524"/>
        <v>2020</v>
      </c>
      <c r="B16801" s="263" t="s">
        <v>2228</v>
      </c>
      <c r="C16801" s="264" t="s">
        <v>138</v>
      </c>
      <c r="D16801" s="74" t="str">
        <f t="shared" si="525"/>
        <v>jan/2020</v>
      </c>
      <c r="E16801" s="267">
        <v>43854</v>
      </c>
      <c r="F16801" s="285">
        <v>825183</v>
      </c>
      <c r="G16801" s="285" t="s">
        <v>2324</v>
      </c>
      <c r="H16801" s="268" t="s">
        <v>2424</v>
      </c>
      <c r="I16801" s="268" t="s">
        <v>2181</v>
      </c>
      <c r="J16801" s="269">
        <v>-4069.74</v>
      </c>
      <c r="K16801" s="83" t="str">
        <f>IFERROR(IFERROR(VLOOKUP(I16801,'DE-PARA'!B:D,3,0),VLOOKUP(I16801,'DE-PARA'!C:D,2,0)),"NÃO ENCONTRADO")</f>
        <v>Materiais</v>
      </c>
      <c r="L16801" s="50" t="str">
        <f>VLOOKUP(K16801,'Base -Receita-Despesa'!$B:$AS,1,FALSE)</f>
        <v>Materiais</v>
      </c>
    </row>
    <row r="16802" spans="1:12" x14ac:dyDescent="0.3">
      <c r="A16802" s="82" t="str">
        <f t="shared" si="524"/>
        <v>2020</v>
      </c>
      <c r="B16802" s="263" t="s">
        <v>2228</v>
      </c>
      <c r="C16802" s="264" t="s">
        <v>138</v>
      </c>
      <c r="D16802" s="74" t="str">
        <f t="shared" si="525"/>
        <v>jan/2020</v>
      </c>
      <c r="E16802" s="267">
        <v>43854</v>
      </c>
      <c r="F16802" s="285">
        <v>825183</v>
      </c>
      <c r="G16802" s="285" t="s">
        <v>2238</v>
      </c>
      <c r="H16802" s="268" t="s">
        <v>2424</v>
      </c>
      <c r="I16802" s="268" t="s">
        <v>2181</v>
      </c>
      <c r="J16802" s="269">
        <v>-4069.74</v>
      </c>
      <c r="K16802" s="83" t="str">
        <f>IFERROR(IFERROR(VLOOKUP(I16802,'DE-PARA'!B:D,3,0),VLOOKUP(I16802,'DE-PARA'!C:D,2,0)),"NÃO ENCONTRADO")</f>
        <v>Materiais</v>
      </c>
      <c r="L16802" s="50" t="str">
        <f>VLOOKUP(K16802,'Base -Receita-Despesa'!$B:$AS,1,FALSE)</f>
        <v>Materiais</v>
      </c>
    </row>
    <row r="16803" spans="1:12" x14ac:dyDescent="0.3">
      <c r="A16803" s="82" t="str">
        <f t="shared" si="524"/>
        <v>2020</v>
      </c>
      <c r="B16803" s="263" t="s">
        <v>2228</v>
      </c>
      <c r="C16803" s="264" t="s">
        <v>138</v>
      </c>
      <c r="D16803" s="74" t="str">
        <f t="shared" si="525"/>
        <v>jan/2020</v>
      </c>
      <c r="E16803" s="267">
        <v>43854</v>
      </c>
      <c r="F16803" s="285">
        <v>3834</v>
      </c>
      <c r="G16803" s="285" t="s">
        <v>2330</v>
      </c>
      <c r="H16803" s="268" t="s">
        <v>2424</v>
      </c>
      <c r="I16803" s="268" t="s">
        <v>2181</v>
      </c>
      <c r="J16803" s="269">
        <v>-2376.63</v>
      </c>
      <c r="K16803" s="83" t="str">
        <f>IFERROR(IFERROR(VLOOKUP(I16803,'DE-PARA'!B:D,3,0),VLOOKUP(I16803,'DE-PARA'!C:D,2,0)),"NÃO ENCONTRADO")</f>
        <v>Materiais</v>
      </c>
      <c r="L16803" s="50" t="str">
        <f>VLOOKUP(K16803,'Base -Receita-Despesa'!$B:$AS,1,FALSE)</f>
        <v>Materiais</v>
      </c>
    </row>
    <row r="16804" spans="1:12" x14ac:dyDescent="0.3">
      <c r="A16804" s="82" t="str">
        <f t="shared" si="524"/>
        <v>2020</v>
      </c>
      <c r="B16804" s="263" t="s">
        <v>2228</v>
      </c>
      <c r="C16804" s="264" t="s">
        <v>138</v>
      </c>
      <c r="D16804" s="74" t="str">
        <f t="shared" si="525"/>
        <v>jan/2020</v>
      </c>
      <c r="E16804" s="267">
        <v>43854</v>
      </c>
      <c r="F16804" s="285">
        <v>919</v>
      </c>
      <c r="G16804" s="285" t="s">
        <v>2229</v>
      </c>
      <c r="H16804" s="268" t="s">
        <v>2424</v>
      </c>
      <c r="I16804" s="268" t="s">
        <v>2181</v>
      </c>
      <c r="J16804" s="269">
        <v>-1296</v>
      </c>
      <c r="K16804" s="83" t="str">
        <f>IFERROR(IFERROR(VLOOKUP(I16804,'DE-PARA'!B:D,3,0),VLOOKUP(I16804,'DE-PARA'!C:D,2,0)),"NÃO ENCONTRADO")</f>
        <v>Materiais</v>
      </c>
      <c r="L16804" s="50" t="str">
        <f>VLOOKUP(K16804,'Base -Receita-Despesa'!$B:$AS,1,FALSE)</f>
        <v>Materiais</v>
      </c>
    </row>
    <row r="16805" spans="1:12" x14ac:dyDescent="0.3">
      <c r="A16805" s="82" t="str">
        <f t="shared" si="524"/>
        <v>2020</v>
      </c>
      <c r="B16805" s="263" t="s">
        <v>2228</v>
      </c>
      <c r="C16805" s="264" t="s">
        <v>138</v>
      </c>
      <c r="D16805" s="74" t="str">
        <f t="shared" si="525"/>
        <v>jan/2020</v>
      </c>
      <c r="E16805" s="267">
        <v>43854</v>
      </c>
      <c r="F16805" s="285">
        <v>1160</v>
      </c>
      <c r="G16805" s="285" t="s">
        <v>2229</v>
      </c>
      <c r="H16805" s="268" t="s">
        <v>2424</v>
      </c>
      <c r="I16805" s="268" t="s">
        <v>2181</v>
      </c>
      <c r="J16805" s="269">
        <v>-1018.5</v>
      </c>
      <c r="K16805" s="83" t="str">
        <f>IFERROR(IFERROR(VLOOKUP(I16805,'DE-PARA'!B:D,3,0),VLOOKUP(I16805,'DE-PARA'!C:D,2,0)),"NÃO ENCONTRADO")</f>
        <v>Materiais</v>
      </c>
      <c r="L16805" s="50" t="str">
        <f>VLOOKUP(K16805,'Base -Receita-Despesa'!$B:$AS,1,FALSE)</f>
        <v>Materiais</v>
      </c>
    </row>
    <row r="16806" spans="1:12" x14ac:dyDescent="0.3">
      <c r="A16806" s="82" t="str">
        <f t="shared" si="524"/>
        <v>2020</v>
      </c>
      <c r="B16806" s="263" t="s">
        <v>2228</v>
      </c>
      <c r="C16806" s="264" t="s">
        <v>138</v>
      </c>
      <c r="D16806" s="74" t="str">
        <f t="shared" si="525"/>
        <v>jan/2020</v>
      </c>
      <c r="E16806" s="267">
        <v>43854</v>
      </c>
      <c r="F16806" s="285">
        <v>824</v>
      </c>
      <c r="G16806" s="285" t="s">
        <v>2229</v>
      </c>
      <c r="H16806" s="268" t="s">
        <v>2424</v>
      </c>
      <c r="I16806" s="268" t="s">
        <v>2181</v>
      </c>
      <c r="J16806" s="269">
        <v>-2376.62</v>
      </c>
      <c r="K16806" s="83" t="str">
        <f>IFERROR(IFERROR(VLOOKUP(I16806,'DE-PARA'!B:D,3,0),VLOOKUP(I16806,'DE-PARA'!C:D,2,0)),"NÃO ENCONTRADO")</f>
        <v>Materiais</v>
      </c>
      <c r="L16806" s="50" t="str">
        <f>VLOOKUP(K16806,'Base -Receita-Despesa'!$B:$AS,1,FALSE)</f>
        <v>Materiais</v>
      </c>
    </row>
    <row r="16807" spans="1:12" x14ac:dyDescent="0.3">
      <c r="A16807" s="82" t="str">
        <f t="shared" si="524"/>
        <v>2020</v>
      </c>
      <c r="B16807" s="263" t="s">
        <v>2228</v>
      </c>
      <c r="C16807" s="264" t="s">
        <v>138</v>
      </c>
      <c r="D16807" s="74" t="str">
        <f t="shared" si="525"/>
        <v>jan/2020</v>
      </c>
      <c r="E16807" s="267">
        <v>43854</v>
      </c>
      <c r="F16807" s="285">
        <v>824</v>
      </c>
      <c r="G16807" s="285" t="s">
        <v>2229</v>
      </c>
      <c r="H16807" s="268" t="s">
        <v>2424</v>
      </c>
      <c r="I16807" s="268" t="s">
        <v>2181</v>
      </c>
      <c r="J16807" s="269">
        <v>-2376.62</v>
      </c>
      <c r="K16807" s="83" t="str">
        <f>IFERROR(IFERROR(VLOOKUP(I16807,'DE-PARA'!B:D,3,0),VLOOKUP(I16807,'DE-PARA'!C:D,2,0)),"NÃO ENCONTRADO")</f>
        <v>Materiais</v>
      </c>
      <c r="L16807" s="50" t="str">
        <f>VLOOKUP(K16807,'Base -Receita-Despesa'!$B:$AS,1,FALSE)</f>
        <v>Materiais</v>
      </c>
    </row>
    <row r="16808" spans="1:12" x14ac:dyDescent="0.3">
      <c r="A16808" s="82" t="str">
        <f t="shared" si="524"/>
        <v>2020</v>
      </c>
      <c r="B16808" s="263" t="s">
        <v>2228</v>
      </c>
      <c r="C16808" s="264" t="s">
        <v>138</v>
      </c>
      <c r="D16808" s="74" t="str">
        <f t="shared" si="525"/>
        <v>jan/2020</v>
      </c>
      <c r="E16808" s="267">
        <v>43854</v>
      </c>
      <c r="F16808" s="285">
        <v>3834</v>
      </c>
      <c r="G16808" s="285" t="s">
        <v>2229</v>
      </c>
      <c r="H16808" s="268" t="s">
        <v>2424</v>
      </c>
      <c r="I16808" s="268" t="s">
        <v>2181</v>
      </c>
      <c r="J16808" s="269">
        <v>-5926.69</v>
      </c>
      <c r="K16808" s="83" t="str">
        <f>IFERROR(IFERROR(VLOOKUP(I16808,'DE-PARA'!B:D,3,0),VLOOKUP(I16808,'DE-PARA'!C:D,2,0)),"NÃO ENCONTRADO")</f>
        <v>Materiais</v>
      </c>
      <c r="L16808" s="50" t="str">
        <f>VLOOKUP(K16808,'Base -Receita-Despesa'!$B:$AS,1,FALSE)</f>
        <v>Materiais</v>
      </c>
    </row>
    <row r="16809" spans="1:12" x14ac:dyDescent="0.3">
      <c r="A16809" s="82" t="str">
        <f t="shared" si="524"/>
        <v>2020</v>
      </c>
      <c r="B16809" s="263" t="s">
        <v>2228</v>
      </c>
      <c r="C16809" s="264" t="s">
        <v>138</v>
      </c>
      <c r="D16809" s="74" t="str">
        <f t="shared" si="525"/>
        <v>jan/2020</v>
      </c>
      <c r="E16809" s="267">
        <v>43854</v>
      </c>
      <c r="F16809" s="285" t="s">
        <v>208</v>
      </c>
      <c r="G16809" s="285" t="s">
        <v>4022</v>
      </c>
      <c r="H16809" s="268" t="s">
        <v>5097</v>
      </c>
      <c r="I16809" s="268" t="s">
        <v>846</v>
      </c>
      <c r="J16809" s="268">
        <v>-30</v>
      </c>
      <c r="K16809" s="83" t="str">
        <f>IFERROR(IFERROR(VLOOKUP(I16809,'DE-PARA'!B:D,3,0),VLOOKUP(I16809,'DE-PARA'!C:D,2,0)),"NÃO ENCONTRADO")</f>
        <v>Pessoal</v>
      </c>
      <c r="L16809" s="50" t="str">
        <f>VLOOKUP(K16809,'Base -Receita-Despesa'!$B:$AS,1,FALSE)</f>
        <v>Pessoal</v>
      </c>
    </row>
    <row r="16810" spans="1:12" x14ac:dyDescent="0.3">
      <c r="A16810" s="82" t="str">
        <f t="shared" ref="A16810:A16873" si="526">IF(K16810="NÃO ENCONTRADO",0,RIGHT(D16810,4))</f>
        <v>2020</v>
      </c>
      <c r="B16810" s="263" t="s">
        <v>2228</v>
      </c>
      <c r="C16810" s="264" t="s">
        <v>138</v>
      </c>
      <c r="D16810" s="74" t="str">
        <f t="shared" si="525"/>
        <v>jan/2020</v>
      </c>
      <c r="E16810" s="267">
        <v>43854</v>
      </c>
      <c r="F16810" s="285" t="s">
        <v>208</v>
      </c>
      <c r="G16810" s="285" t="s">
        <v>2229</v>
      </c>
      <c r="H16810" s="268" t="s">
        <v>4989</v>
      </c>
      <c r="I16810" s="268" t="s">
        <v>846</v>
      </c>
      <c r="J16810" s="268">
        <v>-20</v>
      </c>
      <c r="K16810" s="83" t="str">
        <f>IFERROR(IFERROR(VLOOKUP(I16810,'DE-PARA'!B:D,3,0),VLOOKUP(I16810,'DE-PARA'!C:D,2,0)),"NÃO ENCONTRADO")</f>
        <v>Pessoal</v>
      </c>
      <c r="L16810" s="50" t="str">
        <f>VLOOKUP(K16810,'Base -Receita-Despesa'!$B:$AS,1,FALSE)</f>
        <v>Pessoal</v>
      </c>
    </row>
    <row r="16811" spans="1:12" x14ac:dyDescent="0.3">
      <c r="A16811" s="82" t="str">
        <f t="shared" si="526"/>
        <v>2020</v>
      </c>
      <c r="B16811" s="263" t="s">
        <v>2228</v>
      </c>
      <c r="C16811" s="264" t="s">
        <v>138</v>
      </c>
      <c r="D16811" s="74" t="str">
        <f t="shared" si="525"/>
        <v>jan/2020</v>
      </c>
      <c r="E16811" s="267">
        <v>43854</v>
      </c>
      <c r="F16811" s="285" t="s">
        <v>208</v>
      </c>
      <c r="G16811" s="285" t="s">
        <v>2229</v>
      </c>
      <c r="H16811" s="268" t="s">
        <v>3767</v>
      </c>
      <c r="I16811" s="268" t="s">
        <v>846</v>
      </c>
      <c r="J16811" s="268">
        <v>-30</v>
      </c>
      <c r="K16811" s="83" t="str">
        <f>IFERROR(IFERROR(VLOOKUP(I16811,'DE-PARA'!B:D,3,0),VLOOKUP(I16811,'DE-PARA'!C:D,2,0)),"NÃO ENCONTRADO")</f>
        <v>Pessoal</v>
      </c>
      <c r="L16811" s="50" t="str">
        <f>VLOOKUP(K16811,'Base -Receita-Despesa'!$B:$AS,1,FALSE)</f>
        <v>Pessoal</v>
      </c>
    </row>
    <row r="16812" spans="1:12" x14ac:dyDescent="0.3">
      <c r="A16812" s="82" t="str">
        <f t="shared" si="526"/>
        <v>2020</v>
      </c>
      <c r="B16812" s="263" t="s">
        <v>2228</v>
      </c>
      <c r="C16812" s="264" t="s">
        <v>138</v>
      </c>
      <c r="D16812" s="74" t="str">
        <f t="shared" si="525"/>
        <v>jan/2020</v>
      </c>
      <c r="E16812" s="267">
        <v>43854</v>
      </c>
      <c r="F16812" s="285">
        <v>2104171916</v>
      </c>
      <c r="G16812" s="285" t="s">
        <v>2229</v>
      </c>
      <c r="H16812" s="268" t="s">
        <v>4529</v>
      </c>
      <c r="I16812" s="268" t="s">
        <v>5137</v>
      </c>
      <c r="J16812" s="269">
        <v>-3880.28</v>
      </c>
      <c r="K16812" s="83" t="str">
        <f>IFERROR(IFERROR(VLOOKUP(I16812,'DE-PARA'!B:D,3,0),VLOOKUP(I16812,'DE-PARA'!C:D,2,0)),"NÃO ENCONTRADO")</f>
        <v>Concessionárias (água, luz e telefone)</v>
      </c>
      <c r="L16812" s="50" t="str">
        <f>VLOOKUP(K16812,'Base -Receita-Despesa'!$B:$AS,1,FALSE)</f>
        <v>Concessionárias (água, luz e telefone)</v>
      </c>
    </row>
    <row r="16813" spans="1:12" x14ac:dyDescent="0.3">
      <c r="A16813" s="82" t="str">
        <f t="shared" si="526"/>
        <v>2020</v>
      </c>
      <c r="B16813" s="263" t="s">
        <v>2228</v>
      </c>
      <c r="C16813" s="264" t="s">
        <v>138</v>
      </c>
      <c r="D16813" s="74" t="str">
        <f t="shared" si="525"/>
        <v>jan/2020</v>
      </c>
      <c r="E16813" s="267">
        <v>43854</v>
      </c>
      <c r="F16813" s="285" t="s">
        <v>208</v>
      </c>
      <c r="G16813" s="285" t="s">
        <v>2229</v>
      </c>
      <c r="H16813" s="268" t="s">
        <v>5138</v>
      </c>
      <c r="I16813" s="268" t="s">
        <v>846</v>
      </c>
      <c r="J16813" s="268">
        <v>-30</v>
      </c>
      <c r="K16813" s="83" t="str">
        <f>IFERROR(IFERROR(VLOOKUP(I16813,'DE-PARA'!B:D,3,0),VLOOKUP(I16813,'DE-PARA'!C:D,2,0)),"NÃO ENCONTRADO")</f>
        <v>Pessoal</v>
      </c>
      <c r="L16813" s="50" t="str">
        <f>VLOOKUP(K16813,'Base -Receita-Despesa'!$B:$AS,1,FALSE)</f>
        <v>Pessoal</v>
      </c>
    </row>
    <row r="16814" spans="1:12" x14ac:dyDescent="0.3">
      <c r="A16814" s="82" t="str">
        <f t="shared" si="526"/>
        <v>2020</v>
      </c>
      <c r="B16814" s="263" t="s">
        <v>2228</v>
      </c>
      <c r="C16814" s="264" t="s">
        <v>138</v>
      </c>
      <c r="D16814" s="74" t="str">
        <f t="shared" si="525"/>
        <v>jan/2020</v>
      </c>
      <c r="E16814" s="267">
        <v>43854</v>
      </c>
      <c r="F16814" s="285" t="s">
        <v>4412</v>
      </c>
      <c r="G16814" s="285" t="s">
        <v>2229</v>
      </c>
      <c r="H16814" s="268" t="s">
        <v>5139</v>
      </c>
      <c r="I16814" s="268" t="s">
        <v>130</v>
      </c>
      <c r="J16814" s="269">
        <v>-2080.9</v>
      </c>
      <c r="K16814" s="83" t="str">
        <f>IFERROR(IFERROR(VLOOKUP(I16814,'DE-PARA'!B:D,3,0),VLOOKUP(I16814,'DE-PARA'!C:D,2,0)),"NÃO ENCONTRADO")</f>
        <v>Rescisões Trabalhistas</v>
      </c>
      <c r="L16814" s="50" t="str">
        <f>VLOOKUP(K16814,'Base -Receita-Despesa'!$B:$AS,1,FALSE)</f>
        <v>Rescisões Trabalhistas</v>
      </c>
    </row>
    <row r="16815" spans="1:12" x14ac:dyDescent="0.3">
      <c r="A16815" s="82" t="str">
        <f t="shared" si="526"/>
        <v>2020</v>
      </c>
      <c r="B16815" s="263" t="s">
        <v>2228</v>
      </c>
      <c r="C16815" s="264" t="s">
        <v>138</v>
      </c>
      <c r="D16815" s="74" t="str">
        <f t="shared" si="525"/>
        <v>jan/2020</v>
      </c>
      <c r="E16815" s="267">
        <v>43854</v>
      </c>
      <c r="F16815" s="285" t="s">
        <v>3376</v>
      </c>
      <c r="G16815" s="285" t="s">
        <v>2229</v>
      </c>
      <c r="H16815" s="268" t="s">
        <v>5139</v>
      </c>
      <c r="I16815" s="268" t="s">
        <v>130</v>
      </c>
      <c r="J16815" s="269">
        <v>-7541.55</v>
      </c>
      <c r="K16815" s="83" t="str">
        <f>IFERROR(IFERROR(VLOOKUP(I16815,'DE-PARA'!B:D,3,0),VLOOKUP(I16815,'DE-PARA'!C:D,2,0)),"NÃO ENCONTRADO")</f>
        <v>Rescisões Trabalhistas</v>
      </c>
      <c r="L16815" s="50" t="str">
        <f>VLOOKUP(K16815,'Base -Receita-Despesa'!$B:$AS,1,FALSE)</f>
        <v>Rescisões Trabalhistas</v>
      </c>
    </row>
    <row r="16816" spans="1:12" x14ac:dyDescent="0.3">
      <c r="A16816" s="82" t="str">
        <f t="shared" si="526"/>
        <v>2020</v>
      </c>
      <c r="B16816" s="263" t="s">
        <v>2228</v>
      </c>
      <c r="C16816" s="264" t="s">
        <v>138</v>
      </c>
      <c r="D16816" s="74" t="str">
        <f t="shared" si="525"/>
        <v>jan/2020</v>
      </c>
      <c r="E16816" s="267">
        <v>43854</v>
      </c>
      <c r="F16816" s="285" t="s">
        <v>208</v>
      </c>
      <c r="G16816" s="285" t="s">
        <v>2229</v>
      </c>
      <c r="H16816" s="268" t="s">
        <v>5139</v>
      </c>
      <c r="I16816" s="268" t="s">
        <v>846</v>
      </c>
      <c r="J16816" s="268">
        <v>-30</v>
      </c>
      <c r="K16816" s="83" t="str">
        <f>IFERROR(IFERROR(VLOOKUP(I16816,'DE-PARA'!B:D,3,0),VLOOKUP(I16816,'DE-PARA'!C:D,2,0)),"NÃO ENCONTRADO")</f>
        <v>Pessoal</v>
      </c>
      <c r="L16816" s="50" t="str">
        <f>VLOOKUP(K16816,'Base -Receita-Despesa'!$B:$AS,1,FALSE)</f>
        <v>Pessoal</v>
      </c>
    </row>
    <row r="16817" spans="1:12" x14ac:dyDescent="0.3">
      <c r="A16817" s="82" t="str">
        <f t="shared" si="526"/>
        <v>2020</v>
      </c>
      <c r="B16817" s="263" t="s">
        <v>2228</v>
      </c>
      <c r="C16817" s="264" t="s">
        <v>138</v>
      </c>
      <c r="D16817" s="74" t="str">
        <f t="shared" si="525"/>
        <v>jan/2020</v>
      </c>
      <c r="E16817" s="267">
        <v>43854</v>
      </c>
      <c r="F16817" s="285" t="s">
        <v>1261</v>
      </c>
      <c r="G16817" s="285" t="s">
        <v>5102</v>
      </c>
      <c r="H16817" s="268" t="s">
        <v>2250</v>
      </c>
      <c r="I16817" s="268" t="s">
        <v>135</v>
      </c>
      <c r="J16817" s="268">
        <v>-9.5</v>
      </c>
      <c r="K16817" s="83" t="str">
        <f>IFERROR(IFERROR(VLOOKUP(I16817,'DE-PARA'!B:D,3,0),VLOOKUP(I16817,'DE-PARA'!C:D,2,0)),"NÃO ENCONTRADO")</f>
        <v>Outras Saídas</v>
      </c>
      <c r="L16817" s="50" t="str">
        <f>VLOOKUP(K16817,'Base -Receita-Despesa'!$B:$AS,1,FALSE)</f>
        <v>Outras Saídas</v>
      </c>
    </row>
    <row r="16818" spans="1:12" x14ac:dyDescent="0.3">
      <c r="A16818" s="82" t="str">
        <f t="shared" si="526"/>
        <v>2020</v>
      </c>
      <c r="B16818" s="263" t="s">
        <v>2228</v>
      </c>
      <c r="C16818" s="264" t="s">
        <v>138</v>
      </c>
      <c r="D16818" s="74" t="str">
        <f t="shared" si="525"/>
        <v>jan/2020</v>
      </c>
      <c r="E16818" s="267">
        <v>43854</v>
      </c>
      <c r="F16818" s="285" t="s">
        <v>1261</v>
      </c>
      <c r="G16818" s="285" t="s">
        <v>5102</v>
      </c>
      <c r="H16818" s="268" t="s">
        <v>2250</v>
      </c>
      <c r="I16818" s="268" t="s">
        <v>135</v>
      </c>
      <c r="J16818" s="268">
        <v>-9.5</v>
      </c>
      <c r="K16818" s="83" t="str">
        <f>IFERROR(IFERROR(VLOOKUP(I16818,'DE-PARA'!B:D,3,0),VLOOKUP(I16818,'DE-PARA'!C:D,2,0)),"NÃO ENCONTRADO")</f>
        <v>Outras Saídas</v>
      </c>
      <c r="L16818" s="50" t="str">
        <f>VLOOKUP(K16818,'Base -Receita-Despesa'!$B:$AS,1,FALSE)</f>
        <v>Outras Saídas</v>
      </c>
    </row>
    <row r="16819" spans="1:12" x14ac:dyDescent="0.3">
      <c r="A16819" s="82" t="str">
        <f t="shared" si="526"/>
        <v>2020</v>
      </c>
      <c r="B16819" s="263" t="s">
        <v>2228</v>
      </c>
      <c r="C16819" s="264" t="s">
        <v>138</v>
      </c>
      <c r="D16819" s="74" t="str">
        <f t="shared" si="525"/>
        <v>jan/2020</v>
      </c>
      <c r="E16819" s="267">
        <v>43854</v>
      </c>
      <c r="F16819" s="285" t="s">
        <v>1261</v>
      </c>
      <c r="G16819" s="285" t="s">
        <v>5102</v>
      </c>
      <c r="H16819" s="268" t="s">
        <v>2250</v>
      </c>
      <c r="I16819" s="268" t="s">
        <v>135</v>
      </c>
      <c r="J16819" s="268">
        <v>-9.5</v>
      </c>
      <c r="K16819" s="83" t="str">
        <f>IFERROR(IFERROR(VLOOKUP(I16819,'DE-PARA'!B:D,3,0),VLOOKUP(I16819,'DE-PARA'!C:D,2,0)),"NÃO ENCONTRADO")</f>
        <v>Outras Saídas</v>
      </c>
      <c r="L16819" s="50" t="str">
        <f>VLOOKUP(K16819,'Base -Receita-Despesa'!$B:$AS,1,FALSE)</f>
        <v>Outras Saídas</v>
      </c>
    </row>
    <row r="16820" spans="1:12" x14ac:dyDescent="0.3">
      <c r="A16820" s="82" t="str">
        <f t="shared" si="526"/>
        <v>2020</v>
      </c>
      <c r="B16820" s="263" t="s">
        <v>2228</v>
      </c>
      <c r="C16820" s="264" t="s">
        <v>138</v>
      </c>
      <c r="D16820" s="74" t="str">
        <f t="shared" si="525"/>
        <v>jan/2020</v>
      </c>
      <c r="E16820" s="267">
        <v>43854</v>
      </c>
      <c r="F16820" s="285" t="s">
        <v>1261</v>
      </c>
      <c r="G16820" s="285" t="s">
        <v>5102</v>
      </c>
      <c r="H16820" s="268" t="s">
        <v>2250</v>
      </c>
      <c r="I16820" s="268" t="s">
        <v>135</v>
      </c>
      <c r="J16820" s="268">
        <v>-9.5</v>
      </c>
      <c r="K16820" s="83" t="str">
        <f>IFERROR(IFERROR(VLOOKUP(I16820,'DE-PARA'!B:D,3,0),VLOOKUP(I16820,'DE-PARA'!C:D,2,0)),"NÃO ENCONTRADO")</f>
        <v>Outras Saídas</v>
      </c>
      <c r="L16820" s="50" t="str">
        <f>VLOOKUP(K16820,'Base -Receita-Despesa'!$B:$AS,1,FALSE)</f>
        <v>Outras Saídas</v>
      </c>
    </row>
    <row r="16821" spans="1:12" x14ac:dyDescent="0.3">
      <c r="A16821" s="82" t="str">
        <f t="shared" si="526"/>
        <v>2020</v>
      </c>
      <c r="B16821" s="263" t="s">
        <v>2228</v>
      </c>
      <c r="C16821" s="264" t="s">
        <v>138</v>
      </c>
      <c r="D16821" s="74" t="str">
        <f t="shared" si="525"/>
        <v>jan/2020</v>
      </c>
      <c r="E16821" s="267">
        <v>43854</v>
      </c>
      <c r="F16821" s="285" t="s">
        <v>1261</v>
      </c>
      <c r="G16821" s="285" t="s">
        <v>5102</v>
      </c>
      <c r="H16821" s="268" t="s">
        <v>2250</v>
      </c>
      <c r="I16821" s="268" t="s">
        <v>135</v>
      </c>
      <c r="J16821" s="268">
        <v>-9.5</v>
      </c>
      <c r="K16821" s="83" t="str">
        <f>IFERROR(IFERROR(VLOOKUP(I16821,'DE-PARA'!B:D,3,0),VLOOKUP(I16821,'DE-PARA'!C:D,2,0)),"NÃO ENCONTRADO")</f>
        <v>Outras Saídas</v>
      </c>
      <c r="L16821" s="50" t="str">
        <f>VLOOKUP(K16821,'Base -Receita-Despesa'!$B:$AS,1,FALSE)</f>
        <v>Outras Saídas</v>
      </c>
    </row>
    <row r="16822" spans="1:12" x14ac:dyDescent="0.3">
      <c r="A16822" s="82" t="str">
        <f t="shared" si="526"/>
        <v>2020</v>
      </c>
      <c r="B16822" s="263" t="s">
        <v>2228</v>
      </c>
      <c r="C16822" s="264" t="s">
        <v>138</v>
      </c>
      <c r="D16822" s="74" t="str">
        <f t="shared" si="525"/>
        <v>jan/2020</v>
      </c>
      <c r="E16822" s="267">
        <v>43854</v>
      </c>
      <c r="F16822" s="285" t="s">
        <v>1261</v>
      </c>
      <c r="G16822" s="285" t="s">
        <v>5102</v>
      </c>
      <c r="H16822" s="268" t="s">
        <v>2250</v>
      </c>
      <c r="I16822" s="268" t="s">
        <v>135</v>
      </c>
      <c r="J16822" s="268">
        <v>-9.5</v>
      </c>
      <c r="K16822" s="83" t="str">
        <f>IFERROR(IFERROR(VLOOKUP(I16822,'DE-PARA'!B:D,3,0),VLOOKUP(I16822,'DE-PARA'!C:D,2,0)),"NÃO ENCONTRADO")</f>
        <v>Outras Saídas</v>
      </c>
      <c r="L16822" s="50" t="str">
        <f>VLOOKUP(K16822,'Base -Receita-Despesa'!$B:$AS,1,FALSE)</f>
        <v>Outras Saídas</v>
      </c>
    </row>
    <row r="16823" spans="1:12" x14ac:dyDescent="0.3">
      <c r="A16823" s="82" t="str">
        <f t="shared" si="526"/>
        <v>2020</v>
      </c>
      <c r="B16823" s="263" t="s">
        <v>2228</v>
      </c>
      <c r="C16823" s="264" t="s">
        <v>138</v>
      </c>
      <c r="D16823" s="74" t="str">
        <f t="shared" si="525"/>
        <v>jan/2020</v>
      </c>
      <c r="E16823" s="267">
        <v>43854</v>
      </c>
      <c r="F16823" s="285" t="s">
        <v>1261</v>
      </c>
      <c r="G16823" s="285" t="s">
        <v>5102</v>
      </c>
      <c r="H16823" s="268" t="s">
        <v>2250</v>
      </c>
      <c r="I16823" s="268" t="s">
        <v>135</v>
      </c>
      <c r="J16823" s="268">
        <v>-9.5</v>
      </c>
      <c r="K16823" s="83" t="str">
        <f>IFERROR(IFERROR(VLOOKUP(I16823,'DE-PARA'!B:D,3,0),VLOOKUP(I16823,'DE-PARA'!C:D,2,0)),"NÃO ENCONTRADO")</f>
        <v>Outras Saídas</v>
      </c>
      <c r="L16823" s="50" t="str">
        <f>VLOOKUP(K16823,'Base -Receita-Despesa'!$B:$AS,1,FALSE)</f>
        <v>Outras Saídas</v>
      </c>
    </row>
    <row r="16824" spans="1:12" x14ac:dyDescent="0.3">
      <c r="A16824" s="82" t="str">
        <f t="shared" si="526"/>
        <v>2020</v>
      </c>
      <c r="B16824" s="263" t="s">
        <v>2228</v>
      </c>
      <c r="C16824" s="264" t="s">
        <v>138</v>
      </c>
      <c r="D16824" s="74" t="str">
        <f t="shared" si="525"/>
        <v>jan/2020</v>
      </c>
      <c r="E16824" s="267">
        <v>43854</v>
      </c>
      <c r="F16824" s="285" t="s">
        <v>1261</v>
      </c>
      <c r="G16824" s="285" t="s">
        <v>5102</v>
      </c>
      <c r="H16824" s="268" t="s">
        <v>2250</v>
      </c>
      <c r="I16824" s="268" t="s">
        <v>135</v>
      </c>
      <c r="J16824" s="268">
        <v>-9.5</v>
      </c>
      <c r="K16824" s="83" t="str">
        <f>IFERROR(IFERROR(VLOOKUP(I16824,'DE-PARA'!B:D,3,0),VLOOKUP(I16824,'DE-PARA'!C:D,2,0)),"NÃO ENCONTRADO")</f>
        <v>Outras Saídas</v>
      </c>
      <c r="L16824" s="50" t="str">
        <f>VLOOKUP(K16824,'Base -Receita-Despesa'!$B:$AS,1,FALSE)</f>
        <v>Outras Saídas</v>
      </c>
    </row>
    <row r="16825" spans="1:12" x14ac:dyDescent="0.3">
      <c r="A16825" s="82" t="str">
        <f t="shared" si="526"/>
        <v>2020</v>
      </c>
      <c r="B16825" s="263" t="s">
        <v>2228</v>
      </c>
      <c r="C16825" s="264" t="s">
        <v>138</v>
      </c>
      <c r="D16825" s="74" t="str">
        <f t="shared" si="525"/>
        <v>jan/2020</v>
      </c>
      <c r="E16825" s="267">
        <v>43854</v>
      </c>
      <c r="F16825" s="285" t="s">
        <v>1261</v>
      </c>
      <c r="G16825" s="285" t="s">
        <v>5102</v>
      </c>
      <c r="H16825" s="268" t="s">
        <v>2250</v>
      </c>
      <c r="I16825" s="268" t="s">
        <v>135</v>
      </c>
      <c r="J16825" s="268">
        <v>-9.5</v>
      </c>
      <c r="K16825" s="83" t="str">
        <f>IFERROR(IFERROR(VLOOKUP(I16825,'DE-PARA'!B:D,3,0),VLOOKUP(I16825,'DE-PARA'!C:D,2,0)),"NÃO ENCONTRADO")</f>
        <v>Outras Saídas</v>
      </c>
      <c r="L16825" s="50" t="str">
        <f>VLOOKUP(K16825,'Base -Receita-Despesa'!$B:$AS,1,FALSE)</f>
        <v>Outras Saídas</v>
      </c>
    </row>
    <row r="16826" spans="1:12" x14ac:dyDescent="0.3">
      <c r="A16826" s="82" t="str">
        <f t="shared" si="526"/>
        <v>2020</v>
      </c>
      <c r="B16826" s="263" t="s">
        <v>2228</v>
      </c>
      <c r="C16826" s="264" t="s">
        <v>138</v>
      </c>
      <c r="D16826" s="74" t="str">
        <f t="shared" si="525"/>
        <v>jan/2020</v>
      </c>
      <c r="E16826" s="267">
        <v>43854</v>
      </c>
      <c r="F16826" s="285" t="s">
        <v>1261</v>
      </c>
      <c r="G16826" s="285" t="s">
        <v>5102</v>
      </c>
      <c r="H16826" s="268" t="s">
        <v>2250</v>
      </c>
      <c r="I16826" s="268" t="s">
        <v>135</v>
      </c>
      <c r="J16826" s="268">
        <v>-9.5</v>
      </c>
      <c r="K16826" s="83" t="str">
        <f>IFERROR(IFERROR(VLOOKUP(I16826,'DE-PARA'!B:D,3,0),VLOOKUP(I16826,'DE-PARA'!C:D,2,0)),"NÃO ENCONTRADO")</f>
        <v>Outras Saídas</v>
      </c>
      <c r="L16826" s="50" t="str">
        <f>VLOOKUP(K16826,'Base -Receita-Despesa'!$B:$AS,1,FALSE)</f>
        <v>Outras Saídas</v>
      </c>
    </row>
    <row r="16827" spans="1:12" x14ac:dyDescent="0.3">
      <c r="A16827" s="82" t="str">
        <f t="shared" si="526"/>
        <v>2020</v>
      </c>
      <c r="B16827" s="263" t="s">
        <v>2228</v>
      </c>
      <c r="C16827" s="264" t="s">
        <v>138</v>
      </c>
      <c r="D16827" s="74" t="str">
        <f t="shared" si="525"/>
        <v>jan/2020</v>
      </c>
      <c r="E16827" s="267">
        <v>43854</v>
      </c>
      <c r="F16827" s="285" t="s">
        <v>1261</v>
      </c>
      <c r="G16827" s="285" t="s">
        <v>5102</v>
      </c>
      <c r="H16827" s="268" t="s">
        <v>2250</v>
      </c>
      <c r="I16827" s="268" t="s">
        <v>135</v>
      </c>
      <c r="J16827" s="268">
        <v>-9.5</v>
      </c>
      <c r="K16827" s="83" t="str">
        <f>IFERROR(IFERROR(VLOOKUP(I16827,'DE-PARA'!B:D,3,0),VLOOKUP(I16827,'DE-PARA'!C:D,2,0)),"NÃO ENCONTRADO")</f>
        <v>Outras Saídas</v>
      </c>
      <c r="L16827" s="50" t="str">
        <f>VLOOKUP(K16827,'Base -Receita-Despesa'!$B:$AS,1,FALSE)</f>
        <v>Outras Saídas</v>
      </c>
    </row>
    <row r="16828" spans="1:12" x14ac:dyDescent="0.3">
      <c r="A16828" s="82" t="str">
        <f t="shared" si="526"/>
        <v>2020</v>
      </c>
      <c r="B16828" s="263" t="s">
        <v>2228</v>
      </c>
      <c r="C16828" s="264" t="s">
        <v>138</v>
      </c>
      <c r="D16828" s="74" t="str">
        <f t="shared" si="525"/>
        <v>jan/2020</v>
      </c>
      <c r="E16828" s="267">
        <v>43854</v>
      </c>
      <c r="F16828" s="285" t="s">
        <v>1261</v>
      </c>
      <c r="G16828" s="285" t="s">
        <v>5102</v>
      </c>
      <c r="H16828" s="268" t="s">
        <v>2250</v>
      </c>
      <c r="I16828" s="268" t="s">
        <v>135</v>
      </c>
      <c r="J16828" s="268">
        <v>-9.5</v>
      </c>
      <c r="K16828" s="83" t="str">
        <f>IFERROR(IFERROR(VLOOKUP(I16828,'DE-PARA'!B:D,3,0),VLOOKUP(I16828,'DE-PARA'!C:D,2,0)),"NÃO ENCONTRADO")</f>
        <v>Outras Saídas</v>
      </c>
      <c r="L16828" s="50" t="str">
        <f>VLOOKUP(K16828,'Base -Receita-Despesa'!$B:$AS,1,FALSE)</f>
        <v>Outras Saídas</v>
      </c>
    </row>
    <row r="16829" spans="1:12" x14ac:dyDescent="0.3">
      <c r="A16829" s="82" t="str">
        <f t="shared" si="526"/>
        <v>2020</v>
      </c>
      <c r="B16829" s="263" t="s">
        <v>2228</v>
      </c>
      <c r="C16829" s="264" t="s">
        <v>138</v>
      </c>
      <c r="D16829" s="74" t="str">
        <f t="shared" si="525"/>
        <v>jan/2020</v>
      </c>
      <c r="E16829" s="267">
        <v>43854</v>
      </c>
      <c r="F16829" s="285" t="s">
        <v>1261</v>
      </c>
      <c r="G16829" s="285" t="s">
        <v>5102</v>
      </c>
      <c r="H16829" s="268" t="s">
        <v>2250</v>
      </c>
      <c r="I16829" s="268" t="s">
        <v>135</v>
      </c>
      <c r="J16829" s="268">
        <v>-9.5</v>
      </c>
      <c r="K16829" s="83" t="str">
        <f>IFERROR(IFERROR(VLOOKUP(I16829,'DE-PARA'!B:D,3,0),VLOOKUP(I16829,'DE-PARA'!C:D,2,0)),"NÃO ENCONTRADO")</f>
        <v>Outras Saídas</v>
      </c>
      <c r="L16829" s="50" t="str">
        <f>VLOOKUP(K16829,'Base -Receita-Despesa'!$B:$AS,1,FALSE)</f>
        <v>Outras Saídas</v>
      </c>
    </row>
    <row r="16830" spans="1:12" x14ac:dyDescent="0.3">
      <c r="A16830" s="82" t="str">
        <f t="shared" si="526"/>
        <v>2020</v>
      </c>
      <c r="B16830" s="263" t="s">
        <v>2228</v>
      </c>
      <c r="C16830" s="264" t="s">
        <v>138</v>
      </c>
      <c r="D16830" s="74" t="str">
        <f t="shared" si="525"/>
        <v>jan/2020</v>
      </c>
      <c r="E16830" s="267">
        <v>43854</v>
      </c>
      <c r="F16830" s="285" t="s">
        <v>1261</v>
      </c>
      <c r="G16830" s="285" t="s">
        <v>5102</v>
      </c>
      <c r="H16830" s="268" t="s">
        <v>2250</v>
      </c>
      <c r="I16830" s="268" t="s">
        <v>135</v>
      </c>
      <c r="J16830" s="268">
        <v>-9.5</v>
      </c>
      <c r="K16830" s="83" t="str">
        <f>IFERROR(IFERROR(VLOOKUP(I16830,'DE-PARA'!B:D,3,0),VLOOKUP(I16830,'DE-PARA'!C:D,2,0)),"NÃO ENCONTRADO")</f>
        <v>Outras Saídas</v>
      </c>
      <c r="L16830" s="50" t="str">
        <f>VLOOKUP(K16830,'Base -Receita-Despesa'!$B:$AS,1,FALSE)</f>
        <v>Outras Saídas</v>
      </c>
    </row>
    <row r="16831" spans="1:12" x14ac:dyDescent="0.3">
      <c r="A16831" s="82" t="str">
        <f t="shared" si="526"/>
        <v>2020</v>
      </c>
      <c r="B16831" s="263" t="s">
        <v>2228</v>
      </c>
      <c r="C16831" s="264" t="s">
        <v>138</v>
      </c>
      <c r="D16831" s="74" t="str">
        <f t="shared" si="525"/>
        <v>jan/2020</v>
      </c>
      <c r="E16831" s="267">
        <v>43854</v>
      </c>
      <c r="F16831" s="285" t="s">
        <v>1261</v>
      </c>
      <c r="G16831" s="285" t="s">
        <v>5102</v>
      </c>
      <c r="H16831" s="268" t="s">
        <v>2250</v>
      </c>
      <c r="I16831" s="268" t="s">
        <v>135</v>
      </c>
      <c r="J16831" s="268">
        <v>-9.5</v>
      </c>
      <c r="K16831" s="83" t="str">
        <f>IFERROR(IFERROR(VLOOKUP(I16831,'DE-PARA'!B:D,3,0),VLOOKUP(I16831,'DE-PARA'!C:D,2,0)),"NÃO ENCONTRADO")</f>
        <v>Outras Saídas</v>
      </c>
      <c r="L16831" s="50" t="str">
        <f>VLOOKUP(K16831,'Base -Receita-Despesa'!$B:$AS,1,FALSE)</f>
        <v>Outras Saídas</v>
      </c>
    </row>
    <row r="16832" spans="1:12" x14ac:dyDescent="0.3">
      <c r="A16832" s="82" t="str">
        <f t="shared" si="526"/>
        <v>2020</v>
      </c>
      <c r="B16832" s="263" t="s">
        <v>2228</v>
      </c>
      <c r="C16832" s="264" t="s">
        <v>138</v>
      </c>
      <c r="D16832" s="74" t="str">
        <f t="shared" si="525"/>
        <v>jan/2020</v>
      </c>
      <c r="E16832" s="267">
        <v>43854</v>
      </c>
      <c r="F16832" s="285" t="s">
        <v>1261</v>
      </c>
      <c r="G16832" s="285" t="s">
        <v>5102</v>
      </c>
      <c r="H16832" s="268" t="s">
        <v>2250</v>
      </c>
      <c r="I16832" s="268" t="s">
        <v>135</v>
      </c>
      <c r="J16832" s="268">
        <v>-9.5</v>
      </c>
      <c r="K16832" s="83" t="str">
        <f>IFERROR(IFERROR(VLOOKUP(I16832,'DE-PARA'!B:D,3,0),VLOOKUP(I16832,'DE-PARA'!C:D,2,0)),"NÃO ENCONTRADO")</f>
        <v>Outras Saídas</v>
      </c>
      <c r="L16832" s="50" t="str">
        <f>VLOOKUP(K16832,'Base -Receita-Despesa'!$B:$AS,1,FALSE)</f>
        <v>Outras Saídas</v>
      </c>
    </row>
    <row r="16833" spans="1:12" x14ac:dyDescent="0.3">
      <c r="A16833" s="82" t="str">
        <f t="shared" si="526"/>
        <v>2020</v>
      </c>
      <c r="B16833" s="263" t="s">
        <v>2228</v>
      </c>
      <c r="C16833" s="264" t="s">
        <v>138</v>
      </c>
      <c r="D16833" s="74" t="str">
        <f t="shared" si="525"/>
        <v>jan/2020</v>
      </c>
      <c r="E16833" s="267">
        <v>43854</v>
      </c>
      <c r="F16833" s="285" t="s">
        <v>1261</v>
      </c>
      <c r="G16833" s="285" t="s">
        <v>5102</v>
      </c>
      <c r="H16833" s="268" t="s">
        <v>2250</v>
      </c>
      <c r="I16833" s="268" t="s">
        <v>135</v>
      </c>
      <c r="J16833" s="268">
        <v>-9.5</v>
      </c>
      <c r="K16833" s="83" t="str">
        <f>IFERROR(IFERROR(VLOOKUP(I16833,'DE-PARA'!B:D,3,0),VLOOKUP(I16833,'DE-PARA'!C:D,2,0)),"NÃO ENCONTRADO")</f>
        <v>Outras Saídas</v>
      </c>
      <c r="L16833" s="50" t="str">
        <f>VLOOKUP(K16833,'Base -Receita-Despesa'!$B:$AS,1,FALSE)</f>
        <v>Outras Saídas</v>
      </c>
    </row>
    <row r="16834" spans="1:12" x14ac:dyDescent="0.3">
      <c r="A16834" s="82" t="str">
        <f t="shared" si="526"/>
        <v>2020</v>
      </c>
      <c r="B16834" s="263" t="s">
        <v>2228</v>
      </c>
      <c r="C16834" s="264" t="s">
        <v>138</v>
      </c>
      <c r="D16834" s="74" t="str">
        <f t="shared" si="525"/>
        <v>jan/2020</v>
      </c>
      <c r="E16834" s="267">
        <v>43854</v>
      </c>
      <c r="F16834" s="285" t="s">
        <v>1261</v>
      </c>
      <c r="G16834" s="285" t="s">
        <v>5102</v>
      </c>
      <c r="H16834" s="268" t="s">
        <v>2250</v>
      </c>
      <c r="I16834" s="268" t="s">
        <v>135</v>
      </c>
      <c r="J16834" s="268">
        <v>-9.5</v>
      </c>
      <c r="K16834" s="83" t="str">
        <f>IFERROR(IFERROR(VLOOKUP(I16834,'DE-PARA'!B:D,3,0),VLOOKUP(I16834,'DE-PARA'!C:D,2,0)),"NÃO ENCONTRADO")</f>
        <v>Outras Saídas</v>
      </c>
      <c r="L16834" s="50" t="str">
        <f>VLOOKUP(K16834,'Base -Receita-Despesa'!$B:$AS,1,FALSE)</f>
        <v>Outras Saídas</v>
      </c>
    </row>
    <row r="16835" spans="1:12" x14ac:dyDescent="0.3">
      <c r="A16835" s="82" t="str">
        <f t="shared" si="526"/>
        <v>2020</v>
      </c>
      <c r="B16835" s="263" t="s">
        <v>2228</v>
      </c>
      <c r="C16835" s="264" t="s">
        <v>138</v>
      </c>
      <c r="D16835" s="74" t="str">
        <f t="shared" si="525"/>
        <v>jan/2020</v>
      </c>
      <c r="E16835" s="267">
        <v>43854</v>
      </c>
      <c r="F16835" s="285" t="s">
        <v>1261</v>
      </c>
      <c r="G16835" s="285" t="s">
        <v>5102</v>
      </c>
      <c r="H16835" s="268" t="s">
        <v>2250</v>
      </c>
      <c r="I16835" s="268" t="s">
        <v>135</v>
      </c>
      <c r="J16835" s="268">
        <v>-9.5</v>
      </c>
      <c r="K16835" s="83" t="str">
        <f>IFERROR(IFERROR(VLOOKUP(I16835,'DE-PARA'!B:D,3,0),VLOOKUP(I16835,'DE-PARA'!C:D,2,0)),"NÃO ENCONTRADO")</f>
        <v>Outras Saídas</v>
      </c>
      <c r="L16835" s="50" t="str">
        <f>VLOOKUP(K16835,'Base -Receita-Despesa'!$B:$AS,1,FALSE)</f>
        <v>Outras Saídas</v>
      </c>
    </row>
    <row r="16836" spans="1:12" x14ac:dyDescent="0.3">
      <c r="A16836" s="82" t="str">
        <f t="shared" si="526"/>
        <v>2020</v>
      </c>
      <c r="B16836" s="263" t="s">
        <v>2228</v>
      </c>
      <c r="C16836" s="264" t="s">
        <v>138</v>
      </c>
      <c r="D16836" s="74" t="str">
        <f t="shared" ref="D16836:D16899" si="527">TEXT(E16836,"mmm/aaaa")</f>
        <v>jan/2020</v>
      </c>
      <c r="E16836" s="267">
        <v>43854</v>
      </c>
      <c r="F16836" s="285" t="s">
        <v>1261</v>
      </c>
      <c r="G16836" s="285" t="s">
        <v>5102</v>
      </c>
      <c r="H16836" s="268" t="s">
        <v>2250</v>
      </c>
      <c r="I16836" s="268" t="s">
        <v>135</v>
      </c>
      <c r="J16836" s="268">
        <v>-9.5</v>
      </c>
      <c r="K16836" s="83" t="str">
        <f>IFERROR(IFERROR(VLOOKUP(I16836,'DE-PARA'!B:D,3,0),VLOOKUP(I16836,'DE-PARA'!C:D,2,0)),"NÃO ENCONTRADO")</f>
        <v>Outras Saídas</v>
      </c>
      <c r="L16836" s="50" t="str">
        <f>VLOOKUP(K16836,'Base -Receita-Despesa'!$B:$AS,1,FALSE)</f>
        <v>Outras Saídas</v>
      </c>
    </row>
    <row r="16837" spans="1:12" x14ac:dyDescent="0.3">
      <c r="A16837" s="82" t="str">
        <f t="shared" si="526"/>
        <v>2020</v>
      </c>
      <c r="B16837" s="263" t="s">
        <v>2228</v>
      </c>
      <c r="C16837" s="264" t="s">
        <v>138</v>
      </c>
      <c r="D16837" s="74" t="str">
        <f t="shared" si="527"/>
        <v>jan/2020</v>
      </c>
      <c r="E16837" s="267">
        <v>43854</v>
      </c>
      <c r="F16837" s="285" t="s">
        <v>208</v>
      </c>
      <c r="G16837" s="285" t="s">
        <v>2229</v>
      </c>
      <c r="H16837" s="268" t="s">
        <v>5098</v>
      </c>
      <c r="I16837" s="268" t="s">
        <v>846</v>
      </c>
      <c r="J16837" s="268">
        <v>-30</v>
      </c>
      <c r="K16837" s="83" t="str">
        <f>IFERROR(IFERROR(VLOOKUP(I16837,'DE-PARA'!B:D,3,0),VLOOKUP(I16837,'DE-PARA'!C:D,2,0)),"NÃO ENCONTRADO")</f>
        <v>Pessoal</v>
      </c>
      <c r="L16837" s="50" t="str">
        <f>VLOOKUP(K16837,'Base -Receita-Despesa'!$B:$AS,1,FALSE)</f>
        <v>Pessoal</v>
      </c>
    </row>
    <row r="16838" spans="1:12" x14ac:dyDescent="0.3">
      <c r="A16838" s="82" t="str">
        <f t="shared" si="526"/>
        <v>2020</v>
      </c>
      <c r="B16838" s="263" t="s">
        <v>2240</v>
      </c>
      <c r="C16838" s="264" t="s">
        <v>138</v>
      </c>
      <c r="D16838" s="74" t="str">
        <f t="shared" si="527"/>
        <v>jan/2020</v>
      </c>
      <c r="E16838" s="267">
        <v>43854</v>
      </c>
      <c r="F16838" s="285" t="s">
        <v>5127</v>
      </c>
      <c r="G16838" s="285" t="s">
        <v>2229</v>
      </c>
      <c r="H16838" s="268" t="s">
        <v>2251</v>
      </c>
      <c r="I16838" s="268" t="s">
        <v>126</v>
      </c>
      <c r="J16838" s="269">
        <v>-500000</v>
      </c>
      <c r="K16838" s="83" t="str">
        <f>IFERROR(IFERROR(VLOOKUP(I16838,'DE-PARA'!B:D,3,0),VLOOKUP(I16838,'DE-PARA'!C:D,2,0)),"NÃO ENCONTRADO")</f>
        <v>TEV – Transferências Entre Contas (Entradas)</v>
      </c>
      <c r="L16838" s="50" t="str">
        <f>VLOOKUP(K16838,'Base -Receita-Despesa'!$B:$AS,1,FALSE)</f>
        <v>TEV – Transferências Entre Contas (Entradas)</v>
      </c>
    </row>
    <row r="16839" spans="1:12" x14ac:dyDescent="0.3">
      <c r="A16839" s="82" t="str">
        <f t="shared" si="526"/>
        <v>2020</v>
      </c>
      <c r="B16839" s="263" t="s">
        <v>2228</v>
      </c>
      <c r="C16839" s="264" t="s">
        <v>138</v>
      </c>
      <c r="D16839" s="74" t="str">
        <f t="shared" si="527"/>
        <v>jan/2020</v>
      </c>
      <c r="E16839" s="267">
        <v>43854</v>
      </c>
      <c r="F16839" s="285" t="s">
        <v>5127</v>
      </c>
      <c r="G16839" s="285" t="s">
        <v>2229</v>
      </c>
      <c r="H16839" s="268" t="s">
        <v>2251</v>
      </c>
      <c r="I16839" s="268" t="s">
        <v>126</v>
      </c>
      <c r="J16839" s="269">
        <v>500000</v>
      </c>
      <c r="K16839" s="83" t="str">
        <f>IFERROR(IFERROR(VLOOKUP(I16839,'DE-PARA'!B:D,3,0),VLOOKUP(I16839,'DE-PARA'!C:D,2,0)),"NÃO ENCONTRADO")</f>
        <v>TEV – Transferências Entre Contas (Entradas)</v>
      </c>
      <c r="L16839" s="50" t="str">
        <f>VLOOKUP(K16839,'Base -Receita-Despesa'!$B:$AS,1,FALSE)</f>
        <v>TEV – Transferências Entre Contas (Entradas)</v>
      </c>
    </row>
    <row r="16840" spans="1:12" x14ac:dyDescent="0.3">
      <c r="A16840" s="82" t="str">
        <f t="shared" si="526"/>
        <v>2020</v>
      </c>
      <c r="B16840" s="263" t="s">
        <v>2228</v>
      </c>
      <c r="C16840" s="264" t="s">
        <v>138</v>
      </c>
      <c r="D16840" s="74" t="str">
        <f t="shared" si="527"/>
        <v>jan/2020</v>
      </c>
      <c r="E16840" s="267">
        <v>43854</v>
      </c>
      <c r="F16840" s="285">
        <v>3808212022</v>
      </c>
      <c r="G16840" s="285" t="s">
        <v>2229</v>
      </c>
      <c r="H16840" s="268" t="s">
        <v>3126</v>
      </c>
      <c r="I16840" s="268" t="s">
        <v>190</v>
      </c>
      <c r="J16840" s="269">
        <v>-1217.1600000000001</v>
      </c>
      <c r="K16840" s="83" t="str">
        <f>IFERROR(IFERROR(VLOOKUP(I16840,'DE-PARA'!B:D,3,0),VLOOKUP(I16840,'DE-PARA'!C:D,2,0)),"NÃO ENCONTRADO")</f>
        <v>Concessionárias (água, luz e telefone)</v>
      </c>
      <c r="L16840" s="50" t="str">
        <f>VLOOKUP(K16840,'Base -Receita-Despesa'!$B:$AS,1,FALSE)</f>
        <v>Concessionárias (água, luz e telefone)</v>
      </c>
    </row>
    <row r="16841" spans="1:12" x14ac:dyDescent="0.3">
      <c r="A16841" s="82" t="str">
        <f t="shared" si="526"/>
        <v>2020</v>
      </c>
      <c r="B16841" s="263" t="s">
        <v>2228</v>
      </c>
      <c r="C16841" s="264" t="s">
        <v>138</v>
      </c>
      <c r="D16841" s="74" t="str">
        <f t="shared" si="527"/>
        <v>jan/2020</v>
      </c>
      <c r="E16841" s="267">
        <v>43854</v>
      </c>
      <c r="F16841" s="285">
        <v>112814</v>
      </c>
      <c r="G16841" s="285" t="s">
        <v>2229</v>
      </c>
      <c r="H16841" s="268" t="s">
        <v>5140</v>
      </c>
      <c r="I16841" s="268" t="s">
        <v>2192</v>
      </c>
      <c r="J16841" s="269">
        <v>-4113.2299999999996</v>
      </c>
      <c r="K16841" s="83" t="str">
        <f>IFERROR(IFERROR(VLOOKUP(I16841,'DE-PARA'!B:D,3,0),VLOOKUP(I16841,'DE-PARA'!C:D,2,0)),"NÃO ENCONTRADO")</f>
        <v>Materiais</v>
      </c>
      <c r="L16841" s="50" t="str">
        <f>VLOOKUP(K16841,'Base -Receita-Despesa'!$B:$AS,1,FALSE)</f>
        <v>Materiais</v>
      </c>
    </row>
    <row r="16842" spans="1:12" x14ac:dyDescent="0.3">
      <c r="A16842" s="82" t="str">
        <f t="shared" si="526"/>
        <v>2020</v>
      </c>
      <c r="B16842" s="263" t="s">
        <v>2228</v>
      </c>
      <c r="C16842" s="264" t="s">
        <v>138</v>
      </c>
      <c r="D16842" s="74" t="str">
        <f t="shared" si="527"/>
        <v>jan/2020</v>
      </c>
      <c r="E16842" s="267">
        <v>43854</v>
      </c>
      <c r="F16842" s="285">
        <v>639.04999999999995</v>
      </c>
      <c r="G16842" s="285" t="s">
        <v>2229</v>
      </c>
      <c r="H16842" s="268" t="s">
        <v>5140</v>
      </c>
      <c r="I16842" s="268" t="s">
        <v>2192</v>
      </c>
      <c r="J16842" s="268">
        <v>-639.04999999999995</v>
      </c>
      <c r="K16842" s="83" t="str">
        <f>IFERROR(IFERROR(VLOOKUP(I16842,'DE-PARA'!B:D,3,0),VLOOKUP(I16842,'DE-PARA'!C:D,2,0)),"NÃO ENCONTRADO")</f>
        <v>Materiais</v>
      </c>
      <c r="L16842" s="50" t="str">
        <f>VLOOKUP(K16842,'Base -Receita-Despesa'!$B:$AS,1,FALSE)</f>
        <v>Materiais</v>
      </c>
    </row>
    <row r="16843" spans="1:12" x14ac:dyDescent="0.3">
      <c r="A16843" s="82" t="str">
        <f t="shared" si="526"/>
        <v>2020</v>
      </c>
      <c r="B16843" s="263" t="s">
        <v>2240</v>
      </c>
      <c r="C16843" s="264" t="s">
        <v>138</v>
      </c>
      <c r="D16843" s="74" t="str">
        <f t="shared" si="527"/>
        <v>jan/2020</v>
      </c>
      <c r="E16843" s="267">
        <v>43857</v>
      </c>
      <c r="F16843" s="285" t="s">
        <v>5127</v>
      </c>
      <c r="G16843" s="285" t="s">
        <v>2229</v>
      </c>
      <c r="H16843" s="268" t="s">
        <v>2251</v>
      </c>
      <c r="I16843" s="268" t="s">
        <v>126</v>
      </c>
      <c r="J16843" s="269">
        <v>-500000</v>
      </c>
      <c r="K16843" s="83" t="str">
        <f>IFERROR(IFERROR(VLOOKUP(I16843,'DE-PARA'!B:D,3,0),VLOOKUP(I16843,'DE-PARA'!C:D,2,0)),"NÃO ENCONTRADO")</f>
        <v>TEV – Transferências Entre Contas (Entradas)</v>
      </c>
      <c r="L16843" s="50" t="str">
        <f>VLOOKUP(K16843,'Base -Receita-Despesa'!$B:$AS,1,FALSE)</f>
        <v>TEV – Transferências Entre Contas (Entradas)</v>
      </c>
    </row>
    <row r="16844" spans="1:12" x14ac:dyDescent="0.3">
      <c r="A16844" s="82" t="str">
        <f t="shared" si="526"/>
        <v>2020</v>
      </c>
      <c r="B16844" s="263" t="s">
        <v>2240</v>
      </c>
      <c r="C16844" s="264" t="s">
        <v>138</v>
      </c>
      <c r="D16844" s="74" t="str">
        <f t="shared" si="527"/>
        <v>jan/2020</v>
      </c>
      <c r="E16844" s="267">
        <v>43857</v>
      </c>
      <c r="F16844" s="285" t="s">
        <v>1070</v>
      </c>
      <c r="G16844" s="285" t="s">
        <v>2229</v>
      </c>
      <c r="H16844" s="268" t="s">
        <v>1071</v>
      </c>
      <c r="I16844" s="268" t="s">
        <v>2237</v>
      </c>
      <c r="J16844" s="269">
        <v>500000</v>
      </c>
      <c r="K16844" s="83" t="str">
        <f>IFERROR(IFERROR(VLOOKUP(I16844,'DE-PARA'!B:D,3,0),VLOOKUP(I16844,'DE-PARA'!C:D,2,0)),"NÃO ENCONTRADO")</f>
        <v>Entrada Conta Aplicação (+)</v>
      </c>
      <c r="L16844" s="50" t="str">
        <f>VLOOKUP(K16844,'Base -Receita-Despesa'!$B:$AS,1,FALSE)</f>
        <v>ENTRADA CONTA APLICAÇÃO (+)</v>
      </c>
    </row>
    <row r="16845" spans="1:12" x14ac:dyDescent="0.3">
      <c r="A16845" s="82" t="str">
        <f t="shared" si="526"/>
        <v>2020</v>
      </c>
      <c r="B16845" s="263" t="s">
        <v>2228</v>
      </c>
      <c r="C16845" s="264" t="s">
        <v>138</v>
      </c>
      <c r="D16845" s="74" t="str">
        <f t="shared" si="527"/>
        <v>jan/2020</v>
      </c>
      <c r="E16845" s="267">
        <v>43857</v>
      </c>
      <c r="F16845" s="285" t="s">
        <v>5141</v>
      </c>
      <c r="G16845" s="285" t="s">
        <v>2229</v>
      </c>
      <c r="H16845" s="268" t="s">
        <v>2382</v>
      </c>
      <c r="I16845" s="268" t="s">
        <v>200</v>
      </c>
      <c r="J16845" s="268">
        <v>-69.38</v>
      </c>
      <c r="K16845" s="83" t="str">
        <f>IFERROR(IFERROR(VLOOKUP(I16845,'DE-PARA'!B:D,3,0),VLOOKUP(I16845,'DE-PARA'!C:D,2,0)),"NÃO ENCONTRADO")</f>
        <v>Serviços</v>
      </c>
      <c r="L16845" s="50" t="str">
        <f>VLOOKUP(K16845,'Base -Receita-Despesa'!$B:$AS,1,FALSE)</f>
        <v>Serviços</v>
      </c>
    </row>
    <row r="16846" spans="1:12" x14ac:dyDescent="0.3">
      <c r="A16846" s="82" t="str">
        <f t="shared" si="526"/>
        <v>2020</v>
      </c>
      <c r="B16846" s="263" t="s">
        <v>2228</v>
      </c>
      <c r="C16846" s="264" t="s">
        <v>138</v>
      </c>
      <c r="D16846" s="74" t="str">
        <f t="shared" si="527"/>
        <v>jan/2020</v>
      </c>
      <c r="E16846" s="267">
        <v>43857</v>
      </c>
      <c r="F16846" s="285" t="s">
        <v>5142</v>
      </c>
      <c r="G16846" s="285" t="s">
        <v>2229</v>
      </c>
      <c r="H16846" s="268" t="s">
        <v>2654</v>
      </c>
      <c r="I16846" s="268" t="s">
        <v>120</v>
      </c>
      <c r="J16846" s="268">
        <v>-25.17</v>
      </c>
      <c r="K16846" s="83" t="str">
        <f>IFERROR(IFERROR(VLOOKUP(I16846,'DE-PARA'!B:D,3,0),VLOOKUP(I16846,'DE-PARA'!C:D,2,0)),"NÃO ENCONTRADO")</f>
        <v>Serviços</v>
      </c>
      <c r="L16846" s="50" t="str">
        <f>VLOOKUP(K16846,'Base -Receita-Despesa'!$B:$AS,1,FALSE)</f>
        <v>Serviços</v>
      </c>
    </row>
    <row r="16847" spans="1:12" x14ac:dyDescent="0.3">
      <c r="A16847" s="82" t="str">
        <f t="shared" si="526"/>
        <v>2020</v>
      </c>
      <c r="B16847" s="263" t="s">
        <v>2228</v>
      </c>
      <c r="C16847" s="264" t="s">
        <v>138</v>
      </c>
      <c r="D16847" s="74" t="str">
        <f t="shared" si="527"/>
        <v>jan/2020</v>
      </c>
      <c r="E16847" s="267">
        <v>43857</v>
      </c>
      <c r="F16847" s="285" t="s">
        <v>3032</v>
      </c>
      <c r="G16847" s="285" t="s">
        <v>2229</v>
      </c>
      <c r="H16847" s="268" t="s">
        <v>4753</v>
      </c>
      <c r="I16847" s="268" t="s">
        <v>2176</v>
      </c>
      <c r="J16847" s="269">
        <v>-6021.86</v>
      </c>
      <c r="K16847" s="83" t="str">
        <f>IFERROR(IFERROR(VLOOKUP(I16847,'DE-PARA'!B:D,3,0),VLOOKUP(I16847,'DE-PARA'!C:D,2,0)),"NÃO ENCONTRADO")</f>
        <v>Pessoal</v>
      </c>
      <c r="L16847" s="50" t="str">
        <f>VLOOKUP(K16847,'Base -Receita-Despesa'!$B:$AS,1,FALSE)</f>
        <v>Pessoal</v>
      </c>
    </row>
    <row r="16848" spans="1:12" x14ac:dyDescent="0.3">
      <c r="A16848" s="82" t="str">
        <f t="shared" si="526"/>
        <v>2020</v>
      </c>
      <c r="B16848" s="263" t="s">
        <v>2228</v>
      </c>
      <c r="C16848" s="264" t="s">
        <v>138</v>
      </c>
      <c r="D16848" s="74" t="str">
        <f t="shared" si="527"/>
        <v>jan/2020</v>
      </c>
      <c r="E16848" s="267">
        <v>43857</v>
      </c>
      <c r="F16848" s="285" t="s">
        <v>3016</v>
      </c>
      <c r="G16848" s="285" t="s">
        <v>2229</v>
      </c>
      <c r="H16848" s="268" t="s">
        <v>4753</v>
      </c>
      <c r="I16848" s="268" t="s">
        <v>2176</v>
      </c>
      <c r="J16848" s="269">
        <v>-2983.9</v>
      </c>
      <c r="K16848" s="83" t="str">
        <f>IFERROR(IFERROR(VLOOKUP(I16848,'DE-PARA'!B:D,3,0),VLOOKUP(I16848,'DE-PARA'!C:D,2,0)),"NÃO ENCONTRADO")</f>
        <v>Pessoal</v>
      </c>
      <c r="L16848" s="50" t="str">
        <f>VLOOKUP(K16848,'Base -Receita-Despesa'!$B:$AS,1,FALSE)</f>
        <v>Pessoal</v>
      </c>
    </row>
    <row r="16849" spans="1:12" x14ac:dyDescent="0.3">
      <c r="A16849" s="82" t="str">
        <f t="shared" si="526"/>
        <v>2020</v>
      </c>
      <c r="B16849" s="263" t="s">
        <v>2228</v>
      </c>
      <c r="C16849" s="264" t="s">
        <v>138</v>
      </c>
      <c r="D16849" s="74" t="str">
        <f t="shared" si="527"/>
        <v>jan/2020</v>
      </c>
      <c r="E16849" s="267">
        <v>43857</v>
      </c>
      <c r="F16849" s="285" t="s">
        <v>3036</v>
      </c>
      <c r="G16849" s="285" t="s">
        <v>2229</v>
      </c>
      <c r="H16849" s="268" t="s">
        <v>4753</v>
      </c>
      <c r="I16849" s="268" t="s">
        <v>2176</v>
      </c>
      <c r="J16849" s="268">
        <v>-136.44</v>
      </c>
      <c r="K16849" s="83" t="str">
        <f>IFERROR(IFERROR(VLOOKUP(I16849,'DE-PARA'!B:D,3,0),VLOOKUP(I16849,'DE-PARA'!C:D,2,0)),"NÃO ENCONTRADO")</f>
        <v>Pessoal</v>
      </c>
      <c r="L16849" s="50" t="str">
        <f>VLOOKUP(K16849,'Base -Receita-Despesa'!$B:$AS,1,FALSE)</f>
        <v>Pessoal</v>
      </c>
    </row>
    <row r="16850" spans="1:12" x14ac:dyDescent="0.3">
      <c r="A16850" s="82" t="str">
        <f t="shared" si="526"/>
        <v>2020</v>
      </c>
      <c r="B16850" s="263" t="s">
        <v>2228</v>
      </c>
      <c r="C16850" s="264" t="s">
        <v>138</v>
      </c>
      <c r="D16850" s="74" t="str">
        <f t="shared" si="527"/>
        <v>jan/2020</v>
      </c>
      <c r="E16850" s="267">
        <v>43857</v>
      </c>
      <c r="F16850" s="285" t="s">
        <v>3111</v>
      </c>
      <c r="G16850" s="285" t="s">
        <v>2229</v>
      </c>
      <c r="H16850" s="268" t="s">
        <v>4753</v>
      </c>
      <c r="I16850" s="268" t="s">
        <v>2176</v>
      </c>
      <c r="J16850" s="268">
        <v>-298.56</v>
      </c>
      <c r="K16850" s="83" t="str">
        <f>IFERROR(IFERROR(VLOOKUP(I16850,'DE-PARA'!B:D,3,0),VLOOKUP(I16850,'DE-PARA'!C:D,2,0)),"NÃO ENCONTRADO")</f>
        <v>Pessoal</v>
      </c>
      <c r="L16850" s="50" t="str">
        <f>VLOOKUP(K16850,'Base -Receita-Despesa'!$B:$AS,1,FALSE)</f>
        <v>Pessoal</v>
      </c>
    </row>
    <row r="16851" spans="1:12" x14ac:dyDescent="0.3">
      <c r="A16851" s="82" t="str">
        <f t="shared" si="526"/>
        <v>2020</v>
      </c>
      <c r="B16851" s="263" t="s">
        <v>2228</v>
      </c>
      <c r="C16851" s="264" t="s">
        <v>138</v>
      </c>
      <c r="D16851" s="74" t="str">
        <f t="shared" si="527"/>
        <v>jan/2020</v>
      </c>
      <c r="E16851" s="267">
        <v>43857</v>
      </c>
      <c r="F16851" s="285" t="s">
        <v>3036</v>
      </c>
      <c r="G16851" s="285" t="s">
        <v>2229</v>
      </c>
      <c r="H16851" s="268" t="s">
        <v>5049</v>
      </c>
      <c r="I16851" s="268" t="s">
        <v>2176</v>
      </c>
      <c r="J16851" s="269">
        <v>-1931.85</v>
      </c>
      <c r="K16851" s="83" t="str">
        <f>IFERROR(IFERROR(VLOOKUP(I16851,'DE-PARA'!B:D,3,0),VLOOKUP(I16851,'DE-PARA'!C:D,2,0)),"NÃO ENCONTRADO")</f>
        <v>Pessoal</v>
      </c>
      <c r="L16851" s="50" t="str">
        <f>VLOOKUP(K16851,'Base -Receita-Despesa'!$B:$AS,1,FALSE)</f>
        <v>Pessoal</v>
      </c>
    </row>
    <row r="16852" spans="1:12" x14ac:dyDescent="0.3">
      <c r="A16852" s="82" t="str">
        <f t="shared" si="526"/>
        <v>2020</v>
      </c>
      <c r="B16852" s="263" t="s">
        <v>2228</v>
      </c>
      <c r="C16852" s="264" t="s">
        <v>138</v>
      </c>
      <c r="D16852" s="74" t="str">
        <f t="shared" si="527"/>
        <v>jan/2020</v>
      </c>
      <c r="E16852" s="267">
        <v>43857</v>
      </c>
      <c r="F16852" s="285" t="s">
        <v>5143</v>
      </c>
      <c r="G16852" s="285" t="s">
        <v>2229</v>
      </c>
      <c r="H16852" s="268" t="s">
        <v>2370</v>
      </c>
      <c r="I16852" s="268" t="s">
        <v>145</v>
      </c>
      <c r="J16852" s="268">
        <v>-79.86</v>
      </c>
      <c r="K16852" s="83" t="str">
        <f>IFERROR(IFERROR(VLOOKUP(I16852,'DE-PARA'!B:D,3,0),VLOOKUP(I16852,'DE-PARA'!C:D,2,0)),"NÃO ENCONTRADO")</f>
        <v>Serviços</v>
      </c>
      <c r="L16852" s="50" t="str">
        <f>VLOOKUP(K16852,'Base -Receita-Despesa'!$B:$AS,1,FALSE)</f>
        <v>Serviços</v>
      </c>
    </row>
    <row r="16853" spans="1:12" x14ac:dyDescent="0.3">
      <c r="A16853" s="82" t="str">
        <f t="shared" si="526"/>
        <v>2020</v>
      </c>
      <c r="B16853" s="263" t="s">
        <v>2228</v>
      </c>
      <c r="C16853" s="264" t="s">
        <v>138</v>
      </c>
      <c r="D16853" s="74" t="str">
        <f t="shared" si="527"/>
        <v>jan/2020</v>
      </c>
      <c r="E16853" s="267">
        <v>43857</v>
      </c>
      <c r="F16853" s="285" t="s">
        <v>5144</v>
      </c>
      <c r="G16853" s="285" t="s">
        <v>2229</v>
      </c>
      <c r="H16853" s="268" t="s">
        <v>257</v>
      </c>
      <c r="I16853" s="268" t="s">
        <v>145</v>
      </c>
      <c r="J16853" s="268">
        <v>-14.6</v>
      </c>
      <c r="K16853" s="83" t="str">
        <f>IFERROR(IFERROR(VLOOKUP(I16853,'DE-PARA'!B:D,3,0),VLOOKUP(I16853,'DE-PARA'!C:D,2,0)),"NÃO ENCONTRADO")</f>
        <v>Serviços</v>
      </c>
      <c r="L16853" s="50" t="str">
        <f>VLOOKUP(K16853,'Base -Receita-Despesa'!$B:$AS,1,FALSE)</f>
        <v>Serviços</v>
      </c>
    </row>
    <row r="16854" spans="1:12" x14ac:dyDescent="0.3">
      <c r="A16854" s="82" t="str">
        <f t="shared" si="526"/>
        <v>2020</v>
      </c>
      <c r="B16854" s="263" t="s">
        <v>2228</v>
      </c>
      <c r="C16854" s="264" t="s">
        <v>138</v>
      </c>
      <c r="D16854" s="74" t="str">
        <f t="shared" si="527"/>
        <v>jan/2020</v>
      </c>
      <c r="E16854" s="267">
        <v>43857</v>
      </c>
      <c r="F16854" s="285" t="s">
        <v>5145</v>
      </c>
      <c r="G16854" s="285" t="s">
        <v>2229</v>
      </c>
      <c r="H16854" s="268" t="s">
        <v>5146</v>
      </c>
      <c r="I16854" s="268" t="s">
        <v>562</v>
      </c>
      <c r="J16854" s="268">
        <v>-267.07</v>
      </c>
      <c r="K16854" s="83" t="str">
        <f>IFERROR(IFERROR(VLOOKUP(I16854,'DE-PARA'!B:D,3,0),VLOOKUP(I16854,'DE-PARA'!C:D,2,0)),"NÃO ENCONTRADO")</f>
        <v>Outras Saídas</v>
      </c>
      <c r="L16854" s="50" t="str">
        <f>VLOOKUP(K16854,'Base -Receita-Despesa'!$B:$AS,1,FALSE)</f>
        <v>Outras Saídas</v>
      </c>
    </row>
    <row r="16855" spans="1:12" x14ac:dyDescent="0.3">
      <c r="A16855" s="82" t="str">
        <f t="shared" si="526"/>
        <v>2020</v>
      </c>
      <c r="B16855" s="263" t="s">
        <v>2228</v>
      </c>
      <c r="C16855" s="264" t="s">
        <v>138</v>
      </c>
      <c r="D16855" s="74" t="str">
        <f t="shared" si="527"/>
        <v>jan/2020</v>
      </c>
      <c r="E16855" s="267">
        <v>43857</v>
      </c>
      <c r="F16855" s="285" t="s">
        <v>5130</v>
      </c>
      <c r="G16855" s="285" t="s">
        <v>2229</v>
      </c>
      <c r="H16855" s="268" t="s">
        <v>72</v>
      </c>
      <c r="I16855" s="268" t="s">
        <v>1064</v>
      </c>
      <c r="J16855" s="269">
        <v>-800000</v>
      </c>
      <c r="K16855" s="83" t="str">
        <f>IFERROR(IFERROR(VLOOKUP(I16855,'DE-PARA'!B:D,3,0),VLOOKUP(I16855,'DE-PARA'!C:D,2,0)),"NÃO ENCONTRADO")</f>
        <v>Saídas Da C/A Por Regates (-)</v>
      </c>
      <c r="L16855" s="50" t="str">
        <f>VLOOKUP(K16855,'Base -Receita-Despesa'!$B:$AS,1,FALSE)</f>
        <v>SAÍDAS DA C/A POR REGATES (-)</v>
      </c>
    </row>
    <row r="16856" spans="1:12" x14ac:dyDescent="0.3">
      <c r="A16856" s="82" t="str">
        <f t="shared" si="526"/>
        <v>2020</v>
      </c>
      <c r="B16856" s="263" t="s">
        <v>2228</v>
      </c>
      <c r="C16856" s="264" t="s">
        <v>138</v>
      </c>
      <c r="D16856" s="74" t="str">
        <f t="shared" si="527"/>
        <v>jan/2020</v>
      </c>
      <c r="E16856" s="267">
        <v>43857</v>
      </c>
      <c r="F16856" s="285" t="s">
        <v>5127</v>
      </c>
      <c r="G16856" s="285" t="s">
        <v>2229</v>
      </c>
      <c r="H16856" s="268" t="s">
        <v>2251</v>
      </c>
      <c r="I16856" s="268" t="s">
        <v>126</v>
      </c>
      <c r="J16856" s="269">
        <v>500000</v>
      </c>
      <c r="K16856" s="83" t="str">
        <f>IFERROR(IFERROR(VLOOKUP(I16856,'DE-PARA'!B:D,3,0),VLOOKUP(I16856,'DE-PARA'!C:D,2,0)),"NÃO ENCONTRADO")</f>
        <v>TEV – Transferências Entre Contas (Entradas)</v>
      </c>
      <c r="L16856" s="50" t="str">
        <f>VLOOKUP(K16856,'Base -Receita-Despesa'!$B:$AS,1,FALSE)</f>
        <v>TEV – Transferências Entre Contas (Entradas)</v>
      </c>
    </row>
    <row r="16857" spans="1:12" x14ac:dyDescent="0.3">
      <c r="A16857" s="82" t="str">
        <f t="shared" si="526"/>
        <v>2020</v>
      </c>
      <c r="B16857" s="263" t="s">
        <v>2228</v>
      </c>
      <c r="C16857" s="264" t="s">
        <v>138</v>
      </c>
      <c r="D16857" s="74" t="str">
        <f t="shared" si="527"/>
        <v>jan/2020</v>
      </c>
      <c r="E16857" s="267">
        <v>43857</v>
      </c>
      <c r="F16857" s="285" t="s">
        <v>4565</v>
      </c>
      <c r="G16857" s="285" t="s">
        <v>2229</v>
      </c>
      <c r="H16857" s="268" t="s">
        <v>5147</v>
      </c>
      <c r="I16857" s="268" t="s">
        <v>194</v>
      </c>
      <c r="J16857" s="269">
        <v>-47398.8</v>
      </c>
      <c r="K16857" s="83" t="str">
        <f>IFERROR(IFERROR(VLOOKUP(I16857,'DE-PARA'!B:D,3,0),VLOOKUP(I16857,'DE-PARA'!C:D,2,0)),"NÃO ENCONTRADO")</f>
        <v>Encargos sobre Folha de Pagamento</v>
      </c>
      <c r="L16857" s="50" t="str">
        <f>VLOOKUP(K16857,'Base -Receita-Despesa'!$B:$AS,1,FALSE)</f>
        <v>Encargos sobre Folha de Pagamento</v>
      </c>
    </row>
    <row r="16858" spans="1:12" x14ac:dyDescent="0.3">
      <c r="A16858" s="82" t="str">
        <f t="shared" si="526"/>
        <v>2020</v>
      </c>
      <c r="B16858" s="263" t="s">
        <v>2228</v>
      </c>
      <c r="C16858" s="264" t="s">
        <v>138</v>
      </c>
      <c r="D16858" s="74" t="str">
        <f t="shared" si="527"/>
        <v>jan/2020</v>
      </c>
      <c r="E16858" s="267">
        <v>43857</v>
      </c>
      <c r="F16858" s="285" t="s">
        <v>4565</v>
      </c>
      <c r="G16858" s="285" t="s">
        <v>2229</v>
      </c>
      <c r="H16858" s="268" t="s">
        <v>5147</v>
      </c>
      <c r="I16858" s="268" t="s">
        <v>562</v>
      </c>
      <c r="J16858" s="269">
        <v>-1094.9100000000001</v>
      </c>
      <c r="K16858" s="83" t="str">
        <f>IFERROR(IFERROR(VLOOKUP(I16858,'DE-PARA'!B:D,3,0),VLOOKUP(I16858,'DE-PARA'!C:D,2,0)),"NÃO ENCONTRADO")</f>
        <v>Outras Saídas</v>
      </c>
      <c r="L16858" s="50" t="str">
        <f>VLOOKUP(K16858,'Base -Receita-Despesa'!$B:$AS,1,FALSE)</f>
        <v>Outras Saídas</v>
      </c>
    </row>
    <row r="16859" spans="1:12" x14ac:dyDescent="0.3">
      <c r="A16859" s="82" t="str">
        <f t="shared" si="526"/>
        <v>2020</v>
      </c>
      <c r="B16859" s="263" t="s">
        <v>2228</v>
      </c>
      <c r="C16859" s="264" t="s">
        <v>138</v>
      </c>
      <c r="D16859" s="74" t="str">
        <f t="shared" si="527"/>
        <v>jan/2020</v>
      </c>
      <c r="E16859" s="267">
        <v>43857</v>
      </c>
      <c r="F16859" s="285" t="s">
        <v>5148</v>
      </c>
      <c r="G16859" s="285" t="s">
        <v>2229</v>
      </c>
      <c r="H16859" s="268" t="s">
        <v>4736</v>
      </c>
      <c r="I16859" s="268" t="s">
        <v>188</v>
      </c>
      <c r="J16859" s="268">
        <v>-893.81</v>
      </c>
      <c r="K16859" s="83" t="str">
        <f>IFERROR(IFERROR(VLOOKUP(I16859,'DE-PARA'!B:D,3,0),VLOOKUP(I16859,'DE-PARA'!C:D,2,0)),"NÃO ENCONTRADO")</f>
        <v>Serviços</v>
      </c>
      <c r="L16859" s="50" t="str">
        <f>VLOOKUP(K16859,'Base -Receita-Despesa'!$B:$AS,1,FALSE)</f>
        <v>Serviços</v>
      </c>
    </row>
    <row r="16860" spans="1:12" x14ac:dyDescent="0.3">
      <c r="A16860" s="82" t="str">
        <f t="shared" si="526"/>
        <v>2020</v>
      </c>
      <c r="B16860" s="263" t="s">
        <v>2228</v>
      </c>
      <c r="C16860" s="264" t="s">
        <v>138</v>
      </c>
      <c r="D16860" s="74" t="str">
        <f t="shared" si="527"/>
        <v>jan/2020</v>
      </c>
      <c r="E16860" s="267">
        <v>43857</v>
      </c>
      <c r="F16860" s="285" t="s">
        <v>5148</v>
      </c>
      <c r="G16860" s="285" t="s">
        <v>2229</v>
      </c>
      <c r="H16860" s="268" t="s">
        <v>4736</v>
      </c>
      <c r="I16860" s="268" t="s">
        <v>562</v>
      </c>
      <c r="J16860" s="268">
        <v>-20.64</v>
      </c>
      <c r="K16860" s="83" t="str">
        <f>IFERROR(IFERROR(VLOOKUP(I16860,'DE-PARA'!B:D,3,0),VLOOKUP(I16860,'DE-PARA'!C:D,2,0)),"NÃO ENCONTRADO")</f>
        <v>Outras Saídas</v>
      </c>
      <c r="L16860" s="50" t="str">
        <f>VLOOKUP(K16860,'Base -Receita-Despesa'!$B:$AS,1,FALSE)</f>
        <v>Outras Saídas</v>
      </c>
    </row>
    <row r="16861" spans="1:12" x14ac:dyDescent="0.3">
      <c r="A16861" s="82" t="str">
        <f t="shared" si="526"/>
        <v>2020</v>
      </c>
      <c r="B16861" s="263" t="s">
        <v>2228</v>
      </c>
      <c r="C16861" s="264" t="s">
        <v>138</v>
      </c>
      <c r="D16861" s="74" t="str">
        <f t="shared" si="527"/>
        <v>jan/2020</v>
      </c>
      <c r="E16861" s="267">
        <v>43857</v>
      </c>
      <c r="F16861" s="321">
        <v>7373183</v>
      </c>
      <c r="G16861" s="285" t="s">
        <v>2229</v>
      </c>
      <c r="H16861" s="268" t="s">
        <v>3582</v>
      </c>
      <c r="I16861" s="268" t="s">
        <v>151</v>
      </c>
      <c r="J16861" s="269">
        <v>-1788.88</v>
      </c>
      <c r="K16861" s="83" t="str">
        <f>IFERROR(IFERROR(VLOOKUP(I16861,'DE-PARA'!B:D,3,0),VLOOKUP(I16861,'DE-PARA'!C:D,2,0)),"NÃO ENCONTRADO")</f>
        <v>Concessionárias (água, luz e telefone)</v>
      </c>
      <c r="L16861" s="50" t="str">
        <f>VLOOKUP(K16861,'Base -Receita-Despesa'!$B:$AS,1,FALSE)</f>
        <v>Concessionárias (água, luz e telefone)</v>
      </c>
    </row>
    <row r="16862" spans="1:12" x14ac:dyDescent="0.3">
      <c r="A16862" s="82" t="str">
        <f t="shared" si="526"/>
        <v>2020</v>
      </c>
      <c r="B16862" s="263" t="s">
        <v>2228</v>
      </c>
      <c r="C16862" s="264" t="s">
        <v>138</v>
      </c>
      <c r="D16862" s="74" t="str">
        <f t="shared" si="527"/>
        <v>jan/2020</v>
      </c>
      <c r="E16862" s="267">
        <v>43857</v>
      </c>
      <c r="F16862" s="321">
        <v>7373184</v>
      </c>
      <c r="G16862" s="285" t="s">
        <v>2229</v>
      </c>
      <c r="H16862" s="268" t="s">
        <v>3582</v>
      </c>
      <c r="I16862" s="268" t="s">
        <v>151</v>
      </c>
      <c r="J16862" s="269">
        <v>-3145.23</v>
      </c>
      <c r="K16862" s="83" t="str">
        <f>IFERROR(IFERROR(VLOOKUP(I16862,'DE-PARA'!B:D,3,0),VLOOKUP(I16862,'DE-PARA'!C:D,2,0)),"NÃO ENCONTRADO")</f>
        <v>Concessionárias (água, luz e telefone)</v>
      </c>
      <c r="L16862" s="50" t="str">
        <f>VLOOKUP(K16862,'Base -Receita-Despesa'!$B:$AS,1,FALSE)</f>
        <v>Concessionárias (água, luz e telefone)</v>
      </c>
    </row>
    <row r="16863" spans="1:12" x14ac:dyDescent="0.3">
      <c r="A16863" s="82" t="str">
        <f t="shared" si="526"/>
        <v>2020</v>
      </c>
      <c r="B16863" s="263" t="s">
        <v>2228</v>
      </c>
      <c r="C16863" s="264" t="s">
        <v>138</v>
      </c>
      <c r="D16863" s="74" t="str">
        <f t="shared" si="527"/>
        <v>jan/2020</v>
      </c>
      <c r="E16863" s="267">
        <v>43857</v>
      </c>
      <c r="F16863" s="285" t="s">
        <v>5149</v>
      </c>
      <c r="G16863" s="285" t="s">
        <v>2229</v>
      </c>
      <c r="H16863" s="268" t="s">
        <v>4736</v>
      </c>
      <c r="I16863" s="268" t="s">
        <v>188</v>
      </c>
      <c r="J16863" s="269">
        <v>-5517.92</v>
      </c>
      <c r="K16863" s="83" t="str">
        <f>IFERROR(IFERROR(VLOOKUP(I16863,'DE-PARA'!B:D,3,0),VLOOKUP(I16863,'DE-PARA'!C:D,2,0)),"NÃO ENCONTRADO")</f>
        <v>Serviços</v>
      </c>
      <c r="L16863" s="50" t="str">
        <f>VLOOKUP(K16863,'Base -Receita-Despesa'!$B:$AS,1,FALSE)</f>
        <v>Serviços</v>
      </c>
    </row>
    <row r="16864" spans="1:12" x14ac:dyDescent="0.3">
      <c r="A16864" s="82" t="str">
        <f t="shared" si="526"/>
        <v>2020</v>
      </c>
      <c r="B16864" s="263" t="s">
        <v>2228</v>
      </c>
      <c r="C16864" s="264" t="s">
        <v>138</v>
      </c>
      <c r="D16864" s="74" t="str">
        <f t="shared" si="527"/>
        <v>jan/2020</v>
      </c>
      <c r="E16864" s="267">
        <v>43857</v>
      </c>
      <c r="F16864" s="285" t="s">
        <v>5149</v>
      </c>
      <c r="G16864" s="285" t="s">
        <v>2229</v>
      </c>
      <c r="H16864" s="268" t="s">
        <v>4736</v>
      </c>
      <c r="I16864" s="268" t="s">
        <v>188</v>
      </c>
      <c r="J16864" s="268">
        <v>-127.46</v>
      </c>
      <c r="K16864" s="83" t="str">
        <f>IFERROR(IFERROR(VLOOKUP(I16864,'DE-PARA'!B:D,3,0),VLOOKUP(I16864,'DE-PARA'!C:D,2,0)),"NÃO ENCONTRADO")</f>
        <v>Serviços</v>
      </c>
      <c r="L16864" s="50" t="str">
        <f>VLOOKUP(K16864,'Base -Receita-Despesa'!$B:$AS,1,FALSE)</f>
        <v>Serviços</v>
      </c>
    </row>
    <row r="16865" spans="1:12" x14ac:dyDescent="0.3">
      <c r="A16865" s="82" t="str">
        <f t="shared" si="526"/>
        <v>2020</v>
      </c>
      <c r="B16865" s="263" t="s">
        <v>2228</v>
      </c>
      <c r="C16865" s="264" t="s">
        <v>138</v>
      </c>
      <c r="D16865" s="74" t="str">
        <f t="shared" si="527"/>
        <v>jan/2020</v>
      </c>
      <c r="E16865" s="267">
        <v>43857</v>
      </c>
      <c r="F16865" s="285">
        <v>19812</v>
      </c>
      <c r="G16865" s="285" t="s">
        <v>2229</v>
      </c>
      <c r="H16865" s="268" t="s">
        <v>5150</v>
      </c>
      <c r="I16865" s="268" t="s">
        <v>2204</v>
      </c>
      <c r="J16865" s="269">
        <v>-3621.82</v>
      </c>
      <c r="K16865" s="83" t="str">
        <f>IFERROR(IFERROR(VLOOKUP(I16865,'DE-PARA'!B:D,3,0),VLOOKUP(I16865,'DE-PARA'!C:D,2,0)),"NÃO ENCONTRADO")</f>
        <v>Serviços</v>
      </c>
      <c r="L16865" s="50" t="str">
        <f>VLOOKUP(K16865,'Base -Receita-Despesa'!$B:$AS,1,FALSE)</f>
        <v>Serviços</v>
      </c>
    </row>
    <row r="16866" spans="1:12" x14ac:dyDescent="0.3">
      <c r="A16866" s="82" t="str">
        <f t="shared" si="526"/>
        <v>2020</v>
      </c>
      <c r="B16866" s="263" t="s">
        <v>2228</v>
      </c>
      <c r="C16866" s="264" t="s">
        <v>138</v>
      </c>
      <c r="D16866" s="74" t="str">
        <f t="shared" si="527"/>
        <v>jan/2020</v>
      </c>
      <c r="E16866" s="267">
        <v>43857</v>
      </c>
      <c r="F16866" s="285">
        <v>3572</v>
      </c>
      <c r="G16866" s="285" t="s">
        <v>2229</v>
      </c>
      <c r="H16866" s="268" t="s">
        <v>5151</v>
      </c>
      <c r="I16866" s="268" t="s">
        <v>2182</v>
      </c>
      <c r="J16866" s="268">
        <v>-240</v>
      </c>
      <c r="K16866" s="83" t="str">
        <f>IFERROR(IFERROR(VLOOKUP(I16866,'DE-PARA'!B:D,3,0),VLOOKUP(I16866,'DE-PARA'!C:D,2,0)),"NÃO ENCONTRADO")</f>
        <v>Materiais</v>
      </c>
      <c r="L16866" s="50" t="str">
        <f>VLOOKUP(K16866,'Base -Receita-Despesa'!$B:$AS,1,FALSE)</f>
        <v>Materiais</v>
      </c>
    </row>
    <row r="16867" spans="1:12" x14ac:dyDescent="0.3">
      <c r="A16867" s="82" t="str">
        <f t="shared" si="526"/>
        <v>2020</v>
      </c>
      <c r="B16867" s="263" t="s">
        <v>2228</v>
      </c>
      <c r="C16867" s="264" t="s">
        <v>138</v>
      </c>
      <c r="D16867" s="74" t="str">
        <f t="shared" si="527"/>
        <v>jan/2020</v>
      </c>
      <c r="E16867" s="267">
        <v>43857</v>
      </c>
      <c r="F16867" s="285">
        <v>18721</v>
      </c>
      <c r="G16867" s="285" t="s">
        <v>2229</v>
      </c>
      <c r="H16867" s="268" t="s">
        <v>5152</v>
      </c>
      <c r="I16867" s="283" t="s">
        <v>618</v>
      </c>
      <c r="J16867" s="269">
        <v>-24516.23</v>
      </c>
      <c r="K16867" s="83" t="str">
        <f>IFERROR(IFERROR(VLOOKUP(I16867,'DE-PARA'!B:D,3,0),VLOOKUP(I16867,'DE-PARA'!C:D,2,0)),"NÃO ENCONTRADO")</f>
        <v>Serviços</v>
      </c>
      <c r="L16867" s="50" t="str">
        <f>VLOOKUP(K16867,'Base -Receita-Despesa'!$B:$AS,1,FALSE)</f>
        <v>Serviços</v>
      </c>
    </row>
    <row r="16868" spans="1:12" x14ac:dyDescent="0.3">
      <c r="A16868" s="82" t="str">
        <f t="shared" si="526"/>
        <v>2020</v>
      </c>
      <c r="B16868" s="263" t="s">
        <v>2228</v>
      </c>
      <c r="C16868" s="264" t="s">
        <v>138</v>
      </c>
      <c r="D16868" s="74" t="str">
        <f t="shared" si="527"/>
        <v>jan/2020</v>
      </c>
      <c r="E16868" s="267">
        <v>43857</v>
      </c>
      <c r="F16868" s="285">
        <v>18900</v>
      </c>
      <c r="G16868" s="285" t="s">
        <v>2229</v>
      </c>
      <c r="H16868" s="268" t="s">
        <v>5152</v>
      </c>
      <c r="I16868" s="268" t="s">
        <v>618</v>
      </c>
      <c r="J16868" s="269">
        <v>-24563.38</v>
      </c>
      <c r="K16868" s="83" t="str">
        <f>IFERROR(IFERROR(VLOOKUP(I16868,'DE-PARA'!B:D,3,0),VLOOKUP(I16868,'DE-PARA'!C:D,2,0)),"NÃO ENCONTRADO")</f>
        <v>Serviços</v>
      </c>
      <c r="L16868" s="50" t="str">
        <f>VLOOKUP(K16868,'Base -Receita-Despesa'!$B:$AS,1,FALSE)</f>
        <v>Serviços</v>
      </c>
    </row>
    <row r="16869" spans="1:12" x14ac:dyDescent="0.3">
      <c r="A16869" s="82" t="str">
        <f t="shared" si="526"/>
        <v>2020</v>
      </c>
      <c r="B16869" s="263" t="s">
        <v>2228</v>
      </c>
      <c r="C16869" s="264" t="s">
        <v>138</v>
      </c>
      <c r="D16869" s="74" t="str">
        <f t="shared" si="527"/>
        <v>jan/2020</v>
      </c>
      <c r="E16869" s="267">
        <v>43857</v>
      </c>
      <c r="F16869" s="285" t="s">
        <v>437</v>
      </c>
      <c r="G16869" s="285" t="s">
        <v>2229</v>
      </c>
      <c r="H16869" s="268" t="s">
        <v>438</v>
      </c>
      <c r="I16869" s="283" t="s">
        <v>439</v>
      </c>
      <c r="J16869" s="268">
        <v>-998</v>
      </c>
      <c r="K16869" s="83" t="str">
        <f>IFERROR(IFERROR(VLOOKUP(I16869,'DE-PARA'!B:D,3,0),VLOOKUP(I16869,'DE-PARA'!C:D,2,0)),"NÃO ENCONTRADO")</f>
        <v>Aluguéis</v>
      </c>
      <c r="L16869" s="50" t="str">
        <f>VLOOKUP(K16869,'Base -Receita-Despesa'!$B:$AS,1,FALSE)</f>
        <v>Aluguéis</v>
      </c>
    </row>
    <row r="16870" spans="1:12" x14ac:dyDescent="0.3">
      <c r="A16870" s="82" t="str">
        <f t="shared" si="526"/>
        <v>2020</v>
      </c>
      <c r="B16870" s="263" t="s">
        <v>2228</v>
      </c>
      <c r="C16870" s="264" t="s">
        <v>138</v>
      </c>
      <c r="D16870" s="74" t="str">
        <f t="shared" si="527"/>
        <v>jan/2020</v>
      </c>
      <c r="E16870" s="267">
        <v>43857</v>
      </c>
      <c r="F16870" s="285">
        <v>1976</v>
      </c>
      <c r="G16870" s="285" t="s">
        <v>2229</v>
      </c>
      <c r="H16870" s="268" t="s">
        <v>5133</v>
      </c>
      <c r="I16870" s="268" t="s">
        <v>145</v>
      </c>
      <c r="J16870" s="269">
        <v>-3500</v>
      </c>
      <c r="K16870" s="83" t="str">
        <f>IFERROR(IFERROR(VLOOKUP(I16870,'DE-PARA'!B:D,3,0),VLOOKUP(I16870,'DE-PARA'!C:D,2,0)),"NÃO ENCONTRADO")</f>
        <v>Serviços</v>
      </c>
      <c r="L16870" s="50" t="str">
        <f>VLOOKUP(K16870,'Base -Receita-Despesa'!$B:$AS,1,FALSE)</f>
        <v>Serviços</v>
      </c>
    </row>
    <row r="16871" spans="1:12" x14ac:dyDescent="0.3">
      <c r="A16871" s="82" t="str">
        <f t="shared" si="526"/>
        <v>2020</v>
      </c>
      <c r="B16871" s="263" t="s">
        <v>2228</v>
      </c>
      <c r="C16871" s="264" t="s">
        <v>138</v>
      </c>
      <c r="D16871" s="74" t="str">
        <f t="shared" si="527"/>
        <v>jan/2020</v>
      </c>
      <c r="E16871" s="267">
        <v>43857</v>
      </c>
      <c r="F16871" s="285">
        <v>20392</v>
      </c>
      <c r="G16871" s="285" t="s">
        <v>2229</v>
      </c>
      <c r="H16871" s="268" t="s">
        <v>4792</v>
      </c>
      <c r="I16871" s="268" t="s">
        <v>2181</v>
      </c>
      <c r="J16871" s="269">
        <v>-4023.1</v>
      </c>
      <c r="K16871" s="83" t="str">
        <f>IFERROR(IFERROR(VLOOKUP(I16871,'DE-PARA'!B:D,3,0),VLOOKUP(I16871,'DE-PARA'!C:D,2,0)),"NÃO ENCONTRADO")</f>
        <v>Materiais</v>
      </c>
      <c r="L16871" s="50" t="str">
        <f>VLOOKUP(K16871,'Base -Receita-Despesa'!$B:$AS,1,FALSE)</f>
        <v>Materiais</v>
      </c>
    </row>
    <row r="16872" spans="1:12" x14ac:dyDescent="0.3">
      <c r="A16872" s="82" t="str">
        <f t="shared" si="526"/>
        <v>2020</v>
      </c>
      <c r="B16872" s="263" t="s">
        <v>2228</v>
      </c>
      <c r="C16872" s="264" t="s">
        <v>138</v>
      </c>
      <c r="D16872" s="74" t="str">
        <f t="shared" si="527"/>
        <v>jan/2020</v>
      </c>
      <c r="E16872" s="267">
        <v>43857</v>
      </c>
      <c r="F16872" s="285">
        <v>20243</v>
      </c>
      <c r="G16872" s="285" t="s">
        <v>2229</v>
      </c>
      <c r="H16872" s="268" t="s">
        <v>4792</v>
      </c>
      <c r="I16872" s="268" t="s">
        <v>2181</v>
      </c>
      <c r="J16872" s="269">
        <v>-1789</v>
      </c>
      <c r="K16872" s="83" t="str">
        <f>IFERROR(IFERROR(VLOOKUP(I16872,'DE-PARA'!B:D,3,0),VLOOKUP(I16872,'DE-PARA'!C:D,2,0)),"NÃO ENCONTRADO")</f>
        <v>Materiais</v>
      </c>
      <c r="L16872" s="50" t="str">
        <f>VLOOKUP(K16872,'Base -Receita-Despesa'!$B:$AS,1,FALSE)</f>
        <v>Materiais</v>
      </c>
    </row>
    <row r="16873" spans="1:12" x14ac:dyDescent="0.3">
      <c r="A16873" s="82" t="str">
        <f t="shared" si="526"/>
        <v>2020</v>
      </c>
      <c r="B16873" s="263" t="s">
        <v>2228</v>
      </c>
      <c r="C16873" s="264" t="s">
        <v>138</v>
      </c>
      <c r="D16873" s="74" t="str">
        <f t="shared" si="527"/>
        <v>jan/2020</v>
      </c>
      <c r="E16873" s="267">
        <v>43857</v>
      </c>
      <c r="F16873" s="285">
        <v>1155193</v>
      </c>
      <c r="G16873" s="285" t="s">
        <v>2232</v>
      </c>
      <c r="H16873" s="268" t="s">
        <v>5153</v>
      </c>
      <c r="I16873" s="268" t="s">
        <v>2182</v>
      </c>
      <c r="J16873" s="269">
        <v>-2589.87</v>
      </c>
      <c r="K16873" s="83" t="str">
        <f>IFERROR(IFERROR(VLOOKUP(I16873,'DE-PARA'!B:D,3,0),VLOOKUP(I16873,'DE-PARA'!C:D,2,0)),"NÃO ENCONTRADO")</f>
        <v>Materiais</v>
      </c>
      <c r="L16873" s="50" t="str">
        <f>VLOOKUP(K16873,'Base -Receita-Despesa'!$B:$AS,1,FALSE)</f>
        <v>Materiais</v>
      </c>
    </row>
    <row r="16874" spans="1:12" x14ac:dyDescent="0.3">
      <c r="A16874" s="82" t="str">
        <f t="shared" ref="A16874:A16937" si="528">IF(K16874="NÃO ENCONTRADO",0,RIGHT(D16874,4))</f>
        <v>2020</v>
      </c>
      <c r="B16874" s="263" t="s">
        <v>2228</v>
      </c>
      <c r="C16874" s="264" t="s">
        <v>138</v>
      </c>
      <c r="D16874" s="74" t="str">
        <f t="shared" si="527"/>
        <v>jan/2020</v>
      </c>
      <c r="E16874" s="267">
        <v>43857</v>
      </c>
      <c r="F16874" s="285">
        <v>1155193</v>
      </c>
      <c r="G16874" s="285" t="s">
        <v>2284</v>
      </c>
      <c r="H16874" s="268" t="s">
        <v>5153</v>
      </c>
      <c r="I16874" s="268" t="s">
        <v>2182</v>
      </c>
      <c r="J16874" s="269">
        <v>-2589.87</v>
      </c>
      <c r="K16874" s="83" t="str">
        <f>IFERROR(IFERROR(VLOOKUP(I16874,'DE-PARA'!B:D,3,0),VLOOKUP(I16874,'DE-PARA'!C:D,2,0)),"NÃO ENCONTRADO")</f>
        <v>Materiais</v>
      </c>
      <c r="L16874" s="50" t="str">
        <f>VLOOKUP(K16874,'Base -Receita-Despesa'!$B:$AS,1,FALSE)</f>
        <v>Materiais</v>
      </c>
    </row>
    <row r="16875" spans="1:12" x14ac:dyDescent="0.3">
      <c r="A16875" s="82" t="str">
        <f t="shared" si="528"/>
        <v>2020</v>
      </c>
      <c r="B16875" s="263" t="s">
        <v>2228</v>
      </c>
      <c r="C16875" s="264" t="s">
        <v>138</v>
      </c>
      <c r="D16875" s="74" t="str">
        <f t="shared" si="527"/>
        <v>jan/2020</v>
      </c>
      <c r="E16875" s="267">
        <v>43857</v>
      </c>
      <c r="F16875" s="285">
        <v>1155670</v>
      </c>
      <c r="G16875" s="285" t="s">
        <v>2229</v>
      </c>
      <c r="H16875" s="268" t="s">
        <v>5153</v>
      </c>
      <c r="I16875" s="268" t="s">
        <v>2182</v>
      </c>
      <c r="J16875" s="268">
        <v>-414</v>
      </c>
      <c r="K16875" s="83" t="str">
        <f>IFERROR(IFERROR(VLOOKUP(I16875,'DE-PARA'!B:D,3,0),VLOOKUP(I16875,'DE-PARA'!C:D,2,0)),"NÃO ENCONTRADO")</f>
        <v>Materiais</v>
      </c>
      <c r="L16875" s="50" t="str">
        <f>VLOOKUP(K16875,'Base -Receita-Despesa'!$B:$AS,1,FALSE)</f>
        <v>Materiais</v>
      </c>
    </row>
    <row r="16876" spans="1:12" x14ac:dyDescent="0.3">
      <c r="A16876" s="82" t="str">
        <f t="shared" si="528"/>
        <v>2020</v>
      </c>
      <c r="B16876" s="263" t="s">
        <v>2228</v>
      </c>
      <c r="C16876" s="264" t="s">
        <v>138</v>
      </c>
      <c r="D16876" s="74" t="str">
        <f t="shared" si="527"/>
        <v>jan/2020</v>
      </c>
      <c r="E16876" s="267">
        <v>43857</v>
      </c>
      <c r="F16876" s="285">
        <v>1131022</v>
      </c>
      <c r="G16876" s="285" t="s">
        <v>2232</v>
      </c>
      <c r="H16876" s="268" t="s">
        <v>5153</v>
      </c>
      <c r="I16876" s="268" t="s">
        <v>2182</v>
      </c>
      <c r="J16876" s="269">
        <v>-2663.95</v>
      </c>
      <c r="K16876" s="83" t="str">
        <f>IFERROR(IFERROR(VLOOKUP(I16876,'DE-PARA'!B:D,3,0),VLOOKUP(I16876,'DE-PARA'!C:D,2,0)),"NÃO ENCONTRADO")</f>
        <v>Materiais</v>
      </c>
      <c r="L16876" s="50" t="str">
        <f>VLOOKUP(K16876,'Base -Receita-Despesa'!$B:$AS,1,FALSE)</f>
        <v>Materiais</v>
      </c>
    </row>
    <row r="16877" spans="1:12" x14ac:dyDescent="0.3">
      <c r="A16877" s="82" t="str">
        <f t="shared" si="528"/>
        <v>2020</v>
      </c>
      <c r="B16877" s="263" t="s">
        <v>2228</v>
      </c>
      <c r="C16877" s="264" t="s">
        <v>138</v>
      </c>
      <c r="D16877" s="74" t="str">
        <f t="shared" si="527"/>
        <v>jan/2020</v>
      </c>
      <c r="E16877" s="267">
        <v>43857</v>
      </c>
      <c r="F16877" s="285">
        <v>177</v>
      </c>
      <c r="G16877" s="285" t="s">
        <v>2229</v>
      </c>
      <c r="H16877" s="268" t="s">
        <v>4736</v>
      </c>
      <c r="I16877" s="268" t="s">
        <v>179</v>
      </c>
      <c r="J16877" s="269">
        <v>-3414.23</v>
      </c>
      <c r="K16877" s="83" t="str">
        <f>IFERROR(IFERROR(VLOOKUP(I16877,'DE-PARA'!B:D,3,0),VLOOKUP(I16877,'DE-PARA'!C:D,2,0)),"NÃO ENCONTRADO")</f>
        <v>Serviços</v>
      </c>
      <c r="L16877" s="50" t="str">
        <f>VLOOKUP(K16877,'Base -Receita-Despesa'!$B:$AS,1,FALSE)</f>
        <v>Serviços</v>
      </c>
    </row>
    <row r="16878" spans="1:12" x14ac:dyDescent="0.3">
      <c r="A16878" s="82" t="str">
        <f t="shared" si="528"/>
        <v>2020</v>
      </c>
      <c r="B16878" s="263" t="s">
        <v>2228</v>
      </c>
      <c r="C16878" s="264" t="s">
        <v>138</v>
      </c>
      <c r="D16878" s="74" t="str">
        <f t="shared" si="527"/>
        <v>jan/2020</v>
      </c>
      <c r="E16878" s="267">
        <v>43857</v>
      </c>
      <c r="F16878" s="285">
        <v>196</v>
      </c>
      <c r="G16878" s="285" t="s">
        <v>2229</v>
      </c>
      <c r="H16878" s="268" t="s">
        <v>4736</v>
      </c>
      <c r="I16878" s="268" t="s">
        <v>179</v>
      </c>
      <c r="J16878" s="268">
        <v>-999.48</v>
      </c>
      <c r="K16878" s="83" t="str">
        <f>IFERROR(IFERROR(VLOOKUP(I16878,'DE-PARA'!B:D,3,0),VLOOKUP(I16878,'DE-PARA'!C:D,2,0)),"NÃO ENCONTRADO")</f>
        <v>Serviços</v>
      </c>
      <c r="L16878" s="50" t="str">
        <f>VLOOKUP(K16878,'Base -Receita-Despesa'!$B:$AS,1,FALSE)</f>
        <v>Serviços</v>
      </c>
    </row>
    <row r="16879" spans="1:12" x14ac:dyDescent="0.3">
      <c r="A16879" s="82" t="str">
        <f t="shared" si="528"/>
        <v>2020</v>
      </c>
      <c r="B16879" s="263" t="s">
        <v>2228</v>
      </c>
      <c r="C16879" s="264" t="s">
        <v>138</v>
      </c>
      <c r="D16879" s="74" t="str">
        <f t="shared" si="527"/>
        <v>jan/2020</v>
      </c>
      <c r="E16879" s="267">
        <v>43857</v>
      </c>
      <c r="F16879" s="285">
        <v>194</v>
      </c>
      <c r="G16879" s="285" t="s">
        <v>2229</v>
      </c>
      <c r="H16879" s="268" t="s">
        <v>4736</v>
      </c>
      <c r="I16879" s="268" t="s">
        <v>179</v>
      </c>
      <c r="J16879" s="269">
        <v>-6061.58</v>
      </c>
      <c r="K16879" s="83" t="str">
        <f>IFERROR(IFERROR(VLOOKUP(I16879,'DE-PARA'!B:D,3,0),VLOOKUP(I16879,'DE-PARA'!C:D,2,0)),"NÃO ENCONTRADO")</f>
        <v>Serviços</v>
      </c>
      <c r="L16879" s="50" t="str">
        <f>VLOOKUP(K16879,'Base -Receita-Despesa'!$B:$AS,1,FALSE)</f>
        <v>Serviços</v>
      </c>
    </row>
    <row r="16880" spans="1:12" x14ac:dyDescent="0.3">
      <c r="A16880" s="82" t="str">
        <f t="shared" si="528"/>
        <v>2020</v>
      </c>
      <c r="B16880" s="263" t="s">
        <v>2228</v>
      </c>
      <c r="C16880" s="264" t="s">
        <v>138</v>
      </c>
      <c r="D16880" s="74" t="str">
        <f t="shared" si="527"/>
        <v>jan/2020</v>
      </c>
      <c r="E16880" s="267">
        <v>43857</v>
      </c>
      <c r="F16880" s="285">
        <v>185</v>
      </c>
      <c r="G16880" s="285" t="s">
        <v>2229</v>
      </c>
      <c r="H16880" s="268" t="s">
        <v>4736</v>
      </c>
      <c r="I16880" s="268" t="s">
        <v>188</v>
      </c>
      <c r="J16880" s="269">
        <v>-32526.75</v>
      </c>
      <c r="K16880" s="83" t="str">
        <f>IFERROR(IFERROR(VLOOKUP(I16880,'DE-PARA'!B:D,3,0),VLOOKUP(I16880,'DE-PARA'!C:D,2,0)),"NÃO ENCONTRADO")</f>
        <v>Serviços</v>
      </c>
      <c r="L16880" s="50" t="str">
        <f>VLOOKUP(K16880,'Base -Receita-Despesa'!$B:$AS,1,FALSE)</f>
        <v>Serviços</v>
      </c>
    </row>
    <row r="16881" spans="1:12" x14ac:dyDescent="0.3">
      <c r="A16881" s="82" t="str">
        <f t="shared" si="528"/>
        <v>2020</v>
      </c>
      <c r="B16881" s="263" t="s">
        <v>2228</v>
      </c>
      <c r="C16881" s="264" t="s">
        <v>138</v>
      </c>
      <c r="D16881" s="74" t="str">
        <f t="shared" si="527"/>
        <v>jan/2020</v>
      </c>
      <c r="E16881" s="267">
        <v>43857</v>
      </c>
      <c r="F16881" s="285">
        <v>186</v>
      </c>
      <c r="G16881" s="285" t="s">
        <v>2229</v>
      </c>
      <c r="H16881" s="268" t="s">
        <v>4736</v>
      </c>
      <c r="I16881" s="268" t="s">
        <v>188</v>
      </c>
      <c r="J16881" s="269">
        <v>-43871.79</v>
      </c>
      <c r="K16881" s="83" t="str">
        <f>IFERROR(IFERROR(VLOOKUP(I16881,'DE-PARA'!B:D,3,0),VLOOKUP(I16881,'DE-PARA'!C:D,2,0)),"NÃO ENCONTRADO")</f>
        <v>Serviços</v>
      </c>
      <c r="L16881" s="50" t="str">
        <f>VLOOKUP(K16881,'Base -Receita-Despesa'!$B:$AS,1,FALSE)</f>
        <v>Serviços</v>
      </c>
    </row>
    <row r="16882" spans="1:12" x14ac:dyDescent="0.3">
      <c r="A16882" s="82" t="str">
        <f t="shared" si="528"/>
        <v>2020</v>
      </c>
      <c r="B16882" s="263" t="s">
        <v>2228</v>
      </c>
      <c r="C16882" s="264" t="s">
        <v>138</v>
      </c>
      <c r="D16882" s="74" t="str">
        <f t="shared" si="527"/>
        <v>jan/2020</v>
      </c>
      <c r="E16882" s="267">
        <v>43857</v>
      </c>
      <c r="F16882" s="285">
        <v>95</v>
      </c>
      <c r="G16882" s="285" t="s">
        <v>2229</v>
      </c>
      <c r="H16882" s="268" t="s">
        <v>5154</v>
      </c>
      <c r="I16882" s="283" t="s">
        <v>145</v>
      </c>
      <c r="J16882" s="269">
        <v>-27466.5</v>
      </c>
      <c r="K16882" s="83" t="str">
        <f>IFERROR(IFERROR(VLOOKUP(I16882,'DE-PARA'!B:D,3,0),VLOOKUP(I16882,'DE-PARA'!C:D,2,0)),"NÃO ENCONTRADO")</f>
        <v>Serviços</v>
      </c>
      <c r="L16882" s="50" t="str">
        <f>VLOOKUP(K16882,'Base -Receita-Despesa'!$B:$AS,1,FALSE)</f>
        <v>Serviços</v>
      </c>
    </row>
    <row r="16883" spans="1:12" x14ac:dyDescent="0.3">
      <c r="A16883" s="82" t="str">
        <f t="shared" si="528"/>
        <v>2020</v>
      </c>
      <c r="B16883" s="263" t="s">
        <v>2228</v>
      </c>
      <c r="C16883" s="264" t="s">
        <v>138</v>
      </c>
      <c r="D16883" s="74" t="str">
        <f t="shared" si="527"/>
        <v>jan/2020</v>
      </c>
      <c r="E16883" s="267">
        <v>43857</v>
      </c>
      <c r="F16883" s="285">
        <v>83066</v>
      </c>
      <c r="G16883" s="285" t="s">
        <v>2229</v>
      </c>
      <c r="H16883" s="268" t="s">
        <v>2231</v>
      </c>
      <c r="I16883" s="268" t="s">
        <v>2185</v>
      </c>
      <c r="J16883" s="268">
        <v>-702.47</v>
      </c>
      <c r="K16883" s="83" t="str">
        <f>IFERROR(IFERROR(VLOOKUP(I16883,'DE-PARA'!B:D,3,0),VLOOKUP(I16883,'DE-PARA'!C:D,2,0)),"NÃO ENCONTRADO")</f>
        <v>Materiais</v>
      </c>
      <c r="L16883" s="50" t="str">
        <f>VLOOKUP(K16883,'Base -Receita-Despesa'!$B:$AS,1,FALSE)</f>
        <v>Materiais</v>
      </c>
    </row>
    <row r="16884" spans="1:12" x14ac:dyDescent="0.3">
      <c r="A16884" s="82" t="str">
        <f t="shared" si="528"/>
        <v>2020</v>
      </c>
      <c r="B16884" s="263" t="s">
        <v>2228</v>
      </c>
      <c r="C16884" s="264" t="s">
        <v>138</v>
      </c>
      <c r="D16884" s="74" t="str">
        <f t="shared" si="527"/>
        <v>jan/2020</v>
      </c>
      <c r="E16884" s="267">
        <v>43857</v>
      </c>
      <c r="F16884" s="285" t="s">
        <v>4616</v>
      </c>
      <c r="G16884" s="285" t="s">
        <v>2229</v>
      </c>
      <c r="H16884" s="268" t="s">
        <v>4663</v>
      </c>
      <c r="I16884" s="268" t="s">
        <v>540</v>
      </c>
      <c r="J16884" s="268">
        <v>-450.34</v>
      </c>
      <c r="K16884" s="83" t="str">
        <f>IFERROR(IFERROR(VLOOKUP(I16884,'DE-PARA'!B:D,3,0),VLOOKUP(I16884,'DE-PARA'!C:D,2,0)),"NÃO ENCONTRADO")</f>
        <v>Tributos, Taxas e Contribuições</v>
      </c>
      <c r="L16884" s="50" t="str">
        <f>VLOOKUP(K16884,'Base -Receita-Despesa'!$B:$AS,1,FALSE)</f>
        <v>Tributos, Taxas e Contribuições</v>
      </c>
    </row>
    <row r="16885" spans="1:12" x14ac:dyDescent="0.3">
      <c r="A16885" s="82" t="str">
        <f t="shared" si="528"/>
        <v>2020</v>
      </c>
      <c r="B16885" s="263" t="s">
        <v>2228</v>
      </c>
      <c r="C16885" s="264" t="s">
        <v>138</v>
      </c>
      <c r="D16885" s="74" t="str">
        <f t="shared" si="527"/>
        <v>jan/2020</v>
      </c>
      <c r="E16885" s="267">
        <v>43857</v>
      </c>
      <c r="F16885" s="285">
        <v>1238</v>
      </c>
      <c r="G16885" s="285" t="s">
        <v>2229</v>
      </c>
      <c r="H16885" s="268" t="s">
        <v>5155</v>
      </c>
      <c r="I16885" s="268" t="s">
        <v>120</v>
      </c>
      <c r="J16885" s="269">
        <v>-2300</v>
      </c>
      <c r="K16885" s="83" t="str">
        <f>IFERROR(IFERROR(VLOOKUP(I16885,'DE-PARA'!B:D,3,0),VLOOKUP(I16885,'DE-PARA'!C:D,2,0)),"NÃO ENCONTRADO")</f>
        <v>Serviços</v>
      </c>
      <c r="L16885" s="50" t="str">
        <f>VLOOKUP(K16885,'Base -Receita-Despesa'!$B:$AS,1,FALSE)</f>
        <v>Serviços</v>
      </c>
    </row>
    <row r="16886" spans="1:12" x14ac:dyDescent="0.3">
      <c r="A16886" s="82" t="str">
        <f t="shared" si="528"/>
        <v>2020</v>
      </c>
      <c r="B16886" s="263" t="s">
        <v>2228</v>
      </c>
      <c r="C16886" s="264" t="s">
        <v>138</v>
      </c>
      <c r="D16886" s="74" t="str">
        <f t="shared" si="527"/>
        <v>jan/2020</v>
      </c>
      <c r="E16886" s="267">
        <v>43857</v>
      </c>
      <c r="F16886" s="285">
        <v>306</v>
      </c>
      <c r="G16886" s="285" t="s">
        <v>2229</v>
      </c>
      <c r="H16886" s="268" t="s">
        <v>5156</v>
      </c>
      <c r="I16886" s="268" t="s">
        <v>164</v>
      </c>
      <c r="J16886" s="269">
        <v>-6200</v>
      </c>
      <c r="K16886" s="83" t="str">
        <f>IFERROR(IFERROR(VLOOKUP(I16886,'DE-PARA'!B:D,3,0),VLOOKUP(I16886,'DE-PARA'!C:D,2,0)),"NÃO ENCONTRADO")</f>
        <v>Concessionárias (água, luz e telefone)</v>
      </c>
      <c r="L16886" s="50" t="str">
        <f>VLOOKUP(K16886,'Base -Receita-Despesa'!$B:$AS,1,FALSE)</f>
        <v>Concessionárias (água, luz e telefone)</v>
      </c>
    </row>
    <row r="16887" spans="1:12" x14ac:dyDescent="0.3">
      <c r="A16887" s="82" t="str">
        <f t="shared" si="528"/>
        <v>2020</v>
      </c>
      <c r="B16887" s="263" t="s">
        <v>2228</v>
      </c>
      <c r="C16887" s="264" t="s">
        <v>138</v>
      </c>
      <c r="D16887" s="74" t="str">
        <f t="shared" si="527"/>
        <v>jan/2020</v>
      </c>
      <c r="E16887" s="267">
        <v>43857</v>
      </c>
      <c r="F16887" s="285">
        <v>607</v>
      </c>
      <c r="G16887" s="285" t="s">
        <v>2229</v>
      </c>
      <c r="H16887" s="268" t="s">
        <v>5157</v>
      </c>
      <c r="I16887" s="268" t="s">
        <v>116</v>
      </c>
      <c r="J16887" s="269">
        <v>-15353.22</v>
      </c>
      <c r="K16887" s="83" t="str">
        <f>IFERROR(IFERROR(VLOOKUP(I16887,'DE-PARA'!B:D,3,0),VLOOKUP(I16887,'DE-PARA'!C:D,2,0)),"NÃO ENCONTRADO")</f>
        <v>Serviços</v>
      </c>
      <c r="L16887" s="50" t="str">
        <f>VLOOKUP(K16887,'Base -Receita-Despesa'!$B:$AS,1,FALSE)</f>
        <v>Serviços</v>
      </c>
    </row>
    <row r="16888" spans="1:12" x14ac:dyDescent="0.3">
      <c r="A16888" s="82" t="str">
        <f t="shared" si="528"/>
        <v>2020</v>
      </c>
      <c r="B16888" s="263" t="s">
        <v>2228</v>
      </c>
      <c r="C16888" s="264" t="s">
        <v>138</v>
      </c>
      <c r="D16888" s="74" t="str">
        <f t="shared" si="527"/>
        <v>jan/2020</v>
      </c>
      <c r="E16888" s="267">
        <v>43857</v>
      </c>
      <c r="F16888" s="285">
        <v>606</v>
      </c>
      <c r="G16888" s="285" t="s">
        <v>2229</v>
      </c>
      <c r="H16888" s="268" t="s">
        <v>5157</v>
      </c>
      <c r="I16888" s="268" t="s">
        <v>116</v>
      </c>
      <c r="J16888" s="269">
        <v>-8495.6</v>
      </c>
      <c r="K16888" s="83" t="str">
        <f>IFERROR(IFERROR(VLOOKUP(I16888,'DE-PARA'!B:D,3,0),VLOOKUP(I16888,'DE-PARA'!C:D,2,0)),"NÃO ENCONTRADO")</f>
        <v>Serviços</v>
      </c>
      <c r="L16888" s="50" t="str">
        <f>VLOOKUP(K16888,'Base -Receita-Despesa'!$B:$AS,1,FALSE)</f>
        <v>Serviços</v>
      </c>
    </row>
    <row r="16889" spans="1:12" x14ac:dyDescent="0.3">
      <c r="A16889" s="82" t="str">
        <f t="shared" si="528"/>
        <v>2020</v>
      </c>
      <c r="B16889" s="263" t="s">
        <v>2228</v>
      </c>
      <c r="C16889" s="264" t="s">
        <v>138</v>
      </c>
      <c r="D16889" s="74" t="str">
        <f t="shared" si="527"/>
        <v>jan/2020</v>
      </c>
      <c r="E16889" s="267">
        <v>43857</v>
      </c>
      <c r="F16889" s="285" t="s">
        <v>1261</v>
      </c>
      <c r="G16889" s="285" t="s">
        <v>2229</v>
      </c>
      <c r="H16889" s="268" t="s">
        <v>2250</v>
      </c>
      <c r="I16889" s="268" t="s">
        <v>135</v>
      </c>
      <c r="J16889" s="268">
        <v>-9.5</v>
      </c>
      <c r="K16889" s="83" t="str">
        <f>IFERROR(IFERROR(VLOOKUP(I16889,'DE-PARA'!B:D,3,0),VLOOKUP(I16889,'DE-PARA'!C:D,2,0)),"NÃO ENCONTRADO")</f>
        <v>Outras Saídas</v>
      </c>
      <c r="L16889" s="50" t="str">
        <f>VLOOKUP(K16889,'Base -Receita-Despesa'!$B:$AS,1,FALSE)</f>
        <v>Outras Saídas</v>
      </c>
    </row>
    <row r="16890" spans="1:12" x14ac:dyDescent="0.3">
      <c r="A16890" s="82" t="str">
        <f t="shared" si="528"/>
        <v>2020</v>
      </c>
      <c r="B16890" s="263" t="s">
        <v>2228</v>
      </c>
      <c r="C16890" s="264" t="s">
        <v>138</v>
      </c>
      <c r="D16890" s="74" t="str">
        <f t="shared" si="527"/>
        <v>jan/2020</v>
      </c>
      <c r="E16890" s="267">
        <v>43857</v>
      </c>
      <c r="F16890" s="285" t="s">
        <v>1261</v>
      </c>
      <c r="G16890" s="285" t="s">
        <v>2229</v>
      </c>
      <c r="H16890" s="268" t="s">
        <v>2250</v>
      </c>
      <c r="I16890" s="268" t="s">
        <v>135</v>
      </c>
      <c r="J16890" s="268">
        <v>-9.5</v>
      </c>
      <c r="K16890" s="83" t="str">
        <f>IFERROR(IFERROR(VLOOKUP(I16890,'DE-PARA'!B:D,3,0),VLOOKUP(I16890,'DE-PARA'!C:D,2,0)),"NÃO ENCONTRADO")</f>
        <v>Outras Saídas</v>
      </c>
      <c r="L16890" s="50" t="str">
        <f>VLOOKUP(K16890,'Base -Receita-Despesa'!$B:$AS,1,FALSE)</f>
        <v>Outras Saídas</v>
      </c>
    </row>
    <row r="16891" spans="1:12" x14ac:dyDescent="0.3">
      <c r="A16891" s="82" t="str">
        <f t="shared" si="528"/>
        <v>2020</v>
      </c>
      <c r="B16891" s="263" t="s">
        <v>2228</v>
      </c>
      <c r="C16891" s="264" t="s">
        <v>138</v>
      </c>
      <c r="D16891" s="74" t="str">
        <f t="shared" si="527"/>
        <v>jan/2020</v>
      </c>
      <c r="E16891" s="267">
        <v>43857</v>
      </c>
      <c r="F16891" s="285" t="s">
        <v>1261</v>
      </c>
      <c r="G16891" s="285" t="s">
        <v>2229</v>
      </c>
      <c r="H16891" s="268" t="s">
        <v>2250</v>
      </c>
      <c r="I16891" s="268" t="s">
        <v>135</v>
      </c>
      <c r="J16891" s="268">
        <v>-9.5</v>
      </c>
      <c r="K16891" s="83" t="str">
        <f>IFERROR(IFERROR(VLOOKUP(I16891,'DE-PARA'!B:D,3,0),VLOOKUP(I16891,'DE-PARA'!C:D,2,0)),"NÃO ENCONTRADO")</f>
        <v>Outras Saídas</v>
      </c>
      <c r="L16891" s="50" t="str">
        <f>VLOOKUP(K16891,'Base -Receita-Despesa'!$B:$AS,1,FALSE)</f>
        <v>Outras Saídas</v>
      </c>
    </row>
    <row r="16892" spans="1:12" x14ac:dyDescent="0.3">
      <c r="A16892" s="82" t="str">
        <f t="shared" si="528"/>
        <v>2020</v>
      </c>
      <c r="B16892" s="263" t="s">
        <v>2228</v>
      </c>
      <c r="C16892" s="264" t="s">
        <v>138</v>
      </c>
      <c r="D16892" s="74" t="str">
        <f t="shared" si="527"/>
        <v>jan/2020</v>
      </c>
      <c r="E16892" s="267">
        <v>43857</v>
      </c>
      <c r="F16892" s="285" t="s">
        <v>1261</v>
      </c>
      <c r="G16892" s="285" t="s">
        <v>2229</v>
      </c>
      <c r="H16892" s="268" t="s">
        <v>2250</v>
      </c>
      <c r="I16892" s="268" t="s">
        <v>135</v>
      </c>
      <c r="J16892" s="268">
        <v>-9.5</v>
      </c>
      <c r="K16892" s="83" t="str">
        <f>IFERROR(IFERROR(VLOOKUP(I16892,'DE-PARA'!B:D,3,0),VLOOKUP(I16892,'DE-PARA'!C:D,2,0)),"NÃO ENCONTRADO")</f>
        <v>Outras Saídas</v>
      </c>
      <c r="L16892" s="50" t="str">
        <f>VLOOKUP(K16892,'Base -Receita-Despesa'!$B:$AS,1,FALSE)</f>
        <v>Outras Saídas</v>
      </c>
    </row>
    <row r="16893" spans="1:12" x14ac:dyDescent="0.3">
      <c r="A16893" s="82" t="str">
        <f t="shared" si="528"/>
        <v>2020</v>
      </c>
      <c r="B16893" s="263" t="s">
        <v>2228</v>
      </c>
      <c r="C16893" s="264" t="s">
        <v>138</v>
      </c>
      <c r="D16893" s="74" t="str">
        <f t="shared" si="527"/>
        <v>jan/2020</v>
      </c>
      <c r="E16893" s="267">
        <v>43857</v>
      </c>
      <c r="F16893" s="285" t="s">
        <v>1261</v>
      </c>
      <c r="G16893" s="285" t="s">
        <v>2229</v>
      </c>
      <c r="H16893" s="268" t="s">
        <v>2250</v>
      </c>
      <c r="I16893" s="268" t="s">
        <v>135</v>
      </c>
      <c r="J16893" s="268">
        <v>-9.5</v>
      </c>
      <c r="K16893" s="83" t="str">
        <f>IFERROR(IFERROR(VLOOKUP(I16893,'DE-PARA'!B:D,3,0),VLOOKUP(I16893,'DE-PARA'!C:D,2,0)),"NÃO ENCONTRADO")</f>
        <v>Outras Saídas</v>
      </c>
      <c r="L16893" s="50" t="str">
        <f>VLOOKUP(K16893,'Base -Receita-Despesa'!$B:$AS,1,FALSE)</f>
        <v>Outras Saídas</v>
      </c>
    </row>
    <row r="16894" spans="1:12" x14ac:dyDescent="0.3">
      <c r="A16894" s="82" t="str">
        <f t="shared" si="528"/>
        <v>2020</v>
      </c>
      <c r="B16894" s="263" t="s">
        <v>2228</v>
      </c>
      <c r="C16894" s="264" t="s">
        <v>138</v>
      </c>
      <c r="D16894" s="74" t="str">
        <f t="shared" si="527"/>
        <v>jan/2020</v>
      </c>
      <c r="E16894" s="267">
        <v>43857</v>
      </c>
      <c r="F16894" s="285" t="s">
        <v>1261</v>
      </c>
      <c r="G16894" s="285" t="s">
        <v>2229</v>
      </c>
      <c r="H16894" s="268" t="s">
        <v>2250</v>
      </c>
      <c r="I16894" s="268" t="s">
        <v>135</v>
      </c>
      <c r="J16894" s="268">
        <v>-9.5</v>
      </c>
      <c r="K16894" s="83" t="str">
        <f>IFERROR(IFERROR(VLOOKUP(I16894,'DE-PARA'!B:D,3,0),VLOOKUP(I16894,'DE-PARA'!C:D,2,0)),"NÃO ENCONTRADO")</f>
        <v>Outras Saídas</v>
      </c>
      <c r="L16894" s="50" t="str">
        <f>VLOOKUP(K16894,'Base -Receita-Despesa'!$B:$AS,1,FALSE)</f>
        <v>Outras Saídas</v>
      </c>
    </row>
    <row r="16895" spans="1:12" x14ac:dyDescent="0.3">
      <c r="A16895" s="82" t="str">
        <f t="shared" si="528"/>
        <v>2020</v>
      </c>
      <c r="B16895" s="263" t="s">
        <v>2228</v>
      </c>
      <c r="C16895" s="264" t="s">
        <v>138</v>
      </c>
      <c r="D16895" s="74" t="str">
        <f t="shared" si="527"/>
        <v>jan/2020</v>
      </c>
      <c r="E16895" s="267">
        <v>43857</v>
      </c>
      <c r="F16895" s="285" t="s">
        <v>1261</v>
      </c>
      <c r="G16895" s="285" t="s">
        <v>2229</v>
      </c>
      <c r="H16895" s="268" t="s">
        <v>2250</v>
      </c>
      <c r="I16895" s="268" t="s">
        <v>135</v>
      </c>
      <c r="J16895" s="268">
        <v>-9.5</v>
      </c>
      <c r="K16895" s="83" t="str">
        <f>IFERROR(IFERROR(VLOOKUP(I16895,'DE-PARA'!B:D,3,0),VLOOKUP(I16895,'DE-PARA'!C:D,2,0)),"NÃO ENCONTRADO")</f>
        <v>Outras Saídas</v>
      </c>
      <c r="L16895" s="50" t="str">
        <f>VLOOKUP(K16895,'Base -Receita-Despesa'!$B:$AS,1,FALSE)</f>
        <v>Outras Saídas</v>
      </c>
    </row>
    <row r="16896" spans="1:12" x14ac:dyDescent="0.3">
      <c r="A16896" s="82" t="str">
        <f t="shared" si="528"/>
        <v>2020</v>
      </c>
      <c r="B16896" s="263" t="s">
        <v>2228</v>
      </c>
      <c r="C16896" s="264" t="s">
        <v>138</v>
      </c>
      <c r="D16896" s="74" t="str">
        <f t="shared" si="527"/>
        <v>jan/2020</v>
      </c>
      <c r="E16896" s="267">
        <v>43857</v>
      </c>
      <c r="F16896" s="285" t="s">
        <v>1261</v>
      </c>
      <c r="G16896" s="285" t="s">
        <v>2229</v>
      </c>
      <c r="H16896" s="268" t="s">
        <v>2250</v>
      </c>
      <c r="I16896" s="268" t="s">
        <v>135</v>
      </c>
      <c r="J16896" s="268">
        <v>-9.5</v>
      </c>
      <c r="K16896" s="83" t="str">
        <f>IFERROR(IFERROR(VLOOKUP(I16896,'DE-PARA'!B:D,3,0),VLOOKUP(I16896,'DE-PARA'!C:D,2,0)),"NÃO ENCONTRADO")</f>
        <v>Outras Saídas</v>
      </c>
      <c r="L16896" s="50" t="str">
        <f>VLOOKUP(K16896,'Base -Receita-Despesa'!$B:$AS,1,FALSE)</f>
        <v>Outras Saídas</v>
      </c>
    </row>
    <row r="16897" spans="1:12" x14ac:dyDescent="0.3">
      <c r="A16897" s="82" t="str">
        <f t="shared" si="528"/>
        <v>2020</v>
      </c>
      <c r="B16897" s="263" t="s">
        <v>2228</v>
      </c>
      <c r="C16897" s="264" t="s">
        <v>138</v>
      </c>
      <c r="D16897" s="74" t="str">
        <f t="shared" si="527"/>
        <v>jan/2020</v>
      </c>
      <c r="E16897" s="267">
        <v>43857</v>
      </c>
      <c r="F16897" s="285" t="s">
        <v>1261</v>
      </c>
      <c r="G16897" s="285" t="s">
        <v>2229</v>
      </c>
      <c r="H16897" s="268" t="s">
        <v>2250</v>
      </c>
      <c r="I16897" s="268" t="s">
        <v>135</v>
      </c>
      <c r="J16897" s="268">
        <v>-9.5</v>
      </c>
      <c r="K16897" s="83" t="str">
        <f>IFERROR(IFERROR(VLOOKUP(I16897,'DE-PARA'!B:D,3,0),VLOOKUP(I16897,'DE-PARA'!C:D,2,0)),"NÃO ENCONTRADO")</f>
        <v>Outras Saídas</v>
      </c>
      <c r="L16897" s="50" t="str">
        <f>VLOOKUP(K16897,'Base -Receita-Despesa'!$B:$AS,1,FALSE)</f>
        <v>Outras Saídas</v>
      </c>
    </row>
    <row r="16898" spans="1:12" x14ac:dyDescent="0.3">
      <c r="A16898" s="82" t="str">
        <f t="shared" si="528"/>
        <v>2020</v>
      </c>
      <c r="B16898" s="263" t="s">
        <v>2228</v>
      </c>
      <c r="C16898" s="264" t="s">
        <v>138</v>
      </c>
      <c r="D16898" s="74" t="str">
        <f t="shared" si="527"/>
        <v>jan/2020</v>
      </c>
      <c r="E16898" s="267">
        <v>43857</v>
      </c>
      <c r="F16898" s="285" t="s">
        <v>1261</v>
      </c>
      <c r="G16898" s="285" t="s">
        <v>2229</v>
      </c>
      <c r="H16898" s="268" t="s">
        <v>2250</v>
      </c>
      <c r="I16898" s="268" t="s">
        <v>135</v>
      </c>
      <c r="J16898" s="268">
        <v>-9.5</v>
      </c>
      <c r="K16898" s="83" t="str">
        <f>IFERROR(IFERROR(VLOOKUP(I16898,'DE-PARA'!B:D,3,0),VLOOKUP(I16898,'DE-PARA'!C:D,2,0)),"NÃO ENCONTRADO")</f>
        <v>Outras Saídas</v>
      </c>
      <c r="L16898" s="50" t="str">
        <f>VLOOKUP(K16898,'Base -Receita-Despesa'!$B:$AS,1,FALSE)</f>
        <v>Outras Saídas</v>
      </c>
    </row>
    <row r="16899" spans="1:12" x14ac:dyDescent="0.3">
      <c r="A16899" s="82" t="str">
        <f t="shared" si="528"/>
        <v>2020</v>
      </c>
      <c r="B16899" s="263" t="s">
        <v>2228</v>
      </c>
      <c r="C16899" s="264" t="s">
        <v>138</v>
      </c>
      <c r="D16899" s="74" t="str">
        <f t="shared" si="527"/>
        <v>jan/2020</v>
      </c>
      <c r="E16899" s="267">
        <v>43857</v>
      </c>
      <c r="F16899" s="285" t="s">
        <v>1261</v>
      </c>
      <c r="G16899" s="285" t="s">
        <v>2229</v>
      </c>
      <c r="H16899" s="268" t="s">
        <v>2250</v>
      </c>
      <c r="I16899" s="268" t="s">
        <v>135</v>
      </c>
      <c r="J16899" s="268">
        <v>-9.5</v>
      </c>
      <c r="K16899" s="83" t="str">
        <f>IFERROR(IFERROR(VLOOKUP(I16899,'DE-PARA'!B:D,3,0),VLOOKUP(I16899,'DE-PARA'!C:D,2,0)),"NÃO ENCONTRADO")</f>
        <v>Outras Saídas</v>
      </c>
      <c r="L16899" s="50" t="str">
        <f>VLOOKUP(K16899,'Base -Receita-Despesa'!$B:$AS,1,FALSE)</f>
        <v>Outras Saídas</v>
      </c>
    </row>
    <row r="16900" spans="1:12" x14ac:dyDescent="0.3">
      <c r="A16900" s="82" t="str">
        <f t="shared" si="528"/>
        <v>2020</v>
      </c>
      <c r="B16900" s="263" t="s">
        <v>2228</v>
      </c>
      <c r="C16900" s="264" t="s">
        <v>138</v>
      </c>
      <c r="D16900" s="74" t="str">
        <f t="shared" ref="D16900:D16963" si="529">TEXT(E16900,"mmm/aaaa")</f>
        <v>jan/2020</v>
      </c>
      <c r="E16900" s="267">
        <v>43857</v>
      </c>
      <c r="F16900" s="285" t="s">
        <v>1261</v>
      </c>
      <c r="G16900" s="285" t="s">
        <v>2229</v>
      </c>
      <c r="H16900" s="268" t="s">
        <v>2250</v>
      </c>
      <c r="I16900" s="268" t="s">
        <v>135</v>
      </c>
      <c r="J16900" s="268">
        <v>-9.5</v>
      </c>
      <c r="K16900" s="83" t="str">
        <f>IFERROR(IFERROR(VLOOKUP(I16900,'DE-PARA'!B:D,3,0),VLOOKUP(I16900,'DE-PARA'!C:D,2,0)),"NÃO ENCONTRADO")</f>
        <v>Outras Saídas</v>
      </c>
      <c r="L16900" s="50" t="str">
        <f>VLOOKUP(K16900,'Base -Receita-Despesa'!$B:$AS,1,FALSE)</f>
        <v>Outras Saídas</v>
      </c>
    </row>
    <row r="16901" spans="1:12" x14ac:dyDescent="0.3">
      <c r="A16901" s="82" t="str">
        <f t="shared" si="528"/>
        <v>2020</v>
      </c>
      <c r="B16901" s="263" t="s">
        <v>2228</v>
      </c>
      <c r="C16901" s="264" t="s">
        <v>138</v>
      </c>
      <c r="D16901" s="74" t="str">
        <f t="shared" si="529"/>
        <v>jan/2020</v>
      </c>
      <c r="E16901" s="267">
        <v>43857</v>
      </c>
      <c r="F16901" s="285" t="s">
        <v>1261</v>
      </c>
      <c r="G16901" s="285" t="s">
        <v>2229</v>
      </c>
      <c r="H16901" s="268" t="s">
        <v>2250</v>
      </c>
      <c r="I16901" s="268" t="s">
        <v>135</v>
      </c>
      <c r="J16901" s="268">
        <v>-9.5</v>
      </c>
      <c r="K16901" s="83" t="str">
        <f>IFERROR(IFERROR(VLOOKUP(I16901,'DE-PARA'!B:D,3,0),VLOOKUP(I16901,'DE-PARA'!C:D,2,0)),"NÃO ENCONTRADO")</f>
        <v>Outras Saídas</v>
      </c>
      <c r="L16901" s="50" t="str">
        <f>VLOOKUP(K16901,'Base -Receita-Despesa'!$B:$AS,1,FALSE)</f>
        <v>Outras Saídas</v>
      </c>
    </row>
    <row r="16902" spans="1:12" x14ac:dyDescent="0.3">
      <c r="A16902" s="82" t="str">
        <f t="shared" si="528"/>
        <v>2020</v>
      </c>
      <c r="B16902" s="263" t="s">
        <v>2240</v>
      </c>
      <c r="C16902" s="264" t="s">
        <v>138</v>
      </c>
      <c r="D16902" s="74" t="str">
        <f t="shared" si="529"/>
        <v>jan/2020</v>
      </c>
      <c r="E16902" s="267">
        <v>43858</v>
      </c>
      <c r="F16902" s="285" t="s">
        <v>5127</v>
      </c>
      <c r="G16902" s="285" t="s">
        <v>2229</v>
      </c>
      <c r="H16902" s="268" t="s">
        <v>2251</v>
      </c>
      <c r="I16902" s="268" t="s">
        <v>126</v>
      </c>
      <c r="J16902" s="287">
        <v>-500000</v>
      </c>
      <c r="K16902" s="83" t="str">
        <f>IFERROR(IFERROR(VLOOKUP(I16902,'DE-PARA'!B:D,3,0),VLOOKUP(I16902,'DE-PARA'!C:D,2,0)),"NÃO ENCONTRADO")</f>
        <v>TEV – Transferências Entre Contas (Entradas)</v>
      </c>
      <c r="L16902" s="50" t="str">
        <f>VLOOKUP(K16902,'Base -Receita-Despesa'!$B:$AS,1,FALSE)</f>
        <v>TEV – Transferências Entre Contas (Entradas)</v>
      </c>
    </row>
    <row r="16903" spans="1:12" x14ac:dyDescent="0.3">
      <c r="A16903" s="82" t="str">
        <f t="shared" si="528"/>
        <v>2020</v>
      </c>
      <c r="B16903" s="263" t="s">
        <v>2240</v>
      </c>
      <c r="C16903" s="264" t="s">
        <v>138</v>
      </c>
      <c r="D16903" s="74" t="str">
        <f t="shared" si="529"/>
        <v>jan/2020</v>
      </c>
      <c r="E16903" s="267">
        <v>43858</v>
      </c>
      <c r="F16903" s="285" t="s">
        <v>1070</v>
      </c>
      <c r="G16903" s="285" t="s">
        <v>2229</v>
      </c>
      <c r="H16903" s="268" t="s">
        <v>1071</v>
      </c>
      <c r="I16903" s="268" t="s">
        <v>2237</v>
      </c>
      <c r="J16903" s="287">
        <v>500000</v>
      </c>
      <c r="K16903" s="83" t="str">
        <f>IFERROR(IFERROR(VLOOKUP(I16903,'DE-PARA'!B:D,3,0),VLOOKUP(I16903,'DE-PARA'!C:D,2,0)),"NÃO ENCONTRADO")</f>
        <v>Entrada Conta Aplicação (+)</v>
      </c>
      <c r="L16903" s="50" t="str">
        <f>VLOOKUP(K16903,'Base -Receita-Despesa'!$B:$AS,1,FALSE)</f>
        <v>ENTRADA CONTA APLICAÇÃO (+)</v>
      </c>
    </row>
    <row r="16904" spans="1:12" x14ac:dyDescent="0.3">
      <c r="A16904" s="82" t="str">
        <f t="shared" si="528"/>
        <v>2020</v>
      </c>
      <c r="B16904" s="263" t="s">
        <v>2228</v>
      </c>
      <c r="C16904" s="264" t="s">
        <v>138</v>
      </c>
      <c r="D16904" s="74" t="str">
        <f t="shared" si="529"/>
        <v>jan/2020</v>
      </c>
      <c r="E16904" s="267">
        <v>43858</v>
      </c>
      <c r="F16904" s="285" t="s">
        <v>5158</v>
      </c>
      <c r="G16904" s="285" t="s">
        <v>2229</v>
      </c>
      <c r="H16904" s="268" t="s">
        <v>5129</v>
      </c>
      <c r="I16904" s="268" t="s">
        <v>176</v>
      </c>
      <c r="J16904" s="268">
        <v>-84.03</v>
      </c>
      <c r="K16904" s="83" t="str">
        <f>IFERROR(IFERROR(VLOOKUP(I16904,'DE-PARA'!B:D,3,0),VLOOKUP(I16904,'DE-PARA'!C:D,2,0)),"NÃO ENCONTRADO")</f>
        <v>Pessoal</v>
      </c>
      <c r="L16904" s="50" t="str">
        <f>VLOOKUP(K16904,'Base -Receita-Despesa'!$B:$AS,1,FALSE)</f>
        <v>Pessoal</v>
      </c>
    </row>
    <row r="16905" spans="1:12" x14ac:dyDescent="0.3">
      <c r="A16905" s="82" t="str">
        <f t="shared" si="528"/>
        <v>2020</v>
      </c>
      <c r="B16905" s="263" t="s">
        <v>2228</v>
      </c>
      <c r="C16905" s="264" t="s">
        <v>138</v>
      </c>
      <c r="D16905" s="74" t="str">
        <f t="shared" si="529"/>
        <v>jan/2020</v>
      </c>
      <c r="E16905" s="267">
        <v>43858</v>
      </c>
      <c r="F16905" s="285" t="s">
        <v>5158</v>
      </c>
      <c r="G16905" s="285" t="s">
        <v>2229</v>
      </c>
      <c r="H16905" s="268" t="s">
        <v>5129</v>
      </c>
      <c r="I16905" s="268" t="s">
        <v>562</v>
      </c>
      <c r="J16905" s="268">
        <v>-1.1299999999999999</v>
      </c>
      <c r="K16905" s="83" t="str">
        <f>IFERROR(IFERROR(VLOOKUP(I16905,'DE-PARA'!B:D,3,0),VLOOKUP(I16905,'DE-PARA'!C:D,2,0)),"NÃO ENCONTRADO")</f>
        <v>Outras Saídas</v>
      </c>
      <c r="L16905" s="50" t="str">
        <f>VLOOKUP(K16905,'Base -Receita-Despesa'!$B:$AS,1,FALSE)</f>
        <v>Outras Saídas</v>
      </c>
    </row>
    <row r="16906" spans="1:12" x14ac:dyDescent="0.3">
      <c r="A16906" s="82" t="str">
        <f t="shared" si="528"/>
        <v>2020</v>
      </c>
      <c r="B16906" s="263" t="s">
        <v>2228</v>
      </c>
      <c r="C16906" s="264" t="s">
        <v>138</v>
      </c>
      <c r="D16906" s="74" t="str">
        <f t="shared" si="529"/>
        <v>jan/2020</v>
      </c>
      <c r="E16906" s="267">
        <v>43858</v>
      </c>
      <c r="F16906" s="285" t="s">
        <v>5158</v>
      </c>
      <c r="G16906" s="285" t="s">
        <v>2229</v>
      </c>
      <c r="H16906" s="268" t="s">
        <v>5129</v>
      </c>
      <c r="I16906" s="268" t="s">
        <v>562</v>
      </c>
      <c r="J16906" s="268">
        <v>-0.38</v>
      </c>
      <c r="K16906" s="83" t="str">
        <f>IFERROR(IFERROR(VLOOKUP(I16906,'DE-PARA'!B:D,3,0),VLOOKUP(I16906,'DE-PARA'!C:D,2,0)),"NÃO ENCONTRADO")</f>
        <v>Outras Saídas</v>
      </c>
      <c r="L16906" s="50" t="str">
        <f>VLOOKUP(K16906,'Base -Receita-Despesa'!$B:$AS,1,FALSE)</f>
        <v>Outras Saídas</v>
      </c>
    </row>
    <row r="16907" spans="1:12" x14ac:dyDescent="0.3">
      <c r="A16907" s="82" t="str">
        <f t="shared" si="528"/>
        <v>2020</v>
      </c>
      <c r="B16907" s="263" t="s">
        <v>2228</v>
      </c>
      <c r="C16907" s="264" t="s">
        <v>138</v>
      </c>
      <c r="D16907" s="74" t="str">
        <f t="shared" si="529"/>
        <v>jan/2020</v>
      </c>
      <c r="E16907" s="267">
        <v>43858</v>
      </c>
      <c r="F16907" s="285" t="s">
        <v>5127</v>
      </c>
      <c r="G16907" s="285" t="s">
        <v>2229</v>
      </c>
      <c r="H16907" s="268" t="s">
        <v>2251</v>
      </c>
      <c r="I16907" s="268" t="s">
        <v>126</v>
      </c>
      <c r="J16907" s="269">
        <v>500000</v>
      </c>
      <c r="K16907" s="83" t="str">
        <f>IFERROR(IFERROR(VLOOKUP(I16907,'DE-PARA'!B:D,3,0),VLOOKUP(I16907,'DE-PARA'!C:D,2,0)),"NÃO ENCONTRADO")</f>
        <v>TEV – Transferências Entre Contas (Entradas)</v>
      </c>
      <c r="L16907" s="50" t="str">
        <f>VLOOKUP(K16907,'Base -Receita-Despesa'!$B:$AS,1,FALSE)</f>
        <v>TEV – Transferências Entre Contas (Entradas)</v>
      </c>
    </row>
    <row r="16908" spans="1:12" x14ac:dyDescent="0.3">
      <c r="A16908" s="82" t="str">
        <f t="shared" si="528"/>
        <v>2020</v>
      </c>
      <c r="B16908" s="263" t="s">
        <v>2228</v>
      </c>
      <c r="C16908" s="264" t="s">
        <v>138</v>
      </c>
      <c r="D16908" s="74" t="str">
        <f t="shared" si="529"/>
        <v>jan/2020</v>
      </c>
      <c r="E16908" s="267">
        <v>43858</v>
      </c>
      <c r="F16908" s="285" t="s">
        <v>5159</v>
      </c>
      <c r="G16908" s="285" t="s">
        <v>2229</v>
      </c>
      <c r="H16908" s="268" t="s">
        <v>5136</v>
      </c>
      <c r="I16908" s="268" t="s">
        <v>176</v>
      </c>
      <c r="J16908" s="268">
        <v>-286.47000000000003</v>
      </c>
      <c r="K16908" s="83" t="str">
        <f>IFERROR(IFERROR(VLOOKUP(I16908,'DE-PARA'!B:D,3,0),VLOOKUP(I16908,'DE-PARA'!C:D,2,0)),"NÃO ENCONTRADO")</f>
        <v>Pessoal</v>
      </c>
      <c r="L16908" s="50" t="str">
        <f>VLOOKUP(K16908,'Base -Receita-Despesa'!$B:$AS,1,FALSE)</f>
        <v>Pessoal</v>
      </c>
    </row>
    <row r="16909" spans="1:12" x14ac:dyDescent="0.3">
      <c r="A16909" s="82" t="str">
        <f t="shared" si="528"/>
        <v>2020</v>
      </c>
      <c r="B16909" s="263" t="s">
        <v>2228</v>
      </c>
      <c r="C16909" s="264" t="s">
        <v>138</v>
      </c>
      <c r="D16909" s="74" t="str">
        <f t="shared" si="529"/>
        <v>jan/2020</v>
      </c>
      <c r="E16909" s="267">
        <v>43858</v>
      </c>
      <c r="F16909" s="285" t="s">
        <v>5159</v>
      </c>
      <c r="G16909" s="285" t="s">
        <v>2229</v>
      </c>
      <c r="H16909" s="268" t="s">
        <v>5136</v>
      </c>
      <c r="I16909" s="268" t="s">
        <v>562</v>
      </c>
      <c r="J16909" s="268">
        <v>-3.97</v>
      </c>
      <c r="K16909" s="83" t="str">
        <f>IFERROR(IFERROR(VLOOKUP(I16909,'DE-PARA'!B:D,3,0),VLOOKUP(I16909,'DE-PARA'!C:D,2,0)),"NÃO ENCONTRADO")</f>
        <v>Outras Saídas</v>
      </c>
      <c r="L16909" s="50" t="str">
        <f>VLOOKUP(K16909,'Base -Receita-Despesa'!$B:$AS,1,FALSE)</f>
        <v>Outras Saídas</v>
      </c>
    </row>
    <row r="16910" spans="1:12" x14ac:dyDescent="0.3">
      <c r="A16910" s="82" t="str">
        <f t="shared" si="528"/>
        <v>2020</v>
      </c>
      <c r="B16910" s="263" t="s">
        <v>2228</v>
      </c>
      <c r="C16910" s="264" t="s">
        <v>138</v>
      </c>
      <c r="D16910" s="74" t="str">
        <f t="shared" si="529"/>
        <v>jan/2020</v>
      </c>
      <c r="E16910" s="267">
        <v>43858</v>
      </c>
      <c r="F16910" s="285" t="s">
        <v>5159</v>
      </c>
      <c r="G16910" s="285" t="s">
        <v>2229</v>
      </c>
      <c r="H16910" s="268" t="s">
        <v>5136</v>
      </c>
      <c r="I16910" s="268" t="s">
        <v>562</v>
      </c>
      <c r="J16910" s="268">
        <v>-1.33</v>
      </c>
      <c r="K16910" s="83" t="str">
        <f>IFERROR(IFERROR(VLOOKUP(I16910,'DE-PARA'!B:D,3,0),VLOOKUP(I16910,'DE-PARA'!C:D,2,0)),"NÃO ENCONTRADO")</f>
        <v>Outras Saídas</v>
      </c>
      <c r="L16910" s="50" t="str">
        <f>VLOOKUP(K16910,'Base -Receita-Despesa'!$B:$AS,1,FALSE)</f>
        <v>Outras Saídas</v>
      </c>
    </row>
    <row r="16911" spans="1:12" x14ac:dyDescent="0.3">
      <c r="A16911" s="82" t="str">
        <f t="shared" si="528"/>
        <v>2020</v>
      </c>
      <c r="B16911" s="263" t="s">
        <v>2228</v>
      </c>
      <c r="C16911" s="264" t="s">
        <v>138</v>
      </c>
      <c r="D16911" s="74" t="str">
        <f t="shared" si="529"/>
        <v>jan/2020</v>
      </c>
      <c r="E16911" s="267">
        <v>43858</v>
      </c>
      <c r="F16911" s="285" t="s">
        <v>5160</v>
      </c>
      <c r="G16911" s="285" t="s">
        <v>2229</v>
      </c>
      <c r="H16911" s="268" t="s">
        <v>4736</v>
      </c>
      <c r="I16911" s="268" t="s">
        <v>188</v>
      </c>
      <c r="J16911" s="269">
        <v>-1225.1300000000001</v>
      </c>
      <c r="K16911" s="83" t="str">
        <f>IFERROR(IFERROR(VLOOKUP(I16911,'DE-PARA'!B:D,3,0),VLOOKUP(I16911,'DE-PARA'!C:D,2,0)),"NÃO ENCONTRADO")</f>
        <v>Serviços</v>
      </c>
      <c r="L16911" s="50" t="str">
        <f>VLOOKUP(K16911,'Base -Receita-Despesa'!$B:$AS,1,FALSE)</f>
        <v>Serviços</v>
      </c>
    </row>
    <row r="16912" spans="1:12" x14ac:dyDescent="0.3">
      <c r="A16912" s="82" t="str">
        <f t="shared" si="528"/>
        <v>2020</v>
      </c>
      <c r="B16912" s="263" t="s">
        <v>2228</v>
      </c>
      <c r="C16912" s="264" t="s">
        <v>138</v>
      </c>
      <c r="D16912" s="74" t="str">
        <f t="shared" si="529"/>
        <v>jan/2020</v>
      </c>
      <c r="E16912" s="267">
        <v>43858</v>
      </c>
      <c r="F16912" s="285" t="s">
        <v>5160</v>
      </c>
      <c r="G16912" s="285" t="s">
        <v>2229</v>
      </c>
      <c r="H16912" s="268" t="s">
        <v>4736</v>
      </c>
      <c r="I16912" s="268" t="s">
        <v>562</v>
      </c>
      <c r="J16912" s="268">
        <v>-17.11</v>
      </c>
      <c r="K16912" s="83" t="str">
        <f>IFERROR(IFERROR(VLOOKUP(I16912,'DE-PARA'!B:D,3,0),VLOOKUP(I16912,'DE-PARA'!C:D,2,0)),"NÃO ENCONTRADO")</f>
        <v>Outras Saídas</v>
      </c>
      <c r="L16912" s="50" t="str">
        <f>VLOOKUP(K16912,'Base -Receita-Despesa'!$B:$AS,1,FALSE)</f>
        <v>Outras Saídas</v>
      </c>
    </row>
    <row r="16913" spans="1:12" x14ac:dyDescent="0.3">
      <c r="A16913" s="82" t="str">
        <f t="shared" si="528"/>
        <v>2020</v>
      </c>
      <c r="B16913" s="263" t="s">
        <v>2228</v>
      </c>
      <c r="C16913" s="264" t="s">
        <v>138</v>
      </c>
      <c r="D16913" s="74" t="str">
        <f t="shared" si="529"/>
        <v>jan/2020</v>
      </c>
      <c r="E16913" s="267">
        <v>43858</v>
      </c>
      <c r="F16913" s="285" t="s">
        <v>5160</v>
      </c>
      <c r="G16913" s="285" t="s">
        <v>2229</v>
      </c>
      <c r="H16913" s="268" t="s">
        <v>4736</v>
      </c>
      <c r="I16913" s="268" t="s">
        <v>562</v>
      </c>
      <c r="J16913" s="268">
        <v>-5.74</v>
      </c>
      <c r="K16913" s="83" t="str">
        <f>IFERROR(IFERROR(VLOOKUP(I16913,'DE-PARA'!B:D,3,0),VLOOKUP(I16913,'DE-PARA'!C:D,2,0)),"NÃO ENCONTRADO")</f>
        <v>Outras Saídas</v>
      </c>
      <c r="L16913" s="50" t="str">
        <f>VLOOKUP(K16913,'Base -Receita-Despesa'!$B:$AS,1,FALSE)</f>
        <v>Outras Saídas</v>
      </c>
    </row>
    <row r="16914" spans="1:12" x14ac:dyDescent="0.3">
      <c r="A16914" s="82" t="str">
        <f t="shared" si="528"/>
        <v>2020</v>
      </c>
      <c r="B16914" s="263" t="s">
        <v>2228</v>
      </c>
      <c r="C16914" s="264" t="s">
        <v>138</v>
      </c>
      <c r="D16914" s="74" t="str">
        <f t="shared" si="529"/>
        <v>jan/2020</v>
      </c>
      <c r="E16914" s="267">
        <v>43858</v>
      </c>
      <c r="F16914" s="285" t="s">
        <v>5161</v>
      </c>
      <c r="G16914" s="285" t="s">
        <v>2229</v>
      </c>
      <c r="H16914" s="268" t="s">
        <v>4736</v>
      </c>
      <c r="I16914" s="268" t="s">
        <v>179</v>
      </c>
      <c r="J16914" s="268">
        <v>-568.42999999999995</v>
      </c>
      <c r="K16914" s="83" t="str">
        <f>IFERROR(IFERROR(VLOOKUP(I16914,'DE-PARA'!B:D,3,0),VLOOKUP(I16914,'DE-PARA'!C:D,2,0)),"NÃO ENCONTRADO")</f>
        <v>Serviços</v>
      </c>
      <c r="L16914" s="50" t="str">
        <f>VLOOKUP(K16914,'Base -Receita-Despesa'!$B:$AS,1,FALSE)</f>
        <v>Serviços</v>
      </c>
    </row>
    <row r="16915" spans="1:12" x14ac:dyDescent="0.3">
      <c r="A16915" s="82" t="str">
        <f t="shared" si="528"/>
        <v>2020</v>
      </c>
      <c r="B16915" s="263" t="s">
        <v>2228</v>
      </c>
      <c r="C16915" s="264" t="s">
        <v>138</v>
      </c>
      <c r="D16915" s="74" t="str">
        <f t="shared" si="529"/>
        <v>jan/2020</v>
      </c>
      <c r="E16915" s="267">
        <v>43858</v>
      </c>
      <c r="F16915" s="285" t="s">
        <v>5161</v>
      </c>
      <c r="G16915" s="285" t="s">
        <v>2229</v>
      </c>
      <c r="H16915" s="268" t="s">
        <v>4736</v>
      </c>
      <c r="I16915" s="268" t="s">
        <v>562</v>
      </c>
      <c r="J16915" s="268">
        <v>-7.92</v>
      </c>
      <c r="K16915" s="83" t="str">
        <f>IFERROR(IFERROR(VLOOKUP(I16915,'DE-PARA'!B:D,3,0),VLOOKUP(I16915,'DE-PARA'!C:D,2,0)),"NÃO ENCONTRADO")</f>
        <v>Outras Saídas</v>
      </c>
      <c r="L16915" s="50" t="str">
        <f>VLOOKUP(K16915,'Base -Receita-Despesa'!$B:$AS,1,FALSE)</f>
        <v>Outras Saídas</v>
      </c>
    </row>
    <row r="16916" spans="1:12" x14ac:dyDescent="0.3">
      <c r="A16916" s="82" t="str">
        <f t="shared" si="528"/>
        <v>2020</v>
      </c>
      <c r="B16916" s="263" t="s">
        <v>2228</v>
      </c>
      <c r="C16916" s="264" t="s">
        <v>138</v>
      </c>
      <c r="D16916" s="74" t="str">
        <f t="shared" si="529"/>
        <v>jan/2020</v>
      </c>
      <c r="E16916" s="267">
        <v>43858</v>
      </c>
      <c r="F16916" s="285" t="s">
        <v>5161</v>
      </c>
      <c r="G16916" s="285" t="s">
        <v>2229</v>
      </c>
      <c r="H16916" s="268" t="s">
        <v>4736</v>
      </c>
      <c r="I16916" s="268" t="s">
        <v>562</v>
      </c>
      <c r="J16916" s="268">
        <v>-2.66</v>
      </c>
      <c r="K16916" s="83" t="str">
        <f>IFERROR(IFERROR(VLOOKUP(I16916,'DE-PARA'!B:D,3,0),VLOOKUP(I16916,'DE-PARA'!C:D,2,0)),"NÃO ENCONTRADO")</f>
        <v>Outras Saídas</v>
      </c>
      <c r="L16916" s="50" t="str">
        <f>VLOOKUP(K16916,'Base -Receita-Despesa'!$B:$AS,1,FALSE)</f>
        <v>Outras Saídas</v>
      </c>
    </row>
    <row r="16917" spans="1:12" x14ac:dyDescent="0.3">
      <c r="A16917" s="82" t="str">
        <f t="shared" si="528"/>
        <v>2020</v>
      </c>
      <c r="B16917" s="263" t="s">
        <v>2228</v>
      </c>
      <c r="C16917" s="264" t="s">
        <v>138</v>
      </c>
      <c r="D16917" s="74" t="str">
        <f t="shared" si="529"/>
        <v>jan/2020</v>
      </c>
      <c r="E16917" s="267">
        <v>43858</v>
      </c>
      <c r="F16917" s="285" t="s">
        <v>5162</v>
      </c>
      <c r="G16917" s="285" t="s">
        <v>2229</v>
      </c>
      <c r="H16917" s="268" t="s">
        <v>5115</v>
      </c>
      <c r="I16917" s="268" t="s">
        <v>118</v>
      </c>
      <c r="J16917" s="269">
        <v>-3780.11</v>
      </c>
      <c r="K16917" s="83" t="str">
        <f>IFERROR(IFERROR(VLOOKUP(I16917,'DE-PARA'!B:D,3,0),VLOOKUP(I16917,'DE-PARA'!C:D,2,0)),"NÃO ENCONTRADO")</f>
        <v>Serviços</v>
      </c>
      <c r="L16917" s="50" t="str">
        <f>VLOOKUP(K16917,'Base -Receita-Despesa'!$B:$AS,1,FALSE)</f>
        <v>Serviços</v>
      </c>
    </row>
    <row r="16918" spans="1:12" x14ac:dyDescent="0.3">
      <c r="A16918" s="82" t="str">
        <f t="shared" si="528"/>
        <v>2020</v>
      </c>
      <c r="B16918" s="263" t="s">
        <v>2228</v>
      </c>
      <c r="C16918" s="264" t="s">
        <v>138</v>
      </c>
      <c r="D16918" s="74" t="str">
        <f t="shared" si="529"/>
        <v>jan/2020</v>
      </c>
      <c r="E16918" s="267">
        <v>43858</v>
      </c>
      <c r="F16918" s="285" t="s">
        <v>5162</v>
      </c>
      <c r="G16918" s="285" t="s">
        <v>2229</v>
      </c>
      <c r="H16918" s="268" t="s">
        <v>5115</v>
      </c>
      <c r="I16918" s="268" t="s">
        <v>562</v>
      </c>
      <c r="J16918" s="268">
        <v>-52.88</v>
      </c>
      <c r="K16918" s="83" t="str">
        <f>IFERROR(IFERROR(VLOOKUP(I16918,'DE-PARA'!B:D,3,0),VLOOKUP(I16918,'DE-PARA'!C:D,2,0)),"NÃO ENCONTRADO")</f>
        <v>Outras Saídas</v>
      </c>
      <c r="L16918" s="50" t="str">
        <f>VLOOKUP(K16918,'Base -Receita-Despesa'!$B:$AS,1,FALSE)</f>
        <v>Outras Saídas</v>
      </c>
    </row>
    <row r="16919" spans="1:12" x14ac:dyDescent="0.3">
      <c r="A16919" s="82" t="str">
        <f t="shared" si="528"/>
        <v>2020</v>
      </c>
      <c r="B16919" s="263" t="s">
        <v>2228</v>
      </c>
      <c r="C16919" s="264" t="s">
        <v>138</v>
      </c>
      <c r="D16919" s="74" t="str">
        <f t="shared" si="529"/>
        <v>jan/2020</v>
      </c>
      <c r="E16919" s="267">
        <v>43858</v>
      </c>
      <c r="F16919" s="285" t="s">
        <v>5162</v>
      </c>
      <c r="G16919" s="285" t="s">
        <v>2229</v>
      </c>
      <c r="H16919" s="268" t="s">
        <v>5115</v>
      </c>
      <c r="I16919" s="268" t="s">
        <v>562</v>
      </c>
      <c r="J16919" s="268">
        <v>-17.75</v>
      </c>
      <c r="K16919" s="83" t="str">
        <f>IFERROR(IFERROR(VLOOKUP(I16919,'DE-PARA'!B:D,3,0),VLOOKUP(I16919,'DE-PARA'!C:D,2,0)),"NÃO ENCONTRADO")</f>
        <v>Outras Saídas</v>
      </c>
      <c r="L16919" s="50" t="str">
        <f>VLOOKUP(K16919,'Base -Receita-Despesa'!$B:$AS,1,FALSE)</f>
        <v>Outras Saídas</v>
      </c>
    </row>
    <row r="16920" spans="1:12" x14ac:dyDescent="0.3">
      <c r="A16920" s="82" t="str">
        <f t="shared" si="528"/>
        <v>2020</v>
      </c>
      <c r="B16920" s="263" t="s">
        <v>2228</v>
      </c>
      <c r="C16920" s="264" t="s">
        <v>138</v>
      </c>
      <c r="D16920" s="74" t="str">
        <f t="shared" si="529"/>
        <v>jan/2020</v>
      </c>
      <c r="E16920" s="267">
        <v>43858</v>
      </c>
      <c r="F16920" s="285">
        <v>521818</v>
      </c>
      <c r="G16920" s="285" t="s">
        <v>2229</v>
      </c>
      <c r="H16920" s="268" t="s">
        <v>339</v>
      </c>
      <c r="I16920" s="268" t="s">
        <v>2182</v>
      </c>
      <c r="J16920" s="269">
        <v>-2280</v>
      </c>
      <c r="K16920" s="83" t="str">
        <f>IFERROR(IFERROR(VLOOKUP(I16920,'DE-PARA'!B:D,3,0),VLOOKUP(I16920,'DE-PARA'!C:D,2,0)),"NÃO ENCONTRADO")</f>
        <v>Materiais</v>
      </c>
      <c r="L16920" s="50" t="str">
        <f>VLOOKUP(K16920,'Base -Receita-Despesa'!$B:$AS,1,FALSE)</f>
        <v>Materiais</v>
      </c>
    </row>
    <row r="16921" spans="1:12" x14ac:dyDescent="0.3">
      <c r="A16921" s="82" t="str">
        <f t="shared" si="528"/>
        <v>2020</v>
      </c>
      <c r="B16921" s="263" t="s">
        <v>2228</v>
      </c>
      <c r="C16921" s="264" t="s">
        <v>138</v>
      </c>
      <c r="D16921" s="74" t="str">
        <f t="shared" si="529"/>
        <v>jan/2020</v>
      </c>
      <c r="E16921" s="267">
        <v>43858</v>
      </c>
      <c r="F16921" s="285">
        <v>503408</v>
      </c>
      <c r="G16921" s="285" t="s">
        <v>2229</v>
      </c>
      <c r="H16921" s="268" t="s">
        <v>257</v>
      </c>
      <c r="I16921" s="268" t="s">
        <v>145</v>
      </c>
      <c r="J16921" s="269">
        <v>-1148.21</v>
      </c>
      <c r="K16921" s="83" t="str">
        <f>IFERROR(IFERROR(VLOOKUP(I16921,'DE-PARA'!B:D,3,0),VLOOKUP(I16921,'DE-PARA'!C:D,2,0)),"NÃO ENCONTRADO")</f>
        <v>Serviços</v>
      </c>
      <c r="L16921" s="50" t="str">
        <f>VLOOKUP(K16921,'Base -Receita-Despesa'!$B:$AS,1,FALSE)</f>
        <v>Serviços</v>
      </c>
    </row>
    <row r="16922" spans="1:12" x14ac:dyDescent="0.3">
      <c r="A16922" s="82" t="str">
        <f t="shared" si="528"/>
        <v>2020</v>
      </c>
      <c r="B16922" s="263" t="s">
        <v>2228</v>
      </c>
      <c r="C16922" s="264" t="s">
        <v>138</v>
      </c>
      <c r="D16922" s="74" t="str">
        <f t="shared" si="529"/>
        <v>jan/2020</v>
      </c>
      <c r="E16922" s="267">
        <v>43858</v>
      </c>
      <c r="F16922" s="285">
        <v>503233</v>
      </c>
      <c r="G16922" s="285" t="s">
        <v>2229</v>
      </c>
      <c r="H16922" s="268" t="s">
        <v>5163</v>
      </c>
      <c r="I16922" s="268" t="s">
        <v>846</v>
      </c>
      <c r="J16922" s="269">
        <v>-1605.11</v>
      </c>
      <c r="K16922" s="83" t="str">
        <f>IFERROR(IFERROR(VLOOKUP(I16922,'DE-PARA'!B:D,3,0),VLOOKUP(I16922,'DE-PARA'!C:D,2,0)),"NÃO ENCONTRADO")</f>
        <v>Pessoal</v>
      </c>
      <c r="L16922" s="50" t="str">
        <f>VLOOKUP(K16922,'Base -Receita-Despesa'!$B:$AS,1,FALSE)</f>
        <v>Pessoal</v>
      </c>
    </row>
    <row r="16923" spans="1:12" x14ac:dyDescent="0.3">
      <c r="A16923" s="82" t="str">
        <f t="shared" si="528"/>
        <v>2020</v>
      </c>
      <c r="B16923" s="263" t="s">
        <v>2228</v>
      </c>
      <c r="C16923" s="264" t="s">
        <v>138</v>
      </c>
      <c r="D16923" s="74" t="str">
        <f t="shared" si="529"/>
        <v>jan/2020</v>
      </c>
      <c r="E16923" s="267">
        <v>43858</v>
      </c>
      <c r="F16923" s="285">
        <v>503233</v>
      </c>
      <c r="G16923" s="285" t="s">
        <v>2229</v>
      </c>
      <c r="H16923" s="268" t="s">
        <v>5163</v>
      </c>
      <c r="I16923" s="268" t="s">
        <v>562</v>
      </c>
      <c r="J16923" s="268">
        <v>-4.8099999999999996</v>
      </c>
      <c r="K16923" s="83" t="str">
        <f>IFERROR(IFERROR(VLOOKUP(I16923,'DE-PARA'!B:D,3,0),VLOOKUP(I16923,'DE-PARA'!C:D,2,0)),"NÃO ENCONTRADO")</f>
        <v>Outras Saídas</v>
      </c>
      <c r="L16923" s="50" t="str">
        <f>VLOOKUP(K16923,'Base -Receita-Despesa'!$B:$AS,1,FALSE)</f>
        <v>Outras Saídas</v>
      </c>
    </row>
    <row r="16924" spans="1:12" x14ac:dyDescent="0.3">
      <c r="A16924" s="82" t="str">
        <f t="shared" si="528"/>
        <v>2020</v>
      </c>
      <c r="B16924" s="263" t="s">
        <v>2228</v>
      </c>
      <c r="C16924" s="264" t="s">
        <v>138</v>
      </c>
      <c r="D16924" s="74" t="str">
        <f t="shared" si="529"/>
        <v>jan/2020</v>
      </c>
      <c r="E16924" s="267">
        <v>43858</v>
      </c>
      <c r="F16924" s="285">
        <v>503233</v>
      </c>
      <c r="G16924" s="285" t="s">
        <v>2229</v>
      </c>
      <c r="H16924" s="268" t="s">
        <v>5163</v>
      </c>
      <c r="I16924" s="268" t="s">
        <v>562</v>
      </c>
      <c r="J16924" s="268">
        <v>-32.1</v>
      </c>
      <c r="K16924" s="83" t="str">
        <f>IFERROR(IFERROR(VLOOKUP(I16924,'DE-PARA'!B:D,3,0),VLOOKUP(I16924,'DE-PARA'!C:D,2,0)),"NÃO ENCONTRADO")</f>
        <v>Outras Saídas</v>
      </c>
      <c r="L16924" s="50" t="str">
        <f>VLOOKUP(K16924,'Base -Receita-Despesa'!$B:$AS,1,FALSE)</f>
        <v>Outras Saídas</v>
      </c>
    </row>
    <row r="16925" spans="1:12" x14ac:dyDescent="0.3">
      <c r="A16925" s="82" t="str">
        <f t="shared" si="528"/>
        <v>2020</v>
      </c>
      <c r="B16925" s="263" t="s">
        <v>2228</v>
      </c>
      <c r="C16925" s="264" t="s">
        <v>138</v>
      </c>
      <c r="D16925" s="74" t="str">
        <f t="shared" si="529"/>
        <v>jan/2020</v>
      </c>
      <c r="E16925" s="267">
        <v>43858</v>
      </c>
      <c r="F16925" s="285">
        <v>21714</v>
      </c>
      <c r="G16925" s="285" t="s">
        <v>2229</v>
      </c>
      <c r="H16925" s="268" t="s">
        <v>4591</v>
      </c>
      <c r="I16925" s="268" t="s">
        <v>151</v>
      </c>
      <c r="J16925" s="268">
        <v>-425</v>
      </c>
      <c r="K16925" s="83" t="str">
        <f>IFERROR(IFERROR(VLOOKUP(I16925,'DE-PARA'!B:D,3,0),VLOOKUP(I16925,'DE-PARA'!C:D,2,0)),"NÃO ENCONTRADO")</f>
        <v>Concessionárias (água, luz e telefone)</v>
      </c>
      <c r="L16925" s="50" t="str">
        <f>VLOOKUP(K16925,'Base -Receita-Despesa'!$B:$AS,1,FALSE)</f>
        <v>Concessionárias (água, luz e telefone)</v>
      </c>
    </row>
    <row r="16926" spans="1:12" x14ac:dyDescent="0.3">
      <c r="A16926" s="82" t="str">
        <f t="shared" si="528"/>
        <v>2020</v>
      </c>
      <c r="B16926" s="263" t="s">
        <v>2228</v>
      </c>
      <c r="C16926" s="264" t="s">
        <v>138</v>
      </c>
      <c r="D16926" s="74" t="str">
        <f t="shared" si="529"/>
        <v>jan/2020</v>
      </c>
      <c r="E16926" s="267">
        <v>43858</v>
      </c>
      <c r="F16926" s="285">
        <v>21714</v>
      </c>
      <c r="G16926" s="285" t="s">
        <v>2229</v>
      </c>
      <c r="H16926" s="268" t="s">
        <v>4591</v>
      </c>
      <c r="I16926" s="268" t="s">
        <v>562</v>
      </c>
      <c r="J16926" s="268">
        <v>-34</v>
      </c>
      <c r="K16926" s="83" t="str">
        <f>IFERROR(IFERROR(VLOOKUP(I16926,'DE-PARA'!B:D,3,0),VLOOKUP(I16926,'DE-PARA'!C:D,2,0)),"NÃO ENCONTRADO")</f>
        <v>Outras Saídas</v>
      </c>
      <c r="L16926" s="50" t="str">
        <f>VLOOKUP(K16926,'Base -Receita-Despesa'!$B:$AS,1,FALSE)</f>
        <v>Outras Saídas</v>
      </c>
    </row>
    <row r="16927" spans="1:12" x14ac:dyDescent="0.3">
      <c r="A16927" s="82" t="str">
        <f t="shared" si="528"/>
        <v>2020</v>
      </c>
      <c r="B16927" s="263" t="s">
        <v>2228</v>
      </c>
      <c r="C16927" s="264" t="s">
        <v>138</v>
      </c>
      <c r="D16927" s="74" t="str">
        <f t="shared" si="529"/>
        <v>jan/2020</v>
      </c>
      <c r="E16927" s="267">
        <v>43858</v>
      </c>
      <c r="F16927" s="285">
        <v>21714</v>
      </c>
      <c r="G16927" s="285" t="s">
        <v>2229</v>
      </c>
      <c r="H16927" s="268" t="s">
        <v>4591</v>
      </c>
      <c r="I16927" s="268" t="s">
        <v>562</v>
      </c>
      <c r="J16927" s="268">
        <v>-8.5</v>
      </c>
      <c r="K16927" s="83" t="str">
        <f>IFERROR(IFERROR(VLOOKUP(I16927,'DE-PARA'!B:D,3,0),VLOOKUP(I16927,'DE-PARA'!C:D,2,0)),"NÃO ENCONTRADO")</f>
        <v>Outras Saídas</v>
      </c>
      <c r="L16927" s="50" t="str">
        <f>VLOOKUP(K16927,'Base -Receita-Despesa'!$B:$AS,1,FALSE)</f>
        <v>Outras Saídas</v>
      </c>
    </row>
    <row r="16928" spans="1:12" x14ac:dyDescent="0.3">
      <c r="A16928" s="82" t="str">
        <f t="shared" si="528"/>
        <v>2020</v>
      </c>
      <c r="B16928" s="263" t="s">
        <v>2228</v>
      </c>
      <c r="C16928" s="264" t="s">
        <v>138</v>
      </c>
      <c r="D16928" s="74" t="str">
        <f t="shared" si="529"/>
        <v>jan/2020</v>
      </c>
      <c r="E16928" s="267">
        <v>43858</v>
      </c>
      <c r="F16928" s="285">
        <v>3579</v>
      </c>
      <c r="G16928" s="285" t="s">
        <v>2229</v>
      </c>
      <c r="H16928" s="268" t="s">
        <v>5164</v>
      </c>
      <c r="I16928" s="268" t="s">
        <v>157</v>
      </c>
      <c r="J16928" s="268">
        <v>-628.65</v>
      </c>
      <c r="K16928" s="83" t="str">
        <f>IFERROR(IFERROR(VLOOKUP(I16928,'DE-PARA'!B:D,3,0),VLOOKUP(I16928,'DE-PARA'!C:D,2,0)),"NÃO ENCONTRADO")</f>
        <v>Materiais</v>
      </c>
      <c r="L16928" s="50" t="str">
        <f>VLOOKUP(K16928,'Base -Receita-Despesa'!$B:$AS,1,FALSE)</f>
        <v>Materiais</v>
      </c>
    </row>
    <row r="16929" spans="1:12" x14ac:dyDescent="0.3">
      <c r="A16929" s="82" t="str">
        <f t="shared" si="528"/>
        <v>2020</v>
      </c>
      <c r="B16929" s="263" t="s">
        <v>2228</v>
      </c>
      <c r="C16929" s="264" t="s">
        <v>138</v>
      </c>
      <c r="D16929" s="74" t="str">
        <f t="shared" si="529"/>
        <v>jan/2020</v>
      </c>
      <c r="E16929" s="267">
        <v>43858</v>
      </c>
      <c r="F16929" s="285">
        <v>3579</v>
      </c>
      <c r="G16929" s="285" t="s">
        <v>2229</v>
      </c>
      <c r="H16929" s="268" t="s">
        <v>5164</v>
      </c>
      <c r="I16929" s="268" t="s">
        <v>562</v>
      </c>
      <c r="J16929" s="268">
        <v>-25</v>
      </c>
      <c r="K16929" s="83" t="str">
        <f>IFERROR(IFERROR(VLOOKUP(I16929,'DE-PARA'!B:D,3,0),VLOOKUP(I16929,'DE-PARA'!C:D,2,0)),"NÃO ENCONTRADO")</f>
        <v>Outras Saídas</v>
      </c>
      <c r="L16929" s="50" t="str">
        <f>VLOOKUP(K16929,'Base -Receita-Despesa'!$B:$AS,1,FALSE)</f>
        <v>Outras Saídas</v>
      </c>
    </row>
    <row r="16930" spans="1:12" x14ac:dyDescent="0.3">
      <c r="A16930" s="82" t="str">
        <f t="shared" si="528"/>
        <v>2020</v>
      </c>
      <c r="B16930" s="263" t="s">
        <v>2228</v>
      </c>
      <c r="C16930" s="264" t="s">
        <v>138</v>
      </c>
      <c r="D16930" s="74" t="str">
        <f t="shared" si="529"/>
        <v>jan/2020</v>
      </c>
      <c r="E16930" s="267">
        <v>43858</v>
      </c>
      <c r="F16930" s="285">
        <v>3581</v>
      </c>
      <c r="G16930" s="285" t="s">
        <v>2229</v>
      </c>
      <c r="H16930" s="268" t="s">
        <v>5164</v>
      </c>
      <c r="I16930" s="268" t="s">
        <v>157</v>
      </c>
      <c r="J16930" s="269">
        <v>-1431.9</v>
      </c>
      <c r="K16930" s="83" t="str">
        <f>IFERROR(IFERROR(VLOOKUP(I16930,'DE-PARA'!B:D,3,0),VLOOKUP(I16930,'DE-PARA'!C:D,2,0)),"NÃO ENCONTRADO")</f>
        <v>Materiais</v>
      </c>
      <c r="L16930" s="50" t="str">
        <f>VLOOKUP(K16930,'Base -Receita-Despesa'!$B:$AS,1,FALSE)</f>
        <v>Materiais</v>
      </c>
    </row>
    <row r="16931" spans="1:12" x14ac:dyDescent="0.3">
      <c r="A16931" s="82" t="str">
        <f t="shared" si="528"/>
        <v>2020</v>
      </c>
      <c r="B16931" s="263" t="s">
        <v>2228</v>
      </c>
      <c r="C16931" s="264" t="s">
        <v>138</v>
      </c>
      <c r="D16931" s="74" t="str">
        <f t="shared" si="529"/>
        <v>jan/2020</v>
      </c>
      <c r="E16931" s="267">
        <v>43858</v>
      </c>
      <c r="F16931" s="285">
        <v>3581</v>
      </c>
      <c r="G16931" s="285" t="s">
        <v>2229</v>
      </c>
      <c r="H16931" s="268" t="s">
        <v>5164</v>
      </c>
      <c r="I16931" s="268" t="s">
        <v>562</v>
      </c>
      <c r="J16931" s="268">
        <v>-50</v>
      </c>
      <c r="K16931" s="83" t="str">
        <f>IFERROR(IFERROR(VLOOKUP(I16931,'DE-PARA'!B:D,3,0),VLOOKUP(I16931,'DE-PARA'!C:D,2,0)),"NÃO ENCONTRADO")</f>
        <v>Outras Saídas</v>
      </c>
      <c r="L16931" s="50" t="str">
        <f>VLOOKUP(K16931,'Base -Receita-Despesa'!$B:$AS,1,FALSE)</f>
        <v>Outras Saídas</v>
      </c>
    </row>
    <row r="16932" spans="1:12" x14ac:dyDescent="0.3">
      <c r="A16932" s="82" t="str">
        <f t="shared" si="528"/>
        <v>2020</v>
      </c>
      <c r="B16932" s="263" t="s">
        <v>2228</v>
      </c>
      <c r="C16932" s="264" t="s">
        <v>138</v>
      </c>
      <c r="D16932" s="74" t="str">
        <f t="shared" si="529"/>
        <v>jan/2020</v>
      </c>
      <c r="E16932" s="267">
        <v>43858</v>
      </c>
      <c r="F16932" s="285">
        <v>3580</v>
      </c>
      <c r="G16932" s="285" t="s">
        <v>2229</v>
      </c>
      <c r="H16932" s="268" t="s">
        <v>5164</v>
      </c>
      <c r="I16932" s="268" t="s">
        <v>157</v>
      </c>
      <c r="J16932" s="268">
        <v>-689.1</v>
      </c>
      <c r="K16932" s="83" t="str">
        <f>IFERROR(IFERROR(VLOOKUP(I16932,'DE-PARA'!B:D,3,0),VLOOKUP(I16932,'DE-PARA'!C:D,2,0)),"NÃO ENCONTRADO")</f>
        <v>Materiais</v>
      </c>
      <c r="L16932" s="50" t="str">
        <f>VLOOKUP(K16932,'Base -Receita-Despesa'!$B:$AS,1,FALSE)</f>
        <v>Materiais</v>
      </c>
    </row>
    <row r="16933" spans="1:12" x14ac:dyDescent="0.3">
      <c r="A16933" s="82" t="str">
        <f t="shared" si="528"/>
        <v>2020</v>
      </c>
      <c r="B16933" s="263" t="s">
        <v>2228</v>
      </c>
      <c r="C16933" s="264" t="s">
        <v>138</v>
      </c>
      <c r="D16933" s="74" t="str">
        <f t="shared" si="529"/>
        <v>jan/2020</v>
      </c>
      <c r="E16933" s="267">
        <v>43858</v>
      </c>
      <c r="F16933" s="285">
        <v>3580</v>
      </c>
      <c r="G16933" s="285" t="s">
        <v>2229</v>
      </c>
      <c r="H16933" s="268" t="s">
        <v>5164</v>
      </c>
      <c r="I16933" s="268" t="s">
        <v>562</v>
      </c>
      <c r="J16933" s="268">
        <v>-25</v>
      </c>
      <c r="K16933" s="83" t="str">
        <f>IFERROR(IFERROR(VLOOKUP(I16933,'DE-PARA'!B:D,3,0),VLOOKUP(I16933,'DE-PARA'!C:D,2,0)),"NÃO ENCONTRADO")</f>
        <v>Outras Saídas</v>
      </c>
      <c r="L16933" s="50" t="str">
        <f>VLOOKUP(K16933,'Base -Receita-Despesa'!$B:$AS,1,FALSE)</f>
        <v>Outras Saídas</v>
      </c>
    </row>
    <row r="16934" spans="1:12" x14ac:dyDescent="0.3">
      <c r="A16934" s="82" t="str">
        <f t="shared" si="528"/>
        <v>2020</v>
      </c>
      <c r="B16934" s="263" t="s">
        <v>2228</v>
      </c>
      <c r="C16934" s="264" t="s">
        <v>138</v>
      </c>
      <c r="D16934" s="74" t="str">
        <f t="shared" si="529"/>
        <v>jan/2020</v>
      </c>
      <c r="E16934" s="267">
        <v>43858</v>
      </c>
      <c r="F16934" s="285">
        <v>3638</v>
      </c>
      <c r="G16934" s="285" t="s">
        <v>2229</v>
      </c>
      <c r="H16934" s="268" t="s">
        <v>5164</v>
      </c>
      <c r="I16934" s="268" t="s">
        <v>157</v>
      </c>
      <c r="J16934" s="269">
        <v>-1343.21</v>
      </c>
      <c r="K16934" s="83" t="str">
        <f>IFERROR(IFERROR(VLOOKUP(I16934,'DE-PARA'!B:D,3,0),VLOOKUP(I16934,'DE-PARA'!C:D,2,0)),"NÃO ENCONTRADO")</f>
        <v>Materiais</v>
      </c>
      <c r="L16934" s="50" t="str">
        <f>VLOOKUP(K16934,'Base -Receita-Despesa'!$B:$AS,1,FALSE)</f>
        <v>Materiais</v>
      </c>
    </row>
    <row r="16935" spans="1:12" x14ac:dyDescent="0.3">
      <c r="A16935" s="82" t="str">
        <f t="shared" si="528"/>
        <v>2020</v>
      </c>
      <c r="B16935" s="263" t="s">
        <v>2228</v>
      </c>
      <c r="C16935" s="264" t="s">
        <v>138</v>
      </c>
      <c r="D16935" s="74" t="str">
        <f t="shared" si="529"/>
        <v>jan/2020</v>
      </c>
      <c r="E16935" s="267">
        <v>43858</v>
      </c>
      <c r="F16935" s="285">
        <v>3639</v>
      </c>
      <c r="G16935" s="285" t="s">
        <v>2229</v>
      </c>
      <c r="H16935" s="268" t="s">
        <v>5164</v>
      </c>
      <c r="I16935" s="268" t="s">
        <v>157</v>
      </c>
      <c r="J16935" s="269">
        <v>-3574.96</v>
      </c>
      <c r="K16935" s="83" t="str">
        <f>IFERROR(IFERROR(VLOOKUP(I16935,'DE-PARA'!B:D,3,0),VLOOKUP(I16935,'DE-PARA'!C:D,2,0)),"NÃO ENCONTRADO")</f>
        <v>Materiais</v>
      </c>
      <c r="L16935" s="50" t="str">
        <f>VLOOKUP(K16935,'Base -Receita-Despesa'!$B:$AS,1,FALSE)</f>
        <v>Materiais</v>
      </c>
    </row>
    <row r="16936" spans="1:12" x14ac:dyDescent="0.3">
      <c r="A16936" s="82" t="str">
        <f t="shared" si="528"/>
        <v>2020</v>
      </c>
      <c r="B16936" s="263" t="s">
        <v>2228</v>
      </c>
      <c r="C16936" s="264" t="s">
        <v>138</v>
      </c>
      <c r="D16936" s="74" t="str">
        <f t="shared" si="529"/>
        <v>jan/2020</v>
      </c>
      <c r="E16936" s="267">
        <v>43858</v>
      </c>
      <c r="F16936" s="285">
        <v>39791</v>
      </c>
      <c r="G16936" s="285" t="s">
        <v>2229</v>
      </c>
      <c r="H16936" s="268" t="s">
        <v>2654</v>
      </c>
      <c r="I16936" s="268" t="s">
        <v>120</v>
      </c>
      <c r="J16936" s="269">
        <v>-1574.64</v>
      </c>
      <c r="K16936" s="83" t="str">
        <f>IFERROR(IFERROR(VLOOKUP(I16936,'DE-PARA'!B:D,3,0),VLOOKUP(I16936,'DE-PARA'!C:D,2,0)),"NÃO ENCONTRADO")</f>
        <v>Serviços</v>
      </c>
      <c r="L16936" s="50" t="str">
        <f>VLOOKUP(K16936,'Base -Receita-Despesa'!$B:$AS,1,FALSE)</f>
        <v>Serviços</v>
      </c>
    </row>
    <row r="16937" spans="1:12" x14ac:dyDescent="0.3">
      <c r="A16937" s="82" t="str">
        <f t="shared" si="528"/>
        <v>2020</v>
      </c>
      <c r="B16937" s="263" t="s">
        <v>2228</v>
      </c>
      <c r="C16937" s="264" t="s">
        <v>138</v>
      </c>
      <c r="D16937" s="74" t="str">
        <f t="shared" si="529"/>
        <v>jan/2020</v>
      </c>
      <c r="E16937" s="267">
        <v>43858</v>
      </c>
      <c r="F16937" s="285">
        <v>21348</v>
      </c>
      <c r="G16937" s="285" t="s">
        <v>2229</v>
      </c>
      <c r="H16937" s="268" t="s">
        <v>2370</v>
      </c>
      <c r="I16937" s="268" t="s">
        <v>145</v>
      </c>
      <c r="J16937" s="269">
        <v>-4996.57</v>
      </c>
      <c r="K16937" s="83" t="str">
        <f>IFERROR(IFERROR(VLOOKUP(I16937,'DE-PARA'!B:D,3,0),VLOOKUP(I16937,'DE-PARA'!C:D,2,0)),"NÃO ENCONTRADO")</f>
        <v>Serviços</v>
      </c>
      <c r="L16937" s="50" t="str">
        <f>VLOOKUP(K16937,'Base -Receita-Despesa'!$B:$AS,1,FALSE)</f>
        <v>Serviços</v>
      </c>
    </row>
    <row r="16938" spans="1:12" x14ac:dyDescent="0.3">
      <c r="A16938" s="82" t="str">
        <f t="shared" ref="A16938:A17001" si="530">IF(K16938="NÃO ENCONTRADO",0,RIGHT(D16938,4))</f>
        <v>2020</v>
      </c>
      <c r="B16938" s="263" t="s">
        <v>2228</v>
      </c>
      <c r="C16938" s="264" t="s">
        <v>138</v>
      </c>
      <c r="D16938" s="74" t="str">
        <f t="shared" si="529"/>
        <v>jan/2020</v>
      </c>
      <c r="E16938" s="267">
        <v>43858</v>
      </c>
      <c r="F16938" s="285">
        <v>717</v>
      </c>
      <c r="G16938" s="285" t="s">
        <v>2229</v>
      </c>
      <c r="H16938" s="268" t="s">
        <v>5165</v>
      </c>
      <c r="I16938" s="268" t="s">
        <v>200</v>
      </c>
      <c r="J16938" s="269">
        <v>-4340.5600000000004</v>
      </c>
      <c r="K16938" s="83" t="str">
        <f>IFERROR(IFERROR(VLOOKUP(I16938,'DE-PARA'!B:D,3,0),VLOOKUP(I16938,'DE-PARA'!C:D,2,0)),"NÃO ENCONTRADO")</f>
        <v>Serviços</v>
      </c>
      <c r="L16938" s="50" t="str">
        <f>VLOOKUP(K16938,'Base -Receita-Despesa'!$B:$AS,1,FALSE)</f>
        <v>Serviços</v>
      </c>
    </row>
    <row r="16939" spans="1:12" x14ac:dyDescent="0.3">
      <c r="A16939" s="82" t="str">
        <f t="shared" si="530"/>
        <v>2020</v>
      </c>
      <c r="B16939" s="263" t="s">
        <v>2228</v>
      </c>
      <c r="C16939" s="264" t="s">
        <v>138</v>
      </c>
      <c r="D16939" s="74" t="str">
        <f t="shared" si="529"/>
        <v>jan/2020</v>
      </c>
      <c r="E16939" s="267">
        <v>43858</v>
      </c>
      <c r="F16939" s="285">
        <v>2820</v>
      </c>
      <c r="G16939" s="285" t="s">
        <v>2229</v>
      </c>
      <c r="H16939" s="268" t="s">
        <v>2322</v>
      </c>
      <c r="I16939" s="268" t="s">
        <v>120</v>
      </c>
      <c r="J16939" s="269">
        <v>-1283.4000000000001</v>
      </c>
      <c r="K16939" s="83" t="str">
        <f>IFERROR(IFERROR(VLOOKUP(I16939,'DE-PARA'!B:D,3,0),VLOOKUP(I16939,'DE-PARA'!C:D,2,0)),"NÃO ENCONTRADO")</f>
        <v>Serviços</v>
      </c>
      <c r="L16939" s="50" t="str">
        <f>VLOOKUP(K16939,'Base -Receita-Despesa'!$B:$AS,1,FALSE)</f>
        <v>Serviços</v>
      </c>
    </row>
    <row r="16940" spans="1:12" x14ac:dyDescent="0.3">
      <c r="A16940" s="82" t="str">
        <f t="shared" si="530"/>
        <v>2020</v>
      </c>
      <c r="B16940" s="263" t="s">
        <v>2228</v>
      </c>
      <c r="C16940" s="264" t="s">
        <v>138</v>
      </c>
      <c r="D16940" s="74" t="str">
        <f t="shared" si="529"/>
        <v>jan/2020</v>
      </c>
      <c r="E16940" s="267">
        <v>43858</v>
      </c>
      <c r="F16940" s="285">
        <v>24328</v>
      </c>
      <c r="G16940" s="285" t="s">
        <v>2229</v>
      </c>
      <c r="H16940" s="268" t="s">
        <v>5166</v>
      </c>
      <c r="I16940" s="322" t="s">
        <v>2183</v>
      </c>
      <c r="J16940" s="268">
        <v>-194.4</v>
      </c>
      <c r="K16940" s="83" t="str">
        <f>IFERROR(IFERROR(VLOOKUP(I16940,'DE-PARA'!B:D,3,0),VLOOKUP(I16940,'DE-PARA'!C:D,2,0)),"NÃO ENCONTRADO")</f>
        <v>Materiais</v>
      </c>
      <c r="L16940" s="50" t="str">
        <f>VLOOKUP(K16940,'Base -Receita-Despesa'!$B:$AS,1,FALSE)</f>
        <v>Materiais</v>
      </c>
    </row>
    <row r="16941" spans="1:12" x14ac:dyDescent="0.3">
      <c r="A16941" s="82" t="str">
        <f t="shared" si="530"/>
        <v>2020</v>
      </c>
      <c r="B16941" s="263" t="s">
        <v>2228</v>
      </c>
      <c r="C16941" s="264" t="s">
        <v>138</v>
      </c>
      <c r="D16941" s="74" t="str">
        <f t="shared" si="529"/>
        <v>jan/2020</v>
      </c>
      <c r="E16941" s="267">
        <v>43858</v>
      </c>
      <c r="F16941" s="285">
        <v>24328</v>
      </c>
      <c r="G16941" s="285" t="s">
        <v>2229</v>
      </c>
      <c r="H16941" s="268" t="s">
        <v>5166</v>
      </c>
      <c r="I16941" s="268" t="s">
        <v>562</v>
      </c>
      <c r="J16941" s="268">
        <v>-13.86</v>
      </c>
      <c r="K16941" s="83" t="str">
        <f>IFERROR(IFERROR(VLOOKUP(I16941,'DE-PARA'!B:D,3,0),VLOOKUP(I16941,'DE-PARA'!C:D,2,0)),"NÃO ENCONTRADO")</f>
        <v>Outras Saídas</v>
      </c>
      <c r="L16941" s="50" t="str">
        <f>VLOOKUP(K16941,'Base -Receita-Despesa'!$B:$AS,1,FALSE)</f>
        <v>Outras Saídas</v>
      </c>
    </row>
    <row r="16942" spans="1:12" x14ac:dyDescent="0.3">
      <c r="A16942" s="82" t="str">
        <f t="shared" si="530"/>
        <v>2020</v>
      </c>
      <c r="B16942" s="263" t="s">
        <v>2228</v>
      </c>
      <c r="C16942" s="264" t="s">
        <v>138</v>
      </c>
      <c r="D16942" s="74" t="str">
        <f t="shared" si="529"/>
        <v>jan/2020</v>
      </c>
      <c r="E16942" s="267">
        <v>43858</v>
      </c>
      <c r="F16942" s="285">
        <v>24429</v>
      </c>
      <c r="G16942" s="285" t="s">
        <v>2229</v>
      </c>
      <c r="H16942" s="268" t="s">
        <v>5166</v>
      </c>
      <c r="I16942" s="268" t="s">
        <v>2183</v>
      </c>
      <c r="J16942" s="268">
        <v>-256.70999999999998</v>
      </c>
      <c r="K16942" s="83" t="str">
        <f>IFERROR(IFERROR(VLOOKUP(I16942,'DE-PARA'!B:D,3,0),VLOOKUP(I16942,'DE-PARA'!C:D,2,0)),"NÃO ENCONTRADO")</f>
        <v>Materiais</v>
      </c>
      <c r="L16942" s="50" t="str">
        <f>VLOOKUP(K16942,'Base -Receita-Despesa'!$B:$AS,1,FALSE)</f>
        <v>Materiais</v>
      </c>
    </row>
    <row r="16943" spans="1:12" x14ac:dyDescent="0.3">
      <c r="A16943" s="82" t="str">
        <f t="shared" si="530"/>
        <v>2020</v>
      </c>
      <c r="B16943" s="263" t="s">
        <v>2228</v>
      </c>
      <c r="C16943" s="264" t="s">
        <v>138</v>
      </c>
      <c r="D16943" s="74" t="str">
        <f t="shared" si="529"/>
        <v>jan/2020</v>
      </c>
      <c r="E16943" s="267">
        <v>43858</v>
      </c>
      <c r="F16943" s="285">
        <v>24429</v>
      </c>
      <c r="G16943" s="285" t="s">
        <v>2229</v>
      </c>
      <c r="H16943" s="268" t="s">
        <v>5166</v>
      </c>
      <c r="I16943" s="268" t="s">
        <v>562</v>
      </c>
      <c r="J16943" s="268">
        <v>-15.3</v>
      </c>
      <c r="K16943" s="83" t="str">
        <f>IFERROR(IFERROR(VLOOKUP(I16943,'DE-PARA'!B:D,3,0),VLOOKUP(I16943,'DE-PARA'!C:D,2,0)),"NÃO ENCONTRADO")</f>
        <v>Outras Saídas</v>
      </c>
      <c r="L16943" s="50" t="str">
        <f>VLOOKUP(K16943,'Base -Receita-Despesa'!$B:$AS,1,FALSE)</f>
        <v>Outras Saídas</v>
      </c>
    </row>
    <row r="16944" spans="1:12" x14ac:dyDescent="0.3">
      <c r="A16944" s="82" t="str">
        <f t="shared" si="530"/>
        <v>2020</v>
      </c>
      <c r="B16944" s="263" t="s">
        <v>2228</v>
      </c>
      <c r="C16944" s="264" t="s">
        <v>138</v>
      </c>
      <c r="D16944" s="74" t="str">
        <f t="shared" si="529"/>
        <v>jan/2020</v>
      </c>
      <c r="E16944" s="267">
        <v>43858</v>
      </c>
      <c r="F16944" s="285">
        <v>4532</v>
      </c>
      <c r="G16944" s="285" t="s">
        <v>2229</v>
      </c>
      <c r="H16944" s="268" t="s">
        <v>5167</v>
      </c>
      <c r="I16944" s="268" t="s">
        <v>2182</v>
      </c>
      <c r="J16944" s="269">
        <v>-1164.1400000000001</v>
      </c>
      <c r="K16944" s="83" t="str">
        <f>IFERROR(IFERROR(VLOOKUP(I16944,'DE-PARA'!B:D,3,0),VLOOKUP(I16944,'DE-PARA'!C:D,2,0)),"NÃO ENCONTRADO")</f>
        <v>Materiais</v>
      </c>
      <c r="L16944" s="50" t="str">
        <f>VLOOKUP(K16944,'Base -Receita-Despesa'!$B:$AS,1,FALSE)</f>
        <v>Materiais</v>
      </c>
    </row>
    <row r="16945" spans="1:12" x14ac:dyDescent="0.3">
      <c r="A16945" s="82" t="str">
        <f t="shared" si="530"/>
        <v>2020</v>
      </c>
      <c r="B16945" s="263" t="s">
        <v>2228</v>
      </c>
      <c r="C16945" s="264" t="s">
        <v>138</v>
      </c>
      <c r="D16945" s="74" t="str">
        <f t="shared" si="529"/>
        <v>jan/2020</v>
      </c>
      <c r="E16945" s="267">
        <v>43858</v>
      </c>
      <c r="F16945" s="285">
        <v>10284</v>
      </c>
      <c r="G16945" s="285" t="s">
        <v>2229</v>
      </c>
      <c r="H16945" s="268" t="s">
        <v>2299</v>
      </c>
      <c r="I16945" s="268" t="s">
        <v>2181</v>
      </c>
      <c r="J16945" s="269">
        <v>-2019.6</v>
      </c>
      <c r="K16945" s="83" t="str">
        <f>IFERROR(IFERROR(VLOOKUP(I16945,'DE-PARA'!B:D,3,0),VLOOKUP(I16945,'DE-PARA'!C:D,2,0)),"NÃO ENCONTRADO")</f>
        <v>Materiais</v>
      </c>
      <c r="L16945" s="50" t="str">
        <f>VLOOKUP(K16945,'Base -Receita-Despesa'!$B:$AS,1,FALSE)</f>
        <v>Materiais</v>
      </c>
    </row>
    <row r="16946" spans="1:12" x14ac:dyDescent="0.3">
      <c r="A16946" s="82" t="str">
        <f t="shared" si="530"/>
        <v>2020</v>
      </c>
      <c r="B16946" s="263" t="s">
        <v>2228</v>
      </c>
      <c r="C16946" s="264" t="s">
        <v>138</v>
      </c>
      <c r="D16946" s="74" t="str">
        <f t="shared" si="529"/>
        <v>jan/2020</v>
      </c>
      <c r="E16946" s="267">
        <v>43858</v>
      </c>
      <c r="F16946" s="285">
        <v>10284</v>
      </c>
      <c r="G16946" s="285" t="s">
        <v>2229</v>
      </c>
      <c r="H16946" s="268" t="s">
        <v>2299</v>
      </c>
      <c r="I16946" s="268" t="s">
        <v>562</v>
      </c>
      <c r="J16946" s="268">
        <v>-155.51</v>
      </c>
      <c r="K16946" s="83" t="str">
        <f>IFERROR(IFERROR(VLOOKUP(I16946,'DE-PARA'!B:D,3,0),VLOOKUP(I16946,'DE-PARA'!C:D,2,0)),"NÃO ENCONTRADO")</f>
        <v>Outras Saídas</v>
      </c>
      <c r="L16946" s="50" t="str">
        <f>VLOOKUP(K16946,'Base -Receita-Despesa'!$B:$AS,1,FALSE)</f>
        <v>Outras Saídas</v>
      </c>
    </row>
    <row r="16947" spans="1:12" x14ac:dyDescent="0.3">
      <c r="A16947" s="82" t="str">
        <f t="shared" si="530"/>
        <v>2020</v>
      </c>
      <c r="B16947" s="263" t="s">
        <v>2228</v>
      </c>
      <c r="C16947" s="264" t="s">
        <v>138</v>
      </c>
      <c r="D16947" s="74" t="str">
        <f t="shared" si="529"/>
        <v>jan/2020</v>
      </c>
      <c r="E16947" s="267">
        <v>43858</v>
      </c>
      <c r="F16947" s="285">
        <v>10920</v>
      </c>
      <c r="G16947" s="285" t="s">
        <v>2229</v>
      </c>
      <c r="H16947" s="268" t="s">
        <v>2299</v>
      </c>
      <c r="I16947" s="268" t="s">
        <v>2182</v>
      </c>
      <c r="J16947" s="269">
        <v>-5601.21</v>
      </c>
      <c r="K16947" s="83" t="str">
        <f>IFERROR(IFERROR(VLOOKUP(I16947,'DE-PARA'!B:D,3,0),VLOOKUP(I16947,'DE-PARA'!C:D,2,0)),"NÃO ENCONTRADO")</f>
        <v>Materiais</v>
      </c>
      <c r="L16947" s="50" t="str">
        <f>VLOOKUP(K16947,'Base -Receita-Despesa'!$B:$AS,1,FALSE)</f>
        <v>Materiais</v>
      </c>
    </row>
    <row r="16948" spans="1:12" x14ac:dyDescent="0.3">
      <c r="A16948" s="82" t="str">
        <f t="shared" si="530"/>
        <v>2020</v>
      </c>
      <c r="B16948" s="263" t="s">
        <v>2228</v>
      </c>
      <c r="C16948" s="264" t="s">
        <v>138</v>
      </c>
      <c r="D16948" s="74" t="str">
        <f t="shared" si="529"/>
        <v>jan/2020</v>
      </c>
      <c r="E16948" s="267">
        <v>43858</v>
      </c>
      <c r="F16948" s="285">
        <v>10920</v>
      </c>
      <c r="G16948" s="285" t="s">
        <v>2229</v>
      </c>
      <c r="H16948" s="268" t="s">
        <v>2299</v>
      </c>
      <c r="I16948" s="268" t="s">
        <v>562</v>
      </c>
      <c r="J16948" s="268">
        <v>-91.49</v>
      </c>
      <c r="K16948" s="83" t="str">
        <f>IFERROR(IFERROR(VLOOKUP(I16948,'DE-PARA'!B:D,3,0),VLOOKUP(I16948,'DE-PARA'!C:D,2,0)),"NÃO ENCONTRADO")</f>
        <v>Outras Saídas</v>
      </c>
      <c r="L16948" s="50" t="str">
        <f>VLOOKUP(K16948,'Base -Receita-Despesa'!$B:$AS,1,FALSE)</f>
        <v>Outras Saídas</v>
      </c>
    </row>
    <row r="16949" spans="1:12" x14ac:dyDescent="0.3">
      <c r="A16949" s="82" t="str">
        <f t="shared" si="530"/>
        <v>2020</v>
      </c>
      <c r="B16949" s="263" t="s">
        <v>2228</v>
      </c>
      <c r="C16949" s="264" t="s">
        <v>138</v>
      </c>
      <c r="D16949" s="74" t="str">
        <f t="shared" si="529"/>
        <v>jan/2020</v>
      </c>
      <c r="E16949" s="267">
        <v>43858</v>
      </c>
      <c r="F16949" s="285">
        <v>314764</v>
      </c>
      <c r="G16949" s="285" t="s">
        <v>2229</v>
      </c>
      <c r="H16949" s="268" t="s">
        <v>5168</v>
      </c>
      <c r="I16949" s="268" t="s">
        <v>2182</v>
      </c>
      <c r="J16949" s="268">
        <v>-765.82</v>
      </c>
      <c r="K16949" s="83" t="str">
        <f>IFERROR(IFERROR(VLOOKUP(I16949,'DE-PARA'!B:D,3,0),VLOOKUP(I16949,'DE-PARA'!C:D,2,0)),"NÃO ENCONTRADO")</f>
        <v>Materiais</v>
      </c>
      <c r="L16949" s="50" t="str">
        <f>VLOOKUP(K16949,'Base -Receita-Despesa'!$B:$AS,1,FALSE)</f>
        <v>Materiais</v>
      </c>
    </row>
    <row r="16950" spans="1:12" x14ac:dyDescent="0.3">
      <c r="A16950" s="82" t="str">
        <f t="shared" si="530"/>
        <v>2020</v>
      </c>
      <c r="B16950" s="263" t="s">
        <v>2228</v>
      </c>
      <c r="C16950" s="264" t="s">
        <v>138</v>
      </c>
      <c r="D16950" s="74" t="str">
        <f t="shared" si="529"/>
        <v>jan/2020</v>
      </c>
      <c r="E16950" s="267">
        <v>43858</v>
      </c>
      <c r="F16950" s="285">
        <v>314764</v>
      </c>
      <c r="G16950" s="285" t="s">
        <v>2229</v>
      </c>
      <c r="H16950" s="268" t="s">
        <v>5168</v>
      </c>
      <c r="I16950" s="268" t="s">
        <v>562</v>
      </c>
      <c r="J16950" s="268">
        <v>-298.69</v>
      </c>
      <c r="K16950" s="83" t="str">
        <f>IFERROR(IFERROR(VLOOKUP(I16950,'DE-PARA'!B:D,3,0),VLOOKUP(I16950,'DE-PARA'!C:D,2,0)),"NÃO ENCONTRADO")</f>
        <v>Outras Saídas</v>
      </c>
      <c r="L16950" s="50" t="str">
        <f>VLOOKUP(K16950,'Base -Receita-Despesa'!$B:$AS,1,FALSE)</f>
        <v>Outras Saídas</v>
      </c>
    </row>
    <row r="16951" spans="1:12" x14ac:dyDescent="0.3">
      <c r="A16951" s="82" t="str">
        <f t="shared" si="530"/>
        <v>2020</v>
      </c>
      <c r="B16951" s="263" t="s">
        <v>2228</v>
      </c>
      <c r="C16951" s="264" t="s">
        <v>138</v>
      </c>
      <c r="D16951" s="74" t="str">
        <f t="shared" si="529"/>
        <v>jan/2020</v>
      </c>
      <c r="E16951" s="267">
        <v>43858</v>
      </c>
      <c r="F16951" s="285">
        <v>101</v>
      </c>
      <c r="G16951" s="285" t="s">
        <v>2229</v>
      </c>
      <c r="H16951" s="268" t="s">
        <v>4753</v>
      </c>
      <c r="I16951" s="268" t="s">
        <v>2176</v>
      </c>
      <c r="J16951" s="269">
        <v>-367131.7</v>
      </c>
      <c r="K16951" s="83" t="str">
        <f>IFERROR(IFERROR(VLOOKUP(I16951,'DE-PARA'!B:D,3,0),VLOOKUP(I16951,'DE-PARA'!C:D,2,0)),"NÃO ENCONTRADO")</f>
        <v>Pessoal</v>
      </c>
      <c r="L16951" s="50" t="str">
        <f>VLOOKUP(K16951,'Base -Receita-Despesa'!$B:$AS,1,FALSE)</f>
        <v>Pessoal</v>
      </c>
    </row>
    <row r="16952" spans="1:12" x14ac:dyDescent="0.3">
      <c r="A16952" s="82" t="str">
        <f t="shared" si="530"/>
        <v>2020</v>
      </c>
      <c r="B16952" s="263" t="s">
        <v>2228</v>
      </c>
      <c r="C16952" s="264" t="s">
        <v>138</v>
      </c>
      <c r="D16952" s="74" t="str">
        <f t="shared" si="529"/>
        <v>jan/2020</v>
      </c>
      <c r="E16952" s="267">
        <v>43858</v>
      </c>
      <c r="F16952" s="285">
        <v>104</v>
      </c>
      <c r="G16952" s="285" t="s">
        <v>2229</v>
      </c>
      <c r="H16952" s="268" t="s">
        <v>4753</v>
      </c>
      <c r="I16952" s="268" t="s">
        <v>2176</v>
      </c>
      <c r="J16952" s="269">
        <v>-211953.99</v>
      </c>
      <c r="K16952" s="83" t="str">
        <f>IFERROR(IFERROR(VLOOKUP(I16952,'DE-PARA'!B:D,3,0),VLOOKUP(I16952,'DE-PARA'!C:D,2,0)),"NÃO ENCONTRADO")</f>
        <v>Pessoal</v>
      </c>
      <c r="L16952" s="50" t="str">
        <f>VLOOKUP(K16952,'Base -Receita-Despesa'!$B:$AS,1,FALSE)</f>
        <v>Pessoal</v>
      </c>
    </row>
    <row r="16953" spans="1:12" x14ac:dyDescent="0.3">
      <c r="A16953" s="82" t="str">
        <f t="shared" si="530"/>
        <v>2020</v>
      </c>
      <c r="B16953" s="263" t="s">
        <v>2228</v>
      </c>
      <c r="C16953" s="264" t="s">
        <v>138</v>
      </c>
      <c r="D16953" s="74" t="str">
        <f t="shared" si="529"/>
        <v>jan/2020</v>
      </c>
      <c r="E16953" s="267">
        <v>43858</v>
      </c>
      <c r="F16953" s="285">
        <v>433</v>
      </c>
      <c r="G16953" s="285" t="s">
        <v>2229</v>
      </c>
      <c r="H16953" s="268" t="s">
        <v>5169</v>
      </c>
      <c r="I16953" s="268" t="s">
        <v>215</v>
      </c>
      <c r="J16953" s="269">
        <v>-11250</v>
      </c>
      <c r="K16953" s="83" t="str">
        <f>IFERROR(IFERROR(VLOOKUP(I16953,'DE-PARA'!B:D,3,0),VLOOKUP(I16953,'DE-PARA'!C:D,2,0)),"NÃO ENCONTRADO")</f>
        <v>Serviços</v>
      </c>
      <c r="L16953" s="50" t="str">
        <f>VLOOKUP(K16953,'Base -Receita-Despesa'!$B:$AS,1,FALSE)</f>
        <v>Serviços</v>
      </c>
    </row>
    <row r="16954" spans="1:12" x14ac:dyDescent="0.3">
      <c r="A16954" s="82" t="str">
        <f t="shared" si="530"/>
        <v>2020</v>
      </c>
      <c r="B16954" s="263" t="s">
        <v>2228</v>
      </c>
      <c r="C16954" s="264" t="s">
        <v>138</v>
      </c>
      <c r="D16954" s="74" t="str">
        <f t="shared" si="529"/>
        <v>jan/2020</v>
      </c>
      <c r="E16954" s="267">
        <v>43858</v>
      </c>
      <c r="F16954" s="285">
        <v>426</v>
      </c>
      <c r="G16954" s="285" t="s">
        <v>2229</v>
      </c>
      <c r="H16954" s="268" t="s">
        <v>5169</v>
      </c>
      <c r="I16954" s="268" t="s">
        <v>215</v>
      </c>
      <c r="J16954" s="269">
        <v>-11250</v>
      </c>
      <c r="K16954" s="83" t="str">
        <f>IFERROR(IFERROR(VLOOKUP(I16954,'DE-PARA'!B:D,3,0),VLOOKUP(I16954,'DE-PARA'!C:D,2,0)),"NÃO ENCONTRADO")</f>
        <v>Serviços</v>
      </c>
      <c r="L16954" s="50" t="str">
        <f>VLOOKUP(K16954,'Base -Receita-Despesa'!$B:$AS,1,FALSE)</f>
        <v>Serviços</v>
      </c>
    </row>
    <row r="16955" spans="1:12" x14ac:dyDescent="0.3">
      <c r="A16955" s="82" t="str">
        <f t="shared" si="530"/>
        <v>2020</v>
      </c>
      <c r="B16955" s="263" t="s">
        <v>2228</v>
      </c>
      <c r="C16955" s="264" t="s">
        <v>138</v>
      </c>
      <c r="D16955" s="74" t="str">
        <f t="shared" si="529"/>
        <v>jan/2020</v>
      </c>
      <c r="E16955" s="267">
        <v>43858</v>
      </c>
      <c r="F16955" s="285">
        <v>2059</v>
      </c>
      <c r="G16955" s="285" t="s">
        <v>2229</v>
      </c>
      <c r="H16955" s="268" t="s">
        <v>2394</v>
      </c>
      <c r="I16955" s="268" t="s">
        <v>2192</v>
      </c>
      <c r="J16955" s="268">
        <v>-799.8</v>
      </c>
      <c r="K16955" s="83" t="str">
        <f>IFERROR(IFERROR(VLOOKUP(I16955,'DE-PARA'!B:D,3,0),VLOOKUP(I16955,'DE-PARA'!C:D,2,0)),"NÃO ENCONTRADO")</f>
        <v>Materiais</v>
      </c>
      <c r="L16955" s="50" t="str">
        <f>VLOOKUP(K16955,'Base -Receita-Despesa'!$B:$AS,1,FALSE)</f>
        <v>Materiais</v>
      </c>
    </row>
    <row r="16956" spans="1:12" x14ac:dyDescent="0.3">
      <c r="A16956" s="82" t="str">
        <f t="shared" si="530"/>
        <v>2020</v>
      </c>
      <c r="B16956" s="263" t="s">
        <v>2228</v>
      </c>
      <c r="C16956" s="264" t="s">
        <v>138</v>
      </c>
      <c r="D16956" s="74" t="str">
        <f t="shared" si="529"/>
        <v>jan/2020</v>
      </c>
      <c r="E16956" s="267">
        <v>43858</v>
      </c>
      <c r="F16956" s="285" t="s">
        <v>1261</v>
      </c>
      <c r="G16956" s="285" t="s">
        <v>2229</v>
      </c>
      <c r="H16956" s="268" t="s">
        <v>2250</v>
      </c>
      <c r="I16956" s="268" t="s">
        <v>135</v>
      </c>
      <c r="J16956" s="268">
        <v>-9.5</v>
      </c>
      <c r="K16956" s="83" t="str">
        <f>IFERROR(IFERROR(VLOOKUP(I16956,'DE-PARA'!B:D,3,0),VLOOKUP(I16956,'DE-PARA'!C:D,2,0)),"NÃO ENCONTRADO")</f>
        <v>Outras Saídas</v>
      </c>
      <c r="L16956" s="50" t="str">
        <f>VLOOKUP(K16956,'Base -Receita-Despesa'!$B:$AS,1,FALSE)</f>
        <v>Outras Saídas</v>
      </c>
    </row>
    <row r="16957" spans="1:12" x14ac:dyDescent="0.3">
      <c r="A16957" s="82" t="str">
        <f t="shared" si="530"/>
        <v>2020</v>
      </c>
      <c r="B16957" s="263" t="s">
        <v>2228</v>
      </c>
      <c r="C16957" s="264" t="s">
        <v>138</v>
      </c>
      <c r="D16957" s="74" t="str">
        <f t="shared" si="529"/>
        <v>jan/2020</v>
      </c>
      <c r="E16957" s="267">
        <v>43858</v>
      </c>
      <c r="F16957" s="285" t="s">
        <v>1261</v>
      </c>
      <c r="G16957" s="285" t="s">
        <v>2229</v>
      </c>
      <c r="H16957" s="268" t="s">
        <v>2250</v>
      </c>
      <c r="I16957" s="268" t="s">
        <v>135</v>
      </c>
      <c r="J16957" s="268">
        <v>-9.5</v>
      </c>
      <c r="K16957" s="83" t="str">
        <f>IFERROR(IFERROR(VLOOKUP(I16957,'DE-PARA'!B:D,3,0),VLOOKUP(I16957,'DE-PARA'!C:D,2,0)),"NÃO ENCONTRADO")</f>
        <v>Outras Saídas</v>
      </c>
      <c r="L16957" s="50" t="str">
        <f>VLOOKUP(K16957,'Base -Receita-Despesa'!$B:$AS,1,FALSE)</f>
        <v>Outras Saídas</v>
      </c>
    </row>
    <row r="16958" spans="1:12" x14ac:dyDescent="0.3">
      <c r="A16958" s="82" t="str">
        <f t="shared" si="530"/>
        <v>2020</v>
      </c>
      <c r="B16958" s="263" t="s">
        <v>2228</v>
      </c>
      <c r="C16958" s="264" t="s">
        <v>138</v>
      </c>
      <c r="D16958" s="74" t="str">
        <f t="shared" si="529"/>
        <v>jan/2020</v>
      </c>
      <c r="E16958" s="267">
        <v>43858</v>
      </c>
      <c r="F16958" s="285" t="s">
        <v>1261</v>
      </c>
      <c r="G16958" s="285" t="s">
        <v>2229</v>
      </c>
      <c r="H16958" s="268" t="s">
        <v>2250</v>
      </c>
      <c r="I16958" s="268" t="s">
        <v>135</v>
      </c>
      <c r="J16958" s="268">
        <v>-9.5</v>
      </c>
      <c r="K16958" s="83" t="str">
        <f>IFERROR(IFERROR(VLOOKUP(I16958,'DE-PARA'!B:D,3,0),VLOOKUP(I16958,'DE-PARA'!C:D,2,0)),"NÃO ENCONTRADO")</f>
        <v>Outras Saídas</v>
      </c>
      <c r="L16958" s="50" t="str">
        <f>VLOOKUP(K16958,'Base -Receita-Despesa'!$B:$AS,1,FALSE)</f>
        <v>Outras Saídas</v>
      </c>
    </row>
    <row r="16959" spans="1:12" x14ac:dyDescent="0.3">
      <c r="A16959" s="82" t="str">
        <f t="shared" si="530"/>
        <v>2020</v>
      </c>
      <c r="B16959" s="263" t="s">
        <v>2228</v>
      </c>
      <c r="C16959" s="264" t="s">
        <v>138</v>
      </c>
      <c r="D16959" s="74" t="str">
        <f t="shared" si="529"/>
        <v>jan/2020</v>
      </c>
      <c r="E16959" s="267">
        <v>43858</v>
      </c>
      <c r="F16959" s="285" t="s">
        <v>1261</v>
      </c>
      <c r="G16959" s="285" t="s">
        <v>2229</v>
      </c>
      <c r="H16959" s="268" t="s">
        <v>2250</v>
      </c>
      <c r="I16959" s="268" t="s">
        <v>135</v>
      </c>
      <c r="J16959" s="268">
        <v>-9.5</v>
      </c>
      <c r="K16959" s="83" t="str">
        <f>IFERROR(IFERROR(VLOOKUP(I16959,'DE-PARA'!B:D,3,0),VLOOKUP(I16959,'DE-PARA'!C:D,2,0)),"NÃO ENCONTRADO")</f>
        <v>Outras Saídas</v>
      </c>
      <c r="L16959" s="50" t="str">
        <f>VLOOKUP(K16959,'Base -Receita-Despesa'!$B:$AS,1,FALSE)</f>
        <v>Outras Saídas</v>
      </c>
    </row>
    <row r="16960" spans="1:12" x14ac:dyDescent="0.3">
      <c r="A16960" s="82" t="str">
        <f t="shared" si="530"/>
        <v>2020</v>
      </c>
      <c r="B16960" s="263" t="s">
        <v>2228</v>
      </c>
      <c r="C16960" s="264" t="s">
        <v>138</v>
      </c>
      <c r="D16960" s="74" t="str">
        <f t="shared" si="529"/>
        <v>jan/2020</v>
      </c>
      <c r="E16960" s="267">
        <v>43858</v>
      </c>
      <c r="F16960" s="285" t="s">
        <v>1261</v>
      </c>
      <c r="G16960" s="285" t="s">
        <v>2229</v>
      </c>
      <c r="H16960" s="268" t="s">
        <v>2250</v>
      </c>
      <c r="I16960" s="268" t="s">
        <v>135</v>
      </c>
      <c r="J16960" s="268">
        <v>-9.5</v>
      </c>
      <c r="K16960" s="83" t="str">
        <f>IFERROR(IFERROR(VLOOKUP(I16960,'DE-PARA'!B:D,3,0),VLOOKUP(I16960,'DE-PARA'!C:D,2,0)),"NÃO ENCONTRADO")</f>
        <v>Outras Saídas</v>
      </c>
      <c r="L16960" s="50" t="str">
        <f>VLOOKUP(K16960,'Base -Receita-Despesa'!$B:$AS,1,FALSE)</f>
        <v>Outras Saídas</v>
      </c>
    </row>
    <row r="16961" spans="1:12" x14ac:dyDescent="0.3">
      <c r="A16961" s="82" t="str">
        <f t="shared" si="530"/>
        <v>2020</v>
      </c>
      <c r="B16961" s="263" t="s">
        <v>2228</v>
      </c>
      <c r="C16961" s="264" t="s">
        <v>138</v>
      </c>
      <c r="D16961" s="74" t="str">
        <f t="shared" si="529"/>
        <v>jan/2020</v>
      </c>
      <c r="E16961" s="267">
        <v>43858</v>
      </c>
      <c r="F16961" s="285" t="s">
        <v>1261</v>
      </c>
      <c r="G16961" s="285" t="s">
        <v>2229</v>
      </c>
      <c r="H16961" s="268" t="s">
        <v>2250</v>
      </c>
      <c r="I16961" s="268" t="s">
        <v>135</v>
      </c>
      <c r="J16961" s="268">
        <v>-9.5</v>
      </c>
      <c r="K16961" s="83" t="str">
        <f>IFERROR(IFERROR(VLOOKUP(I16961,'DE-PARA'!B:D,3,0),VLOOKUP(I16961,'DE-PARA'!C:D,2,0)),"NÃO ENCONTRADO")</f>
        <v>Outras Saídas</v>
      </c>
      <c r="L16961" s="50" t="str">
        <f>VLOOKUP(K16961,'Base -Receita-Despesa'!$B:$AS,1,FALSE)</f>
        <v>Outras Saídas</v>
      </c>
    </row>
    <row r="16962" spans="1:12" x14ac:dyDescent="0.3">
      <c r="A16962" s="82" t="str">
        <f t="shared" si="530"/>
        <v>2020</v>
      </c>
      <c r="B16962" s="263" t="s">
        <v>2228</v>
      </c>
      <c r="C16962" s="264" t="s">
        <v>138</v>
      </c>
      <c r="D16962" s="74" t="str">
        <f t="shared" si="529"/>
        <v>jan/2020</v>
      </c>
      <c r="E16962" s="267">
        <v>43858</v>
      </c>
      <c r="F16962" s="285" t="s">
        <v>1261</v>
      </c>
      <c r="G16962" s="285" t="s">
        <v>2229</v>
      </c>
      <c r="H16962" s="268" t="s">
        <v>2250</v>
      </c>
      <c r="I16962" s="268" t="s">
        <v>135</v>
      </c>
      <c r="J16962" s="268">
        <v>-9.5</v>
      </c>
      <c r="K16962" s="83" t="str">
        <f>IFERROR(IFERROR(VLOOKUP(I16962,'DE-PARA'!B:D,3,0),VLOOKUP(I16962,'DE-PARA'!C:D,2,0)),"NÃO ENCONTRADO")</f>
        <v>Outras Saídas</v>
      </c>
      <c r="L16962" s="50" t="str">
        <f>VLOOKUP(K16962,'Base -Receita-Despesa'!$B:$AS,1,FALSE)</f>
        <v>Outras Saídas</v>
      </c>
    </row>
    <row r="16963" spans="1:12" x14ac:dyDescent="0.3">
      <c r="A16963" s="82" t="str">
        <f t="shared" si="530"/>
        <v>2020</v>
      </c>
      <c r="B16963" s="263" t="s">
        <v>2228</v>
      </c>
      <c r="C16963" s="264" t="s">
        <v>138</v>
      </c>
      <c r="D16963" s="74" t="str">
        <f t="shared" si="529"/>
        <v>jan/2020</v>
      </c>
      <c r="E16963" s="267">
        <v>43858</v>
      </c>
      <c r="F16963" s="285" t="s">
        <v>1261</v>
      </c>
      <c r="G16963" s="285" t="s">
        <v>2229</v>
      </c>
      <c r="H16963" s="268" t="s">
        <v>2250</v>
      </c>
      <c r="I16963" s="268" t="s">
        <v>135</v>
      </c>
      <c r="J16963" s="268">
        <v>-9.5</v>
      </c>
      <c r="K16963" s="83" t="str">
        <f>IFERROR(IFERROR(VLOOKUP(I16963,'DE-PARA'!B:D,3,0),VLOOKUP(I16963,'DE-PARA'!C:D,2,0)),"NÃO ENCONTRADO")</f>
        <v>Outras Saídas</v>
      </c>
      <c r="L16963" s="50" t="str">
        <f>VLOOKUP(K16963,'Base -Receita-Despesa'!$B:$AS,1,FALSE)</f>
        <v>Outras Saídas</v>
      </c>
    </row>
    <row r="16964" spans="1:12" x14ac:dyDescent="0.3">
      <c r="A16964" s="82" t="str">
        <f t="shared" si="530"/>
        <v>2020</v>
      </c>
      <c r="B16964" s="263" t="s">
        <v>2228</v>
      </c>
      <c r="C16964" s="264" t="s">
        <v>138</v>
      </c>
      <c r="D16964" s="74" t="str">
        <f t="shared" ref="D16964:D17027" si="531">TEXT(E16964,"mmm/aaaa")</f>
        <v>jan/2020</v>
      </c>
      <c r="E16964" s="267">
        <v>43858</v>
      </c>
      <c r="F16964" s="285" t="s">
        <v>1261</v>
      </c>
      <c r="G16964" s="285" t="s">
        <v>2229</v>
      </c>
      <c r="H16964" s="268" t="s">
        <v>2250</v>
      </c>
      <c r="I16964" s="268" t="s">
        <v>135</v>
      </c>
      <c r="J16964" s="268">
        <v>-9.5</v>
      </c>
      <c r="K16964" s="83" t="str">
        <f>IFERROR(IFERROR(VLOOKUP(I16964,'DE-PARA'!B:D,3,0),VLOOKUP(I16964,'DE-PARA'!C:D,2,0)),"NÃO ENCONTRADO")</f>
        <v>Outras Saídas</v>
      </c>
      <c r="L16964" s="50" t="str">
        <f>VLOOKUP(K16964,'Base -Receita-Despesa'!$B:$AS,1,FALSE)</f>
        <v>Outras Saídas</v>
      </c>
    </row>
    <row r="16965" spans="1:12" x14ac:dyDescent="0.3">
      <c r="A16965" s="82" t="str">
        <f t="shared" si="530"/>
        <v>2020</v>
      </c>
      <c r="B16965" s="263" t="s">
        <v>2228</v>
      </c>
      <c r="C16965" s="264" t="s">
        <v>138</v>
      </c>
      <c r="D16965" s="74" t="str">
        <f t="shared" si="531"/>
        <v>jan/2020</v>
      </c>
      <c r="E16965" s="267">
        <v>43858</v>
      </c>
      <c r="F16965" s="285" t="s">
        <v>1261</v>
      </c>
      <c r="G16965" s="285" t="s">
        <v>2229</v>
      </c>
      <c r="H16965" s="268" t="s">
        <v>2250</v>
      </c>
      <c r="I16965" s="268" t="s">
        <v>135</v>
      </c>
      <c r="J16965" s="268">
        <v>-9.5</v>
      </c>
      <c r="K16965" s="83" t="str">
        <f>IFERROR(IFERROR(VLOOKUP(I16965,'DE-PARA'!B:D,3,0),VLOOKUP(I16965,'DE-PARA'!C:D,2,0)),"NÃO ENCONTRADO")</f>
        <v>Outras Saídas</v>
      </c>
      <c r="L16965" s="50" t="str">
        <f>VLOOKUP(K16965,'Base -Receita-Despesa'!$B:$AS,1,FALSE)</f>
        <v>Outras Saídas</v>
      </c>
    </row>
    <row r="16966" spans="1:12" x14ac:dyDescent="0.3">
      <c r="A16966" s="82" t="str">
        <f t="shared" si="530"/>
        <v>2020</v>
      </c>
      <c r="B16966" s="263" t="s">
        <v>2228</v>
      </c>
      <c r="C16966" s="264" t="s">
        <v>138</v>
      </c>
      <c r="D16966" s="74" t="str">
        <f t="shared" si="531"/>
        <v>jan/2020</v>
      </c>
      <c r="E16966" s="267">
        <v>43858</v>
      </c>
      <c r="F16966" s="285" t="s">
        <v>1261</v>
      </c>
      <c r="G16966" s="285" t="s">
        <v>2229</v>
      </c>
      <c r="H16966" s="268" t="s">
        <v>2250</v>
      </c>
      <c r="I16966" s="268" t="s">
        <v>135</v>
      </c>
      <c r="J16966" s="268">
        <v>-9.5</v>
      </c>
      <c r="K16966" s="83" t="str">
        <f>IFERROR(IFERROR(VLOOKUP(I16966,'DE-PARA'!B:D,3,0),VLOOKUP(I16966,'DE-PARA'!C:D,2,0)),"NÃO ENCONTRADO")</f>
        <v>Outras Saídas</v>
      </c>
      <c r="L16966" s="50" t="str">
        <f>VLOOKUP(K16966,'Base -Receita-Despesa'!$B:$AS,1,FALSE)</f>
        <v>Outras Saídas</v>
      </c>
    </row>
    <row r="16967" spans="1:12" x14ac:dyDescent="0.3">
      <c r="A16967" s="82" t="str">
        <f t="shared" si="530"/>
        <v>2020</v>
      </c>
      <c r="B16967" s="263" t="s">
        <v>2228</v>
      </c>
      <c r="C16967" s="264" t="s">
        <v>138</v>
      </c>
      <c r="D16967" s="74" t="str">
        <f t="shared" si="531"/>
        <v>jan/2020</v>
      </c>
      <c r="E16967" s="267">
        <v>43858</v>
      </c>
      <c r="F16967" s="285" t="s">
        <v>1261</v>
      </c>
      <c r="G16967" s="285" t="s">
        <v>2229</v>
      </c>
      <c r="H16967" s="268" t="s">
        <v>2250</v>
      </c>
      <c r="I16967" s="268" t="s">
        <v>135</v>
      </c>
      <c r="J16967" s="268">
        <v>-9.5</v>
      </c>
      <c r="K16967" s="83" t="str">
        <f>IFERROR(IFERROR(VLOOKUP(I16967,'DE-PARA'!B:D,3,0),VLOOKUP(I16967,'DE-PARA'!C:D,2,0)),"NÃO ENCONTRADO")</f>
        <v>Outras Saídas</v>
      </c>
      <c r="L16967" s="50" t="str">
        <f>VLOOKUP(K16967,'Base -Receita-Despesa'!$B:$AS,1,FALSE)</f>
        <v>Outras Saídas</v>
      </c>
    </row>
    <row r="16968" spans="1:12" x14ac:dyDescent="0.3">
      <c r="A16968" s="82" t="str">
        <f t="shared" si="530"/>
        <v>2020</v>
      </c>
      <c r="B16968" s="263" t="s">
        <v>2228</v>
      </c>
      <c r="C16968" s="264" t="s">
        <v>138</v>
      </c>
      <c r="D16968" s="74" t="str">
        <f t="shared" si="531"/>
        <v>jan/2020</v>
      </c>
      <c r="E16968" s="267">
        <v>43858</v>
      </c>
      <c r="F16968" s="285" t="s">
        <v>1070</v>
      </c>
      <c r="G16968" s="285" t="s">
        <v>2229</v>
      </c>
      <c r="H16968" s="268" t="s">
        <v>1071</v>
      </c>
      <c r="I16968" s="268" t="s">
        <v>2237</v>
      </c>
      <c r="J16968" s="269">
        <v>89237.440000000002</v>
      </c>
      <c r="K16968" s="83" t="str">
        <f>IFERROR(IFERROR(VLOOKUP(I16968,'DE-PARA'!B:D,3,0),VLOOKUP(I16968,'DE-PARA'!C:D,2,0)),"NÃO ENCONTRADO")</f>
        <v>Entrada Conta Aplicação (+)</v>
      </c>
      <c r="L16968" s="50" t="str">
        <f>VLOOKUP(K16968,'Base -Receita-Despesa'!$B:$AS,1,FALSE)</f>
        <v>ENTRADA CONTA APLICAÇÃO (+)</v>
      </c>
    </row>
    <row r="16969" spans="1:12" x14ac:dyDescent="0.3">
      <c r="A16969" s="82" t="str">
        <f t="shared" si="530"/>
        <v>2020</v>
      </c>
      <c r="B16969" s="263" t="s">
        <v>2240</v>
      </c>
      <c r="C16969" s="264" t="s">
        <v>138</v>
      </c>
      <c r="D16969" s="74" t="str">
        <f t="shared" si="531"/>
        <v>jan/2020</v>
      </c>
      <c r="E16969" s="267">
        <v>43859</v>
      </c>
      <c r="F16969" s="285" t="s">
        <v>5127</v>
      </c>
      <c r="G16969" s="285" t="s">
        <v>2229</v>
      </c>
      <c r="H16969" s="268" t="s">
        <v>2251</v>
      </c>
      <c r="I16969" s="268" t="s">
        <v>126</v>
      </c>
      <c r="J16969" s="287">
        <v>-306801.7</v>
      </c>
      <c r="K16969" s="83" t="str">
        <f>IFERROR(IFERROR(VLOOKUP(I16969,'DE-PARA'!B:D,3,0),VLOOKUP(I16969,'DE-PARA'!C:D,2,0)),"NÃO ENCONTRADO")</f>
        <v>TEV – Transferências Entre Contas (Entradas)</v>
      </c>
      <c r="L16969" s="50" t="str">
        <f>VLOOKUP(K16969,'Base -Receita-Despesa'!$B:$AS,1,FALSE)</f>
        <v>TEV – Transferências Entre Contas (Entradas)</v>
      </c>
    </row>
    <row r="16970" spans="1:12" x14ac:dyDescent="0.3">
      <c r="A16970" s="82" t="str">
        <f t="shared" si="530"/>
        <v>2020</v>
      </c>
      <c r="B16970" s="263" t="s">
        <v>2240</v>
      </c>
      <c r="C16970" s="264" t="s">
        <v>138</v>
      </c>
      <c r="D16970" s="74" t="str">
        <f t="shared" si="531"/>
        <v>jan/2020</v>
      </c>
      <c r="E16970" s="267">
        <v>43859</v>
      </c>
      <c r="F16970" s="285" t="s">
        <v>1070</v>
      </c>
      <c r="G16970" s="285" t="s">
        <v>2229</v>
      </c>
      <c r="H16970" s="268" t="s">
        <v>1071</v>
      </c>
      <c r="I16970" s="268" t="s">
        <v>2237</v>
      </c>
      <c r="J16970" s="287">
        <v>306801.7</v>
      </c>
      <c r="K16970" s="83" t="str">
        <f>IFERROR(IFERROR(VLOOKUP(I16970,'DE-PARA'!B:D,3,0),VLOOKUP(I16970,'DE-PARA'!C:D,2,0)),"NÃO ENCONTRADO")</f>
        <v>Entrada Conta Aplicação (+)</v>
      </c>
      <c r="L16970" s="50" t="str">
        <f>VLOOKUP(K16970,'Base -Receita-Despesa'!$B:$AS,1,FALSE)</f>
        <v>ENTRADA CONTA APLICAÇÃO (+)</v>
      </c>
    </row>
    <row r="16971" spans="1:12" x14ac:dyDescent="0.3">
      <c r="A16971" s="82" t="str">
        <f t="shared" si="530"/>
        <v>2020</v>
      </c>
      <c r="B16971" s="263" t="s">
        <v>2228</v>
      </c>
      <c r="C16971" s="264" t="s">
        <v>138</v>
      </c>
      <c r="D16971" s="74" t="str">
        <f t="shared" si="531"/>
        <v>jan/2020</v>
      </c>
      <c r="E16971" s="267">
        <v>43859</v>
      </c>
      <c r="F16971" s="285" t="s">
        <v>5130</v>
      </c>
      <c r="G16971" s="285" t="s">
        <v>2229</v>
      </c>
      <c r="H16971" s="268" t="s">
        <v>72</v>
      </c>
      <c r="I16971" s="268" t="s">
        <v>1064</v>
      </c>
      <c r="J16971" s="269">
        <v>-293617.7</v>
      </c>
      <c r="K16971" s="83" t="str">
        <f>IFERROR(IFERROR(VLOOKUP(I16971,'DE-PARA'!B:D,3,0),VLOOKUP(I16971,'DE-PARA'!C:D,2,0)),"NÃO ENCONTRADO")</f>
        <v>Saídas Da C/A Por Regates (-)</v>
      </c>
      <c r="L16971" s="50" t="str">
        <f>VLOOKUP(K16971,'Base -Receita-Despesa'!$B:$AS,1,FALSE)</f>
        <v>SAÍDAS DA C/A POR REGATES (-)</v>
      </c>
    </row>
    <row r="16972" spans="1:12" x14ac:dyDescent="0.3">
      <c r="A16972" s="82" t="str">
        <f t="shared" si="530"/>
        <v>2020</v>
      </c>
      <c r="B16972" s="263" t="s">
        <v>2228</v>
      </c>
      <c r="C16972" s="264" t="s">
        <v>138</v>
      </c>
      <c r="D16972" s="74" t="str">
        <f t="shared" si="531"/>
        <v>jan/2020</v>
      </c>
      <c r="E16972" s="267">
        <v>43859</v>
      </c>
      <c r="F16972" s="285">
        <v>434010</v>
      </c>
      <c r="G16972" s="285" t="s">
        <v>2229</v>
      </c>
      <c r="H16972" s="268" t="s">
        <v>4398</v>
      </c>
      <c r="I16972" s="268" t="s">
        <v>2182</v>
      </c>
      <c r="J16972" s="268">
        <v>674.29</v>
      </c>
      <c r="K16972" s="83" t="str">
        <f>IFERROR(IFERROR(VLOOKUP(I16972,'DE-PARA'!B:D,3,0),VLOOKUP(I16972,'DE-PARA'!C:D,2,0)),"NÃO ENCONTRADO")</f>
        <v>Materiais</v>
      </c>
      <c r="L16972" s="50" t="str">
        <f>VLOOKUP(K16972,'Base -Receita-Despesa'!$B:$AS,1,FALSE)</f>
        <v>Materiais</v>
      </c>
    </row>
    <row r="16973" spans="1:12" x14ac:dyDescent="0.3">
      <c r="A16973" s="82" t="str">
        <f t="shared" si="530"/>
        <v>2020</v>
      </c>
      <c r="B16973" s="263" t="s">
        <v>2228</v>
      </c>
      <c r="C16973" s="264" t="s">
        <v>138</v>
      </c>
      <c r="D16973" s="74" t="str">
        <f t="shared" si="531"/>
        <v>jan/2020</v>
      </c>
      <c r="E16973" s="267">
        <v>43859</v>
      </c>
      <c r="F16973" s="285">
        <v>14604</v>
      </c>
      <c r="G16973" s="285" t="s">
        <v>2229</v>
      </c>
      <c r="H16973" s="268" t="s">
        <v>5170</v>
      </c>
      <c r="I16973" s="268" t="s">
        <v>2182</v>
      </c>
      <c r="J16973" s="269">
        <v>3215.5</v>
      </c>
      <c r="K16973" s="83" t="str">
        <f>IFERROR(IFERROR(VLOOKUP(I16973,'DE-PARA'!B:D,3,0),VLOOKUP(I16973,'DE-PARA'!C:D,2,0)),"NÃO ENCONTRADO")</f>
        <v>Materiais</v>
      </c>
      <c r="L16973" s="50" t="str">
        <f>VLOOKUP(K16973,'Base -Receita-Despesa'!$B:$AS,1,FALSE)</f>
        <v>Materiais</v>
      </c>
    </row>
    <row r="16974" spans="1:12" x14ac:dyDescent="0.3">
      <c r="A16974" s="82" t="str">
        <f t="shared" si="530"/>
        <v>2020</v>
      </c>
      <c r="B16974" s="263" t="s">
        <v>2228</v>
      </c>
      <c r="C16974" s="264" t="s">
        <v>138</v>
      </c>
      <c r="D16974" s="74" t="str">
        <f t="shared" si="531"/>
        <v>jan/2020</v>
      </c>
      <c r="E16974" s="267">
        <v>43859</v>
      </c>
      <c r="F16974" s="285">
        <v>14625</v>
      </c>
      <c r="G16974" s="285" t="s">
        <v>2229</v>
      </c>
      <c r="H16974" s="268" t="s">
        <v>5170</v>
      </c>
      <c r="I16974" s="268" t="s">
        <v>2182</v>
      </c>
      <c r="J16974" s="268">
        <v>973</v>
      </c>
      <c r="K16974" s="83" t="str">
        <f>IFERROR(IFERROR(VLOOKUP(I16974,'DE-PARA'!B:D,3,0),VLOOKUP(I16974,'DE-PARA'!C:D,2,0)),"NÃO ENCONTRADO")</f>
        <v>Materiais</v>
      </c>
      <c r="L16974" s="50" t="str">
        <f>VLOOKUP(K16974,'Base -Receita-Despesa'!$B:$AS,1,FALSE)</f>
        <v>Materiais</v>
      </c>
    </row>
    <row r="16975" spans="1:12" x14ac:dyDescent="0.3">
      <c r="A16975" s="82" t="str">
        <f t="shared" si="530"/>
        <v>2020</v>
      </c>
      <c r="B16975" s="263" t="s">
        <v>2228</v>
      </c>
      <c r="C16975" s="264" t="s">
        <v>138</v>
      </c>
      <c r="D16975" s="74" t="str">
        <f t="shared" si="531"/>
        <v>jan/2020</v>
      </c>
      <c r="E16975" s="267">
        <v>43859</v>
      </c>
      <c r="F16975" s="285">
        <v>15146</v>
      </c>
      <c r="G16975" s="285" t="s">
        <v>2229</v>
      </c>
      <c r="H16975" s="268" t="s">
        <v>5170</v>
      </c>
      <c r="I16975" s="268" t="s">
        <v>2182</v>
      </c>
      <c r="J16975" s="269">
        <v>2046</v>
      </c>
      <c r="K16975" s="83" t="str">
        <f>IFERROR(IFERROR(VLOOKUP(I16975,'DE-PARA'!B:D,3,0),VLOOKUP(I16975,'DE-PARA'!C:D,2,0)),"NÃO ENCONTRADO")</f>
        <v>Materiais</v>
      </c>
      <c r="L16975" s="50" t="str">
        <f>VLOOKUP(K16975,'Base -Receita-Despesa'!$B:$AS,1,FALSE)</f>
        <v>Materiais</v>
      </c>
    </row>
    <row r="16976" spans="1:12" x14ac:dyDescent="0.3">
      <c r="A16976" s="82" t="str">
        <f t="shared" si="530"/>
        <v>2020</v>
      </c>
      <c r="B16976" s="263" t="s">
        <v>2228</v>
      </c>
      <c r="C16976" s="264" t="s">
        <v>138</v>
      </c>
      <c r="D16976" s="74" t="str">
        <f t="shared" si="531"/>
        <v>jan/2020</v>
      </c>
      <c r="E16976" s="267">
        <v>43859</v>
      </c>
      <c r="F16976" s="285" t="s">
        <v>5127</v>
      </c>
      <c r="G16976" s="285" t="s">
        <v>2229</v>
      </c>
      <c r="H16976" s="268" t="s">
        <v>2251</v>
      </c>
      <c r="I16976" s="268" t="s">
        <v>126</v>
      </c>
      <c r="J16976" s="269">
        <v>306801.7</v>
      </c>
      <c r="K16976" s="83" t="str">
        <f>IFERROR(IFERROR(VLOOKUP(I16976,'DE-PARA'!B:D,3,0),VLOOKUP(I16976,'DE-PARA'!C:D,2,0)),"NÃO ENCONTRADO")</f>
        <v>TEV – Transferências Entre Contas (Entradas)</v>
      </c>
      <c r="L16976" s="50" t="str">
        <f>VLOOKUP(K16976,'Base -Receita-Despesa'!$B:$AS,1,FALSE)</f>
        <v>TEV – Transferências Entre Contas (Entradas)</v>
      </c>
    </row>
    <row r="16977" spans="1:12" x14ac:dyDescent="0.3">
      <c r="A16977" s="82" t="str">
        <f t="shared" si="530"/>
        <v>2020</v>
      </c>
      <c r="B16977" s="263" t="s">
        <v>2228</v>
      </c>
      <c r="C16977" s="264" t="s">
        <v>138</v>
      </c>
      <c r="D16977" s="74" t="str">
        <f t="shared" si="531"/>
        <v>jan/2020</v>
      </c>
      <c r="E16977" s="267">
        <v>43859</v>
      </c>
      <c r="F16977" s="285" t="s">
        <v>2985</v>
      </c>
      <c r="G16977" s="285" t="s">
        <v>2229</v>
      </c>
      <c r="H16977" s="268" t="s">
        <v>5049</v>
      </c>
      <c r="I16977" s="268" t="s">
        <v>2176</v>
      </c>
      <c r="J16977" s="269">
        <v>-4028.96</v>
      </c>
      <c r="K16977" s="83" t="str">
        <f>IFERROR(IFERROR(VLOOKUP(I16977,'DE-PARA'!B:D,3,0),VLOOKUP(I16977,'DE-PARA'!C:D,2,0)),"NÃO ENCONTRADO")</f>
        <v>Pessoal</v>
      </c>
      <c r="L16977" s="50" t="str">
        <f>VLOOKUP(K16977,'Base -Receita-Despesa'!$B:$AS,1,FALSE)</f>
        <v>Pessoal</v>
      </c>
    </row>
    <row r="16978" spans="1:12" x14ac:dyDescent="0.3">
      <c r="A16978" s="82" t="str">
        <f t="shared" si="530"/>
        <v>2020</v>
      </c>
      <c r="B16978" s="263" t="s">
        <v>2228</v>
      </c>
      <c r="C16978" s="264" t="s">
        <v>138</v>
      </c>
      <c r="D16978" s="74" t="str">
        <f t="shared" si="531"/>
        <v>jan/2020</v>
      </c>
      <c r="E16978" s="267">
        <v>43859</v>
      </c>
      <c r="F16978" s="285" t="s">
        <v>2985</v>
      </c>
      <c r="G16978" s="285" t="s">
        <v>2229</v>
      </c>
      <c r="H16978" s="268" t="s">
        <v>5049</v>
      </c>
      <c r="I16978" s="268" t="s">
        <v>562</v>
      </c>
      <c r="J16978" s="268">
        <v>-60.39</v>
      </c>
      <c r="K16978" s="83" t="str">
        <f>IFERROR(IFERROR(VLOOKUP(I16978,'DE-PARA'!B:D,3,0),VLOOKUP(I16978,'DE-PARA'!C:D,2,0)),"NÃO ENCONTRADO")</f>
        <v>Outras Saídas</v>
      </c>
      <c r="L16978" s="50" t="str">
        <f>VLOOKUP(K16978,'Base -Receita-Despesa'!$B:$AS,1,FALSE)</f>
        <v>Outras Saídas</v>
      </c>
    </row>
    <row r="16979" spans="1:12" x14ac:dyDescent="0.3">
      <c r="A16979" s="82" t="str">
        <f t="shared" si="530"/>
        <v>2020</v>
      </c>
      <c r="B16979" s="263" t="s">
        <v>2228</v>
      </c>
      <c r="C16979" s="264" t="s">
        <v>138</v>
      </c>
      <c r="D16979" s="74" t="str">
        <f t="shared" si="531"/>
        <v>jan/2020</v>
      </c>
      <c r="E16979" s="267">
        <v>43859</v>
      </c>
      <c r="F16979" s="285" t="s">
        <v>2985</v>
      </c>
      <c r="G16979" s="285" t="s">
        <v>2229</v>
      </c>
      <c r="H16979" s="268" t="s">
        <v>5049</v>
      </c>
      <c r="I16979" s="268" t="s">
        <v>562</v>
      </c>
      <c r="J16979" s="268">
        <v>-20.13</v>
      </c>
      <c r="K16979" s="83" t="str">
        <f>IFERROR(IFERROR(VLOOKUP(I16979,'DE-PARA'!B:D,3,0),VLOOKUP(I16979,'DE-PARA'!C:D,2,0)),"NÃO ENCONTRADO")</f>
        <v>Outras Saídas</v>
      </c>
      <c r="L16979" s="50" t="str">
        <f>VLOOKUP(K16979,'Base -Receita-Despesa'!$B:$AS,1,FALSE)</f>
        <v>Outras Saídas</v>
      </c>
    </row>
    <row r="16980" spans="1:12" x14ac:dyDescent="0.3">
      <c r="A16980" s="82" t="str">
        <f t="shared" si="530"/>
        <v>2020</v>
      </c>
      <c r="B16980" s="263" t="s">
        <v>2228</v>
      </c>
      <c r="C16980" s="264" t="s">
        <v>138</v>
      </c>
      <c r="D16980" s="74" t="str">
        <f t="shared" si="531"/>
        <v>jan/2020</v>
      </c>
      <c r="E16980" s="267">
        <v>43859</v>
      </c>
      <c r="F16980" s="285">
        <v>169290</v>
      </c>
      <c r="G16980" s="285" t="s">
        <v>2229</v>
      </c>
      <c r="H16980" s="268" t="s">
        <v>5171</v>
      </c>
      <c r="I16980" s="283" t="s">
        <v>145</v>
      </c>
      <c r="J16980" s="268">
        <v>-629.44000000000005</v>
      </c>
      <c r="K16980" s="83" t="str">
        <f>IFERROR(IFERROR(VLOOKUP(I16980,'DE-PARA'!B:D,3,0),VLOOKUP(I16980,'DE-PARA'!C:D,2,0)),"NÃO ENCONTRADO")</f>
        <v>Serviços</v>
      </c>
      <c r="L16980" s="50" t="str">
        <f>VLOOKUP(K16980,'Base -Receita-Despesa'!$B:$AS,1,FALSE)</f>
        <v>Serviços</v>
      </c>
    </row>
    <row r="16981" spans="1:12" x14ac:dyDescent="0.3">
      <c r="A16981" s="82" t="str">
        <f t="shared" si="530"/>
        <v>2020</v>
      </c>
      <c r="B16981" s="263" t="s">
        <v>2228</v>
      </c>
      <c r="C16981" s="264" t="s">
        <v>138</v>
      </c>
      <c r="D16981" s="74" t="str">
        <f t="shared" si="531"/>
        <v>jan/2020</v>
      </c>
      <c r="E16981" s="267">
        <v>43859</v>
      </c>
      <c r="F16981" s="285">
        <v>33800</v>
      </c>
      <c r="G16981" s="285" t="s">
        <v>2229</v>
      </c>
      <c r="H16981" s="268" t="s">
        <v>5172</v>
      </c>
      <c r="I16981" s="268" t="s">
        <v>2182</v>
      </c>
      <c r="J16981" s="268">
        <v>-963.54</v>
      </c>
      <c r="K16981" s="83" t="str">
        <f>IFERROR(IFERROR(VLOOKUP(I16981,'DE-PARA'!B:D,3,0),VLOOKUP(I16981,'DE-PARA'!C:D,2,0)),"NÃO ENCONTRADO")</f>
        <v>Materiais</v>
      </c>
      <c r="L16981" s="50" t="str">
        <f>VLOOKUP(K16981,'Base -Receita-Despesa'!$B:$AS,1,FALSE)</f>
        <v>Materiais</v>
      </c>
    </row>
    <row r="16982" spans="1:12" x14ac:dyDescent="0.3">
      <c r="A16982" s="82" t="str">
        <f t="shared" si="530"/>
        <v>2020</v>
      </c>
      <c r="B16982" s="263" t="s">
        <v>2228</v>
      </c>
      <c r="C16982" s="264" t="s">
        <v>138</v>
      </c>
      <c r="D16982" s="74" t="str">
        <f t="shared" si="531"/>
        <v>jan/2020</v>
      </c>
      <c r="E16982" s="267">
        <v>43859</v>
      </c>
      <c r="F16982" s="285">
        <v>33817</v>
      </c>
      <c r="G16982" s="285" t="s">
        <v>2229</v>
      </c>
      <c r="H16982" s="268" t="s">
        <v>5172</v>
      </c>
      <c r="I16982" s="268" t="s">
        <v>2182</v>
      </c>
      <c r="J16982" s="269">
        <v>-1348.5</v>
      </c>
      <c r="K16982" s="83" t="str">
        <f>IFERROR(IFERROR(VLOOKUP(I16982,'DE-PARA'!B:D,3,0),VLOOKUP(I16982,'DE-PARA'!C:D,2,0)),"NÃO ENCONTRADO")</f>
        <v>Materiais</v>
      </c>
      <c r="L16982" s="50" t="str">
        <f>VLOOKUP(K16982,'Base -Receita-Despesa'!$B:$AS,1,FALSE)</f>
        <v>Materiais</v>
      </c>
    </row>
    <row r="16983" spans="1:12" x14ac:dyDescent="0.3">
      <c r="A16983" s="82" t="str">
        <f t="shared" si="530"/>
        <v>2020</v>
      </c>
      <c r="B16983" s="263" t="s">
        <v>2228</v>
      </c>
      <c r="C16983" s="264" t="s">
        <v>138</v>
      </c>
      <c r="D16983" s="74" t="str">
        <f t="shared" si="531"/>
        <v>jan/2020</v>
      </c>
      <c r="E16983" s="267">
        <v>43859</v>
      </c>
      <c r="F16983" s="285" t="s">
        <v>2326</v>
      </c>
      <c r="G16983" s="285" t="s">
        <v>2229</v>
      </c>
      <c r="H16983" s="268" t="s">
        <v>5173</v>
      </c>
      <c r="I16983" s="268" t="s">
        <v>2209</v>
      </c>
      <c r="J16983" s="268">
        <v>-30.55</v>
      </c>
      <c r="K16983" s="83" t="str">
        <f>IFERROR(IFERROR(VLOOKUP(I16983,'DE-PARA'!B:D,3,0),VLOOKUP(I16983,'DE-PARA'!C:D,2,0)),"NÃO ENCONTRADO")</f>
        <v>Despesas com Viagens</v>
      </c>
      <c r="L16983" s="50" t="str">
        <f>VLOOKUP(K16983,'Base -Receita-Despesa'!$B:$AS,1,FALSE)</f>
        <v>Despesas com Viagens</v>
      </c>
    </row>
    <row r="16984" spans="1:12" x14ac:dyDescent="0.3">
      <c r="A16984" s="82" t="str">
        <f t="shared" si="530"/>
        <v>2020</v>
      </c>
      <c r="B16984" s="263" t="s">
        <v>2228</v>
      </c>
      <c r="C16984" s="264" t="s">
        <v>138</v>
      </c>
      <c r="D16984" s="74" t="str">
        <f t="shared" si="531"/>
        <v>jan/2020</v>
      </c>
      <c r="E16984" s="267">
        <v>43859</v>
      </c>
      <c r="F16984" s="285" t="s">
        <v>2326</v>
      </c>
      <c r="G16984" s="285" t="s">
        <v>2229</v>
      </c>
      <c r="H16984" s="268" t="s">
        <v>4006</v>
      </c>
      <c r="I16984" s="268" t="s">
        <v>2209</v>
      </c>
      <c r="J16984" s="268">
        <v>-259.61</v>
      </c>
      <c r="K16984" s="83" t="str">
        <f>IFERROR(IFERROR(VLOOKUP(I16984,'DE-PARA'!B:D,3,0),VLOOKUP(I16984,'DE-PARA'!C:D,2,0)),"NÃO ENCONTRADO")</f>
        <v>Despesas com Viagens</v>
      </c>
      <c r="L16984" s="50" t="str">
        <f>VLOOKUP(K16984,'Base -Receita-Despesa'!$B:$AS,1,FALSE)</f>
        <v>Despesas com Viagens</v>
      </c>
    </row>
    <row r="16985" spans="1:12" x14ac:dyDescent="0.3">
      <c r="A16985" s="82" t="str">
        <f t="shared" si="530"/>
        <v>2020</v>
      </c>
      <c r="B16985" s="263" t="s">
        <v>2228</v>
      </c>
      <c r="C16985" s="264" t="s">
        <v>138</v>
      </c>
      <c r="D16985" s="74" t="str">
        <f t="shared" si="531"/>
        <v>jan/2020</v>
      </c>
      <c r="E16985" s="267">
        <v>43859</v>
      </c>
      <c r="F16985" s="285" t="s">
        <v>2326</v>
      </c>
      <c r="G16985" s="285" t="s">
        <v>2229</v>
      </c>
      <c r="H16985" s="268" t="s">
        <v>4006</v>
      </c>
      <c r="I16985" s="268" t="s">
        <v>2209</v>
      </c>
      <c r="J16985" s="268">
        <v>-313.16000000000003</v>
      </c>
      <c r="K16985" s="83" t="str">
        <f>IFERROR(IFERROR(VLOOKUP(I16985,'DE-PARA'!B:D,3,0),VLOOKUP(I16985,'DE-PARA'!C:D,2,0)),"NÃO ENCONTRADO")</f>
        <v>Despesas com Viagens</v>
      </c>
      <c r="L16985" s="50" t="str">
        <f>VLOOKUP(K16985,'Base -Receita-Despesa'!$B:$AS,1,FALSE)</f>
        <v>Despesas com Viagens</v>
      </c>
    </row>
    <row r="16986" spans="1:12" x14ac:dyDescent="0.3">
      <c r="A16986" s="82" t="str">
        <f t="shared" si="530"/>
        <v>2020</v>
      </c>
      <c r="B16986" s="263" t="s">
        <v>2228</v>
      </c>
      <c r="C16986" s="264" t="s">
        <v>138</v>
      </c>
      <c r="D16986" s="74" t="str">
        <f t="shared" si="531"/>
        <v>jan/2020</v>
      </c>
      <c r="E16986" s="267">
        <v>43859</v>
      </c>
      <c r="F16986" s="285">
        <v>434010</v>
      </c>
      <c r="G16986" s="285" t="s">
        <v>2229</v>
      </c>
      <c r="H16986" s="268" t="s">
        <v>4398</v>
      </c>
      <c r="I16986" s="268" t="s">
        <v>2182</v>
      </c>
      <c r="J16986" s="268">
        <v>-674.29</v>
      </c>
      <c r="K16986" s="83" t="str">
        <f>IFERROR(IFERROR(VLOOKUP(I16986,'DE-PARA'!B:D,3,0),VLOOKUP(I16986,'DE-PARA'!C:D,2,0)),"NÃO ENCONTRADO")</f>
        <v>Materiais</v>
      </c>
      <c r="L16986" s="50" t="str">
        <f>VLOOKUP(K16986,'Base -Receita-Despesa'!$B:$AS,1,FALSE)</f>
        <v>Materiais</v>
      </c>
    </row>
    <row r="16987" spans="1:12" x14ac:dyDescent="0.3">
      <c r="A16987" s="82" t="str">
        <f t="shared" si="530"/>
        <v>2020</v>
      </c>
      <c r="B16987" s="263" t="s">
        <v>2228</v>
      </c>
      <c r="C16987" s="264" t="s">
        <v>138</v>
      </c>
      <c r="D16987" s="74" t="str">
        <f t="shared" si="531"/>
        <v>jan/2020</v>
      </c>
      <c r="E16987" s="267">
        <v>43859</v>
      </c>
      <c r="F16987" s="285">
        <v>357308</v>
      </c>
      <c r="G16987" s="285" t="s">
        <v>2229</v>
      </c>
      <c r="H16987" s="268" t="s">
        <v>4707</v>
      </c>
      <c r="I16987" s="268" t="s">
        <v>2188</v>
      </c>
      <c r="J16987" s="269">
        <v>-3519.59</v>
      </c>
      <c r="K16987" s="83" t="str">
        <f>IFERROR(IFERROR(VLOOKUP(I16987,'DE-PARA'!B:D,3,0),VLOOKUP(I16987,'DE-PARA'!C:D,2,0)),"NÃO ENCONTRADO")</f>
        <v>Materiais</v>
      </c>
      <c r="L16987" s="50" t="str">
        <f>VLOOKUP(K16987,'Base -Receita-Despesa'!$B:$AS,1,FALSE)</f>
        <v>Materiais</v>
      </c>
    </row>
    <row r="16988" spans="1:12" x14ac:dyDescent="0.3">
      <c r="A16988" s="82" t="str">
        <f t="shared" si="530"/>
        <v>2020</v>
      </c>
      <c r="B16988" s="263" t="s">
        <v>2228</v>
      </c>
      <c r="C16988" s="264" t="s">
        <v>138</v>
      </c>
      <c r="D16988" s="74" t="str">
        <f t="shared" si="531"/>
        <v>jan/2020</v>
      </c>
      <c r="E16988" s="267">
        <v>43859</v>
      </c>
      <c r="F16988" s="285">
        <v>351900</v>
      </c>
      <c r="G16988" s="285" t="s">
        <v>2229</v>
      </c>
      <c r="H16988" s="268" t="s">
        <v>4707</v>
      </c>
      <c r="I16988" s="268" t="s">
        <v>2188</v>
      </c>
      <c r="J16988" s="269">
        <v>-2250</v>
      </c>
      <c r="K16988" s="83" t="str">
        <f>IFERROR(IFERROR(VLOOKUP(I16988,'DE-PARA'!B:D,3,0),VLOOKUP(I16988,'DE-PARA'!C:D,2,0)),"NÃO ENCONTRADO")</f>
        <v>Materiais</v>
      </c>
      <c r="L16988" s="50" t="str">
        <f>VLOOKUP(K16988,'Base -Receita-Despesa'!$B:$AS,1,FALSE)</f>
        <v>Materiais</v>
      </c>
    </row>
    <row r="16989" spans="1:12" x14ac:dyDescent="0.3">
      <c r="A16989" s="82" t="str">
        <f t="shared" si="530"/>
        <v>2020</v>
      </c>
      <c r="B16989" s="263" t="s">
        <v>2228</v>
      </c>
      <c r="C16989" s="264" t="s">
        <v>138</v>
      </c>
      <c r="D16989" s="74" t="str">
        <f t="shared" si="531"/>
        <v>jan/2020</v>
      </c>
      <c r="E16989" s="267">
        <v>43859</v>
      </c>
      <c r="F16989" s="285">
        <v>343026</v>
      </c>
      <c r="G16989" s="285" t="s">
        <v>2229</v>
      </c>
      <c r="H16989" s="268" t="s">
        <v>4707</v>
      </c>
      <c r="I16989" s="268" t="s">
        <v>2188</v>
      </c>
      <c r="J16989" s="268">
        <v>-547.98</v>
      </c>
      <c r="K16989" s="83" t="str">
        <f>IFERROR(IFERROR(VLOOKUP(I16989,'DE-PARA'!B:D,3,0),VLOOKUP(I16989,'DE-PARA'!C:D,2,0)),"NÃO ENCONTRADO")</f>
        <v>Materiais</v>
      </c>
      <c r="L16989" s="50" t="str">
        <f>VLOOKUP(K16989,'Base -Receita-Despesa'!$B:$AS,1,FALSE)</f>
        <v>Materiais</v>
      </c>
    </row>
    <row r="16990" spans="1:12" x14ac:dyDescent="0.3">
      <c r="A16990" s="82" t="str">
        <f t="shared" si="530"/>
        <v>2020</v>
      </c>
      <c r="B16990" s="263" t="s">
        <v>2228</v>
      </c>
      <c r="C16990" s="264" t="s">
        <v>138</v>
      </c>
      <c r="D16990" s="74" t="str">
        <f t="shared" si="531"/>
        <v>jan/2020</v>
      </c>
      <c r="E16990" s="267">
        <v>43859</v>
      </c>
      <c r="F16990" s="285">
        <v>22230</v>
      </c>
      <c r="G16990" s="285" t="s">
        <v>2229</v>
      </c>
      <c r="H16990" s="268" t="s">
        <v>5174</v>
      </c>
      <c r="I16990" s="268" t="s">
        <v>2182</v>
      </c>
      <c r="J16990" s="268">
        <v>-970.19</v>
      </c>
      <c r="K16990" s="83" t="str">
        <f>IFERROR(IFERROR(VLOOKUP(I16990,'DE-PARA'!B:D,3,0),VLOOKUP(I16990,'DE-PARA'!C:D,2,0)),"NÃO ENCONTRADO")</f>
        <v>Materiais</v>
      </c>
      <c r="L16990" s="50" t="str">
        <f>VLOOKUP(K16990,'Base -Receita-Despesa'!$B:$AS,1,FALSE)</f>
        <v>Materiais</v>
      </c>
    </row>
    <row r="16991" spans="1:12" x14ac:dyDescent="0.3">
      <c r="A16991" s="82" t="str">
        <f t="shared" si="530"/>
        <v>2020</v>
      </c>
      <c r="B16991" s="263" t="s">
        <v>2228</v>
      </c>
      <c r="C16991" s="264" t="s">
        <v>138</v>
      </c>
      <c r="D16991" s="74" t="str">
        <f t="shared" si="531"/>
        <v>jan/2020</v>
      </c>
      <c r="E16991" s="267">
        <v>43859</v>
      </c>
      <c r="F16991" s="285">
        <v>22484</v>
      </c>
      <c r="G16991" s="285" t="s">
        <v>2229</v>
      </c>
      <c r="H16991" s="268" t="s">
        <v>5174</v>
      </c>
      <c r="I16991" s="268" t="s">
        <v>2182</v>
      </c>
      <c r="J16991" s="268">
        <v>-447</v>
      </c>
      <c r="K16991" s="83" t="str">
        <f>IFERROR(IFERROR(VLOOKUP(I16991,'DE-PARA'!B:D,3,0),VLOOKUP(I16991,'DE-PARA'!C:D,2,0)),"NÃO ENCONTRADO")</f>
        <v>Materiais</v>
      </c>
      <c r="L16991" s="50" t="str">
        <f>VLOOKUP(K16991,'Base -Receita-Despesa'!$B:$AS,1,FALSE)</f>
        <v>Materiais</v>
      </c>
    </row>
    <row r="16992" spans="1:12" x14ac:dyDescent="0.3">
      <c r="A16992" s="82" t="str">
        <f t="shared" si="530"/>
        <v>2020</v>
      </c>
      <c r="B16992" s="263" t="s">
        <v>2228</v>
      </c>
      <c r="C16992" s="264" t="s">
        <v>138</v>
      </c>
      <c r="D16992" s="74" t="str">
        <f t="shared" si="531"/>
        <v>jan/2020</v>
      </c>
      <c r="E16992" s="267">
        <v>43859</v>
      </c>
      <c r="F16992" s="285">
        <v>14604</v>
      </c>
      <c r="G16992" s="285" t="s">
        <v>2229</v>
      </c>
      <c r="H16992" s="268" t="s">
        <v>5170</v>
      </c>
      <c r="I16992" s="268" t="s">
        <v>2182</v>
      </c>
      <c r="J16992" s="269">
        <v>-3215.5</v>
      </c>
      <c r="K16992" s="83" t="str">
        <f>IFERROR(IFERROR(VLOOKUP(I16992,'DE-PARA'!B:D,3,0),VLOOKUP(I16992,'DE-PARA'!C:D,2,0)),"NÃO ENCONTRADO")</f>
        <v>Materiais</v>
      </c>
      <c r="L16992" s="50" t="str">
        <f>VLOOKUP(K16992,'Base -Receita-Despesa'!$B:$AS,1,FALSE)</f>
        <v>Materiais</v>
      </c>
    </row>
    <row r="16993" spans="1:12" x14ac:dyDescent="0.3">
      <c r="A16993" s="82" t="str">
        <f t="shared" si="530"/>
        <v>2020</v>
      </c>
      <c r="B16993" s="263" t="s">
        <v>2228</v>
      </c>
      <c r="C16993" s="264" t="s">
        <v>138</v>
      </c>
      <c r="D16993" s="74" t="str">
        <f t="shared" si="531"/>
        <v>jan/2020</v>
      </c>
      <c r="E16993" s="267">
        <v>43859</v>
      </c>
      <c r="F16993" s="285">
        <v>14625</v>
      </c>
      <c r="G16993" s="285" t="s">
        <v>2229</v>
      </c>
      <c r="H16993" s="268" t="s">
        <v>5170</v>
      </c>
      <c r="I16993" s="268" t="s">
        <v>2182</v>
      </c>
      <c r="J16993" s="268">
        <v>-973</v>
      </c>
      <c r="K16993" s="83" t="str">
        <f>IFERROR(IFERROR(VLOOKUP(I16993,'DE-PARA'!B:D,3,0),VLOOKUP(I16993,'DE-PARA'!C:D,2,0)),"NÃO ENCONTRADO")</f>
        <v>Materiais</v>
      </c>
      <c r="L16993" s="50" t="str">
        <f>VLOOKUP(K16993,'Base -Receita-Despesa'!$B:$AS,1,FALSE)</f>
        <v>Materiais</v>
      </c>
    </row>
    <row r="16994" spans="1:12" x14ac:dyDescent="0.3">
      <c r="A16994" s="82" t="str">
        <f t="shared" si="530"/>
        <v>2020</v>
      </c>
      <c r="B16994" s="263" t="s">
        <v>2228</v>
      </c>
      <c r="C16994" s="264" t="s">
        <v>138</v>
      </c>
      <c r="D16994" s="74" t="str">
        <f t="shared" si="531"/>
        <v>jan/2020</v>
      </c>
      <c r="E16994" s="267">
        <v>43859</v>
      </c>
      <c r="F16994" s="285">
        <v>15146</v>
      </c>
      <c r="G16994" s="285" t="s">
        <v>2229</v>
      </c>
      <c r="H16994" s="268" t="s">
        <v>5170</v>
      </c>
      <c r="I16994" s="268" t="s">
        <v>2182</v>
      </c>
      <c r="J16994" s="269">
        <v>-2046</v>
      </c>
      <c r="K16994" s="83" t="str">
        <f>IFERROR(IFERROR(VLOOKUP(I16994,'DE-PARA'!B:D,3,0),VLOOKUP(I16994,'DE-PARA'!C:D,2,0)),"NÃO ENCONTRADO")</f>
        <v>Materiais</v>
      </c>
      <c r="L16994" s="50" t="str">
        <f>VLOOKUP(K16994,'Base -Receita-Despesa'!$B:$AS,1,FALSE)</f>
        <v>Materiais</v>
      </c>
    </row>
    <row r="16995" spans="1:12" x14ac:dyDescent="0.3">
      <c r="A16995" s="82" t="str">
        <f t="shared" si="530"/>
        <v>2020</v>
      </c>
      <c r="B16995" s="263" t="s">
        <v>2228</v>
      </c>
      <c r="C16995" s="264" t="s">
        <v>138</v>
      </c>
      <c r="D16995" s="74" t="str">
        <f t="shared" si="531"/>
        <v>jan/2020</v>
      </c>
      <c r="E16995" s="267">
        <v>43859</v>
      </c>
      <c r="F16995" s="285">
        <v>1142</v>
      </c>
      <c r="G16995" s="285" t="s">
        <v>2229</v>
      </c>
      <c r="H16995" s="268" t="s">
        <v>3467</v>
      </c>
      <c r="I16995" s="268" t="s">
        <v>157</v>
      </c>
      <c r="J16995" s="269">
        <v>-2127.08</v>
      </c>
      <c r="K16995" s="83" t="str">
        <f>IFERROR(IFERROR(VLOOKUP(I16995,'DE-PARA'!B:D,3,0),VLOOKUP(I16995,'DE-PARA'!C:D,2,0)),"NÃO ENCONTRADO")</f>
        <v>Materiais</v>
      </c>
      <c r="L16995" s="50" t="str">
        <f>VLOOKUP(K16995,'Base -Receita-Despesa'!$B:$AS,1,FALSE)</f>
        <v>Materiais</v>
      </c>
    </row>
    <row r="16996" spans="1:12" x14ac:dyDescent="0.3">
      <c r="A16996" s="82" t="str">
        <f t="shared" si="530"/>
        <v>2020</v>
      </c>
      <c r="B16996" s="263" t="s">
        <v>2228</v>
      </c>
      <c r="C16996" s="264" t="s">
        <v>138</v>
      </c>
      <c r="D16996" s="74" t="str">
        <f t="shared" si="531"/>
        <v>jan/2020</v>
      </c>
      <c r="E16996" s="267">
        <v>43859</v>
      </c>
      <c r="F16996" s="285">
        <v>1122</v>
      </c>
      <c r="G16996" s="285" t="s">
        <v>2229</v>
      </c>
      <c r="H16996" s="268" t="s">
        <v>3467</v>
      </c>
      <c r="I16996" s="268" t="s">
        <v>157</v>
      </c>
      <c r="J16996" s="269">
        <v>-7060.4</v>
      </c>
      <c r="K16996" s="83" t="str">
        <f>IFERROR(IFERROR(VLOOKUP(I16996,'DE-PARA'!B:D,3,0),VLOOKUP(I16996,'DE-PARA'!C:D,2,0)),"NÃO ENCONTRADO")</f>
        <v>Materiais</v>
      </c>
      <c r="L16996" s="50" t="str">
        <f>VLOOKUP(K16996,'Base -Receita-Despesa'!$B:$AS,1,FALSE)</f>
        <v>Materiais</v>
      </c>
    </row>
    <row r="16997" spans="1:12" x14ac:dyDescent="0.3">
      <c r="A16997" s="82" t="str">
        <f t="shared" si="530"/>
        <v>2020</v>
      </c>
      <c r="B16997" s="263" t="s">
        <v>2228</v>
      </c>
      <c r="C16997" s="264" t="s">
        <v>138</v>
      </c>
      <c r="D16997" s="74" t="str">
        <f t="shared" si="531"/>
        <v>jan/2020</v>
      </c>
      <c r="E16997" s="267">
        <v>43859</v>
      </c>
      <c r="F16997" s="285">
        <v>1125</v>
      </c>
      <c r="G16997" s="285" t="s">
        <v>2229</v>
      </c>
      <c r="H16997" s="268" t="s">
        <v>3467</v>
      </c>
      <c r="I16997" s="268" t="s">
        <v>157</v>
      </c>
      <c r="J16997" s="269">
        <v>-10095.5</v>
      </c>
      <c r="K16997" s="83" t="str">
        <f>IFERROR(IFERROR(VLOOKUP(I16997,'DE-PARA'!B:D,3,0),VLOOKUP(I16997,'DE-PARA'!C:D,2,0)),"NÃO ENCONTRADO")</f>
        <v>Materiais</v>
      </c>
      <c r="L16997" s="50" t="str">
        <f>VLOOKUP(K16997,'Base -Receita-Despesa'!$B:$AS,1,FALSE)</f>
        <v>Materiais</v>
      </c>
    </row>
    <row r="16998" spans="1:12" x14ac:dyDescent="0.3">
      <c r="A16998" s="82" t="str">
        <f t="shared" si="530"/>
        <v>2020</v>
      </c>
      <c r="B16998" s="263" t="s">
        <v>2228</v>
      </c>
      <c r="C16998" s="264" t="s">
        <v>138</v>
      </c>
      <c r="D16998" s="74" t="str">
        <f t="shared" si="531"/>
        <v>jan/2020</v>
      </c>
      <c r="E16998" s="267">
        <v>43859</v>
      </c>
      <c r="F16998" s="285">
        <v>10252</v>
      </c>
      <c r="G16998" s="285" t="s">
        <v>2229</v>
      </c>
      <c r="H16998" s="268" t="s">
        <v>2299</v>
      </c>
      <c r="I16998" s="268" t="s">
        <v>2181</v>
      </c>
      <c r="J16998" s="269">
        <v>-4025.06</v>
      </c>
      <c r="K16998" s="83" t="str">
        <f>IFERROR(IFERROR(VLOOKUP(I16998,'DE-PARA'!B:D,3,0),VLOOKUP(I16998,'DE-PARA'!C:D,2,0)),"NÃO ENCONTRADO")</f>
        <v>Materiais</v>
      </c>
      <c r="L16998" s="50" t="str">
        <f>VLOOKUP(K16998,'Base -Receita-Despesa'!$B:$AS,1,FALSE)</f>
        <v>Materiais</v>
      </c>
    </row>
    <row r="16999" spans="1:12" x14ac:dyDescent="0.3">
      <c r="A16999" s="82" t="str">
        <f t="shared" si="530"/>
        <v>2020</v>
      </c>
      <c r="B16999" s="263" t="s">
        <v>2228</v>
      </c>
      <c r="C16999" s="264" t="s">
        <v>138</v>
      </c>
      <c r="D16999" s="74" t="str">
        <f t="shared" si="531"/>
        <v>jan/2020</v>
      </c>
      <c r="E16999" s="267">
        <v>43859</v>
      </c>
      <c r="F16999" s="285">
        <v>10252</v>
      </c>
      <c r="G16999" s="285" t="s">
        <v>2229</v>
      </c>
      <c r="H16999" s="268" t="s">
        <v>2299</v>
      </c>
      <c r="I16999" s="268" t="s">
        <v>562</v>
      </c>
      <c r="J16999" s="268">
        <v>-433.88</v>
      </c>
      <c r="K16999" s="83" t="str">
        <f>IFERROR(IFERROR(VLOOKUP(I16999,'DE-PARA'!B:D,3,0),VLOOKUP(I16999,'DE-PARA'!C:D,2,0)),"NÃO ENCONTRADO")</f>
        <v>Outras Saídas</v>
      </c>
      <c r="L16999" s="50" t="str">
        <f>VLOOKUP(K16999,'Base -Receita-Despesa'!$B:$AS,1,FALSE)</f>
        <v>Outras Saídas</v>
      </c>
    </row>
    <row r="17000" spans="1:12" x14ac:dyDescent="0.3">
      <c r="A17000" s="82" t="str">
        <f t="shared" si="530"/>
        <v>2020</v>
      </c>
      <c r="B17000" s="263" t="s">
        <v>2228</v>
      </c>
      <c r="C17000" s="264" t="s">
        <v>138</v>
      </c>
      <c r="D17000" s="74" t="str">
        <f t="shared" si="531"/>
        <v>jan/2020</v>
      </c>
      <c r="E17000" s="267">
        <v>43859</v>
      </c>
      <c r="F17000" s="285">
        <v>11026</v>
      </c>
      <c r="G17000" s="285" t="s">
        <v>2229</v>
      </c>
      <c r="H17000" s="268" t="s">
        <v>2299</v>
      </c>
      <c r="I17000" s="268" t="s">
        <v>2181</v>
      </c>
      <c r="J17000" s="269">
        <v>-4762</v>
      </c>
      <c r="K17000" s="83" t="str">
        <f>IFERROR(IFERROR(VLOOKUP(I17000,'DE-PARA'!B:D,3,0),VLOOKUP(I17000,'DE-PARA'!C:D,2,0)),"NÃO ENCONTRADO")</f>
        <v>Materiais</v>
      </c>
      <c r="L17000" s="50" t="str">
        <f>VLOOKUP(K17000,'Base -Receita-Despesa'!$B:$AS,1,FALSE)</f>
        <v>Materiais</v>
      </c>
    </row>
    <row r="17001" spans="1:12" x14ac:dyDescent="0.3">
      <c r="A17001" s="82" t="str">
        <f t="shared" si="530"/>
        <v>2020</v>
      </c>
      <c r="B17001" s="263" t="s">
        <v>2228</v>
      </c>
      <c r="C17001" s="264" t="s">
        <v>138</v>
      </c>
      <c r="D17001" s="74" t="str">
        <f t="shared" si="531"/>
        <v>jan/2020</v>
      </c>
      <c r="E17001" s="267">
        <v>43859</v>
      </c>
      <c r="F17001" s="285">
        <v>11026</v>
      </c>
      <c r="G17001" s="285" t="s">
        <v>2229</v>
      </c>
      <c r="H17001" s="268" t="s">
        <v>2299</v>
      </c>
      <c r="I17001" s="268" t="s">
        <v>562</v>
      </c>
      <c r="J17001" s="268">
        <v>-433.88</v>
      </c>
      <c r="K17001" s="83" t="str">
        <f>IFERROR(IFERROR(VLOOKUP(I17001,'DE-PARA'!B:D,3,0),VLOOKUP(I17001,'DE-PARA'!C:D,2,0)),"NÃO ENCONTRADO")</f>
        <v>Outras Saídas</v>
      </c>
      <c r="L17001" s="50" t="str">
        <f>VLOOKUP(K17001,'Base -Receita-Despesa'!$B:$AS,1,FALSE)</f>
        <v>Outras Saídas</v>
      </c>
    </row>
    <row r="17002" spans="1:12" x14ac:dyDescent="0.3">
      <c r="A17002" s="82" t="str">
        <f t="shared" ref="A17002:A17065" si="532">IF(K17002="NÃO ENCONTRADO",0,RIGHT(D17002,4))</f>
        <v>2020</v>
      </c>
      <c r="B17002" s="263" t="s">
        <v>2228</v>
      </c>
      <c r="C17002" s="264" t="s">
        <v>138</v>
      </c>
      <c r="D17002" s="74" t="str">
        <f t="shared" si="531"/>
        <v>jan/2020</v>
      </c>
      <c r="E17002" s="267">
        <v>43859</v>
      </c>
      <c r="F17002" s="285" t="s">
        <v>1261</v>
      </c>
      <c r="G17002" s="285" t="s">
        <v>2229</v>
      </c>
      <c r="H17002" s="268" t="s">
        <v>2250</v>
      </c>
      <c r="I17002" s="268" t="s">
        <v>135</v>
      </c>
      <c r="J17002" s="268">
        <v>-9.5</v>
      </c>
      <c r="K17002" s="83" t="str">
        <f>IFERROR(IFERROR(VLOOKUP(I17002,'DE-PARA'!B:D,3,0),VLOOKUP(I17002,'DE-PARA'!C:D,2,0)),"NÃO ENCONTRADO")</f>
        <v>Outras Saídas</v>
      </c>
      <c r="L17002" s="50" t="str">
        <f>VLOOKUP(K17002,'Base -Receita-Despesa'!$B:$AS,1,FALSE)</f>
        <v>Outras Saídas</v>
      </c>
    </row>
    <row r="17003" spans="1:12" x14ac:dyDescent="0.3">
      <c r="A17003" s="82" t="str">
        <f t="shared" si="532"/>
        <v>2020</v>
      </c>
      <c r="B17003" s="263" t="s">
        <v>2228</v>
      </c>
      <c r="C17003" s="264" t="s">
        <v>138</v>
      </c>
      <c r="D17003" s="74" t="str">
        <f t="shared" si="531"/>
        <v>jan/2020</v>
      </c>
      <c r="E17003" s="267">
        <v>43859</v>
      </c>
      <c r="F17003" s="285" t="s">
        <v>1261</v>
      </c>
      <c r="G17003" s="285" t="s">
        <v>2229</v>
      </c>
      <c r="H17003" s="268" t="s">
        <v>2250</v>
      </c>
      <c r="I17003" s="268" t="s">
        <v>135</v>
      </c>
      <c r="J17003" s="268">
        <v>-9.5</v>
      </c>
      <c r="K17003" s="83" t="str">
        <f>IFERROR(IFERROR(VLOOKUP(I17003,'DE-PARA'!B:D,3,0),VLOOKUP(I17003,'DE-PARA'!C:D,2,0)),"NÃO ENCONTRADO")</f>
        <v>Outras Saídas</v>
      </c>
      <c r="L17003" s="50" t="str">
        <f>VLOOKUP(K17003,'Base -Receita-Despesa'!$B:$AS,1,FALSE)</f>
        <v>Outras Saídas</v>
      </c>
    </row>
    <row r="17004" spans="1:12" x14ac:dyDescent="0.3">
      <c r="A17004" s="82" t="str">
        <f t="shared" si="532"/>
        <v>2020</v>
      </c>
      <c r="B17004" s="263" t="s">
        <v>2228</v>
      </c>
      <c r="C17004" s="264" t="s">
        <v>138</v>
      </c>
      <c r="D17004" s="74" t="str">
        <f t="shared" si="531"/>
        <v>jan/2020</v>
      </c>
      <c r="E17004" s="267">
        <v>43859</v>
      </c>
      <c r="F17004" s="285" t="s">
        <v>1261</v>
      </c>
      <c r="G17004" s="285" t="s">
        <v>2229</v>
      </c>
      <c r="H17004" s="268" t="s">
        <v>2250</v>
      </c>
      <c r="I17004" s="268" t="s">
        <v>135</v>
      </c>
      <c r="J17004" s="268">
        <v>-9.5</v>
      </c>
      <c r="K17004" s="83" t="str">
        <f>IFERROR(IFERROR(VLOOKUP(I17004,'DE-PARA'!B:D,3,0),VLOOKUP(I17004,'DE-PARA'!C:D,2,0)),"NÃO ENCONTRADO")</f>
        <v>Outras Saídas</v>
      </c>
      <c r="L17004" s="50" t="str">
        <f>VLOOKUP(K17004,'Base -Receita-Despesa'!$B:$AS,1,FALSE)</f>
        <v>Outras Saídas</v>
      </c>
    </row>
    <row r="17005" spans="1:12" x14ac:dyDescent="0.3">
      <c r="A17005" s="82" t="str">
        <f t="shared" si="532"/>
        <v>2020</v>
      </c>
      <c r="B17005" s="263" t="s">
        <v>2228</v>
      </c>
      <c r="C17005" s="264" t="s">
        <v>138</v>
      </c>
      <c r="D17005" s="74" t="str">
        <f t="shared" si="531"/>
        <v>jan/2020</v>
      </c>
      <c r="E17005" s="267">
        <v>43859</v>
      </c>
      <c r="F17005" s="285" t="s">
        <v>1261</v>
      </c>
      <c r="G17005" s="285" t="s">
        <v>2229</v>
      </c>
      <c r="H17005" s="268" t="s">
        <v>2250</v>
      </c>
      <c r="I17005" s="268" t="s">
        <v>135</v>
      </c>
      <c r="J17005" s="268">
        <v>-9.5</v>
      </c>
      <c r="K17005" s="83" t="str">
        <f>IFERROR(IFERROR(VLOOKUP(I17005,'DE-PARA'!B:D,3,0),VLOOKUP(I17005,'DE-PARA'!C:D,2,0)),"NÃO ENCONTRADO")</f>
        <v>Outras Saídas</v>
      </c>
      <c r="L17005" s="50" t="str">
        <f>VLOOKUP(K17005,'Base -Receita-Despesa'!$B:$AS,1,FALSE)</f>
        <v>Outras Saídas</v>
      </c>
    </row>
    <row r="17006" spans="1:12" x14ac:dyDescent="0.3">
      <c r="A17006" s="82" t="str">
        <f t="shared" si="532"/>
        <v>2020</v>
      </c>
      <c r="B17006" s="263" t="s">
        <v>2228</v>
      </c>
      <c r="C17006" s="264" t="s">
        <v>138</v>
      </c>
      <c r="D17006" s="74" t="str">
        <f t="shared" si="531"/>
        <v>jan/2020</v>
      </c>
      <c r="E17006" s="267">
        <v>43859</v>
      </c>
      <c r="F17006" s="285" t="s">
        <v>1261</v>
      </c>
      <c r="G17006" s="285" t="s">
        <v>2229</v>
      </c>
      <c r="H17006" s="268" t="s">
        <v>2250</v>
      </c>
      <c r="I17006" s="268" t="s">
        <v>135</v>
      </c>
      <c r="J17006" s="268">
        <v>-9.5</v>
      </c>
      <c r="K17006" s="83" t="str">
        <f>IFERROR(IFERROR(VLOOKUP(I17006,'DE-PARA'!B:D,3,0),VLOOKUP(I17006,'DE-PARA'!C:D,2,0)),"NÃO ENCONTRADO")</f>
        <v>Outras Saídas</v>
      </c>
      <c r="L17006" s="50" t="str">
        <f>VLOOKUP(K17006,'Base -Receita-Despesa'!$B:$AS,1,FALSE)</f>
        <v>Outras Saídas</v>
      </c>
    </row>
    <row r="17007" spans="1:12" x14ac:dyDescent="0.3">
      <c r="A17007" s="82" t="str">
        <f t="shared" si="532"/>
        <v>2020</v>
      </c>
      <c r="B17007" s="263" t="s">
        <v>2228</v>
      </c>
      <c r="C17007" s="264" t="s">
        <v>138</v>
      </c>
      <c r="D17007" s="74" t="str">
        <f t="shared" si="531"/>
        <v>jan/2020</v>
      </c>
      <c r="E17007" s="267">
        <v>43859</v>
      </c>
      <c r="F17007" s="285" t="s">
        <v>1261</v>
      </c>
      <c r="G17007" s="285" t="s">
        <v>2229</v>
      </c>
      <c r="H17007" s="268" t="s">
        <v>2250</v>
      </c>
      <c r="I17007" s="268" t="s">
        <v>135</v>
      </c>
      <c r="J17007" s="268">
        <v>-9.5</v>
      </c>
      <c r="K17007" s="83" t="str">
        <f>IFERROR(IFERROR(VLOOKUP(I17007,'DE-PARA'!B:D,3,0),VLOOKUP(I17007,'DE-PARA'!C:D,2,0)),"NÃO ENCONTRADO")</f>
        <v>Outras Saídas</v>
      </c>
      <c r="L17007" s="50" t="str">
        <f>VLOOKUP(K17007,'Base -Receita-Despesa'!$B:$AS,1,FALSE)</f>
        <v>Outras Saídas</v>
      </c>
    </row>
    <row r="17008" spans="1:12" x14ac:dyDescent="0.3">
      <c r="A17008" s="82" t="str">
        <f t="shared" si="532"/>
        <v>2020</v>
      </c>
      <c r="B17008" s="263" t="s">
        <v>2228</v>
      </c>
      <c r="C17008" s="264" t="s">
        <v>138</v>
      </c>
      <c r="D17008" s="74" t="str">
        <f t="shared" si="531"/>
        <v>jan/2020</v>
      </c>
      <c r="E17008" s="267">
        <v>43859</v>
      </c>
      <c r="F17008" s="285" t="s">
        <v>1261</v>
      </c>
      <c r="G17008" s="285" t="s">
        <v>2229</v>
      </c>
      <c r="H17008" s="268" t="s">
        <v>2250</v>
      </c>
      <c r="I17008" s="268" t="s">
        <v>135</v>
      </c>
      <c r="J17008" s="268">
        <v>-9.5</v>
      </c>
      <c r="K17008" s="83" t="str">
        <f>IFERROR(IFERROR(VLOOKUP(I17008,'DE-PARA'!B:D,3,0),VLOOKUP(I17008,'DE-PARA'!C:D,2,0)),"NÃO ENCONTRADO")</f>
        <v>Outras Saídas</v>
      </c>
      <c r="L17008" s="50" t="str">
        <f>VLOOKUP(K17008,'Base -Receita-Despesa'!$B:$AS,1,FALSE)</f>
        <v>Outras Saídas</v>
      </c>
    </row>
    <row r="17009" spans="1:12" x14ac:dyDescent="0.3">
      <c r="A17009" s="82" t="str">
        <f t="shared" si="532"/>
        <v>2020</v>
      </c>
      <c r="B17009" s="263" t="s">
        <v>2228</v>
      </c>
      <c r="C17009" s="264" t="s">
        <v>138</v>
      </c>
      <c r="D17009" s="74" t="str">
        <f t="shared" si="531"/>
        <v>jan/2020</v>
      </c>
      <c r="E17009" s="267">
        <v>43859</v>
      </c>
      <c r="F17009" s="285" t="s">
        <v>1261</v>
      </c>
      <c r="G17009" s="285" t="s">
        <v>2229</v>
      </c>
      <c r="H17009" s="268" t="s">
        <v>2250</v>
      </c>
      <c r="I17009" s="268" t="s">
        <v>135</v>
      </c>
      <c r="J17009" s="268">
        <v>-9.5</v>
      </c>
      <c r="K17009" s="83" t="str">
        <f>IFERROR(IFERROR(VLOOKUP(I17009,'DE-PARA'!B:D,3,0),VLOOKUP(I17009,'DE-PARA'!C:D,2,0)),"NÃO ENCONTRADO")</f>
        <v>Outras Saídas</v>
      </c>
      <c r="L17009" s="50" t="str">
        <f>VLOOKUP(K17009,'Base -Receita-Despesa'!$B:$AS,1,FALSE)</f>
        <v>Outras Saídas</v>
      </c>
    </row>
    <row r="17010" spans="1:12" x14ac:dyDescent="0.3">
      <c r="A17010" s="82" t="str">
        <f t="shared" si="532"/>
        <v>2020</v>
      </c>
      <c r="B17010" s="263" t="s">
        <v>2228</v>
      </c>
      <c r="C17010" s="264" t="s">
        <v>138</v>
      </c>
      <c r="D17010" s="74" t="str">
        <f t="shared" si="531"/>
        <v>jan/2020</v>
      </c>
      <c r="E17010" s="267">
        <v>43859</v>
      </c>
      <c r="F17010" s="285" t="s">
        <v>1261</v>
      </c>
      <c r="G17010" s="285" t="s">
        <v>2229</v>
      </c>
      <c r="H17010" s="268" t="s">
        <v>2250</v>
      </c>
      <c r="I17010" s="268" t="s">
        <v>135</v>
      </c>
      <c r="J17010" s="268">
        <v>-9.5</v>
      </c>
      <c r="K17010" s="83" t="str">
        <f>IFERROR(IFERROR(VLOOKUP(I17010,'DE-PARA'!B:D,3,0),VLOOKUP(I17010,'DE-PARA'!C:D,2,0)),"NÃO ENCONTRADO")</f>
        <v>Outras Saídas</v>
      </c>
      <c r="L17010" s="50" t="str">
        <f>VLOOKUP(K17010,'Base -Receita-Despesa'!$B:$AS,1,FALSE)</f>
        <v>Outras Saídas</v>
      </c>
    </row>
    <row r="17011" spans="1:12" x14ac:dyDescent="0.3">
      <c r="A17011" s="82" t="str">
        <f t="shared" si="532"/>
        <v>2020</v>
      </c>
      <c r="B17011" s="263" t="s">
        <v>2228</v>
      </c>
      <c r="C17011" s="264" t="s">
        <v>138</v>
      </c>
      <c r="D17011" s="74" t="str">
        <f t="shared" si="531"/>
        <v>jan/2020</v>
      </c>
      <c r="E17011" s="267">
        <v>43859</v>
      </c>
      <c r="F17011" s="285" t="s">
        <v>1070</v>
      </c>
      <c r="G17011" s="285" t="s">
        <v>2229</v>
      </c>
      <c r="H17011" s="268" t="s">
        <v>1071</v>
      </c>
      <c r="I17011" s="268" t="s">
        <v>2237</v>
      </c>
      <c r="J17011" s="269">
        <v>31228.34</v>
      </c>
      <c r="K17011" s="83" t="str">
        <f>IFERROR(IFERROR(VLOOKUP(I17011,'DE-PARA'!B:D,3,0),VLOOKUP(I17011,'DE-PARA'!C:D,2,0)),"NÃO ENCONTRADO")</f>
        <v>Entrada Conta Aplicação (+)</v>
      </c>
      <c r="L17011" s="50" t="str">
        <f>VLOOKUP(K17011,'Base -Receita-Despesa'!$B:$AS,1,FALSE)</f>
        <v>ENTRADA CONTA APLICAÇÃO (+)</v>
      </c>
    </row>
    <row r="17012" spans="1:12" x14ac:dyDescent="0.3">
      <c r="A17012" s="82" t="str">
        <f t="shared" si="532"/>
        <v>2020</v>
      </c>
      <c r="B17012" s="263" t="s">
        <v>2228</v>
      </c>
      <c r="C17012" s="264" t="s">
        <v>138</v>
      </c>
      <c r="D17012" s="74" t="str">
        <f t="shared" si="531"/>
        <v>jan/2020</v>
      </c>
      <c r="E17012" s="267">
        <v>43861</v>
      </c>
      <c r="F17012" s="285" t="s">
        <v>3376</v>
      </c>
      <c r="G17012" s="285" t="s">
        <v>2229</v>
      </c>
      <c r="H17012" s="268" t="s">
        <v>883</v>
      </c>
      <c r="I17012" s="268" t="s">
        <v>130</v>
      </c>
      <c r="J17012" s="269">
        <v>-34326.9</v>
      </c>
      <c r="K17012" s="83" t="str">
        <f>IFERROR(IFERROR(VLOOKUP(I17012,'DE-PARA'!B:D,3,0),VLOOKUP(I17012,'DE-PARA'!C:D,2,0)),"NÃO ENCONTRADO")</f>
        <v>Rescisões Trabalhistas</v>
      </c>
      <c r="L17012" s="50" t="str">
        <f>VLOOKUP(K17012,'Base -Receita-Despesa'!$B:$AS,1,FALSE)</f>
        <v>Rescisões Trabalhistas</v>
      </c>
    </row>
    <row r="17013" spans="1:12" x14ac:dyDescent="0.3">
      <c r="A17013" s="82" t="str">
        <f t="shared" si="532"/>
        <v>2020</v>
      </c>
      <c r="B17013" s="263" t="s">
        <v>2228</v>
      </c>
      <c r="C17013" s="264" t="s">
        <v>138</v>
      </c>
      <c r="D17013" s="74" t="str">
        <f t="shared" si="531"/>
        <v>jan/2020</v>
      </c>
      <c r="E17013" s="267">
        <v>43861</v>
      </c>
      <c r="F17013" s="285">
        <v>2506734</v>
      </c>
      <c r="G17013" s="285" t="s">
        <v>2229</v>
      </c>
      <c r="H17013" s="268" t="s">
        <v>5175</v>
      </c>
      <c r="I17013" s="268" t="s">
        <v>145</v>
      </c>
      <c r="J17013" s="269">
        <v>-21776.26</v>
      </c>
      <c r="K17013" s="83" t="str">
        <f>IFERROR(IFERROR(VLOOKUP(I17013,'DE-PARA'!B:D,3,0),VLOOKUP(I17013,'DE-PARA'!C:D,2,0)),"NÃO ENCONTRADO")</f>
        <v>Serviços</v>
      </c>
      <c r="L17013" s="50" t="str">
        <f>VLOOKUP(K17013,'Base -Receita-Despesa'!$B:$AS,1,FALSE)</f>
        <v>Serviços</v>
      </c>
    </row>
    <row r="17014" spans="1:12" x14ac:dyDescent="0.3">
      <c r="A17014" s="82" t="str">
        <f t="shared" si="532"/>
        <v>2020</v>
      </c>
      <c r="B17014" s="263" t="s">
        <v>2228</v>
      </c>
      <c r="C17014" s="264" t="s">
        <v>138</v>
      </c>
      <c r="D17014" s="74" t="str">
        <f t="shared" si="531"/>
        <v>jan/2020</v>
      </c>
      <c r="E17014" s="267">
        <v>43861</v>
      </c>
      <c r="F17014" s="285" t="s">
        <v>4412</v>
      </c>
      <c r="G17014" s="285" t="s">
        <v>2229</v>
      </c>
      <c r="H17014" s="268" t="s">
        <v>883</v>
      </c>
      <c r="I17014" s="268" t="s">
        <v>130</v>
      </c>
      <c r="J17014" s="269">
        <v>-15742.85</v>
      </c>
      <c r="K17014" s="83" t="str">
        <f>IFERROR(IFERROR(VLOOKUP(I17014,'DE-PARA'!B:D,3,0),VLOOKUP(I17014,'DE-PARA'!C:D,2,0)),"NÃO ENCONTRADO")</f>
        <v>Rescisões Trabalhistas</v>
      </c>
      <c r="L17014" s="50" t="str">
        <f>VLOOKUP(K17014,'Base -Receita-Despesa'!$B:$AS,1,FALSE)</f>
        <v>Rescisões Trabalhistas</v>
      </c>
    </row>
    <row r="17015" spans="1:12" x14ac:dyDescent="0.3">
      <c r="A17015" s="82" t="str">
        <f t="shared" si="532"/>
        <v>2020</v>
      </c>
      <c r="B17015" s="263" t="s">
        <v>2228</v>
      </c>
      <c r="C17015" s="264" t="s">
        <v>138</v>
      </c>
      <c r="D17015" s="74" t="str">
        <f t="shared" si="531"/>
        <v>jan/2020</v>
      </c>
      <c r="E17015" s="267">
        <v>43861</v>
      </c>
      <c r="F17015" s="285">
        <v>15781</v>
      </c>
      <c r="G17015" s="285" t="s">
        <v>2229</v>
      </c>
      <c r="H17015" s="268" t="s">
        <v>5131</v>
      </c>
      <c r="I17015" s="268" t="s">
        <v>200</v>
      </c>
      <c r="J17015" s="269">
        <v>-9308.61</v>
      </c>
      <c r="K17015" s="83" t="str">
        <f>IFERROR(IFERROR(VLOOKUP(I17015,'DE-PARA'!B:D,3,0),VLOOKUP(I17015,'DE-PARA'!C:D,2,0)),"NÃO ENCONTRADO")</f>
        <v>Serviços</v>
      </c>
      <c r="L17015" s="50" t="str">
        <f>VLOOKUP(K17015,'Base -Receita-Despesa'!$B:$AS,1,FALSE)</f>
        <v>Serviços</v>
      </c>
    </row>
    <row r="17016" spans="1:12" x14ac:dyDescent="0.3">
      <c r="A17016" s="82" t="str">
        <f t="shared" si="532"/>
        <v>2020</v>
      </c>
      <c r="B17016" s="263" t="s">
        <v>2228</v>
      </c>
      <c r="C17016" s="264" t="s">
        <v>138</v>
      </c>
      <c r="D17016" s="74" t="str">
        <f t="shared" si="531"/>
        <v>jan/2020</v>
      </c>
      <c r="E17016" s="267">
        <v>43861</v>
      </c>
      <c r="F17016" s="285">
        <v>21631</v>
      </c>
      <c r="G17016" s="285" t="s">
        <v>2229</v>
      </c>
      <c r="H17016" s="268" t="s">
        <v>2370</v>
      </c>
      <c r="I17016" s="268" t="s">
        <v>145</v>
      </c>
      <c r="J17016" s="269">
        <v>-4996.57</v>
      </c>
      <c r="K17016" s="83" t="str">
        <f>IFERROR(IFERROR(VLOOKUP(I17016,'DE-PARA'!B:D,3,0),VLOOKUP(I17016,'DE-PARA'!C:D,2,0)),"NÃO ENCONTRADO")</f>
        <v>Serviços</v>
      </c>
      <c r="L17016" s="50" t="str">
        <f>VLOOKUP(K17016,'Base -Receita-Despesa'!$B:$AS,1,FALSE)</f>
        <v>Serviços</v>
      </c>
    </row>
    <row r="17017" spans="1:12" x14ac:dyDescent="0.3">
      <c r="A17017" s="82" t="str">
        <f t="shared" si="532"/>
        <v>2020</v>
      </c>
      <c r="B17017" s="263" t="s">
        <v>2228</v>
      </c>
      <c r="C17017" s="264" t="s">
        <v>138</v>
      </c>
      <c r="D17017" s="74" t="str">
        <f t="shared" si="531"/>
        <v>jan/2020</v>
      </c>
      <c r="E17017" s="267">
        <v>43861</v>
      </c>
      <c r="F17017" s="285" t="s">
        <v>3376</v>
      </c>
      <c r="G17017" s="285" t="s">
        <v>2229</v>
      </c>
      <c r="H17017" s="268" t="s">
        <v>2847</v>
      </c>
      <c r="I17017" s="268" t="s">
        <v>130</v>
      </c>
      <c r="J17017" s="269">
        <v>-4340.8599999999997</v>
      </c>
      <c r="K17017" s="83" t="str">
        <f>IFERROR(IFERROR(VLOOKUP(I17017,'DE-PARA'!B:D,3,0),VLOOKUP(I17017,'DE-PARA'!C:D,2,0)),"NÃO ENCONTRADO")</f>
        <v>Rescisões Trabalhistas</v>
      </c>
      <c r="L17017" s="50" t="str">
        <f>VLOOKUP(K17017,'Base -Receita-Despesa'!$B:$AS,1,FALSE)</f>
        <v>Rescisões Trabalhistas</v>
      </c>
    </row>
    <row r="17018" spans="1:12" x14ac:dyDescent="0.3">
      <c r="A17018" s="82" t="str">
        <f t="shared" si="532"/>
        <v>2020</v>
      </c>
      <c r="B17018" s="263" t="s">
        <v>2228</v>
      </c>
      <c r="C17018" s="264" t="s">
        <v>138</v>
      </c>
      <c r="D17018" s="74" t="str">
        <f t="shared" si="531"/>
        <v>jan/2020</v>
      </c>
      <c r="E17018" s="267">
        <v>43861</v>
      </c>
      <c r="F17018" s="285">
        <v>7431</v>
      </c>
      <c r="G17018" s="285" t="s">
        <v>2229</v>
      </c>
      <c r="H17018" s="268" t="s">
        <v>4691</v>
      </c>
      <c r="I17018" s="268" t="s">
        <v>618</v>
      </c>
      <c r="J17018" s="269">
        <v>-3500</v>
      </c>
      <c r="K17018" s="83" t="str">
        <f>IFERROR(IFERROR(VLOOKUP(I17018,'DE-PARA'!B:D,3,0),VLOOKUP(I17018,'DE-PARA'!C:D,2,0)),"NÃO ENCONTRADO")</f>
        <v>Serviços</v>
      </c>
      <c r="L17018" s="50" t="str">
        <f>VLOOKUP(K17018,'Base -Receita-Despesa'!$B:$AS,1,FALSE)</f>
        <v>Serviços</v>
      </c>
    </row>
    <row r="17019" spans="1:12" x14ac:dyDescent="0.3">
      <c r="A17019" s="82" t="str">
        <f t="shared" si="532"/>
        <v>2020</v>
      </c>
      <c r="B17019" s="263" t="s">
        <v>2228</v>
      </c>
      <c r="C17019" s="264" t="s">
        <v>138</v>
      </c>
      <c r="D17019" s="74" t="str">
        <f t="shared" si="531"/>
        <v>jan/2020</v>
      </c>
      <c r="E17019" s="267">
        <v>43861</v>
      </c>
      <c r="F17019" s="285">
        <v>14604</v>
      </c>
      <c r="G17019" s="285" t="s">
        <v>2229</v>
      </c>
      <c r="H17019" s="268" t="s">
        <v>5170</v>
      </c>
      <c r="I17019" s="268" t="s">
        <v>2182</v>
      </c>
      <c r="J17019" s="269">
        <v>-3215.5</v>
      </c>
      <c r="K17019" s="83" t="str">
        <f>IFERROR(IFERROR(VLOOKUP(I17019,'DE-PARA'!B:D,3,0),VLOOKUP(I17019,'DE-PARA'!C:D,2,0)),"NÃO ENCONTRADO")</f>
        <v>Materiais</v>
      </c>
      <c r="L17019" s="50" t="str">
        <f>VLOOKUP(K17019,'Base -Receita-Despesa'!$B:$AS,1,FALSE)</f>
        <v>Materiais</v>
      </c>
    </row>
    <row r="17020" spans="1:12" x14ac:dyDescent="0.3">
      <c r="A17020" s="82" t="str">
        <f t="shared" si="532"/>
        <v>2020</v>
      </c>
      <c r="B17020" s="263" t="s">
        <v>2228</v>
      </c>
      <c r="C17020" s="264" t="s">
        <v>138</v>
      </c>
      <c r="D17020" s="74" t="str">
        <f t="shared" si="531"/>
        <v>jan/2020</v>
      </c>
      <c r="E17020" s="267">
        <v>43861</v>
      </c>
      <c r="F17020" s="285" t="s">
        <v>4412</v>
      </c>
      <c r="G17020" s="285" t="s">
        <v>2229</v>
      </c>
      <c r="H17020" s="268" t="s">
        <v>2847</v>
      </c>
      <c r="I17020" s="268" t="s">
        <v>130</v>
      </c>
      <c r="J17020" s="269">
        <v>-2275.5500000000002</v>
      </c>
      <c r="K17020" s="83" t="str">
        <f>IFERROR(IFERROR(VLOOKUP(I17020,'DE-PARA'!B:D,3,0),VLOOKUP(I17020,'DE-PARA'!C:D,2,0)),"NÃO ENCONTRADO")</f>
        <v>Rescisões Trabalhistas</v>
      </c>
      <c r="L17020" s="50" t="str">
        <f>VLOOKUP(K17020,'Base -Receita-Despesa'!$B:$AS,1,FALSE)</f>
        <v>Rescisões Trabalhistas</v>
      </c>
    </row>
    <row r="17021" spans="1:12" x14ac:dyDescent="0.3">
      <c r="A17021" s="82" t="str">
        <f t="shared" si="532"/>
        <v>2020</v>
      </c>
      <c r="B17021" s="263" t="s">
        <v>2228</v>
      </c>
      <c r="C17021" s="264" t="s">
        <v>138</v>
      </c>
      <c r="D17021" s="74" t="str">
        <f t="shared" si="531"/>
        <v>jan/2020</v>
      </c>
      <c r="E17021" s="267">
        <v>43861</v>
      </c>
      <c r="F17021" s="285">
        <v>15146</v>
      </c>
      <c r="G17021" s="285" t="s">
        <v>2229</v>
      </c>
      <c r="H17021" s="268" t="s">
        <v>5170</v>
      </c>
      <c r="I17021" s="268" t="s">
        <v>2182</v>
      </c>
      <c r="J17021" s="269">
        <v>-2046</v>
      </c>
      <c r="K17021" s="83" t="str">
        <f>IFERROR(IFERROR(VLOOKUP(I17021,'DE-PARA'!B:D,3,0),VLOOKUP(I17021,'DE-PARA'!C:D,2,0)),"NÃO ENCONTRADO")</f>
        <v>Materiais</v>
      </c>
      <c r="L17021" s="50" t="str">
        <f>VLOOKUP(K17021,'Base -Receita-Despesa'!$B:$AS,1,FALSE)</f>
        <v>Materiais</v>
      </c>
    </row>
    <row r="17022" spans="1:12" x14ac:dyDescent="0.3">
      <c r="A17022" s="82" t="str">
        <f t="shared" si="532"/>
        <v>2020</v>
      </c>
      <c r="B17022" s="263" t="s">
        <v>2228</v>
      </c>
      <c r="C17022" s="264" t="s">
        <v>138</v>
      </c>
      <c r="D17022" s="74" t="str">
        <f t="shared" si="531"/>
        <v>jan/2020</v>
      </c>
      <c r="E17022" s="267">
        <v>43861</v>
      </c>
      <c r="F17022" s="285">
        <v>15284</v>
      </c>
      <c r="G17022" s="285" t="s">
        <v>2229</v>
      </c>
      <c r="H17022" s="268" t="s">
        <v>5176</v>
      </c>
      <c r="I17022" s="283" t="s">
        <v>2190</v>
      </c>
      <c r="J17022" s="269">
        <v>-1900.55</v>
      </c>
      <c r="K17022" s="83" t="str">
        <f>IFERROR(IFERROR(VLOOKUP(I17022,'DE-PARA'!B:D,3,0),VLOOKUP(I17022,'DE-PARA'!C:D,2,0)),"NÃO ENCONTRADO")</f>
        <v>Materiais</v>
      </c>
      <c r="L17022" s="50" t="str">
        <f>VLOOKUP(K17022,'Base -Receita-Despesa'!$B:$AS,1,FALSE)</f>
        <v>Materiais</v>
      </c>
    </row>
    <row r="17023" spans="1:12" x14ac:dyDescent="0.3">
      <c r="A17023" s="82" t="str">
        <f t="shared" si="532"/>
        <v>2020</v>
      </c>
      <c r="B17023" s="263" t="s">
        <v>2228</v>
      </c>
      <c r="C17023" s="264" t="s">
        <v>138</v>
      </c>
      <c r="D17023" s="74" t="str">
        <f t="shared" si="531"/>
        <v>jan/2020</v>
      </c>
      <c r="E17023" s="267">
        <v>43861</v>
      </c>
      <c r="F17023" s="285">
        <v>854</v>
      </c>
      <c r="G17023" s="285" t="s">
        <v>2229</v>
      </c>
      <c r="H17023" s="268" t="s">
        <v>5177</v>
      </c>
      <c r="I17023" s="268" t="s">
        <v>157</v>
      </c>
      <c r="J17023" s="269">
        <v>-1860</v>
      </c>
      <c r="K17023" s="83" t="str">
        <f>IFERROR(IFERROR(VLOOKUP(I17023,'DE-PARA'!B:D,3,0),VLOOKUP(I17023,'DE-PARA'!C:D,2,0)),"NÃO ENCONTRADO")</f>
        <v>Materiais</v>
      </c>
      <c r="L17023" s="50" t="str">
        <f>VLOOKUP(K17023,'Base -Receita-Despesa'!$B:$AS,1,FALSE)</f>
        <v>Materiais</v>
      </c>
    </row>
    <row r="17024" spans="1:12" x14ac:dyDescent="0.3">
      <c r="A17024" s="82" t="str">
        <f t="shared" si="532"/>
        <v>2020</v>
      </c>
      <c r="B17024" s="263" t="s">
        <v>2228</v>
      </c>
      <c r="C17024" s="264" t="s">
        <v>138</v>
      </c>
      <c r="D17024" s="74" t="str">
        <f t="shared" si="531"/>
        <v>jan/2020</v>
      </c>
      <c r="E17024" s="267">
        <v>43861</v>
      </c>
      <c r="F17024" s="285">
        <v>15529</v>
      </c>
      <c r="G17024" s="285" t="s">
        <v>2229</v>
      </c>
      <c r="H17024" s="268" t="s">
        <v>5176</v>
      </c>
      <c r="I17024" s="283" t="s">
        <v>2190</v>
      </c>
      <c r="J17024" s="269">
        <v>-1776.2</v>
      </c>
      <c r="K17024" s="83" t="str">
        <f>IFERROR(IFERROR(VLOOKUP(I17024,'DE-PARA'!B:D,3,0),VLOOKUP(I17024,'DE-PARA'!C:D,2,0)),"NÃO ENCONTRADO")</f>
        <v>Materiais</v>
      </c>
      <c r="L17024" s="50" t="str">
        <f>VLOOKUP(K17024,'Base -Receita-Despesa'!$B:$AS,1,FALSE)</f>
        <v>Materiais</v>
      </c>
    </row>
    <row r="17025" spans="1:12" x14ac:dyDescent="0.3">
      <c r="A17025" s="82" t="str">
        <f t="shared" si="532"/>
        <v>2020</v>
      </c>
      <c r="B17025" s="263" t="s">
        <v>2228</v>
      </c>
      <c r="C17025" s="264" t="s">
        <v>138</v>
      </c>
      <c r="D17025" s="74" t="str">
        <f t="shared" si="531"/>
        <v>jan/2020</v>
      </c>
      <c r="E17025" s="267">
        <v>43861</v>
      </c>
      <c r="F17025" s="285">
        <v>18531</v>
      </c>
      <c r="G17025" s="285" t="s">
        <v>2232</v>
      </c>
      <c r="H17025" s="268" t="s">
        <v>3145</v>
      </c>
      <c r="I17025" s="268" t="s">
        <v>2182</v>
      </c>
      <c r="J17025" s="269">
        <v>-1712.02</v>
      </c>
      <c r="K17025" s="83" t="str">
        <f>IFERROR(IFERROR(VLOOKUP(I17025,'DE-PARA'!B:D,3,0),VLOOKUP(I17025,'DE-PARA'!C:D,2,0)),"NÃO ENCONTRADO")</f>
        <v>Materiais</v>
      </c>
      <c r="L17025" s="50" t="str">
        <f>VLOOKUP(K17025,'Base -Receita-Despesa'!$B:$AS,1,FALSE)</f>
        <v>Materiais</v>
      </c>
    </row>
    <row r="17026" spans="1:12" x14ac:dyDescent="0.3">
      <c r="A17026" s="82" t="str">
        <f t="shared" si="532"/>
        <v>2020</v>
      </c>
      <c r="B17026" s="263" t="s">
        <v>2228</v>
      </c>
      <c r="C17026" s="264" t="s">
        <v>138</v>
      </c>
      <c r="D17026" s="74" t="str">
        <f t="shared" si="531"/>
        <v>jan/2020</v>
      </c>
      <c r="E17026" s="267">
        <v>43861</v>
      </c>
      <c r="F17026" s="285">
        <v>14970</v>
      </c>
      <c r="G17026" s="285" t="s">
        <v>2229</v>
      </c>
      <c r="H17026" s="268" t="s">
        <v>5176</v>
      </c>
      <c r="I17026" s="283" t="s">
        <v>2190</v>
      </c>
      <c r="J17026" s="269">
        <v>-1626.05</v>
      </c>
      <c r="K17026" s="83" t="str">
        <f>IFERROR(IFERROR(VLOOKUP(I17026,'DE-PARA'!B:D,3,0),VLOOKUP(I17026,'DE-PARA'!C:D,2,0)),"NÃO ENCONTRADO")</f>
        <v>Materiais</v>
      </c>
      <c r="L17026" s="50" t="str">
        <f>VLOOKUP(K17026,'Base -Receita-Despesa'!$B:$AS,1,FALSE)</f>
        <v>Materiais</v>
      </c>
    </row>
    <row r="17027" spans="1:12" x14ac:dyDescent="0.3">
      <c r="A17027" s="82" t="str">
        <f t="shared" si="532"/>
        <v>2020</v>
      </c>
      <c r="B17027" s="263" t="s">
        <v>2228</v>
      </c>
      <c r="C17027" s="264" t="s">
        <v>138</v>
      </c>
      <c r="D17027" s="74" t="str">
        <f t="shared" si="531"/>
        <v>jan/2020</v>
      </c>
      <c r="E17027" s="267">
        <v>43861</v>
      </c>
      <c r="F17027" s="285">
        <v>2237</v>
      </c>
      <c r="G17027" s="285" t="s">
        <v>2229</v>
      </c>
      <c r="H17027" s="268" t="s">
        <v>5178</v>
      </c>
      <c r="I17027" s="268" t="s">
        <v>2182</v>
      </c>
      <c r="J17027" s="269">
        <v>-1377.01</v>
      </c>
      <c r="K17027" s="83" t="str">
        <f>IFERROR(IFERROR(VLOOKUP(I17027,'DE-PARA'!B:D,3,0),VLOOKUP(I17027,'DE-PARA'!C:D,2,0)),"NÃO ENCONTRADO")</f>
        <v>Materiais</v>
      </c>
      <c r="L17027" s="50" t="str">
        <f>VLOOKUP(K17027,'Base -Receita-Despesa'!$B:$AS,1,FALSE)</f>
        <v>Materiais</v>
      </c>
    </row>
    <row r="17028" spans="1:12" x14ac:dyDescent="0.3">
      <c r="A17028" s="82" t="str">
        <f t="shared" si="532"/>
        <v>2020</v>
      </c>
      <c r="B17028" s="263" t="s">
        <v>2228</v>
      </c>
      <c r="C17028" s="264" t="s">
        <v>138</v>
      </c>
      <c r="D17028" s="74" t="str">
        <f t="shared" ref="D17028:D17091" si="533">TEXT(E17028,"mmm/aaaa")</f>
        <v>jan/2020</v>
      </c>
      <c r="E17028" s="267">
        <v>43861</v>
      </c>
      <c r="F17028" s="285">
        <v>18073</v>
      </c>
      <c r="G17028" s="285" t="s">
        <v>2229</v>
      </c>
      <c r="H17028" s="268" t="s">
        <v>3145</v>
      </c>
      <c r="I17028" s="268" t="s">
        <v>2182</v>
      </c>
      <c r="J17028" s="269">
        <v>-1298.1600000000001</v>
      </c>
      <c r="K17028" s="83" t="str">
        <f>IFERROR(IFERROR(VLOOKUP(I17028,'DE-PARA'!B:D,3,0),VLOOKUP(I17028,'DE-PARA'!C:D,2,0)),"NÃO ENCONTRADO")</f>
        <v>Materiais</v>
      </c>
      <c r="L17028" s="50" t="str">
        <f>VLOOKUP(K17028,'Base -Receita-Despesa'!$B:$AS,1,FALSE)</f>
        <v>Materiais</v>
      </c>
    </row>
    <row r="17029" spans="1:12" x14ac:dyDescent="0.3">
      <c r="A17029" s="82" t="str">
        <f t="shared" si="532"/>
        <v>2020</v>
      </c>
      <c r="B17029" s="263" t="s">
        <v>2228</v>
      </c>
      <c r="C17029" s="264" t="s">
        <v>138</v>
      </c>
      <c r="D17029" s="74" t="str">
        <f t="shared" si="533"/>
        <v>jan/2020</v>
      </c>
      <c r="E17029" s="267">
        <v>43861</v>
      </c>
      <c r="F17029" s="285">
        <v>143181</v>
      </c>
      <c r="G17029" s="285" t="s">
        <v>2229</v>
      </c>
      <c r="H17029" s="268" t="s">
        <v>5179</v>
      </c>
      <c r="I17029" s="268" t="s">
        <v>2182</v>
      </c>
      <c r="J17029" s="269">
        <v>-1115.42</v>
      </c>
      <c r="K17029" s="83" t="str">
        <f>IFERROR(IFERROR(VLOOKUP(I17029,'DE-PARA'!B:D,3,0),VLOOKUP(I17029,'DE-PARA'!C:D,2,0)),"NÃO ENCONTRADO")</f>
        <v>Materiais</v>
      </c>
      <c r="L17029" s="50" t="str">
        <f>VLOOKUP(K17029,'Base -Receita-Despesa'!$B:$AS,1,FALSE)</f>
        <v>Materiais</v>
      </c>
    </row>
    <row r="17030" spans="1:12" x14ac:dyDescent="0.3">
      <c r="A17030" s="82" t="str">
        <f t="shared" si="532"/>
        <v>2020</v>
      </c>
      <c r="B17030" s="263" t="s">
        <v>2228</v>
      </c>
      <c r="C17030" s="264" t="s">
        <v>138</v>
      </c>
      <c r="D17030" s="74" t="str">
        <f t="shared" si="533"/>
        <v>jan/2020</v>
      </c>
      <c r="E17030" s="267">
        <v>43861</v>
      </c>
      <c r="F17030" s="285">
        <v>14625</v>
      </c>
      <c r="G17030" s="285" t="s">
        <v>2229</v>
      </c>
      <c r="H17030" s="268" t="s">
        <v>5170</v>
      </c>
      <c r="I17030" s="268" t="s">
        <v>2182</v>
      </c>
      <c r="J17030" s="268">
        <v>-973</v>
      </c>
      <c r="K17030" s="83" t="str">
        <f>IFERROR(IFERROR(VLOOKUP(I17030,'DE-PARA'!B:D,3,0),VLOOKUP(I17030,'DE-PARA'!C:D,2,0)),"NÃO ENCONTRADO")</f>
        <v>Materiais</v>
      </c>
      <c r="L17030" s="50" t="str">
        <f>VLOOKUP(K17030,'Base -Receita-Despesa'!$B:$AS,1,FALSE)</f>
        <v>Materiais</v>
      </c>
    </row>
    <row r="17031" spans="1:12" x14ac:dyDescent="0.3">
      <c r="A17031" s="82" t="str">
        <f t="shared" si="532"/>
        <v>2020</v>
      </c>
      <c r="B17031" s="263" t="s">
        <v>2228</v>
      </c>
      <c r="C17031" s="264" t="s">
        <v>138</v>
      </c>
      <c r="D17031" s="74" t="str">
        <f t="shared" si="533"/>
        <v>jan/2020</v>
      </c>
      <c r="E17031" s="267">
        <v>43861</v>
      </c>
      <c r="F17031" s="285">
        <v>315221</v>
      </c>
      <c r="G17031" s="285" t="s">
        <v>2229</v>
      </c>
      <c r="H17031" s="268" t="s">
        <v>5168</v>
      </c>
      <c r="I17031" s="268" t="s">
        <v>2182</v>
      </c>
      <c r="J17031" s="268">
        <v>-722.7</v>
      </c>
      <c r="K17031" s="83" t="str">
        <f>IFERROR(IFERROR(VLOOKUP(I17031,'DE-PARA'!B:D,3,0),VLOOKUP(I17031,'DE-PARA'!C:D,2,0)),"NÃO ENCONTRADO")</f>
        <v>Materiais</v>
      </c>
      <c r="L17031" s="50" t="str">
        <f>VLOOKUP(K17031,'Base -Receita-Despesa'!$B:$AS,1,FALSE)</f>
        <v>Materiais</v>
      </c>
    </row>
    <row r="17032" spans="1:12" x14ac:dyDescent="0.3">
      <c r="A17032" s="82" t="str">
        <f t="shared" si="532"/>
        <v>2020</v>
      </c>
      <c r="B17032" s="263" t="s">
        <v>2228</v>
      </c>
      <c r="C17032" s="264" t="s">
        <v>138</v>
      </c>
      <c r="D17032" s="74" t="str">
        <f t="shared" si="533"/>
        <v>jan/2020</v>
      </c>
      <c r="E17032" s="267">
        <v>43861</v>
      </c>
      <c r="F17032" s="285">
        <v>434010</v>
      </c>
      <c r="G17032" s="285" t="s">
        <v>2229</v>
      </c>
      <c r="H17032" s="268" t="s">
        <v>4398</v>
      </c>
      <c r="I17032" s="268" t="s">
        <v>2182</v>
      </c>
      <c r="J17032" s="268">
        <v>-674.29</v>
      </c>
      <c r="K17032" s="83" t="str">
        <f>IFERROR(IFERROR(VLOOKUP(I17032,'DE-PARA'!B:D,3,0),VLOOKUP(I17032,'DE-PARA'!C:D,2,0)),"NÃO ENCONTRADO")</f>
        <v>Materiais</v>
      </c>
      <c r="L17032" s="50" t="str">
        <f>VLOOKUP(K17032,'Base -Receita-Despesa'!$B:$AS,1,FALSE)</f>
        <v>Materiais</v>
      </c>
    </row>
    <row r="17033" spans="1:12" x14ac:dyDescent="0.3">
      <c r="A17033" s="82" t="str">
        <f t="shared" si="532"/>
        <v>2020</v>
      </c>
      <c r="B17033" s="263" t="s">
        <v>2228</v>
      </c>
      <c r="C17033" s="264" t="s">
        <v>138</v>
      </c>
      <c r="D17033" s="74" t="str">
        <f t="shared" si="533"/>
        <v>jan/2020</v>
      </c>
      <c r="E17033" s="267">
        <v>43861</v>
      </c>
      <c r="F17033" s="285">
        <v>6808</v>
      </c>
      <c r="G17033" s="285" t="s">
        <v>2229</v>
      </c>
      <c r="H17033" s="268" t="s">
        <v>301</v>
      </c>
      <c r="I17033" s="268" t="s">
        <v>151</v>
      </c>
      <c r="J17033" s="268">
        <v>-620</v>
      </c>
      <c r="K17033" s="83" t="str">
        <f>IFERROR(IFERROR(VLOOKUP(I17033,'DE-PARA'!B:D,3,0),VLOOKUP(I17033,'DE-PARA'!C:D,2,0)),"NÃO ENCONTRADO")</f>
        <v>Concessionárias (água, luz e telefone)</v>
      </c>
      <c r="L17033" s="50" t="str">
        <f>VLOOKUP(K17033,'Base -Receita-Despesa'!$B:$AS,1,FALSE)</f>
        <v>Concessionárias (água, luz e telefone)</v>
      </c>
    </row>
    <row r="17034" spans="1:12" x14ac:dyDescent="0.3">
      <c r="A17034" s="82" t="str">
        <f t="shared" si="532"/>
        <v>2020</v>
      </c>
      <c r="B17034" s="263" t="s">
        <v>2228</v>
      </c>
      <c r="C17034" s="264" t="s">
        <v>138</v>
      </c>
      <c r="D17034" s="74" t="str">
        <f t="shared" si="533"/>
        <v>jan/2020</v>
      </c>
      <c r="E17034" s="267">
        <v>43861</v>
      </c>
      <c r="F17034" s="285">
        <v>6650</v>
      </c>
      <c r="G17034" s="285" t="s">
        <v>2229</v>
      </c>
      <c r="H17034" s="268" t="s">
        <v>301</v>
      </c>
      <c r="I17034" s="268" t="s">
        <v>151</v>
      </c>
      <c r="J17034" s="268">
        <v>-620</v>
      </c>
      <c r="K17034" s="83" t="str">
        <f>IFERROR(IFERROR(VLOOKUP(I17034,'DE-PARA'!B:D,3,0),VLOOKUP(I17034,'DE-PARA'!C:D,2,0)),"NÃO ENCONTRADO")</f>
        <v>Concessionárias (água, luz e telefone)</v>
      </c>
      <c r="L17034" s="50" t="str">
        <f>VLOOKUP(K17034,'Base -Receita-Despesa'!$B:$AS,1,FALSE)</f>
        <v>Concessionárias (água, luz e telefone)</v>
      </c>
    </row>
    <row r="17035" spans="1:12" x14ac:dyDescent="0.3">
      <c r="A17035" s="82" t="str">
        <f t="shared" si="532"/>
        <v>2020</v>
      </c>
      <c r="B17035" s="263" t="s">
        <v>2228</v>
      </c>
      <c r="C17035" s="264" t="s">
        <v>138</v>
      </c>
      <c r="D17035" s="74" t="str">
        <f t="shared" si="533"/>
        <v>jan/2020</v>
      </c>
      <c r="E17035" s="267">
        <v>43861</v>
      </c>
      <c r="F17035" s="285">
        <v>501</v>
      </c>
      <c r="G17035" s="285" t="s">
        <v>2229</v>
      </c>
      <c r="H17035" s="268" t="s">
        <v>5180</v>
      </c>
      <c r="I17035" s="268" t="s">
        <v>2188</v>
      </c>
      <c r="J17035" s="268">
        <v>-562.28</v>
      </c>
      <c r="K17035" s="83" t="str">
        <f>IFERROR(IFERROR(VLOOKUP(I17035,'DE-PARA'!B:D,3,0),VLOOKUP(I17035,'DE-PARA'!C:D,2,0)),"NÃO ENCONTRADO")</f>
        <v>Materiais</v>
      </c>
      <c r="L17035" s="50" t="str">
        <f>VLOOKUP(K17035,'Base -Receita-Despesa'!$B:$AS,1,FALSE)</f>
        <v>Materiais</v>
      </c>
    </row>
    <row r="17036" spans="1:12" x14ac:dyDescent="0.3">
      <c r="A17036" s="82" t="str">
        <f t="shared" si="532"/>
        <v>2020</v>
      </c>
      <c r="B17036" s="263" t="s">
        <v>2228</v>
      </c>
      <c r="C17036" s="264" t="s">
        <v>138</v>
      </c>
      <c r="D17036" s="74" t="str">
        <f t="shared" si="533"/>
        <v>jan/2020</v>
      </c>
      <c r="E17036" s="267">
        <v>43861</v>
      </c>
      <c r="F17036" s="285">
        <v>152808</v>
      </c>
      <c r="G17036" s="285" t="s">
        <v>2229</v>
      </c>
      <c r="H17036" s="268" t="s">
        <v>4662</v>
      </c>
      <c r="I17036" s="268" t="s">
        <v>2188</v>
      </c>
      <c r="J17036" s="268">
        <v>-451.82</v>
      </c>
      <c r="K17036" s="83" t="str">
        <f>IFERROR(IFERROR(VLOOKUP(I17036,'DE-PARA'!B:D,3,0),VLOOKUP(I17036,'DE-PARA'!C:D,2,0)),"NÃO ENCONTRADO")</f>
        <v>Materiais</v>
      </c>
      <c r="L17036" s="50" t="str">
        <f>VLOOKUP(K17036,'Base -Receita-Despesa'!$B:$AS,1,FALSE)</f>
        <v>Materiais</v>
      </c>
    </row>
    <row r="17037" spans="1:12" x14ac:dyDescent="0.3">
      <c r="A17037" s="82" t="str">
        <f t="shared" si="532"/>
        <v>2020</v>
      </c>
      <c r="B17037" s="263" t="s">
        <v>2228</v>
      </c>
      <c r="C17037" s="264" t="s">
        <v>138</v>
      </c>
      <c r="D17037" s="74" t="str">
        <f t="shared" si="533"/>
        <v>jan/2020</v>
      </c>
      <c r="E17037" s="267">
        <v>43861</v>
      </c>
      <c r="F17037" s="285">
        <v>3414584</v>
      </c>
      <c r="G17037" s="285" t="s">
        <v>2229</v>
      </c>
      <c r="H17037" s="268" t="s">
        <v>2668</v>
      </c>
      <c r="I17037" s="268" t="s">
        <v>540</v>
      </c>
      <c r="J17037" s="268">
        <v>-277.81</v>
      </c>
      <c r="K17037" s="83" t="str">
        <f>IFERROR(IFERROR(VLOOKUP(I17037,'DE-PARA'!B:D,3,0),VLOOKUP(I17037,'DE-PARA'!C:D,2,0)),"NÃO ENCONTRADO")</f>
        <v>Tributos, Taxas e Contribuições</v>
      </c>
      <c r="L17037" s="50" t="str">
        <f>VLOOKUP(K17037,'Base -Receita-Despesa'!$B:$AS,1,FALSE)</f>
        <v>Tributos, Taxas e Contribuições</v>
      </c>
    </row>
    <row r="17038" spans="1:12" x14ac:dyDescent="0.3">
      <c r="A17038" s="82" t="str">
        <f t="shared" si="532"/>
        <v>2020</v>
      </c>
      <c r="B17038" s="263" t="s">
        <v>2228</v>
      </c>
      <c r="C17038" s="264" t="s">
        <v>138</v>
      </c>
      <c r="D17038" s="74" t="str">
        <f t="shared" si="533"/>
        <v>jan/2020</v>
      </c>
      <c r="E17038" s="267">
        <v>43861</v>
      </c>
      <c r="F17038" s="285">
        <v>315221</v>
      </c>
      <c r="G17038" s="285" t="s">
        <v>2229</v>
      </c>
      <c r="H17038" s="268" t="s">
        <v>5168</v>
      </c>
      <c r="I17038" s="268" t="s">
        <v>562</v>
      </c>
      <c r="J17038" s="268">
        <v>-256.3</v>
      </c>
      <c r="K17038" s="83" t="str">
        <f>IFERROR(IFERROR(VLOOKUP(I17038,'DE-PARA'!B:D,3,0),VLOOKUP(I17038,'DE-PARA'!C:D,2,0)),"NÃO ENCONTRADO")</f>
        <v>Outras Saídas</v>
      </c>
      <c r="L17038" s="50" t="str">
        <f>VLOOKUP(K17038,'Base -Receita-Despesa'!$B:$AS,1,FALSE)</f>
        <v>Outras Saídas</v>
      </c>
    </row>
    <row r="17039" spans="1:12" x14ac:dyDescent="0.3">
      <c r="A17039" s="82" t="str">
        <f t="shared" si="532"/>
        <v>2020</v>
      </c>
      <c r="B17039" s="263" t="s">
        <v>2228</v>
      </c>
      <c r="C17039" s="264" t="s">
        <v>138</v>
      </c>
      <c r="D17039" s="74" t="str">
        <f t="shared" si="533"/>
        <v>jan/2020</v>
      </c>
      <c r="E17039" s="267">
        <v>43861</v>
      </c>
      <c r="F17039" s="285">
        <v>18710</v>
      </c>
      <c r="G17039" s="285" t="s">
        <v>2229</v>
      </c>
      <c r="H17039" s="268" t="s">
        <v>3145</v>
      </c>
      <c r="I17039" s="268" t="s">
        <v>2182</v>
      </c>
      <c r="J17039" s="268">
        <v>-219.65</v>
      </c>
      <c r="K17039" s="83" t="str">
        <f>IFERROR(IFERROR(VLOOKUP(I17039,'DE-PARA'!B:D,3,0),VLOOKUP(I17039,'DE-PARA'!C:D,2,0)),"NÃO ENCONTRADO")</f>
        <v>Materiais</v>
      </c>
      <c r="L17039" s="50" t="str">
        <f>VLOOKUP(K17039,'Base -Receita-Despesa'!$B:$AS,1,FALSE)</f>
        <v>Materiais</v>
      </c>
    </row>
    <row r="17040" spans="1:12" x14ac:dyDescent="0.3">
      <c r="A17040" s="82" t="str">
        <f t="shared" si="532"/>
        <v>2020</v>
      </c>
      <c r="B17040" s="263" t="s">
        <v>2228</v>
      </c>
      <c r="C17040" s="264" t="s">
        <v>138</v>
      </c>
      <c r="D17040" s="74" t="str">
        <f t="shared" si="533"/>
        <v>jan/2020</v>
      </c>
      <c r="E17040" s="267">
        <v>43861</v>
      </c>
      <c r="F17040" s="285">
        <v>18711</v>
      </c>
      <c r="G17040" s="285" t="s">
        <v>2229</v>
      </c>
      <c r="H17040" s="268" t="s">
        <v>3145</v>
      </c>
      <c r="I17040" s="268" t="s">
        <v>2182</v>
      </c>
      <c r="J17040" s="268">
        <v>-144</v>
      </c>
      <c r="K17040" s="83" t="str">
        <f>IFERROR(IFERROR(VLOOKUP(I17040,'DE-PARA'!B:D,3,0),VLOOKUP(I17040,'DE-PARA'!C:D,2,0)),"NÃO ENCONTRADO")</f>
        <v>Materiais</v>
      </c>
      <c r="L17040" s="50" t="str">
        <f>VLOOKUP(K17040,'Base -Receita-Despesa'!$B:$AS,1,FALSE)</f>
        <v>Materiais</v>
      </c>
    </row>
    <row r="17041" spans="1:12" x14ac:dyDescent="0.3">
      <c r="A17041" s="82" t="str">
        <f t="shared" si="532"/>
        <v>2020</v>
      </c>
      <c r="B17041" s="263" t="s">
        <v>2228</v>
      </c>
      <c r="C17041" s="264" t="s">
        <v>138</v>
      </c>
      <c r="D17041" s="74" t="str">
        <f t="shared" si="533"/>
        <v>jan/2020</v>
      </c>
      <c r="E17041" s="267">
        <v>43861</v>
      </c>
      <c r="F17041" s="285">
        <v>501</v>
      </c>
      <c r="G17041" s="285" t="s">
        <v>2229</v>
      </c>
      <c r="H17041" s="268" t="s">
        <v>5180</v>
      </c>
      <c r="I17041" s="268" t="s">
        <v>562</v>
      </c>
      <c r="J17041" s="268">
        <v>-88.8</v>
      </c>
      <c r="K17041" s="83" t="str">
        <f>IFERROR(IFERROR(VLOOKUP(I17041,'DE-PARA'!B:D,3,0),VLOOKUP(I17041,'DE-PARA'!C:D,2,0)),"NÃO ENCONTRADO")</f>
        <v>Outras Saídas</v>
      </c>
      <c r="L17041" s="50" t="str">
        <f>VLOOKUP(K17041,'Base -Receita-Despesa'!$B:$AS,1,FALSE)</f>
        <v>Outras Saídas</v>
      </c>
    </row>
    <row r="17042" spans="1:12" x14ac:dyDescent="0.3">
      <c r="A17042" s="82" t="str">
        <f t="shared" si="532"/>
        <v>2020</v>
      </c>
      <c r="B17042" s="263" t="s">
        <v>2228</v>
      </c>
      <c r="C17042" s="264" t="s">
        <v>138</v>
      </c>
      <c r="D17042" s="74" t="str">
        <f t="shared" si="533"/>
        <v>jan/2020</v>
      </c>
      <c r="E17042" s="267">
        <v>43861</v>
      </c>
      <c r="F17042" s="285">
        <v>501</v>
      </c>
      <c r="G17042" s="285" t="s">
        <v>2229</v>
      </c>
      <c r="H17042" s="268" t="s">
        <v>5180</v>
      </c>
      <c r="I17042" s="268" t="s">
        <v>562</v>
      </c>
      <c r="J17042" s="268">
        <v>-56.22</v>
      </c>
      <c r="K17042" s="83" t="str">
        <f>IFERROR(IFERROR(VLOOKUP(I17042,'DE-PARA'!B:D,3,0),VLOOKUP(I17042,'DE-PARA'!C:D,2,0)),"NÃO ENCONTRADO")</f>
        <v>Outras Saídas</v>
      </c>
      <c r="L17042" s="50" t="str">
        <f>VLOOKUP(K17042,'Base -Receita-Despesa'!$B:$AS,1,FALSE)</f>
        <v>Outras Saídas</v>
      </c>
    </row>
    <row r="17043" spans="1:12" x14ac:dyDescent="0.3">
      <c r="A17043" s="82" t="str">
        <f t="shared" si="532"/>
        <v>2020</v>
      </c>
      <c r="B17043" s="263" t="s">
        <v>2228</v>
      </c>
      <c r="C17043" s="264" t="s">
        <v>138</v>
      </c>
      <c r="D17043" s="74" t="str">
        <f t="shared" si="533"/>
        <v>jan/2020</v>
      </c>
      <c r="E17043" s="267">
        <v>43861</v>
      </c>
      <c r="F17043" s="285" t="s">
        <v>1261</v>
      </c>
      <c r="G17043" s="285" t="s">
        <v>2229</v>
      </c>
      <c r="H17043" s="268" t="s">
        <v>2250</v>
      </c>
      <c r="I17043" s="268" t="s">
        <v>135</v>
      </c>
      <c r="J17043" s="268">
        <v>-9.5</v>
      </c>
      <c r="K17043" s="83" t="str">
        <f>IFERROR(IFERROR(VLOOKUP(I17043,'DE-PARA'!B:D,3,0),VLOOKUP(I17043,'DE-PARA'!C:D,2,0)),"NÃO ENCONTRADO")</f>
        <v>Outras Saídas</v>
      </c>
      <c r="L17043" s="50" t="str">
        <f>VLOOKUP(K17043,'Base -Receita-Despesa'!$B:$AS,1,FALSE)</f>
        <v>Outras Saídas</v>
      </c>
    </row>
    <row r="17044" spans="1:12" x14ac:dyDescent="0.3">
      <c r="A17044" s="82" t="str">
        <f t="shared" si="532"/>
        <v>2020</v>
      </c>
      <c r="B17044" s="263" t="s">
        <v>2228</v>
      </c>
      <c r="C17044" s="264" t="s">
        <v>138</v>
      </c>
      <c r="D17044" s="74" t="str">
        <f t="shared" si="533"/>
        <v>jan/2020</v>
      </c>
      <c r="E17044" s="267">
        <v>43861</v>
      </c>
      <c r="F17044" s="285" t="s">
        <v>1261</v>
      </c>
      <c r="G17044" s="285" t="s">
        <v>2229</v>
      </c>
      <c r="H17044" s="268" t="s">
        <v>2250</v>
      </c>
      <c r="I17044" s="268" t="s">
        <v>135</v>
      </c>
      <c r="J17044" s="268">
        <v>-9.5</v>
      </c>
      <c r="K17044" s="83" t="str">
        <f>IFERROR(IFERROR(VLOOKUP(I17044,'DE-PARA'!B:D,3,0),VLOOKUP(I17044,'DE-PARA'!C:D,2,0)),"NÃO ENCONTRADO")</f>
        <v>Outras Saídas</v>
      </c>
      <c r="L17044" s="50" t="str">
        <f>VLOOKUP(K17044,'Base -Receita-Despesa'!$B:$AS,1,FALSE)</f>
        <v>Outras Saídas</v>
      </c>
    </row>
    <row r="17045" spans="1:12" x14ac:dyDescent="0.3">
      <c r="A17045" s="82" t="str">
        <f t="shared" si="532"/>
        <v>2020</v>
      </c>
      <c r="B17045" s="263" t="s">
        <v>2228</v>
      </c>
      <c r="C17045" s="264" t="s">
        <v>138</v>
      </c>
      <c r="D17045" s="74" t="str">
        <f t="shared" si="533"/>
        <v>jan/2020</v>
      </c>
      <c r="E17045" s="267">
        <v>43861</v>
      </c>
      <c r="F17045" s="285" t="s">
        <v>1261</v>
      </c>
      <c r="G17045" s="285" t="s">
        <v>2229</v>
      </c>
      <c r="H17045" s="268" t="s">
        <v>2250</v>
      </c>
      <c r="I17045" s="268" t="s">
        <v>135</v>
      </c>
      <c r="J17045" s="268">
        <v>-9.5</v>
      </c>
      <c r="K17045" s="83" t="str">
        <f>IFERROR(IFERROR(VLOOKUP(I17045,'DE-PARA'!B:D,3,0),VLOOKUP(I17045,'DE-PARA'!C:D,2,0)),"NÃO ENCONTRADO")</f>
        <v>Outras Saídas</v>
      </c>
      <c r="L17045" s="50" t="str">
        <f>VLOOKUP(K17045,'Base -Receita-Despesa'!$B:$AS,1,FALSE)</f>
        <v>Outras Saídas</v>
      </c>
    </row>
    <row r="17046" spans="1:12" x14ac:dyDescent="0.3">
      <c r="A17046" s="82" t="str">
        <f t="shared" si="532"/>
        <v>2020</v>
      </c>
      <c r="B17046" s="263" t="s">
        <v>2228</v>
      </c>
      <c r="C17046" s="264" t="s">
        <v>138</v>
      </c>
      <c r="D17046" s="74" t="str">
        <f t="shared" si="533"/>
        <v>jan/2020</v>
      </c>
      <c r="E17046" s="267">
        <v>43861</v>
      </c>
      <c r="F17046" s="285" t="s">
        <v>1261</v>
      </c>
      <c r="G17046" s="285" t="s">
        <v>2229</v>
      </c>
      <c r="H17046" s="268" t="s">
        <v>2250</v>
      </c>
      <c r="I17046" s="268" t="s">
        <v>135</v>
      </c>
      <c r="J17046" s="268">
        <v>-9.5</v>
      </c>
      <c r="K17046" s="83" t="str">
        <f>IFERROR(IFERROR(VLOOKUP(I17046,'DE-PARA'!B:D,3,0),VLOOKUP(I17046,'DE-PARA'!C:D,2,0)),"NÃO ENCONTRADO")</f>
        <v>Outras Saídas</v>
      </c>
      <c r="L17046" s="50" t="str">
        <f>VLOOKUP(K17046,'Base -Receita-Despesa'!$B:$AS,1,FALSE)</f>
        <v>Outras Saídas</v>
      </c>
    </row>
    <row r="17047" spans="1:12" x14ac:dyDescent="0.3">
      <c r="A17047" s="82" t="str">
        <f t="shared" si="532"/>
        <v>2020</v>
      </c>
      <c r="B17047" s="263" t="s">
        <v>2228</v>
      </c>
      <c r="C17047" s="264" t="s">
        <v>138</v>
      </c>
      <c r="D17047" s="74" t="str">
        <f t="shared" si="533"/>
        <v>jan/2020</v>
      </c>
      <c r="E17047" s="267">
        <v>43861</v>
      </c>
      <c r="F17047" s="285" t="s">
        <v>1261</v>
      </c>
      <c r="G17047" s="285" t="s">
        <v>2229</v>
      </c>
      <c r="H17047" s="268" t="s">
        <v>2250</v>
      </c>
      <c r="I17047" s="268" t="s">
        <v>135</v>
      </c>
      <c r="J17047" s="268">
        <v>-9.5</v>
      </c>
      <c r="K17047" s="83" t="str">
        <f>IFERROR(IFERROR(VLOOKUP(I17047,'DE-PARA'!B:D,3,0),VLOOKUP(I17047,'DE-PARA'!C:D,2,0)),"NÃO ENCONTRADO")</f>
        <v>Outras Saídas</v>
      </c>
      <c r="L17047" s="50" t="str">
        <f>VLOOKUP(K17047,'Base -Receita-Despesa'!$B:$AS,1,FALSE)</f>
        <v>Outras Saídas</v>
      </c>
    </row>
    <row r="17048" spans="1:12" x14ac:dyDescent="0.3">
      <c r="A17048" s="82" t="str">
        <f t="shared" si="532"/>
        <v>2020</v>
      </c>
      <c r="B17048" s="263" t="s">
        <v>2228</v>
      </c>
      <c r="C17048" s="264" t="s">
        <v>138</v>
      </c>
      <c r="D17048" s="74" t="str">
        <f t="shared" si="533"/>
        <v>jan/2020</v>
      </c>
      <c r="E17048" s="267">
        <v>43861</v>
      </c>
      <c r="F17048" s="285" t="s">
        <v>1261</v>
      </c>
      <c r="G17048" s="285" t="s">
        <v>2229</v>
      </c>
      <c r="H17048" s="268" t="s">
        <v>2250</v>
      </c>
      <c r="I17048" s="268" t="s">
        <v>135</v>
      </c>
      <c r="J17048" s="268">
        <v>-9.5</v>
      </c>
      <c r="K17048" s="83" t="str">
        <f>IFERROR(IFERROR(VLOOKUP(I17048,'DE-PARA'!B:D,3,0),VLOOKUP(I17048,'DE-PARA'!C:D,2,0)),"NÃO ENCONTRADO")</f>
        <v>Outras Saídas</v>
      </c>
      <c r="L17048" s="50" t="str">
        <f>VLOOKUP(K17048,'Base -Receita-Despesa'!$B:$AS,1,FALSE)</f>
        <v>Outras Saídas</v>
      </c>
    </row>
    <row r="17049" spans="1:12" x14ac:dyDescent="0.3">
      <c r="A17049" s="82" t="str">
        <f t="shared" si="532"/>
        <v>2020</v>
      </c>
      <c r="B17049" s="263" t="s">
        <v>2228</v>
      </c>
      <c r="C17049" s="264" t="s">
        <v>138</v>
      </c>
      <c r="D17049" s="74" t="str">
        <f t="shared" si="533"/>
        <v>jan/2020</v>
      </c>
      <c r="E17049" s="267">
        <v>43861</v>
      </c>
      <c r="F17049" s="285" t="s">
        <v>1261</v>
      </c>
      <c r="G17049" s="285" t="s">
        <v>2229</v>
      </c>
      <c r="H17049" s="268" t="s">
        <v>2250</v>
      </c>
      <c r="I17049" s="268" t="s">
        <v>135</v>
      </c>
      <c r="J17049" s="268">
        <v>-9.5</v>
      </c>
      <c r="K17049" s="83" t="str">
        <f>IFERROR(IFERROR(VLOOKUP(I17049,'DE-PARA'!B:D,3,0),VLOOKUP(I17049,'DE-PARA'!C:D,2,0)),"NÃO ENCONTRADO")</f>
        <v>Outras Saídas</v>
      </c>
      <c r="L17049" s="50" t="str">
        <f>VLOOKUP(K17049,'Base -Receita-Despesa'!$B:$AS,1,FALSE)</f>
        <v>Outras Saídas</v>
      </c>
    </row>
    <row r="17050" spans="1:12" x14ac:dyDescent="0.3">
      <c r="A17050" s="82" t="str">
        <f t="shared" si="532"/>
        <v>2020</v>
      </c>
      <c r="B17050" s="263" t="s">
        <v>2228</v>
      </c>
      <c r="C17050" s="264" t="s">
        <v>138</v>
      </c>
      <c r="D17050" s="74" t="str">
        <f t="shared" si="533"/>
        <v>jan/2020</v>
      </c>
      <c r="E17050" s="267">
        <v>43861</v>
      </c>
      <c r="F17050" s="285" t="s">
        <v>1261</v>
      </c>
      <c r="G17050" s="285" t="s">
        <v>2229</v>
      </c>
      <c r="H17050" s="268" t="s">
        <v>2250</v>
      </c>
      <c r="I17050" s="268" t="s">
        <v>135</v>
      </c>
      <c r="J17050" s="268">
        <v>-9.5</v>
      </c>
      <c r="K17050" s="83" t="str">
        <f>IFERROR(IFERROR(VLOOKUP(I17050,'DE-PARA'!B:D,3,0),VLOOKUP(I17050,'DE-PARA'!C:D,2,0)),"NÃO ENCONTRADO")</f>
        <v>Outras Saídas</v>
      </c>
      <c r="L17050" s="50" t="str">
        <f>VLOOKUP(K17050,'Base -Receita-Despesa'!$B:$AS,1,FALSE)</f>
        <v>Outras Saídas</v>
      </c>
    </row>
    <row r="17051" spans="1:12" x14ac:dyDescent="0.3">
      <c r="A17051" s="82" t="str">
        <f t="shared" si="532"/>
        <v>2020</v>
      </c>
      <c r="B17051" s="263" t="s">
        <v>2228</v>
      </c>
      <c r="C17051" s="264" t="s">
        <v>138</v>
      </c>
      <c r="D17051" s="74" t="str">
        <f t="shared" si="533"/>
        <v>jan/2020</v>
      </c>
      <c r="E17051" s="267">
        <v>43861</v>
      </c>
      <c r="F17051" s="285" t="s">
        <v>1261</v>
      </c>
      <c r="G17051" s="285" t="s">
        <v>2229</v>
      </c>
      <c r="H17051" s="268" t="s">
        <v>2250</v>
      </c>
      <c r="I17051" s="268" t="s">
        <v>135</v>
      </c>
      <c r="J17051" s="268">
        <v>-9.5</v>
      </c>
      <c r="K17051" s="83" t="str">
        <f>IFERROR(IFERROR(VLOOKUP(I17051,'DE-PARA'!B:D,3,0),VLOOKUP(I17051,'DE-PARA'!C:D,2,0)),"NÃO ENCONTRADO")</f>
        <v>Outras Saídas</v>
      </c>
      <c r="L17051" s="50" t="str">
        <f>VLOOKUP(K17051,'Base -Receita-Despesa'!$B:$AS,1,FALSE)</f>
        <v>Outras Saídas</v>
      </c>
    </row>
    <row r="17052" spans="1:12" x14ac:dyDescent="0.3">
      <c r="A17052" s="82" t="str">
        <f t="shared" si="532"/>
        <v>2020</v>
      </c>
      <c r="B17052" s="263" t="s">
        <v>2228</v>
      </c>
      <c r="C17052" s="264" t="s">
        <v>138</v>
      </c>
      <c r="D17052" s="74" t="str">
        <f t="shared" si="533"/>
        <v>jan/2020</v>
      </c>
      <c r="E17052" s="267">
        <v>43861</v>
      </c>
      <c r="F17052" s="285" t="s">
        <v>1261</v>
      </c>
      <c r="G17052" s="285" t="s">
        <v>2229</v>
      </c>
      <c r="H17052" s="268" t="s">
        <v>2250</v>
      </c>
      <c r="I17052" s="268" t="s">
        <v>135</v>
      </c>
      <c r="J17052" s="268">
        <v>-9.5</v>
      </c>
      <c r="K17052" s="83" t="str">
        <f>IFERROR(IFERROR(VLOOKUP(I17052,'DE-PARA'!B:D,3,0),VLOOKUP(I17052,'DE-PARA'!C:D,2,0)),"NÃO ENCONTRADO")</f>
        <v>Outras Saídas</v>
      </c>
      <c r="L17052" s="50" t="str">
        <f>VLOOKUP(K17052,'Base -Receita-Despesa'!$B:$AS,1,FALSE)</f>
        <v>Outras Saídas</v>
      </c>
    </row>
    <row r="17053" spans="1:12" x14ac:dyDescent="0.3">
      <c r="A17053" s="82" t="str">
        <f t="shared" si="532"/>
        <v>2020</v>
      </c>
      <c r="B17053" s="263" t="s">
        <v>2228</v>
      </c>
      <c r="C17053" s="264" t="s">
        <v>138</v>
      </c>
      <c r="D17053" s="74" t="str">
        <f t="shared" si="533"/>
        <v>jan/2020</v>
      </c>
      <c r="E17053" s="267">
        <v>43861</v>
      </c>
      <c r="F17053" s="285" t="s">
        <v>1261</v>
      </c>
      <c r="G17053" s="285" t="s">
        <v>2229</v>
      </c>
      <c r="H17053" s="268" t="s">
        <v>2250</v>
      </c>
      <c r="I17053" s="268" t="s">
        <v>135</v>
      </c>
      <c r="J17053" s="268">
        <v>-9.5</v>
      </c>
      <c r="K17053" s="83" t="str">
        <f>IFERROR(IFERROR(VLOOKUP(I17053,'DE-PARA'!B:D,3,0),VLOOKUP(I17053,'DE-PARA'!C:D,2,0)),"NÃO ENCONTRADO")</f>
        <v>Outras Saídas</v>
      </c>
      <c r="L17053" s="50" t="str">
        <f>VLOOKUP(K17053,'Base -Receita-Despesa'!$B:$AS,1,FALSE)</f>
        <v>Outras Saídas</v>
      </c>
    </row>
    <row r="17054" spans="1:12" x14ac:dyDescent="0.3">
      <c r="A17054" s="82" t="str">
        <f t="shared" si="532"/>
        <v>2020</v>
      </c>
      <c r="B17054" s="263" t="s">
        <v>2228</v>
      </c>
      <c r="C17054" s="264" t="s">
        <v>138</v>
      </c>
      <c r="D17054" s="74" t="str">
        <f t="shared" si="533"/>
        <v>jan/2020</v>
      </c>
      <c r="E17054" s="267">
        <v>43861</v>
      </c>
      <c r="F17054" s="285" t="s">
        <v>1261</v>
      </c>
      <c r="G17054" s="285" t="s">
        <v>2229</v>
      </c>
      <c r="H17054" s="268" t="s">
        <v>2250</v>
      </c>
      <c r="I17054" s="268" t="s">
        <v>135</v>
      </c>
      <c r="J17054" s="268">
        <v>-9.5</v>
      </c>
      <c r="K17054" s="83" t="str">
        <f>IFERROR(IFERROR(VLOOKUP(I17054,'DE-PARA'!B:D,3,0),VLOOKUP(I17054,'DE-PARA'!C:D,2,0)),"NÃO ENCONTRADO")</f>
        <v>Outras Saídas</v>
      </c>
      <c r="L17054" s="50" t="str">
        <f>VLOOKUP(K17054,'Base -Receita-Despesa'!$B:$AS,1,FALSE)</f>
        <v>Outras Saídas</v>
      </c>
    </row>
    <row r="17055" spans="1:12" x14ac:dyDescent="0.3">
      <c r="A17055" s="82" t="str">
        <f t="shared" si="532"/>
        <v>2020</v>
      </c>
      <c r="B17055" s="263" t="s">
        <v>2228</v>
      </c>
      <c r="C17055" s="264" t="s">
        <v>138</v>
      </c>
      <c r="D17055" s="74" t="str">
        <f t="shared" si="533"/>
        <v>jan/2020</v>
      </c>
      <c r="E17055" s="267">
        <v>43861</v>
      </c>
      <c r="F17055" s="285" t="s">
        <v>1261</v>
      </c>
      <c r="G17055" s="285" t="s">
        <v>2229</v>
      </c>
      <c r="H17055" s="268" t="s">
        <v>2250</v>
      </c>
      <c r="I17055" s="268" t="s">
        <v>135</v>
      </c>
      <c r="J17055" s="268">
        <v>-9.5</v>
      </c>
      <c r="K17055" s="83" t="str">
        <f>IFERROR(IFERROR(VLOOKUP(I17055,'DE-PARA'!B:D,3,0),VLOOKUP(I17055,'DE-PARA'!C:D,2,0)),"NÃO ENCONTRADO")</f>
        <v>Outras Saídas</v>
      </c>
      <c r="L17055" s="50" t="str">
        <f>VLOOKUP(K17055,'Base -Receita-Despesa'!$B:$AS,1,FALSE)</f>
        <v>Outras Saídas</v>
      </c>
    </row>
    <row r="17056" spans="1:12" x14ac:dyDescent="0.3">
      <c r="A17056" s="82" t="str">
        <f t="shared" si="532"/>
        <v>2020</v>
      </c>
      <c r="B17056" s="263" t="s">
        <v>2228</v>
      </c>
      <c r="C17056" s="264" t="s">
        <v>138</v>
      </c>
      <c r="D17056" s="74" t="str">
        <f t="shared" si="533"/>
        <v>jan/2020</v>
      </c>
      <c r="E17056" s="267">
        <v>43861</v>
      </c>
      <c r="F17056" s="285" t="s">
        <v>1261</v>
      </c>
      <c r="G17056" s="285" t="s">
        <v>2229</v>
      </c>
      <c r="H17056" s="268" t="s">
        <v>2250</v>
      </c>
      <c r="I17056" s="268" t="s">
        <v>135</v>
      </c>
      <c r="J17056" s="268">
        <v>-9.5</v>
      </c>
      <c r="K17056" s="83" t="str">
        <f>IFERROR(IFERROR(VLOOKUP(I17056,'DE-PARA'!B:D,3,0),VLOOKUP(I17056,'DE-PARA'!C:D,2,0)),"NÃO ENCONTRADO")</f>
        <v>Outras Saídas</v>
      </c>
      <c r="L17056" s="50" t="str">
        <f>VLOOKUP(K17056,'Base -Receita-Despesa'!$B:$AS,1,FALSE)</f>
        <v>Outras Saídas</v>
      </c>
    </row>
    <row r="17057" spans="1:12" x14ac:dyDescent="0.3">
      <c r="A17057" s="82" t="str">
        <f t="shared" si="532"/>
        <v>2020</v>
      </c>
      <c r="B17057" s="263" t="s">
        <v>2228</v>
      </c>
      <c r="C17057" s="264" t="s">
        <v>138</v>
      </c>
      <c r="D17057" s="74" t="str">
        <f t="shared" si="533"/>
        <v>jan/2020</v>
      </c>
      <c r="E17057" s="267">
        <v>43861</v>
      </c>
      <c r="F17057" s="285" t="s">
        <v>1261</v>
      </c>
      <c r="G17057" s="285" t="s">
        <v>2229</v>
      </c>
      <c r="H17057" s="268" t="s">
        <v>2250</v>
      </c>
      <c r="I17057" s="268" t="s">
        <v>135</v>
      </c>
      <c r="J17057" s="268">
        <v>-9.5</v>
      </c>
      <c r="K17057" s="83" t="str">
        <f>IFERROR(IFERROR(VLOOKUP(I17057,'DE-PARA'!B:D,3,0),VLOOKUP(I17057,'DE-PARA'!C:D,2,0)),"NÃO ENCONTRADO")</f>
        <v>Outras Saídas</v>
      </c>
      <c r="L17057" s="50" t="str">
        <f>VLOOKUP(K17057,'Base -Receita-Despesa'!$B:$AS,1,FALSE)</f>
        <v>Outras Saídas</v>
      </c>
    </row>
    <row r="17058" spans="1:12" x14ac:dyDescent="0.3">
      <c r="A17058" s="82" t="str">
        <f t="shared" si="532"/>
        <v>2020</v>
      </c>
      <c r="B17058" s="263" t="s">
        <v>2228</v>
      </c>
      <c r="C17058" s="264" t="s">
        <v>138</v>
      </c>
      <c r="D17058" s="74" t="str">
        <f t="shared" si="533"/>
        <v>jan/2020</v>
      </c>
      <c r="E17058" s="267">
        <v>43861</v>
      </c>
      <c r="F17058" s="285">
        <v>854</v>
      </c>
      <c r="G17058" s="285" t="s">
        <v>2229</v>
      </c>
      <c r="H17058" s="268" t="s">
        <v>5177</v>
      </c>
      <c r="I17058" s="268" t="s">
        <v>157</v>
      </c>
      <c r="J17058" s="269">
        <v>1860</v>
      </c>
      <c r="K17058" s="83" t="str">
        <f>IFERROR(IFERROR(VLOOKUP(I17058,'DE-PARA'!B:D,3,0),VLOOKUP(I17058,'DE-PARA'!C:D,2,0)),"NÃO ENCONTRADO")</f>
        <v>Materiais</v>
      </c>
      <c r="L17058" s="50" t="str">
        <f>VLOOKUP(K17058,'Base -Receita-Despesa'!$B:$AS,1,FALSE)</f>
        <v>Materiais</v>
      </c>
    </row>
    <row r="17059" spans="1:12" x14ac:dyDescent="0.3">
      <c r="A17059" s="82" t="str">
        <f t="shared" si="532"/>
        <v>2020</v>
      </c>
      <c r="B17059" s="263" t="s">
        <v>2228</v>
      </c>
      <c r="C17059" s="264" t="s">
        <v>138</v>
      </c>
      <c r="D17059" s="74" t="str">
        <f t="shared" si="533"/>
        <v>jan/2020</v>
      </c>
      <c r="E17059" s="267">
        <v>43861</v>
      </c>
      <c r="F17059" s="285" t="s">
        <v>1070</v>
      </c>
      <c r="G17059" s="285" t="s">
        <v>2229</v>
      </c>
      <c r="H17059" s="268" t="s">
        <v>1071</v>
      </c>
      <c r="I17059" s="268" t="s">
        <v>2237</v>
      </c>
      <c r="J17059" s="269">
        <v>118143.88</v>
      </c>
      <c r="K17059" s="83" t="str">
        <f>IFERROR(IFERROR(VLOOKUP(I17059,'DE-PARA'!B:D,3,0),VLOOKUP(I17059,'DE-PARA'!C:D,2,0)),"NÃO ENCONTRADO")</f>
        <v>Entrada Conta Aplicação (+)</v>
      </c>
      <c r="L17059" s="50" t="str">
        <f>VLOOKUP(K17059,'Base -Receita-Despesa'!$B:$AS,1,FALSE)</f>
        <v>ENTRADA CONTA APLICAÇÃO (+)</v>
      </c>
    </row>
    <row r="17060" spans="1:12" x14ac:dyDescent="0.3">
      <c r="A17060" s="82" t="str">
        <f t="shared" si="532"/>
        <v>2020</v>
      </c>
      <c r="B17060" s="263" t="s">
        <v>2240</v>
      </c>
      <c r="C17060" s="264" t="s">
        <v>138</v>
      </c>
      <c r="D17060" s="74" t="str">
        <f t="shared" si="533"/>
        <v>jan/2020</v>
      </c>
      <c r="E17060" s="267">
        <v>43861</v>
      </c>
      <c r="F17060" s="285" t="s">
        <v>5181</v>
      </c>
      <c r="G17060" s="285" t="s">
        <v>2229</v>
      </c>
      <c r="H17060" s="268" t="s">
        <v>5182</v>
      </c>
      <c r="I17060" s="268" t="s">
        <v>2171</v>
      </c>
      <c r="J17060" s="268">
        <v>41.59</v>
      </c>
      <c r="K17060" s="83" t="str">
        <f>IFERROR(IFERROR(VLOOKUP(I17060,'DE-PARA'!B:D,3,0),VLOOKUP(I17060,'DE-PARA'!C:D,2,0)),"NÃO ENCONTRADO")</f>
        <v>Rendimentos sobre Aplicações Financeiras</v>
      </c>
      <c r="L17060" s="50" t="str">
        <f>VLOOKUP(K17060,'Base -Receita-Despesa'!$B:$AS,1,FALSE)</f>
        <v>Rendimentos sobre Aplicações Financeiras</v>
      </c>
    </row>
    <row r="17061" spans="1:12" x14ac:dyDescent="0.3">
      <c r="A17061" s="82" t="str">
        <f t="shared" si="532"/>
        <v>2020</v>
      </c>
      <c r="B17061" s="263" t="s">
        <v>2228</v>
      </c>
      <c r="C17061" s="264" t="s">
        <v>138</v>
      </c>
      <c r="D17061" s="74" t="str">
        <f t="shared" si="533"/>
        <v>jan/2020</v>
      </c>
      <c r="E17061" s="267">
        <v>43861</v>
      </c>
      <c r="F17061" s="285" t="s">
        <v>5181</v>
      </c>
      <c r="G17061" s="285" t="s">
        <v>2229</v>
      </c>
      <c r="H17061" s="268" t="s">
        <v>5182</v>
      </c>
      <c r="I17061" s="268" t="s">
        <v>2171</v>
      </c>
      <c r="J17061" s="268">
        <v>410.75</v>
      </c>
      <c r="K17061" s="83" t="str">
        <f>IFERROR(IFERROR(VLOOKUP(I17061,'DE-PARA'!B:D,3,0),VLOOKUP(I17061,'DE-PARA'!C:D,2,0)),"NÃO ENCONTRADO")</f>
        <v>Rendimentos sobre Aplicações Financeiras</v>
      </c>
      <c r="L17061" s="50" t="str">
        <f>VLOOKUP(K17061,'Base -Receita-Despesa'!$B:$AS,1,FALSE)</f>
        <v>Rendimentos sobre Aplicações Financeiras</v>
      </c>
    </row>
    <row r="17062" spans="1:12" x14ac:dyDescent="0.3">
      <c r="A17062" s="82" t="str">
        <f t="shared" si="532"/>
        <v>2020</v>
      </c>
      <c r="B17062" s="263" t="s">
        <v>2228</v>
      </c>
      <c r="C17062" s="264" t="s">
        <v>138</v>
      </c>
      <c r="D17062" s="74" t="str">
        <f t="shared" si="533"/>
        <v>fev/2020</v>
      </c>
      <c r="E17062" s="267">
        <v>43864</v>
      </c>
      <c r="F17062" s="285">
        <v>10667</v>
      </c>
      <c r="G17062" s="285" t="s">
        <v>2229</v>
      </c>
      <c r="H17062" s="268" t="s">
        <v>5183</v>
      </c>
      <c r="I17062" s="268" t="s">
        <v>157</v>
      </c>
      <c r="J17062" s="269">
        <v>-2144.0500000000002</v>
      </c>
      <c r="K17062" s="83" t="str">
        <f>IFERROR(IFERROR(VLOOKUP(I17062,'DE-PARA'!B:D,3,0),VLOOKUP(I17062,'DE-PARA'!C:D,2,0)),"NÃO ENCONTRADO")</f>
        <v>Materiais</v>
      </c>
      <c r="L17062" s="50" t="str">
        <f>VLOOKUP(K17062,'Base -Receita-Despesa'!$B:$AS,1,FALSE)</f>
        <v>Materiais</v>
      </c>
    </row>
    <row r="17063" spans="1:12" x14ac:dyDescent="0.3">
      <c r="A17063" s="82" t="str">
        <f t="shared" si="532"/>
        <v>2020</v>
      </c>
      <c r="B17063" s="263" t="s">
        <v>2228</v>
      </c>
      <c r="C17063" s="264" t="s">
        <v>138</v>
      </c>
      <c r="D17063" s="74" t="str">
        <f t="shared" si="533"/>
        <v>fev/2020</v>
      </c>
      <c r="E17063" s="267">
        <v>43864</v>
      </c>
      <c r="F17063" s="285">
        <v>1232</v>
      </c>
      <c r="G17063" s="285" t="s">
        <v>2229</v>
      </c>
      <c r="H17063" s="268" t="s">
        <v>3467</v>
      </c>
      <c r="I17063" s="268" t="s">
        <v>157</v>
      </c>
      <c r="J17063" s="269">
        <v>-11426.74</v>
      </c>
      <c r="K17063" s="83" t="str">
        <f>IFERROR(IFERROR(VLOOKUP(I17063,'DE-PARA'!B:D,3,0),VLOOKUP(I17063,'DE-PARA'!C:D,2,0)),"NÃO ENCONTRADO")</f>
        <v>Materiais</v>
      </c>
      <c r="L17063" s="50" t="str">
        <f>VLOOKUP(K17063,'Base -Receita-Despesa'!$B:$AS,1,FALSE)</f>
        <v>Materiais</v>
      </c>
    </row>
    <row r="17064" spans="1:12" x14ac:dyDescent="0.3">
      <c r="A17064" s="82" t="str">
        <f t="shared" si="532"/>
        <v>2020</v>
      </c>
      <c r="B17064" s="263" t="s">
        <v>2228</v>
      </c>
      <c r="C17064" s="264" t="s">
        <v>138</v>
      </c>
      <c r="D17064" s="74" t="str">
        <f t="shared" si="533"/>
        <v>fev/2020</v>
      </c>
      <c r="E17064" s="267">
        <v>43864</v>
      </c>
      <c r="F17064" s="285">
        <v>1233</v>
      </c>
      <c r="G17064" s="285" t="s">
        <v>2229</v>
      </c>
      <c r="H17064" s="268" t="s">
        <v>3467</v>
      </c>
      <c r="I17064" s="268" t="s">
        <v>157</v>
      </c>
      <c r="J17064" s="269">
        <v>-2632.46</v>
      </c>
      <c r="K17064" s="83" t="str">
        <f>IFERROR(IFERROR(VLOOKUP(I17064,'DE-PARA'!B:D,3,0),VLOOKUP(I17064,'DE-PARA'!C:D,2,0)),"NÃO ENCONTRADO")</f>
        <v>Materiais</v>
      </c>
      <c r="L17064" s="50" t="str">
        <f>VLOOKUP(K17064,'Base -Receita-Despesa'!$B:$AS,1,FALSE)</f>
        <v>Materiais</v>
      </c>
    </row>
    <row r="17065" spans="1:12" x14ac:dyDescent="0.3">
      <c r="A17065" s="82" t="str">
        <f t="shared" si="532"/>
        <v>2020</v>
      </c>
      <c r="B17065" s="263" t="s">
        <v>2228</v>
      </c>
      <c r="C17065" s="264" t="s">
        <v>138</v>
      </c>
      <c r="D17065" s="74" t="str">
        <f t="shared" si="533"/>
        <v>fev/2020</v>
      </c>
      <c r="E17065" s="267">
        <v>43864</v>
      </c>
      <c r="F17065" s="285">
        <v>1234</v>
      </c>
      <c r="G17065" s="285" t="s">
        <v>2229</v>
      </c>
      <c r="H17065" s="268" t="s">
        <v>3467</v>
      </c>
      <c r="I17065" s="268" t="s">
        <v>157</v>
      </c>
      <c r="J17065" s="269">
        <v>-6853.04</v>
      </c>
      <c r="K17065" s="83" t="str">
        <f>IFERROR(IFERROR(VLOOKUP(I17065,'DE-PARA'!B:D,3,0),VLOOKUP(I17065,'DE-PARA'!C:D,2,0)),"NÃO ENCONTRADO")</f>
        <v>Materiais</v>
      </c>
      <c r="L17065" s="50" t="str">
        <f>VLOOKUP(K17065,'Base -Receita-Despesa'!$B:$AS,1,FALSE)</f>
        <v>Materiais</v>
      </c>
    </row>
    <row r="17066" spans="1:12" x14ac:dyDescent="0.3">
      <c r="A17066" s="82" t="str">
        <f t="shared" ref="A17066:A17129" si="534">IF(K17066="NÃO ENCONTRADO",0,RIGHT(D17066,4))</f>
        <v>2020</v>
      </c>
      <c r="B17066" s="263" t="s">
        <v>2228</v>
      </c>
      <c r="C17066" s="264" t="s">
        <v>138</v>
      </c>
      <c r="D17066" s="74" t="str">
        <f t="shared" si="533"/>
        <v>fev/2020</v>
      </c>
      <c r="E17066" s="267">
        <v>43864</v>
      </c>
      <c r="F17066" s="285">
        <v>362880</v>
      </c>
      <c r="G17066" s="285" t="s">
        <v>2229</v>
      </c>
      <c r="H17066" s="268" t="s">
        <v>4707</v>
      </c>
      <c r="I17066" s="268" t="s">
        <v>2188</v>
      </c>
      <c r="J17066" s="269">
        <v>-2511.7399999999998</v>
      </c>
      <c r="K17066" s="83" t="str">
        <f>IFERROR(IFERROR(VLOOKUP(I17066,'DE-PARA'!B:D,3,0),VLOOKUP(I17066,'DE-PARA'!C:D,2,0)),"NÃO ENCONTRADO")</f>
        <v>Materiais</v>
      </c>
      <c r="L17066" s="50" t="str">
        <f>VLOOKUP(K17066,'Base -Receita-Despesa'!$B:$AS,1,FALSE)</f>
        <v>Materiais</v>
      </c>
    </row>
    <row r="17067" spans="1:12" x14ac:dyDescent="0.3">
      <c r="A17067" s="82" t="str">
        <f t="shared" si="534"/>
        <v>2020</v>
      </c>
      <c r="B17067" s="263" t="s">
        <v>2228</v>
      </c>
      <c r="C17067" s="264" t="s">
        <v>138</v>
      </c>
      <c r="D17067" s="74" t="str">
        <f t="shared" si="533"/>
        <v>fev/2020</v>
      </c>
      <c r="E17067" s="267">
        <v>43864</v>
      </c>
      <c r="F17067" s="285">
        <v>13178</v>
      </c>
      <c r="G17067" s="285" t="s">
        <v>2229</v>
      </c>
      <c r="H17067" s="268" t="s">
        <v>2890</v>
      </c>
      <c r="I17067" s="268" t="s">
        <v>2183</v>
      </c>
      <c r="J17067" s="268">
        <v>-185.5</v>
      </c>
      <c r="K17067" s="83" t="str">
        <f>IFERROR(IFERROR(VLOOKUP(I17067,'DE-PARA'!B:D,3,0),VLOOKUP(I17067,'DE-PARA'!C:D,2,0)),"NÃO ENCONTRADO")</f>
        <v>Materiais</v>
      </c>
      <c r="L17067" s="50" t="str">
        <f>VLOOKUP(K17067,'Base -Receita-Despesa'!$B:$AS,1,FALSE)</f>
        <v>Materiais</v>
      </c>
    </row>
    <row r="17068" spans="1:12" x14ac:dyDescent="0.3">
      <c r="A17068" s="82" t="str">
        <f t="shared" si="534"/>
        <v>2020</v>
      </c>
      <c r="B17068" s="263" t="s">
        <v>2228</v>
      </c>
      <c r="C17068" s="264" t="s">
        <v>138</v>
      </c>
      <c r="D17068" s="74" t="str">
        <f t="shared" si="533"/>
        <v>fev/2020</v>
      </c>
      <c r="E17068" s="267">
        <v>43864</v>
      </c>
      <c r="F17068" s="285" t="s">
        <v>1008</v>
      </c>
      <c r="G17068" s="285" t="s">
        <v>2229</v>
      </c>
      <c r="H17068" s="268" t="s">
        <v>5184</v>
      </c>
      <c r="I17068" s="268" t="s">
        <v>133</v>
      </c>
      <c r="J17068" s="269">
        <v>-3922.35</v>
      </c>
      <c r="K17068" s="83" t="str">
        <f>IFERROR(IFERROR(VLOOKUP(I17068,'DE-PARA'!B:D,3,0),VLOOKUP(I17068,'DE-PARA'!C:D,2,0)),"NÃO ENCONTRADO")</f>
        <v>Pessoal</v>
      </c>
      <c r="L17068" s="50" t="str">
        <f>VLOOKUP(K17068,'Base -Receita-Despesa'!$B:$AS,1,FALSE)</f>
        <v>Pessoal</v>
      </c>
    </row>
    <row r="17069" spans="1:12" x14ac:dyDescent="0.3">
      <c r="A17069" s="82" t="str">
        <f t="shared" si="534"/>
        <v>2020</v>
      </c>
      <c r="B17069" s="263" t="s">
        <v>2228</v>
      </c>
      <c r="C17069" s="264" t="s">
        <v>138</v>
      </c>
      <c r="D17069" s="74" t="str">
        <f t="shared" si="533"/>
        <v>fev/2020</v>
      </c>
      <c r="E17069" s="267">
        <v>43864</v>
      </c>
      <c r="F17069" s="285" t="s">
        <v>4619</v>
      </c>
      <c r="G17069" s="285" t="s">
        <v>2229</v>
      </c>
      <c r="H17069" s="268" t="s">
        <v>5185</v>
      </c>
      <c r="I17069" s="268" t="s">
        <v>2170</v>
      </c>
      <c r="J17069" s="269">
        <v>-79047.740000000005</v>
      </c>
      <c r="K17069" s="83" t="str">
        <f>IFERROR(IFERROR(VLOOKUP(I17069,'DE-PARA'!B:D,3,0),VLOOKUP(I17069,'DE-PARA'!C:D,2,0)),"NÃO ENCONTRADO")</f>
        <v>Reembolso de Rateios(-)</v>
      </c>
      <c r="L17069" s="50" t="str">
        <f>VLOOKUP(K17069,'Base -Receita-Despesa'!$B:$AS,1,FALSE)</f>
        <v>Reembolso de Rateios(-)</v>
      </c>
    </row>
    <row r="17070" spans="1:12" x14ac:dyDescent="0.3">
      <c r="A17070" s="82" t="str">
        <f t="shared" si="534"/>
        <v>2020</v>
      </c>
      <c r="B17070" s="263" t="s">
        <v>2228</v>
      </c>
      <c r="C17070" s="264" t="s">
        <v>138</v>
      </c>
      <c r="D17070" s="74" t="str">
        <f t="shared" si="533"/>
        <v>fev/2020</v>
      </c>
      <c r="E17070" s="267">
        <v>43864</v>
      </c>
      <c r="F17070" s="285" t="s">
        <v>1070</v>
      </c>
      <c r="G17070" s="285" t="s">
        <v>2229</v>
      </c>
      <c r="H17070" s="268" t="s">
        <v>1071</v>
      </c>
      <c r="I17070" s="268" t="s">
        <v>2237</v>
      </c>
      <c r="J17070" s="269">
        <v>130723.62</v>
      </c>
      <c r="K17070" s="83" t="str">
        <f>IFERROR(IFERROR(VLOOKUP(I17070,'DE-PARA'!B:D,3,0),VLOOKUP(I17070,'DE-PARA'!C:D,2,0)),"NÃO ENCONTRADO")</f>
        <v>Entrada Conta Aplicação (+)</v>
      </c>
      <c r="L17070" s="50" t="str">
        <f>VLOOKUP(K17070,'Base -Receita-Despesa'!$B:$AS,1,FALSE)</f>
        <v>ENTRADA CONTA APLICAÇÃO (+)</v>
      </c>
    </row>
    <row r="17071" spans="1:12" x14ac:dyDescent="0.3">
      <c r="A17071" s="82" t="str">
        <f t="shared" si="534"/>
        <v>2020</v>
      </c>
      <c r="B17071" s="263" t="s">
        <v>2228</v>
      </c>
      <c r="C17071" s="264" t="s">
        <v>138</v>
      </c>
      <c r="D17071" s="74" t="str">
        <f t="shared" si="533"/>
        <v>fev/2020</v>
      </c>
      <c r="E17071" s="267">
        <v>43864</v>
      </c>
      <c r="F17071" s="285">
        <v>3</v>
      </c>
      <c r="G17071" s="285" t="s">
        <v>2229</v>
      </c>
      <c r="H17071" s="268" t="s">
        <v>5059</v>
      </c>
      <c r="I17071" s="268" t="s">
        <v>2176</v>
      </c>
      <c r="J17071" s="269">
        <v>-22000</v>
      </c>
      <c r="K17071" s="83" t="str">
        <f>IFERROR(IFERROR(VLOOKUP(I17071,'DE-PARA'!B:D,3,0),VLOOKUP(I17071,'DE-PARA'!C:D,2,0)),"NÃO ENCONTRADO")</f>
        <v>Pessoal</v>
      </c>
      <c r="L17071" s="50" t="str">
        <f>VLOOKUP(K17071,'Base -Receita-Despesa'!$B:$AS,1,FALSE)</f>
        <v>Pessoal</v>
      </c>
    </row>
    <row r="17072" spans="1:12" x14ac:dyDescent="0.3">
      <c r="A17072" s="82" t="str">
        <f t="shared" si="534"/>
        <v>2020</v>
      </c>
      <c r="B17072" s="263" t="s">
        <v>2228</v>
      </c>
      <c r="C17072" s="264" t="s">
        <v>138</v>
      </c>
      <c r="D17072" s="74" t="str">
        <f t="shared" si="533"/>
        <v>fev/2020</v>
      </c>
      <c r="E17072" s="267">
        <v>43865</v>
      </c>
      <c r="F17072" s="285">
        <v>18764</v>
      </c>
      <c r="G17072" s="285" t="s">
        <v>2229</v>
      </c>
      <c r="H17072" s="268" t="s">
        <v>3145</v>
      </c>
      <c r="I17072" s="268" t="s">
        <v>2181</v>
      </c>
      <c r="J17072" s="268">
        <v>-304.60000000000002</v>
      </c>
      <c r="K17072" s="83" t="str">
        <f>IFERROR(IFERROR(VLOOKUP(I17072,'DE-PARA'!B:D,3,0),VLOOKUP(I17072,'DE-PARA'!C:D,2,0)),"NÃO ENCONTRADO")</f>
        <v>Materiais</v>
      </c>
      <c r="L17072" s="50" t="str">
        <f>VLOOKUP(K17072,'Base -Receita-Despesa'!$B:$AS,1,FALSE)</f>
        <v>Materiais</v>
      </c>
    </row>
    <row r="17073" spans="1:12" x14ac:dyDescent="0.3">
      <c r="A17073" s="82" t="str">
        <f t="shared" si="534"/>
        <v>2020</v>
      </c>
      <c r="B17073" s="263" t="s">
        <v>2228</v>
      </c>
      <c r="C17073" s="264" t="s">
        <v>138</v>
      </c>
      <c r="D17073" s="74" t="str">
        <f t="shared" si="533"/>
        <v>fev/2020</v>
      </c>
      <c r="E17073" s="267">
        <v>43865</v>
      </c>
      <c r="F17073" s="285">
        <v>2234271</v>
      </c>
      <c r="G17073" s="285" t="s">
        <v>2229</v>
      </c>
      <c r="H17073" s="268" t="s">
        <v>5186</v>
      </c>
      <c r="I17073" s="268" t="s">
        <v>164</v>
      </c>
      <c r="J17073" s="268">
        <v>-45.57</v>
      </c>
      <c r="K17073" s="83" t="str">
        <f>IFERROR(IFERROR(VLOOKUP(I17073,'DE-PARA'!B:D,3,0),VLOOKUP(I17073,'DE-PARA'!C:D,2,0)),"NÃO ENCONTRADO")</f>
        <v>Concessionárias (água, luz e telefone)</v>
      </c>
      <c r="L17073" s="50" t="str">
        <f>VLOOKUP(K17073,'Base -Receita-Despesa'!$B:$AS,1,FALSE)</f>
        <v>Concessionárias (água, luz e telefone)</v>
      </c>
    </row>
    <row r="17074" spans="1:12" x14ac:dyDescent="0.3">
      <c r="A17074" s="82" t="str">
        <f t="shared" si="534"/>
        <v>2020</v>
      </c>
      <c r="B17074" s="263" t="s">
        <v>2228</v>
      </c>
      <c r="C17074" s="264" t="s">
        <v>138</v>
      </c>
      <c r="D17074" s="74" t="str">
        <f t="shared" si="533"/>
        <v>fev/2020</v>
      </c>
      <c r="E17074" s="267">
        <v>43865</v>
      </c>
      <c r="F17074" s="285">
        <v>854</v>
      </c>
      <c r="G17074" s="285" t="s">
        <v>2229</v>
      </c>
      <c r="H17074" s="268" t="s">
        <v>5177</v>
      </c>
      <c r="I17074" s="268" t="s">
        <v>157</v>
      </c>
      <c r="J17074" s="269">
        <v>-1860</v>
      </c>
      <c r="K17074" s="83" t="str">
        <f>IFERROR(IFERROR(VLOOKUP(I17074,'DE-PARA'!B:D,3,0),VLOOKUP(I17074,'DE-PARA'!C:D,2,0)),"NÃO ENCONTRADO")</f>
        <v>Materiais</v>
      </c>
      <c r="L17074" s="50" t="str">
        <f>VLOOKUP(K17074,'Base -Receita-Despesa'!$B:$AS,1,FALSE)</f>
        <v>Materiais</v>
      </c>
    </row>
    <row r="17075" spans="1:12" x14ac:dyDescent="0.3">
      <c r="A17075" s="82" t="str">
        <f t="shared" si="534"/>
        <v>2020</v>
      </c>
      <c r="B17075" s="263" t="s">
        <v>2228</v>
      </c>
      <c r="C17075" s="264" t="s">
        <v>138</v>
      </c>
      <c r="D17075" s="74" t="str">
        <f t="shared" si="533"/>
        <v>fev/2020</v>
      </c>
      <c r="E17075" s="267">
        <v>43865</v>
      </c>
      <c r="F17075" s="285"/>
      <c r="G17075" s="285" t="s">
        <v>2229</v>
      </c>
      <c r="H17075" s="268" t="s">
        <v>5187</v>
      </c>
      <c r="I17075" s="268" t="s">
        <v>540</v>
      </c>
      <c r="J17075" s="268">
        <v>-154</v>
      </c>
      <c r="K17075" s="83" t="str">
        <f>IFERROR(IFERROR(VLOOKUP(I17075,'DE-PARA'!B:D,3,0),VLOOKUP(I17075,'DE-PARA'!C:D,2,0)),"NÃO ENCONTRADO")</f>
        <v>Tributos, Taxas e Contribuições</v>
      </c>
      <c r="L17075" s="50" t="str">
        <f>VLOOKUP(K17075,'Base -Receita-Despesa'!$B:$AS,1,FALSE)</f>
        <v>Tributos, Taxas e Contribuições</v>
      </c>
    </row>
    <row r="17076" spans="1:12" x14ac:dyDescent="0.3">
      <c r="A17076" s="82" t="str">
        <f t="shared" si="534"/>
        <v>2020</v>
      </c>
      <c r="B17076" s="263" t="s">
        <v>2228</v>
      </c>
      <c r="C17076" s="264" t="s">
        <v>138</v>
      </c>
      <c r="D17076" s="74" t="str">
        <f t="shared" si="533"/>
        <v>fev/2020</v>
      </c>
      <c r="E17076" s="267">
        <v>43865</v>
      </c>
      <c r="F17076" s="285">
        <v>12885</v>
      </c>
      <c r="G17076" s="285" t="s">
        <v>2229</v>
      </c>
      <c r="H17076" s="268" t="s">
        <v>2890</v>
      </c>
      <c r="I17076" s="268" t="s">
        <v>2183</v>
      </c>
      <c r="J17076" s="268">
        <v>-824</v>
      </c>
      <c r="K17076" s="83" t="str">
        <f>IFERROR(IFERROR(VLOOKUP(I17076,'DE-PARA'!B:D,3,0),VLOOKUP(I17076,'DE-PARA'!C:D,2,0)),"NÃO ENCONTRADO")</f>
        <v>Materiais</v>
      </c>
      <c r="L17076" s="50" t="str">
        <f>VLOOKUP(K17076,'Base -Receita-Despesa'!$B:$AS,1,FALSE)</f>
        <v>Materiais</v>
      </c>
    </row>
    <row r="17077" spans="1:12" x14ac:dyDescent="0.3">
      <c r="A17077" s="82" t="str">
        <f t="shared" si="534"/>
        <v>2020</v>
      </c>
      <c r="B17077" s="263" t="s">
        <v>2228</v>
      </c>
      <c r="C17077" s="264" t="s">
        <v>138</v>
      </c>
      <c r="D17077" s="74" t="str">
        <f t="shared" si="533"/>
        <v>fev/2020</v>
      </c>
      <c r="E17077" s="267">
        <v>43865</v>
      </c>
      <c r="F17077" s="285">
        <v>13124</v>
      </c>
      <c r="G17077" s="285" t="s">
        <v>2229</v>
      </c>
      <c r="H17077" s="268" t="s">
        <v>2890</v>
      </c>
      <c r="I17077" s="268" t="s">
        <v>2183</v>
      </c>
      <c r="J17077" s="268">
        <v>-522.9</v>
      </c>
      <c r="K17077" s="83" t="str">
        <f>IFERROR(IFERROR(VLOOKUP(I17077,'DE-PARA'!B:D,3,0),VLOOKUP(I17077,'DE-PARA'!C:D,2,0)),"NÃO ENCONTRADO")</f>
        <v>Materiais</v>
      </c>
      <c r="L17077" s="50" t="str">
        <f>VLOOKUP(K17077,'Base -Receita-Despesa'!$B:$AS,1,FALSE)</f>
        <v>Materiais</v>
      </c>
    </row>
    <row r="17078" spans="1:12" x14ac:dyDescent="0.3">
      <c r="A17078" s="82" t="str">
        <f t="shared" si="534"/>
        <v>2020</v>
      </c>
      <c r="B17078" s="263" t="s">
        <v>2228</v>
      </c>
      <c r="C17078" s="264" t="s">
        <v>138</v>
      </c>
      <c r="D17078" s="74" t="str">
        <f t="shared" si="533"/>
        <v>fev/2020</v>
      </c>
      <c r="E17078" s="267">
        <v>43865</v>
      </c>
      <c r="F17078" s="285">
        <v>13122</v>
      </c>
      <c r="G17078" s="285" t="s">
        <v>2229</v>
      </c>
      <c r="H17078" s="268" t="s">
        <v>2890</v>
      </c>
      <c r="I17078" s="268" t="s">
        <v>2183</v>
      </c>
      <c r="J17078" s="268">
        <v>-772.5</v>
      </c>
      <c r="K17078" s="83" t="str">
        <f>IFERROR(IFERROR(VLOOKUP(I17078,'DE-PARA'!B:D,3,0),VLOOKUP(I17078,'DE-PARA'!C:D,2,0)),"NÃO ENCONTRADO")</f>
        <v>Materiais</v>
      </c>
      <c r="L17078" s="50" t="str">
        <f>VLOOKUP(K17078,'Base -Receita-Despesa'!$B:$AS,1,FALSE)</f>
        <v>Materiais</v>
      </c>
    </row>
    <row r="17079" spans="1:12" x14ac:dyDescent="0.3">
      <c r="A17079" s="82" t="str">
        <f t="shared" si="534"/>
        <v>2020</v>
      </c>
      <c r="B17079" s="263" t="s">
        <v>2228</v>
      </c>
      <c r="C17079" s="264" t="s">
        <v>138</v>
      </c>
      <c r="D17079" s="74" t="str">
        <f t="shared" si="533"/>
        <v>fev/2020</v>
      </c>
      <c r="E17079" s="267">
        <v>43865</v>
      </c>
      <c r="F17079" s="285">
        <v>12888</v>
      </c>
      <c r="G17079" s="285" t="s">
        <v>2229</v>
      </c>
      <c r="H17079" s="268" t="s">
        <v>2890</v>
      </c>
      <c r="I17079" s="268" t="s">
        <v>2183</v>
      </c>
      <c r="J17079" s="269">
        <v>-1409.8</v>
      </c>
      <c r="K17079" s="83" t="str">
        <f>IFERROR(IFERROR(VLOOKUP(I17079,'DE-PARA'!B:D,3,0),VLOOKUP(I17079,'DE-PARA'!C:D,2,0)),"NÃO ENCONTRADO")</f>
        <v>Materiais</v>
      </c>
      <c r="L17079" s="50" t="str">
        <f>VLOOKUP(K17079,'Base -Receita-Despesa'!$B:$AS,1,FALSE)</f>
        <v>Materiais</v>
      </c>
    </row>
    <row r="17080" spans="1:12" x14ac:dyDescent="0.3">
      <c r="A17080" s="82" t="str">
        <f t="shared" si="534"/>
        <v>2020</v>
      </c>
      <c r="B17080" s="263" t="s">
        <v>2228</v>
      </c>
      <c r="C17080" s="264" t="s">
        <v>138</v>
      </c>
      <c r="D17080" s="74" t="str">
        <f t="shared" si="533"/>
        <v>fev/2020</v>
      </c>
      <c r="E17080" s="267">
        <v>43865</v>
      </c>
      <c r="F17080" s="285" t="s">
        <v>139</v>
      </c>
      <c r="G17080" s="285" t="s">
        <v>2229</v>
      </c>
      <c r="H17080" s="268" t="s">
        <v>5188</v>
      </c>
      <c r="I17080" s="268" t="s">
        <v>141</v>
      </c>
      <c r="J17080" s="269">
        <v>-6679.23</v>
      </c>
      <c r="K17080" s="83" t="str">
        <f>IFERROR(IFERROR(VLOOKUP(I17080,'DE-PARA'!B:D,3,0),VLOOKUP(I17080,'DE-PARA'!C:D,2,0)),"NÃO ENCONTRADO")</f>
        <v>Pessoal</v>
      </c>
      <c r="L17080" s="50" t="str">
        <f>VLOOKUP(K17080,'Base -Receita-Despesa'!$B:$AS,1,FALSE)</f>
        <v>Pessoal</v>
      </c>
    </row>
    <row r="17081" spans="1:12" x14ac:dyDescent="0.3">
      <c r="A17081" s="82" t="str">
        <f t="shared" si="534"/>
        <v>2020</v>
      </c>
      <c r="B17081" s="263" t="s">
        <v>2228</v>
      </c>
      <c r="C17081" s="264" t="s">
        <v>138</v>
      </c>
      <c r="D17081" s="74" t="str">
        <f t="shared" si="533"/>
        <v>fev/2020</v>
      </c>
      <c r="E17081" s="267">
        <v>43865</v>
      </c>
      <c r="F17081" s="285" t="s">
        <v>139</v>
      </c>
      <c r="G17081" s="285" t="s">
        <v>2229</v>
      </c>
      <c r="H17081" s="268" t="s">
        <v>5189</v>
      </c>
      <c r="I17081" s="268" t="s">
        <v>141</v>
      </c>
      <c r="J17081" s="268">
        <v>-486.8</v>
      </c>
      <c r="K17081" s="83" t="str">
        <f>IFERROR(IFERROR(VLOOKUP(I17081,'DE-PARA'!B:D,3,0),VLOOKUP(I17081,'DE-PARA'!C:D,2,0)),"NÃO ENCONTRADO")</f>
        <v>Pessoal</v>
      </c>
      <c r="L17081" s="50" t="str">
        <f>VLOOKUP(K17081,'Base -Receita-Despesa'!$B:$AS,1,FALSE)</f>
        <v>Pessoal</v>
      </c>
    </row>
    <row r="17082" spans="1:12" x14ac:dyDescent="0.3">
      <c r="A17082" s="82" t="str">
        <f t="shared" si="534"/>
        <v>2020</v>
      </c>
      <c r="B17082" s="263" t="s">
        <v>2228</v>
      </c>
      <c r="C17082" s="264" t="s">
        <v>138</v>
      </c>
      <c r="D17082" s="74" t="str">
        <f t="shared" si="533"/>
        <v>fev/2020</v>
      </c>
      <c r="E17082" s="267">
        <v>43865</v>
      </c>
      <c r="F17082" s="285" t="s">
        <v>139</v>
      </c>
      <c r="G17082" s="285" t="s">
        <v>2229</v>
      </c>
      <c r="H17082" s="268" t="s">
        <v>5190</v>
      </c>
      <c r="I17082" s="268" t="s">
        <v>141</v>
      </c>
      <c r="J17082" s="269">
        <v>-1916.46</v>
      </c>
      <c r="K17082" s="83" t="str">
        <f>IFERROR(IFERROR(VLOOKUP(I17082,'DE-PARA'!B:D,3,0),VLOOKUP(I17082,'DE-PARA'!C:D,2,0)),"NÃO ENCONTRADO")</f>
        <v>Pessoal</v>
      </c>
      <c r="L17082" s="50" t="str">
        <f>VLOOKUP(K17082,'Base -Receita-Despesa'!$B:$AS,1,FALSE)</f>
        <v>Pessoal</v>
      </c>
    </row>
    <row r="17083" spans="1:12" x14ac:dyDescent="0.3">
      <c r="A17083" s="82" t="str">
        <f t="shared" si="534"/>
        <v>2020</v>
      </c>
      <c r="B17083" s="263" t="s">
        <v>2228</v>
      </c>
      <c r="C17083" s="264" t="s">
        <v>138</v>
      </c>
      <c r="D17083" s="74" t="str">
        <f t="shared" si="533"/>
        <v>fev/2020</v>
      </c>
      <c r="E17083" s="267">
        <v>43865</v>
      </c>
      <c r="F17083" s="285" t="s">
        <v>139</v>
      </c>
      <c r="G17083" s="285" t="s">
        <v>2229</v>
      </c>
      <c r="H17083" s="268" t="s">
        <v>5191</v>
      </c>
      <c r="I17083" s="268" t="s">
        <v>141</v>
      </c>
      <c r="J17083" s="269">
        <v>-1504.76</v>
      </c>
      <c r="K17083" s="83" t="str">
        <f>IFERROR(IFERROR(VLOOKUP(I17083,'DE-PARA'!B:D,3,0),VLOOKUP(I17083,'DE-PARA'!C:D,2,0)),"NÃO ENCONTRADO")</f>
        <v>Pessoal</v>
      </c>
      <c r="L17083" s="50" t="str">
        <f>VLOOKUP(K17083,'Base -Receita-Despesa'!$B:$AS,1,FALSE)</f>
        <v>Pessoal</v>
      </c>
    </row>
    <row r="17084" spans="1:12" x14ac:dyDescent="0.3">
      <c r="A17084" s="82" t="str">
        <f t="shared" si="534"/>
        <v>2020</v>
      </c>
      <c r="B17084" s="263" t="s">
        <v>2228</v>
      </c>
      <c r="C17084" s="264" t="s">
        <v>138</v>
      </c>
      <c r="D17084" s="74" t="str">
        <f t="shared" si="533"/>
        <v>fev/2020</v>
      </c>
      <c r="E17084" s="267">
        <v>43865</v>
      </c>
      <c r="F17084" s="285" t="s">
        <v>139</v>
      </c>
      <c r="G17084" s="285" t="s">
        <v>2229</v>
      </c>
      <c r="H17084" s="268" t="s">
        <v>5192</v>
      </c>
      <c r="I17084" s="268" t="s">
        <v>141</v>
      </c>
      <c r="J17084" s="268">
        <v>-207</v>
      </c>
      <c r="K17084" s="83" t="str">
        <f>IFERROR(IFERROR(VLOOKUP(I17084,'DE-PARA'!B:D,3,0),VLOOKUP(I17084,'DE-PARA'!C:D,2,0)),"NÃO ENCONTRADO")</f>
        <v>Pessoal</v>
      </c>
      <c r="L17084" s="50" t="str">
        <f>VLOOKUP(K17084,'Base -Receita-Despesa'!$B:$AS,1,FALSE)</f>
        <v>Pessoal</v>
      </c>
    </row>
    <row r="17085" spans="1:12" x14ac:dyDescent="0.3">
      <c r="A17085" s="82" t="str">
        <f t="shared" si="534"/>
        <v>2020</v>
      </c>
      <c r="B17085" s="263" t="s">
        <v>2228</v>
      </c>
      <c r="C17085" s="264" t="s">
        <v>138</v>
      </c>
      <c r="D17085" s="74" t="str">
        <f t="shared" si="533"/>
        <v>fev/2020</v>
      </c>
      <c r="E17085" s="267">
        <v>43865</v>
      </c>
      <c r="F17085" s="285" t="s">
        <v>139</v>
      </c>
      <c r="G17085" s="285" t="s">
        <v>2229</v>
      </c>
      <c r="H17085" s="268" t="s">
        <v>5193</v>
      </c>
      <c r="I17085" s="268" t="s">
        <v>141</v>
      </c>
      <c r="J17085" s="268">
        <v>-750</v>
      </c>
      <c r="K17085" s="83" t="str">
        <f>IFERROR(IFERROR(VLOOKUP(I17085,'DE-PARA'!B:D,3,0),VLOOKUP(I17085,'DE-PARA'!C:D,2,0)),"NÃO ENCONTRADO")</f>
        <v>Pessoal</v>
      </c>
      <c r="L17085" s="50" t="str">
        <f>VLOOKUP(K17085,'Base -Receita-Despesa'!$B:$AS,1,FALSE)</f>
        <v>Pessoal</v>
      </c>
    </row>
    <row r="17086" spans="1:12" x14ac:dyDescent="0.3">
      <c r="A17086" s="82" t="str">
        <f t="shared" si="534"/>
        <v>2020</v>
      </c>
      <c r="B17086" s="263" t="s">
        <v>2228</v>
      </c>
      <c r="C17086" s="264" t="s">
        <v>138</v>
      </c>
      <c r="D17086" s="74" t="str">
        <f t="shared" si="533"/>
        <v>fev/2020</v>
      </c>
      <c r="E17086" s="267">
        <v>43865</v>
      </c>
      <c r="F17086" s="285" t="s">
        <v>1261</v>
      </c>
      <c r="G17086" s="285" t="s">
        <v>2229</v>
      </c>
      <c r="H17086" s="268" t="s">
        <v>2250</v>
      </c>
      <c r="I17086" s="268" t="s">
        <v>135</v>
      </c>
      <c r="J17086" s="268">
        <v>-9.5</v>
      </c>
      <c r="K17086" s="83" t="str">
        <f>IFERROR(IFERROR(VLOOKUP(I17086,'DE-PARA'!B:D,3,0),VLOOKUP(I17086,'DE-PARA'!C:D,2,0)),"NÃO ENCONTRADO")</f>
        <v>Outras Saídas</v>
      </c>
      <c r="L17086" s="50" t="str">
        <f>VLOOKUP(K17086,'Base -Receita-Despesa'!$B:$AS,1,FALSE)</f>
        <v>Outras Saídas</v>
      </c>
    </row>
    <row r="17087" spans="1:12" x14ac:dyDescent="0.3">
      <c r="A17087" s="82" t="str">
        <f t="shared" si="534"/>
        <v>2020</v>
      </c>
      <c r="B17087" s="263" t="s">
        <v>2228</v>
      </c>
      <c r="C17087" s="264" t="s">
        <v>138</v>
      </c>
      <c r="D17087" s="74" t="str">
        <f t="shared" si="533"/>
        <v>fev/2020</v>
      </c>
      <c r="E17087" s="267">
        <v>43865</v>
      </c>
      <c r="F17087" s="285" t="s">
        <v>1261</v>
      </c>
      <c r="G17087" s="285" t="s">
        <v>2229</v>
      </c>
      <c r="H17087" s="268" t="s">
        <v>2250</v>
      </c>
      <c r="I17087" s="268" t="s">
        <v>135</v>
      </c>
      <c r="J17087" s="268">
        <v>-9.5</v>
      </c>
      <c r="K17087" s="83" t="str">
        <f>IFERROR(IFERROR(VLOOKUP(I17087,'DE-PARA'!B:D,3,0),VLOOKUP(I17087,'DE-PARA'!C:D,2,0)),"NÃO ENCONTRADO")</f>
        <v>Outras Saídas</v>
      </c>
      <c r="L17087" s="50" t="str">
        <f>VLOOKUP(K17087,'Base -Receita-Despesa'!$B:$AS,1,FALSE)</f>
        <v>Outras Saídas</v>
      </c>
    </row>
    <row r="17088" spans="1:12" x14ac:dyDescent="0.3">
      <c r="A17088" s="82" t="str">
        <f t="shared" si="534"/>
        <v>2020</v>
      </c>
      <c r="B17088" s="263" t="s">
        <v>2228</v>
      </c>
      <c r="C17088" s="264" t="s">
        <v>138</v>
      </c>
      <c r="D17088" s="74" t="str">
        <f t="shared" si="533"/>
        <v>fev/2020</v>
      </c>
      <c r="E17088" s="267">
        <v>43865</v>
      </c>
      <c r="F17088" s="285" t="s">
        <v>1261</v>
      </c>
      <c r="G17088" s="285" t="s">
        <v>2229</v>
      </c>
      <c r="H17088" s="268" t="s">
        <v>2250</v>
      </c>
      <c r="I17088" s="268" t="s">
        <v>135</v>
      </c>
      <c r="J17088" s="268">
        <v>-9.5</v>
      </c>
      <c r="K17088" s="83" t="str">
        <f>IFERROR(IFERROR(VLOOKUP(I17088,'DE-PARA'!B:D,3,0),VLOOKUP(I17088,'DE-PARA'!C:D,2,0)),"NÃO ENCONTRADO")</f>
        <v>Outras Saídas</v>
      </c>
      <c r="L17088" s="50" t="str">
        <f>VLOOKUP(K17088,'Base -Receita-Despesa'!$B:$AS,1,FALSE)</f>
        <v>Outras Saídas</v>
      </c>
    </row>
    <row r="17089" spans="1:12" x14ac:dyDescent="0.3">
      <c r="A17089" s="82" t="str">
        <f t="shared" si="534"/>
        <v>2020</v>
      </c>
      <c r="B17089" s="263" t="s">
        <v>2228</v>
      </c>
      <c r="C17089" s="264" t="s">
        <v>138</v>
      </c>
      <c r="D17089" s="74" t="str">
        <f t="shared" si="533"/>
        <v>fev/2020</v>
      </c>
      <c r="E17089" s="267">
        <v>43865</v>
      </c>
      <c r="F17089" s="285" t="s">
        <v>139</v>
      </c>
      <c r="G17089" s="285" t="s">
        <v>2229</v>
      </c>
      <c r="H17089" s="268" t="s">
        <v>5194</v>
      </c>
      <c r="I17089" s="268" t="s">
        <v>141</v>
      </c>
      <c r="J17089" s="269">
        <v>-407864.97</v>
      </c>
      <c r="K17089" s="83" t="str">
        <f>IFERROR(IFERROR(VLOOKUP(I17089,'DE-PARA'!B:D,3,0),VLOOKUP(I17089,'DE-PARA'!C:D,2,0)),"NÃO ENCONTRADO")</f>
        <v>Pessoal</v>
      </c>
      <c r="L17089" s="50" t="str">
        <f>VLOOKUP(K17089,'Base -Receita-Despesa'!$B:$AS,1,FALSE)</f>
        <v>Pessoal</v>
      </c>
    </row>
    <row r="17090" spans="1:12" x14ac:dyDescent="0.3">
      <c r="A17090" s="82" t="str">
        <f t="shared" si="534"/>
        <v>2020</v>
      </c>
      <c r="B17090" s="263" t="s">
        <v>2228</v>
      </c>
      <c r="C17090" s="264" t="s">
        <v>138</v>
      </c>
      <c r="D17090" s="74" t="str">
        <f t="shared" si="533"/>
        <v>fev/2020</v>
      </c>
      <c r="E17090" s="267">
        <v>43865</v>
      </c>
      <c r="F17090" s="285" t="s">
        <v>1070</v>
      </c>
      <c r="G17090" s="285" t="s">
        <v>2229</v>
      </c>
      <c r="H17090" s="268" t="s">
        <v>1071</v>
      </c>
      <c r="I17090" s="268" t="s">
        <v>2237</v>
      </c>
      <c r="J17090" s="269">
        <v>425331.09</v>
      </c>
      <c r="K17090" s="83" t="str">
        <f>IFERROR(IFERROR(VLOOKUP(I17090,'DE-PARA'!B:D,3,0),VLOOKUP(I17090,'DE-PARA'!C:D,2,0)),"NÃO ENCONTRADO")</f>
        <v>Entrada Conta Aplicação (+)</v>
      </c>
      <c r="L17090" s="50" t="str">
        <f>VLOOKUP(K17090,'Base -Receita-Despesa'!$B:$AS,1,FALSE)</f>
        <v>ENTRADA CONTA APLICAÇÃO (+)</v>
      </c>
    </row>
    <row r="17091" spans="1:12" x14ac:dyDescent="0.3">
      <c r="A17091" s="82" t="str">
        <f t="shared" si="534"/>
        <v>2020</v>
      </c>
      <c r="B17091" s="263" t="s">
        <v>2240</v>
      </c>
      <c r="C17091" s="264" t="s">
        <v>138</v>
      </c>
      <c r="D17091" s="74" t="str">
        <f t="shared" si="533"/>
        <v>fev/2020</v>
      </c>
      <c r="E17091" s="267">
        <v>43866</v>
      </c>
      <c r="F17091" s="285" t="s">
        <v>5130</v>
      </c>
      <c r="G17091" s="285" t="s">
        <v>2229</v>
      </c>
      <c r="H17091" s="268" t="s">
        <v>72</v>
      </c>
      <c r="I17091" s="268" t="s">
        <v>1064</v>
      </c>
      <c r="J17091" s="269">
        <v>-1890527.02</v>
      </c>
      <c r="K17091" s="83" t="str">
        <f>IFERROR(IFERROR(VLOOKUP(I17091,'DE-PARA'!B:D,3,0),VLOOKUP(I17091,'DE-PARA'!C:D,2,0)),"NÃO ENCONTRADO")</f>
        <v>Saídas Da C/A Por Regates (-)</v>
      </c>
      <c r="L17091" s="50" t="str">
        <f>VLOOKUP(K17091,'Base -Receita-Despesa'!$B:$AS,1,FALSE)</f>
        <v>SAÍDAS DA C/A POR REGATES (-)</v>
      </c>
    </row>
    <row r="17092" spans="1:12" x14ac:dyDescent="0.3">
      <c r="A17092" s="82" t="str">
        <f t="shared" si="534"/>
        <v>2020</v>
      </c>
      <c r="B17092" s="263" t="s">
        <v>2240</v>
      </c>
      <c r="C17092" s="264" t="s">
        <v>138</v>
      </c>
      <c r="D17092" s="74" t="str">
        <f t="shared" ref="D17092:D17155" si="535">TEXT(E17092,"mmm/aaaa")</f>
        <v>fev/2020</v>
      </c>
      <c r="E17092" s="267">
        <v>43866</v>
      </c>
      <c r="F17092" s="285" t="s">
        <v>161</v>
      </c>
      <c r="G17092" s="285" t="s">
        <v>2229</v>
      </c>
      <c r="H17092" s="268" t="s">
        <v>161</v>
      </c>
      <c r="I17092" s="268" t="s">
        <v>2168</v>
      </c>
      <c r="J17092" s="269">
        <v>16347.56</v>
      </c>
      <c r="K17092" s="83" t="str">
        <f>IFERROR(IFERROR(VLOOKUP(I17092,'DE-PARA'!B:D,3,0),VLOOKUP(I17092,'DE-PARA'!C:D,2,0)),"NÃO ENCONTRADO")</f>
        <v>Repasses Contrato de Gestão</v>
      </c>
      <c r="L17092" s="50" t="str">
        <f>VLOOKUP(K17092,'Base -Receita-Despesa'!$B:$AS,1,FALSE)</f>
        <v>Repasses Contrato de Gestão</v>
      </c>
    </row>
    <row r="17093" spans="1:12" x14ac:dyDescent="0.3">
      <c r="A17093" s="82" t="str">
        <f t="shared" si="534"/>
        <v>2020</v>
      </c>
      <c r="B17093" s="263" t="s">
        <v>2240</v>
      </c>
      <c r="C17093" s="264" t="s">
        <v>138</v>
      </c>
      <c r="D17093" s="74" t="str">
        <f t="shared" si="535"/>
        <v>fev/2020</v>
      </c>
      <c r="E17093" s="267">
        <v>43866</v>
      </c>
      <c r="F17093" s="285" t="s">
        <v>161</v>
      </c>
      <c r="G17093" s="285" t="s">
        <v>2229</v>
      </c>
      <c r="H17093" s="268" t="s">
        <v>161</v>
      </c>
      <c r="I17093" s="268" t="s">
        <v>2168</v>
      </c>
      <c r="J17093" s="269">
        <v>1875671</v>
      </c>
      <c r="K17093" s="83" t="str">
        <f>IFERROR(IFERROR(VLOOKUP(I17093,'DE-PARA'!B:D,3,0),VLOOKUP(I17093,'DE-PARA'!C:D,2,0)),"NÃO ENCONTRADO")</f>
        <v>Repasses Contrato de Gestão</v>
      </c>
      <c r="L17093" s="50" t="str">
        <f>VLOOKUP(K17093,'Base -Receita-Despesa'!$B:$AS,1,FALSE)</f>
        <v>Repasses Contrato de Gestão</v>
      </c>
    </row>
    <row r="17094" spans="1:12" x14ac:dyDescent="0.3">
      <c r="A17094" s="82" t="str">
        <f t="shared" si="534"/>
        <v>2020</v>
      </c>
      <c r="B17094" s="266" t="s">
        <v>2228</v>
      </c>
      <c r="C17094" s="318" t="s">
        <v>138</v>
      </c>
      <c r="D17094" s="74" t="str">
        <f t="shared" si="535"/>
        <v>fev/2020</v>
      </c>
      <c r="E17094" s="286">
        <v>43866</v>
      </c>
      <c r="F17094" s="321">
        <v>3606520</v>
      </c>
      <c r="G17094" s="323" t="s">
        <v>2229</v>
      </c>
      <c r="H17094" s="270" t="s">
        <v>2668</v>
      </c>
      <c r="I17094" s="270" t="s">
        <v>540</v>
      </c>
      <c r="J17094" s="268">
        <v>-216.56</v>
      </c>
      <c r="K17094" s="83" t="str">
        <f>IFERROR(IFERROR(VLOOKUP(I17094,'DE-PARA'!B:D,3,0),VLOOKUP(I17094,'DE-PARA'!C:D,2,0)),"NÃO ENCONTRADO")</f>
        <v>Tributos, Taxas e Contribuições</v>
      </c>
      <c r="L17094" s="50" t="str">
        <f>VLOOKUP(K17094,'Base -Receita-Despesa'!$B:$AS,1,FALSE)</f>
        <v>Tributos, Taxas e Contribuições</v>
      </c>
    </row>
    <row r="17095" spans="1:12" x14ac:dyDescent="0.3">
      <c r="A17095" s="82" t="str">
        <f t="shared" si="534"/>
        <v>2020</v>
      </c>
      <c r="B17095" s="266" t="s">
        <v>2228</v>
      </c>
      <c r="C17095" s="318" t="s">
        <v>138</v>
      </c>
      <c r="D17095" s="74" t="str">
        <f t="shared" si="535"/>
        <v>fev/2020</v>
      </c>
      <c r="E17095" s="286">
        <v>43866</v>
      </c>
      <c r="F17095" s="323">
        <v>507206</v>
      </c>
      <c r="G17095" s="323" t="s">
        <v>2229</v>
      </c>
      <c r="H17095" s="270" t="s">
        <v>257</v>
      </c>
      <c r="I17095" s="270" t="s">
        <v>145</v>
      </c>
      <c r="J17095" s="268">
        <v>-913.47</v>
      </c>
      <c r="K17095" s="83" t="str">
        <f>IFERROR(IFERROR(VLOOKUP(I17095,'DE-PARA'!B:D,3,0),VLOOKUP(I17095,'DE-PARA'!C:D,2,0)),"NÃO ENCONTRADO")</f>
        <v>Serviços</v>
      </c>
      <c r="L17095" s="50" t="str">
        <f>VLOOKUP(K17095,'Base -Receita-Despesa'!$B:$AS,1,FALSE)</f>
        <v>Serviços</v>
      </c>
    </row>
    <row r="17096" spans="1:12" x14ac:dyDescent="0.3">
      <c r="A17096" s="82" t="str">
        <f t="shared" si="534"/>
        <v>2020</v>
      </c>
      <c r="B17096" s="266" t="s">
        <v>2228</v>
      </c>
      <c r="C17096" s="318" t="s">
        <v>138</v>
      </c>
      <c r="D17096" s="74" t="str">
        <f t="shared" si="535"/>
        <v>fev/2020</v>
      </c>
      <c r="E17096" s="286">
        <v>43866</v>
      </c>
      <c r="F17096" s="323">
        <v>3356</v>
      </c>
      <c r="G17096" s="323" t="s">
        <v>2229</v>
      </c>
      <c r="H17096" s="270" t="s">
        <v>5195</v>
      </c>
      <c r="I17096" s="283" t="s">
        <v>241</v>
      </c>
      <c r="J17096" s="268">
        <v>-382.95</v>
      </c>
      <c r="K17096" s="83" t="str">
        <f>IFERROR(IFERROR(VLOOKUP(I17096,'DE-PARA'!B:D,3,0),VLOOKUP(I17096,'DE-PARA'!C:D,2,0)),"NÃO ENCONTRADO")</f>
        <v>Serviços</v>
      </c>
      <c r="L17096" s="50" t="str">
        <f>VLOOKUP(K17096,'Base -Receita-Despesa'!$B:$AS,1,FALSE)</f>
        <v>Serviços</v>
      </c>
    </row>
    <row r="17097" spans="1:12" x14ac:dyDescent="0.3">
      <c r="A17097" s="82" t="str">
        <f t="shared" si="534"/>
        <v>2020</v>
      </c>
      <c r="B17097" s="266" t="s">
        <v>2228</v>
      </c>
      <c r="C17097" s="318" t="s">
        <v>138</v>
      </c>
      <c r="D17097" s="74" t="str">
        <f t="shared" si="535"/>
        <v>fev/2020</v>
      </c>
      <c r="E17097" s="286">
        <v>43866</v>
      </c>
      <c r="F17097" s="323"/>
      <c r="G17097" s="323" t="s">
        <v>2229</v>
      </c>
      <c r="H17097" s="270" t="s">
        <v>5187</v>
      </c>
      <c r="I17097" s="270" t="s">
        <v>540</v>
      </c>
      <c r="J17097" s="268">
        <v>-100</v>
      </c>
      <c r="K17097" s="83" t="str">
        <f>IFERROR(IFERROR(VLOOKUP(I17097,'DE-PARA'!B:D,3,0),VLOOKUP(I17097,'DE-PARA'!C:D,2,0)),"NÃO ENCONTRADO")</f>
        <v>Tributos, Taxas e Contribuições</v>
      </c>
      <c r="L17097" s="50" t="str">
        <f>VLOOKUP(K17097,'Base -Receita-Despesa'!$B:$AS,1,FALSE)</f>
        <v>Tributos, Taxas e Contribuições</v>
      </c>
    </row>
    <row r="17098" spans="1:12" x14ac:dyDescent="0.3">
      <c r="A17098" s="82" t="str">
        <f t="shared" si="534"/>
        <v>2020</v>
      </c>
      <c r="B17098" s="266" t="s">
        <v>2228</v>
      </c>
      <c r="C17098" s="318" t="s">
        <v>138</v>
      </c>
      <c r="D17098" s="74" t="str">
        <f t="shared" si="535"/>
        <v>fev/2020</v>
      </c>
      <c r="E17098" s="286">
        <v>43866</v>
      </c>
      <c r="F17098" s="323" t="s">
        <v>1261</v>
      </c>
      <c r="G17098" s="323" t="s">
        <v>2229</v>
      </c>
      <c r="H17098" s="270" t="s">
        <v>2250</v>
      </c>
      <c r="I17098" s="270" t="s">
        <v>135</v>
      </c>
      <c r="J17098" s="268">
        <v>-9.5</v>
      </c>
      <c r="K17098" s="83" t="str">
        <f>IFERROR(IFERROR(VLOOKUP(I17098,'DE-PARA'!B:D,3,0),VLOOKUP(I17098,'DE-PARA'!C:D,2,0)),"NÃO ENCONTRADO")</f>
        <v>Outras Saídas</v>
      </c>
      <c r="L17098" s="50" t="str">
        <f>VLOOKUP(K17098,'Base -Receita-Despesa'!$B:$AS,1,FALSE)</f>
        <v>Outras Saídas</v>
      </c>
    </row>
    <row r="17099" spans="1:12" x14ac:dyDescent="0.3">
      <c r="A17099" s="82" t="str">
        <f t="shared" si="534"/>
        <v>2020</v>
      </c>
      <c r="B17099" s="266" t="s">
        <v>2228</v>
      </c>
      <c r="C17099" s="318" t="s">
        <v>138</v>
      </c>
      <c r="D17099" s="74" t="str">
        <f t="shared" si="535"/>
        <v>fev/2020</v>
      </c>
      <c r="E17099" s="286">
        <v>43866</v>
      </c>
      <c r="F17099" s="323" t="s">
        <v>4405</v>
      </c>
      <c r="G17099" s="323" t="s">
        <v>2229</v>
      </c>
      <c r="H17099" s="270" t="s">
        <v>5196</v>
      </c>
      <c r="I17099" s="270" t="s">
        <v>846</v>
      </c>
      <c r="J17099" s="268">
        <v>-769.01</v>
      </c>
      <c r="K17099" s="83" t="str">
        <f>IFERROR(IFERROR(VLOOKUP(I17099,'DE-PARA'!B:D,3,0),VLOOKUP(I17099,'DE-PARA'!C:D,2,0)),"NÃO ENCONTRADO")</f>
        <v>Pessoal</v>
      </c>
      <c r="L17099" s="50" t="str">
        <f>VLOOKUP(K17099,'Base -Receita-Despesa'!$B:$AS,1,FALSE)</f>
        <v>Pessoal</v>
      </c>
    </row>
    <row r="17100" spans="1:12" x14ac:dyDescent="0.3">
      <c r="A17100" s="82" t="str">
        <f t="shared" si="534"/>
        <v>2020</v>
      </c>
      <c r="B17100" s="266" t="s">
        <v>2228</v>
      </c>
      <c r="C17100" s="318" t="s">
        <v>138</v>
      </c>
      <c r="D17100" s="74" t="str">
        <f t="shared" si="535"/>
        <v>fev/2020</v>
      </c>
      <c r="E17100" s="286">
        <v>43866</v>
      </c>
      <c r="F17100" s="323" t="s">
        <v>1070</v>
      </c>
      <c r="G17100" s="323" t="s">
        <v>2229</v>
      </c>
      <c r="H17100" s="270" t="s">
        <v>1071</v>
      </c>
      <c r="I17100" s="270" t="s">
        <v>2237</v>
      </c>
      <c r="J17100" s="269">
        <v>2391.4899999999998</v>
      </c>
      <c r="K17100" s="83" t="str">
        <f>IFERROR(IFERROR(VLOOKUP(I17100,'DE-PARA'!B:D,3,0),VLOOKUP(I17100,'DE-PARA'!C:D,2,0)),"NÃO ENCONTRADO")</f>
        <v>Entrada Conta Aplicação (+)</v>
      </c>
      <c r="L17100" s="50" t="str">
        <f>VLOOKUP(K17100,'Base -Receita-Despesa'!$B:$AS,1,FALSE)</f>
        <v>ENTRADA CONTA APLICAÇÃO (+)</v>
      </c>
    </row>
    <row r="17101" spans="1:12" x14ac:dyDescent="0.3">
      <c r="A17101" s="82" t="str">
        <f t="shared" si="534"/>
        <v>2020</v>
      </c>
      <c r="B17101" s="263" t="s">
        <v>2240</v>
      </c>
      <c r="C17101" s="264" t="s">
        <v>138</v>
      </c>
      <c r="D17101" s="74" t="str">
        <f t="shared" si="535"/>
        <v>fev/2020</v>
      </c>
      <c r="E17101" s="267">
        <v>43867</v>
      </c>
      <c r="F17101" s="285" t="s">
        <v>5127</v>
      </c>
      <c r="G17101" s="285" t="s">
        <v>2229</v>
      </c>
      <c r="H17101" s="268" t="s">
        <v>2251</v>
      </c>
      <c r="I17101" s="268" t="s">
        <v>126</v>
      </c>
      <c r="J17101" s="269">
        <v>-500000</v>
      </c>
      <c r="K17101" s="83" t="str">
        <f>IFERROR(IFERROR(VLOOKUP(I17101,'DE-PARA'!B:D,3,0),VLOOKUP(I17101,'DE-PARA'!C:D,2,0)),"NÃO ENCONTRADO")</f>
        <v>TEV – Transferências Entre Contas (Entradas)</v>
      </c>
      <c r="L17101" s="50" t="str">
        <f>VLOOKUP(K17101,'Base -Receita-Despesa'!$B:$AS,1,FALSE)</f>
        <v>TEV – Transferências Entre Contas (Entradas)</v>
      </c>
    </row>
    <row r="17102" spans="1:12" x14ac:dyDescent="0.3">
      <c r="A17102" s="82" t="str">
        <f t="shared" si="534"/>
        <v>2020</v>
      </c>
      <c r="B17102" s="263" t="s">
        <v>2240</v>
      </c>
      <c r="C17102" s="264" t="s">
        <v>138</v>
      </c>
      <c r="D17102" s="74" t="str">
        <f t="shared" si="535"/>
        <v>fev/2020</v>
      </c>
      <c r="E17102" s="267">
        <v>43867</v>
      </c>
      <c r="F17102" s="285" t="s">
        <v>1070</v>
      </c>
      <c r="G17102" s="285" t="s">
        <v>2229</v>
      </c>
      <c r="H17102" s="268" t="s">
        <v>1071</v>
      </c>
      <c r="I17102" s="268" t="s">
        <v>2237</v>
      </c>
      <c r="J17102" s="269">
        <v>498508.46</v>
      </c>
      <c r="K17102" s="83" t="str">
        <f>IFERROR(IFERROR(VLOOKUP(I17102,'DE-PARA'!B:D,3,0),VLOOKUP(I17102,'DE-PARA'!C:D,2,0)),"NÃO ENCONTRADO")</f>
        <v>Entrada Conta Aplicação (+)</v>
      </c>
      <c r="L17102" s="50" t="str">
        <f>VLOOKUP(K17102,'Base -Receita-Despesa'!$B:$AS,1,FALSE)</f>
        <v>ENTRADA CONTA APLICAÇÃO (+)</v>
      </c>
    </row>
    <row r="17103" spans="1:12" x14ac:dyDescent="0.3">
      <c r="A17103" s="82" t="str">
        <f t="shared" si="534"/>
        <v>2020</v>
      </c>
      <c r="B17103" s="263" t="s">
        <v>2228</v>
      </c>
      <c r="C17103" s="264" t="s">
        <v>138</v>
      </c>
      <c r="D17103" s="74" t="str">
        <f t="shared" si="535"/>
        <v>fev/2020</v>
      </c>
      <c r="E17103" s="267">
        <v>43867</v>
      </c>
      <c r="F17103" s="285" t="s">
        <v>5130</v>
      </c>
      <c r="G17103" s="285" t="s">
        <v>2229</v>
      </c>
      <c r="H17103" s="268" t="s">
        <v>72</v>
      </c>
      <c r="I17103" s="268" t="s">
        <v>1064</v>
      </c>
      <c r="J17103" s="269">
        <v>-499950</v>
      </c>
      <c r="K17103" s="83" t="str">
        <f>IFERROR(IFERROR(VLOOKUP(I17103,'DE-PARA'!B:D,3,0),VLOOKUP(I17103,'DE-PARA'!C:D,2,0)),"NÃO ENCONTRADO")</f>
        <v>Saídas Da C/A Por Regates (-)</v>
      </c>
      <c r="L17103" s="50" t="str">
        <f>VLOOKUP(K17103,'Base -Receita-Despesa'!$B:$AS,1,FALSE)</f>
        <v>SAÍDAS DA C/A POR REGATES (-)</v>
      </c>
    </row>
    <row r="17104" spans="1:12" x14ac:dyDescent="0.3">
      <c r="A17104" s="82" t="str">
        <f t="shared" si="534"/>
        <v>2020</v>
      </c>
      <c r="B17104" s="263" t="s">
        <v>2228</v>
      </c>
      <c r="C17104" s="264" t="s">
        <v>138</v>
      </c>
      <c r="D17104" s="74" t="str">
        <f t="shared" si="535"/>
        <v>fev/2020</v>
      </c>
      <c r="E17104" s="267">
        <v>43867</v>
      </c>
      <c r="F17104" s="285" t="s">
        <v>5127</v>
      </c>
      <c r="G17104" s="285" t="s">
        <v>2229</v>
      </c>
      <c r="H17104" s="268" t="s">
        <v>2251</v>
      </c>
      <c r="I17104" s="268" t="s">
        <v>126</v>
      </c>
      <c r="J17104" s="269">
        <v>500000</v>
      </c>
      <c r="K17104" s="83" t="str">
        <f>IFERROR(IFERROR(VLOOKUP(I17104,'DE-PARA'!B:D,3,0),VLOOKUP(I17104,'DE-PARA'!C:D,2,0)),"NÃO ENCONTRADO")</f>
        <v>TEV – Transferências Entre Contas (Entradas)</v>
      </c>
      <c r="L17104" s="50" t="str">
        <f>VLOOKUP(K17104,'Base -Receita-Despesa'!$B:$AS,1,FALSE)</f>
        <v>TEV – Transferências Entre Contas (Entradas)</v>
      </c>
    </row>
    <row r="17105" spans="1:12" x14ac:dyDescent="0.3">
      <c r="A17105" s="82" t="str">
        <f t="shared" si="534"/>
        <v>2020</v>
      </c>
      <c r="B17105" s="263" t="s">
        <v>2228</v>
      </c>
      <c r="C17105" s="264" t="s">
        <v>138</v>
      </c>
      <c r="D17105" s="74" t="str">
        <f t="shared" si="535"/>
        <v>fev/2020</v>
      </c>
      <c r="E17105" s="267">
        <v>43867</v>
      </c>
      <c r="F17105" s="285">
        <v>1458</v>
      </c>
      <c r="G17105" s="285" t="s">
        <v>2229</v>
      </c>
      <c r="H17105" s="268" t="s">
        <v>5195</v>
      </c>
      <c r="I17105" s="283" t="s">
        <v>241</v>
      </c>
      <c r="J17105" s="268">
        <v>-240</v>
      </c>
      <c r="K17105" s="83" t="str">
        <f>IFERROR(IFERROR(VLOOKUP(I17105,'DE-PARA'!B:D,3,0),VLOOKUP(I17105,'DE-PARA'!C:D,2,0)),"NÃO ENCONTRADO")</f>
        <v>Serviços</v>
      </c>
      <c r="L17105" s="50" t="str">
        <f>VLOOKUP(K17105,'Base -Receita-Despesa'!$B:$AS,1,FALSE)</f>
        <v>Serviços</v>
      </c>
    </row>
    <row r="17106" spans="1:12" x14ac:dyDescent="0.3">
      <c r="A17106" s="82" t="str">
        <f t="shared" si="534"/>
        <v>2020</v>
      </c>
      <c r="B17106" s="263" t="s">
        <v>2228</v>
      </c>
      <c r="C17106" s="264" t="s">
        <v>138</v>
      </c>
      <c r="D17106" s="74" t="str">
        <f t="shared" si="535"/>
        <v>fev/2020</v>
      </c>
      <c r="E17106" s="267">
        <v>43867</v>
      </c>
      <c r="F17106" s="285">
        <v>3339</v>
      </c>
      <c r="G17106" s="285" t="s">
        <v>2229</v>
      </c>
      <c r="H17106" s="268" t="s">
        <v>5195</v>
      </c>
      <c r="I17106" s="283" t="s">
        <v>241</v>
      </c>
      <c r="J17106" s="268">
        <v>-354.29</v>
      </c>
      <c r="K17106" s="83" t="str">
        <f>IFERROR(IFERROR(VLOOKUP(I17106,'DE-PARA'!B:D,3,0),VLOOKUP(I17106,'DE-PARA'!C:D,2,0)),"NÃO ENCONTRADO")</f>
        <v>Serviços</v>
      </c>
      <c r="L17106" s="50" t="str">
        <f>VLOOKUP(K17106,'Base -Receita-Despesa'!$B:$AS,1,FALSE)</f>
        <v>Serviços</v>
      </c>
    </row>
    <row r="17107" spans="1:12" x14ac:dyDescent="0.3">
      <c r="A17107" s="82" t="str">
        <f t="shared" si="534"/>
        <v>2020</v>
      </c>
      <c r="B17107" s="263" t="s">
        <v>2228</v>
      </c>
      <c r="C17107" s="264" t="s">
        <v>138</v>
      </c>
      <c r="D17107" s="74" t="str">
        <f t="shared" si="535"/>
        <v>fev/2020</v>
      </c>
      <c r="E17107" s="267">
        <v>43867</v>
      </c>
      <c r="F17107" s="285">
        <v>1476</v>
      </c>
      <c r="G17107" s="285" t="s">
        <v>2229</v>
      </c>
      <c r="H17107" s="268" t="s">
        <v>5197</v>
      </c>
      <c r="I17107" s="268" t="s">
        <v>157</v>
      </c>
      <c r="J17107" s="268">
        <v>-325.8</v>
      </c>
      <c r="K17107" s="83" t="str">
        <f>IFERROR(IFERROR(VLOOKUP(I17107,'DE-PARA'!B:D,3,0),VLOOKUP(I17107,'DE-PARA'!C:D,2,0)),"NÃO ENCONTRADO")</f>
        <v>Materiais</v>
      </c>
      <c r="L17107" s="50" t="str">
        <f>VLOOKUP(K17107,'Base -Receita-Despesa'!$B:$AS,1,FALSE)</f>
        <v>Materiais</v>
      </c>
    </row>
    <row r="17108" spans="1:12" x14ac:dyDescent="0.3">
      <c r="A17108" s="82" t="str">
        <f t="shared" si="534"/>
        <v>2020</v>
      </c>
      <c r="B17108" s="263" t="s">
        <v>2228</v>
      </c>
      <c r="C17108" s="264" t="s">
        <v>138</v>
      </c>
      <c r="D17108" s="74" t="str">
        <f t="shared" si="535"/>
        <v>fev/2020</v>
      </c>
      <c r="E17108" s="267">
        <v>43867</v>
      </c>
      <c r="F17108" s="285">
        <v>47476</v>
      </c>
      <c r="G17108" s="285" t="s">
        <v>2229</v>
      </c>
      <c r="H17108" s="268" t="s">
        <v>2317</v>
      </c>
      <c r="I17108" s="268" t="s">
        <v>846</v>
      </c>
      <c r="J17108" s="268">
        <v>-64</v>
      </c>
      <c r="K17108" s="83" t="str">
        <f>IFERROR(IFERROR(VLOOKUP(I17108,'DE-PARA'!B:D,3,0),VLOOKUP(I17108,'DE-PARA'!C:D,2,0)),"NÃO ENCONTRADO")</f>
        <v>Pessoal</v>
      </c>
      <c r="L17108" s="50" t="str">
        <f>VLOOKUP(K17108,'Base -Receita-Despesa'!$B:$AS,1,FALSE)</f>
        <v>Pessoal</v>
      </c>
    </row>
    <row r="17109" spans="1:12" x14ac:dyDescent="0.3">
      <c r="A17109" s="82" t="str">
        <f t="shared" si="534"/>
        <v>2020</v>
      </c>
      <c r="B17109" s="263" t="s">
        <v>2228</v>
      </c>
      <c r="C17109" s="264" t="s">
        <v>138</v>
      </c>
      <c r="D17109" s="74" t="str">
        <f t="shared" si="535"/>
        <v>fev/2020</v>
      </c>
      <c r="E17109" s="267">
        <v>43867</v>
      </c>
      <c r="F17109" s="285">
        <v>46686</v>
      </c>
      <c r="G17109" s="285" t="s">
        <v>2229</v>
      </c>
      <c r="H17109" s="268" t="s">
        <v>2317</v>
      </c>
      <c r="I17109" s="268" t="s">
        <v>846</v>
      </c>
      <c r="J17109" s="268">
        <v>-64</v>
      </c>
      <c r="K17109" s="83" t="str">
        <f>IFERROR(IFERROR(VLOOKUP(I17109,'DE-PARA'!B:D,3,0),VLOOKUP(I17109,'DE-PARA'!C:D,2,0)),"NÃO ENCONTRADO")</f>
        <v>Pessoal</v>
      </c>
      <c r="L17109" s="50" t="str">
        <f>VLOOKUP(K17109,'Base -Receita-Despesa'!$B:$AS,1,FALSE)</f>
        <v>Pessoal</v>
      </c>
    </row>
    <row r="17110" spans="1:12" x14ac:dyDescent="0.3">
      <c r="A17110" s="82" t="str">
        <f t="shared" si="534"/>
        <v>2020</v>
      </c>
      <c r="B17110" s="263" t="s">
        <v>2228</v>
      </c>
      <c r="C17110" s="264" t="s">
        <v>138</v>
      </c>
      <c r="D17110" s="74" t="str">
        <f t="shared" si="535"/>
        <v>fev/2020</v>
      </c>
      <c r="E17110" s="267">
        <v>43867</v>
      </c>
      <c r="F17110" s="285">
        <v>47476</v>
      </c>
      <c r="G17110" s="285" t="s">
        <v>2229</v>
      </c>
      <c r="H17110" s="268" t="s">
        <v>2317</v>
      </c>
      <c r="I17110" s="268" t="s">
        <v>562</v>
      </c>
      <c r="J17110" s="268">
        <v>-5</v>
      </c>
      <c r="K17110" s="83" t="str">
        <f>IFERROR(IFERROR(VLOOKUP(I17110,'DE-PARA'!B:D,3,0),VLOOKUP(I17110,'DE-PARA'!C:D,2,0)),"NÃO ENCONTRADO")</f>
        <v>Outras Saídas</v>
      </c>
      <c r="L17110" s="50" t="str">
        <f>VLOOKUP(K17110,'Base -Receita-Despesa'!$B:$AS,1,FALSE)</f>
        <v>Outras Saídas</v>
      </c>
    </row>
    <row r="17111" spans="1:12" x14ac:dyDescent="0.3">
      <c r="A17111" s="82" t="str">
        <f t="shared" si="534"/>
        <v>2020</v>
      </c>
      <c r="B17111" s="263" t="s">
        <v>2228</v>
      </c>
      <c r="C17111" s="264" t="s">
        <v>138</v>
      </c>
      <c r="D17111" s="74" t="str">
        <f t="shared" si="535"/>
        <v>fev/2020</v>
      </c>
      <c r="E17111" s="267">
        <v>43867</v>
      </c>
      <c r="F17111" s="285">
        <v>46686</v>
      </c>
      <c r="G17111" s="285" t="s">
        <v>2229</v>
      </c>
      <c r="H17111" s="268" t="s">
        <v>2317</v>
      </c>
      <c r="I17111" s="268" t="s">
        <v>562</v>
      </c>
      <c r="J17111" s="268">
        <v>-3.48</v>
      </c>
      <c r="K17111" s="83" t="str">
        <f>IFERROR(IFERROR(VLOOKUP(I17111,'DE-PARA'!B:D,3,0),VLOOKUP(I17111,'DE-PARA'!C:D,2,0)),"NÃO ENCONTRADO")</f>
        <v>Outras Saídas</v>
      </c>
      <c r="L17111" s="50" t="str">
        <f>VLOOKUP(K17111,'Base -Receita-Despesa'!$B:$AS,1,FALSE)</f>
        <v>Outras Saídas</v>
      </c>
    </row>
    <row r="17112" spans="1:12" x14ac:dyDescent="0.3">
      <c r="A17112" s="82" t="str">
        <f t="shared" si="534"/>
        <v>2020</v>
      </c>
      <c r="B17112" s="263" t="s">
        <v>2228</v>
      </c>
      <c r="C17112" s="264" t="s">
        <v>138</v>
      </c>
      <c r="D17112" s="74" t="str">
        <f t="shared" si="535"/>
        <v>fev/2020</v>
      </c>
      <c r="E17112" s="267">
        <v>43867</v>
      </c>
      <c r="F17112" s="285">
        <v>3631</v>
      </c>
      <c r="G17112" s="285" t="s">
        <v>2229</v>
      </c>
      <c r="H17112" s="268" t="s">
        <v>2231</v>
      </c>
      <c r="I17112" s="268" t="s">
        <v>2185</v>
      </c>
      <c r="J17112" s="269">
        <v>-4357.8900000000003</v>
      </c>
      <c r="K17112" s="83" t="str">
        <f>IFERROR(IFERROR(VLOOKUP(I17112,'DE-PARA'!B:D,3,0),VLOOKUP(I17112,'DE-PARA'!C:D,2,0)),"NÃO ENCONTRADO")</f>
        <v>Materiais</v>
      </c>
      <c r="L17112" s="50" t="str">
        <f>VLOOKUP(K17112,'Base -Receita-Despesa'!$B:$AS,1,FALSE)</f>
        <v>Materiais</v>
      </c>
    </row>
    <row r="17113" spans="1:12" x14ac:dyDescent="0.3">
      <c r="A17113" s="82" t="str">
        <f t="shared" si="534"/>
        <v>2020</v>
      </c>
      <c r="B17113" s="263" t="s">
        <v>2228</v>
      </c>
      <c r="C17113" s="264" t="s">
        <v>138</v>
      </c>
      <c r="D17113" s="74" t="str">
        <f t="shared" si="535"/>
        <v>fev/2020</v>
      </c>
      <c r="E17113" s="267">
        <v>43867</v>
      </c>
      <c r="F17113" s="285" t="s">
        <v>1261</v>
      </c>
      <c r="G17113" s="285" t="s">
        <v>2229</v>
      </c>
      <c r="H17113" s="268" t="s">
        <v>2250</v>
      </c>
      <c r="I17113" s="268" t="s">
        <v>135</v>
      </c>
      <c r="J17113" s="268">
        <v>-9.5</v>
      </c>
      <c r="K17113" s="83" t="str">
        <f>IFERROR(IFERROR(VLOOKUP(I17113,'DE-PARA'!B:D,3,0),VLOOKUP(I17113,'DE-PARA'!C:D,2,0)),"NÃO ENCONTRADO")</f>
        <v>Outras Saídas</v>
      </c>
      <c r="L17113" s="50" t="str">
        <f>VLOOKUP(K17113,'Base -Receita-Despesa'!$B:$AS,1,FALSE)</f>
        <v>Outras Saídas</v>
      </c>
    </row>
    <row r="17114" spans="1:12" x14ac:dyDescent="0.3">
      <c r="A17114" s="82" t="str">
        <f t="shared" si="534"/>
        <v>2020</v>
      </c>
      <c r="B17114" s="263" t="s">
        <v>2228</v>
      </c>
      <c r="C17114" s="264" t="s">
        <v>138</v>
      </c>
      <c r="D17114" s="74" t="str">
        <f t="shared" si="535"/>
        <v>fev/2020</v>
      </c>
      <c r="E17114" s="267">
        <v>43867</v>
      </c>
      <c r="F17114" s="285" t="s">
        <v>1261</v>
      </c>
      <c r="G17114" s="285" t="s">
        <v>2229</v>
      </c>
      <c r="H17114" s="268" t="s">
        <v>262</v>
      </c>
      <c r="I17114" s="268" t="s">
        <v>135</v>
      </c>
      <c r="J17114" s="268">
        <v>-228.78</v>
      </c>
      <c r="K17114" s="83" t="str">
        <f>IFERROR(IFERROR(VLOOKUP(I17114,'DE-PARA'!B:D,3,0),VLOOKUP(I17114,'DE-PARA'!C:D,2,0)),"NÃO ENCONTRADO")</f>
        <v>Outras Saídas</v>
      </c>
      <c r="L17114" s="50" t="str">
        <f>VLOOKUP(K17114,'Base -Receita-Despesa'!$B:$AS,1,FALSE)</f>
        <v>Outras Saídas</v>
      </c>
    </row>
    <row r="17115" spans="1:12" x14ac:dyDescent="0.3">
      <c r="A17115" s="82" t="str">
        <f t="shared" si="534"/>
        <v>2020</v>
      </c>
      <c r="B17115" s="263" t="s">
        <v>2228</v>
      </c>
      <c r="C17115" s="264" t="s">
        <v>138</v>
      </c>
      <c r="D17115" s="74" t="str">
        <f t="shared" si="535"/>
        <v>fev/2020</v>
      </c>
      <c r="E17115" s="267">
        <v>43867</v>
      </c>
      <c r="F17115" s="285" t="s">
        <v>1070</v>
      </c>
      <c r="G17115" s="285" t="s">
        <v>2229</v>
      </c>
      <c r="H17115" s="268" t="s">
        <v>1071</v>
      </c>
      <c r="I17115" s="268" t="s">
        <v>2237</v>
      </c>
      <c r="J17115" s="269">
        <v>5602.74</v>
      </c>
      <c r="K17115" s="83" t="str">
        <f>IFERROR(IFERROR(VLOOKUP(I17115,'DE-PARA'!B:D,3,0),VLOOKUP(I17115,'DE-PARA'!C:D,2,0)),"NÃO ENCONTRADO")</f>
        <v>Entrada Conta Aplicação (+)</v>
      </c>
      <c r="L17115" s="50" t="str">
        <f>VLOOKUP(K17115,'Base -Receita-Despesa'!$B:$AS,1,FALSE)</f>
        <v>ENTRADA CONTA APLICAÇÃO (+)</v>
      </c>
    </row>
    <row r="17116" spans="1:12" x14ac:dyDescent="0.3">
      <c r="A17116" s="82" t="str">
        <f t="shared" si="534"/>
        <v>2020</v>
      </c>
      <c r="B17116" s="263" t="s">
        <v>2228</v>
      </c>
      <c r="C17116" s="264" t="s">
        <v>138</v>
      </c>
      <c r="D17116" s="74" t="str">
        <f t="shared" si="535"/>
        <v>fev/2020</v>
      </c>
      <c r="E17116" s="267">
        <v>43868</v>
      </c>
      <c r="F17116" s="285">
        <v>1476</v>
      </c>
      <c r="G17116" s="285" t="s">
        <v>2229</v>
      </c>
      <c r="H17116" s="268" t="s">
        <v>5197</v>
      </c>
      <c r="I17116" s="268" t="s">
        <v>157</v>
      </c>
      <c r="J17116" s="268">
        <v>325.8</v>
      </c>
      <c r="K17116" s="83" t="str">
        <f>IFERROR(IFERROR(VLOOKUP(I17116,'DE-PARA'!B:D,3,0),VLOOKUP(I17116,'DE-PARA'!C:D,2,0)),"NÃO ENCONTRADO")</f>
        <v>Materiais</v>
      </c>
      <c r="L17116" s="50" t="str">
        <f>VLOOKUP(K17116,'Base -Receita-Despesa'!$B:$AS,1,FALSE)</f>
        <v>Materiais</v>
      </c>
    </row>
    <row r="17117" spans="1:12" x14ac:dyDescent="0.3">
      <c r="A17117" s="82" t="str">
        <f t="shared" si="534"/>
        <v>2020</v>
      </c>
      <c r="B17117" s="263" t="s">
        <v>2240</v>
      </c>
      <c r="C17117" s="264" t="s">
        <v>138</v>
      </c>
      <c r="D17117" s="74" t="str">
        <f t="shared" si="535"/>
        <v>fev/2020</v>
      </c>
      <c r="E17117" s="267">
        <v>43868</v>
      </c>
      <c r="F17117" s="285" t="s">
        <v>5127</v>
      </c>
      <c r="G17117" s="285" t="s">
        <v>2229</v>
      </c>
      <c r="H17117" s="268" t="s">
        <v>2251</v>
      </c>
      <c r="I17117" s="268" t="s">
        <v>126</v>
      </c>
      <c r="J17117" s="269">
        <v>-500000</v>
      </c>
      <c r="K17117" s="83" t="str">
        <f>IFERROR(IFERROR(VLOOKUP(I17117,'DE-PARA'!B:D,3,0),VLOOKUP(I17117,'DE-PARA'!C:D,2,0)),"NÃO ENCONTRADO")</f>
        <v>TEV – Transferências Entre Contas (Entradas)</v>
      </c>
      <c r="L17117" s="50" t="str">
        <f>VLOOKUP(K17117,'Base -Receita-Despesa'!$B:$AS,1,FALSE)</f>
        <v>TEV – Transferências Entre Contas (Entradas)</v>
      </c>
    </row>
    <row r="17118" spans="1:12" x14ac:dyDescent="0.3">
      <c r="A17118" s="82" t="str">
        <f t="shared" si="534"/>
        <v>2020</v>
      </c>
      <c r="B17118" s="263" t="s">
        <v>2240</v>
      </c>
      <c r="C17118" s="264" t="s">
        <v>138</v>
      </c>
      <c r="D17118" s="74" t="str">
        <f t="shared" si="535"/>
        <v>fev/2020</v>
      </c>
      <c r="E17118" s="267">
        <v>43868</v>
      </c>
      <c r="F17118" s="285" t="s">
        <v>1070</v>
      </c>
      <c r="G17118" s="285" t="s">
        <v>2229</v>
      </c>
      <c r="H17118" s="268" t="s">
        <v>1071</v>
      </c>
      <c r="I17118" s="268" t="s">
        <v>2237</v>
      </c>
      <c r="J17118" s="269">
        <v>500000</v>
      </c>
      <c r="K17118" s="83" t="str">
        <f>IFERROR(IFERROR(VLOOKUP(I17118,'DE-PARA'!B:D,3,0),VLOOKUP(I17118,'DE-PARA'!C:D,2,0)),"NÃO ENCONTRADO")</f>
        <v>Entrada Conta Aplicação (+)</v>
      </c>
      <c r="L17118" s="50" t="str">
        <f>VLOOKUP(K17118,'Base -Receita-Despesa'!$B:$AS,1,FALSE)</f>
        <v>ENTRADA CONTA APLICAÇÃO (+)</v>
      </c>
    </row>
    <row r="17119" spans="1:12" x14ac:dyDescent="0.3">
      <c r="A17119" s="82" t="str">
        <f t="shared" si="534"/>
        <v>2020</v>
      </c>
      <c r="B17119" s="263" t="s">
        <v>2228</v>
      </c>
      <c r="C17119" s="264" t="s">
        <v>138</v>
      </c>
      <c r="D17119" s="74" t="str">
        <f t="shared" si="535"/>
        <v>fev/2020</v>
      </c>
      <c r="E17119" s="267">
        <v>43868</v>
      </c>
      <c r="F17119" s="285" t="s">
        <v>5130</v>
      </c>
      <c r="G17119" s="285" t="s">
        <v>2229</v>
      </c>
      <c r="H17119" s="268" t="s">
        <v>72</v>
      </c>
      <c r="I17119" s="268" t="s">
        <v>1064</v>
      </c>
      <c r="J17119" s="269">
        <v>-77936.56</v>
      </c>
      <c r="K17119" s="83" t="str">
        <f>IFERROR(IFERROR(VLOOKUP(I17119,'DE-PARA'!B:D,3,0),VLOOKUP(I17119,'DE-PARA'!C:D,2,0)),"NÃO ENCONTRADO")</f>
        <v>Saídas Da C/A Por Regates (-)</v>
      </c>
      <c r="L17119" s="50" t="str">
        <f>VLOOKUP(K17119,'Base -Receita-Despesa'!$B:$AS,1,FALSE)</f>
        <v>SAÍDAS DA C/A POR REGATES (-)</v>
      </c>
    </row>
    <row r="17120" spans="1:12" x14ac:dyDescent="0.3">
      <c r="A17120" s="82" t="str">
        <f t="shared" si="534"/>
        <v>2020</v>
      </c>
      <c r="B17120" s="263" t="s">
        <v>2228</v>
      </c>
      <c r="C17120" s="264" t="s">
        <v>138</v>
      </c>
      <c r="D17120" s="74" t="str">
        <f t="shared" si="535"/>
        <v>fev/2020</v>
      </c>
      <c r="E17120" s="267">
        <v>43868</v>
      </c>
      <c r="F17120" s="285" t="s">
        <v>5127</v>
      </c>
      <c r="G17120" s="285" t="s">
        <v>2229</v>
      </c>
      <c r="H17120" s="268" t="s">
        <v>2251</v>
      </c>
      <c r="I17120" s="268" t="s">
        <v>126</v>
      </c>
      <c r="J17120" s="269">
        <v>500000</v>
      </c>
      <c r="K17120" s="83" t="str">
        <f>IFERROR(IFERROR(VLOOKUP(I17120,'DE-PARA'!B:D,3,0),VLOOKUP(I17120,'DE-PARA'!C:D,2,0)),"NÃO ENCONTRADO")</f>
        <v>TEV – Transferências Entre Contas (Entradas)</v>
      </c>
      <c r="L17120" s="50" t="str">
        <f>VLOOKUP(K17120,'Base -Receita-Despesa'!$B:$AS,1,FALSE)</f>
        <v>TEV – Transferências Entre Contas (Entradas)</v>
      </c>
    </row>
    <row r="17121" spans="1:12" x14ac:dyDescent="0.3">
      <c r="A17121" s="82" t="str">
        <f t="shared" si="534"/>
        <v>2020</v>
      </c>
      <c r="B17121" s="263" t="s">
        <v>2228</v>
      </c>
      <c r="C17121" s="264" t="s">
        <v>138</v>
      </c>
      <c r="D17121" s="74" t="str">
        <f t="shared" si="535"/>
        <v>fev/2020</v>
      </c>
      <c r="E17121" s="267">
        <v>43868</v>
      </c>
      <c r="F17121" s="285">
        <v>18843</v>
      </c>
      <c r="G17121" s="285" t="s">
        <v>2229</v>
      </c>
      <c r="H17121" s="268" t="s">
        <v>3145</v>
      </c>
      <c r="I17121" s="268" t="s">
        <v>2194</v>
      </c>
      <c r="J17121" s="268">
        <v>-186</v>
      </c>
      <c r="K17121" s="83" t="str">
        <f>IFERROR(IFERROR(VLOOKUP(I17121,'DE-PARA'!B:D,3,0),VLOOKUP(I17121,'DE-PARA'!C:D,2,0)),"NÃO ENCONTRADO")</f>
        <v>Materiais</v>
      </c>
      <c r="L17121" s="50" t="str">
        <f>VLOOKUP(K17121,'Base -Receita-Despesa'!$B:$AS,1,FALSE)</f>
        <v>Materiais</v>
      </c>
    </row>
    <row r="17122" spans="1:12" x14ac:dyDescent="0.3">
      <c r="A17122" s="82" t="str">
        <f t="shared" si="534"/>
        <v>2020</v>
      </c>
      <c r="B17122" s="263" t="s">
        <v>2228</v>
      </c>
      <c r="C17122" s="264" t="s">
        <v>138</v>
      </c>
      <c r="D17122" s="74" t="str">
        <f t="shared" si="535"/>
        <v>fev/2020</v>
      </c>
      <c r="E17122" s="267">
        <v>43868</v>
      </c>
      <c r="F17122" s="285" t="s">
        <v>4377</v>
      </c>
      <c r="G17122" s="285" t="s">
        <v>2229</v>
      </c>
      <c r="H17122" s="268" t="s">
        <v>5198</v>
      </c>
      <c r="I17122" s="268" t="s">
        <v>128</v>
      </c>
      <c r="J17122" s="269">
        <v>-39939.07</v>
      </c>
      <c r="K17122" s="83" t="str">
        <f>IFERROR(IFERROR(VLOOKUP(I17122,'DE-PARA'!B:D,3,0),VLOOKUP(I17122,'DE-PARA'!C:D,2,0)),"NÃO ENCONTRADO")</f>
        <v>Encargos sobre Folha de Pagamento</v>
      </c>
      <c r="L17122" s="50" t="str">
        <f>VLOOKUP(K17122,'Base -Receita-Despesa'!$B:$AS,1,FALSE)</f>
        <v>Encargos sobre Folha de Pagamento</v>
      </c>
    </row>
    <row r="17123" spans="1:12" x14ac:dyDescent="0.3">
      <c r="A17123" s="82" t="str">
        <f t="shared" si="534"/>
        <v>2020</v>
      </c>
      <c r="B17123" s="263" t="s">
        <v>2228</v>
      </c>
      <c r="C17123" s="264" t="s">
        <v>138</v>
      </c>
      <c r="D17123" s="74" t="str">
        <f t="shared" si="535"/>
        <v>fev/2020</v>
      </c>
      <c r="E17123" s="267">
        <v>43868</v>
      </c>
      <c r="F17123" s="285">
        <v>103</v>
      </c>
      <c r="G17123" s="285" t="s">
        <v>2229</v>
      </c>
      <c r="H17123" s="268" t="s">
        <v>4753</v>
      </c>
      <c r="I17123" s="268" t="s">
        <v>2176</v>
      </c>
      <c r="J17123" s="269">
        <v>-8446.5</v>
      </c>
      <c r="K17123" s="83" t="str">
        <f>IFERROR(IFERROR(VLOOKUP(I17123,'DE-PARA'!B:D,3,0),VLOOKUP(I17123,'DE-PARA'!C:D,2,0)),"NÃO ENCONTRADO")</f>
        <v>Pessoal</v>
      </c>
      <c r="L17123" s="50" t="str">
        <f>VLOOKUP(K17123,'Base -Receita-Despesa'!$B:$AS,1,FALSE)</f>
        <v>Pessoal</v>
      </c>
    </row>
    <row r="17124" spans="1:12" x14ac:dyDescent="0.3">
      <c r="A17124" s="82" t="str">
        <f t="shared" si="534"/>
        <v>2020</v>
      </c>
      <c r="B17124" s="263" t="s">
        <v>2228</v>
      </c>
      <c r="C17124" s="264" t="s">
        <v>138</v>
      </c>
      <c r="D17124" s="74" t="str">
        <f t="shared" si="535"/>
        <v>fev/2020</v>
      </c>
      <c r="E17124" s="267">
        <v>43868</v>
      </c>
      <c r="F17124" s="285">
        <v>102</v>
      </c>
      <c r="G17124" s="285" t="s">
        <v>2229</v>
      </c>
      <c r="H17124" s="268" t="s">
        <v>4753</v>
      </c>
      <c r="I17124" s="268" t="s">
        <v>2176</v>
      </c>
      <c r="J17124" s="269">
        <v>-18657.38</v>
      </c>
      <c r="K17124" s="83" t="str">
        <f>IFERROR(IFERROR(VLOOKUP(I17124,'DE-PARA'!B:D,3,0),VLOOKUP(I17124,'DE-PARA'!C:D,2,0)),"NÃO ENCONTRADO")</f>
        <v>Pessoal</v>
      </c>
      <c r="L17124" s="50" t="str">
        <f>VLOOKUP(K17124,'Base -Receita-Despesa'!$B:$AS,1,FALSE)</f>
        <v>Pessoal</v>
      </c>
    </row>
    <row r="17125" spans="1:12" x14ac:dyDescent="0.3">
      <c r="A17125" s="82" t="str">
        <f t="shared" si="534"/>
        <v>2020</v>
      </c>
      <c r="B17125" s="263" t="s">
        <v>2228</v>
      </c>
      <c r="C17125" s="264" t="s">
        <v>138</v>
      </c>
      <c r="D17125" s="74" t="str">
        <f t="shared" si="535"/>
        <v>fev/2020</v>
      </c>
      <c r="E17125" s="267">
        <v>43868</v>
      </c>
      <c r="F17125" s="285">
        <v>312</v>
      </c>
      <c r="G17125" s="285" t="s">
        <v>2229</v>
      </c>
      <c r="H17125" s="268" t="s">
        <v>5156</v>
      </c>
      <c r="I17125" s="268" t="s">
        <v>164</v>
      </c>
      <c r="J17125" s="269">
        <v>-4620</v>
      </c>
      <c r="K17125" s="83" t="str">
        <f>IFERROR(IFERROR(VLOOKUP(I17125,'DE-PARA'!B:D,3,0),VLOOKUP(I17125,'DE-PARA'!C:D,2,0)),"NÃO ENCONTRADO")</f>
        <v>Concessionárias (água, luz e telefone)</v>
      </c>
      <c r="L17125" s="50" t="str">
        <f>VLOOKUP(K17125,'Base -Receita-Despesa'!$B:$AS,1,FALSE)</f>
        <v>Concessionárias (água, luz e telefone)</v>
      </c>
    </row>
    <row r="17126" spans="1:12" x14ac:dyDescent="0.3">
      <c r="A17126" s="82" t="str">
        <f t="shared" si="534"/>
        <v>2020</v>
      </c>
      <c r="B17126" s="263" t="s">
        <v>2228</v>
      </c>
      <c r="C17126" s="264" t="s">
        <v>138</v>
      </c>
      <c r="D17126" s="74" t="str">
        <f t="shared" si="535"/>
        <v>fev/2020</v>
      </c>
      <c r="E17126" s="267">
        <v>43868</v>
      </c>
      <c r="F17126" s="285">
        <v>313</v>
      </c>
      <c r="G17126" s="285" t="s">
        <v>2229</v>
      </c>
      <c r="H17126" s="268" t="s">
        <v>5156</v>
      </c>
      <c r="I17126" s="268" t="s">
        <v>164</v>
      </c>
      <c r="J17126" s="269">
        <v>-1980</v>
      </c>
      <c r="K17126" s="83" t="str">
        <f>IFERROR(IFERROR(VLOOKUP(I17126,'DE-PARA'!B:D,3,0),VLOOKUP(I17126,'DE-PARA'!C:D,2,0)),"NÃO ENCONTRADO")</f>
        <v>Concessionárias (água, luz e telefone)</v>
      </c>
      <c r="L17126" s="50" t="str">
        <f>VLOOKUP(K17126,'Base -Receita-Despesa'!$B:$AS,1,FALSE)</f>
        <v>Concessionárias (água, luz e telefone)</v>
      </c>
    </row>
    <row r="17127" spans="1:12" x14ac:dyDescent="0.3">
      <c r="A17127" s="82" t="str">
        <f t="shared" si="534"/>
        <v>2020</v>
      </c>
      <c r="B17127" s="263" t="s">
        <v>2228</v>
      </c>
      <c r="C17127" s="264" t="s">
        <v>138</v>
      </c>
      <c r="D17127" s="74" t="str">
        <f t="shared" si="535"/>
        <v>fev/2020</v>
      </c>
      <c r="E17127" s="267">
        <v>43868</v>
      </c>
      <c r="F17127" s="285">
        <v>32</v>
      </c>
      <c r="G17127" s="285" t="s">
        <v>2229</v>
      </c>
      <c r="H17127" s="268" t="s">
        <v>5199</v>
      </c>
      <c r="I17127" s="268" t="s">
        <v>119</v>
      </c>
      <c r="J17127" s="269">
        <v>-164047.67000000001</v>
      </c>
      <c r="K17127" s="83" t="str">
        <f>IFERROR(IFERROR(VLOOKUP(I17127,'DE-PARA'!B:D,3,0),VLOOKUP(I17127,'DE-PARA'!C:D,2,0)),"NÃO ENCONTRADO")</f>
        <v>Serviços</v>
      </c>
      <c r="L17127" s="50" t="str">
        <f>VLOOKUP(K17127,'Base -Receita-Despesa'!$B:$AS,1,FALSE)</f>
        <v>Serviços</v>
      </c>
    </row>
    <row r="17128" spans="1:12" x14ac:dyDescent="0.3">
      <c r="A17128" s="82" t="str">
        <f t="shared" si="534"/>
        <v>2020</v>
      </c>
      <c r="B17128" s="263" t="s">
        <v>2228</v>
      </c>
      <c r="C17128" s="264" t="s">
        <v>138</v>
      </c>
      <c r="D17128" s="74" t="str">
        <f t="shared" si="535"/>
        <v>fev/2020</v>
      </c>
      <c r="E17128" s="267">
        <v>43868</v>
      </c>
      <c r="F17128" s="285">
        <v>36</v>
      </c>
      <c r="G17128" s="285" t="s">
        <v>2229</v>
      </c>
      <c r="H17128" s="268" t="s">
        <v>5115</v>
      </c>
      <c r="I17128" s="268" t="s">
        <v>118</v>
      </c>
      <c r="J17128" s="269">
        <v>-79126.59</v>
      </c>
      <c r="K17128" s="83" t="str">
        <f>IFERROR(IFERROR(VLOOKUP(I17128,'DE-PARA'!B:D,3,0),VLOOKUP(I17128,'DE-PARA'!C:D,2,0)),"NÃO ENCONTRADO")</f>
        <v>Serviços</v>
      </c>
      <c r="L17128" s="50" t="str">
        <f>VLOOKUP(K17128,'Base -Receita-Despesa'!$B:$AS,1,FALSE)</f>
        <v>Serviços</v>
      </c>
    </row>
    <row r="17129" spans="1:12" x14ac:dyDescent="0.3">
      <c r="A17129" s="82" t="str">
        <f t="shared" si="534"/>
        <v>2020</v>
      </c>
      <c r="B17129" s="263" t="s">
        <v>2228</v>
      </c>
      <c r="C17129" s="264" t="s">
        <v>138</v>
      </c>
      <c r="D17129" s="74" t="str">
        <f t="shared" si="535"/>
        <v>fev/2020</v>
      </c>
      <c r="E17129" s="267">
        <v>43868</v>
      </c>
      <c r="F17129" s="285" t="s">
        <v>437</v>
      </c>
      <c r="G17129" s="285" t="s">
        <v>2229</v>
      </c>
      <c r="H17129" s="268" t="s">
        <v>438</v>
      </c>
      <c r="I17129" s="268" t="s">
        <v>439</v>
      </c>
      <c r="J17129" s="268">
        <v>-998</v>
      </c>
      <c r="K17129" s="83" t="str">
        <f>IFERROR(IFERROR(VLOOKUP(I17129,'DE-PARA'!B:D,3,0),VLOOKUP(I17129,'DE-PARA'!C:D,2,0)),"NÃO ENCONTRADO")</f>
        <v>Aluguéis</v>
      </c>
      <c r="L17129" s="50" t="str">
        <f>VLOOKUP(K17129,'Base -Receita-Despesa'!$B:$AS,1,FALSE)</f>
        <v>Aluguéis</v>
      </c>
    </row>
    <row r="17130" spans="1:12" x14ac:dyDescent="0.3">
      <c r="A17130" s="82" t="str">
        <f t="shared" ref="A17130:A17193" si="536">IF(K17130="NÃO ENCONTRADO",0,RIGHT(D17130,4))</f>
        <v>2020</v>
      </c>
      <c r="B17130" s="263" t="s">
        <v>2228</v>
      </c>
      <c r="C17130" s="264" t="s">
        <v>138</v>
      </c>
      <c r="D17130" s="74" t="str">
        <f t="shared" si="535"/>
        <v>fev/2020</v>
      </c>
      <c r="E17130" s="267">
        <v>43868</v>
      </c>
      <c r="F17130" s="285">
        <v>19941</v>
      </c>
      <c r="G17130" s="285" t="s">
        <v>2229</v>
      </c>
      <c r="H17130" s="268" t="s">
        <v>5150</v>
      </c>
      <c r="I17130" s="268" t="s">
        <v>2204</v>
      </c>
      <c r="J17130" s="269">
        <v>-2747.7</v>
      </c>
      <c r="K17130" s="83" t="str">
        <f>IFERROR(IFERROR(VLOOKUP(I17130,'DE-PARA'!B:D,3,0),VLOOKUP(I17130,'DE-PARA'!C:D,2,0)),"NÃO ENCONTRADO")</f>
        <v>Serviços</v>
      </c>
      <c r="L17130" s="50" t="str">
        <f>VLOOKUP(K17130,'Base -Receita-Despesa'!$B:$AS,1,FALSE)</f>
        <v>Serviços</v>
      </c>
    </row>
    <row r="17131" spans="1:12" x14ac:dyDescent="0.3">
      <c r="A17131" s="82" t="str">
        <f t="shared" si="536"/>
        <v>2020</v>
      </c>
      <c r="B17131" s="263" t="s">
        <v>2228</v>
      </c>
      <c r="C17131" s="264" t="s">
        <v>138</v>
      </c>
      <c r="D17131" s="74" t="str">
        <f t="shared" si="535"/>
        <v>fev/2020</v>
      </c>
      <c r="E17131" s="267">
        <v>43868</v>
      </c>
      <c r="F17131" s="285">
        <v>736</v>
      </c>
      <c r="G17131" s="285" t="s">
        <v>2229</v>
      </c>
      <c r="H17131" s="268" t="s">
        <v>5165</v>
      </c>
      <c r="I17131" s="268" t="s">
        <v>200</v>
      </c>
      <c r="J17131" s="269">
        <v>-4340.5600000000004</v>
      </c>
      <c r="K17131" s="83" t="str">
        <f>IFERROR(IFERROR(VLOOKUP(I17131,'DE-PARA'!B:D,3,0),VLOOKUP(I17131,'DE-PARA'!C:D,2,0)),"NÃO ENCONTRADO")</f>
        <v>Serviços</v>
      </c>
      <c r="L17131" s="50" t="str">
        <f>VLOOKUP(K17131,'Base -Receita-Despesa'!$B:$AS,1,FALSE)</f>
        <v>Serviços</v>
      </c>
    </row>
    <row r="17132" spans="1:12" x14ac:dyDescent="0.3">
      <c r="A17132" s="82" t="str">
        <f t="shared" si="536"/>
        <v>2020</v>
      </c>
      <c r="B17132" s="263" t="s">
        <v>2228</v>
      </c>
      <c r="C17132" s="264" t="s">
        <v>138</v>
      </c>
      <c r="D17132" s="74" t="str">
        <f t="shared" si="535"/>
        <v>fev/2020</v>
      </c>
      <c r="E17132" s="267">
        <v>43868</v>
      </c>
      <c r="F17132" s="285">
        <v>99</v>
      </c>
      <c r="G17132" s="285" t="s">
        <v>2229</v>
      </c>
      <c r="H17132" s="268" t="s">
        <v>5154</v>
      </c>
      <c r="I17132" s="268" t="s">
        <v>145</v>
      </c>
      <c r="J17132" s="269">
        <v>-27466.5</v>
      </c>
      <c r="K17132" s="83" t="str">
        <f>IFERROR(IFERROR(VLOOKUP(I17132,'DE-PARA'!B:D,3,0),VLOOKUP(I17132,'DE-PARA'!C:D,2,0)),"NÃO ENCONTRADO")</f>
        <v>Serviços</v>
      </c>
      <c r="L17132" s="50" t="str">
        <f>VLOOKUP(K17132,'Base -Receita-Despesa'!$B:$AS,1,FALSE)</f>
        <v>Serviços</v>
      </c>
    </row>
    <row r="17133" spans="1:12" x14ac:dyDescent="0.3">
      <c r="A17133" s="82" t="str">
        <f t="shared" si="536"/>
        <v>2020</v>
      </c>
      <c r="B17133" s="263" t="s">
        <v>2228</v>
      </c>
      <c r="C17133" s="264" t="s">
        <v>138</v>
      </c>
      <c r="D17133" s="74" t="str">
        <f t="shared" si="535"/>
        <v>fev/2020</v>
      </c>
      <c r="E17133" s="267">
        <v>43868</v>
      </c>
      <c r="F17133" s="285">
        <v>1950</v>
      </c>
      <c r="G17133" s="285" t="s">
        <v>2229</v>
      </c>
      <c r="H17133" s="268" t="s">
        <v>5178</v>
      </c>
      <c r="I17133" s="268" t="s">
        <v>2182</v>
      </c>
      <c r="J17133" s="269">
        <v>-1460.79</v>
      </c>
      <c r="K17133" s="83" t="str">
        <f>IFERROR(IFERROR(VLOOKUP(I17133,'DE-PARA'!B:D,3,0),VLOOKUP(I17133,'DE-PARA'!C:D,2,0)),"NÃO ENCONTRADO")</f>
        <v>Materiais</v>
      </c>
      <c r="L17133" s="50" t="str">
        <f>VLOOKUP(K17133,'Base -Receita-Despesa'!$B:$AS,1,FALSE)</f>
        <v>Materiais</v>
      </c>
    </row>
    <row r="17134" spans="1:12" x14ac:dyDescent="0.3">
      <c r="A17134" s="82" t="str">
        <f t="shared" si="536"/>
        <v>2020</v>
      </c>
      <c r="B17134" s="263" t="s">
        <v>2228</v>
      </c>
      <c r="C17134" s="264" t="s">
        <v>138</v>
      </c>
      <c r="D17134" s="74" t="str">
        <f t="shared" si="535"/>
        <v>fev/2020</v>
      </c>
      <c r="E17134" s="267">
        <v>43868</v>
      </c>
      <c r="F17134" s="285">
        <v>14060</v>
      </c>
      <c r="G17134" s="285" t="s">
        <v>2229</v>
      </c>
      <c r="H17134" s="268" t="s">
        <v>5170</v>
      </c>
      <c r="I17134" s="268" t="s">
        <v>2181</v>
      </c>
      <c r="J17134" s="269">
        <v>-4091</v>
      </c>
      <c r="K17134" s="83" t="str">
        <f>IFERROR(IFERROR(VLOOKUP(I17134,'DE-PARA'!B:D,3,0),VLOOKUP(I17134,'DE-PARA'!C:D,2,0)),"NÃO ENCONTRADO")</f>
        <v>Materiais</v>
      </c>
      <c r="L17134" s="50" t="str">
        <f>VLOOKUP(K17134,'Base -Receita-Despesa'!$B:$AS,1,FALSE)</f>
        <v>Materiais</v>
      </c>
    </row>
    <row r="17135" spans="1:12" x14ac:dyDescent="0.3">
      <c r="A17135" s="82" t="str">
        <f t="shared" si="536"/>
        <v>2020</v>
      </c>
      <c r="B17135" s="263" t="s">
        <v>2228</v>
      </c>
      <c r="C17135" s="264" t="s">
        <v>138</v>
      </c>
      <c r="D17135" s="74" t="str">
        <f t="shared" si="535"/>
        <v>fev/2020</v>
      </c>
      <c r="E17135" s="267">
        <v>43868</v>
      </c>
      <c r="F17135" s="285">
        <v>19088</v>
      </c>
      <c r="G17135" s="285" t="s">
        <v>2229</v>
      </c>
      <c r="H17135" s="268" t="s">
        <v>5152</v>
      </c>
      <c r="I17135" s="268" t="s">
        <v>618</v>
      </c>
      <c r="J17135" s="269">
        <v>-23936.77</v>
      </c>
      <c r="K17135" s="83" t="str">
        <f>IFERROR(IFERROR(VLOOKUP(I17135,'DE-PARA'!B:D,3,0),VLOOKUP(I17135,'DE-PARA'!C:D,2,0)),"NÃO ENCONTRADO")</f>
        <v>Serviços</v>
      </c>
      <c r="L17135" s="50" t="str">
        <f>VLOOKUP(K17135,'Base -Receita-Despesa'!$B:$AS,1,FALSE)</f>
        <v>Serviços</v>
      </c>
    </row>
    <row r="17136" spans="1:12" x14ac:dyDescent="0.3">
      <c r="A17136" s="82" t="str">
        <f t="shared" si="536"/>
        <v>2020</v>
      </c>
      <c r="B17136" s="263" t="s">
        <v>2228</v>
      </c>
      <c r="C17136" s="264" t="s">
        <v>138</v>
      </c>
      <c r="D17136" s="74" t="str">
        <f t="shared" si="535"/>
        <v>fev/2020</v>
      </c>
      <c r="E17136" s="267">
        <v>43868</v>
      </c>
      <c r="F17136" s="285">
        <v>10284</v>
      </c>
      <c r="G17136" s="285" t="s">
        <v>2229</v>
      </c>
      <c r="H17136" s="268" t="s">
        <v>2299</v>
      </c>
      <c r="I17136" s="268" t="s">
        <v>2181</v>
      </c>
      <c r="J17136" s="269">
        <v>-2019.6</v>
      </c>
      <c r="K17136" s="83" t="str">
        <f>IFERROR(IFERROR(VLOOKUP(I17136,'DE-PARA'!B:D,3,0),VLOOKUP(I17136,'DE-PARA'!C:D,2,0)),"NÃO ENCONTRADO")</f>
        <v>Materiais</v>
      </c>
      <c r="L17136" s="50" t="str">
        <f>VLOOKUP(K17136,'Base -Receita-Despesa'!$B:$AS,1,FALSE)</f>
        <v>Materiais</v>
      </c>
    </row>
    <row r="17137" spans="1:12" x14ac:dyDescent="0.3">
      <c r="A17137" s="82" t="str">
        <f t="shared" si="536"/>
        <v>2020</v>
      </c>
      <c r="B17137" s="263" t="s">
        <v>2228</v>
      </c>
      <c r="C17137" s="264" t="s">
        <v>138</v>
      </c>
      <c r="D17137" s="74" t="str">
        <f t="shared" si="535"/>
        <v>fev/2020</v>
      </c>
      <c r="E17137" s="267">
        <v>43868</v>
      </c>
      <c r="F17137" s="285">
        <v>10284</v>
      </c>
      <c r="G17137" s="285" t="s">
        <v>2229</v>
      </c>
      <c r="H17137" s="268" t="s">
        <v>2299</v>
      </c>
      <c r="I17137" s="268" t="s">
        <v>562</v>
      </c>
      <c r="J17137" s="268">
        <v>-296.57</v>
      </c>
      <c r="K17137" s="83" t="str">
        <f>IFERROR(IFERROR(VLOOKUP(I17137,'DE-PARA'!B:D,3,0),VLOOKUP(I17137,'DE-PARA'!C:D,2,0)),"NÃO ENCONTRADO")</f>
        <v>Outras Saídas</v>
      </c>
      <c r="L17137" s="50" t="str">
        <f>VLOOKUP(K17137,'Base -Receita-Despesa'!$B:$AS,1,FALSE)</f>
        <v>Outras Saídas</v>
      </c>
    </row>
    <row r="17138" spans="1:12" x14ac:dyDescent="0.3">
      <c r="A17138" s="82" t="str">
        <f t="shared" si="536"/>
        <v>2020</v>
      </c>
      <c r="B17138" s="263" t="s">
        <v>2228</v>
      </c>
      <c r="C17138" s="264" t="s">
        <v>138</v>
      </c>
      <c r="D17138" s="74" t="str">
        <f t="shared" si="535"/>
        <v>fev/2020</v>
      </c>
      <c r="E17138" s="267">
        <v>43868</v>
      </c>
      <c r="F17138" s="285">
        <v>111149</v>
      </c>
      <c r="G17138" s="285" t="s">
        <v>2229</v>
      </c>
      <c r="H17138" s="268" t="s">
        <v>2602</v>
      </c>
      <c r="I17138" s="268" t="s">
        <v>2182</v>
      </c>
      <c r="J17138" s="269">
        <v>-5868.51</v>
      </c>
      <c r="K17138" s="83" t="str">
        <f>IFERROR(IFERROR(VLOOKUP(I17138,'DE-PARA'!B:D,3,0),VLOOKUP(I17138,'DE-PARA'!C:D,2,0)),"NÃO ENCONTRADO")</f>
        <v>Materiais</v>
      </c>
      <c r="L17138" s="50" t="str">
        <f>VLOOKUP(K17138,'Base -Receita-Despesa'!$B:$AS,1,FALSE)</f>
        <v>Materiais</v>
      </c>
    </row>
    <row r="17139" spans="1:12" x14ac:dyDescent="0.3">
      <c r="A17139" s="82" t="str">
        <f t="shared" si="536"/>
        <v>2020</v>
      </c>
      <c r="B17139" s="263" t="s">
        <v>2228</v>
      </c>
      <c r="C17139" s="264" t="s">
        <v>138</v>
      </c>
      <c r="D17139" s="74" t="str">
        <f t="shared" si="535"/>
        <v>fev/2020</v>
      </c>
      <c r="E17139" s="267">
        <v>43868</v>
      </c>
      <c r="F17139" s="285">
        <v>112515</v>
      </c>
      <c r="G17139" s="285" t="s">
        <v>2229</v>
      </c>
      <c r="H17139" s="268" t="s">
        <v>2602</v>
      </c>
      <c r="I17139" s="268" t="s">
        <v>2181</v>
      </c>
      <c r="J17139" s="269">
        <v>-4112.6899999999996</v>
      </c>
      <c r="K17139" s="83" t="str">
        <f>IFERROR(IFERROR(VLOOKUP(I17139,'DE-PARA'!B:D,3,0),VLOOKUP(I17139,'DE-PARA'!C:D,2,0)),"NÃO ENCONTRADO")</f>
        <v>Materiais</v>
      </c>
      <c r="L17139" s="50" t="str">
        <f>VLOOKUP(K17139,'Base -Receita-Despesa'!$B:$AS,1,FALSE)</f>
        <v>Materiais</v>
      </c>
    </row>
    <row r="17140" spans="1:12" x14ac:dyDescent="0.3">
      <c r="A17140" s="82" t="str">
        <f t="shared" si="536"/>
        <v>2020</v>
      </c>
      <c r="B17140" s="263" t="s">
        <v>2228</v>
      </c>
      <c r="C17140" s="264" t="s">
        <v>138</v>
      </c>
      <c r="D17140" s="74" t="str">
        <f t="shared" si="535"/>
        <v>fev/2020</v>
      </c>
      <c r="E17140" s="267">
        <v>43868</v>
      </c>
      <c r="F17140" s="285">
        <v>3619</v>
      </c>
      <c r="G17140" s="285" t="s">
        <v>2229</v>
      </c>
      <c r="H17140" s="268" t="s">
        <v>2231</v>
      </c>
      <c r="I17140" s="268" t="s">
        <v>2185</v>
      </c>
      <c r="J17140" s="269">
        <v>-2913</v>
      </c>
      <c r="K17140" s="83" t="str">
        <f>IFERROR(IFERROR(VLOOKUP(I17140,'DE-PARA'!B:D,3,0),VLOOKUP(I17140,'DE-PARA'!C:D,2,0)),"NÃO ENCONTRADO")</f>
        <v>Materiais</v>
      </c>
      <c r="L17140" s="50" t="str">
        <f>VLOOKUP(K17140,'Base -Receita-Despesa'!$B:$AS,1,FALSE)</f>
        <v>Materiais</v>
      </c>
    </row>
    <row r="17141" spans="1:12" x14ac:dyDescent="0.3">
      <c r="A17141" s="82" t="str">
        <f t="shared" si="536"/>
        <v>2020</v>
      </c>
      <c r="B17141" s="263" t="s">
        <v>2228</v>
      </c>
      <c r="C17141" s="264" t="s">
        <v>138</v>
      </c>
      <c r="D17141" s="74" t="str">
        <f t="shared" si="535"/>
        <v>fev/2020</v>
      </c>
      <c r="E17141" s="267">
        <v>43868</v>
      </c>
      <c r="F17141" s="285">
        <v>3207</v>
      </c>
      <c r="G17141" s="285" t="s">
        <v>2229</v>
      </c>
      <c r="H17141" s="268" t="s">
        <v>2231</v>
      </c>
      <c r="I17141" s="268" t="s">
        <v>2185</v>
      </c>
      <c r="J17141" s="268">
        <v>-450</v>
      </c>
      <c r="K17141" s="83" t="str">
        <f>IFERROR(IFERROR(VLOOKUP(I17141,'DE-PARA'!B:D,3,0),VLOOKUP(I17141,'DE-PARA'!C:D,2,0)),"NÃO ENCONTRADO")</f>
        <v>Materiais</v>
      </c>
      <c r="L17141" s="50" t="str">
        <f>VLOOKUP(K17141,'Base -Receita-Despesa'!$B:$AS,1,FALSE)</f>
        <v>Materiais</v>
      </c>
    </row>
    <row r="17142" spans="1:12" x14ac:dyDescent="0.3">
      <c r="A17142" s="82" t="str">
        <f t="shared" si="536"/>
        <v>2020</v>
      </c>
      <c r="B17142" s="263" t="s">
        <v>2228</v>
      </c>
      <c r="C17142" s="264" t="s">
        <v>138</v>
      </c>
      <c r="D17142" s="74" t="str">
        <f t="shared" si="535"/>
        <v>fev/2020</v>
      </c>
      <c r="E17142" s="267">
        <v>43868</v>
      </c>
      <c r="F17142" s="285">
        <v>3689</v>
      </c>
      <c r="G17142" s="285" t="s">
        <v>2229</v>
      </c>
      <c r="H17142" s="268" t="s">
        <v>2231</v>
      </c>
      <c r="I17142" s="268" t="s">
        <v>2185</v>
      </c>
      <c r="J17142" s="269">
        <v>-4488.17</v>
      </c>
      <c r="K17142" s="83" t="str">
        <f>IFERROR(IFERROR(VLOOKUP(I17142,'DE-PARA'!B:D,3,0),VLOOKUP(I17142,'DE-PARA'!C:D,2,0)),"NÃO ENCONTRADO")</f>
        <v>Materiais</v>
      </c>
      <c r="L17142" s="50" t="str">
        <f>VLOOKUP(K17142,'Base -Receita-Despesa'!$B:$AS,1,FALSE)</f>
        <v>Materiais</v>
      </c>
    </row>
    <row r="17143" spans="1:12" x14ac:dyDescent="0.3">
      <c r="A17143" s="82" t="str">
        <f t="shared" si="536"/>
        <v>2020</v>
      </c>
      <c r="B17143" s="263" t="s">
        <v>2228</v>
      </c>
      <c r="C17143" s="264" t="s">
        <v>138</v>
      </c>
      <c r="D17143" s="74" t="str">
        <f t="shared" si="535"/>
        <v>fev/2020</v>
      </c>
      <c r="E17143" s="267">
        <v>43868</v>
      </c>
      <c r="F17143" s="285">
        <v>101</v>
      </c>
      <c r="G17143" s="285" t="s">
        <v>2229</v>
      </c>
      <c r="H17143" s="268" t="s">
        <v>5049</v>
      </c>
      <c r="I17143" s="268" t="s">
        <v>2176</v>
      </c>
      <c r="J17143" s="269">
        <v>-120801.41</v>
      </c>
      <c r="K17143" s="83" t="str">
        <f>IFERROR(IFERROR(VLOOKUP(I17143,'DE-PARA'!B:D,3,0),VLOOKUP(I17143,'DE-PARA'!C:D,2,0)),"NÃO ENCONTRADO")</f>
        <v>Pessoal</v>
      </c>
      <c r="L17143" s="50" t="str">
        <f>VLOOKUP(K17143,'Base -Receita-Despesa'!$B:$AS,1,FALSE)</f>
        <v>Pessoal</v>
      </c>
    </row>
    <row r="17144" spans="1:12" x14ac:dyDescent="0.3">
      <c r="A17144" s="82" t="str">
        <f t="shared" si="536"/>
        <v>2020</v>
      </c>
      <c r="B17144" s="263" t="s">
        <v>2228</v>
      </c>
      <c r="C17144" s="264" t="s">
        <v>138</v>
      </c>
      <c r="D17144" s="74" t="str">
        <f t="shared" si="535"/>
        <v>fev/2020</v>
      </c>
      <c r="E17144" s="267">
        <v>43868</v>
      </c>
      <c r="F17144" s="285">
        <v>2269</v>
      </c>
      <c r="G17144" s="285" t="s">
        <v>2229</v>
      </c>
      <c r="H17144" s="268" t="s">
        <v>5178</v>
      </c>
      <c r="I17144" s="268" t="s">
        <v>2182</v>
      </c>
      <c r="J17144" s="268">
        <v>-444</v>
      </c>
      <c r="K17144" s="83" t="str">
        <f>IFERROR(IFERROR(VLOOKUP(I17144,'DE-PARA'!B:D,3,0),VLOOKUP(I17144,'DE-PARA'!C:D,2,0)),"NÃO ENCONTRADO")</f>
        <v>Materiais</v>
      </c>
      <c r="L17144" s="50" t="str">
        <f>VLOOKUP(K17144,'Base -Receita-Despesa'!$B:$AS,1,FALSE)</f>
        <v>Materiais</v>
      </c>
    </row>
    <row r="17145" spans="1:12" x14ac:dyDescent="0.3">
      <c r="A17145" s="82" t="str">
        <f t="shared" si="536"/>
        <v>2020</v>
      </c>
      <c r="B17145" s="263" t="s">
        <v>2228</v>
      </c>
      <c r="C17145" s="264" t="s">
        <v>138</v>
      </c>
      <c r="D17145" s="74" t="str">
        <f t="shared" si="535"/>
        <v>fev/2020</v>
      </c>
      <c r="E17145" s="267">
        <v>43868</v>
      </c>
      <c r="F17145" s="285">
        <v>154333</v>
      </c>
      <c r="G17145" s="285" t="s">
        <v>2229</v>
      </c>
      <c r="H17145" s="268" t="s">
        <v>4662</v>
      </c>
      <c r="I17145" s="268" t="s">
        <v>2182</v>
      </c>
      <c r="J17145" s="268">
        <v>-605.58000000000004</v>
      </c>
      <c r="K17145" s="83" t="str">
        <f>IFERROR(IFERROR(VLOOKUP(I17145,'DE-PARA'!B:D,3,0),VLOOKUP(I17145,'DE-PARA'!C:D,2,0)),"NÃO ENCONTRADO")</f>
        <v>Materiais</v>
      </c>
      <c r="L17145" s="50" t="str">
        <f>VLOOKUP(K17145,'Base -Receita-Despesa'!$B:$AS,1,FALSE)</f>
        <v>Materiais</v>
      </c>
    </row>
    <row r="17146" spans="1:12" x14ac:dyDescent="0.3">
      <c r="A17146" s="82" t="str">
        <f t="shared" si="536"/>
        <v>2020</v>
      </c>
      <c r="B17146" s="263" t="s">
        <v>2228</v>
      </c>
      <c r="C17146" s="264" t="s">
        <v>138</v>
      </c>
      <c r="D17146" s="74" t="str">
        <f t="shared" si="535"/>
        <v>fev/2020</v>
      </c>
      <c r="E17146" s="267">
        <v>43868</v>
      </c>
      <c r="F17146" s="285">
        <v>471</v>
      </c>
      <c r="G17146" s="285" t="s">
        <v>2229</v>
      </c>
      <c r="H17146" s="268" t="s">
        <v>4391</v>
      </c>
      <c r="I17146" s="268" t="s">
        <v>2202</v>
      </c>
      <c r="J17146" s="269">
        <v>-6284.1</v>
      </c>
      <c r="K17146" s="83" t="str">
        <f>IFERROR(IFERROR(VLOOKUP(I17146,'DE-PARA'!B:D,3,0),VLOOKUP(I17146,'DE-PARA'!C:D,2,0)),"NÃO ENCONTRADO")</f>
        <v>Serviços</v>
      </c>
      <c r="L17146" s="50" t="str">
        <f>VLOOKUP(K17146,'Base -Receita-Despesa'!$B:$AS,1,FALSE)</f>
        <v>Serviços</v>
      </c>
    </row>
    <row r="17147" spans="1:12" x14ac:dyDescent="0.3">
      <c r="A17147" s="82" t="str">
        <f t="shared" si="536"/>
        <v>2020</v>
      </c>
      <c r="B17147" s="263" t="s">
        <v>2228</v>
      </c>
      <c r="C17147" s="264" t="s">
        <v>138</v>
      </c>
      <c r="D17147" s="74" t="str">
        <f t="shared" si="535"/>
        <v>fev/2020</v>
      </c>
      <c r="E17147" s="267">
        <v>43868</v>
      </c>
      <c r="F17147" s="285">
        <v>651</v>
      </c>
      <c r="G17147" s="285" t="s">
        <v>2229</v>
      </c>
      <c r="H17147" s="268" t="s">
        <v>5157</v>
      </c>
      <c r="I17147" s="268" t="s">
        <v>116</v>
      </c>
      <c r="J17147" s="269">
        <v>-8111.96</v>
      </c>
      <c r="K17147" s="83" t="str">
        <f>IFERROR(IFERROR(VLOOKUP(I17147,'DE-PARA'!B:D,3,0),VLOOKUP(I17147,'DE-PARA'!C:D,2,0)),"NÃO ENCONTRADO")</f>
        <v>Serviços</v>
      </c>
      <c r="L17147" s="50" t="str">
        <f>VLOOKUP(K17147,'Base -Receita-Despesa'!$B:$AS,1,FALSE)</f>
        <v>Serviços</v>
      </c>
    </row>
    <row r="17148" spans="1:12" x14ac:dyDescent="0.3">
      <c r="A17148" s="82" t="str">
        <f t="shared" si="536"/>
        <v>2020</v>
      </c>
      <c r="B17148" s="263" t="s">
        <v>2228</v>
      </c>
      <c r="C17148" s="264" t="s">
        <v>138</v>
      </c>
      <c r="D17148" s="74" t="str">
        <f t="shared" si="535"/>
        <v>fev/2020</v>
      </c>
      <c r="E17148" s="267">
        <v>43868</v>
      </c>
      <c r="F17148" s="285">
        <v>650</v>
      </c>
      <c r="G17148" s="285" t="s">
        <v>2229</v>
      </c>
      <c r="H17148" s="268" t="s">
        <v>5157</v>
      </c>
      <c r="I17148" s="268" t="s">
        <v>116</v>
      </c>
      <c r="J17148" s="269">
        <v>-14595.05</v>
      </c>
      <c r="K17148" s="83" t="str">
        <f>IFERROR(IFERROR(VLOOKUP(I17148,'DE-PARA'!B:D,3,0),VLOOKUP(I17148,'DE-PARA'!C:D,2,0)),"NÃO ENCONTRADO")</f>
        <v>Serviços</v>
      </c>
      <c r="L17148" s="50" t="str">
        <f>VLOOKUP(K17148,'Base -Receita-Despesa'!$B:$AS,1,FALSE)</f>
        <v>Serviços</v>
      </c>
    </row>
    <row r="17149" spans="1:12" x14ac:dyDescent="0.3">
      <c r="A17149" s="82" t="str">
        <f t="shared" si="536"/>
        <v>2020</v>
      </c>
      <c r="B17149" s="263" t="s">
        <v>2228</v>
      </c>
      <c r="C17149" s="264" t="s">
        <v>138</v>
      </c>
      <c r="D17149" s="74" t="str">
        <f t="shared" si="535"/>
        <v>fev/2020</v>
      </c>
      <c r="E17149" s="267">
        <v>43868</v>
      </c>
      <c r="F17149" s="285" t="s">
        <v>1261</v>
      </c>
      <c r="G17149" s="285" t="s">
        <v>2229</v>
      </c>
      <c r="H17149" s="268" t="s">
        <v>2250</v>
      </c>
      <c r="I17149" s="268" t="s">
        <v>135</v>
      </c>
      <c r="J17149" s="268">
        <v>-9.5</v>
      </c>
      <c r="K17149" s="83" t="str">
        <f>IFERROR(IFERROR(VLOOKUP(I17149,'DE-PARA'!B:D,3,0),VLOOKUP(I17149,'DE-PARA'!C:D,2,0)),"NÃO ENCONTRADO")</f>
        <v>Outras Saídas</v>
      </c>
      <c r="L17149" s="50" t="str">
        <f>VLOOKUP(K17149,'Base -Receita-Despesa'!$B:$AS,1,FALSE)</f>
        <v>Outras Saídas</v>
      </c>
    </row>
    <row r="17150" spans="1:12" x14ac:dyDescent="0.3">
      <c r="A17150" s="82" t="str">
        <f t="shared" si="536"/>
        <v>2020</v>
      </c>
      <c r="B17150" s="263" t="s">
        <v>2228</v>
      </c>
      <c r="C17150" s="264" t="s">
        <v>138</v>
      </c>
      <c r="D17150" s="74" t="str">
        <f t="shared" si="535"/>
        <v>fev/2020</v>
      </c>
      <c r="E17150" s="267">
        <v>43868</v>
      </c>
      <c r="F17150" s="285" t="s">
        <v>1261</v>
      </c>
      <c r="G17150" s="285" t="s">
        <v>2229</v>
      </c>
      <c r="H17150" s="268" t="s">
        <v>2250</v>
      </c>
      <c r="I17150" s="268" t="s">
        <v>135</v>
      </c>
      <c r="J17150" s="268">
        <v>-9.5</v>
      </c>
      <c r="K17150" s="83" t="str">
        <f>IFERROR(IFERROR(VLOOKUP(I17150,'DE-PARA'!B:D,3,0),VLOOKUP(I17150,'DE-PARA'!C:D,2,0)),"NÃO ENCONTRADO")</f>
        <v>Outras Saídas</v>
      </c>
      <c r="L17150" s="50" t="str">
        <f>VLOOKUP(K17150,'Base -Receita-Despesa'!$B:$AS,1,FALSE)</f>
        <v>Outras Saídas</v>
      </c>
    </row>
    <row r="17151" spans="1:12" x14ac:dyDescent="0.3">
      <c r="A17151" s="82" t="str">
        <f t="shared" si="536"/>
        <v>2020</v>
      </c>
      <c r="B17151" s="263" t="s">
        <v>2228</v>
      </c>
      <c r="C17151" s="264" t="s">
        <v>138</v>
      </c>
      <c r="D17151" s="74" t="str">
        <f t="shared" si="535"/>
        <v>fev/2020</v>
      </c>
      <c r="E17151" s="267">
        <v>43868</v>
      </c>
      <c r="F17151" s="285" t="s">
        <v>1261</v>
      </c>
      <c r="G17151" s="285" t="s">
        <v>2229</v>
      </c>
      <c r="H17151" s="268" t="s">
        <v>2250</v>
      </c>
      <c r="I17151" s="268" t="s">
        <v>135</v>
      </c>
      <c r="J17151" s="268">
        <v>-9.5</v>
      </c>
      <c r="K17151" s="83" t="str">
        <f>IFERROR(IFERROR(VLOOKUP(I17151,'DE-PARA'!B:D,3,0),VLOOKUP(I17151,'DE-PARA'!C:D,2,0)),"NÃO ENCONTRADO")</f>
        <v>Outras Saídas</v>
      </c>
      <c r="L17151" s="50" t="str">
        <f>VLOOKUP(K17151,'Base -Receita-Despesa'!$B:$AS,1,FALSE)</f>
        <v>Outras Saídas</v>
      </c>
    </row>
    <row r="17152" spans="1:12" x14ac:dyDescent="0.3">
      <c r="A17152" s="82" t="str">
        <f t="shared" si="536"/>
        <v>2020</v>
      </c>
      <c r="B17152" s="263" t="s">
        <v>2228</v>
      </c>
      <c r="C17152" s="264" t="s">
        <v>138</v>
      </c>
      <c r="D17152" s="74" t="str">
        <f t="shared" si="535"/>
        <v>fev/2020</v>
      </c>
      <c r="E17152" s="267">
        <v>43868</v>
      </c>
      <c r="F17152" s="285" t="s">
        <v>1261</v>
      </c>
      <c r="G17152" s="285" t="s">
        <v>2229</v>
      </c>
      <c r="H17152" s="268" t="s">
        <v>2250</v>
      </c>
      <c r="I17152" s="268" t="s">
        <v>135</v>
      </c>
      <c r="J17152" s="268">
        <v>-9.5</v>
      </c>
      <c r="K17152" s="83" t="str">
        <f>IFERROR(IFERROR(VLOOKUP(I17152,'DE-PARA'!B:D,3,0),VLOOKUP(I17152,'DE-PARA'!C:D,2,0)),"NÃO ENCONTRADO")</f>
        <v>Outras Saídas</v>
      </c>
      <c r="L17152" s="50" t="str">
        <f>VLOOKUP(K17152,'Base -Receita-Despesa'!$B:$AS,1,FALSE)</f>
        <v>Outras Saídas</v>
      </c>
    </row>
    <row r="17153" spans="1:12" x14ac:dyDescent="0.3">
      <c r="A17153" s="82" t="str">
        <f t="shared" si="536"/>
        <v>2020</v>
      </c>
      <c r="B17153" s="263" t="s">
        <v>2228</v>
      </c>
      <c r="C17153" s="264" t="s">
        <v>138</v>
      </c>
      <c r="D17153" s="74" t="str">
        <f t="shared" si="535"/>
        <v>fev/2020</v>
      </c>
      <c r="E17153" s="267">
        <v>43868</v>
      </c>
      <c r="F17153" s="285" t="s">
        <v>1261</v>
      </c>
      <c r="G17153" s="285" t="s">
        <v>2229</v>
      </c>
      <c r="H17153" s="268" t="s">
        <v>2250</v>
      </c>
      <c r="I17153" s="268" t="s">
        <v>135</v>
      </c>
      <c r="J17153" s="268">
        <v>-9.5</v>
      </c>
      <c r="K17153" s="83" t="str">
        <f>IFERROR(IFERROR(VLOOKUP(I17153,'DE-PARA'!B:D,3,0),VLOOKUP(I17153,'DE-PARA'!C:D,2,0)),"NÃO ENCONTRADO")</f>
        <v>Outras Saídas</v>
      </c>
      <c r="L17153" s="50" t="str">
        <f>VLOOKUP(K17153,'Base -Receita-Despesa'!$B:$AS,1,FALSE)</f>
        <v>Outras Saídas</v>
      </c>
    </row>
    <row r="17154" spans="1:12" x14ac:dyDescent="0.3">
      <c r="A17154" s="82" t="str">
        <f t="shared" si="536"/>
        <v>2020</v>
      </c>
      <c r="B17154" s="263" t="s">
        <v>2228</v>
      </c>
      <c r="C17154" s="264" t="s">
        <v>138</v>
      </c>
      <c r="D17154" s="74" t="str">
        <f t="shared" si="535"/>
        <v>fev/2020</v>
      </c>
      <c r="E17154" s="267">
        <v>43868</v>
      </c>
      <c r="F17154" s="285" t="s">
        <v>1261</v>
      </c>
      <c r="G17154" s="285" t="s">
        <v>2229</v>
      </c>
      <c r="H17154" s="268" t="s">
        <v>2250</v>
      </c>
      <c r="I17154" s="268" t="s">
        <v>135</v>
      </c>
      <c r="J17154" s="268">
        <v>-9.5</v>
      </c>
      <c r="K17154" s="83" t="str">
        <f>IFERROR(IFERROR(VLOOKUP(I17154,'DE-PARA'!B:D,3,0),VLOOKUP(I17154,'DE-PARA'!C:D,2,0)),"NÃO ENCONTRADO")</f>
        <v>Outras Saídas</v>
      </c>
      <c r="L17154" s="50" t="str">
        <f>VLOOKUP(K17154,'Base -Receita-Despesa'!$B:$AS,1,FALSE)</f>
        <v>Outras Saídas</v>
      </c>
    </row>
    <row r="17155" spans="1:12" x14ac:dyDescent="0.3">
      <c r="A17155" s="82" t="str">
        <f t="shared" si="536"/>
        <v>2020</v>
      </c>
      <c r="B17155" s="263" t="s">
        <v>2228</v>
      </c>
      <c r="C17155" s="264" t="s">
        <v>138</v>
      </c>
      <c r="D17155" s="74" t="str">
        <f t="shared" si="535"/>
        <v>fev/2020</v>
      </c>
      <c r="E17155" s="267">
        <v>43868</v>
      </c>
      <c r="F17155" s="285" t="s">
        <v>1261</v>
      </c>
      <c r="G17155" s="285" t="s">
        <v>2229</v>
      </c>
      <c r="H17155" s="268" t="s">
        <v>2250</v>
      </c>
      <c r="I17155" s="268" t="s">
        <v>135</v>
      </c>
      <c r="J17155" s="268">
        <v>-9.5</v>
      </c>
      <c r="K17155" s="83" t="str">
        <f>IFERROR(IFERROR(VLOOKUP(I17155,'DE-PARA'!B:D,3,0),VLOOKUP(I17155,'DE-PARA'!C:D,2,0)),"NÃO ENCONTRADO")</f>
        <v>Outras Saídas</v>
      </c>
      <c r="L17155" s="50" t="str">
        <f>VLOOKUP(K17155,'Base -Receita-Despesa'!$B:$AS,1,FALSE)</f>
        <v>Outras Saídas</v>
      </c>
    </row>
    <row r="17156" spans="1:12" x14ac:dyDescent="0.3">
      <c r="A17156" s="82" t="str">
        <f t="shared" si="536"/>
        <v>2020</v>
      </c>
      <c r="B17156" s="263" t="s">
        <v>2228</v>
      </c>
      <c r="C17156" s="264" t="s">
        <v>138</v>
      </c>
      <c r="D17156" s="74" t="str">
        <f t="shared" ref="D17156:D17219" si="537">TEXT(E17156,"mmm/aaaa")</f>
        <v>fev/2020</v>
      </c>
      <c r="E17156" s="267">
        <v>43868</v>
      </c>
      <c r="F17156" s="285" t="s">
        <v>1261</v>
      </c>
      <c r="G17156" s="285" t="s">
        <v>2229</v>
      </c>
      <c r="H17156" s="268" t="s">
        <v>2250</v>
      </c>
      <c r="I17156" s="268" t="s">
        <v>135</v>
      </c>
      <c r="J17156" s="268">
        <v>-9.5</v>
      </c>
      <c r="K17156" s="83" t="str">
        <f>IFERROR(IFERROR(VLOOKUP(I17156,'DE-PARA'!B:D,3,0),VLOOKUP(I17156,'DE-PARA'!C:D,2,0)),"NÃO ENCONTRADO")</f>
        <v>Outras Saídas</v>
      </c>
      <c r="L17156" s="50" t="str">
        <f>VLOOKUP(K17156,'Base -Receita-Despesa'!$B:$AS,1,FALSE)</f>
        <v>Outras Saídas</v>
      </c>
    </row>
    <row r="17157" spans="1:12" x14ac:dyDescent="0.3">
      <c r="A17157" s="82" t="str">
        <f t="shared" si="536"/>
        <v>2020</v>
      </c>
      <c r="B17157" s="263" t="s">
        <v>2228</v>
      </c>
      <c r="C17157" s="264" t="s">
        <v>138</v>
      </c>
      <c r="D17157" s="74" t="str">
        <f t="shared" si="537"/>
        <v>fev/2020</v>
      </c>
      <c r="E17157" s="267">
        <v>43868</v>
      </c>
      <c r="F17157" s="285" t="s">
        <v>1261</v>
      </c>
      <c r="G17157" s="285" t="s">
        <v>2229</v>
      </c>
      <c r="H17157" s="268" t="s">
        <v>2250</v>
      </c>
      <c r="I17157" s="268" t="s">
        <v>135</v>
      </c>
      <c r="J17157" s="268">
        <v>-9.5</v>
      </c>
      <c r="K17157" s="83" t="str">
        <f>IFERROR(IFERROR(VLOOKUP(I17157,'DE-PARA'!B:D,3,0),VLOOKUP(I17157,'DE-PARA'!C:D,2,0)),"NÃO ENCONTRADO")</f>
        <v>Outras Saídas</v>
      </c>
      <c r="L17157" s="50" t="str">
        <f>VLOOKUP(K17157,'Base -Receita-Despesa'!$B:$AS,1,FALSE)</f>
        <v>Outras Saídas</v>
      </c>
    </row>
    <row r="17158" spans="1:12" x14ac:dyDescent="0.3">
      <c r="A17158" s="82" t="str">
        <f t="shared" si="536"/>
        <v>2020</v>
      </c>
      <c r="B17158" s="263" t="s">
        <v>2228</v>
      </c>
      <c r="C17158" s="264" t="s">
        <v>138</v>
      </c>
      <c r="D17158" s="74" t="str">
        <f t="shared" si="537"/>
        <v>fev/2020</v>
      </c>
      <c r="E17158" s="267">
        <v>43868</v>
      </c>
      <c r="F17158" s="285" t="s">
        <v>1261</v>
      </c>
      <c r="G17158" s="285" t="s">
        <v>2229</v>
      </c>
      <c r="H17158" s="268" t="s">
        <v>2250</v>
      </c>
      <c r="I17158" s="268" t="s">
        <v>135</v>
      </c>
      <c r="J17158" s="268">
        <v>-9.5</v>
      </c>
      <c r="K17158" s="83" t="str">
        <f>IFERROR(IFERROR(VLOOKUP(I17158,'DE-PARA'!B:D,3,0),VLOOKUP(I17158,'DE-PARA'!C:D,2,0)),"NÃO ENCONTRADO")</f>
        <v>Outras Saídas</v>
      </c>
      <c r="L17158" s="50" t="str">
        <f>VLOOKUP(K17158,'Base -Receita-Despesa'!$B:$AS,1,FALSE)</f>
        <v>Outras Saídas</v>
      </c>
    </row>
    <row r="17159" spans="1:12" x14ac:dyDescent="0.3">
      <c r="A17159" s="82" t="str">
        <f t="shared" si="536"/>
        <v>2020</v>
      </c>
      <c r="B17159" s="263" t="s">
        <v>2228</v>
      </c>
      <c r="C17159" s="264" t="s">
        <v>138</v>
      </c>
      <c r="D17159" s="74" t="str">
        <f t="shared" si="537"/>
        <v>fev/2020</v>
      </c>
      <c r="E17159" s="267">
        <v>43868</v>
      </c>
      <c r="F17159" s="285" t="s">
        <v>1261</v>
      </c>
      <c r="G17159" s="285" t="s">
        <v>2229</v>
      </c>
      <c r="H17159" s="268" t="s">
        <v>2250</v>
      </c>
      <c r="I17159" s="268" t="s">
        <v>135</v>
      </c>
      <c r="J17159" s="268">
        <v>-9.5</v>
      </c>
      <c r="K17159" s="83" t="str">
        <f>IFERROR(IFERROR(VLOOKUP(I17159,'DE-PARA'!B:D,3,0),VLOOKUP(I17159,'DE-PARA'!C:D,2,0)),"NÃO ENCONTRADO")</f>
        <v>Outras Saídas</v>
      </c>
      <c r="L17159" s="50" t="str">
        <f>VLOOKUP(K17159,'Base -Receita-Despesa'!$B:$AS,1,FALSE)</f>
        <v>Outras Saídas</v>
      </c>
    </row>
    <row r="17160" spans="1:12" x14ac:dyDescent="0.3">
      <c r="A17160" s="82" t="str">
        <f t="shared" si="536"/>
        <v>2020</v>
      </c>
      <c r="B17160" s="263" t="s">
        <v>2228</v>
      </c>
      <c r="C17160" s="264" t="s">
        <v>138</v>
      </c>
      <c r="D17160" s="74" t="str">
        <f t="shared" si="537"/>
        <v>fev/2020</v>
      </c>
      <c r="E17160" s="267">
        <v>43868</v>
      </c>
      <c r="F17160" s="285" t="s">
        <v>1261</v>
      </c>
      <c r="G17160" s="285" t="s">
        <v>2229</v>
      </c>
      <c r="H17160" s="268" t="s">
        <v>2250</v>
      </c>
      <c r="I17160" s="268" t="s">
        <v>135</v>
      </c>
      <c r="J17160" s="268">
        <v>-9.5</v>
      </c>
      <c r="K17160" s="83" t="str">
        <f>IFERROR(IFERROR(VLOOKUP(I17160,'DE-PARA'!B:D,3,0),VLOOKUP(I17160,'DE-PARA'!C:D,2,0)),"NÃO ENCONTRADO")</f>
        <v>Outras Saídas</v>
      </c>
      <c r="L17160" s="50" t="str">
        <f>VLOOKUP(K17160,'Base -Receita-Despesa'!$B:$AS,1,FALSE)</f>
        <v>Outras Saídas</v>
      </c>
    </row>
    <row r="17161" spans="1:12" x14ac:dyDescent="0.3">
      <c r="A17161" s="82" t="str">
        <f t="shared" si="536"/>
        <v>2020</v>
      </c>
      <c r="B17161" s="263" t="s">
        <v>2228</v>
      </c>
      <c r="C17161" s="264" t="s">
        <v>138</v>
      </c>
      <c r="D17161" s="74" t="str">
        <f t="shared" si="537"/>
        <v>fev/2020</v>
      </c>
      <c r="E17161" s="267">
        <v>43868</v>
      </c>
      <c r="F17161" s="285" t="s">
        <v>1261</v>
      </c>
      <c r="G17161" s="285" t="s">
        <v>2229</v>
      </c>
      <c r="H17161" s="268" t="s">
        <v>2250</v>
      </c>
      <c r="I17161" s="268" t="s">
        <v>135</v>
      </c>
      <c r="J17161" s="268">
        <v>-9.5</v>
      </c>
      <c r="K17161" s="83" t="str">
        <f>IFERROR(IFERROR(VLOOKUP(I17161,'DE-PARA'!B:D,3,0),VLOOKUP(I17161,'DE-PARA'!C:D,2,0)),"NÃO ENCONTRADO")</f>
        <v>Outras Saídas</v>
      </c>
      <c r="L17161" s="50" t="str">
        <f>VLOOKUP(K17161,'Base -Receita-Despesa'!$B:$AS,1,FALSE)</f>
        <v>Outras Saídas</v>
      </c>
    </row>
    <row r="17162" spans="1:12" x14ac:dyDescent="0.3">
      <c r="A17162" s="82" t="str">
        <f t="shared" si="536"/>
        <v>2020</v>
      </c>
      <c r="B17162" s="263" t="s">
        <v>2228</v>
      </c>
      <c r="C17162" s="264" t="s">
        <v>138</v>
      </c>
      <c r="D17162" s="74" t="str">
        <f t="shared" si="537"/>
        <v>fev/2020</v>
      </c>
      <c r="E17162" s="267">
        <v>43868</v>
      </c>
      <c r="F17162" s="285" t="s">
        <v>1261</v>
      </c>
      <c r="G17162" s="285" t="s">
        <v>2229</v>
      </c>
      <c r="H17162" s="268" t="s">
        <v>2250</v>
      </c>
      <c r="I17162" s="268" t="s">
        <v>135</v>
      </c>
      <c r="J17162" s="268">
        <v>-9.5</v>
      </c>
      <c r="K17162" s="83" t="str">
        <f>IFERROR(IFERROR(VLOOKUP(I17162,'DE-PARA'!B:D,3,0),VLOOKUP(I17162,'DE-PARA'!C:D,2,0)),"NÃO ENCONTRADO")</f>
        <v>Outras Saídas</v>
      </c>
      <c r="L17162" s="50" t="str">
        <f>VLOOKUP(K17162,'Base -Receita-Despesa'!$B:$AS,1,FALSE)</f>
        <v>Outras Saídas</v>
      </c>
    </row>
    <row r="17163" spans="1:12" x14ac:dyDescent="0.3">
      <c r="A17163" s="82" t="str">
        <f t="shared" si="536"/>
        <v>2020</v>
      </c>
      <c r="B17163" s="263" t="s">
        <v>2228</v>
      </c>
      <c r="C17163" s="264" t="s">
        <v>138</v>
      </c>
      <c r="D17163" s="74" t="str">
        <f t="shared" si="537"/>
        <v>fev/2020</v>
      </c>
      <c r="E17163" s="267">
        <v>43868</v>
      </c>
      <c r="F17163" s="285" t="s">
        <v>1261</v>
      </c>
      <c r="G17163" s="285" t="s">
        <v>2229</v>
      </c>
      <c r="H17163" s="268" t="s">
        <v>2250</v>
      </c>
      <c r="I17163" s="268" t="s">
        <v>135</v>
      </c>
      <c r="J17163" s="268">
        <v>-9.5</v>
      </c>
      <c r="K17163" s="83" t="str">
        <f>IFERROR(IFERROR(VLOOKUP(I17163,'DE-PARA'!B:D,3,0),VLOOKUP(I17163,'DE-PARA'!C:D,2,0)),"NÃO ENCONTRADO")</f>
        <v>Outras Saídas</v>
      </c>
      <c r="L17163" s="50" t="str">
        <f>VLOOKUP(K17163,'Base -Receita-Despesa'!$B:$AS,1,FALSE)</f>
        <v>Outras Saídas</v>
      </c>
    </row>
    <row r="17164" spans="1:12" x14ac:dyDescent="0.3">
      <c r="A17164" s="82" t="str">
        <f t="shared" si="536"/>
        <v>2020</v>
      </c>
      <c r="B17164" s="263" t="s">
        <v>2228</v>
      </c>
      <c r="C17164" s="264" t="s">
        <v>138</v>
      </c>
      <c r="D17164" s="74" t="str">
        <f t="shared" si="537"/>
        <v>fev/2020</v>
      </c>
      <c r="E17164" s="267">
        <v>43868</v>
      </c>
      <c r="F17164" s="285" t="s">
        <v>1261</v>
      </c>
      <c r="G17164" s="285" t="s">
        <v>2229</v>
      </c>
      <c r="H17164" s="268" t="s">
        <v>2250</v>
      </c>
      <c r="I17164" s="268" t="s">
        <v>135</v>
      </c>
      <c r="J17164" s="268">
        <v>-9.5</v>
      </c>
      <c r="K17164" s="83" t="str">
        <f>IFERROR(IFERROR(VLOOKUP(I17164,'DE-PARA'!B:D,3,0),VLOOKUP(I17164,'DE-PARA'!C:D,2,0)),"NÃO ENCONTRADO")</f>
        <v>Outras Saídas</v>
      </c>
      <c r="L17164" s="50" t="str">
        <f>VLOOKUP(K17164,'Base -Receita-Despesa'!$B:$AS,1,FALSE)</f>
        <v>Outras Saídas</v>
      </c>
    </row>
    <row r="17165" spans="1:12" x14ac:dyDescent="0.3">
      <c r="A17165" s="82" t="str">
        <f t="shared" si="536"/>
        <v>2020</v>
      </c>
      <c r="B17165" s="263" t="s">
        <v>2228</v>
      </c>
      <c r="C17165" s="264" t="s">
        <v>138</v>
      </c>
      <c r="D17165" s="74" t="str">
        <f t="shared" si="537"/>
        <v>fev/2020</v>
      </c>
      <c r="E17165" s="267">
        <v>43868</v>
      </c>
      <c r="F17165" s="285" t="s">
        <v>1261</v>
      </c>
      <c r="G17165" s="285" t="s">
        <v>2229</v>
      </c>
      <c r="H17165" s="268" t="s">
        <v>2250</v>
      </c>
      <c r="I17165" s="268" t="s">
        <v>135</v>
      </c>
      <c r="J17165" s="268">
        <v>-9.5</v>
      </c>
      <c r="K17165" s="83" t="str">
        <f>IFERROR(IFERROR(VLOOKUP(I17165,'DE-PARA'!B:D,3,0),VLOOKUP(I17165,'DE-PARA'!C:D,2,0)),"NÃO ENCONTRADO")</f>
        <v>Outras Saídas</v>
      </c>
      <c r="L17165" s="50" t="str">
        <f>VLOOKUP(K17165,'Base -Receita-Despesa'!$B:$AS,1,FALSE)</f>
        <v>Outras Saídas</v>
      </c>
    </row>
    <row r="17166" spans="1:12" x14ac:dyDescent="0.3">
      <c r="A17166" s="82" t="str">
        <f t="shared" si="536"/>
        <v>2020</v>
      </c>
      <c r="B17166" s="263" t="s">
        <v>2228</v>
      </c>
      <c r="C17166" s="264" t="s">
        <v>138</v>
      </c>
      <c r="D17166" s="74" t="str">
        <f t="shared" si="537"/>
        <v>fev/2020</v>
      </c>
      <c r="E17166" s="267">
        <v>43868</v>
      </c>
      <c r="F17166" s="285" t="s">
        <v>1070</v>
      </c>
      <c r="G17166" s="285" t="s">
        <v>2229</v>
      </c>
      <c r="H17166" s="268" t="s">
        <v>1071</v>
      </c>
      <c r="I17166" s="268" t="s">
        <v>2237</v>
      </c>
      <c r="J17166" s="269">
        <v>130807.43</v>
      </c>
      <c r="K17166" s="83" t="str">
        <f>IFERROR(IFERROR(VLOOKUP(I17166,'DE-PARA'!B:D,3,0),VLOOKUP(I17166,'DE-PARA'!C:D,2,0)),"NÃO ENCONTRADO")</f>
        <v>Entrada Conta Aplicação (+)</v>
      </c>
      <c r="L17166" s="50" t="str">
        <f>VLOOKUP(K17166,'Base -Receita-Despesa'!$B:$AS,1,FALSE)</f>
        <v>ENTRADA CONTA APLICAÇÃO (+)</v>
      </c>
    </row>
    <row r="17167" spans="1:12" x14ac:dyDescent="0.3">
      <c r="A17167" s="82" t="str">
        <f t="shared" si="536"/>
        <v>2020</v>
      </c>
      <c r="B17167" s="263" t="s">
        <v>2240</v>
      </c>
      <c r="C17167" s="264" t="s">
        <v>138</v>
      </c>
      <c r="D17167" s="74" t="str">
        <f t="shared" si="537"/>
        <v>fev/2020</v>
      </c>
      <c r="E17167" s="267">
        <v>43871</v>
      </c>
      <c r="F17167" s="285" t="s">
        <v>5127</v>
      </c>
      <c r="G17167" s="285" t="s">
        <v>2229</v>
      </c>
      <c r="H17167" s="268" t="s">
        <v>2251</v>
      </c>
      <c r="I17167" s="268" t="s">
        <v>126</v>
      </c>
      <c r="J17167" s="269">
        <v>-500000</v>
      </c>
      <c r="K17167" s="83" t="str">
        <f>IFERROR(IFERROR(VLOOKUP(I17167,'DE-PARA'!B:D,3,0),VLOOKUP(I17167,'DE-PARA'!C:D,2,0)),"NÃO ENCONTRADO")</f>
        <v>TEV – Transferências Entre Contas (Entradas)</v>
      </c>
      <c r="L17167" s="50" t="str">
        <f>VLOOKUP(K17167,'Base -Receita-Despesa'!$B:$AS,1,FALSE)</f>
        <v>TEV – Transferências Entre Contas (Entradas)</v>
      </c>
    </row>
    <row r="17168" spans="1:12" x14ac:dyDescent="0.3">
      <c r="A17168" s="82" t="str">
        <f t="shared" si="536"/>
        <v>2020</v>
      </c>
      <c r="B17168" s="263" t="s">
        <v>2240</v>
      </c>
      <c r="C17168" s="264" t="s">
        <v>138</v>
      </c>
      <c r="D17168" s="74" t="str">
        <f t="shared" si="537"/>
        <v>fev/2020</v>
      </c>
      <c r="E17168" s="267">
        <v>43871</v>
      </c>
      <c r="F17168" s="285" t="s">
        <v>1070</v>
      </c>
      <c r="G17168" s="285" t="s">
        <v>2229</v>
      </c>
      <c r="H17168" s="268" t="s">
        <v>1071</v>
      </c>
      <c r="I17168" s="268" t="s">
        <v>2237</v>
      </c>
      <c r="J17168" s="269">
        <v>500000</v>
      </c>
      <c r="K17168" s="83" t="str">
        <f>IFERROR(IFERROR(VLOOKUP(I17168,'DE-PARA'!B:D,3,0),VLOOKUP(I17168,'DE-PARA'!C:D,2,0)),"NÃO ENCONTRADO")</f>
        <v>Entrada Conta Aplicação (+)</v>
      </c>
      <c r="L17168" s="50" t="str">
        <f>VLOOKUP(K17168,'Base -Receita-Despesa'!$B:$AS,1,FALSE)</f>
        <v>ENTRADA CONTA APLICAÇÃO (+)</v>
      </c>
    </row>
    <row r="17169" spans="1:12" x14ac:dyDescent="0.3">
      <c r="A17169" s="82" t="str">
        <f t="shared" si="536"/>
        <v>2020</v>
      </c>
      <c r="B17169" s="263" t="s">
        <v>2228</v>
      </c>
      <c r="C17169" s="264" t="s">
        <v>138</v>
      </c>
      <c r="D17169" s="74" t="str">
        <f t="shared" si="537"/>
        <v>fev/2020</v>
      </c>
      <c r="E17169" s="267">
        <v>43871</v>
      </c>
      <c r="F17169" s="285" t="s">
        <v>5130</v>
      </c>
      <c r="G17169" s="285" t="s">
        <v>2229</v>
      </c>
      <c r="H17169" s="268" t="s">
        <v>72</v>
      </c>
      <c r="I17169" s="268" t="s">
        <v>1064</v>
      </c>
      <c r="J17169" s="269">
        <v>-455375.15</v>
      </c>
      <c r="K17169" s="83" t="str">
        <f>IFERROR(IFERROR(VLOOKUP(I17169,'DE-PARA'!B:D,3,0),VLOOKUP(I17169,'DE-PARA'!C:D,2,0)),"NÃO ENCONTRADO")</f>
        <v>Saídas Da C/A Por Regates (-)</v>
      </c>
      <c r="L17169" s="50" t="str">
        <f>VLOOKUP(K17169,'Base -Receita-Despesa'!$B:$AS,1,FALSE)</f>
        <v>SAÍDAS DA C/A POR REGATES (-)</v>
      </c>
    </row>
    <row r="17170" spans="1:12" x14ac:dyDescent="0.3">
      <c r="A17170" s="82" t="str">
        <f t="shared" si="536"/>
        <v>2020</v>
      </c>
      <c r="B17170" s="263" t="s">
        <v>2228</v>
      </c>
      <c r="C17170" s="264" t="s">
        <v>138</v>
      </c>
      <c r="D17170" s="74" t="str">
        <f t="shared" si="537"/>
        <v>fev/2020</v>
      </c>
      <c r="E17170" s="267">
        <v>43871</v>
      </c>
      <c r="F17170" s="285">
        <v>7923</v>
      </c>
      <c r="G17170" s="285" t="s">
        <v>2229</v>
      </c>
      <c r="H17170" s="268" t="s">
        <v>2399</v>
      </c>
      <c r="I17170" s="268" t="s">
        <v>232</v>
      </c>
      <c r="J17170" s="268">
        <v>819.9</v>
      </c>
      <c r="K17170" s="83" t="str">
        <f>IFERROR(IFERROR(VLOOKUP(I17170,'DE-PARA'!B:D,3,0),VLOOKUP(I17170,'DE-PARA'!C:D,2,0)),"NÃO ENCONTRADO")</f>
        <v>Materiais</v>
      </c>
      <c r="L17170" s="50" t="str">
        <f>VLOOKUP(K17170,'Base -Receita-Despesa'!$B:$AS,1,FALSE)</f>
        <v>Materiais</v>
      </c>
    </row>
    <row r="17171" spans="1:12" x14ac:dyDescent="0.3">
      <c r="A17171" s="82" t="str">
        <f t="shared" si="536"/>
        <v>2020</v>
      </c>
      <c r="B17171" s="263" t="s">
        <v>2228</v>
      </c>
      <c r="C17171" s="264" t="s">
        <v>138</v>
      </c>
      <c r="D17171" s="74" t="str">
        <f t="shared" si="537"/>
        <v>fev/2020</v>
      </c>
      <c r="E17171" s="267">
        <v>43871</v>
      </c>
      <c r="F17171" s="285">
        <v>2406</v>
      </c>
      <c r="G17171" s="285" t="s">
        <v>2229</v>
      </c>
      <c r="H17171" s="268" t="s">
        <v>5200</v>
      </c>
      <c r="I17171" s="283" t="s">
        <v>241</v>
      </c>
      <c r="J17171" s="268">
        <v>50</v>
      </c>
      <c r="K17171" s="83" t="str">
        <f>IFERROR(IFERROR(VLOOKUP(I17171,'DE-PARA'!B:D,3,0),VLOOKUP(I17171,'DE-PARA'!C:D,2,0)),"NÃO ENCONTRADO")</f>
        <v>Serviços</v>
      </c>
      <c r="L17171" s="50" t="str">
        <f>VLOOKUP(K17171,'Base -Receita-Despesa'!$B:$AS,1,FALSE)</f>
        <v>Serviços</v>
      </c>
    </row>
    <row r="17172" spans="1:12" x14ac:dyDescent="0.3">
      <c r="A17172" s="82" t="str">
        <f t="shared" si="536"/>
        <v>2020</v>
      </c>
      <c r="B17172" s="263" t="s">
        <v>2228</v>
      </c>
      <c r="C17172" s="264" t="s">
        <v>138</v>
      </c>
      <c r="D17172" s="74" t="str">
        <f t="shared" si="537"/>
        <v>fev/2020</v>
      </c>
      <c r="E17172" s="267">
        <v>43871</v>
      </c>
      <c r="F17172" s="285">
        <v>32648</v>
      </c>
      <c r="G17172" s="285" t="s">
        <v>2229</v>
      </c>
      <c r="H17172" s="268" t="s">
        <v>5200</v>
      </c>
      <c r="I17172" s="283" t="s">
        <v>241</v>
      </c>
      <c r="J17172" s="268">
        <v>458</v>
      </c>
      <c r="K17172" s="83" t="str">
        <f>IFERROR(IFERROR(VLOOKUP(I17172,'DE-PARA'!B:D,3,0),VLOOKUP(I17172,'DE-PARA'!C:D,2,0)),"NÃO ENCONTRADO")</f>
        <v>Serviços</v>
      </c>
      <c r="L17172" s="50" t="str">
        <f>VLOOKUP(K17172,'Base -Receita-Despesa'!$B:$AS,1,FALSE)</f>
        <v>Serviços</v>
      </c>
    </row>
    <row r="17173" spans="1:12" x14ac:dyDescent="0.3">
      <c r="A17173" s="82" t="str">
        <f t="shared" si="536"/>
        <v>2020</v>
      </c>
      <c r="B17173" s="263" t="s">
        <v>2228</v>
      </c>
      <c r="C17173" s="264" t="s">
        <v>138</v>
      </c>
      <c r="D17173" s="74" t="str">
        <f t="shared" si="537"/>
        <v>fev/2020</v>
      </c>
      <c r="E17173" s="267">
        <v>43871</v>
      </c>
      <c r="F17173" s="285">
        <v>32691</v>
      </c>
      <c r="G17173" s="285" t="s">
        <v>2229</v>
      </c>
      <c r="H17173" s="268" t="s">
        <v>5200</v>
      </c>
      <c r="I17173" s="283" t="s">
        <v>241</v>
      </c>
      <c r="J17173" s="268">
        <v>470</v>
      </c>
      <c r="K17173" s="83" t="str">
        <f>IFERROR(IFERROR(VLOOKUP(I17173,'DE-PARA'!B:D,3,0),VLOOKUP(I17173,'DE-PARA'!C:D,2,0)),"NÃO ENCONTRADO")</f>
        <v>Serviços</v>
      </c>
      <c r="L17173" s="50" t="str">
        <f>VLOOKUP(K17173,'Base -Receita-Despesa'!$B:$AS,1,FALSE)</f>
        <v>Serviços</v>
      </c>
    </row>
    <row r="17174" spans="1:12" x14ac:dyDescent="0.3">
      <c r="A17174" s="82" t="str">
        <f t="shared" si="536"/>
        <v>2020</v>
      </c>
      <c r="B17174" s="263" t="s">
        <v>2228</v>
      </c>
      <c r="C17174" s="264" t="s">
        <v>138</v>
      </c>
      <c r="D17174" s="74" t="str">
        <f t="shared" si="537"/>
        <v>fev/2020</v>
      </c>
      <c r="E17174" s="267">
        <v>43871</v>
      </c>
      <c r="F17174" s="285" t="s">
        <v>5127</v>
      </c>
      <c r="G17174" s="285" t="s">
        <v>2229</v>
      </c>
      <c r="H17174" s="268" t="s">
        <v>2251</v>
      </c>
      <c r="I17174" s="268" t="s">
        <v>126</v>
      </c>
      <c r="J17174" s="269">
        <v>500000</v>
      </c>
      <c r="K17174" s="83" t="str">
        <f>IFERROR(IFERROR(VLOOKUP(I17174,'DE-PARA'!B:D,3,0),VLOOKUP(I17174,'DE-PARA'!C:D,2,0)),"NÃO ENCONTRADO")</f>
        <v>TEV – Transferências Entre Contas (Entradas)</v>
      </c>
      <c r="L17174" s="50" t="str">
        <f>VLOOKUP(K17174,'Base -Receita-Despesa'!$B:$AS,1,FALSE)</f>
        <v>TEV – Transferências Entre Contas (Entradas)</v>
      </c>
    </row>
    <row r="17175" spans="1:12" x14ac:dyDescent="0.3">
      <c r="A17175" s="82" t="str">
        <f t="shared" si="536"/>
        <v>2020</v>
      </c>
      <c r="B17175" s="263" t="s">
        <v>2228</v>
      </c>
      <c r="C17175" s="264" t="s">
        <v>138</v>
      </c>
      <c r="D17175" s="74" t="str">
        <f t="shared" si="537"/>
        <v>fev/2020</v>
      </c>
      <c r="E17175" s="267">
        <v>43871</v>
      </c>
      <c r="F17175" s="285" t="s">
        <v>4412</v>
      </c>
      <c r="G17175" s="285" t="s">
        <v>2229</v>
      </c>
      <c r="H17175" s="268" t="s">
        <v>5201</v>
      </c>
      <c r="I17175" s="268" t="s">
        <v>128</v>
      </c>
      <c r="J17175" s="269">
        <v>-8497.42</v>
      </c>
      <c r="K17175" s="83" t="str">
        <f>IFERROR(IFERROR(VLOOKUP(I17175,'DE-PARA'!B:D,3,0),VLOOKUP(I17175,'DE-PARA'!C:D,2,0)),"NÃO ENCONTRADO")</f>
        <v>Encargos sobre Folha de Pagamento</v>
      </c>
      <c r="L17175" s="50" t="str">
        <f>VLOOKUP(K17175,'Base -Receita-Despesa'!$B:$AS,1,FALSE)</f>
        <v>Encargos sobre Folha de Pagamento</v>
      </c>
    </row>
    <row r="17176" spans="1:12" x14ac:dyDescent="0.3">
      <c r="A17176" s="82" t="str">
        <f t="shared" si="536"/>
        <v>2020</v>
      </c>
      <c r="B17176" s="263" t="s">
        <v>2228</v>
      </c>
      <c r="C17176" s="264" t="s">
        <v>138</v>
      </c>
      <c r="D17176" s="74" t="str">
        <f t="shared" si="537"/>
        <v>fev/2020</v>
      </c>
      <c r="E17176" s="267">
        <v>43871</v>
      </c>
      <c r="F17176" s="285" t="s">
        <v>4412</v>
      </c>
      <c r="G17176" s="285" t="s">
        <v>2229</v>
      </c>
      <c r="H17176" s="268" t="s">
        <v>5202</v>
      </c>
      <c r="I17176" s="268" t="s">
        <v>128</v>
      </c>
      <c r="J17176" s="269">
        <v>-1405.02</v>
      </c>
      <c r="K17176" s="83" t="str">
        <f>IFERROR(IFERROR(VLOOKUP(I17176,'DE-PARA'!B:D,3,0),VLOOKUP(I17176,'DE-PARA'!C:D,2,0)),"NÃO ENCONTRADO")</f>
        <v>Encargos sobre Folha de Pagamento</v>
      </c>
      <c r="L17176" s="50" t="str">
        <f>VLOOKUP(K17176,'Base -Receita-Despesa'!$B:$AS,1,FALSE)</f>
        <v>Encargos sobre Folha de Pagamento</v>
      </c>
    </row>
    <row r="17177" spans="1:12" x14ac:dyDescent="0.3">
      <c r="A17177" s="82" t="str">
        <f t="shared" si="536"/>
        <v>2020</v>
      </c>
      <c r="B17177" s="263" t="s">
        <v>2228</v>
      </c>
      <c r="C17177" s="264" t="s">
        <v>138</v>
      </c>
      <c r="D17177" s="74" t="str">
        <f t="shared" si="537"/>
        <v>fev/2020</v>
      </c>
      <c r="E17177" s="267">
        <v>43871</v>
      </c>
      <c r="F17177" s="285">
        <v>2106283540</v>
      </c>
      <c r="G17177" s="285" t="s">
        <v>2229</v>
      </c>
      <c r="H17177" s="268" t="s">
        <v>4529</v>
      </c>
      <c r="I17177" s="268" t="s">
        <v>5137</v>
      </c>
      <c r="J17177" s="269">
        <v>-4465.3</v>
      </c>
      <c r="K17177" s="83" t="str">
        <f>IFERROR(IFERROR(VLOOKUP(I17177,'DE-PARA'!B:D,3,0),VLOOKUP(I17177,'DE-PARA'!C:D,2,0)),"NÃO ENCONTRADO")</f>
        <v>Concessionárias (água, luz e telefone)</v>
      </c>
      <c r="L17177" s="50" t="str">
        <f>VLOOKUP(K17177,'Base -Receita-Despesa'!$B:$AS,1,FALSE)</f>
        <v>Concessionárias (água, luz e telefone)</v>
      </c>
    </row>
    <row r="17178" spans="1:12" x14ac:dyDescent="0.3">
      <c r="A17178" s="82" t="str">
        <f t="shared" si="536"/>
        <v>2020</v>
      </c>
      <c r="B17178" s="263" t="s">
        <v>2228</v>
      </c>
      <c r="C17178" s="264" t="s">
        <v>138</v>
      </c>
      <c r="D17178" s="74" t="str">
        <f t="shared" si="537"/>
        <v>fev/2020</v>
      </c>
      <c r="E17178" s="267">
        <v>43871</v>
      </c>
      <c r="F17178" s="285">
        <v>73672</v>
      </c>
      <c r="G17178" s="285" t="s">
        <v>2229</v>
      </c>
      <c r="H17178" s="268" t="s">
        <v>5203</v>
      </c>
      <c r="I17178" s="268" t="s">
        <v>2183</v>
      </c>
      <c r="J17178" s="269">
        <v>-1410.3</v>
      </c>
      <c r="K17178" s="83" t="str">
        <f>IFERROR(IFERROR(VLOOKUP(I17178,'DE-PARA'!B:D,3,0),VLOOKUP(I17178,'DE-PARA'!C:D,2,0)),"NÃO ENCONTRADO")</f>
        <v>Materiais</v>
      </c>
      <c r="L17178" s="50" t="str">
        <f>VLOOKUP(K17178,'Base -Receita-Despesa'!$B:$AS,1,FALSE)</f>
        <v>Materiais</v>
      </c>
    </row>
    <row r="17179" spans="1:12" x14ac:dyDescent="0.3">
      <c r="A17179" s="82" t="str">
        <f t="shared" si="536"/>
        <v>2020</v>
      </c>
      <c r="B17179" s="263" t="s">
        <v>2228</v>
      </c>
      <c r="C17179" s="264" t="s">
        <v>138</v>
      </c>
      <c r="D17179" s="74" t="str">
        <f t="shared" si="537"/>
        <v>fev/2020</v>
      </c>
      <c r="E17179" s="267">
        <v>43871</v>
      </c>
      <c r="F17179" s="285">
        <v>73673</v>
      </c>
      <c r="G17179" s="285" t="s">
        <v>2229</v>
      </c>
      <c r="H17179" s="268" t="s">
        <v>5203</v>
      </c>
      <c r="I17179" s="268" t="s">
        <v>2183</v>
      </c>
      <c r="J17179" s="268">
        <v>-427.49</v>
      </c>
      <c r="K17179" s="83" t="str">
        <f>IFERROR(IFERROR(VLOOKUP(I17179,'DE-PARA'!B:D,3,0),VLOOKUP(I17179,'DE-PARA'!C:D,2,0)),"NÃO ENCONTRADO")</f>
        <v>Materiais</v>
      </c>
      <c r="L17179" s="50" t="str">
        <f>VLOOKUP(K17179,'Base -Receita-Despesa'!$B:$AS,1,FALSE)</f>
        <v>Materiais</v>
      </c>
    </row>
    <row r="17180" spans="1:12" x14ac:dyDescent="0.3">
      <c r="A17180" s="82" t="str">
        <f t="shared" si="536"/>
        <v>2020</v>
      </c>
      <c r="B17180" s="263" t="s">
        <v>2228</v>
      </c>
      <c r="C17180" s="264" t="s">
        <v>138</v>
      </c>
      <c r="D17180" s="74" t="str">
        <f t="shared" si="537"/>
        <v>fev/2020</v>
      </c>
      <c r="E17180" s="267">
        <v>43871</v>
      </c>
      <c r="F17180" s="285">
        <v>40978</v>
      </c>
      <c r="G17180" s="285" t="s">
        <v>2229</v>
      </c>
      <c r="H17180" s="268" t="s">
        <v>2231</v>
      </c>
      <c r="I17180" s="268" t="s">
        <v>2185</v>
      </c>
      <c r="J17180" s="268">
        <v>-996.59</v>
      </c>
      <c r="K17180" s="83" t="str">
        <f>IFERROR(IFERROR(VLOOKUP(I17180,'DE-PARA'!B:D,3,0),VLOOKUP(I17180,'DE-PARA'!C:D,2,0)),"NÃO ENCONTRADO")</f>
        <v>Materiais</v>
      </c>
      <c r="L17180" s="50" t="str">
        <f>VLOOKUP(K17180,'Base -Receita-Despesa'!$B:$AS,1,FALSE)</f>
        <v>Materiais</v>
      </c>
    </row>
    <row r="17181" spans="1:12" x14ac:dyDescent="0.3">
      <c r="A17181" s="82" t="str">
        <f t="shared" si="536"/>
        <v>2020</v>
      </c>
      <c r="B17181" s="263" t="s">
        <v>2228</v>
      </c>
      <c r="C17181" s="264" t="s">
        <v>138</v>
      </c>
      <c r="D17181" s="74" t="str">
        <f t="shared" si="537"/>
        <v>fev/2020</v>
      </c>
      <c r="E17181" s="267">
        <v>43871</v>
      </c>
      <c r="F17181" s="285">
        <v>15655</v>
      </c>
      <c r="G17181" s="285" t="s">
        <v>2229</v>
      </c>
      <c r="H17181" s="268" t="s">
        <v>5176</v>
      </c>
      <c r="I17181" s="283" t="s">
        <v>2190</v>
      </c>
      <c r="J17181" s="269">
        <v>-1395</v>
      </c>
      <c r="K17181" s="83" t="str">
        <f>IFERROR(IFERROR(VLOOKUP(I17181,'DE-PARA'!B:D,3,0),VLOOKUP(I17181,'DE-PARA'!C:D,2,0)),"NÃO ENCONTRADO")</f>
        <v>Materiais</v>
      </c>
      <c r="L17181" s="50" t="str">
        <f>VLOOKUP(K17181,'Base -Receita-Despesa'!$B:$AS,1,FALSE)</f>
        <v>Materiais</v>
      </c>
    </row>
    <row r="17182" spans="1:12" x14ac:dyDescent="0.3">
      <c r="A17182" s="82" t="str">
        <f t="shared" si="536"/>
        <v>2020</v>
      </c>
      <c r="B17182" s="263" t="s">
        <v>2228</v>
      </c>
      <c r="C17182" s="264" t="s">
        <v>138</v>
      </c>
      <c r="D17182" s="74" t="str">
        <f t="shared" si="537"/>
        <v>fev/2020</v>
      </c>
      <c r="E17182" s="267">
        <v>43871</v>
      </c>
      <c r="F17182" s="285">
        <v>15654</v>
      </c>
      <c r="G17182" s="285" t="s">
        <v>2229</v>
      </c>
      <c r="H17182" s="268" t="s">
        <v>5176</v>
      </c>
      <c r="I17182" s="283" t="s">
        <v>2190</v>
      </c>
      <c r="J17182" s="269">
        <v>-1711.6</v>
      </c>
      <c r="K17182" s="83" t="str">
        <f>IFERROR(IFERROR(VLOOKUP(I17182,'DE-PARA'!B:D,3,0),VLOOKUP(I17182,'DE-PARA'!C:D,2,0)),"NÃO ENCONTRADO")</f>
        <v>Materiais</v>
      </c>
      <c r="L17182" s="50" t="str">
        <f>VLOOKUP(K17182,'Base -Receita-Despesa'!$B:$AS,1,FALSE)</f>
        <v>Materiais</v>
      </c>
    </row>
    <row r="17183" spans="1:12" x14ac:dyDescent="0.3">
      <c r="A17183" s="82" t="str">
        <f t="shared" si="536"/>
        <v>2020</v>
      </c>
      <c r="B17183" s="263" t="s">
        <v>2228</v>
      </c>
      <c r="C17183" s="264" t="s">
        <v>138</v>
      </c>
      <c r="D17183" s="74" t="str">
        <f t="shared" si="537"/>
        <v>fev/2020</v>
      </c>
      <c r="E17183" s="267">
        <v>43871</v>
      </c>
      <c r="F17183" s="285">
        <v>7923</v>
      </c>
      <c r="G17183" s="285" t="s">
        <v>2229</v>
      </c>
      <c r="H17183" s="268" t="s">
        <v>2399</v>
      </c>
      <c r="I17183" s="268" t="s">
        <v>232</v>
      </c>
      <c r="J17183" s="268">
        <v>-819.9</v>
      </c>
      <c r="K17183" s="83" t="str">
        <f>IFERROR(IFERROR(VLOOKUP(I17183,'DE-PARA'!B:D,3,0),VLOOKUP(I17183,'DE-PARA'!C:D,2,0)),"NÃO ENCONTRADO")</f>
        <v>Materiais</v>
      </c>
      <c r="L17183" s="50" t="str">
        <f>VLOOKUP(K17183,'Base -Receita-Despesa'!$B:$AS,1,FALSE)</f>
        <v>Materiais</v>
      </c>
    </row>
    <row r="17184" spans="1:12" x14ac:dyDescent="0.3">
      <c r="A17184" s="82" t="str">
        <f t="shared" si="536"/>
        <v>2020</v>
      </c>
      <c r="B17184" s="263" t="s">
        <v>2228</v>
      </c>
      <c r="C17184" s="264" t="s">
        <v>138</v>
      </c>
      <c r="D17184" s="74" t="str">
        <f t="shared" si="537"/>
        <v>fev/2020</v>
      </c>
      <c r="E17184" s="267">
        <v>43871</v>
      </c>
      <c r="F17184" s="285">
        <v>2406</v>
      </c>
      <c r="G17184" s="285" t="s">
        <v>2229</v>
      </c>
      <c r="H17184" s="268" t="s">
        <v>5200</v>
      </c>
      <c r="I17184" s="283" t="s">
        <v>241</v>
      </c>
      <c r="J17184" s="268">
        <v>-50</v>
      </c>
      <c r="K17184" s="83" t="str">
        <f>IFERROR(IFERROR(VLOOKUP(I17184,'DE-PARA'!B:D,3,0),VLOOKUP(I17184,'DE-PARA'!C:D,2,0)),"NÃO ENCONTRADO")</f>
        <v>Serviços</v>
      </c>
      <c r="L17184" s="50" t="str">
        <f>VLOOKUP(K17184,'Base -Receita-Despesa'!$B:$AS,1,FALSE)</f>
        <v>Serviços</v>
      </c>
    </row>
    <row r="17185" spans="1:12" x14ac:dyDescent="0.3">
      <c r="A17185" s="82" t="str">
        <f t="shared" si="536"/>
        <v>2020</v>
      </c>
      <c r="B17185" s="263" t="s">
        <v>2228</v>
      </c>
      <c r="C17185" s="264" t="s">
        <v>138</v>
      </c>
      <c r="D17185" s="74" t="str">
        <f t="shared" si="537"/>
        <v>fev/2020</v>
      </c>
      <c r="E17185" s="267">
        <v>43871</v>
      </c>
      <c r="F17185" s="285">
        <v>32648</v>
      </c>
      <c r="G17185" s="285" t="s">
        <v>2229</v>
      </c>
      <c r="H17185" s="268" t="s">
        <v>5200</v>
      </c>
      <c r="I17185" s="283" t="s">
        <v>241</v>
      </c>
      <c r="J17185" s="268">
        <v>-458</v>
      </c>
      <c r="K17185" s="83" t="str">
        <f>IFERROR(IFERROR(VLOOKUP(I17185,'DE-PARA'!B:D,3,0),VLOOKUP(I17185,'DE-PARA'!C:D,2,0)),"NÃO ENCONTRADO")</f>
        <v>Serviços</v>
      </c>
      <c r="L17185" s="50" t="str">
        <f>VLOOKUP(K17185,'Base -Receita-Despesa'!$B:$AS,1,FALSE)</f>
        <v>Serviços</v>
      </c>
    </row>
    <row r="17186" spans="1:12" x14ac:dyDescent="0.3">
      <c r="A17186" s="82" t="str">
        <f t="shared" si="536"/>
        <v>2020</v>
      </c>
      <c r="B17186" s="263" t="s">
        <v>2228</v>
      </c>
      <c r="C17186" s="264" t="s">
        <v>138</v>
      </c>
      <c r="D17186" s="74" t="str">
        <f t="shared" si="537"/>
        <v>fev/2020</v>
      </c>
      <c r="E17186" s="267">
        <v>43871</v>
      </c>
      <c r="F17186" s="285">
        <v>32691</v>
      </c>
      <c r="G17186" s="285" t="s">
        <v>2229</v>
      </c>
      <c r="H17186" s="268" t="s">
        <v>5200</v>
      </c>
      <c r="I17186" s="283" t="s">
        <v>241</v>
      </c>
      <c r="J17186" s="268">
        <v>-470</v>
      </c>
      <c r="K17186" s="83" t="str">
        <f>IFERROR(IFERROR(VLOOKUP(I17186,'DE-PARA'!B:D,3,0),VLOOKUP(I17186,'DE-PARA'!C:D,2,0)),"NÃO ENCONTRADO")</f>
        <v>Serviços</v>
      </c>
      <c r="L17186" s="50" t="str">
        <f>VLOOKUP(K17186,'Base -Receita-Despesa'!$B:$AS,1,FALSE)</f>
        <v>Serviços</v>
      </c>
    </row>
    <row r="17187" spans="1:12" x14ac:dyDescent="0.3">
      <c r="A17187" s="82" t="str">
        <f t="shared" si="536"/>
        <v>2020</v>
      </c>
      <c r="B17187" s="263" t="s">
        <v>2228</v>
      </c>
      <c r="C17187" s="264" t="s">
        <v>138</v>
      </c>
      <c r="D17187" s="74" t="str">
        <f t="shared" si="537"/>
        <v>fev/2020</v>
      </c>
      <c r="E17187" s="267">
        <v>43871</v>
      </c>
      <c r="F17187" s="285">
        <v>437617</v>
      </c>
      <c r="G17187" s="285" t="s">
        <v>2229</v>
      </c>
      <c r="H17187" s="268" t="s">
        <v>4398</v>
      </c>
      <c r="I17187" s="268" t="s">
        <v>2182</v>
      </c>
      <c r="J17187" s="268">
        <v>-598</v>
      </c>
      <c r="K17187" s="83" t="str">
        <f>IFERROR(IFERROR(VLOOKUP(I17187,'DE-PARA'!B:D,3,0),VLOOKUP(I17187,'DE-PARA'!C:D,2,0)),"NÃO ENCONTRADO")</f>
        <v>Materiais</v>
      </c>
      <c r="L17187" s="50" t="str">
        <f>VLOOKUP(K17187,'Base -Receita-Despesa'!$B:$AS,1,FALSE)</f>
        <v>Materiais</v>
      </c>
    </row>
    <row r="17188" spans="1:12" x14ac:dyDescent="0.3">
      <c r="A17188" s="82" t="str">
        <f t="shared" si="536"/>
        <v>2020</v>
      </c>
      <c r="B17188" s="263" t="s">
        <v>2228</v>
      </c>
      <c r="C17188" s="264" t="s">
        <v>138</v>
      </c>
      <c r="D17188" s="74" t="str">
        <f t="shared" si="537"/>
        <v>fev/2020</v>
      </c>
      <c r="E17188" s="267">
        <v>43871</v>
      </c>
      <c r="F17188" s="285">
        <v>173</v>
      </c>
      <c r="G17188" s="285" t="s">
        <v>2229</v>
      </c>
      <c r="H17188" s="268" t="s">
        <v>5132</v>
      </c>
      <c r="I17188" s="268" t="s">
        <v>2176</v>
      </c>
      <c r="J17188" s="269">
        <v>-2650</v>
      </c>
      <c r="K17188" s="83" t="str">
        <f>IFERROR(IFERROR(VLOOKUP(I17188,'DE-PARA'!B:D,3,0),VLOOKUP(I17188,'DE-PARA'!C:D,2,0)),"NÃO ENCONTRADO")</f>
        <v>Pessoal</v>
      </c>
      <c r="L17188" s="50" t="str">
        <f>VLOOKUP(K17188,'Base -Receita-Despesa'!$B:$AS,1,FALSE)</f>
        <v>Pessoal</v>
      </c>
    </row>
    <row r="17189" spans="1:12" x14ac:dyDescent="0.3">
      <c r="A17189" s="82" t="str">
        <f t="shared" si="536"/>
        <v>2020</v>
      </c>
      <c r="B17189" s="263" t="s">
        <v>2228</v>
      </c>
      <c r="C17189" s="264" t="s">
        <v>138</v>
      </c>
      <c r="D17189" s="74" t="str">
        <f t="shared" si="537"/>
        <v>fev/2020</v>
      </c>
      <c r="E17189" s="267">
        <v>43871</v>
      </c>
      <c r="F17189" s="285">
        <v>166536</v>
      </c>
      <c r="G17189" s="285" t="s">
        <v>2284</v>
      </c>
      <c r="H17189" s="268" t="s">
        <v>5153</v>
      </c>
      <c r="I17189" s="268" t="s">
        <v>2182</v>
      </c>
      <c r="J17189" s="269">
        <v>-2586.15</v>
      </c>
      <c r="K17189" s="83" t="str">
        <f>IFERROR(IFERROR(VLOOKUP(I17189,'DE-PARA'!B:D,3,0),VLOOKUP(I17189,'DE-PARA'!C:D,2,0)),"NÃO ENCONTRADO")</f>
        <v>Materiais</v>
      </c>
      <c r="L17189" s="50" t="str">
        <f>VLOOKUP(K17189,'Base -Receita-Despesa'!$B:$AS,1,FALSE)</f>
        <v>Materiais</v>
      </c>
    </row>
    <row r="17190" spans="1:12" x14ac:dyDescent="0.3">
      <c r="A17190" s="82" t="str">
        <f t="shared" si="536"/>
        <v>2020</v>
      </c>
      <c r="B17190" s="263" t="s">
        <v>2228</v>
      </c>
      <c r="C17190" s="264" t="s">
        <v>138</v>
      </c>
      <c r="D17190" s="74" t="str">
        <f t="shared" si="537"/>
        <v>fev/2020</v>
      </c>
      <c r="E17190" s="267">
        <v>43871</v>
      </c>
      <c r="F17190" s="285">
        <v>10669</v>
      </c>
      <c r="G17190" s="285" t="s">
        <v>2229</v>
      </c>
      <c r="H17190" s="268" t="s">
        <v>5183</v>
      </c>
      <c r="I17190" s="268" t="s">
        <v>157</v>
      </c>
      <c r="J17190" s="269">
        <v>-4779.18</v>
      </c>
      <c r="K17190" s="83" t="str">
        <f>IFERROR(IFERROR(VLOOKUP(I17190,'DE-PARA'!B:D,3,0),VLOOKUP(I17190,'DE-PARA'!C:D,2,0)),"NÃO ENCONTRADO")</f>
        <v>Materiais</v>
      </c>
      <c r="L17190" s="50" t="str">
        <f>VLOOKUP(K17190,'Base -Receita-Despesa'!$B:$AS,1,FALSE)</f>
        <v>Materiais</v>
      </c>
    </row>
    <row r="17191" spans="1:12" x14ac:dyDescent="0.3">
      <c r="A17191" s="82" t="str">
        <f t="shared" si="536"/>
        <v>2020</v>
      </c>
      <c r="B17191" s="263" t="s">
        <v>2228</v>
      </c>
      <c r="C17191" s="264" t="s">
        <v>138</v>
      </c>
      <c r="D17191" s="74" t="str">
        <f t="shared" si="537"/>
        <v>fev/2020</v>
      </c>
      <c r="E17191" s="267">
        <v>43871</v>
      </c>
      <c r="F17191" s="285">
        <v>10664</v>
      </c>
      <c r="G17191" s="285" t="s">
        <v>2229</v>
      </c>
      <c r="H17191" s="268" t="s">
        <v>5183</v>
      </c>
      <c r="I17191" s="268" t="s">
        <v>157</v>
      </c>
      <c r="J17191" s="269">
        <v>-4076.65</v>
      </c>
      <c r="K17191" s="83" t="str">
        <f>IFERROR(IFERROR(VLOOKUP(I17191,'DE-PARA'!B:D,3,0),VLOOKUP(I17191,'DE-PARA'!C:D,2,0)),"NÃO ENCONTRADO")</f>
        <v>Materiais</v>
      </c>
      <c r="L17191" s="50" t="str">
        <f>VLOOKUP(K17191,'Base -Receita-Despesa'!$B:$AS,1,FALSE)</f>
        <v>Materiais</v>
      </c>
    </row>
    <row r="17192" spans="1:12" x14ac:dyDescent="0.3">
      <c r="A17192" s="82" t="str">
        <f t="shared" si="536"/>
        <v>2020</v>
      </c>
      <c r="B17192" s="263" t="s">
        <v>2228</v>
      </c>
      <c r="C17192" s="264" t="s">
        <v>138</v>
      </c>
      <c r="D17192" s="74" t="str">
        <f t="shared" si="537"/>
        <v>fev/2020</v>
      </c>
      <c r="E17192" s="267">
        <v>43871</v>
      </c>
      <c r="F17192" s="285">
        <v>2851</v>
      </c>
      <c r="G17192" s="285" t="s">
        <v>2229</v>
      </c>
      <c r="H17192" s="268" t="s">
        <v>2322</v>
      </c>
      <c r="I17192" s="268" t="s">
        <v>120</v>
      </c>
      <c r="J17192" s="269">
        <v>-1424.06</v>
      </c>
      <c r="K17192" s="83" t="str">
        <f>IFERROR(IFERROR(VLOOKUP(I17192,'DE-PARA'!B:D,3,0),VLOOKUP(I17192,'DE-PARA'!C:D,2,0)),"NÃO ENCONTRADO")</f>
        <v>Serviços</v>
      </c>
      <c r="L17192" s="50" t="str">
        <f>VLOOKUP(K17192,'Base -Receita-Despesa'!$B:$AS,1,FALSE)</f>
        <v>Serviços</v>
      </c>
    </row>
    <row r="17193" spans="1:12" x14ac:dyDescent="0.3">
      <c r="A17193" s="82" t="str">
        <f t="shared" si="536"/>
        <v>2020</v>
      </c>
      <c r="B17193" s="263" t="s">
        <v>2228</v>
      </c>
      <c r="C17193" s="264" t="s">
        <v>138</v>
      </c>
      <c r="D17193" s="74" t="str">
        <f t="shared" si="537"/>
        <v>fev/2020</v>
      </c>
      <c r="E17193" s="267">
        <v>43871</v>
      </c>
      <c r="F17193" s="285" t="s">
        <v>2326</v>
      </c>
      <c r="G17193" s="285" t="s">
        <v>2229</v>
      </c>
      <c r="H17193" s="268" t="s">
        <v>5173</v>
      </c>
      <c r="I17193" s="268" t="s">
        <v>2209</v>
      </c>
      <c r="J17193" s="268">
        <v>-35.01</v>
      </c>
      <c r="K17193" s="83" t="str">
        <f>IFERROR(IFERROR(VLOOKUP(I17193,'DE-PARA'!B:D,3,0),VLOOKUP(I17193,'DE-PARA'!C:D,2,0)),"NÃO ENCONTRADO")</f>
        <v>Despesas com Viagens</v>
      </c>
      <c r="L17193" s="50" t="str">
        <f>VLOOKUP(K17193,'Base -Receita-Despesa'!$B:$AS,1,FALSE)</f>
        <v>Despesas com Viagens</v>
      </c>
    </row>
    <row r="17194" spans="1:12" x14ac:dyDescent="0.3">
      <c r="A17194" s="82" t="str">
        <f t="shared" ref="A17194:A17257" si="538">IF(K17194="NÃO ENCONTRADO",0,RIGHT(D17194,4))</f>
        <v>2020</v>
      </c>
      <c r="B17194" s="263" t="s">
        <v>2228</v>
      </c>
      <c r="C17194" s="264" t="s">
        <v>138</v>
      </c>
      <c r="D17194" s="74" t="str">
        <f t="shared" si="537"/>
        <v>fev/2020</v>
      </c>
      <c r="E17194" s="267">
        <v>43871</v>
      </c>
      <c r="F17194" s="285" t="s">
        <v>5204</v>
      </c>
      <c r="G17194" s="285" t="s">
        <v>2229</v>
      </c>
      <c r="H17194" s="268" t="s">
        <v>5173</v>
      </c>
      <c r="I17194" s="268" t="s">
        <v>176</v>
      </c>
      <c r="J17194" s="269">
        <v>-4380.62</v>
      </c>
      <c r="K17194" s="83" t="str">
        <f>IFERROR(IFERROR(VLOOKUP(I17194,'DE-PARA'!B:D,3,0),VLOOKUP(I17194,'DE-PARA'!C:D,2,0)),"NÃO ENCONTRADO")</f>
        <v>Pessoal</v>
      </c>
      <c r="L17194" s="50" t="str">
        <f>VLOOKUP(K17194,'Base -Receita-Despesa'!$B:$AS,1,FALSE)</f>
        <v>Pessoal</v>
      </c>
    </row>
    <row r="17195" spans="1:12" x14ac:dyDescent="0.3">
      <c r="A17195" s="82" t="str">
        <f t="shared" si="538"/>
        <v>2020</v>
      </c>
      <c r="B17195" s="263" t="s">
        <v>2228</v>
      </c>
      <c r="C17195" s="264" t="s">
        <v>138</v>
      </c>
      <c r="D17195" s="74" t="str">
        <f t="shared" si="537"/>
        <v>fev/2020</v>
      </c>
      <c r="E17195" s="267">
        <v>43871</v>
      </c>
      <c r="F17195" s="285" t="s">
        <v>5205</v>
      </c>
      <c r="G17195" s="285" t="s">
        <v>2229</v>
      </c>
      <c r="H17195" s="268" t="s">
        <v>5206</v>
      </c>
      <c r="I17195" s="268" t="s">
        <v>176</v>
      </c>
      <c r="J17195" s="268">
        <v>-856.9</v>
      </c>
      <c r="K17195" s="83" t="str">
        <f>IFERROR(IFERROR(VLOOKUP(I17195,'DE-PARA'!B:D,3,0),VLOOKUP(I17195,'DE-PARA'!C:D,2,0)),"NÃO ENCONTRADO")</f>
        <v>Pessoal</v>
      </c>
      <c r="L17195" s="50" t="str">
        <f>VLOOKUP(K17195,'Base -Receita-Despesa'!$B:$AS,1,FALSE)</f>
        <v>Pessoal</v>
      </c>
    </row>
    <row r="17196" spans="1:12" x14ac:dyDescent="0.3">
      <c r="A17196" s="82" t="str">
        <f t="shared" si="538"/>
        <v>2020</v>
      </c>
      <c r="B17196" s="263" t="s">
        <v>2228</v>
      </c>
      <c r="C17196" s="264" t="s">
        <v>138</v>
      </c>
      <c r="D17196" s="74" t="str">
        <f t="shared" si="537"/>
        <v>fev/2020</v>
      </c>
      <c r="E17196" s="267">
        <v>43871</v>
      </c>
      <c r="F17196" s="285">
        <v>30336</v>
      </c>
      <c r="G17196" s="285" t="s">
        <v>2229</v>
      </c>
      <c r="H17196" s="268" t="s">
        <v>5207</v>
      </c>
      <c r="I17196" s="268" t="s">
        <v>2182</v>
      </c>
      <c r="J17196" s="268">
        <v>-298.99</v>
      </c>
      <c r="K17196" s="83" t="str">
        <f>IFERROR(IFERROR(VLOOKUP(I17196,'DE-PARA'!B:D,3,0),VLOOKUP(I17196,'DE-PARA'!C:D,2,0)),"NÃO ENCONTRADO")</f>
        <v>Materiais</v>
      </c>
      <c r="L17196" s="50" t="str">
        <f>VLOOKUP(K17196,'Base -Receita-Despesa'!$B:$AS,1,FALSE)</f>
        <v>Materiais</v>
      </c>
    </row>
    <row r="17197" spans="1:12" x14ac:dyDescent="0.3">
      <c r="A17197" s="82" t="str">
        <f t="shared" si="538"/>
        <v>2020</v>
      </c>
      <c r="B17197" s="263" t="s">
        <v>2228</v>
      </c>
      <c r="C17197" s="264" t="s">
        <v>138</v>
      </c>
      <c r="D17197" s="74" t="str">
        <f t="shared" si="537"/>
        <v>fev/2020</v>
      </c>
      <c r="E17197" s="267">
        <v>43871</v>
      </c>
      <c r="F17197" s="285" t="s">
        <v>5208</v>
      </c>
      <c r="G17197" s="285" t="s">
        <v>2229</v>
      </c>
      <c r="H17197" s="268" t="s">
        <v>5209</v>
      </c>
      <c r="I17197" s="268" t="s">
        <v>176</v>
      </c>
      <c r="J17197" s="269">
        <v>-1480.69</v>
      </c>
      <c r="K17197" s="83" t="str">
        <f>IFERROR(IFERROR(VLOOKUP(I17197,'DE-PARA'!B:D,3,0),VLOOKUP(I17197,'DE-PARA'!C:D,2,0)),"NÃO ENCONTRADO")</f>
        <v>Pessoal</v>
      </c>
      <c r="L17197" s="50" t="str">
        <f>VLOOKUP(K17197,'Base -Receita-Despesa'!$B:$AS,1,FALSE)</f>
        <v>Pessoal</v>
      </c>
    </row>
    <row r="17198" spans="1:12" x14ac:dyDescent="0.3">
      <c r="A17198" s="82" t="str">
        <f t="shared" si="538"/>
        <v>2020</v>
      </c>
      <c r="B17198" s="263" t="s">
        <v>2228</v>
      </c>
      <c r="C17198" s="264" t="s">
        <v>138</v>
      </c>
      <c r="D17198" s="74" t="str">
        <f t="shared" si="537"/>
        <v>fev/2020</v>
      </c>
      <c r="E17198" s="267">
        <v>43871</v>
      </c>
      <c r="F17198" s="285" t="s">
        <v>5210</v>
      </c>
      <c r="G17198" s="285" t="s">
        <v>2229</v>
      </c>
      <c r="H17198" s="268" t="s">
        <v>3379</v>
      </c>
      <c r="I17198" s="268" t="s">
        <v>176</v>
      </c>
      <c r="J17198" s="269">
        <v>-10139.370000000001</v>
      </c>
      <c r="K17198" s="83" t="str">
        <f>IFERROR(IFERROR(VLOOKUP(I17198,'DE-PARA'!B:D,3,0),VLOOKUP(I17198,'DE-PARA'!C:D,2,0)),"NÃO ENCONTRADO")</f>
        <v>Pessoal</v>
      </c>
      <c r="L17198" s="50" t="str">
        <f>VLOOKUP(K17198,'Base -Receita-Despesa'!$B:$AS,1,FALSE)</f>
        <v>Pessoal</v>
      </c>
    </row>
    <row r="17199" spans="1:12" x14ac:dyDescent="0.3">
      <c r="A17199" s="82" t="str">
        <f t="shared" si="538"/>
        <v>2020</v>
      </c>
      <c r="B17199" s="263" t="s">
        <v>2228</v>
      </c>
      <c r="C17199" s="264" t="s">
        <v>138</v>
      </c>
      <c r="D17199" s="74" t="str">
        <f t="shared" si="537"/>
        <v>fev/2020</v>
      </c>
      <c r="E17199" s="267">
        <v>43871</v>
      </c>
      <c r="F17199" s="285" t="s">
        <v>5211</v>
      </c>
      <c r="G17199" s="285" t="s">
        <v>2229</v>
      </c>
      <c r="H17199" s="268" t="s">
        <v>5212</v>
      </c>
      <c r="I17199" s="268" t="s">
        <v>176</v>
      </c>
      <c r="J17199" s="269">
        <v>-1795.4</v>
      </c>
      <c r="K17199" s="83" t="str">
        <f>IFERROR(IFERROR(VLOOKUP(I17199,'DE-PARA'!B:D,3,0),VLOOKUP(I17199,'DE-PARA'!C:D,2,0)),"NÃO ENCONTRADO")</f>
        <v>Pessoal</v>
      </c>
      <c r="L17199" s="50" t="str">
        <f>VLOOKUP(K17199,'Base -Receita-Despesa'!$B:$AS,1,FALSE)</f>
        <v>Pessoal</v>
      </c>
    </row>
    <row r="17200" spans="1:12" x14ac:dyDescent="0.3">
      <c r="A17200" s="82" t="str">
        <f t="shared" si="538"/>
        <v>2020</v>
      </c>
      <c r="B17200" s="263" t="s">
        <v>2228</v>
      </c>
      <c r="C17200" s="264" t="s">
        <v>138</v>
      </c>
      <c r="D17200" s="74" t="str">
        <f t="shared" si="537"/>
        <v>fev/2020</v>
      </c>
      <c r="E17200" s="267">
        <v>43871</v>
      </c>
      <c r="F17200" s="285" t="s">
        <v>2326</v>
      </c>
      <c r="G17200" s="285" t="s">
        <v>2229</v>
      </c>
      <c r="H17200" s="268" t="s">
        <v>4614</v>
      </c>
      <c r="I17200" s="268" t="s">
        <v>2209</v>
      </c>
      <c r="J17200" s="268">
        <v>-21</v>
      </c>
      <c r="K17200" s="83" t="str">
        <f>IFERROR(IFERROR(VLOOKUP(I17200,'DE-PARA'!B:D,3,0),VLOOKUP(I17200,'DE-PARA'!C:D,2,0)),"NÃO ENCONTRADO")</f>
        <v>Despesas com Viagens</v>
      </c>
      <c r="L17200" s="50" t="str">
        <f>VLOOKUP(K17200,'Base -Receita-Despesa'!$B:$AS,1,FALSE)</f>
        <v>Despesas com Viagens</v>
      </c>
    </row>
    <row r="17201" spans="1:12" x14ac:dyDescent="0.3">
      <c r="A17201" s="82" t="str">
        <f t="shared" si="538"/>
        <v>2020</v>
      </c>
      <c r="B17201" s="263" t="s">
        <v>2228</v>
      </c>
      <c r="C17201" s="264" t="s">
        <v>138</v>
      </c>
      <c r="D17201" s="74" t="str">
        <f t="shared" si="537"/>
        <v>fev/2020</v>
      </c>
      <c r="E17201" s="267">
        <v>43871</v>
      </c>
      <c r="F17201" s="285" t="s">
        <v>2326</v>
      </c>
      <c r="G17201" s="285" t="s">
        <v>2229</v>
      </c>
      <c r="H17201" s="268" t="s">
        <v>3280</v>
      </c>
      <c r="I17201" s="268" t="s">
        <v>2209</v>
      </c>
      <c r="J17201" s="268">
        <v>-31</v>
      </c>
      <c r="K17201" s="83" t="str">
        <f>IFERROR(IFERROR(VLOOKUP(I17201,'DE-PARA'!B:D,3,0),VLOOKUP(I17201,'DE-PARA'!C:D,2,0)),"NÃO ENCONTRADO")</f>
        <v>Despesas com Viagens</v>
      </c>
      <c r="L17201" s="50" t="str">
        <f>VLOOKUP(K17201,'Base -Receita-Despesa'!$B:$AS,1,FALSE)</f>
        <v>Despesas com Viagens</v>
      </c>
    </row>
    <row r="17202" spans="1:12" x14ac:dyDescent="0.3">
      <c r="A17202" s="82" t="str">
        <f t="shared" si="538"/>
        <v>2020</v>
      </c>
      <c r="B17202" s="263" t="s">
        <v>2228</v>
      </c>
      <c r="C17202" s="264" t="s">
        <v>138</v>
      </c>
      <c r="D17202" s="74" t="str">
        <f t="shared" si="537"/>
        <v>fev/2020</v>
      </c>
      <c r="E17202" s="267">
        <v>43871</v>
      </c>
      <c r="F17202" s="285" t="s">
        <v>3376</v>
      </c>
      <c r="G17202" s="285" t="s">
        <v>2229</v>
      </c>
      <c r="H17202" s="268" t="s">
        <v>5201</v>
      </c>
      <c r="I17202" s="268" t="s">
        <v>130</v>
      </c>
      <c r="J17202" s="269">
        <v>-24733.99</v>
      </c>
      <c r="K17202" s="83" t="str">
        <f>IFERROR(IFERROR(VLOOKUP(I17202,'DE-PARA'!B:D,3,0),VLOOKUP(I17202,'DE-PARA'!C:D,2,0)),"NÃO ENCONTRADO")</f>
        <v>Rescisões Trabalhistas</v>
      </c>
      <c r="L17202" s="50" t="str">
        <f>VLOOKUP(K17202,'Base -Receita-Despesa'!$B:$AS,1,FALSE)</f>
        <v>Rescisões Trabalhistas</v>
      </c>
    </row>
    <row r="17203" spans="1:12" x14ac:dyDescent="0.3">
      <c r="A17203" s="82" t="str">
        <f t="shared" si="538"/>
        <v>2020</v>
      </c>
      <c r="B17203" s="263" t="s">
        <v>2228</v>
      </c>
      <c r="C17203" s="264" t="s">
        <v>138</v>
      </c>
      <c r="D17203" s="74" t="str">
        <f t="shared" si="537"/>
        <v>fev/2020</v>
      </c>
      <c r="E17203" s="267">
        <v>43871</v>
      </c>
      <c r="F17203" s="285" t="s">
        <v>1261</v>
      </c>
      <c r="G17203" s="285" t="s">
        <v>2229</v>
      </c>
      <c r="H17203" s="268" t="s">
        <v>2250</v>
      </c>
      <c r="I17203" s="268" t="s">
        <v>135</v>
      </c>
      <c r="J17203" s="268">
        <v>-9.5</v>
      </c>
      <c r="K17203" s="83" t="str">
        <f>IFERROR(IFERROR(VLOOKUP(I17203,'DE-PARA'!B:D,3,0),VLOOKUP(I17203,'DE-PARA'!C:D,2,0)),"NÃO ENCONTRADO")</f>
        <v>Outras Saídas</v>
      </c>
      <c r="L17203" s="50" t="str">
        <f>VLOOKUP(K17203,'Base -Receita-Despesa'!$B:$AS,1,FALSE)</f>
        <v>Outras Saídas</v>
      </c>
    </row>
    <row r="17204" spans="1:12" x14ac:dyDescent="0.3">
      <c r="A17204" s="82" t="str">
        <f t="shared" si="538"/>
        <v>2020</v>
      </c>
      <c r="B17204" s="263" t="s">
        <v>2228</v>
      </c>
      <c r="C17204" s="264" t="s">
        <v>138</v>
      </c>
      <c r="D17204" s="74" t="str">
        <f t="shared" si="537"/>
        <v>fev/2020</v>
      </c>
      <c r="E17204" s="267">
        <v>43871</v>
      </c>
      <c r="F17204" s="285" t="s">
        <v>1261</v>
      </c>
      <c r="G17204" s="285" t="s">
        <v>2229</v>
      </c>
      <c r="H17204" s="268" t="s">
        <v>2250</v>
      </c>
      <c r="I17204" s="268" t="s">
        <v>135</v>
      </c>
      <c r="J17204" s="268">
        <v>-9.5</v>
      </c>
      <c r="K17204" s="83" t="str">
        <f>IFERROR(IFERROR(VLOOKUP(I17204,'DE-PARA'!B:D,3,0),VLOOKUP(I17204,'DE-PARA'!C:D,2,0)),"NÃO ENCONTRADO")</f>
        <v>Outras Saídas</v>
      </c>
      <c r="L17204" s="50" t="str">
        <f>VLOOKUP(K17204,'Base -Receita-Despesa'!$B:$AS,1,FALSE)</f>
        <v>Outras Saídas</v>
      </c>
    </row>
    <row r="17205" spans="1:12" x14ac:dyDescent="0.3">
      <c r="A17205" s="82" t="str">
        <f t="shared" si="538"/>
        <v>2020</v>
      </c>
      <c r="B17205" s="263" t="s">
        <v>2228</v>
      </c>
      <c r="C17205" s="264" t="s">
        <v>138</v>
      </c>
      <c r="D17205" s="74" t="str">
        <f t="shared" si="537"/>
        <v>fev/2020</v>
      </c>
      <c r="E17205" s="267">
        <v>43871</v>
      </c>
      <c r="F17205" s="285" t="s">
        <v>1261</v>
      </c>
      <c r="G17205" s="285" t="s">
        <v>2229</v>
      </c>
      <c r="H17205" s="268" t="s">
        <v>2250</v>
      </c>
      <c r="I17205" s="268" t="s">
        <v>135</v>
      </c>
      <c r="J17205" s="268">
        <v>-9.5</v>
      </c>
      <c r="K17205" s="83" t="str">
        <f>IFERROR(IFERROR(VLOOKUP(I17205,'DE-PARA'!B:D,3,0),VLOOKUP(I17205,'DE-PARA'!C:D,2,0)),"NÃO ENCONTRADO")</f>
        <v>Outras Saídas</v>
      </c>
      <c r="L17205" s="50" t="str">
        <f>VLOOKUP(K17205,'Base -Receita-Despesa'!$B:$AS,1,FALSE)</f>
        <v>Outras Saídas</v>
      </c>
    </row>
    <row r="17206" spans="1:12" x14ac:dyDescent="0.3">
      <c r="A17206" s="82" t="str">
        <f t="shared" si="538"/>
        <v>2020</v>
      </c>
      <c r="B17206" s="263" t="s">
        <v>2228</v>
      </c>
      <c r="C17206" s="264" t="s">
        <v>138</v>
      </c>
      <c r="D17206" s="74" t="str">
        <f t="shared" si="537"/>
        <v>fev/2020</v>
      </c>
      <c r="E17206" s="267">
        <v>43871</v>
      </c>
      <c r="F17206" s="285" t="s">
        <v>1261</v>
      </c>
      <c r="G17206" s="285" t="s">
        <v>2229</v>
      </c>
      <c r="H17206" s="268" t="s">
        <v>2250</v>
      </c>
      <c r="I17206" s="268" t="s">
        <v>135</v>
      </c>
      <c r="J17206" s="268">
        <v>-9.5</v>
      </c>
      <c r="K17206" s="83" t="str">
        <f>IFERROR(IFERROR(VLOOKUP(I17206,'DE-PARA'!B:D,3,0),VLOOKUP(I17206,'DE-PARA'!C:D,2,0)),"NÃO ENCONTRADO")</f>
        <v>Outras Saídas</v>
      </c>
      <c r="L17206" s="50" t="str">
        <f>VLOOKUP(K17206,'Base -Receita-Despesa'!$B:$AS,1,FALSE)</f>
        <v>Outras Saídas</v>
      </c>
    </row>
    <row r="17207" spans="1:12" x14ac:dyDescent="0.3">
      <c r="A17207" s="82" t="str">
        <f t="shared" si="538"/>
        <v>2020</v>
      </c>
      <c r="B17207" s="263" t="s">
        <v>2228</v>
      </c>
      <c r="C17207" s="264" t="s">
        <v>138</v>
      </c>
      <c r="D17207" s="74" t="str">
        <f t="shared" si="537"/>
        <v>fev/2020</v>
      </c>
      <c r="E17207" s="267">
        <v>43871</v>
      </c>
      <c r="F17207" s="285" t="s">
        <v>1261</v>
      </c>
      <c r="G17207" s="285" t="s">
        <v>2229</v>
      </c>
      <c r="H17207" s="268" t="s">
        <v>2250</v>
      </c>
      <c r="I17207" s="268" t="s">
        <v>135</v>
      </c>
      <c r="J17207" s="268">
        <v>-9.5</v>
      </c>
      <c r="K17207" s="83" t="str">
        <f>IFERROR(IFERROR(VLOOKUP(I17207,'DE-PARA'!B:D,3,0),VLOOKUP(I17207,'DE-PARA'!C:D,2,0)),"NÃO ENCONTRADO")</f>
        <v>Outras Saídas</v>
      </c>
      <c r="L17207" s="50" t="str">
        <f>VLOOKUP(K17207,'Base -Receita-Despesa'!$B:$AS,1,FALSE)</f>
        <v>Outras Saídas</v>
      </c>
    </row>
    <row r="17208" spans="1:12" x14ac:dyDescent="0.3">
      <c r="A17208" s="82" t="str">
        <f t="shared" si="538"/>
        <v>2020</v>
      </c>
      <c r="B17208" s="263" t="s">
        <v>2228</v>
      </c>
      <c r="C17208" s="264" t="s">
        <v>138</v>
      </c>
      <c r="D17208" s="74" t="str">
        <f t="shared" si="537"/>
        <v>fev/2020</v>
      </c>
      <c r="E17208" s="267">
        <v>43871</v>
      </c>
      <c r="F17208" s="285" t="s">
        <v>1261</v>
      </c>
      <c r="G17208" s="285" t="s">
        <v>2229</v>
      </c>
      <c r="H17208" s="268" t="s">
        <v>2250</v>
      </c>
      <c r="I17208" s="268" t="s">
        <v>135</v>
      </c>
      <c r="J17208" s="268">
        <v>-9.5</v>
      </c>
      <c r="K17208" s="83" t="str">
        <f>IFERROR(IFERROR(VLOOKUP(I17208,'DE-PARA'!B:D,3,0),VLOOKUP(I17208,'DE-PARA'!C:D,2,0)),"NÃO ENCONTRADO")</f>
        <v>Outras Saídas</v>
      </c>
      <c r="L17208" s="50" t="str">
        <f>VLOOKUP(K17208,'Base -Receita-Despesa'!$B:$AS,1,FALSE)</f>
        <v>Outras Saídas</v>
      </c>
    </row>
    <row r="17209" spans="1:12" x14ac:dyDescent="0.3">
      <c r="A17209" s="82" t="str">
        <f t="shared" si="538"/>
        <v>2020</v>
      </c>
      <c r="B17209" s="263" t="s">
        <v>2228</v>
      </c>
      <c r="C17209" s="264" t="s">
        <v>138</v>
      </c>
      <c r="D17209" s="74" t="str">
        <f t="shared" si="537"/>
        <v>fev/2020</v>
      </c>
      <c r="E17209" s="267">
        <v>43871</v>
      </c>
      <c r="F17209" s="285" t="s">
        <v>1261</v>
      </c>
      <c r="G17209" s="285" t="s">
        <v>2229</v>
      </c>
      <c r="H17209" s="268" t="s">
        <v>2250</v>
      </c>
      <c r="I17209" s="268" t="s">
        <v>135</v>
      </c>
      <c r="J17209" s="268">
        <v>-9.5</v>
      </c>
      <c r="K17209" s="83" t="str">
        <f>IFERROR(IFERROR(VLOOKUP(I17209,'DE-PARA'!B:D,3,0),VLOOKUP(I17209,'DE-PARA'!C:D,2,0)),"NÃO ENCONTRADO")</f>
        <v>Outras Saídas</v>
      </c>
      <c r="L17209" s="50" t="str">
        <f>VLOOKUP(K17209,'Base -Receita-Despesa'!$B:$AS,1,FALSE)</f>
        <v>Outras Saídas</v>
      </c>
    </row>
    <row r="17210" spans="1:12" x14ac:dyDescent="0.3">
      <c r="A17210" s="82" t="str">
        <f t="shared" si="538"/>
        <v>2020</v>
      </c>
      <c r="B17210" s="263" t="s">
        <v>2228</v>
      </c>
      <c r="C17210" s="264" t="s">
        <v>138</v>
      </c>
      <c r="D17210" s="74" t="str">
        <f t="shared" si="537"/>
        <v>fev/2020</v>
      </c>
      <c r="E17210" s="267">
        <v>43871</v>
      </c>
      <c r="F17210" s="285" t="s">
        <v>1261</v>
      </c>
      <c r="G17210" s="285" t="s">
        <v>2229</v>
      </c>
      <c r="H17210" s="268" t="s">
        <v>2250</v>
      </c>
      <c r="I17210" s="268" t="s">
        <v>135</v>
      </c>
      <c r="J17210" s="268">
        <v>-9.5</v>
      </c>
      <c r="K17210" s="83" t="str">
        <f>IFERROR(IFERROR(VLOOKUP(I17210,'DE-PARA'!B:D,3,0),VLOOKUP(I17210,'DE-PARA'!C:D,2,0)),"NÃO ENCONTRADO")</f>
        <v>Outras Saídas</v>
      </c>
      <c r="L17210" s="50" t="str">
        <f>VLOOKUP(K17210,'Base -Receita-Despesa'!$B:$AS,1,FALSE)</f>
        <v>Outras Saídas</v>
      </c>
    </row>
    <row r="17211" spans="1:12" x14ac:dyDescent="0.3">
      <c r="A17211" s="82" t="str">
        <f t="shared" si="538"/>
        <v>2020</v>
      </c>
      <c r="B17211" s="263" t="s">
        <v>2228</v>
      </c>
      <c r="C17211" s="264" t="s">
        <v>138</v>
      </c>
      <c r="D17211" s="74" t="str">
        <f t="shared" si="537"/>
        <v>fev/2020</v>
      </c>
      <c r="E17211" s="267">
        <v>43871</v>
      </c>
      <c r="F17211" s="285" t="s">
        <v>1261</v>
      </c>
      <c r="G17211" s="285" t="s">
        <v>2229</v>
      </c>
      <c r="H17211" s="268" t="s">
        <v>2250</v>
      </c>
      <c r="I17211" s="268" t="s">
        <v>135</v>
      </c>
      <c r="J17211" s="268">
        <v>-9.5</v>
      </c>
      <c r="K17211" s="83" t="str">
        <f>IFERROR(IFERROR(VLOOKUP(I17211,'DE-PARA'!B:D,3,0),VLOOKUP(I17211,'DE-PARA'!C:D,2,0)),"NÃO ENCONTRADO")</f>
        <v>Outras Saídas</v>
      </c>
      <c r="L17211" s="50" t="str">
        <f>VLOOKUP(K17211,'Base -Receita-Despesa'!$B:$AS,1,FALSE)</f>
        <v>Outras Saídas</v>
      </c>
    </row>
    <row r="17212" spans="1:12" x14ac:dyDescent="0.3">
      <c r="A17212" s="82" t="str">
        <f t="shared" si="538"/>
        <v>2020</v>
      </c>
      <c r="B17212" s="263" t="s">
        <v>2228</v>
      </c>
      <c r="C17212" s="264" t="s">
        <v>138</v>
      </c>
      <c r="D17212" s="74" t="str">
        <f t="shared" si="537"/>
        <v>fev/2020</v>
      </c>
      <c r="E17212" s="267">
        <v>43871</v>
      </c>
      <c r="F17212" s="285" t="s">
        <v>1261</v>
      </c>
      <c r="G17212" s="285" t="s">
        <v>2229</v>
      </c>
      <c r="H17212" s="268" t="s">
        <v>2250</v>
      </c>
      <c r="I17212" s="268" t="s">
        <v>135</v>
      </c>
      <c r="J17212" s="268">
        <v>-9.5</v>
      </c>
      <c r="K17212" s="83" t="str">
        <f>IFERROR(IFERROR(VLOOKUP(I17212,'DE-PARA'!B:D,3,0),VLOOKUP(I17212,'DE-PARA'!C:D,2,0)),"NÃO ENCONTRADO")</f>
        <v>Outras Saídas</v>
      </c>
      <c r="L17212" s="50" t="str">
        <f>VLOOKUP(K17212,'Base -Receita-Despesa'!$B:$AS,1,FALSE)</f>
        <v>Outras Saídas</v>
      </c>
    </row>
    <row r="17213" spans="1:12" x14ac:dyDescent="0.3">
      <c r="A17213" s="82" t="str">
        <f t="shared" si="538"/>
        <v>2020</v>
      </c>
      <c r="B17213" s="263" t="s">
        <v>2228</v>
      </c>
      <c r="C17213" s="264" t="s">
        <v>138</v>
      </c>
      <c r="D17213" s="74" t="str">
        <f t="shared" si="537"/>
        <v>fev/2020</v>
      </c>
      <c r="E17213" s="267">
        <v>43871</v>
      </c>
      <c r="F17213" s="285" t="s">
        <v>1261</v>
      </c>
      <c r="G17213" s="285" t="s">
        <v>2229</v>
      </c>
      <c r="H17213" s="268" t="s">
        <v>2250</v>
      </c>
      <c r="I17213" s="268" t="s">
        <v>135</v>
      </c>
      <c r="J17213" s="268">
        <v>-9.5</v>
      </c>
      <c r="K17213" s="83" t="str">
        <f>IFERROR(IFERROR(VLOOKUP(I17213,'DE-PARA'!B:D,3,0),VLOOKUP(I17213,'DE-PARA'!C:D,2,0)),"NÃO ENCONTRADO")</f>
        <v>Outras Saídas</v>
      </c>
      <c r="L17213" s="50" t="str">
        <f>VLOOKUP(K17213,'Base -Receita-Despesa'!$B:$AS,1,FALSE)</f>
        <v>Outras Saídas</v>
      </c>
    </row>
    <row r="17214" spans="1:12" x14ac:dyDescent="0.3">
      <c r="A17214" s="82" t="str">
        <f t="shared" si="538"/>
        <v>2020</v>
      </c>
      <c r="B17214" s="263" t="s">
        <v>2228</v>
      </c>
      <c r="C17214" s="264" t="s">
        <v>138</v>
      </c>
      <c r="D17214" s="74" t="str">
        <f t="shared" si="537"/>
        <v>fev/2020</v>
      </c>
      <c r="E17214" s="267">
        <v>43871</v>
      </c>
      <c r="F17214" s="285" t="s">
        <v>1070</v>
      </c>
      <c r="G17214" s="285" t="s">
        <v>2229</v>
      </c>
      <c r="H17214" s="268" t="s">
        <v>1071</v>
      </c>
      <c r="I17214" s="268" t="s">
        <v>2237</v>
      </c>
      <c r="J17214" s="269">
        <v>47450.34</v>
      </c>
      <c r="K17214" s="83" t="str">
        <f>IFERROR(IFERROR(VLOOKUP(I17214,'DE-PARA'!B:D,3,0),VLOOKUP(I17214,'DE-PARA'!C:D,2,0)),"NÃO ENCONTRADO")</f>
        <v>Entrada Conta Aplicação (+)</v>
      </c>
      <c r="L17214" s="50" t="str">
        <f>VLOOKUP(K17214,'Base -Receita-Despesa'!$B:$AS,1,FALSE)</f>
        <v>ENTRADA CONTA APLICAÇÃO (+)</v>
      </c>
    </row>
    <row r="17215" spans="1:12" x14ac:dyDescent="0.3">
      <c r="A17215" s="82" t="str">
        <f t="shared" si="538"/>
        <v>2020</v>
      </c>
      <c r="B17215" s="263" t="s">
        <v>2228</v>
      </c>
      <c r="C17215" s="264" t="s">
        <v>138</v>
      </c>
      <c r="D17215" s="74" t="str">
        <f t="shared" si="537"/>
        <v>fev/2020</v>
      </c>
      <c r="E17215" s="267">
        <v>43871</v>
      </c>
      <c r="F17215" s="285" t="s">
        <v>3376</v>
      </c>
      <c r="G17215" s="285" t="s">
        <v>2229</v>
      </c>
      <c r="H17215" s="268" t="s">
        <v>5213</v>
      </c>
      <c r="I17215" s="268" t="s">
        <v>130</v>
      </c>
      <c r="J17215" s="269">
        <v>-7838.9</v>
      </c>
      <c r="K17215" s="83" t="str">
        <f>IFERROR(IFERROR(VLOOKUP(I17215,'DE-PARA'!B:D,3,0),VLOOKUP(I17215,'DE-PARA'!C:D,2,0)),"NÃO ENCONTRADO")</f>
        <v>Rescisões Trabalhistas</v>
      </c>
      <c r="L17215" s="50" t="str">
        <f>VLOOKUP(K17215,'Base -Receita-Despesa'!$B:$AS,1,FALSE)</f>
        <v>Rescisões Trabalhistas</v>
      </c>
    </row>
    <row r="17216" spans="1:12" x14ac:dyDescent="0.3">
      <c r="A17216" s="82" t="str">
        <f t="shared" si="538"/>
        <v>2020</v>
      </c>
      <c r="B17216" s="263" t="s">
        <v>2228</v>
      </c>
      <c r="C17216" s="264" t="s">
        <v>138</v>
      </c>
      <c r="D17216" s="74" t="str">
        <f t="shared" si="537"/>
        <v>fev/2020</v>
      </c>
      <c r="E17216" s="267">
        <v>43871</v>
      </c>
      <c r="F17216" s="285" t="s">
        <v>3376</v>
      </c>
      <c r="G17216" s="285" t="s">
        <v>2229</v>
      </c>
      <c r="H17216" s="268" t="s">
        <v>5202</v>
      </c>
      <c r="I17216" s="268" t="s">
        <v>130</v>
      </c>
      <c r="J17216" s="269">
        <v>-3936.06</v>
      </c>
      <c r="K17216" s="83" t="str">
        <f>IFERROR(IFERROR(VLOOKUP(I17216,'DE-PARA'!B:D,3,0),VLOOKUP(I17216,'DE-PARA'!C:D,2,0)),"NÃO ENCONTRADO")</f>
        <v>Rescisões Trabalhistas</v>
      </c>
      <c r="L17216" s="50" t="str">
        <f>VLOOKUP(K17216,'Base -Receita-Despesa'!$B:$AS,1,FALSE)</f>
        <v>Rescisões Trabalhistas</v>
      </c>
    </row>
    <row r="17217" spans="1:12" x14ac:dyDescent="0.3">
      <c r="A17217" s="82" t="str">
        <f t="shared" si="538"/>
        <v>2020</v>
      </c>
      <c r="B17217" s="266" t="s">
        <v>2240</v>
      </c>
      <c r="C17217" s="318" t="s">
        <v>138</v>
      </c>
      <c r="D17217" s="74" t="str">
        <f t="shared" si="537"/>
        <v>fev/2020</v>
      </c>
      <c r="E17217" s="286">
        <v>43872</v>
      </c>
      <c r="F17217" s="323" t="s">
        <v>5127</v>
      </c>
      <c r="G17217" s="323" t="s">
        <v>2229</v>
      </c>
      <c r="H17217" s="268" t="s">
        <v>2251</v>
      </c>
      <c r="I17217" s="270" t="s">
        <v>126</v>
      </c>
      <c r="J17217" s="287">
        <v>-392089.55</v>
      </c>
      <c r="K17217" s="83" t="str">
        <f>IFERROR(IFERROR(VLOOKUP(I17217,'DE-PARA'!B:D,3,0),VLOOKUP(I17217,'DE-PARA'!C:D,2,0)),"NÃO ENCONTRADO")</f>
        <v>TEV – Transferências Entre Contas (Entradas)</v>
      </c>
      <c r="L17217" s="50" t="str">
        <f>VLOOKUP(K17217,'Base -Receita-Despesa'!$B:$AS,1,FALSE)</f>
        <v>TEV – Transferências Entre Contas (Entradas)</v>
      </c>
    </row>
    <row r="17218" spans="1:12" x14ac:dyDescent="0.3">
      <c r="A17218" s="82" t="str">
        <f t="shared" si="538"/>
        <v>2020</v>
      </c>
      <c r="B17218" s="266" t="s">
        <v>2240</v>
      </c>
      <c r="C17218" s="318" t="s">
        <v>138</v>
      </c>
      <c r="D17218" s="74" t="str">
        <f t="shared" si="537"/>
        <v>fev/2020</v>
      </c>
      <c r="E17218" s="286">
        <v>43872</v>
      </c>
      <c r="F17218" s="323" t="s">
        <v>1070</v>
      </c>
      <c r="G17218" s="323" t="s">
        <v>2229</v>
      </c>
      <c r="H17218" s="270" t="s">
        <v>1071</v>
      </c>
      <c r="I17218" s="270" t="s">
        <v>2237</v>
      </c>
      <c r="J17218" s="287">
        <v>392089.55</v>
      </c>
      <c r="K17218" s="83" t="str">
        <f>IFERROR(IFERROR(VLOOKUP(I17218,'DE-PARA'!B:D,3,0),VLOOKUP(I17218,'DE-PARA'!C:D,2,0)),"NÃO ENCONTRADO")</f>
        <v>Entrada Conta Aplicação (+)</v>
      </c>
      <c r="L17218" s="50" t="str">
        <f>VLOOKUP(K17218,'Base -Receita-Despesa'!$B:$AS,1,FALSE)</f>
        <v>ENTRADA CONTA APLICAÇÃO (+)</v>
      </c>
    </row>
    <row r="17219" spans="1:12" x14ac:dyDescent="0.3">
      <c r="A17219" s="82" t="str">
        <f t="shared" si="538"/>
        <v>2020</v>
      </c>
      <c r="B17219" s="266" t="s">
        <v>2228</v>
      </c>
      <c r="C17219" s="318" t="s">
        <v>138</v>
      </c>
      <c r="D17219" s="74" t="str">
        <f t="shared" si="537"/>
        <v>fev/2020</v>
      </c>
      <c r="E17219" s="286">
        <v>43872</v>
      </c>
      <c r="F17219" s="323" t="s">
        <v>5130</v>
      </c>
      <c r="G17219" s="323" t="s">
        <v>2229</v>
      </c>
      <c r="H17219" s="270" t="s">
        <v>72</v>
      </c>
      <c r="I17219" s="270" t="s">
        <v>1064</v>
      </c>
      <c r="J17219" s="269">
        <v>-384610.49</v>
      </c>
      <c r="K17219" s="83" t="str">
        <f>IFERROR(IFERROR(VLOOKUP(I17219,'DE-PARA'!B:D,3,0),VLOOKUP(I17219,'DE-PARA'!C:D,2,0)),"NÃO ENCONTRADO")</f>
        <v>Saídas Da C/A Por Regates (-)</v>
      </c>
      <c r="L17219" s="50" t="str">
        <f>VLOOKUP(K17219,'Base -Receita-Despesa'!$B:$AS,1,FALSE)</f>
        <v>SAÍDAS DA C/A POR REGATES (-)</v>
      </c>
    </row>
    <row r="17220" spans="1:12" x14ac:dyDescent="0.3">
      <c r="A17220" s="82" t="str">
        <f t="shared" si="538"/>
        <v>2020</v>
      </c>
      <c r="B17220" s="263" t="s">
        <v>2228</v>
      </c>
      <c r="C17220" s="318" t="s">
        <v>138</v>
      </c>
      <c r="D17220" s="74" t="str">
        <f t="shared" ref="D17220:D17283" si="539">TEXT(E17220,"mmm/aaaa")</f>
        <v>fev/2020</v>
      </c>
      <c r="E17220" s="286">
        <v>43872</v>
      </c>
      <c r="F17220" s="285">
        <v>7923</v>
      </c>
      <c r="G17220" s="285" t="s">
        <v>2229</v>
      </c>
      <c r="H17220" s="268" t="s">
        <v>2399</v>
      </c>
      <c r="I17220" s="268" t="s">
        <v>232</v>
      </c>
      <c r="J17220" s="268">
        <v>819.9</v>
      </c>
      <c r="K17220" s="83" t="str">
        <f>IFERROR(IFERROR(VLOOKUP(I17220,'DE-PARA'!B:D,3,0),VLOOKUP(I17220,'DE-PARA'!C:D,2,0)),"NÃO ENCONTRADO")</f>
        <v>Materiais</v>
      </c>
      <c r="L17220" s="50" t="str">
        <f>VLOOKUP(K17220,'Base -Receita-Despesa'!$B:$AS,1,FALSE)</f>
        <v>Materiais</v>
      </c>
    </row>
    <row r="17221" spans="1:12" x14ac:dyDescent="0.3">
      <c r="A17221" s="82" t="str">
        <f t="shared" si="538"/>
        <v>2020</v>
      </c>
      <c r="B17221" s="263" t="s">
        <v>2228</v>
      </c>
      <c r="C17221" s="318" t="s">
        <v>138</v>
      </c>
      <c r="D17221" s="74" t="str">
        <f t="shared" si="539"/>
        <v>fev/2020</v>
      </c>
      <c r="E17221" s="286">
        <v>43872</v>
      </c>
      <c r="F17221" s="285" t="s">
        <v>5127</v>
      </c>
      <c r="G17221" s="285" t="s">
        <v>2229</v>
      </c>
      <c r="H17221" s="268" t="s">
        <v>2251</v>
      </c>
      <c r="I17221" s="268" t="s">
        <v>126</v>
      </c>
      <c r="J17221" s="269">
        <v>392089.55</v>
      </c>
      <c r="K17221" s="83" t="str">
        <f>IFERROR(IFERROR(VLOOKUP(I17221,'DE-PARA'!B:D,3,0),VLOOKUP(I17221,'DE-PARA'!C:D,2,0)),"NÃO ENCONTRADO")</f>
        <v>TEV – Transferências Entre Contas (Entradas)</v>
      </c>
      <c r="L17221" s="50" t="str">
        <f>VLOOKUP(K17221,'Base -Receita-Despesa'!$B:$AS,1,FALSE)</f>
        <v>TEV – Transferências Entre Contas (Entradas)</v>
      </c>
    </row>
    <row r="17222" spans="1:12" x14ac:dyDescent="0.3">
      <c r="A17222" s="82" t="str">
        <f t="shared" si="538"/>
        <v>2020</v>
      </c>
      <c r="B17222" s="263" t="s">
        <v>2228</v>
      </c>
      <c r="C17222" s="264" t="s">
        <v>138</v>
      </c>
      <c r="D17222" s="74" t="str">
        <f t="shared" si="539"/>
        <v>fev/2020</v>
      </c>
      <c r="E17222" s="267">
        <v>43872</v>
      </c>
      <c r="F17222" s="285" t="s">
        <v>4412</v>
      </c>
      <c r="G17222" s="285" t="s">
        <v>2229</v>
      </c>
      <c r="H17222" s="268" t="s">
        <v>3049</v>
      </c>
      <c r="I17222" s="268" t="s">
        <v>128</v>
      </c>
      <c r="J17222" s="269">
        <v>-3560.1</v>
      </c>
      <c r="K17222" s="83" t="str">
        <f>IFERROR(IFERROR(VLOOKUP(I17222,'DE-PARA'!B:D,3,0),VLOOKUP(I17222,'DE-PARA'!C:D,2,0)),"NÃO ENCONTRADO")</f>
        <v>Encargos sobre Folha de Pagamento</v>
      </c>
      <c r="L17222" s="50" t="str">
        <f>VLOOKUP(K17222,'Base -Receita-Despesa'!$B:$AS,1,FALSE)</f>
        <v>Encargos sobre Folha de Pagamento</v>
      </c>
    </row>
    <row r="17223" spans="1:12" x14ac:dyDescent="0.3">
      <c r="A17223" s="82" t="str">
        <f t="shared" si="538"/>
        <v>2020</v>
      </c>
      <c r="B17223" s="263" t="s">
        <v>2228</v>
      </c>
      <c r="C17223" s="264" t="s">
        <v>138</v>
      </c>
      <c r="D17223" s="74" t="str">
        <f t="shared" si="539"/>
        <v>fev/2020</v>
      </c>
      <c r="E17223" s="267">
        <v>43872</v>
      </c>
      <c r="F17223" s="285">
        <v>171660</v>
      </c>
      <c r="G17223" s="285" t="s">
        <v>2229</v>
      </c>
      <c r="H17223" s="268" t="s">
        <v>5214</v>
      </c>
      <c r="I17223" s="268" t="s">
        <v>145</v>
      </c>
      <c r="J17223" s="268">
        <v>-597.97</v>
      </c>
      <c r="K17223" s="83" t="str">
        <f>IFERROR(IFERROR(VLOOKUP(I17223,'DE-PARA'!B:D,3,0),VLOOKUP(I17223,'DE-PARA'!C:D,2,0)),"NÃO ENCONTRADO")</f>
        <v>Serviços</v>
      </c>
      <c r="L17223" s="50" t="str">
        <f>VLOOKUP(K17223,'Base -Receita-Despesa'!$B:$AS,1,FALSE)</f>
        <v>Serviços</v>
      </c>
    </row>
    <row r="17224" spans="1:12" x14ac:dyDescent="0.3">
      <c r="A17224" s="82" t="str">
        <f t="shared" si="538"/>
        <v>2020</v>
      </c>
      <c r="B17224" s="263" t="s">
        <v>2228</v>
      </c>
      <c r="C17224" s="264" t="s">
        <v>138</v>
      </c>
      <c r="D17224" s="74" t="str">
        <f t="shared" si="539"/>
        <v>fev/2020</v>
      </c>
      <c r="E17224" s="267">
        <v>43872</v>
      </c>
      <c r="F17224" s="285">
        <v>2406</v>
      </c>
      <c r="G17224" s="285" t="s">
        <v>2229</v>
      </c>
      <c r="H17224" s="268" t="s">
        <v>5200</v>
      </c>
      <c r="I17224" s="283" t="s">
        <v>241</v>
      </c>
      <c r="J17224" s="268">
        <v>-50</v>
      </c>
      <c r="K17224" s="83" t="str">
        <f>IFERROR(IFERROR(VLOOKUP(I17224,'DE-PARA'!B:D,3,0),VLOOKUP(I17224,'DE-PARA'!C:D,2,0)),"NÃO ENCONTRADO")</f>
        <v>Serviços</v>
      </c>
      <c r="L17224" s="50" t="str">
        <f>VLOOKUP(K17224,'Base -Receita-Despesa'!$B:$AS,1,FALSE)</f>
        <v>Serviços</v>
      </c>
    </row>
    <row r="17225" spans="1:12" x14ac:dyDescent="0.3">
      <c r="A17225" s="82" t="str">
        <f t="shared" si="538"/>
        <v>2020</v>
      </c>
      <c r="B17225" s="263" t="s">
        <v>2228</v>
      </c>
      <c r="C17225" s="264" t="s">
        <v>138</v>
      </c>
      <c r="D17225" s="74" t="str">
        <f t="shared" si="539"/>
        <v>fev/2020</v>
      </c>
      <c r="E17225" s="267">
        <v>43872</v>
      </c>
      <c r="F17225" s="285">
        <v>32648</v>
      </c>
      <c r="G17225" s="285" t="s">
        <v>2229</v>
      </c>
      <c r="H17225" s="268" t="s">
        <v>5200</v>
      </c>
      <c r="I17225" s="283" t="s">
        <v>241</v>
      </c>
      <c r="J17225" s="268">
        <v>-458</v>
      </c>
      <c r="K17225" s="83" t="str">
        <f>IFERROR(IFERROR(VLOOKUP(I17225,'DE-PARA'!B:D,3,0),VLOOKUP(I17225,'DE-PARA'!C:D,2,0)),"NÃO ENCONTRADO")</f>
        <v>Serviços</v>
      </c>
      <c r="L17225" s="50" t="str">
        <f>VLOOKUP(K17225,'Base -Receita-Despesa'!$B:$AS,1,FALSE)</f>
        <v>Serviços</v>
      </c>
    </row>
    <row r="17226" spans="1:12" x14ac:dyDescent="0.3">
      <c r="A17226" s="82" t="str">
        <f t="shared" si="538"/>
        <v>2020</v>
      </c>
      <c r="B17226" s="263" t="s">
        <v>2228</v>
      </c>
      <c r="C17226" s="264" t="s">
        <v>138</v>
      </c>
      <c r="D17226" s="74" t="str">
        <f t="shared" si="539"/>
        <v>fev/2020</v>
      </c>
      <c r="E17226" s="267">
        <v>43872</v>
      </c>
      <c r="F17226" s="285">
        <v>32691</v>
      </c>
      <c r="G17226" s="285" t="s">
        <v>2229</v>
      </c>
      <c r="H17226" s="268" t="s">
        <v>5200</v>
      </c>
      <c r="I17226" s="283" t="s">
        <v>241</v>
      </c>
      <c r="J17226" s="268">
        <v>-470</v>
      </c>
      <c r="K17226" s="83" t="str">
        <f>IFERROR(IFERROR(VLOOKUP(I17226,'DE-PARA'!B:D,3,0),VLOOKUP(I17226,'DE-PARA'!C:D,2,0)),"NÃO ENCONTRADO")</f>
        <v>Serviços</v>
      </c>
      <c r="L17226" s="50" t="str">
        <f>VLOOKUP(K17226,'Base -Receita-Despesa'!$B:$AS,1,FALSE)</f>
        <v>Serviços</v>
      </c>
    </row>
    <row r="17227" spans="1:12" x14ac:dyDescent="0.3">
      <c r="A17227" s="82" t="str">
        <f t="shared" si="538"/>
        <v>2020</v>
      </c>
      <c r="B17227" s="263" t="s">
        <v>2228</v>
      </c>
      <c r="C17227" s="264" t="s">
        <v>138</v>
      </c>
      <c r="D17227" s="74" t="str">
        <f t="shared" si="539"/>
        <v>fev/2020</v>
      </c>
      <c r="E17227" s="267">
        <v>43872</v>
      </c>
      <c r="F17227" s="285" t="s">
        <v>437</v>
      </c>
      <c r="G17227" s="285" t="s">
        <v>2229</v>
      </c>
      <c r="H17227" s="268" t="s">
        <v>438</v>
      </c>
      <c r="I17227" s="268" t="s">
        <v>439</v>
      </c>
      <c r="J17227" s="269">
        <v>-1039</v>
      </c>
      <c r="K17227" s="83" t="str">
        <f>IFERROR(IFERROR(VLOOKUP(I17227,'DE-PARA'!B:D,3,0),VLOOKUP(I17227,'DE-PARA'!C:D,2,0)),"NÃO ENCONTRADO")</f>
        <v>Aluguéis</v>
      </c>
      <c r="L17227" s="50" t="str">
        <f>VLOOKUP(K17227,'Base -Receita-Despesa'!$B:$AS,1,FALSE)</f>
        <v>Aluguéis</v>
      </c>
    </row>
    <row r="17228" spans="1:12" x14ac:dyDescent="0.3">
      <c r="A17228" s="82" t="str">
        <f t="shared" si="538"/>
        <v>2020</v>
      </c>
      <c r="B17228" s="263" t="s">
        <v>2228</v>
      </c>
      <c r="C17228" s="264" t="s">
        <v>138</v>
      </c>
      <c r="D17228" s="74" t="str">
        <f t="shared" si="539"/>
        <v>fev/2020</v>
      </c>
      <c r="E17228" s="267">
        <v>43872</v>
      </c>
      <c r="F17228" s="285">
        <v>7923</v>
      </c>
      <c r="G17228" s="285" t="s">
        <v>2229</v>
      </c>
      <c r="H17228" s="268" t="s">
        <v>2399</v>
      </c>
      <c r="I17228" s="268" t="s">
        <v>232</v>
      </c>
      <c r="J17228" s="268">
        <v>-819.9</v>
      </c>
      <c r="K17228" s="83" t="str">
        <f>IFERROR(IFERROR(VLOOKUP(I17228,'DE-PARA'!B:D,3,0),VLOOKUP(I17228,'DE-PARA'!C:D,2,0)),"NÃO ENCONTRADO")</f>
        <v>Materiais</v>
      </c>
      <c r="L17228" s="50" t="str">
        <f>VLOOKUP(K17228,'Base -Receita-Despesa'!$B:$AS,1,FALSE)</f>
        <v>Materiais</v>
      </c>
    </row>
    <row r="17229" spans="1:12" x14ac:dyDescent="0.3">
      <c r="A17229" s="82" t="str">
        <f t="shared" si="538"/>
        <v>2020</v>
      </c>
      <c r="B17229" s="263" t="s">
        <v>2228</v>
      </c>
      <c r="C17229" s="264" t="s">
        <v>138</v>
      </c>
      <c r="D17229" s="74" t="str">
        <f t="shared" si="539"/>
        <v>fev/2020</v>
      </c>
      <c r="E17229" s="267">
        <v>43872</v>
      </c>
      <c r="F17229" s="285">
        <v>43957</v>
      </c>
      <c r="G17229" s="285" t="s">
        <v>2229</v>
      </c>
      <c r="H17229" s="268" t="s">
        <v>5215</v>
      </c>
      <c r="I17229" s="268" t="s">
        <v>2182</v>
      </c>
      <c r="J17229" s="268">
        <v>-888</v>
      </c>
      <c r="K17229" s="83" t="str">
        <f>IFERROR(IFERROR(VLOOKUP(I17229,'DE-PARA'!B:D,3,0),VLOOKUP(I17229,'DE-PARA'!C:D,2,0)),"NÃO ENCONTRADO")</f>
        <v>Materiais</v>
      </c>
      <c r="L17229" s="50" t="str">
        <f>VLOOKUP(K17229,'Base -Receita-Despesa'!$B:$AS,1,FALSE)</f>
        <v>Materiais</v>
      </c>
    </row>
    <row r="17230" spans="1:12" x14ac:dyDescent="0.3">
      <c r="A17230" s="82" t="str">
        <f t="shared" si="538"/>
        <v>2020</v>
      </c>
      <c r="B17230" s="263" t="s">
        <v>2228</v>
      </c>
      <c r="C17230" s="264" t="s">
        <v>138</v>
      </c>
      <c r="D17230" s="74" t="str">
        <f t="shared" si="539"/>
        <v>fev/2020</v>
      </c>
      <c r="E17230" s="267">
        <v>43872</v>
      </c>
      <c r="F17230" s="285">
        <v>7171</v>
      </c>
      <c r="G17230" s="285" t="s">
        <v>2229</v>
      </c>
      <c r="H17230" s="268" t="s">
        <v>5216</v>
      </c>
      <c r="I17230" s="268" t="s">
        <v>2182</v>
      </c>
      <c r="J17230" s="268">
        <v>-255</v>
      </c>
      <c r="K17230" s="83" t="str">
        <f>IFERROR(IFERROR(VLOOKUP(I17230,'DE-PARA'!B:D,3,0),VLOOKUP(I17230,'DE-PARA'!C:D,2,0)),"NÃO ENCONTRADO")</f>
        <v>Materiais</v>
      </c>
      <c r="L17230" s="50" t="str">
        <f>VLOOKUP(K17230,'Base -Receita-Despesa'!$B:$AS,1,FALSE)</f>
        <v>Materiais</v>
      </c>
    </row>
    <row r="17231" spans="1:12" x14ac:dyDescent="0.3">
      <c r="A17231" s="82" t="str">
        <f t="shared" si="538"/>
        <v>2020</v>
      </c>
      <c r="B17231" s="263" t="s">
        <v>2228</v>
      </c>
      <c r="C17231" s="264" t="s">
        <v>138</v>
      </c>
      <c r="D17231" s="74" t="str">
        <f t="shared" si="539"/>
        <v>fev/2020</v>
      </c>
      <c r="E17231" s="267">
        <v>43872</v>
      </c>
      <c r="F17231" s="285">
        <v>7407</v>
      </c>
      <c r="G17231" s="285" t="s">
        <v>2229</v>
      </c>
      <c r="H17231" s="268" t="s">
        <v>5216</v>
      </c>
      <c r="I17231" s="268" t="s">
        <v>2182</v>
      </c>
      <c r="J17231" s="268">
        <v>-893.5</v>
      </c>
      <c r="K17231" s="83" t="str">
        <f>IFERROR(IFERROR(VLOOKUP(I17231,'DE-PARA'!B:D,3,0),VLOOKUP(I17231,'DE-PARA'!C:D,2,0)),"NÃO ENCONTRADO")</f>
        <v>Materiais</v>
      </c>
      <c r="L17231" s="50" t="str">
        <f>VLOOKUP(K17231,'Base -Receita-Despesa'!$B:$AS,1,FALSE)</f>
        <v>Materiais</v>
      </c>
    </row>
    <row r="17232" spans="1:12" x14ac:dyDescent="0.3">
      <c r="A17232" s="82" t="str">
        <f t="shared" si="538"/>
        <v>2020</v>
      </c>
      <c r="B17232" s="263" t="s">
        <v>2228</v>
      </c>
      <c r="C17232" s="264" t="s">
        <v>138</v>
      </c>
      <c r="D17232" s="74" t="str">
        <f t="shared" si="539"/>
        <v>fev/2020</v>
      </c>
      <c r="E17232" s="267">
        <v>43872</v>
      </c>
      <c r="F17232" s="285">
        <v>31637</v>
      </c>
      <c r="G17232" s="285" t="s">
        <v>2229</v>
      </c>
      <c r="H17232" s="268" t="s">
        <v>5172</v>
      </c>
      <c r="I17232" s="268" t="s">
        <v>2182</v>
      </c>
      <c r="J17232" s="269">
        <v>-1038.1600000000001</v>
      </c>
      <c r="K17232" s="83" t="str">
        <f>IFERROR(IFERROR(VLOOKUP(I17232,'DE-PARA'!B:D,3,0),VLOOKUP(I17232,'DE-PARA'!C:D,2,0)),"NÃO ENCONTRADO")</f>
        <v>Materiais</v>
      </c>
      <c r="L17232" s="50" t="str">
        <f>VLOOKUP(K17232,'Base -Receita-Despesa'!$B:$AS,1,FALSE)</f>
        <v>Materiais</v>
      </c>
    </row>
    <row r="17233" spans="1:12" x14ac:dyDescent="0.3">
      <c r="A17233" s="82" t="str">
        <f t="shared" si="538"/>
        <v>2020</v>
      </c>
      <c r="B17233" s="263" t="s">
        <v>2228</v>
      </c>
      <c r="C17233" s="264" t="s">
        <v>138</v>
      </c>
      <c r="D17233" s="74" t="str">
        <f t="shared" si="539"/>
        <v>fev/2020</v>
      </c>
      <c r="E17233" s="267">
        <v>43872</v>
      </c>
      <c r="F17233" s="285">
        <v>40235</v>
      </c>
      <c r="G17233" s="285" t="s">
        <v>2229</v>
      </c>
      <c r="H17233" s="268" t="s">
        <v>2654</v>
      </c>
      <c r="I17233" s="268" t="s">
        <v>120</v>
      </c>
      <c r="J17233" s="269">
        <v>-1574.64</v>
      </c>
      <c r="K17233" s="83" t="str">
        <f>IFERROR(IFERROR(VLOOKUP(I17233,'DE-PARA'!B:D,3,0),VLOOKUP(I17233,'DE-PARA'!C:D,2,0)),"NÃO ENCONTRADO")</f>
        <v>Serviços</v>
      </c>
      <c r="L17233" s="50" t="str">
        <f>VLOOKUP(K17233,'Base -Receita-Despesa'!$B:$AS,1,FALSE)</f>
        <v>Serviços</v>
      </c>
    </row>
    <row r="17234" spans="1:12" x14ac:dyDescent="0.3">
      <c r="A17234" s="82" t="str">
        <f t="shared" si="538"/>
        <v>2020</v>
      </c>
      <c r="B17234" s="263" t="s">
        <v>2228</v>
      </c>
      <c r="C17234" s="264" t="s">
        <v>138</v>
      </c>
      <c r="D17234" s="74" t="str">
        <f t="shared" si="539"/>
        <v>fev/2020</v>
      </c>
      <c r="E17234" s="267">
        <v>43872</v>
      </c>
      <c r="F17234" s="285">
        <v>1644</v>
      </c>
      <c r="G17234" s="285" t="s">
        <v>2229</v>
      </c>
      <c r="H17234" s="268" t="s">
        <v>5217</v>
      </c>
      <c r="I17234" s="268" t="s">
        <v>2181</v>
      </c>
      <c r="J17234" s="268">
        <v>-634.12</v>
      </c>
      <c r="K17234" s="83" t="str">
        <f>IFERROR(IFERROR(VLOOKUP(I17234,'DE-PARA'!B:D,3,0),VLOOKUP(I17234,'DE-PARA'!C:D,2,0)),"NÃO ENCONTRADO")</f>
        <v>Materiais</v>
      </c>
      <c r="L17234" s="50" t="str">
        <f>VLOOKUP(K17234,'Base -Receita-Despesa'!$B:$AS,1,FALSE)</f>
        <v>Materiais</v>
      </c>
    </row>
    <row r="17235" spans="1:12" x14ac:dyDescent="0.3">
      <c r="A17235" s="82" t="str">
        <f t="shared" si="538"/>
        <v>2020</v>
      </c>
      <c r="B17235" s="263" t="s">
        <v>2228</v>
      </c>
      <c r="C17235" s="264" t="s">
        <v>138</v>
      </c>
      <c r="D17235" s="74" t="str">
        <f t="shared" si="539"/>
        <v>fev/2020</v>
      </c>
      <c r="E17235" s="267">
        <v>43872</v>
      </c>
      <c r="F17235" s="285">
        <v>1476</v>
      </c>
      <c r="G17235" s="285" t="s">
        <v>2229</v>
      </c>
      <c r="H17235" s="268" t="s">
        <v>5197</v>
      </c>
      <c r="I17235" s="268" t="s">
        <v>157</v>
      </c>
      <c r="J17235" s="268">
        <v>-325.8</v>
      </c>
      <c r="K17235" s="83" t="str">
        <f>IFERROR(IFERROR(VLOOKUP(I17235,'DE-PARA'!B:D,3,0),VLOOKUP(I17235,'DE-PARA'!C:D,2,0)),"NÃO ENCONTRADO")</f>
        <v>Materiais</v>
      </c>
      <c r="L17235" s="50" t="str">
        <f>VLOOKUP(K17235,'Base -Receita-Despesa'!$B:$AS,1,FALSE)</f>
        <v>Materiais</v>
      </c>
    </row>
    <row r="17236" spans="1:12" x14ac:dyDescent="0.3">
      <c r="A17236" s="82" t="str">
        <f t="shared" si="538"/>
        <v>2020</v>
      </c>
      <c r="B17236" s="263" t="s">
        <v>2228</v>
      </c>
      <c r="C17236" s="264" t="s">
        <v>138</v>
      </c>
      <c r="D17236" s="74" t="str">
        <f t="shared" si="539"/>
        <v>fev/2020</v>
      </c>
      <c r="E17236" s="267">
        <v>43872</v>
      </c>
      <c r="F17236" s="285" t="s">
        <v>2326</v>
      </c>
      <c r="G17236" s="285" t="s">
        <v>2229</v>
      </c>
      <c r="H17236" s="268" t="s">
        <v>5218</v>
      </c>
      <c r="I17236" s="268" t="s">
        <v>2209</v>
      </c>
      <c r="J17236" s="268">
        <v>-35</v>
      </c>
      <c r="K17236" s="83" t="str">
        <f>IFERROR(IFERROR(VLOOKUP(I17236,'DE-PARA'!B:D,3,0),VLOOKUP(I17236,'DE-PARA'!C:D,2,0)),"NÃO ENCONTRADO")</f>
        <v>Despesas com Viagens</v>
      </c>
      <c r="L17236" s="50" t="str">
        <f>VLOOKUP(K17236,'Base -Receita-Despesa'!$B:$AS,1,FALSE)</f>
        <v>Despesas com Viagens</v>
      </c>
    </row>
    <row r="17237" spans="1:12" x14ac:dyDescent="0.3">
      <c r="A17237" s="82" t="str">
        <f t="shared" si="538"/>
        <v>2020</v>
      </c>
      <c r="B17237" s="263" t="s">
        <v>2228</v>
      </c>
      <c r="C17237" s="264" t="s">
        <v>138</v>
      </c>
      <c r="D17237" s="74" t="str">
        <f t="shared" si="539"/>
        <v>fev/2020</v>
      </c>
      <c r="E17237" s="267">
        <v>43872</v>
      </c>
      <c r="F17237" s="285" t="s">
        <v>3376</v>
      </c>
      <c r="G17237" s="285" t="s">
        <v>2229</v>
      </c>
      <c r="H17237" s="268" t="s">
        <v>3049</v>
      </c>
      <c r="I17237" s="268" t="s">
        <v>130</v>
      </c>
      <c r="J17237" s="269">
        <v>-3833.96</v>
      </c>
      <c r="K17237" s="83" t="str">
        <f>IFERROR(IFERROR(VLOOKUP(I17237,'DE-PARA'!B:D,3,0),VLOOKUP(I17237,'DE-PARA'!C:D,2,0)),"NÃO ENCONTRADO")</f>
        <v>Rescisões Trabalhistas</v>
      </c>
      <c r="L17237" s="50" t="str">
        <f>VLOOKUP(K17237,'Base -Receita-Despesa'!$B:$AS,1,FALSE)</f>
        <v>Rescisões Trabalhistas</v>
      </c>
    </row>
    <row r="17238" spans="1:12" x14ac:dyDescent="0.3">
      <c r="A17238" s="82" t="str">
        <f t="shared" si="538"/>
        <v>2020</v>
      </c>
      <c r="B17238" s="263" t="s">
        <v>2228</v>
      </c>
      <c r="C17238" s="264" t="s">
        <v>138</v>
      </c>
      <c r="D17238" s="74" t="str">
        <f t="shared" si="539"/>
        <v>fev/2020</v>
      </c>
      <c r="E17238" s="267">
        <v>43872</v>
      </c>
      <c r="F17238" s="285" t="s">
        <v>5219</v>
      </c>
      <c r="G17238" s="285" t="s">
        <v>2229</v>
      </c>
      <c r="H17238" s="268" t="s">
        <v>5129</v>
      </c>
      <c r="I17238" s="268" t="s">
        <v>176</v>
      </c>
      <c r="J17238" s="269">
        <v>-2600.1</v>
      </c>
      <c r="K17238" s="83" t="str">
        <f>IFERROR(IFERROR(VLOOKUP(I17238,'DE-PARA'!B:D,3,0),VLOOKUP(I17238,'DE-PARA'!C:D,2,0)),"NÃO ENCONTRADO")</f>
        <v>Pessoal</v>
      </c>
      <c r="L17238" s="50" t="str">
        <f>VLOOKUP(K17238,'Base -Receita-Despesa'!$B:$AS,1,FALSE)</f>
        <v>Pessoal</v>
      </c>
    </row>
    <row r="17239" spans="1:12" x14ac:dyDescent="0.3">
      <c r="A17239" s="82" t="str">
        <f t="shared" si="538"/>
        <v>2020</v>
      </c>
      <c r="B17239" s="263" t="s">
        <v>2228</v>
      </c>
      <c r="C17239" s="264" t="s">
        <v>138</v>
      </c>
      <c r="D17239" s="74" t="str">
        <f t="shared" si="539"/>
        <v>fev/2020</v>
      </c>
      <c r="E17239" s="267">
        <v>43872</v>
      </c>
      <c r="F17239" s="285">
        <v>11422</v>
      </c>
      <c r="G17239" s="285" t="s">
        <v>2229</v>
      </c>
      <c r="H17239" s="268" t="s">
        <v>5220</v>
      </c>
      <c r="I17239" s="268" t="s">
        <v>198</v>
      </c>
      <c r="J17239" s="268">
        <v>-804.31</v>
      </c>
      <c r="K17239" s="83" t="str">
        <f>IFERROR(IFERROR(VLOOKUP(I17239,'DE-PARA'!B:D,3,0),VLOOKUP(I17239,'DE-PARA'!C:D,2,0)),"NÃO ENCONTRADO")</f>
        <v>Materiais</v>
      </c>
      <c r="L17239" s="50" t="str">
        <f>VLOOKUP(K17239,'Base -Receita-Despesa'!$B:$AS,1,FALSE)</f>
        <v>Materiais</v>
      </c>
    </row>
    <row r="17240" spans="1:12" x14ac:dyDescent="0.3">
      <c r="A17240" s="82" t="str">
        <f t="shared" si="538"/>
        <v>2020</v>
      </c>
      <c r="B17240" s="263" t="s">
        <v>2228</v>
      </c>
      <c r="C17240" s="264" t="s">
        <v>138</v>
      </c>
      <c r="D17240" s="74" t="str">
        <f t="shared" si="539"/>
        <v>fev/2020</v>
      </c>
      <c r="E17240" s="267">
        <v>43872</v>
      </c>
      <c r="F17240" s="285">
        <v>6040</v>
      </c>
      <c r="G17240" s="285" t="s">
        <v>2229</v>
      </c>
      <c r="H17240" s="268" t="s">
        <v>2316</v>
      </c>
      <c r="I17240" s="268" t="s">
        <v>2181</v>
      </c>
      <c r="J17240" s="268">
        <v>-406.42</v>
      </c>
      <c r="K17240" s="83" t="str">
        <f>IFERROR(IFERROR(VLOOKUP(I17240,'DE-PARA'!B:D,3,0),VLOOKUP(I17240,'DE-PARA'!C:D,2,0)),"NÃO ENCONTRADO")</f>
        <v>Materiais</v>
      </c>
      <c r="L17240" s="50" t="str">
        <f>VLOOKUP(K17240,'Base -Receita-Despesa'!$B:$AS,1,FALSE)</f>
        <v>Materiais</v>
      </c>
    </row>
    <row r="17241" spans="1:12" x14ac:dyDescent="0.3">
      <c r="A17241" s="82" t="str">
        <f t="shared" si="538"/>
        <v>2020</v>
      </c>
      <c r="B17241" s="263" t="s">
        <v>2228</v>
      </c>
      <c r="C17241" s="264" t="s">
        <v>138</v>
      </c>
      <c r="D17241" s="74" t="str">
        <f t="shared" si="539"/>
        <v>fev/2020</v>
      </c>
      <c r="E17241" s="267">
        <v>43872</v>
      </c>
      <c r="F17241" s="285" t="s">
        <v>1261</v>
      </c>
      <c r="G17241" s="285" t="s">
        <v>2229</v>
      </c>
      <c r="H17241" s="268" t="s">
        <v>2250</v>
      </c>
      <c r="I17241" s="268" t="s">
        <v>135</v>
      </c>
      <c r="J17241" s="268">
        <v>-9.5</v>
      </c>
      <c r="K17241" s="83" t="str">
        <f>IFERROR(IFERROR(VLOOKUP(I17241,'DE-PARA'!B:D,3,0),VLOOKUP(I17241,'DE-PARA'!C:D,2,0)),"NÃO ENCONTRADO")</f>
        <v>Outras Saídas</v>
      </c>
      <c r="L17241" s="50" t="str">
        <f>VLOOKUP(K17241,'Base -Receita-Despesa'!$B:$AS,1,FALSE)</f>
        <v>Outras Saídas</v>
      </c>
    </row>
    <row r="17242" spans="1:12" x14ac:dyDescent="0.3">
      <c r="A17242" s="82" t="str">
        <f t="shared" si="538"/>
        <v>2020</v>
      </c>
      <c r="B17242" s="263" t="s">
        <v>2228</v>
      </c>
      <c r="C17242" s="264" t="s">
        <v>138</v>
      </c>
      <c r="D17242" s="74" t="str">
        <f t="shared" si="539"/>
        <v>fev/2020</v>
      </c>
      <c r="E17242" s="267">
        <v>43872</v>
      </c>
      <c r="F17242" s="285" t="s">
        <v>1261</v>
      </c>
      <c r="G17242" s="285" t="s">
        <v>2229</v>
      </c>
      <c r="H17242" s="268" t="s">
        <v>2250</v>
      </c>
      <c r="I17242" s="268" t="s">
        <v>135</v>
      </c>
      <c r="J17242" s="268">
        <v>-9.5</v>
      </c>
      <c r="K17242" s="83" t="str">
        <f>IFERROR(IFERROR(VLOOKUP(I17242,'DE-PARA'!B:D,3,0),VLOOKUP(I17242,'DE-PARA'!C:D,2,0)),"NÃO ENCONTRADO")</f>
        <v>Outras Saídas</v>
      </c>
      <c r="L17242" s="50" t="str">
        <f>VLOOKUP(K17242,'Base -Receita-Despesa'!$B:$AS,1,FALSE)</f>
        <v>Outras Saídas</v>
      </c>
    </row>
    <row r="17243" spans="1:12" x14ac:dyDescent="0.3">
      <c r="A17243" s="82" t="str">
        <f t="shared" si="538"/>
        <v>2020</v>
      </c>
      <c r="B17243" s="263" t="s">
        <v>2228</v>
      </c>
      <c r="C17243" s="264" t="s">
        <v>138</v>
      </c>
      <c r="D17243" s="74" t="str">
        <f t="shared" si="539"/>
        <v>fev/2020</v>
      </c>
      <c r="E17243" s="267">
        <v>43872</v>
      </c>
      <c r="F17243" s="285" t="s">
        <v>1261</v>
      </c>
      <c r="G17243" s="285" t="s">
        <v>2229</v>
      </c>
      <c r="H17243" s="268" t="s">
        <v>2250</v>
      </c>
      <c r="I17243" s="268" t="s">
        <v>135</v>
      </c>
      <c r="J17243" s="268">
        <v>-9.5</v>
      </c>
      <c r="K17243" s="83" t="str">
        <f>IFERROR(IFERROR(VLOOKUP(I17243,'DE-PARA'!B:D,3,0),VLOOKUP(I17243,'DE-PARA'!C:D,2,0)),"NÃO ENCONTRADO")</f>
        <v>Outras Saídas</v>
      </c>
      <c r="L17243" s="50" t="str">
        <f>VLOOKUP(K17243,'Base -Receita-Despesa'!$B:$AS,1,FALSE)</f>
        <v>Outras Saídas</v>
      </c>
    </row>
    <row r="17244" spans="1:12" x14ac:dyDescent="0.3">
      <c r="A17244" s="82" t="str">
        <f t="shared" si="538"/>
        <v>2020</v>
      </c>
      <c r="B17244" s="263" t="s">
        <v>2228</v>
      </c>
      <c r="C17244" s="264" t="s">
        <v>138</v>
      </c>
      <c r="D17244" s="74" t="str">
        <f t="shared" si="539"/>
        <v>fev/2020</v>
      </c>
      <c r="E17244" s="267">
        <v>43872</v>
      </c>
      <c r="F17244" s="285" t="s">
        <v>1261</v>
      </c>
      <c r="G17244" s="285" t="s">
        <v>2229</v>
      </c>
      <c r="H17244" s="268" t="s">
        <v>2250</v>
      </c>
      <c r="I17244" s="268" t="s">
        <v>135</v>
      </c>
      <c r="J17244" s="268">
        <v>-9.5</v>
      </c>
      <c r="K17244" s="83" t="str">
        <f>IFERROR(IFERROR(VLOOKUP(I17244,'DE-PARA'!B:D,3,0),VLOOKUP(I17244,'DE-PARA'!C:D,2,0)),"NÃO ENCONTRADO")</f>
        <v>Outras Saídas</v>
      </c>
      <c r="L17244" s="50" t="str">
        <f>VLOOKUP(K17244,'Base -Receita-Despesa'!$B:$AS,1,FALSE)</f>
        <v>Outras Saídas</v>
      </c>
    </row>
    <row r="17245" spans="1:12" x14ac:dyDescent="0.3">
      <c r="A17245" s="82" t="str">
        <f t="shared" si="538"/>
        <v>2020</v>
      </c>
      <c r="B17245" s="263" t="s">
        <v>2228</v>
      </c>
      <c r="C17245" s="264" t="s">
        <v>138</v>
      </c>
      <c r="D17245" s="74" t="str">
        <f t="shared" si="539"/>
        <v>fev/2020</v>
      </c>
      <c r="E17245" s="267">
        <v>43872</v>
      </c>
      <c r="F17245" s="285" t="s">
        <v>1261</v>
      </c>
      <c r="G17245" s="285" t="s">
        <v>2229</v>
      </c>
      <c r="H17245" s="268" t="s">
        <v>2250</v>
      </c>
      <c r="I17245" s="268" t="s">
        <v>135</v>
      </c>
      <c r="J17245" s="268">
        <v>-9.5</v>
      </c>
      <c r="K17245" s="83" t="str">
        <f>IFERROR(IFERROR(VLOOKUP(I17245,'DE-PARA'!B:D,3,0),VLOOKUP(I17245,'DE-PARA'!C:D,2,0)),"NÃO ENCONTRADO")</f>
        <v>Outras Saídas</v>
      </c>
      <c r="L17245" s="50" t="str">
        <f>VLOOKUP(K17245,'Base -Receita-Despesa'!$B:$AS,1,FALSE)</f>
        <v>Outras Saídas</v>
      </c>
    </row>
    <row r="17246" spans="1:12" x14ac:dyDescent="0.3">
      <c r="A17246" s="82" t="str">
        <f t="shared" si="538"/>
        <v>2020</v>
      </c>
      <c r="B17246" s="263" t="s">
        <v>2228</v>
      </c>
      <c r="C17246" s="264" t="s">
        <v>138</v>
      </c>
      <c r="D17246" s="74" t="str">
        <f t="shared" si="539"/>
        <v>fev/2020</v>
      </c>
      <c r="E17246" s="267">
        <v>43872</v>
      </c>
      <c r="F17246" s="285" t="s">
        <v>1261</v>
      </c>
      <c r="G17246" s="285" t="s">
        <v>2229</v>
      </c>
      <c r="H17246" s="268" t="s">
        <v>2250</v>
      </c>
      <c r="I17246" s="268" t="s">
        <v>135</v>
      </c>
      <c r="J17246" s="268">
        <v>-9.5</v>
      </c>
      <c r="K17246" s="83" t="str">
        <f>IFERROR(IFERROR(VLOOKUP(I17246,'DE-PARA'!B:D,3,0),VLOOKUP(I17246,'DE-PARA'!C:D,2,0)),"NÃO ENCONTRADO")</f>
        <v>Outras Saídas</v>
      </c>
      <c r="L17246" s="50" t="str">
        <f>VLOOKUP(K17246,'Base -Receita-Despesa'!$B:$AS,1,FALSE)</f>
        <v>Outras Saídas</v>
      </c>
    </row>
    <row r="17247" spans="1:12" x14ac:dyDescent="0.3">
      <c r="A17247" s="82" t="str">
        <f t="shared" si="538"/>
        <v>2020</v>
      </c>
      <c r="B17247" s="263" t="s">
        <v>2228</v>
      </c>
      <c r="C17247" s="264" t="s">
        <v>138</v>
      </c>
      <c r="D17247" s="74" t="str">
        <f t="shared" si="539"/>
        <v>fev/2020</v>
      </c>
      <c r="E17247" s="267">
        <v>43872</v>
      </c>
      <c r="F17247" s="285" t="s">
        <v>1261</v>
      </c>
      <c r="G17247" s="285" t="s">
        <v>2229</v>
      </c>
      <c r="H17247" s="268" t="s">
        <v>2250</v>
      </c>
      <c r="I17247" s="268" t="s">
        <v>135</v>
      </c>
      <c r="J17247" s="268">
        <v>-9.5</v>
      </c>
      <c r="K17247" s="83" t="str">
        <f>IFERROR(IFERROR(VLOOKUP(I17247,'DE-PARA'!B:D,3,0),VLOOKUP(I17247,'DE-PARA'!C:D,2,0)),"NÃO ENCONTRADO")</f>
        <v>Outras Saídas</v>
      </c>
      <c r="L17247" s="50" t="str">
        <f>VLOOKUP(K17247,'Base -Receita-Despesa'!$B:$AS,1,FALSE)</f>
        <v>Outras Saídas</v>
      </c>
    </row>
    <row r="17248" spans="1:12" x14ac:dyDescent="0.3">
      <c r="A17248" s="82" t="str">
        <f t="shared" si="538"/>
        <v>2020</v>
      </c>
      <c r="B17248" s="263" t="s">
        <v>2228</v>
      </c>
      <c r="C17248" s="264" t="s">
        <v>138</v>
      </c>
      <c r="D17248" s="74" t="str">
        <f t="shared" si="539"/>
        <v>fev/2020</v>
      </c>
      <c r="E17248" s="267">
        <v>43872</v>
      </c>
      <c r="F17248" s="285" t="s">
        <v>1261</v>
      </c>
      <c r="G17248" s="285" t="s">
        <v>2229</v>
      </c>
      <c r="H17248" s="268" t="s">
        <v>2250</v>
      </c>
      <c r="I17248" s="268" t="s">
        <v>135</v>
      </c>
      <c r="J17248" s="268">
        <v>-9.5</v>
      </c>
      <c r="K17248" s="83" t="str">
        <f>IFERROR(IFERROR(VLOOKUP(I17248,'DE-PARA'!B:D,3,0),VLOOKUP(I17248,'DE-PARA'!C:D,2,0)),"NÃO ENCONTRADO")</f>
        <v>Outras Saídas</v>
      </c>
      <c r="L17248" s="50" t="str">
        <f>VLOOKUP(K17248,'Base -Receita-Despesa'!$B:$AS,1,FALSE)</f>
        <v>Outras Saídas</v>
      </c>
    </row>
    <row r="17249" spans="1:12" x14ac:dyDescent="0.3">
      <c r="A17249" s="82" t="str">
        <f t="shared" si="538"/>
        <v>2020</v>
      </c>
      <c r="B17249" s="263" t="s">
        <v>2228</v>
      </c>
      <c r="C17249" s="264" t="s">
        <v>138</v>
      </c>
      <c r="D17249" s="74" t="str">
        <f t="shared" si="539"/>
        <v>fev/2020</v>
      </c>
      <c r="E17249" s="267">
        <v>43872</v>
      </c>
      <c r="F17249" s="285" t="s">
        <v>1261</v>
      </c>
      <c r="G17249" s="285" t="s">
        <v>2229</v>
      </c>
      <c r="H17249" s="268" t="s">
        <v>2250</v>
      </c>
      <c r="I17249" s="268" t="s">
        <v>135</v>
      </c>
      <c r="J17249" s="268">
        <v>-9.5</v>
      </c>
      <c r="K17249" s="83" t="str">
        <f>IFERROR(IFERROR(VLOOKUP(I17249,'DE-PARA'!B:D,3,0),VLOOKUP(I17249,'DE-PARA'!C:D,2,0)),"NÃO ENCONTRADO")</f>
        <v>Outras Saídas</v>
      </c>
      <c r="L17249" s="50" t="str">
        <f>VLOOKUP(K17249,'Base -Receita-Despesa'!$B:$AS,1,FALSE)</f>
        <v>Outras Saídas</v>
      </c>
    </row>
    <row r="17250" spans="1:12" x14ac:dyDescent="0.3">
      <c r="A17250" s="82" t="str">
        <f t="shared" si="538"/>
        <v>2020</v>
      </c>
      <c r="B17250" s="263" t="s">
        <v>2228</v>
      </c>
      <c r="C17250" s="264" t="s">
        <v>138</v>
      </c>
      <c r="D17250" s="74" t="str">
        <f t="shared" si="539"/>
        <v>fev/2020</v>
      </c>
      <c r="E17250" s="267">
        <v>43872</v>
      </c>
      <c r="F17250" s="285" t="s">
        <v>1070</v>
      </c>
      <c r="G17250" s="285" t="s">
        <v>2229</v>
      </c>
      <c r="H17250" s="268" t="s">
        <v>1071</v>
      </c>
      <c r="I17250" s="268" t="s">
        <v>2237</v>
      </c>
      <c r="J17250" s="269">
        <v>12070.52</v>
      </c>
      <c r="K17250" s="83" t="str">
        <f>IFERROR(IFERROR(VLOOKUP(I17250,'DE-PARA'!B:D,3,0),VLOOKUP(I17250,'DE-PARA'!C:D,2,0)),"NÃO ENCONTRADO")</f>
        <v>Entrada Conta Aplicação (+)</v>
      </c>
      <c r="L17250" s="50" t="str">
        <f>VLOOKUP(K17250,'Base -Receita-Despesa'!$B:$AS,1,FALSE)</f>
        <v>ENTRADA CONTA APLICAÇÃO (+)</v>
      </c>
    </row>
    <row r="17251" spans="1:12" x14ac:dyDescent="0.3">
      <c r="A17251" s="82" t="str">
        <f t="shared" si="538"/>
        <v>2020</v>
      </c>
      <c r="B17251" s="263" t="s">
        <v>2228</v>
      </c>
      <c r="C17251" s="264" t="s">
        <v>138</v>
      </c>
      <c r="D17251" s="74" t="str">
        <f t="shared" si="539"/>
        <v>fev/2020</v>
      </c>
      <c r="E17251" s="267">
        <v>43873</v>
      </c>
      <c r="F17251" s="285" t="s">
        <v>4412</v>
      </c>
      <c r="G17251" s="285" t="s">
        <v>2229</v>
      </c>
      <c r="H17251" s="268" t="s">
        <v>3264</v>
      </c>
      <c r="I17251" s="268" t="s">
        <v>128</v>
      </c>
      <c r="J17251" s="269">
        <v>-2481.81</v>
      </c>
      <c r="K17251" s="83" t="str">
        <f>IFERROR(IFERROR(VLOOKUP(I17251,'DE-PARA'!B:D,3,0),VLOOKUP(I17251,'DE-PARA'!C:D,2,0)),"NÃO ENCONTRADO")</f>
        <v>Encargos sobre Folha de Pagamento</v>
      </c>
      <c r="L17251" s="50" t="str">
        <f>VLOOKUP(K17251,'Base -Receita-Despesa'!$B:$AS,1,FALSE)</f>
        <v>Encargos sobre Folha de Pagamento</v>
      </c>
    </row>
    <row r="17252" spans="1:12" x14ac:dyDescent="0.3">
      <c r="A17252" s="82" t="str">
        <f t="shared" si="538"/>
        <v>2020</v>
      </c>
      <c r="B17252" s="263" t="s">
        <v>2228</v>
      </c>
      <c r="C17252" s="264" t="s">
        <v>138</v>
      </c>
      <c r="D17252" s="74" t="str">
        <f t="shared" si="539"/>
        <v>fev/2020</v>
      </c>
      <c r="E17252" s="267">
        <v>43873</v>
      </c>
      <c r="F17252" s="285">
        <v>40</v>
      </c>
      <c r="G17252" s="285" t="s">
        <v>2229</v>
      </c>
      <c r="H17252" s="268" t="s">
        <v>5115</v>
      </c>
      <c r="I17252" s="268" t="s">
        <v>118</v>
      </c>
      <c r="J17252" s="269">
        <v>-110596.82</v>
      </c>
      <c r="K17252" s="83" t="str">
        <f>IFERROR(IFERROR(VLOOKUP(I17252,'DE-PARA'!B:D,3,0),VLOOKUP(I17252,'DE-PARA'!C:D,2,0)),"NÃO ENCONTRADO")</f>
        <v>Serviços</v>
      </c>
      <c r="L17252" s="50" t="str">
        <f>VLOOKUP(K17252,'Base -Receita-Despesa'!$B:$AS,1,FALSE)</f>
        <v>Serviços</v>
      </c>
    </row>
    <row r="17253" spans="1:12" x14ac:dyDescent="0.3">
      <c r="A17253" s="82" t="str">
        <f t="shared" si="538"/>
        <v>2020</v>
      </c>
      <c r="B17253" s="263" t="s">
        <v>2228</v>
      </c>
      <c r="C17253" s="264" t="s">
        <v>138</v>
      </c>
      <c r="D17253" s="74" t="str">
        <f t="shared" si="539"/>
        <v>fev/2020</v>
      </c>
      <c r="E17253" s="267">
        <v>43873</v>
      </c>
      <c r="F17253" s="285">
        <v>211</v>
      </c>
      <c r="G17253" s="285" t="s">
        <v>2229</v>
      </c>
      <c r="H17253" s="268" t="s">
        <v>4736</v>
      </c>
      <c r="I17253" s="268" t="s">
        <v>188</v>
      </c>
      <c r="J17253" s="269">
        <v>-32526.76</v>
      </c>
      <c r="K17253" s="83" t="str">
        <f>IFERROR(IFERROR(VLOOKUP(I17253,'DE-PARA'!B:D,3,0),VLOOKUP(I17253,'DE-PARA'!C:D,2,0)),"NÃO ENCONTRADO")</f>
        <v>Serviços</v>
      </c>
      <c r="L17253" s="50" t="str">
        <f>VLOOKUP(K17253,'Base -Receita-Despesa'!$B:$AS,1,FALSE)</f>
        <v>Serviços</v>
      </c>
    </row>
    <row r="17254" spans="1:12" x14ac:dyDescent="0.3">
      <c r="A17254" s="82" t="str">
        <f t="shared" si="538"/>
        <v>2020</v>
      </c>
      <c r="B17254" s="263" t="s">
        <v>2228</v>
      </c>
      <c r="C17254" s="264" t="s">
        <v>138</v>
      </c>
      <c r="D17254" s="74" t="str">
        <f t="shared" si="539"/>
        <v>fev/2020</v>
      </c>
      <c r="E17254" s="267">
        <v>43873</v>
      </c>
      <c r="F17254" s="285">
        <v>215</v>
      </c>
      <c r="G17254" s="285" t="s">
        <v>2229</v>
      </c>
      <c r="H17254" s="268" t="s">
        <v>4736</v>
      </c>
      <c r="I17254" s="268" t="s">
        <v>188</v>
      </c>
      <c r="J17254" s="268">
        <v>-816.51</v>
      </c>
      <c r="K17254" s="83" t="str">
        <f>IFERROR(IFERROR(VLOOKUP(I17254,'DE-PARA'!B:D,3,0),VLOOKUP(I17254,'DE-PARA'!C:D,2,0)),"NÃO ENCONTRADO")</f>
        <v>Serviços</v>
      </c>
      <c r="L17254" s="50" t="str">
        <f>VLOOKUP(K17254,'Base -Receita-Despesa'!$B:$AS,1,FALSE)</f>
        <v>Serviços</v>
      </c>
    </row>
    <row r="17255" spans="1:12" x14ac:dyDescent="0.3">
      <c r="A17255" s="82" t="str">
        <f t="shared" si="538"/>
        <v>2020</v>
      </c>
      <c r="B17255" s="263" t="s">
        <v>2228</v>
      </c>
      <c r="C17255" s="264" t="s">
        <v>138</v>
      </c>
      <c r="D17255" s="74" t="str">
        <f t="shared" si="539"/>
        <v>fev/2020</v>
      </c>
      <c r="E17255" s="267">
        <v>43873</v>
      </c>
      <c r="F17255" s="285">
        <v>213</v>
      </c>
      <c r="G17255" s="285" t="s">
        <v>2229</v>
      </c>
      <c r="H17255" s="268" t="s">
        <v>4736</v>
      </c>
      <c r="I17255" s="268" t="s">
        <v>188</v>
      </c>
      <c r="J17255" s="269">
        <v>-16084.44</v>
      </c>
      <c r="K17255" s="83" t="str">
        <f>IFERROR(IFERROR(VLOOKUP(I17255,'DE-PARA'!B:D,3,0),VLOOKUP(I17255,'DE-PARA'!C:D,2,0)),"NÃO ENCONTRADO")</f>
        <v>Serviços</v>
      </c>
      <c r="L17255" s="50" t="str">
        <f>VLOOKUP(K17255,'Base -Receita-Despesa'!$B:$AS,1,FALSE)</f>
        <v>Serviços</v>
      </c>
    </row>
    <row r="17256" spans="1:12" x14ac:dyDescent="0.3">
      <c r="A17256" s="82" t="str">
        <f t="shared" si="538"/>
        <v>2020</v>
      </c>
      <c r="B17256" s="263" t="s">
        <v>2228</v>
      </c>
      <c r="C17256" s="264" t="s">
        <v>138</v>
      </c>
      <c r="D17256" s="74" t="str">
        <f t="shared" si="539"/>
        <v>fev/2020</v>
      </c>
      <c r="E17256" s="267">
        <v>43873</v>
      </c>
      <c r="F17256" s="285">
        <v>7923</v>
      </c>
      <c r="G17256" s="285" t="s">
        <v>2229</v>
      </c>
      <c r="H17256" s="268" t="s">
        <v>2399</v>
      </c>
      <c r="I17256" s="268" t="s">
        <v>232</v>
      </c>
      <c r="J17256" s="268">
        <v>-819.9</v>
      </c>
      <c r="K17256" s="83" t="str">
        <f>IFERROR(IFERROR(VLOOKUP(I17256,'DE-PARA'!B:D,3,0),VLOOKUP(I17256,'DE-PARA'!C:D,2,0)),"NÃO ENCONTRADO")</f>
        <v>Materiais</v>
      </c>
      <c r="L17256" s="50" t="str">
        <f>VLOOKUP(K17256,'Base -Receita-Despesa'!$B:$AS,1,FALSE)</f>
        <v>Materiais</v>
      </c>
    </row>
    <row r="17257" spans="1:12" x14ac:dyDescent="0.3">
      <c r="A17257" s="82" t="str">
        <f t="shared" si="538"/>
        <v>2020</v>
      </c>
      <c r="B17257" s="263" t="s">
        <v>2228</v>
      </c>
      <c r="C17257" s="264" t="s">
        <v>138</v>
      </c>
      <c r="D17257" s="74" t="str">
        <f t="shared" si="539"/>
        <v>fev/2020</v>
      </c>
      <c r="E17257" s="267">
        <v>43873</v>
      </c>
      <c r="F17257" s="285">
        <v>11377</v>
      </c>
      <c r="G17257" s="285" t="s">
        <v>2229</v>
      </c>
      <c r="H17257" s="268" t="s">
        <v>3292</v>
      </c>
      <c r="I17257" s="268" t="s">
        <v>2182</v>
      </c>
      <c r="J17257" s="268">
        <v>-945.12</v>
      </c>
      <c r="K17257" s="83" t="str">
        <f>IFERROR(IFERROR(VLOOKUP(I17257,'DE-PARA'!B:D,3,0),VLOOKUP(I17257,'DE-PARA'!C:D,2,0)),"NÃO ENCONTRADO")</f>
        <v>Materiais</v>
      </c>
      <c r="L17257" s="50" t="str">
        <f>VLOOKUP(K17257,'Base -Receita-Despesa'!$B:$AS,1,FALSE)</f>
        <v>Materiais</v>
      </c>
    </row>
    <row r="17258" spans="1:12" x14ac:dyDescent="0.3">
      <c r="A17258" s="82" t="str">
        <f t="shared" ref="A17258:A17321" si="540">IF(K17258="NÃO ENCONTRADO",0,RIGHT(D17258,4))</f>
        <v>2020</v>
      </c>
      <c r="B17258" s="263" t="s">
        <v>2228</v>
      </c>
      <c r="C17258" s="264" t="s">
        <v>138</v>
      </c>
      <c r="D17258" s="74" t="str">
        <f t="shared" si="539"/>
        <v>fev/2020</v>
      </c>
      <c r="E17258" s="267">
        <v>43873</v>
      </c>
      <c r="F17258" s="285">
        <v>28154</v>
      </c>
      <c r="G17258" s="285" t="s">
        <v>2229</v>
      </c>
      <c r="H17258" s="268" t="s">
        <v>5221</v>
      </c>
      <c r="I17258" s="268" t="s">
        <v>2181</v>
      </c>
      <c r="J17258" s="268">
        <v>-875</v>
      </c>
      <c r="K17258" s="83" t="str">
        <f>IFERROR(IFERROR(VLOOKUP(I17258,'DE-PARA'!B:D,3,0),VLOOKUP(I17258,'DE-PARA'!C:D,2,0)),"NÃO ENCONTRADO")</f>
        <v>Materiais</v>
      </c>
      <c r="L17258" s="50" t="str">
        <f>VLOOKUP(K17258,'Base -Receita-Despesa'!$B:$AS,1,FALSE)</f>
        <v>Materiais</v>
      </c>
    </row>
    <row r="17259" spans="1:12" x14ac:dyDescent="0.3">
      <c r="A17259" s="82" t="str">
        <f t="shared" si="540"/>
        <v>2020</v>
      </c>
      <c r="B17259" s="263" t="s">
        <v>2228</v>
      </c>
      <c r="C17259" s="264" t="s">
        <v>138</v>
      </c>
      <c r="D17259" s="74" t="str">
        <f t="shared" si="539"/>
        <v>fev/2020</v>
      </c>
      <c r="E17259" s="267">
        <v>43873</v>
      </c>
      <c r="F17259" s="285">
        <v>41869</v>
      </c>
      <c r="G17259" s="285" t="s">
        <v>2229</v>
      </c>
      <c r="H17259" s="268" t="s">
        <v>2787</v>
      </c>
      <c r="I17259" s="268" t="s">
        <v>2181</v>
      </c>
      <c r="J17259" s="268">
        <v>-207</v>
      </c>
      <c r="K17259" s="83" t="str">
        <f>IFERROR(IFERROR(VLOOKUP(I17259,'DE-PARA'!B:D,3,0),VLOOKUP(I17259,'DE-PARA'!C:D,2,0)),"NÃO ENCONTRADO")</f>
        <v>Materiais</v>
      </c>
      <c r="L17259" s="50" t="str">
        <f>VLOOKUP(K17259,'Base -Receita-Despesa'!$B:$AS,1,FALSE)</f>
        <v>Materiais</v>
      </c>
    </row>
    <row r="17260" spans="1:12" x14ac:dyDescent="0.3">
      <c r="A17260" s="82" t="str">
        <f t="shared" si="540"/>
        <v>2020</v>
      </c>
      <c r="B17260" s="263" t="s">
        <v>2228</v>
      </c>
      <c r="C17260" s="264" t="s">
        <v>138</v>
      </c>
      <c r="D17260" s="74" t="str">
        <f t="shared" si="539"/>
        <v>fev/2020</v>
      </c>
      <c r="E17260" s="267">
        <v>43873</v>
      </c>
      <c r="F17260" s="285" t="s">
        <v>3376</v>
      </c>
      <c r="G17260" s="285" t="s">
        <v>2229</v>
      </c>
      <c r="H17260" s="268" t="s">
        <v>3264</v>
      </c>
      <c r="I17260" s="268" t="s">
        <v>130</v>
      </c>
      <c r="J17260" s="269">
        <v>-10387.870000000001</v>
      </c>
      <c r="K17260" s="83" t="str">
        <f>IFERROR(IFERROR(VLOOKUP(I17260,'DE-PARA'!B:D,3,0),VLOOKUP(I17260,'DE-PARA'!C:D,2,0)),"NÃO ENCONTRADO")</f>
        <v>Rescisões Trabalhistas</v>
      </c>
      <c r="L17260" s="50" t="str">
        <f>VLOOKUP(K17260,'Base -Receita-Despesa'!$B:$AS,1,FALSE)</f>
        <v>Rescisões Trabalhistas</v>
      </c>
    </row>
    <row r="17261" spans="1:12" x14ac:dyDescent="0.3">
      <c r="A17261" s="82" t="str">
        <f t="shared" si="540"/>
        <v>2020</v>
      </c>
      <c r="B17261" s="263" t="s">
        <v>2228</v>
      </c>
      <c r="C17261" s="264" t="s">
        <v>138</v>
      </c>
      <c r="D17261" s="74" t="str">
        <f t="shared" si="539"/>
        <v>fev/2020</v>
      </c>
      <c r="E17261" s="267">
        <v>43873</v>
      </c>
      <c r="F17261" s="285" t="s">
        <v>1261</v>
      </c>
      <c r="G17261" s="285" t="s">
        <v>2229</v>
      </c>
      <c r="H17261" s="268" t="s">
        <v>2250</v>
      </c>
      <c r="I17261" s="268" t="s">
        <v>135</v>
      </c>
      <c r="J17261" s="268">
        <v>-9.5</v>
      </c>
      <c r="K17261" s="83" t="str">
        <f>IFERROR(IFERROR(VLOOKUP(I17261,'DE-PARA'!B:D,3,0),VLOOKUP(I17261,'DE-PARA'!C:D,2,0)),"NÃO ENCONTRADO")</f>
        <v>Outras Saídas</v>
      </c>
      <c r="L17261" s="50" t="str">
        <f>VLOOKUP(K17261,'Base -Receita-Despesa'!$B:$AS,1,FALSE)</f>
        <v>Outras Saídas</v>
      </c>
    </row>
    <row r="17262" spans="1:12" x14ac:dyDescent="0.3">
      <c r="A17262" s="82" t="str">
        <f t="shared" si="540"/>
        <v>2020</v>
      </c>
      <c r="B17262" s="263" t="s">
        <v>2228</v>
      </c>
      <c r="C17262" s="264" t="s">
        <v>138</v>
      </c>
      <c r="D17262" s="74" t="str">
        <f t="shared" si="539"/>
        <v>fev/2020</v>
      </c>
      <c r="E17262" s="267">
        <v>43873</v>
      </c>
      <c r="F17262" s="285" t="s">
        <v>1261</v>
      </c>
      <c r="G17262" s="285" t="s">
        <v>2229</v>
      </c>
      <c r="H17262" s="268" t="s">
        <v>2250</v>
      </c>
      <c r="I17262" s="268" t="s">
        <v>135</v>
      </c>
      <c r="J17262" s="268">
        <v>-9.5</v>
      </c>
      <c r="K17262" s="83" t="str">
        <f>IFERROR(IFERROR(VLOOKUP(I17262,'DE-PARA'!B:D,3,0),VLOOKUP(I17262,'DE-PARA'!C:D,2,0)),"NÃO ENCONTRADO")</f>
        <v>Outras Saídas</v>
      </c>
      <c r="L17262" s="50" t="str">
        <f>VLOOKUP(K17262,'Base -Receita-Despesa'!$B:$AS,1,FALSE)</f>
        <v>Outras Saídas</v>
      </c>
    </row>
    <row r="17263" spans="1:12" x14ac:dyDescent="0.3">
      <c r="A17263" s="82" t="str">
        <f t="shared" si="540"/>
        <v>2020</v>
      </c>
      <c r="B17263" s="263" t="s">
        <v>2228</v>
      </c>
      <c r="C17263" s="264" t="s">
        <v>138</v>
      </c>
      <c r="D17263" s="74" t="str">
        <f t="shared" si="539"/>
        <v>fev/2020</v>
      </c>
      <c r="E17263" s="267">
        <v>43873</v>
      </c>
      <c r="F17263" s="285" t="s">
        <v>1261</v>
      </c>
      <c r="G17263" s="285" t="s">
        <v>2229</v>
      </c>
      <c r="H17263" s="268" t="s">
        <v>2250</v>
      </c>
      <c r="I17263" s="268" t="s">
        <v>135</v>
      </c>
      <c r="J17263" s="268">
        <v>-9.5</v>
      </c>
      <c r="K17263" s="83" t="str">
        <f>IFERROR(IFERROR(VLOOKUP(I17263,'DE-PARA'!B:D,3,0),VLOOKUP(I17263,'DE-PARA'!C:D,2,0)),"NÃO ENCONTRADO")</f>
        <v>Outras Saídas</v>
      </c>
      <c r="L17263" s="50" t="str">
        <f>VLOOKUP(K17263,'Base -Receita-Despesa'!$B:$AS,1,FALSE)</f>
        <v>Outras Saídas</v>
      </c>
    </row>
    <row r="17264" spans="1:12" x14ac:dyDescent="0.3">
      <c r="A17264" s="82" t="str">
        <f t="shared" si="540"/>
        <v>2020</v>
      </c>
      <c r="B17264" s="263" t="s">
        <v>2228</v>
      </c>
      <c r="C17264" s="264" t="s">
        <v>138</v>
      </c>
      <c r="D17264" s="74" t="str">
        <f t="shared" si="539"/>
        <v>fev/2020</v>
      </c>
      <c r="E17264" s="267">
        <v>43873</v>
      </c>
      <c r="F17264" s="285" t="s">
        <v>1261</v>
      </c>
      <c r="G17264" s="285" t="s">
        <v>2229</v>
      </c>
      <c r="H17264" s="268" t="s">
        <v>2250</v>
      </c>
      <c r="I17264" s="268" t="s">
        <v>135</v>
      </c>
      <c r="J17264" s="268">
        <v>-9.5</v>
      </c>
      <c r="K17264" s="83" t="str">
        <f>IFERROR(IFERROR(VLOOKUP(I17264,'DE-PARA'!B:D,3,0),VLOOKUP(I17264,'DE-PARA'!C:D,2,0)),"NÃO ENCONTRADO")</f>
        <v>Outras Saídas</v>
      </c>
      <c r="L17264" s="50" t="str">
        <f>VLOOKUP(K17264,'Base -Receita-Despesa'!$B:$AS,1,FALSE)</f>
        <v>Outras Saídas</v>
      </c>
    </row>
    <row r="17265" spans="1:12" x14ac:dyDescent="0.3">
      <c r="A17265" s="82" t="str">
        <f t="shared" si="540"/>
        <v>2020</v>
      </c>
      <c r="B17265" s="263" t="s">
        <v>2228</v>
      </c>
      <c r="C17265" s="264" t="s">
        <v>138</v>
      </c>
      <c r="D17265" s="74" t="str">
        <f t="shared" si="539"/>
        <v>fev/2020</v>
      </c>
      <c r="E17265" s="267">
        <v>43873</v>
      </c>
      <c r="F17265" s="285" t="s">
        <v>1261</v>
      </c>
      <c r="G17265" s="285" t="s">
        <v>2229</v>
      </c>
      <c r="H17265" s="268" t="s">
        <v>2250</v>
      </c>
      <c r="I17265" s="268" t="s">
        <v>135</v>
      </c>
      <c r="J17265" s="268">
        <v>-9.5</v>
      </c>
      <c r="K17265" s="83" t="str">
        <f>IFERROR(IFERROR(VLOOKUP(I17265,'DE-PARA'!B:D,3,0),VLOOKUP(I17265,'DE-PARA'!C:D,2,0)),"NÃO ENCONTRADO")</f>
        <v>Outras Saídas</v>
      </c>
      <c r="L17265" s="50" t="str">
        <f>VLOOKUP(K17265,'Base -Receita-Despesa'!$B:$AS,1,FALSE)</f>
        <v>Outras Saídas</v>
      </c>
    </row>
    <row r="17266" spans="1:12" x14ac:dyDescent="0.3">
      <c r="A17266" s="82" t="str">
        <f t="shared" si="540"/>
        <v>2020</v>
      </c>
      <c r="B17266" s="263" t="s">
        <v>2228</v>
      </c>
      <c r="C17266" s="264" t="s">
        <v>138</v>
      </c>
      <c r="D17266" s="74" t="str">
        <f t="shared" si="539"/>
        <v>fev/2020</v>
      </c>
      <c r="E17266" s="267">
        <v>43873</v>
      </c>
      <c r="F17266" s="285" t="s">
        <v>1261</v>
      </c>
      <c r="G17266" s="285" t="s">
        <v>2229</v>
      </c>
      <c r="H17266" s="268" t="s">
        <v>2250</v>
      </c>
      <c r="I17266" s="268" t="s">
        <v>135</v>
      </c>
      <c r="J17266" s="268">
        <v>-9.5</v>
      </c>
      <c r="K17266" s="83" t="str">
        <f>IFERROR(IFERROR(VLOOKUP(I17266,'DE-PARA'!B:D,3,0),VLOOKUP(I17266,'DE-PARA'!C:D,2,0)),"NÃO ENCONTRADO")</f>
        <v>Outras Saídas</v>
      </c>
      <c r="L17266" s="50" t="str">
        <f>VLOOKUP(K17266,'Base -Receita-Despesa'!$B:$AS,1,FALSE)</f>
        <v>Outras Saídas</v>
      </c>
    </row>
    <row r="17267" spans="1:12" x14ac:dyDescent="0.3">
      <c r="A17267" s="82" t="str">
        <f t="shared" si="540"/>
        <v>2020</v>
      </c>
      <c r="B17267" s="263" t="s">
        <v>2228</v>
      </c>
      <c r="C17267" s="264" t="s">
        <v>138</v>
      </c>
      <c r="D17267" s="74" t="str">
        <f t="shared" si="539"/>
        <v>fev/2020</v>
      </c>
      <c r="E17267" s="267">
        <v>43873</v>
      </c>
      <c r="F17267" s="285" t="s">
        <v>1261</v>
      </c>
      <c r="G17267" s="285" t="s">
        <v>2229</v>
      </c>
      <c r="H17267" s="268" t="s">
        <v>262</v>
      </c>
      <c r="I17267" s="268" t="s">
        <v>135</v>
      </c>
      <c r="J17267" s="268">
        <v>-2.46</v>
      </c>
      <c r="K17267" s="83" t="str">
        <f>IFERROR(IFERROR(VLOOKUP(I17267,'DE-PARA'!B:D,3,0),VLOOKUP(I17267,'DE-PARA'!C:D,2,0)),"NÃO ENCONTRADO")</f>
        <v>Outras Saídas</v>
      </c>
      <c r="L17267" s="50" t="str">
        <f>VLOOKUP(K17267,'Base -Receita-Despesa'!$B:$AS,1,FALSE)</f>
        <v>Outras Saídas</v>
      </c>
    </row>
    <row r="17268" spans="1:12" x14ac:dyDescent="0.3">
      <c r="A17268" s="82" t="str">
        <f t="shared" si="540"/>
        <v>2020</v>
      </c>
      <c r="B17268" s="263" t="s">
        <v>2228</v>
      </c>
      <c r="C17268" s="264" t="s">
        <v>138</v>
      </c>
      <c r="D17268" s="74" t="str">
        <f t="shared" si="539"/>
        <v>fev/2020</v>
      </c>
      <c r="E17268" s="267">
        <v>43873</v>
      </c>
      <c r="F17268" s="285" t="s">
        <v>1070</v>
      </c>
      <c r="G17268" s="285" t="s">
        <v>2229</v>
      </c>
      <c r="H17268" s="268" t="s">
        <v>1071</v>
      </c>
      <c r="I17268" s="268" t="s">
        <v>2237</v>
      </c>
      <c r="J17268" s="269">
        <v>175800.69</v>
      </c>
      <c r="K17268" s="83" t="str">
        <f>IFERROR(IFERROR(VLOOKUP(I17268,'DE-PARA'!B:D,3,0),VLOOKUP(I17268,'DE-PARA'!C:D,2,0)),"NÃO ENCONTRADO")</f>
        <v>Entrada Conta Aplicação (+)</v>
      </c>
      <c r="L17268" s="50" t="str">
        <f>VLOOKUP(K17268,'Base -Receita-Despesa'!$B:$AS,1,FALSE)</f>
        <v>ENTRADA CONTA APLICAÇÃO (+)</v>
      </c>
    </row>
    <row r="17269" spans="1:12" x14ac:dyDescent="0.3">
      <c r="A17269" s="82" t="str">
        <f t="shared" si="540"/>
        <v>2020</v>
      </c>
      <c r="B17269" s="263" t="s">
        <v>2228</v>
      </c>
      <c r="C17269" s="264" t="s">
        <v>138</v>
      </c>
      <c r="D17269" s="74" t="str">
        <f t="shared" si="539"/>
        <v>fev/2020</v>
      </c>
      <c r="E17269" s="267">
        <v>43874</v>
      </c>
      <c r="F17269" s="285">
        <v>2399015</v>
      </c>
      <c r="G17269" s="285" t="s">
        <v>2229</v>
      </c>
      <c r="H17269" s="268" t="s">
        <v>5222</v>
      </c>
      <c r="I17269" s="268" t="s">
        <v>145</v>
      </c>
      <c r="J17269" s="269">
        <v>-7277.95</v>
      </c>
      <c r="K17269" s="83" t="str">
        <f>IFERROR(IFERROR(VLOOKUP(I17269,'DE-PARA'!B:D,3,0),VLOOKUP(I17269,'DE-PARA'!C:D,2,0)),"NÃO ENCONTRADO")</f>
        <v>Serviços</v>
      </c>
      <c r="L17269" s="50" t="str">
        <f>VLOOKUP(K17269,'Base -Receita-Despesa'!$B:$AS,1,FALSE)</f>
        <v>Serviços</v>
      </c>
    </row>
    <row r="17270" spans="1:12" x14ac:dyDescent="0.3">
      <c r="A17270" s="82" t="str">
        <f t="shared" si="540"/>
        <v>2020</v>
      </c>
      <c r="B17270" s="263" t="s">
        <v>2228</v>
      </c>
      <c r="C17270" s="264" t="s">
        <v>138</v>
      </c>
      <c r="D17270" s="74" t="str">
        <f t="shared" si="539"/>
        <v>fev/2020</v>
      </c>
      <c r="E17270" s="267">
        <v>43874</v>
      </c>
      <c r="F17270" s="285">
        <v>48057</v>
      </c>
      <c r="G17270" s="285" t="s">
        <v>2229</v>
      </c>
      <c r="H17270" s="268" t="s">
        <v>2317</v>
      </c>
      <c r="I17270" s="268" t="s">
        <v>846</v>
      </c>
      <c r="J17270" s="268">
        <v>-64</v>
      </c>
      <c r="K17270" s="83" t="str">
        <f>IFERROR(IFERROR(VLOOKUP(I17270,'DE-PARA'!B:D,3,0),VLOOKUP(I17270,'DE-PARA'!C:D,2,0)),"NÃO ENCONTRADO")</f>
        <v>Pessoal</v>
      </c>
      <c r="L17270" s="50" t="str">
        <f>VLOOKUP(K17270,'Base -Receita-Despesa'!$B:$AS,1,FALSE)</f>
        <v>Pessoal</v>
      </c>
    </row>
    <row r="17271" spans="1:12" x14ac:dyDescent="0.3">
      <c r="A17271" s="82" t="str">
        <f t="shared" si="540"/>
        <v>2020</v>
      </c>
      <c r="B17271" s="263" t="s">
        <v>2228</v>
      </c>
      <c r="C17271" s="264" t="s">
        <v>138</v>
      </c>
      <c r="D17271" s="74" t="str">
        <f t="shared" si="539"/>
        <v>fev/2020</v>
      </c>
      <c r="E17271" s="267">
        <v>43874</v>
      </c>
      <c r="F17271" s="285">
        <v>48057</v>
      </c>
      <c r="G17271" s="285" t="s">
        <v>2229</v>
      </c>
      <c r="H17271" s="268" t="s">
        <v>2317</v>
      </c>
      <c r="I17271" s="268" t="s">
        <v>562</v>
      </c>
      <c r="J17271" s="268">
        <v>-1.34</v>
      </c>
      <c r="K17271" s="83" t="str">
        <f>IFERROR(IFERROR(VLOOKUP(I17271,'DE-PARA'!B:D,3,0),VLOOKUP(I17271,'DE-PARA'!C:D,2,0)),"NÃO ENCONTRADO")</f>
        <v>Outras Saídas</v>
      </c>
      <c r="L17271" s="50" t="str">
        <f>VLOOKUP(K17271,'Base -Receita-Despesa'!$B:$AS,1,FALSE)</f>
        <v>Outras Saídas</v>
      </c>
    </row>
    <row r="17272" spans="1:12" x14ac:dyDescent="0.3">
      <c r="A17272" s="82" t="str">
        <f t="shared" si="540"/>
        <v>2020</v>
      </c>
      <c r="B17272" s="263" t="s">
        <v>2228</v>
      </c>
      <c r="C17272" s="264" t="s">
        <v>138</v>
      </c>
      <c r="D17272" s="74" t="str">
        <f t="shared" si="539"/>
        <v>fev/2020</v>
      </c>
      <c r="E17272" s="267">
        <v>43874</v>
      </c>
      <c r="F17272" s="285">
        <v>4282</v>
      </c>
      <c r="G17272" s="285" t="s">
        <v>2229</v>
      </c>
      <c r="H17272" s="268" t="s">
        <v>2231</v>
      </c>
      <c r="I17272" s="268" t="s">
        <v>2185</v>
      </c>
      <c r="J17272" s="269">
        <v>-4346.5</v>
      </c>
      <c r="K17272" s="83" t="str">
        <f>IFERROR(IFERROR(VLOOKUP(I17272,'DE-PARA'!B:D,3,0),VLOOKUP(I17272,'DE-PARA'!C:D,2,0)),"NÃO ENCONTRADO")</f>
        <v>Materiais</v>
      </c>
      <c r="L17272" s="50" t="str">
        <f>VLOOKUP(K17272,'Base -Receita-Despesa'!$B:$AS,1,FALSE)</f>
        <v>Materiais</v>
      </c>
    </row>
    <row r="17273" spans="1:12" x14ac:dyDescent="0.3">
      <c r="A17273" s="82" t="str">
        <f t="shared" si="540"/>
        <v>2020</v>
      </c>
      <c r="B17273" s="263" t="s">
        <v>2228</v>
      </c>
      <c r="C17273" s="264" t="s">
        <v>138</v>
      </c>
      <c r="D17273" s="74" t="str">
        <f t="shared" si="539"/>
        <v>fev/2020</v>
      </c>
      <c r="E17273" s="267">
        <v>43874</v>
      </c>
      <c r="F17273" s="285" t="s">
        <v>2326</v>
      </c>
      <c r="G17273" s="285" t="s">
        <v>2229</v>
      </c>
      <c r="H17273" s="268" t="s">
        <v>5223</v>
      </c>
      <c r="I17273" s="268" t="s">
        <v>2209</v>
      </c>
      <c r="J17273" s="268">
        <v>-50</v>
      </c>
      <c r="K17273" s="83" t="str">
        <f>IFERROR(IFERROR(VLOOKUP(I17273,'DE-PARA'!B:D,3,0),VLOOKUP(I17273,'DE-PARA'!C:D,2,0)),"NÃO ENCONTRADO")</f>
        <v>Despesas com Viagens</v>
      </c>
      <c r="L17273" s="50" t="str">
        <f>VLOOKUP(K17273,'Base -Receita-Despesa'!$B:$AS,1,FALSE)</f>
        <v>Despesas com Viagens</v>
      </c>
    </row>
    <row r="17274" spans="1:12" x14ac:dyDescent="0.3">
      <c r="A17274" s="82" t="str">
        <f t="shared" si="540"/>
        <v>2020</v>
      </c>
      <c r="B17274" s="263" t="s">
        <v>2228</v>
      </c>
      <c r="C17274" s="264" t="s">
        <v>138</v>
      </c>
      <c r="D17274" s="74" t="str">
        <f t="shared" si="539"/>
        <v>fev/2020</v>
      </c>
      <c r="E17274" s="267">
        <v>43874</v>
      </c>
      <c r="F17274" s="285" t="s">
        <v>2326</v>
      </c>
      <c r="G17274" s="285" t="s">
        <v>2229</v>
      </c>
      <c r="H17274" s="268" t="s">
        <v>5224</v>
      </c>
      <c r="I17274" s="268" t="s">
        <v>2209</v>
      </c>
      <c r="J17274" s="268">
        <v>-50</v>
      </c>
      <c r="K17274" s="83" t="str">
        <f>IFERROR(IFERROR(VLOOKUP(I17274,'DE-PARA'!B:D,3,0),VLOOKUP(I17274,'DE-PARA'!C:D,2,0)),"NÃO ENCONTRADO")</f>
        <v>Despesas com Viagens</v>
      </c>
      <c r="L17274" s="50" t="str">
        <f>VLOOKUP(K17274,'Base -Receita-Despesa'!$B:$AS,1,FALSE)</f>
        <v>Despesas com Viagens</v>
      </c>
    </row>
    <row r="17275" spans="1:12" x14ac:dyDescent="0.3">
      <c r="A17275" s="82" t="str">
        <f t="shared" si="540"/>
        <v>2020</v>
      </c>
      <c r="B17275" s="263" t="s">
        <v>2228</v>
      </c>
      <c r="C17275" s="264" t="s">
        <v>138</v>
      </c>
      <c r="D17275" s="74" t="str">
        <f t="shared" si="539"/>
        <v>fev/2020</v>
      </c>
      <c r="E17275" s="267">
        <v>43874</v>
      </c>
      <c r="F17275" s="285">
        <v>20164</v>
      </c>
      <c r="G17275" s="285" t="s">
        <v>2229</v>
      </c>
      <c r="H17275" s="268" t="s">
        <v>5150</v>
      </c>
      <c r="I17275" s="268" t="s">
        <v>2204</v>
      </c>
      <c r="J17275" s="269">
        <v>-3073</v>
      </c>
      <c r="K17275" s="83" t="str">
        <f>IFERROR(IFERROR(VLOOKUP(I17275,'DE-PARA'!B:D,3,0),VLOOKUP(I17275,'DE-PARA'!C:D,2,0)),"NÃO ENCONTRADO")</f>
        <v>Serviços</v>
      </c>
      <c r="L17275" s="50" t="str">
        <f>VLOOKUP(K17275,'Base -Receita-Despesa'!$B:$AS,1,FALSE)</f>
        <v>Serviços</v>
      </c>
    </row>
    <row r="17276" spans="1:12" x14ac:dyDescent="0.3">
      <c r="A17276" s="82" t="str">
        <f t="shared" si="540"/>
        <v>2020</v>
      </c>
      <c r="B17276" s="263" t="s">
        <v>2228</v>
      </c>
      <c r="C17276" s="264" t="s">
        <v>138</v>
      </c>
      <c r="D17276" s="74" t="str">
        <f t="shared" si="539"/>
        <v>fev/2020</v>
      </c>
      <c r="E17276" s="267">
        <v>43874</v>
      </c>
      <c r="F17276" s="285" t="s">
        <v>1267</v>
      </c>
      <c r="G17276" s="285" t="s">
        <v>2229</v>
      </c>
      <c r="H17276" s="268" t="s">
        <v>5225</v>
      </c>
      <c r="I17276" s="268" t="s">
        <v>160</v>
      </c>
      <c r="J17276" s="269">
        <v>-3000</v>
      </c>
      <c r="K17276" s="83" t="str">
        <f>IFERROR(IFERROR(VLOOKUP(I17276,'DE-PARA'!B:D,3,0),VLOOKUP(I17276,'DE-PARA'!C:D,2,0)),"NÃO ENCONTRADO")</f>
        <v>Outras Saídas</v>
      </c>
      <c r="L17276" s="50" t="str">
        <f>VLOOKUP(K17276,'Base -Receita-Despesa'!$B:$AS,1,FALSE)</f>
        <v>Outras Saídas</v>
      </c>
    </row>
    <row r="17277" spans="1:12" x14ac:dyDescent="0.3">
      <c r="A17277" s="82" t="str">
        <f t="shared" si="540"/>
        <v>2020</v>
      </c>
      <c r="B17277" s="263" t="s">
        <v>2228</v>
      </c>
      <c r="C17277" s="264" t="s">
        <v>138</v>
      </c>
      <c r="D17277" s="74" t="str">
        <f t="shared" si="539"/>
        <v>fev/2020</v>
      </c>
      <c r="E17277" s="267">
        <v>43874</v>
      </c>
      <c r="F17277" s="285">
        <v>131</v>
      </c>
      <c r="G17277" s="285" t="s">
        <v>2229</v>
      </c>
      <c r="H17277" s="268" t="s">
        <v>3270</v>
      </c>
      <c r="I17277" s="268" t="s">
        <v>2177</v>
      </c>
      <c r="J17277" s="269">
        <v>-3350</v>
      </c>
      <c r="K17277" s="83" t="str">
        <f>IFERROR(IFERROR(VLOOKUP(I17277,'DE-PARA'!B:D,3,0),VLOOKUP(I17277,'DE-PARA'!C:D,2,0)),"NÃO ENCONTRADO")</f>
        <v>Pessoal</v>
      </c>
      <c r="L17277" s="50" t="str">
        <f>VLOOKUP(K17277,'Base -Receita-Despesa'!$B:$AS,1,FALSE)</f>
        <v>Pessoal</v>
      </c>
    </row>
    <row r="17278" spans="1:12" x14ac:dyDescent="0.3">
      <c r="A17278" s="82" t="str">
        <f t="shared" si="540"/>
        <v>2020</v>
      </c>
      <c r="B17278" s="263" t="s">
        <v>2228</v>
      </c>
      <c r="C17278" s="264" t="s">
        <v>138</v>
      </c>
      <c r="D17278" s="74" t="str">
        <f t="shared" si="539"/>
        <v>fev/2020</v>
      </c>
      <c r="E17278" s="267">
        <v>43874</v>
      </c>
      <c r="F17278" s="285">
        <v>11951</v>
      </c>
      <c r="G17278" s="285" t="s">
        <v>2229</v>
      </c>
      <c r="H17278" s="268" t="s">
        <v>5226</v>
      </c>
      <c r="I17278" s="268" t="s">
        <v>2183</v>
      </c>
      <c r="J17278" s="268">
        <v>-483.75</v>
      </c>
      <c r="K17278" s="83" t="str">
        <f>IFERROR(IFERROR(VLOOKUP(I17278,'DE-PARA'!B:D,3,0),VLOOKUP(I17278,'DE-PARA'!C:D,2,0)),"NÃO ENCONTRADO")</f>
        <v>Materiais</v>
      </c>
      <c r="L17278" s="50" t="str">
        <f>VLOOKUP(K17278,'Base -Receita-Despesa'!$B:$AS,1,FALSE)</f>
        <v>Materiais</v>
      </c>
    </row>
    <row r="17279" spans="1:12" x14ac:dyDescent="0.3">
      <c r="A17279" s="82" t="str">
        <f t="shared" si="540"/>
        <v>2020</v>
      </c>
      <c r="B17279" s="263" t="s">
        <v>2228</v>
      </c>
      <c r="C17279" s="264" t="s">
        <v>138</v>
      </c>
      <c r="D17279" s="74" t="str">
        <f t="shared" si="539"/>
        <v>fev/2020</v>
      </c>
      <c r="E17279" s="267">
        <v>43874</v>
      </c>
      <c r="F17279" s="285">
        <v>11844</v>
      </c>
      <c r="G17279" s="285" t="s">
        <v>2229</v>
      </c>
      <c r="H17279" s="268" t="s">
        <v>5226</v>
      </c>
      <c r="I17279" s="268" t="s">
        <v>2183</v>
      </c>
      <c r="J17279" s="269">
        <v>-1236.25</v>
      </c>
      <c r="K17279" s="83" t="str">
        <f>IFERROR(IFERROR(VLOOKUP(I17279,'DE-PARA'!B:D,3,0),VLOOKUP(I17279,'DE-PARA'!C:D,2,0)),"NÃO ENCONTRADO")</f>
        <v>Materiais</v>
      </c>
      <c r="L17279" s="50" t="str">
        <f>VLOOKUP(K17279,'Base -Receita-Despesa'!$B:$AS,1,FALSE)</f>
        <v>Materiais</v>
      </c>
    </row>
    <row r="17280" spans="1:12" x14ac:dyDescent="0.3">
      <c r="A17280" s="82" t="str">
        <f t="shared" si="540"/>
        <v>2020</v>
      </c>
      <c r="B17280" s="263" t="s">
        <v>2228</v>
      </c>
      <c r="C17280" s="264" t="s">
        <v>138</v>
      </c>
      <c r="D17280" s="74" t="str">
        <f t="shared" si="539"/>
        <v>fev/2020</v>
      </c>
      <c r="E17280" s="267">
        <v>43874</v>
      </c>
      <c r="F17280" s="285" t="s">
        <v>1261</v>
      </c>
      <c r="G17280" s="285" t="s">
        <v>2229</v>
      </c>
      <c r="H17280" s="268" t="s">
        <v>2250</v>
      </c>
      <c r="I17280" s="268" t="s">
        <v>135</v>
      </c>
      <c r="J17280" s="268">
        <v>-9.5</v>
      </c>
      <c r="K17280" s="83" t="str">
        <f>IFERROR(IFERROR(VLOOKUP(I17280,'DE-PARA'!B:D,3,0),VLOOKUP(I17280,'DE-PARA'!C:D,2,0)),"NÃO ENCONTRADO")</f>
        <v>Outras Saídas</v>
      </c>
      <c r="L17280" s="50" t="str">
        <f>VLOOKUP(K17280,'Base -Receita-Despesa'!$B:$AS,1,FALSE)</f>
        <v>Outras Saídas</v>
      </c>
    </row>
    <row r="17281" spans="1:12" x14ac:dyDescent="0.3">
      <c r="A17281" s="82" t="str">
        <f t="shared" si="540"/>
        <v>2020</v>
      </c>
      <c r="B17281" s="263" t="s">
        <v>2228</v>
      </c>
      <c r="C17281" s="264" t="s">
        <v>138</v>
      </c>
      <c r="D17281" s="74" t="str">
        <f t="shared" si="539"/>
        <v>fev/2020</v>
      </c>
      <c r="E17281" s="267">
        <v>43874</v>
      </c>
      <c r="F17281" s="285" t="s">
        <v>1261</v>
      </c>
      <c r="G17281" s="285" t="s">
        <v>2229</v>
      </c>
      <c r="H17281" s="268" t="s">
        <v>2250</v>
      </c>
      <c r="I17281" s="268" t="s">
        <v>135</v>
      </c>
      <c r="J17281" s="268">
        <v>-9.5</v>
      </c>
      <c r="K17281" s="83" t="str">
        <f>IFERROR(IFERROR(VLOOKUP(I17281,'DE-PARA'!B:D,3,0),VLOOKUP(I17281,'DE-PARA'!C:D,2,0)),"NÃO ENCONTRADO")</f>
        <v>Outras Saídas</v>
      </c>
      <c r="L17281" s="50" t="str">
        <f>VLOOKUP(K17281,'Base -Receita-Despesa'!$B:$AS,1,FALSE)</f>
        <v>Outras Saídas</v>
      </c>
    </row>
    <row r="17282" spans="1:12" x14ac:dyDescent="0.3">
      <c r="A17282" s="82" t="str">
        <f t="shared" si="540"/>
        <v>2020</v>
      </c>
      <c r="B17282" s="263" t="s">
        <v>2228</v>
      </c>
      <c r="C17282" s="264" t="s">
        <v>138</v>
      </c>
      <c r="D17282" s="74" t="str">
        <f t="shared" si="539"/>
        <v>fev/2020</v>
      </c>
      <c r="E17282" s="267">
        <v>43874</v>
      </c>
      <c r="F17282" s="285" t="s">
        <v>1261</v>
      </c>
      <c r="G17282" s="285" t="s">
        <v>2229</v>
      </c>
      <c r="H17282" s="268" t="s">
        <v>2250</v>
      </c>
      <c r="I17282" s="268" t="s">
        <v>135</v>
      </c>
      <c r="J17282" s="268">
        <v>-9.5</v>
      </c>
      <c r="K17282" s="83" t="str">
        <f>IFERROR(IFERROR(VLOOKUP(I17282,'DE-PARA'!B:D,3,0),VLOOKUP(I17282,'DE-PARA'!C:D,2,0)),"NÃO ENCONTRADO")</f>
        <v>Outras Saídas</v>
      </c>
      <c r="L17282" s="50" t="str">
        <f>VLOOKUP(K17282,'Base -Receita-Despesa'!$B:$AS,1,FALSE)</f>
        <v>Outras Saídas</v>
      </c>
    </row>
    <row r="17283" spans="1:12" x14ac:dyDescent="0.3">
      <c r="A17283" s="82" t="str">
        <f t="shared" si="540"/>
        <v>2020</v>
      </c>
      <c r="B17283" s="263" t="s">
        <v>2228</v>
      </c>
      <c r="C17283" s="264" t="s">
        <v>138</v>
      </c>
      <c r="D17283" s="74" t="str">
        <f t="shared" si="539"/>
        <v>fev/2020</v>
      </c>
      <c r="E17283" s="267">
        <v>43874</v>
      </c>
      <c r="F17283" s="285" t="s">
        <v>1261</v>
      </c>
      <c r="G17283" s="285" t="s">
        <v>2229</v>
      </c>
      <c r="H17283" s="268" t="s">
        <v>2250</v>
      </c>
      <c r="I17283" s="268" t="s">
        <v>135</v>
      </c>
      <c r="J17283" s="268">
        <v>-9.5</v>
      </c>
      <c r="K17283" s="83" t="str">
        <f>IFERROR(IFERROR(VLOOKUP(I17283,'DE-PARA'!B:D,3,0),VLOOKUP(I17283,'DE-PARA'!C:D,2,0)),"NÃO ENCONTRADO")</f>
        <v>Outras Saídas</v>
      </c>
      <c r="L17283" s="50" t="str">
        <f>VLOOKUP(K17283,'Base -Receita-Despesa'!$B:$AS,1,FALSE)</f>
        <v>Outras Saídas</v>
      </c>
    </row>
    <row r="17284" spans="1:12" x14ac:dyDescent="0.3">
      <c r="A17284" s="82" t="str">
        <f t="shared" si="540"/>
        <v>2020</v>
      </c>
      <c r="B17284" s="263" t="s">
        <v>2228</v>
      </c>
      <c r="C17284" s="264" t="s">
        <v>138</v>
      </c>
      <c r="D17284" s="74" t="str">
        <f t="shared" ref="D17284:D17347" si="541">TEXT(E17284,"mmm/aaaa")</f>
        <v>fev/2020</v>
      </c>
      <c r="E17284" s="267">
        <v>43874</v>
      </c>
      <c r="F17284" s="285" t="s">
        <v>1261</v>
      </c>
      <c r="G17284" s="285" t="s">
        <v>2229</v>
      </c>
      <c r="H17284" s="268" t="s">
        <v>2250</v>
      </c>
      <c r="I17284" s="268" t="s">
        <v>135</v>
      </c>
      <c r="J17284" s="268">
        <v>-9.5</v>
      </c>
      <c r="K17284" s="83" t="str">
        <f>IFERROR(IFERROR(VLOOKUP(I17284,'DE-PARA'!B:D,3,0),VLOOKUP(I17284,'DE-PARA'!C:D,2,0)),"NÃO ENCONTRADO")</f>
        <v>Outras Saídas</v>
      </c>
      <c r="L17284" s="50" t="str">
        <f>VLOOKUP(K17284,'Base -Receita-Despesa'!$B:$AS,1,FALSE)</f>
        <v>Outras Saídas</v>
      </c>
    </row>
    <row r="17285" spans="1:12" x14ac:dyDescent="0.3">
      <c r="A17285" s="82" t="str">
        <f t="shared" si="540"/>
        <v>2020</v>
      </c>
      <c r="B17285" s="263" t="s">
        <v>2228</v>
      </c>
      <c r="C17285" s="264" t="s">
        <v>138</v>
      </c>
      <c r="D17285" s="74" t="str">
        <f t="shared" si="541"/>
        <v>fev/2020</v>
      </c>
      <c r="E17285" s="267">
        <v>43874</v>
      </c>
      <c r="F17285" s="285" t="s">
        <v>1070</v>
      </c>
      <c r="G17285" s="285" t="s">
        <v>2229</v>
      </c>
      <c r="H17285" s="268" t="s">
        <v>1071</v>
      </c>
      <c r="I17285" s="268" t="s">
        <v>2237</v>
      </c>
      <c r="J17285" s="269">
        <v>22980.29</v>
      </c>
      <c r="K17285" s="83" t="str">
        <f>IFERROR(IFERROR(VLOOKUP(I17285,'DE-PARA'!B:D,3,0),VLOOKUP(I17285,'DE-PARA'!C:D,2,0)),"NÃO ENCONTRADO")</f>
        <v>Entrada Conta Aplicação (+)</v>
      </c>
      <c r="L17285" s="50" t="str">
        <f>VLOOKUP(K17285,'Base -Receita-Despesa'!$B:$AS,1,FALSE)</f>
        <v>ENTRADA CONTA APLICAÇÃO (+)</v>
      </c>
    </row>
    <row r="17286" spans="1:12" x14ac:dyDescent="0.3">
      <c r="A17286" s="82" t="str">
        <f t="shared" si="540"/>
        <v>2020</v>
      </c>
      <c r="B17286" s="263" t="s">
        <v>2228</v>
      </c>
      <c r="C17286" s="264" t="s">
        <v>138</v>
      </c>
      <c r="D17286" s="74" t="str">
        <f t="shared" si="541"/>
        <v>fev/2020</v>
      </c>
      <c r="E17286" s="267">
        <v>43875</v>
      </c>
      <c r="F17286" s="285">
        <v>18934</v>
      </c>
      <c r="G17286" s="285" t="s">
        <v>2229</v>
      </c>
      <c r="H17286" s="268" t="s">
        <v>3145</v>
      </c>
      <c r="I17286" s="268" t="s">
        <v>2182</v>
      </c>
      <c r="J17286" s="269">
        <v>-2670.44</v>
      </c>
      <c r="K17286" s="83" t="str">
        <f>IFERROR(IFERROR(VLOOKUP(I17286,'DE-PARA'!B:D,3,0),VLOOKUP(I17286,'DE-PARA'!C:D,2,0)),"NÃO ENCONTRADO")</f>
        <v>Materiais</v>
      </c>
      <c r="L17286" s="50" t="str">
        <f>VLOOKUP(K17286,'Base -Receita-Despesa'!$B:$AS,1,FALSE)</f>
        <v>Materiais</v>
      </c>
    </row>
    <row r="17287" spans="1:12" x14ac:dyDescent="0.3">
      <c r="A17287" s="82" t="str">
        <f t="shared" si="540"/>
        <v>2020</v>
      </c>
      <c r="B17287" s="263" t="s">
        <v>2228</v>
      </c>
      <c r="C17287" s="264" t="s">
        <v>138</v>
      </c>
      <c r="D17287" s="74" t="str">
        <f t="shared" si="541"/>
        <v>fev/2020</v>
      </c>
      <c r="E17287" s="267">
        <v>43875</v>
      </c>
      <c r="F17287" s="285">
        <v>3417</v>
      </c>
      <c r="G17287" s="285" t="s">
        <v>2229</v>
      </c>
      <c r="H17287" s="268" t="s">
        <v>5227</v>
      </c>
      <c r="I17287" s="268" t="s">
        <v>2181</v>
      </c>
      <c r="J17287" s="268">
        <v>-300.5</v>
      </c>
      <c r="K17287" s="83" t="str">
        <f>IFERROR(IFERROR(VLOOKUP(I17287,'DE-PARA'!B:D,3,0),VLOOKUP(I17287,'DE-PARA'!C:D,2,0)),"NÃO ENCONTRADO")</f>
        <v>Materiais</v>
      </c>
      <c r="L17287" s="50" t="str">
        <f>VLOOKUP(K17287,'Base -Receita-Despesa'!$B:$AS,1,FALSE)</f>
        <v>Materiais</v>
      </c>
    </row>
    <row r="17288" spans="1:12" x14ac:dyDescent="0.3">
      <c r="A17288" s="82" t="str">
        <f t="shared" si="540"/>
        <v>2020</v>
      </c>
      <c r="B17288" s="263" t="s">
        <v>2228</v>
      </c>
      <c r="C17288" s="264" t="s">
        <v>138</v>
      </c>
      <c r="D17288" s="74" t="str">
        <f t="shared" si="541"/>
        <v>fev/2020</v>
      </c>
      <c r="E17288" s="267">
        <v>43875</v>
      </c>
      <c r="F17288" s="285" t="s">
        <v>1261</v>
      </c>
      <c r="G17288" s="285" t="s">
        <v>2229</v>
      </c>
      <c r="H17288" s="268" t="s">
        <v>2250</v>
      </c>
      <c r="I17288" s="268" t="s">
        <v>135</v>
      </c>
      <c r="J17288" s="268">
        <v>-9.5</v>
      </c>
      <c r="K17288" s="83" t="str">
        <f>IFERROR(IFERROR(VLOOKUP(I17288,'DE-PARA'!B:D,3,0),VLOOKUP(I17288,'DE-PARA'!C:D,2,0)),"NÃO ENCONTRADO")</f>
        <v>Outras Saídas</v>
      </c>
      <c r="L17288" s="50" t="str">
        <f>VLOOKUP(K17288,'Base -Receita-Despesa'!$B:$AS,1,FALSE)</f>
        <v>Outras Saídas</v>
      </c>
    </row>
    <row r="17289" spans="1:12" x14ac:dyDescent="0.3">
      <c r="A17289" s="82" t="str">
        <f t="shared" si="540"/>
        <v>2020</v>
      </c>
      <c r="B17289" s="263" t="s">
        <v>2228</v>
      </c>
      <c r="C17289" s="264" t="s">
        <v>138</v>
      </c>
      <c r="D17289" s="74" t="str">
        <f t="shared" si="541"/>
        <v>fev/2020</v>
      </c>
      <c r="E17289" s="267">
        <v>43875</v>
      </c>
      <c r="F17289" s="285" t="s">
        <v>1070</v>
      </c>
      <c r="G17289" s="285" t="s">
        <v>2229</v>
      </c>
      <c r="H17289" s="268" t="s">
        <v>1071</v>
      </c>
      <c r="I17289" s="268" t="s">
        <v>2237</v>
      </c>
      <c r="J17289" s="269">
        <v>2980.44</v>
      </c>
      <c r="K17289" s="83" t="str">
        <f>IFERROR(IFERROR(VLOOKUP(I17289,'DE-PARA'!B:D,3,0),VLOOKUP(I17289,'DE-PARA'!C:D,2,0)),"NÃO ENCONTRADO")</f>
        <v>Entrada Conta Aplicação (+)</v>
      </c>
      <c r="L17289" s="50" t="str">
        <f>VLOOKUP(K17289,'Base -Receita-Despesa'!$B:$AS,1,FALSE)</f>
        <v>ENTRADA CONTA APLICAÇÃO (+)</v>
      </c>
    </row>
    <row r="17290" spans="1:12" x14ac:dyDescent="0.3">
      <c r="A17290" s="82" t="str">
        <f t="shared" si="540"/>
        <v>2020</v>
      </c>
      <c r="B17290" s="263" t="s">
        <v>2228</v>
      </c>
      <c r="C17290" s="264" t="s">
        <v>138</v>
      </c>
      <c r="D17290" s="74" t="str">
        <f t="shared" si="541"/>
        <v>fev/2020</v>
      </c>
      <c r="E17290" s="267">
        <v>43878</v>
      </c>
      <c r="F17290" s="285" t="s">
        <v>2326</v>
      </c>
      <c r="G17290" s="285" t="s">
        <v>2229</v>
      </c>
      <c r="H17290" s="268" t="s">
        <v>5224</v>
      </c>
      <c r="I17290" s="268" t="s">
        <v>2209</v>
      </c>
      <c r="J17290" s="268">
        <v>50</v>
      </c>
      <c r="K17290" s="83" t="str">
        <f>IFERROR(IFERROR(VLOOKUP(I17290,'DE-PARA'!B:D,3,0),VLOOKUP(I17290,'DE-PARA'!C:D,2,0)),"NÃO ENCONTRADO")</f>
        <v>Despesas com Viagens</v>
      </c>
      <c r="L17290" s="50" t="str">
        <f>VLOOKUP(K17290,'Base -Receita-Despesa'!$B:$AS,1,FALSE)</f>
        <v>Despesas com Viagens</v>
      </c>
    </row>
    <row r="17291" spans="1:12" x14ac:dyDescent="0.3">
      <c r="A17291" s="82" t="str">
        <f t="shared" si="540"/>
        <v>2020</v>
      </c>
      <c r="B17291" s="263" t="s">
        <v>2228</v>
      </c>
      <c r="C17291" s="264" t="s">
        <v>138</v>
      </c>
      <c r="D17291" s="74" t="str">
        <f t="shared" si="541"/>
        <v>fev/2020</v>
      </c>
      <c r="E17291" s="267">
        <v>43878</v>
      </c>
      <c r="F17291" s="285" t="s">
        <v>2326</v>
      </c>
      <c r="G17291" s="285" t="s">
        <v>2229</v>
      </c>
      <c r="H17291" s="268" t="s">
        <v>5223</v>
      </c>
      <c r="I17291" s="268" t="s">
        <v>2209</v>
      </c>
      <c r="J17291" s="268">
        <v>50</v>
      </c>
      <c r="K17291" s="83" t="str">
        <f>IFERROR(IFERROR(VLOOKUP(I17291,'DE-PARA'!B:D,3,0),VLOOKUP(I17291,'DE-PARA'!C:D,2,0)),"NÃO ENCONTRADO")</f>
        <v>Despesas com Viagens</v>
      </c>
      <c r="L17291" s="50" t="str">
        <f>VLOOKUP(K17291,'Base -Receita-Despesa'!$B:$AS,1,FALSE)</f>
        <v>Despesas com Viagens</v>
      </c>
    </row>
    <row r="17292" spans="1:12" x14ac:dyDescent="0.3">
      <c r="A17292" s="82" t="str">
        <f t="shared" si="540"/>
        <v>2020</v>
      </c>
      <c r="B17292" s="263" t="s">
        <v>2228</v>
      </c>
      <c r="C17292" s="264" t="s">
        <v>138</v>
      </c>
      <c r="D17292" s="74" t="str">
        <f t="shared" si="541"/>
        <v>fev/2020</v>
      </c>
      <c r="E17292" s="267">
        <v>43878</v>
      </c>
      <c r="F17292" s="285">
        <v>108393</v>
      </c>
      <c r="G17292" s="285" t="s">
        <v>2229</v>
      </c>
      <c r="H17292" s="268" t="s">
        <v>528</v>
      </c>
      <c r="I17292" s="268" t="s">
        <v>2182</v>
      </c>
      <c r="J17292" s="269">
        <v>-5234.78</v>
      </c>
      <c r="K17292" s="83" t="str">
        <f>IFERROR(IFERROR(VLOOKUP(I17292,'DE-PARA'!B:D,3,0),VLOOKUP(I17292,'DE-PARA'!C:D,2,0)),"NÃO ENCONTRADO")</f>
        <v>Materiais</v>
      </c>
      <c r="L17292" s="50" t="str">
        <f>VLOOKUP(K17292,'Base -Receita-Despesa'!$B:$AS,1,FALSE)</f>
        <v>Materiais</v>
      </c>
    </row>
    <row r="17293" spans="1:12" x14ac:dyDescent="0.3">
      <c r="A17293" s="82" t="str">
        <f t="shared" si="540"/>
        <v>2020</v>
      </c>
      <c r="B17293" s="263" t="s">
        <v>2228</v>
      </c>
      <c r="C17293" s="264" t="s">
        <v>138</v>
      </c>
      <c r="D17293" s="74" t="str">
        <f t="shared" si="541"/>
        <v>fev/2020</v>
      </c>
      <c r="E17293" s="267">
        <v>43878</v>
      </c>
      <c r="F17293" s="285">
        <v>108311</v>
      </c>
      <c r="G17293" s="285" t="s">
        <v>2229</v>
      </c>
      <c r="H17293" s="268" t="s">
        <v>528</v>
      </c>
      <c r="I17293" s="268" t="s">
        <v>2181</v>
      </c>
      <c r="J17293" s="268">
        <v>-654.70000000000005</v>
      </c>
      <c r="K17293" s="83" t="str">
        <f>IFERROR(IFERROR(VLOOKUP(I17293,'DE-PARA'!B:D,3,0),VLOOKUP(I17293,'DE-PARA'!C:D,2,0)),"NÃO ENCONTRADO")</f>
        <v>Materiais</v>
      </c>
      <c r="L17293" s="50" t="str">
        <f>VLOOKUP(K17293,'Base -Receita-Despesa'!$B:$AS,1,FALSE)</f>
        <v>Materiais</v>
      </c>
    </row>
    <row r="17294" spans="1:12" x14ac:dyDescent="0.3">
      <c r="A17294" s="82" t="str">
        <f t="shared" si="540"/>
        <v>2020</v>
      </c>
      <c r="B17294" s="263" t="s">
        <v>2228</v>
      </c>
      <c r="C17294" s="264" t="s">
        <v>138</v>
      </c>
      <c r="D17294" s="74" t="str">
        <f t="shared" si="541"/>
        <v>fev/2020</v>
      </c>
      <c r="E17294" s="267">
        <v>43878</v>
      </c>
      <c r="F17294" s="285">
        <v>1166536</v>
      </c>
      <c r="G17294" s="285" t="s">
        <v>2232</v>
      </c>
      <c r="H17294" s="268" t="s">
        <v>5153</v>
      </c>
      <c r="I17294" s="268" t="s">
        <v>2182</v>
      </c>
      <c r="J17294" s="269">
        <v>-2586.15</v>
      </c>
      <c r="K17294" s="83" t="str">
        <f>IFERROR(IFERROR(VLOOKUP(I17294,'DE-PARA'!B:D,3,0),VLOOKUP(I17294,'DE-PARA'!C:D,2,0)),"NÃO ENCONTRADO")</f>
        <v>Materiais</v>
      </c>
      <c r="L17294" s="50" t="str">
        <f>VLOOKUP(K17294,'Base -Receita-Despesa'!$B:$AS,1,FALSE)</f>
        <v>Materiais</v>
      </c>
    </row>
    <row r="17295" spans="1:12" x14ac:dyDescent="0.3">
      <c r="A17295" s="82" t="str">
        <f t="shared" si="540"/>
        <v>2020</v>
      </c>
      <c r="B17295" s="263" t="s">
        <v>2228</v>
      </c>
      <c r="C17295" s="264" t="s">
        <v>138</v>
      </c>
      <c r="D17295" s="74" t="str">
        <f t="shared" si="541"/>
        <v>fev/2020</v>
      </c>
      <c r="E17295" s="267">
        <v>43878</v>
      </c>
      <c r="F17295" s="285">
        <v>34218</v>
      </c>
      <c r="G17295" s="285" t="s">
        <v>2229</v>
      </c>
      <c r="H17295" s="268" t="s">
        <v>5172</v>
      </c>
      <c r="I17295" s="268" t="s">
        <v>2182</v>
      </c>
      <c r="J17295" s="269">
        <v>-2445.2800000000002</v>
      </c>
      <c r="K17295" s="83" t="str">
        <f>IFERROR(IFERROR(VLOOKUP(I17295,'DE-PARA'!B:D,3,0),VLOOKUP(I17295,'DE-PARA'!C:D,2,0)),"NÃO ENCONTRADO")</f>
        <v>Materiais</v>
      </c>
      <c r="L17295" s="50" t="str">
        <f>VLOOKUP(K17295,'Base -Receita-Despesa'!$B:$AS,1,FALSE)</f>
        <v>Materiais</v>
      </c>
    </row>
    <row r="17296" spans="1:12" x14ac:dyDescent="0.3">
      <c r="A17296" s="82" t="str">
        <f t="shared" si="540"/>
        <v>2020</v>
      </c>
      <c r="B17296" s="263" t="s">
        <v>2228</v>
      </c>
      <c r="C17296" s="264" t="s">
        <v>138</v>
      </c>
      <c r="D17296" s="74" t="str">
        <f t="shared" si="541"/>
        <v>fev/2020</v>
      </c>
      <c r="E17296" s="267">
        <v>43878</v>
      </c>
      <c r="F17296" s="285">
        <v>11259983</v>
      </c>
      <c r="G17296" s="285" t="s">
        <v>2229</v>
      </c>
      <c r="H17296" s="268" t="s">
        <v>2470</v>
      </c>
      <c r="I17296" s="268" t="s">
        <v>151</v>
      </c>
      <c r="J17296" s="269">
        <v>-1201.9100000000001</v>
      </c>
      <c r="K17296" s="83" t="str">
        <f>IFERROR(IFERROR(VLOOKUP(I17296,'DE-PARA'!B:D,3,0),VLOOKUP(I17296,'DE-PARA'!C:D,2,0)),"NÃO ENCONTRADO")</f>
        <v>Concessionárias (água, luz e telefone)</v>
      </c>
      <c r="L17296" s="50" t="str">
        <f>VLOOKUP(K17296,'Base -Receita-Despesa'!$B:$AS,1,FALSE)</f>
        <v>Concessionárias (água, luz e telefone)</v>
      </c>
    </row>
    <row r="17297" spans="1:12" x14ac:dyDescent="0.3">
      <c r="A17297" s="82" t="str">
        <f t="shared" si="540"/>
        <v>2020</v>
      </c>
      <c r="B17297" s="263" t="s">
        <v>2228</v>
      </c>
      <c r="C17297" s="264" t="s">
        <v>138</v>
      </c>
      <c r="D17297" s="74" t="str">
        <f t="shared" si="541"/>
        <v>fev/2020</v>
      </c>
      <c r="E17297" s="267">
        <v>43878</v>
      </c>
      <c r="F17297" s="285" t="s">
        <v>5228</v>
      </c>
      <c r="G17297" s="285" t="s">
        <v>2229</v>
      </c>
      <c r="H17297" s="268" t="s">
        <v>4736</v>
      </c>
      <c r="I17297" s="268" t="s">
        <v>188</v>
      </c>
      <c r="J17297" s="269">
        <v>-1225.26</v>
      </c>
      <c r="K17297" s="83" t="str">
        <f>IFERROR(IFERROR(VLOOKUP(I17297,'DE-PARA'!B:D,3,0),VLOOKUP(I17297,'DE-PARA'!C:D,2,0)),"NÃO ENCONTRADO")</f>
        <v>Serviços</v>
      </c>
      <c r="L17297" s="50" t="str">
        <f>VLOOKUP(K17297,'Base -Receita-Despesa'!$B:$AS,1,FALSE)</f>
        <v>Serviços</v>
      </c>
    </row>
    <row r="17298" spans="1:12" x14ac:dyDescent="0.3">
      <c r="A17298" s="82" t="str">
        <f t="shared" si="540"/>
        <v>2020</v>
      </c>
      <c r="B17298" s="263" t="s">
        <v>2228</v>
      </c>
      <c r="C17298" s="264" t="s">
        <v>138</v>
      </c>
      <c r="D17298" s="74" t="str">
        <f t="shared" si="541"/>
        <v>fev/2020</v>
      </c>
      <c r="E17298" s="267">
        <v>43878</v>
      </c>
      <c r="F17298" s="285" t="s">
        <v>5229</v>
      </c>
      <c r="G17298" s="285" t="s">
        <v>2229</v>
      </c>
      <c r="H17298" s="268" t="s">
        <v>5209</v>
      </c>
      <c r="I17298" s="268" t="s">
        <v>176</v>
      </c>
      <c r="J17298" s="268">
        <v>-72.930000000000007</v>
      </c>
      <c r="K17298" s="83" t="str">
        <f>IFERROR(IFERROR(VLOOKUP(I17298,'DE-PARA'!B:D,3,0),VLOOKUP(I17298,'DE-PARA'!C:D,2,0)),"NÃO ENCONTRADO")</f>
        <v>Pessoal</v>
      </c>
      <c r="L17298" s="50" t="str">
        <f>VLOOKUP(K17298,'Base -Receita-Despesa'!$B:$AS,1,FALSE)</f>
        <v>Pessoal</v>
      </c>
    </row>
    <row r="17299" spans="1:12" x14ac:dyDescent="0.3">
      <c r="A17299" s="82" t="str">
        <f t="shared" si="540"/>
        <v>2020</v>
      </c>
      <c r="B17299" s="263" t="s">
        <v>2228</v>
      </c>
      <c r="C17299" s="264" t="s">
        <v>138</v>
      </c>
      <c r="D17299" s="74" t="str">
        <f t="shared" si="541"/>
        <v>fev/2020</v>
      </c>
      <c r="E17299" s="267">
        <v>43878</v>
      </c>
      <c r="F17299" s="285" t="s">
        <v>2354</v>
      </c>
      <c r="G17299" s="285" t="s">
        <v>2229</v>
      </c>
      <c r="H17299" s="268" t="s">
        <v>5115</v>
      </c>
      <c r="I17299" s="268" t="s">
        <v>118</v>
      </c>
      <c r="J17299" s="269">
        <v>-5207.8</v>
      </c>
      <c r="K17299" s="83" t="str">
        <f>IFERROR(IFERROR(VLOOKUP(I17299,'DE-PARA'!B:D,3,0),VLOOKUP(I17299,'DE-PARA'!C:D,2,0)),"NÃO ENCONTRADO")</f>
        <v>Serviços</v>
      </c>
      <c r="L17299" s="50" t="str">
        <f>VLOOKUP(K17299,'Base -Receita-Despesa'!$B:$AS,1,FALSE)</f>
        <v>Serviços</v>
      </c>
    </row>
    <row r="17300" spans="1:12" x14ac:dyDescent="0.3">
      <c r="A17300" s="82" t="str">
        <f t="shared" si="540"/>
        <v>2020</v>
      </c>
      <c r="B17300" s="263" t="s">
        <v>2228</v>
      </c>
      <c r="C17300" s="264" t="s">
        <v>138</v>
      </c>
      <c r="D17300" s="74" t="str">
        <f t="shared" si="541"/>
        <v>fev/2020</v>
      </c>
      <c r="E17300" s="267">
        <v>43878</v>
      </c>
      <c r="F17300" s="285" t="s">
        <v>5230</v>
      </c>
      <c r="G17300" s="285" t="s">
        <v>2229</v>
      </c>
      <c r="H17300" s="268" t="s">
        <v>5212</v>
      </c>
      <c r="I17300" s="268" t="s">
        <v>176</v>
      </c>
      <c r="J17300" s="268">
        <v>-87.73</v>
      </c>
      <c r="K17300" s="83" t="str">
        <f>IFERROR(IFERROR(VLOOKUP(I17300,'DE-PARA'!B:D,3,0),VLOOKUP(I17300,'DE-PARA'!C:D,2,0)),"NÃO ENCONTRADO")</f>
        <v>Pessoal</v>
      </c>
      <c r="L17300" s="50" t="str">
        <f>VLOOKUP(K17300,'Base -Receita-Despesa'!$B:$AS,1,FALSE)</f>
        <v>Pessoal</v>
      </c>
    </row>
    <row r="17301" spans="1:12" x14ac:dyDescent="0.3">
      <c r="A17301" s="82" t="str">
        <f t="shared" si="540"/>
        <v>2020</v>
      </c>
      <c r="B17301" s="263" t="s">
        <v>2228</v>
      </c>
      <c r="C17301" s="264" t="s">
        <v>138</v>
      </c>
      <c r="D17301" s="74" t="str">
        <f t="shared" si="541"/>
        <v>fev/2020</v>
      </c>
      <c r="E17301" s="267">
        <v>43878</v>
      </c>
      <c r="F17301" s="285" t="s">
        <v>5231</v>
      </c>
      <c r="G17301" s="285" t="s">
        <v>2229</v>
      </c>
      <c r="H17301" s="268" t="s">
        <v>5206</v>
      </c>
      <c r="I17301" s="268" t="s">
        <v>176</v>
      </c>
      <c r="J17301" s="268">
        <v>-33.1</v>
      </c>
      <c r="K17301" s="83" t="str">
        <f>IFERROR(IFERROR(VLOOKUP(I17301,'DE-PARA'!B:D,3,0),VLOOKUP(I17301,'DE-PARA'!C:D,2,0)),"NÃO ENCONTRADO")</f>
        <v>Pessoal</v>
      </c>
      <c r="L17301" s="50" t="str">
        <f>VLOOKUP(K17301,'Base -Receita-Despesa'!$B:$AS,1,FALSE)</f>
        <v>Pessoal</v>
      </c>
    </row>
    <row r="17302" spans="1:12" x14ac:dyDescent="0.3">
      <c r="A17302" s="82" t="str">
        <f t="shared" si="540"/>
        <v>2020</v>
      </c>
      <c r="B17302" s="263" t="s">
        <v>2228</v>
      </c>
      <c r="C17302" s="264" t="s">
        <v>138</v>
      </c>
      <c r="D17302" s="74" t="str">
        <f t="shared" si="541"/>
        <v>fev/2020</v>
      </c>
      <c r="E17302" s="267">
        <v>43878</v>
      </c>
      <c r="F17302" s="285" t="s">
        <v>5232</v>
      </c>
      <c r="G17302" s="285" t="s">
        <v>2229</v>
      </c>
      <c r="H17302" s="268" t="s">
        <v>5129</v>
      </c>
      <c r="I17302" s="268" t="s">
        <v>176</v>
      </c>
      <c r="J17302" s="268">
        <v>-128.75</v>
      </c>
      <c r="K17302" s="83" t="str">
        <f>IFERROR(IFERROR(VLOOKUP(I17302,'DE-PARA'!B:D,3,0),VLOOKUP(I17302,'DE-PARA'!C:D,2,0)),"NÃO ENCONTRADO")</f>
        <v>Pessoal</v>
      </c>
      <c r="L17302" s="50" t="str">
        <f>VLOOKUP(K17302,'Base -Receita-Despesa'!$B:$AS,1,FALSE)</f>
        <v>Pessoal</v>
      </c>
    </row>
    <row r="17303" spans="1:12" x14ac:dyDescent="0.3">
      <c r="A17303" s="82" t="str">
        <f t="shared" si="540"/>
        <v>2020</v>
      </c>
      <c r="B17303" s="263" t="s">
        <v>2228</v>
      </c>
      <c r="C17303" s="264" t="s">
        <v>138</v>
      </c>
      <c r="D17303" s="74" t="str">
        <f t="shared" si="541"/>
        <v>fev/2020</v>
      </c>
      <c r="E17303" s="267">
        <v>43878</v>
      </c>
      <c r="F17303" s="285" t="s">
        <v>5233</v>
      </c>
      <c r="G17303" s="285" t="s">
        <v>2229</v>
      </c>
      <c r="H17303" s="268" t="s">
        <v>3379</v>
      </c>
      <c r="I17303" s="268" t="s">
        <v>176</v>
      </c>
      <c r="J17303" s="268">
        <v>-573.01</v>
      </c>
      <c r="K17303" s="83" t="str">
        <f>IFERROR(IFERROR(VLOOKUP(I17303,'DE-PARA'!B:D,3,0),VLOOKUP(I17303,'DE-PARA'!C:D,2,0)),"NÃO ENCONTRADO")</f>
        <v>Pessoal</v>
      </c>
      <c r="L17303" s="50" t="str">
        <f>VLOOKUP(K17303,'Base -Receita-Despesa'!$B:$AS,1,FALSE)</f>
        <v>Pessoal</v>
      </c>
    </row>
    <row r="17304" spans="1:12" x14ac:dyDescent="0.3">
      <c r="A17304" s="82" t="str">
        <f t="shared" si="540"/>
        <v>2020</v>
      </c>
      <c r="B17304" s="263" t="s">
        <v>2228</v>
      </c>
      <c r="C17304" s="264" t="s">
        <v>138</v>
      </c>
      <c r="D17304" s="74" t="str">
        <f t="shared" si="541"/>
        <v>fev/2020</v>
      </c>
      <c r="E17304" s="267">
        <v>43878</v>
      </c>
      <c r="F17304" s="285" t="s">
        <v>5234</v>
      </c>
      <c r="G17304" s="285" t="s">
        <v>2229</v>
      </c>
      <c r="H17304" s="268" t="s">
        <v>5173</v>
      </c>
      <c r="I17304" s="268" t="s">
        <v>176</v>
      </c>
      <c r="J17304" s="268">
        <v>-235.36</v>
      </c>
      <c r="K17304" s="83" t="str">
        <f>IFERROR(IFERROR(VLOOKUP(I17304,'DE-PARA'!B:D,3,0),VLOOKUP(I17304,'DE-PARA'!C:D,2,0)),"NÃO ENCONTRADO")</f>
        <v>Pessoal</v>
      </c>
      <c r="L17304" s="50" t="str">
        <f>VLOOKUP(K17304,'Base -Receita-Despesa'!$B:$AS,1,FALSE)</f>
        <v>Pessoal</v>
      </c>
    </row>
    <row r="17305" spans="1:12" x14ac:dyDescent="0.3">
      <c r="A17305" s="82" t="str">
        <f t="shared" si="540"/>
        <v>2020</v>
      </c>
      <c r="B17305" s="263" t="s">
        <v>2228</v>
      </c>
      <c r="C17305" s="264" t="s">
        <v>138</v>
      </c>
      <c r="D17305" s="74" t="str">
        <f t="shared" si="541"/>
        <v>fev/2020</v>
      </c>
      <c r="E17305" s="267">
        <v>43878</v>
      </c>
      <c r="F17305" s="285">
        <v>378</v>
      </c>
      <c r="G17305" s="285" t="s">
        <v>2229</v>
      </c>
      <c r="H17305" s="268" t="s">
        <v>5183</v>
      </c>
      <c r="I17305" s="268" t="s">
        <v>157</v>
      </c>
      <c r="J17305" s="269">
        <v>-3822.39</v>
      </c>
      <c r="K17305" s="83" t="str">
        <f>IFERROR(IFERROR(VLOOKUP(I17305,'DE-PARA'!B:D,3,0),VLOOKUP(I17305,'DE-PARA'!C:D,2,0)),"NÃO ENCONTRADO")</f>
        <v>Materiais</v>
      </c>
      <c r="L17305" s="50" t="str">
        <f>VLOOKUP(K17305,'Base -Receita-Despesa'!$B:$AS,1,FALSE)</f>
        <v>Materiais</v>
      </c>
    </row>
    <row r="17306" spans="1:12" x14ac:dyDescent="0.3">
      <c r="A17306" s="82" t="str">
        <f t="shared" si="540"/>
        <v>2020</v>
      </c>
      <c r="B17306" s="263" t="s">
        <v>2228</v>
      </c>
      <c r="C17306" s="264" t="s">
        <v>138</v>
      </c>
      <c r="D17306" s="74" t="str">
        <f t="shared" si="541"/>
        <v>fev/2020</v>
      </c>
      <c r="E17306" s="267">
        <v>43878</v>
      </c>
      <c r="F17306" s="285">
        <v>387</v>
      </c>
      <c r="G17306" s="285" t="s">
        <v>2229</v>
      </c>
      <c r="H17306" s="268" t="s">
        <v>5183</v>
      </c>
      <c r="I17306" s="268" t="s">
        <v>157</v>
      </c>
      <c r="J17306" s="269">
        <v>-8741.7099999999991</v>
      </c>
      <c r="K17306" s="83" t="str">
        <f>IFERROR(IFERROR(VLOOKUP(I17306,'DE-PARA'!B:D,3,0),VLOOKUP(I17306,'DE-PARA'!C:D,2,0)),"NÃO ENCONTRADO")</f>
        <v>Materiais</v>
      </c>
      <c r="L17306" s="50" t="str">
        <f>VLOOKUP(K17306,'Base -Receita-Despesa'!$B:$AS,1,FALSE)</f>
        <v>Materiais</v>
      </c>
    </row>
    <row r="17307" spans="1:12" x14ac:dyDescent="0.3">
      <c r="A17307" s="82" t="str">
        <f t="shared" si="540"/>
        <v>2020</v>
      </c>
      <c r="B17307" s="263" t="s">
        <v>2228</v>
      </c>
      <c r="C17307" s="264" t="s">
        <v>138</v>
      </c>
      <c r="D17307" s="74" t="str">
        <f t="shared" si="541"/>
        <v>fev/2020</v>
      </c>
      <c r="E17307" s="267">
        <v>43878</v>
      </c>
      <c r="F17307" s="285">
        <v>113430</v>
      </c>
      <c r="G17307" s="285" t="s">
        <v>2229</v>
      </c>
      <c r="H17307" s="268" t="s">
        <v>5140</v>
      </c>
      <c r="I17307" s="268" t="s">
        <v>2192</v>
      </c>
      <c r="J17307" s="269">
        <v>-6014.83</v>
      </c>
      <c r="K17307" s="83" t="str">
        <f>IFERROR(IFERROR(VLOOKUP(I17307,'DE-PARA'!B:D,3,0),VLOOKUP(I17307,'DE-PARA'!C:D,2,0)),"NÃO ENCONTRADO")</f>
        <v>Materiais</v>
      </c>
      <c r="L17307" s="50" t="str">
        <f>VLOOKUP(K17307,'Base -Receita-Despesa'!$B:$AS,1,FALSE)</f>
        <v>Materiais</v>
      </c>
    </row>
    <row r="17308" spans="1:12" x14ac:dyDescent="0.3">
      <c r="A17308" s="82" t="str">
        <f t="shared" si="540"/>
        <v>2020</v>
      </c>
      <c r="B17308" s="263" t="s">
        <v>2228</v>
      </c>
      <c r="C17308" s="264" t="s">
        <v>138</v>
      </c>
      <c r="D17308" s="74" t="str">
        <f t="shared" si="541"/>
        <v>fev/2020</v>
      </c>
      <c r="E17308" s="267">
        <v>43878</v>
      </c>
      <c r="F17308" s="285">
        <v>9458</v>
      </c>
      <c r="G17308" s="285" t="s">
        <v>2229</v>
      </c>
      <c r="H17308" s="268" t="s">
        <v>5235</v>
      </c>
      <c r="I17308" s="268" t="s">
        <v>2182</v>
      </c>
      <c r="J17308" s="268">
        <v>-438.03</v>
      </c>
      <c r="K17308" s="83" t="str">
        <f>IFERROR(IFERROR(VLOOKUP(I17308,'DE-PARA'!B:D,3,0),VLOOKUP(I17308,'DE-PARA'!C:D,2,0)),"NÃO ENCONTRADO")</f>
        <v>Materiais</v>
      </c>
      <c r="L17308" s="50" t="str">
        <f>VLOOKUP(K17308,'Base -Receita-Despesa'!$B:$AS,1,FALSE)</f>
        <v>Materiais</v>
      </c>
    </row>
    <row r="17309" spans="1:12" x14ac:dyDescent="0.3">
      <c r="A17309" s="82" t="str">
        <f t="shared" si="540"/>
        <v>2020</v>
      </c>
      <c r="B17309" s="263" t="s">
        <v>2228</v>
      </c>
      <c r="C17309" s="264" t="s">
        <v>138</v>
      </c>
      <c r="D17309" s="74" t="str">
        <f t="shared" si="541"/>
        <v>fev/2020</v>
      </c>
      <c r="E17309" s="267">
        <v>43878</v>
      </c>
      <c r="F17309" s="285">
        <v>2036</v>
      </c>
      <c r="G17309" s="285" t="s">
        <v>2229</v>
      </c>
      <c r="H17309" s="268" t="s">
        <v>4768</v>
      </c>
      <c r="I17309" s="268" t="s">
        <v>118</v>
      </c>
      <c r="J17309" s="269">
        <v>-117806.76</v>
      </c>
      <c r="K17309" s="83" t="str">
        <f>IFERROR(IFERROR(VLOOKUP(I17309,'DE-PARA'!B:D,3,0),VLOOKUP(I17309,'DE-PARA'!C:D,2,0)),"NÃO ENCONTRADO")</f>
        <v>Serviços</v>
      </c>
      <c r="L17309" s="50" t="str">
        <f>VLOOKUP(K17309,'Base -Receita-Despesa'!$B:$AS,1,FALSE)</f>
        <v>Serviços</v>
      </c>
    </row>
    <row r="17310" spans="1:12" x14ac:dyDescent="0.3">
      <c r="A17310" s="82" t="str">
        <f t="shared" si="540"/>
        <v>2020</v>
      </c>
      <c r="B17310" s="263" t="s">
        <v>2228</v>
      </c>
      <c r="C17310" s="264" t="s">
        <v>138</v>
      </c>
      <c r="D17310" s="74" t="str">
        <f t="shared" si="541"/>
        <v>fev/2020</v>
      </c>
      <c r="E17310" s="267">
        <v>43878</v>
      </c>
      <c r="F17310" s="285">
        <v>2044</v>
      </c>
      <c r="G17310" s="285" t="s">
        <v>2229</v>
      </c>
      <c r="H17310" s="268" t="s">
        <v>4768</v>
      </c>
      <c r="I17310" s="268" t="s">
        <v>118</v>
      </c>
      <c r="J17310" s="269">
        <v>-77538.429999999993</v>
      </c>
      <c r="K17310" s="83" t="str">
        <f>IFERROR(IFERROR(VLOOKUP(I17310,'DE-PARA'!B:D,3,0),VLOOKUP(I17310,'DE-PARA'!C:D,2,0)),"NÃO ENCONTRADO")</f>
        <v>Serviços</v>
      </c>
      <c r="L17310" s="50" t="str">
        <f>VLOOKUP(K17310,'Base -Receita-Despesa'!$B:$AS,1,FALSE)</f>
        <v>Serviços</v>
      </c>
    </row>
    <row r="17311" spans="1:12" x14ac:dyDescent="0.3">
      <c r="A17311" s="82" t="str">
        <f t="shared" si="540"/>
        <v>2020</v>
      </c>
      <c r="B17311" s="263" t="s">
        <v>2228</v>
      </c>
      <c r="C17311" s="264" t="s">
        <v>138</v>
      </c>
      <c r="D17311" s="74" t="str">
        <f t="shared" si="541"/>
        <v>fev/2020</v>
      </c>
      <c r="E17311" s="267">
        <v>43878</v>
      </c>
      <c r="F17311" s="285">
        <v>2055</v>
      </c>
      <c r="G17311" s="285" t="s">
        <v>2229</v>
      </c>
      <c r="H17311" s="268" t="s">
        <v>4768</v>
      </c>
      <c r="I17311" s="268" t="s">
        <v>118</v>
      </c>
      <c r="J17311" s="269">
        <v>-78338.429999999993</v>
      </c>
      <c r="K17311" s="83" t="str">
        <f>IFERROR(IFERROR(VLOOKUP(I17311,'DE-PARA'!B:D,3,0),VLOOKUP(I17311,'DE-PARA'!C:D,2,0)),"NÃO ENCONTRADO")</f>
        <v>Serviços</v>
      </c>
      <c r="L17311" s="50" t="str">
        <f>VLOOKUP(K17311,'Base -Receita-Despesa'!$B:$AS,1,FALSE)</f>
        <v>Serviços</v>
      </c>
    </row>
    <row r="17312" spans="1:12" x14ac:dyDescent="0.3">
      <c r="A17312" s="82" t="str">
        <f t="shared" si="540"/>
        <v>2020</v>
      </c>
      <c r="B17312" s="263" t="s">
        <v>2228</v>
      </c>
      <c r="C17312" s="264" t="s">
        <v>138</v>
      </c>
      <c r="D17312" s="74" t="str">
        <f t="shared" si="541"/>
        <v>fev/2020</v>
      </c>
      <c r="E17312" s="267">
        <v>43878</v>
      </c>
      <c r="F17312" s="285">
        <v>6445</v>
      </c>
      <c r="G17312" s="285" t="s">
        <v>2229</v>
      </c>
      <c r="H17312" s="268" t="s">
        <v>180</v>
      </c>
      <c r="I17312" s="268" t="s">
        <v>181</v>
      </c>
      <c r="J17312" s="269">
        <v>-20085.2</v>
      </c>
      <c r="K17312" s="83" t="str">
        <f>IFERROR(IFERROR(VLOOKUP(I17312,'DE-PARA'!B:D,3,0),VLOOKUP(I17312,'DE-PARA'!C:D,2,0)),"NÃO ENCONTRADO")</f>
        <v>Serviços</v>
      </c>
      <c r="L17312" s="50" t="str">
        <f>VLOOKUP(K17312,'Base -Receita-Despesa'!$B:$AS,1,FALSE)</f>
        <v>Serviços</v>
      </c>
    </row>
    <row r="17313" spans="1:12" x14ac:dyDescent="0.3">
      <c r="A17313" s="82" t="str">
        <f t="shared" si="540"/>
        <v>2020</v>
      </c>
      <c r="B17313" s="263" t="s">
        <v>2228</v>
      </c>
      <c r="C17313" s="264" t="s">
        <v>138</v>
      </c>
      <c r="D17313" s="74" t="str">
        <f t="shared" si="541"/>
        <v>fev/2020</v>
      </c>
      <c r="E17313" s="267">
        <v>43878</v>
      </c>
      <c r="F17313" s="285">
        <v>6446</v>
      </c>
      <c r="G17313" s="285" t="s">
        <v>2229</v>
      </c>
      <c r="H17313" s="268" t="s">
        <v>180</v>
      </c>
      <c r="I17313" s="268" t="s">
        <v>181</v>
      </c>
      <c r="J17313" s="269">
        <v>-13660.25</v>
      </c>
      <c r="K17313" s="83" t="str">
        <f>IFERROR(IFERROR(VLOOKUP(I17313,'DE-PARA'!B:D,3,0),VLOOKUP(I17313,'DE-PARA'!C:D,2,0)),"NÃO ENCONTRADO")</f>
        <v>Serviços</v>
      </c>
      <c r="L17313" s="50" t="str">
        <f>VLOOKUP(K17313,'Base -Receita-Despesa'!$B:$AS,1,FALSE)</f>
        <v>Serviços</v>
      </c>
    </row>
    <row r="17314" spans="1:12" x14ac:dyDescent="0.3">
      <c r="A17314" s="82" t="str">
        <f t="shared" si="540"/>
        <v>2020</v>
      </c>
      <c r="B17314" s="263" t="s">
        <v>2228</v>
      </c>
      <c r="C17314" s="264" t="s">
        <v>138</v>
      </c>
      <c r="D17314" s="74" t="str">
        <f t="shared" si="541"/>
        <v>fev/2020</v>
      </c>
      <c r="E17314" s="267">
        <v>43878</v>
      </c>
      <c r="F17314" s="285">
        <v>6513</v>
      </c>
      <c r="G17314" s="285" t="s">
        <v>2229</v>
      </c>
      <c r="H17314" s="268" t="s">
        <v>180</v>
      </c>
      <c r="I17314" s="268" t="s">
        <v>181</v>
      </c>
      <c r="J17314" s="269">
        <v>-11752.41</v>
      </c>
      <c r="K17314" s="83" t="str">
        <f>IFERROR(IFERROR(VLOOKUP(I17314,'DE-PARA'!B:D,3,0),VLOOKUP(I17314,'DE-PARA'!C:D,2,0)),"NÃO ENCONTRADO")</f>
        <v>Serviços</v>
      </c>
      <c r="L17314" s="50" t="str">
        <f>VLOOKUP(K17314,'Base -Receita-Despesa'!$B:$AS,1,FALSE)</f>
        <v>Serviços</v>
      </c>
    </row>
    <row r="17315" spans="1:12" x14ac:dyDescent="0.3">
      <c r="A17315" s="82" t="str">
        <f t="shared" si="540"/>
        <v>2020</v>
      </c>
      <c r="B17315" s="263" t="s">
        <v>2228</v>
      </c>
      <c r="C17315" s="264" t="s">
        <v>138</v>
      </c>
      <c r="D17315" s="74" t="str">
        <f t="shared" si="541"/>
        <v>fev/2020</v>
      </c>
      <c r="E17315" s="267">
        <v>43878</v>
      </c>
      <c r="F17315" s="285">
        <v>6514</v>
      </c>
      <c r="G17315" s="285" t="s">
        <v>2229</v>
      </c>
      <c r="H17315" s="268" t="s">
        <v>180</v>
      </c>
      <c r="I17315" s="268" t="s">
        <v>181</v>
      </c>
      <c r="J17315" s="269">
        <v>-17058.03</v>
      </c>
      <c r="K17315" s="83" t="str">
        <f>IFERROR(IFERROR(VLOOKUP(I17315,'DE-PARA'!B:D,3,0),VLOOKUP(I17315,'DE-PARA'!C:D,2,0)),"NÃO ENCONTRADO")</f>
        <v>Serviços</v>
      </c>
      <c r="L17315" s="50" t="str">
        <f>VLOOKUP(K17315,'Base -Receita-Despesa'!$B:$AS,1,FALSE)</f>
        <v>Serviços</v>
      </c>
    </row>
    <row r="17316" spans="1:12" x14ac:dyDescent="0.3">
      <c r="A17316" s="82" t="str">
        <f t="shared" si="540"/>
        <v>2020</v>
      </c>
      <c r="B17316" s="263" t="s">
        <v>2228</v>
      </c>
      <c r="C17316" s="264" t="s">
        <v>138</v>
      </c>
      <c r="D17316" s="74" t="str">
        <f t="shared" si="541"/>
        <v>fev/2020</v>
      </c>
      <c r="E17316" s="267">
        <v>43878</v>
      </c>
      <c r="F17316" s="285">
        <v>476</v>
      </c>
      <c r="G17316" s="285" t="s">
        <v>2229</v>
      </c>
      <c r="H17316" s="268" t="s">
        <v>4391</v>
      </c>
      <c r="I17316" s="268" t="s">
        <v>2202</v>
      </c>
      <c r="J17316" s="269">
        <v>-7755.6</v>
      </c>
      <c r="K17316" s="83" t="str">
        <f>IFERROR(IFERROR(VLOOKUP(I17316,'DE-PARA'!B:D,3,0),VLOOKUP(I17316,'DE-PARA'!C:D,2,0)),"NÃO ENCONTRADO")</f>
        <v>Serviços</v>
      </c>
      <c r="L17316" s="50" t="str">
        <f>VLOOKUP(K17316,'Base -Receita-Despesa'!$B:$AS,1,FALSE)</f>
        <v>Serviços</v>
      </c>
    </row>
    <row r="17317" spans="1:12" x14ac:dyDescent="0.3">
      <c r="A17317" s="82" t="str">
        <f t="shared" si="540"/>
        <v>2020</v>
      </c>
      <c r="B17317" s="263" t="s">
        <v>2228</v>
      </c>
      <c r="C17317" s="264" t="s">
        <v>138</v>
      </c>
      <c r="D17317" s="74" t="str">
        <f t="shared" si="541"/>
        <v>fev/2020</v>
      </c>
      <c r="E17317" s="267">
        <v>43878</v>
      </c>
      <c r="F17317" s="285" t="s">
        <v>1261</v>
      </c>
      <c r="G17317" s="285" t="s">
        <v>2229</v>
      </c>
      <c r="H17317" s="268" t="s">
        <v>2250</v>
      </c>
      <c r="I17317" s="268" t="s">
        <v>135</v>
      </c>
      <c r="J17317" s="268">
        <v>-9.5</v>
      </c>
      <c r="K17317" s="83" t="str">
        <f>IFERROR(IFERROR(VLOOKUP(I17317,'DE-PARA'!B:D,3,0),VLOOKUP(I17317,'DE-PARA'!C:D,2,0)),"NÃO ENCONTRADO")</f>
        <v>Outras Saídas</v>
      </c>
      <c r="L17317" s="50" t="str">
        <f>VLOOKUP(K17317,'Base -Receita-Despesa'!$B:$AS,1,FALSE)</f>
        <v>Outras Saídas</v>
      </c>
    </row>
    <row r="17318" spans="1:12" x14ac:dyDescent="0.3">
      <c r="A17318" s="82" t="str">
        <f t="shared" si="540"/>
        <v>2020</v>
      </c>
      <c r="B17318" s="263" t="s">
        <v>2228</v>
      </c>
      <c r="C17318" s="264" t="s">
        <v>138</v>
      </c>
      <c r="D17318" s="74" t="str">
        <f t="shared" si="541"/>
        <v>fev/2020</v>
      </c>
      <c r="E17318" s="267">
        <v>43878</v>
      </c>
      <c r="F17318" s="285" t="s">
        <v>1261</v>
      </c>
      <c r="G17318" s="285" t="s">
        <v>2229</v>
      </c>
      <c r="H17318" s="268" t="s">
        <v>2250</v>
      </c>
      <c r="I17318" s="268" t="s">
        <v>135</v>
      </c>
      <c r="J17318" s="268">
        <v>-9.5</v>
      </c>
      <c r="K17318" s="83" t="str">
        <f>IFERROR(IFERROR(VLOOKUP(I17318,'DE-PARA'!B:D,3,0),VLOOKUP(I17318,'DE-PARA'!C:D,2,0)),"NÃO ENCONTRADO")</f>
        <v>Outras Saídas</v>
      </c>
      <c r="L17318" s="50" t="str">
        <f>VLOOKUP(K17318,'Base -Receita-Despesa'!$B:$AS,1,FALSE)</f>
        <v>Outras Saídas</v>
      </c>
    </row>
    <row r="17319" spans="1:12" x14ac:dyDescent="0.3">
      <c r="A17319" s="82" t="str">
        <f t="shared" si="540"/>
        <v>2020</v>
      </c>
      <c r="B17319" s="263" t="s">
        <v>2228</v>
      </c>
      <c r="C17319" s="264" t="s">
        <v>138</v>
      </c>
      <c r="D17319" s="74" t="str">
        <f t="shared" si="541"/>
        <v>fev/2020</v>
      </c>
      <c r="E17319" s="267">
        <v>43878</v>
      </c>
      <c r="F17319" s="285" t="s">
        <v>1261</v>
      </c>
      <c r="G17319" s="285" t="s">
        <v>2229</v>
      </c>
      <c r="H17319" s="268" t="s">
        <v>2338</v>
      </c>
      <c r="I17319" s="268" t="s">
        <v>135</v>
      </c>
      <c r="J17319" s="268">
        <v>-74.25</v>
      </c>
      <c r="K17319" s="83" t="str">
        <f>IFERROR(IFERROR(VLOOKUP(I17319,'DE-PARA'!B:D,3,0),VLOOKUP(I17319,'DE-PARA'!C:D,2,0)),"NÃO ENCONTRADO")</f>
        <v>Outras Saídas</v>
      </c>
      <c r="L17319" s="50" t="str">
        <f>VLOOKUP(K17319,'Base -Receita-Despesa'!$B:$AS,1,FALSE)</f>
        <v>Outras Saídas</v>
      </c>
    </row>
    <row r="17320" spans="1:12" x14ac:dyDescent="0.3">
      <c r="A17320" s="82" t="str">
        <f t="shared" si="540"/>
        <v>2020</v>
      </c>
      <c r="B17320" s="263" t="s">
        <v>2228</v>
      </c>
      <c r="C17320" s="264" t="s">
        <v>138</v>
      </c>
      <c r="D17320" s="74" t="str">
        <f t="shared" si="541"/>
        <v>fev/2020</v>
      </c>
      <c r="E17320" s="267">
        <v>43878</v>
      </c>
      <c r="F17320" s="285" t="s">
        <v>1070</v>
      </c>
      <c r="G17320" s="285" t="s">
        <v>2229</v>
      </c>
      <c r="H17320" s="268" t="s">
        <v>1071</v>
      </c>
      <c r="I17320" s="268" t="s">
        <v>2237</v>
      </c>
      <c r="J17320" s="269">
        <v>382692.08</v>
      </c>
      <c r="K17320" s="83" t="str">
        <f>IFERROR(IFERROR(VLOOKUP(I17320,'DE-PARA'!B:D,3,0),VLOOKUP(I17320,'DE-PARA'!C:D,2,0)),"NÃO ENCONTRADO")</f>
        <v>Entrada Conta Aplicação (+)</v>
      </c>
      <c r="L17320" s="50" t="str">
        <f>VLOOKUP(K17320,'Base -Receita-Despesa'!$B:$AS,1,FALSE)</f>
        <v>ENTRADA CONTA APLICAÇÃO (+)</v>
      </c>
    </row>
    <row r="17321" spans="1:12" x14ac:dyDescent="0.3">
      <c r="A17321" s="82" t="str">
        <f t="shared" si="540"/>
        <v>2020</v>
      </c>
      <c r="B17321" s="263" t="s">
        <v>2240</v>
      </c>
      <c r="C17321" s="264" t="s">
        <v>138</v>
      </c>
      <c r="D17321" s="74" t="str">
        <f t="shared" si="541"/>
        <v>fev/2020</v>
      </c>
      <c r="E17321" s="267">
        <v>43879</v>
      </c>
      <c r="F17321" s="285" t="s">
        <v>1261</v>
      </c>
      <c r="G17321" s="285" t="s">
        <v>2229</v>
      </c>
      <c r="H17321" s="268" t="s">
        <v>2338</v>
      </c>
      <c r="I17321" s="268" t="s">
        <v>135</v>
      </c>
      <c r="J17321" s="270">
        <v>-12.41</v>
      </c>
      <c r="K17321" s="83" t="str">
        <f>IFERROR(IFERROR(VLOOKUP(I17321,'DE-PARA'!B:D,3,0),VLOOKUP(I17321,'DE-PARA'!C:D,2,0)),"NÃO ENCONTRADO")</f>
        <v>Outras Saídas</v>
      </c>
      <c r="L17321" s="50" t="str">
        <f>VLOOKUP(K17321,'Base -Receita-Despesa'!$B:$AS,1,FALSE)</f>
        <v>Outras Saídas</v>
      </c>
    </row>
    <row r="17322" spans="1:12" x14ac:dyDescent="0.3">
      <c r="A17322" s="82" t="str">
        <f t="shared" ref="A17322:A17385" si="542">IF(K17322="NÃO ENCONTRADO",0,RIGHT(D17322,4))</f>
        <v>2020</v>
      </c>
      <c r="B17322" s="263" t="s">
        <v>2240</v>
      </c>
      <c r="C17322" s="264" t="s">
        <v>138</v>
      </c>
      <c r="D17322" s="74" t="str">
        <f t="shared" si="541"/>
        <v>fev/2020</v>
      </c>
      <c r="E17322" s="267">
        <v>43879</v>
      </c>
      <c r="F17322" s="285" t="s">
        <v>1070</v>
      </c>
      <c r="G17322" s="285" t="s">
        <v>2229</v>
      </c>
      <c r="H17322" s="268" t="s">
        <v>1071</v>
      </c>
      <c r="I17322" s="268" t="s">
        <v>2237</v>
      </c>
      <c r="J17322" s="270">
        <v>12.41</v>
      </c>
      <c r="K17322" s="83" t="str">
        <f>IFERROR(IFERROR(VLOOKUP(I17322,'DE-PARA'!B:D,3,0),VLOOKUP(I17322,'DE-PARA'!C:D,2,0)),"NÃO ENCONTRADO")</f>
        <v>Entrada Conta Aplicação (+)</v>
      </c>
      <c r="L17322" s="50" t="str">
        <f>VLOOKUP(K17322,'Base -Receita-Despesa'!$B:$AS,1,FALSE)</f>
        <v>ENTRADA CONTA APLICAÇÃO (+)</v>
      </c>
    </row>
    <row r="17323" spans="1:12" x14ac:dyDescent="0.3">
      <c r="A17323" s="82" t="str">
        <f t="shared" si="542"/>
        <v>2020</v>
      </c>
      <c r="B17323" s="263" t="s">
        <v>2228</v>
      </c>
      <c r="C17323" s="264" t="s">
        <v>138</v>
      </c>
      <c r="D17323" s="74" t="str">
        <f t="shared" si="541"/>
        <v>fev/2020</v>
      </c>
      <c r="E17323" s="267">
        <v>43879</v>
      </c>
      <c r="F17323" s="285" t="s">
        <v>1008</v>
      </c>
      <c r="G17323" s="285" t="s">
        <v>2229</v>
      </c>
      <c r="H17323" s="268" t="s">
        <v>5236</v>
      </c>
      <c r="I17323" s="268" t="s">
        <v>133</v>
      </c>
      <c r="J17323" s="269">
        <v>-1972.38</v>
      </c>
      <c r="K17323" s="83" t="str">
        <f>IFERROR(IFERROR(VLOOKUP(I17323,'DE-PARA'!B:D,3,0),VLOOKUP(I17323,'DE-PARA'!C:D,2,0)),"NÃO ENCONTRADO")</f>
        <v>Pessoal</v>
      </c>
      <c r="L17323" s="50" t="str">
        <f>VLOOKUP(K17323,'Base -Receita-Despesa'!$B:$AS,1,FALSE)</f>
        <v>Pessoal</v>
      </c>
    </row>
    <row r="17324" spans="1:12" x14ac:dyDescent="0.3">
      <c r="A17324" s="82" t="str">
        <f t="shared" si="542"/>
        <v>2020</v>
      </c>
      <c r="B17324" s="263" t="s">
        <v>2228</v>
      </c>
      <c r="C17324" s="264" t="s">
        <v>138</v>
      </c>
      <c r="D17324" s="74" t="str">
        <f t="shared" si="541"/>
        <v>fev/2020</v>
      </c>
      <c r="E17324" s="267">
        <v>43879</v>
      </c>
      <c r="F17324" s="285">
        <v>41982</v>
      </c>
      <c r="G17324" s="285" t="s">
        <v>2229</v>
      </c>
      <c r="H17324" s="268" t="s">
        <v>5237</v>
      </c>
      <c r="I17324" s="268" t="s">
        <v>2182</v>
      </c>
      <c r="J17324" s="269">
        <v>-1161</v>
      </c>
      <c r="K17324" s="83" t="str">
        <f>IFERROR(IFERROR(VLOOKUP(I17324,'DE-PARA'!B:D,3,0),VLOOKUP(I17324,'DE-PARA'!C:D,2,0)),"NÃO ENCONTRADO")</f>
        <v>Materiais</v>
      </c>
      <c r="L17324" s="50" t="str">
        <f>VLOOKUP(K17324,'Base -Receita-Despesa'!$B:$AS,1,FALSE)</f>
        <v>Materiais</v>
      </c>
    </row>
    <row r="17325" spans="1:12" x14ac:dyDescent="0.3">
      <c r="A17325" s="82" t="str">
        <f t="shared" si="542"/>
        <v>2020</v>
      </c>
      <c r="B17325" s="263" t="s">
        <v>2228</v>
      </c>
      <c r="C17325" s="264" t="s">
        <v>138</v>
      </c>
      <c r="D17325" s="74" t="str">
        <f t="shared" si="541"/>
        <v>fev/2020</v>
      </c>
      <c r="E17325" s="267">
        <v>43879</v>
      </c>
      <c r="F17325" s="285">
        <v>41578</v>
      </c>
      <c r="G17325" s="285" t="s">
        <v>2229</v>
      </c>
      <c r="H17325" s="268" t="s">
        <v>5237</v>
      </c>
      <c r="I17325" s="268" t="s">
        <v>2182</v>
      </c>
      <c r="J17325" s="269">
        <v>-1107</v>
      </c>
      <c r="K17325" s="83" t="str">
        <f>IFERROR(IFERROR(VLOOKUP(I17325,'DE-PARA'!B:D,3,0),VLOOKUP(I17325,'DE-PARA'!C:D,2,0)),"NÃO ENCONTRADO")</f>
        <v>Materiais</v>
      </c>
      <c r="L17325" s="50" t="str">
        <f>VLOOKUP(K17325,'Base -Receita-Despesa'!$B:$AS,1,FALSE)</f>
        <v>Materiais</v>
      </c>
    </row>
    <row r="17326" spans="1:12" x14ac:dyDescent="0.3">
      <c r="A17326" s="82" t="str">
        <f t="shared" si="542"/>
        <v>2020</v>
      </c>
      <c r="B17326" s="263" t="s">
        <v>2228</v>
      </c>
      <c r="C17326" s="264" t="s">
        <v>138</v>
      </c>
      <c r="D17326" s="74" t="str">
        <f t="shared" si="541"/>
        <v>fev/2020</v>
      </c>
      <c r="E17326" s="267">
        <v>43879</v>
      </c>
      <c r="F17326" s="285" t="s">
        <v>1070</v>
      </c>
      <c r="G17326" s="285" t="s">
        <v>2229</v>
      </c>
      <c r="H17326" s="268" t="s">
        <v>1071</v>
      </c>
      <c r="I17326" s="268" t="s">
        <v>2237</v>
      </c>
      <c r="J17326" s="269">
        <v>4240.38</v>
      </c>
      <c r="K17326" s="83" t="str">
        <f>IFERROR(IFERROR(VLOOKUP(I17326,'DE-PARA'!B:D,3,0),VLOOKUP(I17326,'DE-PARA'!C:D,2,0)),"NÃO ENCONTRADO")</f>
        <v>Entrada Conta Aplicação (+)</v>
      </c>
      <c r="L17326" s="50" t="str">
        <f>VLOOKUP(K17326,'Base -Receita-Despesa'!$B:$AS,1,FALSE)</f>
        <v>ENTRADA CONTA APLICAÇÃO (+)</v>
      </c>
    </row>
    <row r="17327" spans="1:12" x14ac:dyDescent="0.3">
      <c r="A17327" s="82" t="str">
        <f t="shared" si="542"/>
        <v>2020</v>
      </c>
      <c r="B17327" s="263" t="s">
        <v>2240</v>
      </c>
      <c r="C17327" s="264" t="s">
        <v>138</v>
      </c>
      <c r="D17327" s="74" t="str">
        <f t="shared" si="541"/>
        <v>fev/2020</v>
      </c>
      <c r="E17327" s="267">
        <v>43880</v>
      </c>
      <c r="F17327" s="285" t="s">
        <v>1261</v>
      </c>
      <c r="G17327" s="285" t="s">
        <v>2229</v>
      </c>
      <c r="H17327" s="268" t="s">
        <v>2338</v>
      </c>
      <c r="I17327" s="268" t="s">
        <v>135</v>
      </c>
      <c r="J17327" s="270">
        <v>-0.25</v>
      </c>
      <c r="K17327" s="83" t="str">
        <f>IFERROR(IFERROR(VLOOKUP(I17327,'DE-PARA'!B:D,3,0),VLOOKUP(I17327,'DE-PARA'!C:D,2,0)),"NÃO ENCONTRADO")</f>
        <v>Outras Saídas</v>
      </c>
      <c r="L17327" s="50" t="str">
        <f>VLOOKUP(K17327,'Base -Receita-Despesa'!$B:$AS,1,FALSE)</f>
        <v>Outras Saídas</v>
      </c>
    </row>
    <row r="17328" spans="1:12" x14ac:dyDescent="0.3">
      <c r="A17328" s="82" t="str">
        <f t="shared" si="542"/>
        <v>2020</v>
      </c>
      <c r="B17328" s="263" t="s">
        <v>2240</v>
      </c>
      <c r="C17328" s="264" t="s">
        <v>138</v>
      </c>
      <c r="D17328" s="74" t="str">
        <f t="shared" si="541"/>
        <v>fev/2020</v>
      </c>
      <c r="E17328" s="267">
        <v>43880</v>
      </c>
      <c r="F17328" s="285" t="s">
        <v>1070</v>
      </c>
      <c r="G17328" s="285" t="s">
        <v>2229</v>
      </c>
      <c r="H17328" s="268" t="s">
        <v>1071</v>
      </c>
      <c r="I17328" s="268" t="s">
        <v>2237</v>
      </c>
      <c r="J17328" s="270">
        <v>0.25</v>
      </c>
      <c r="K17328" s="83" t="str">
        <f>IFERROR(IFERROR(VLOOKUP(I17328,'DE-PARA'!B:D,3,0),VLOOKUP(I17328,'DE-PARA'!C:D,2,0)),"NÃO ENCONTRADO")</f>
        <v>Entrada Conta Aplicação (+)</v>
      </c>
      <c r="L17328" s="50" t="str">
        <f>VLOOKUP(K17328,'Base -Receita-Despesa'!$B:$AS,1,FALSE)</f>
        <v>ENTRADA CONTA APLICAÇÃO (+)</v>
      </c>
    </row>
    <row r="17329" spans="1:12" x14ac:dyDescent="0.3">
      <c r="A17329" s="82" t="str">
        <f t="shared" si="542"/>
        <v>2020</v>
      </c>
      <c r="B17329" s="263" t="s">
        <v>2228</v>
      </c>
      <c r="C17329" s="264" t="s">
        <v>138</v>
      </c>
      <c r="D17329" s="74" t="str">
        <f t="shared" si="541"/>
        <v>fev/2020</v>
      </c>
      <c r="E17329" s="267">
        <v>43880</v>
      </c>
      <c r="F17329" s="285">
        <v>46872</v>
      </c>
      <c r="G17329" s="285" t="s">
        <v>2229</v>
      </c>
      <c r="H17329" s="268" t="s">
        <v>4514</v>
      </c>
      <c r="I17329" s="268" t="s">
        <v>2181</v>
      </c>
      <c r="J17329" s="269">
        <v>-2373</v>
      </c>
      <c r="K17329" s="83" t="str">
        <f>IFERROR(IFERROR(VLOOKUP(I17329,'DE-PARA'!B:D,3,0),VLOOKUP(I17329,'DE-PARA'!C:D,2,0)),"NÃO ENCONTRADO")</f>
        <v>Materiais</v>
      </c>
      <c r="L17329" s="50" t="str">
        <f>VLOOKUP(K17329,'Base -Receita-Despesa'!$B:$AS,1,FALSE)</f>
        <v>Materiais</v>
      </c>
    </row>
    <row r="17330" spans="1:12" x14ac:dyDescent="0.3">
      <c r="A17330" s="82" t="str">
        <f t="shared" si="542"/>
        <v>2020</v>
      </c>
      <c r="B17330" s="263" t="s">
        <v>2228</v>
      </c>
      <c r="C17330" s="264" t="s">
        <v>138</v>
      </c>
      <c r="D17330" s="74" t="str">
        <f t="shared" si="541"/>
        <v>fev/2020</v>
      </c>
      <c r="E17330" s="267">
        <v>43880</v>
      </c>
      <c r="F17330" s="285">
        <v>46827</v>
      </c>
      <c r="G17330" s="285" t="s">
        <v>2229</v>
      </c>
      <c r="H17330" s="268" t="s">
        <v>4514</v>
      </c>
      <c r="I17330" s="268" t="s">
        <v>2182</v>
      </c>
      <c r="J17330" s="269">
        <v>-1040</v>
      </c>
      <c r="K17330" s="83" t="str">
        <f>IFERROR(IFERROR(VLOOKUP(I17330,'DE-PARA'!B:D,3,0),VLOOKUP(I17330,'DE-PARA'!C:D,2,0)),"NÃO ENCONTRADO")</f>
        <v>Materiais</v>
      </c>
      <c r="L17330" s="50" t="str">
        <f>VLOOKUP(K17330,'Base -Receita-Despesa'!$B:$AS,1,FALSE)</f>
        <v>Materiais</v>
      </c>
    </row>
    <row r="17331" spans="1:12" x14ac:dyDescent="0.3">
      <c r="A17331" s="82" t="str">
        <f t="shared" si="542"/>
        <v>2020</v>
      </c>
      <c r="B17331" s="263" t="s">
        <v>2228</v>
      </c>
      <c r="C17331" s="264" t="s">
        <v>138</v>
      </c>
      <c r="D17331" s="74" t="str">
        <f t="shared" si="541"/>
        <v>fev/2020</v>
      </c>
      <c r="E17331" s="267">
        <v>43880</v>
      </c>
      <c r="F17331" s="285">
        <v>347283</v>
      </c>
      <c r="G17331" s="285" t="s">
        <v>2229</v>
      </c>
      <c r="H17331" s="268" t="s">
        <v>5238</v>
      </c>
      <c r="I17331" s="268" t="s">
        <v>2181</v>
      </c>
      <c r="J17331" s="269">
        <v>-3505</v>
      </c>
      <c r="K17331" s="83" t="str">
        <f>IFERROR(IFERROR(VLOOKUP(I17331,'DE-PARA'!B:D,3,0),VLOOKUP(I17331,'DE-PARA'!C:D,2,0)),"NÃO ENCONTRADO")</f>
        <v>Materiais</v>
      </c>
      <c r="L17331" s="50" t="str">
        <f>VLOOKUP(K17331,'Base -Receita-Despesa'!$B:$AS,1,FALSE)</f>
        <v>Materiais</v>
      </c>
    </row>
    <row r="17332" spans="1:12" x14ac:dyDescent="0.3">
      <c r="A17332" s="82" t="str">
        <f t="shared" si="542"/>
        <v>2020</v>
      </c>
      <c r="B17332" s="263" t="s">
        <v>2228</v>
      </c>
      <c r="C17332" s="264" t="s">
        <v>138</v>
      </c>
      <c r="D17332" s="74" t="str">
        <f t="shared" si="541"/>
        <v>fev/2020</v>
      </c>
      <c r="E17332" s="267">
        <v>43880</v>
      </c>
      <c r="F17332" s="285">
        <v>509500</v>
      </c>
      <c r="G17332" s="285" t="s">
        <v>2229</v>
      </c>
      <c r="H17332" s="268" t="s">
        <v>5163</v>
      </c>
      <c r="I17332" s="268" t="s">
        <v>846</v>
      </c>
      <c r="J17332" s="269">
        <v>-1605.11</v>
      </c>
      <c r="K17332" s="83" t="str">
        <f>IFERROR(IFERROR(VLOOKUP(I17332,'DE-PARA'!B:D,3,0),VLOOKUP(I17332,'DE-PARA'!C:D,2,0)),"NÃO ENCONTRADO")</f>
        <v>Pessoal</v>
      </c>
      <c r="L17332" s="50" t="str">
        <f>VLOOKUP(K17332,'Base -Receita-Despesa'!$B:$AS,1,FALSE)</f>
        <v>Pessoal</v>
      </c>
    </row>
    <row r="17333" spans="1:12" x14ac:dyDescent="0.3">
      <c r="A17333" s="82" t="str">
        <f t="shared" si="542"/>
        <v>2020</v>
      </c>
      <c r="B17333" s="263" t="s">
        <v>2228</v>
      </c>
      <c r="C17333" s="264" t="s">
        <v>138</v>
      </c>
      <c r="D17333" s="74" t="str">
        <f t="shared" si="541"/>
        <v>fev/2020</v>
      </c>
      <c r="E17333" s="267">
        <v>43880</v>
      </c>
      <c r="F17333" s="285">
        <v>2</v>
      </c>
      <c r="G17333" s="285" t="s">
        <v>2229</v>
      </c>
      <c r="H17333" s="268" t="s">
        <v>5049</v>
      </c>
      <c r="I17333" s="268" t="s">
        <v>2176</v>
      </c>
      <c r="J17333" s="269">
        <v>-124899.3</v>
      </c>
      <c r="K17333" s="83" t="str">
        <f>IFERROR(IFERROR(VLOOKUP(I17333,'DE-PARA'!B:D,3,0),VLOOKUP(I17333,'DE-PARA'!C:D,2,0)),"NÃO ENCONTRADO")</f>
        <v>Pessoal</v>
      </c>
      <c r="L17333" s="50" t="str">
        <f>VLOOKUP(K17333,'Base -Receita-Despesa'!$B:$AS,1,FALSE)</f>
        <v>Pessoal</v>
      </c>
    </row>
    <row r="17334" spans="1:12" x14ac:dyDescent="0.3">
      <c r="A17334" s="82" t="str">
        <f t="shared" si="542"/>
        <v>2020</v>
      </c>
      <c r="B17334" s="263" t="s">
        <v>2228</v>
      </c>
      <c r="C17334" s="264" t="s">
        <v>138</v>
      </c>
      <c r="D17334" s="74" t="str">
        <f t="shared" si="541"/>
        <v>fev/2020</v>
      </c>
      <c r="E17334" s="267">
        <v>43880</v>
      </c>
      <c r="F17334" s="285">
        <v>440</v>
      </c>
      <c r="G17334" s="285" t="s">
        <v>2229</v>
      </c>
      <c r="H17334" s="268" t="s">
        <v>5169</v>
      </c>
      <c r="I17334" s="268" t="s">
        <v>215</v>
      </c>
      <c r="J17334" s="269">
        <v>-11250</v>
      </c>
      <c r="K17334" s="83" t="str">
        <f>IFERROR(IFERROR(VLOOKUP(I17334,'DE-PARA'!B:D,3,0),VLOOKUP(I17334,'DE-PARA'!C:D,2,0)),"NÃO ENCONTRADO")</f>
        <v>Serviços</v>
      </c>
      <c r="L17334" s="50" t="str">
        <f>VLOOKUP(K17334,'Base -Receita-Despesa'!$B:$AS,1,FALSE)</f>
        <v>Serviços</v>
      </c>
    </row>
    <row r="17335" spans="1:12" x14ac:dyDescent="0.3">
      <c r="A17335" s="82" t="str">
        <f t="shared" si="542"/>
        <v>2020</v>
      </c>
      <c r="B17335" s="263" t="s">
        <v>2228</v>
      </c>
      <c r="C17335" s="264" t="s">
        <v>138</v>
      </c>
      <c r="D17335" s="74" t="str">
        <f t="shared" si="541"/>
        <v>fev/2020</v>
      </c>
      <c r="E17335" s="267">
        <v>43880</v>
      </c>
      <c r="F17335" s="285">
        <v>318</v>
      </c>
      <c r="G17335" s="285" t="s">
        <v>2229</v>
      </c>
      <c r="H17335" s="268" t="s">
        <v>5156</v>
      </c>
      <c r="I17335" s="268" t="s">
        <v>164</v>
      </c>
      <c r="J17335" s="269">
        <v>-6600</v>
      </c>
      <c r="K17335" s="83" t="str">
        <f>IFERROR(IFERROR(VLOOKUP(I17335,'DE-PARA'!B:D,3,0),VLOOKUP(I17335,'DE-PARA'!C:D,2,0)),"NÃO ENCONTRADO")</f>
        <v>Concessionárias (água, luz e telefone)</v>
      </c>
      <c r="L17335" s="50" t="str">
        <f>VLOOKUP(K17335,'Base -Receita-Despesa'!$B:$AS,1,FALSE)</f>
        <v>Concessionárias (água, luz e telefone)</v>
      </c>
    </row>
    <row r="17336" spans="1:12" x14ac:dyDescent="0.3">
      <c r="A17336" s="82" t="str">
        <f t="shared" si="542"/>
        <v>2020</v>
      </c>
      <c r="B17336" s="263" t="s">
        <v>2228</v>
      </c>
      <c r="C17336" s="264" t="s">
        <v>138</v>
      </c>
      <c r="D17336" s="74" t="str">
        <f t="shared" si="541"/>
        <v>fev/2020</v>
      </c>
      <c r="E17336" s="267">
        <v>43880</v>
      </c>
      <c r="F17336" s="285">
        <v>27095</v>
      </c>
      <c r="G17336" s="285" t="s">
        <v>2229</v>
      </c>
      <c r="H17336" s="268" t="s">
        <v>5239</v>
      </c>
      <c r="I17336" s="268" t="s">
        <v>2182</v>
      </c>
      <c r="J17336" s="268">
        <v>-952</v>
      </c>
      <c r="K17336" s="83" t="str">
        <f>IFERROR(IFERROR(VLOOKUP(I17336,'DE-PARA'!B:D,3,0),VLOOKUP(I17336,'DE-PARA'!C:D,2,0)),"NÃO ENCONTRADO")</f>
        <v>Materiais</v>
      </c>
      <c r="L17336" s="50" t="str">
        <f>VLOOKUP(K17336,'Base -Receita-Despesa'!$B:$AS,1,FALSE)</f>
        <v>Materiais</v>
      </c>
    </row>
    <row r="17337" spans="1:12" x14ac:dyDescent="0.3">
      <c r="A17337" s="82" t="str">
        <f t="shared" si="542"/>
        <v>2020</v>
      </c>
      <c r="B17337" s="263" t="s">
        <v>2228</v>
      </c>
      <c r="C17337" s="264" t="s">
        <v>138</v>
      </c>
      <c r="D17337" s="74" t="str">
        <f t="shared" si="541"/>
        <v>fev/2020</v>
      </c>
      <c r="E17337" s="267">
        <v>43880</v>
      </c>
      <c r="F17337" s="285" t="s">
        <v>2326</v>
      </c>
      <c r="G17337" s="285" t="s">
        <v>2229</v>
      </c>
      <c r="H17337" s="268" t="s">
        <v>5224</v>
      </c>
      <c r="I17337" s="268" t="s">
        <v>2209</v>
      </c>
      <c r="J17337" s="268">
        <v>-263.16000000000003</v>
      </c>
      <c r="K17337" s="83" t="str">
        <f>IFERROR(IFERROR(VLOOKUP(I17337,'DE-PARA'!B:D,3,0),VLOOKUP(I17337,'DE-PARA'!C:D,2,0)),"NÃO ENCONTRADO")</f>
        <v>Despesas com Viagens</v>
      </c>
      <c r="L17337" s="50" t="str">
        <f>VLOOKUP(K17337,'Base -Receita-Despesa'!$B:$AS,1,FALSE)</f>
        <v>Despesas com Viagens</v>
      </c>
    </row>
    <row r="17338" spans="1:12" x14ac:dyDescent="0.3">
      <c r="A17338" s="82" t="str">
        <f t="shared" si="542"/>
        <v>2020</v>
      </c>
      <c r="B17338" s="263" t="s">
        <v>2228</v>
      </c>
      <c r="C17338" s="264" t="s">
        <v>138</v>
      </c>
      <c r="D17338" s="74" t="str">
        <f t="shared" si="541"/>
        <v>fev/2020</v>
      </c>
      <c r="E17338" s="267">
        <v>43880</v>
      </c>
      <c r="F17338" s="285">
        <v>8090</v>
      </c>
      <c r="G17338" s="285" t="s">
        <v>2229</v>
      </c>
      <c r="H17338" s="268" t="s">
        <v>2316</v>
      </c>
      <c r="I17338" s="268" t="s">
        <v>2181</v>
      </c>
      <c r="J17338" s="268">
        <v>-649.75</v>
      </c>
      <c r="K17338" s="83" t="str">
        <f>IFERROR(IFERROR(VLOOKUP(I17338,'DE-PARA'!B:D,3,0),VLOOKUP(I17338,'DE-PARA'!C:D,2,0)),"NÃO ENCONTRADO")</f>
        <v>Materiais</v>
      </c>
      <c r="L17338" s="50" t="str">
        <f>VLOOKUP(K17338,'Base -Receita-Despesa'!$B:$AS,1,FALSE)</f>
        <v>Materiais</v>
      </c>
    </row>
    <row r="17339" spans="1:12" x14ac:dyDescent="0.3">
      <c r="A17339" s="82" t="str">
        <f t="shared" si="542"/>
        <v>2020</v>
      </c>
      <c r="B17339" s="263" t="s">
        <v>2228</v>
      </c>
      <c r="C17339" s="264" t="s">
        <v>138</v>
      </c>
      <c r="D17339" s="74" t="str">
        <f t="shared" si="541"/>
        <v>fev/2020</v>
      </c>
      <c r="E17339" s="267">
        <v>43880</v>
      </c>
      <c r="F17339" s="285">
        <v>8091</v>
      </c>
      <c r="G17339" s="285" t="s">
        <v>2229</v>
      </c>
      <c r="H17339" s="268" t="s">
        <v>2316</v>
      </c>
      <c r="I17339" s="268" t="s">
        <v>2181</v>
      </c>
      <c r="J17339" s="268">
        <v>-330.68</v>
      </c>
      <c r="K17339" s="83" t="str">
        <f>IFERROR(IFERROR(VLOOKUP(I17339,'DE-PARA'!B:D,3,0),VLOOKUP(I17339,'DE-PARA'!C:D,2,0)),"NÃO ENCONTRADO")</f>
        <v>Materiais</v>
      </c>
      <c r="L17339" s="50" t="str">
        <f>VLOOKUP(K17339,'Base -Receita-Despesa'!$B:$AS,1,FALSE)</f>
        <v>Materiais</v>
      </c>
    </row>
    <row r="17340" spans="1:12" x14ac:dyDescent="0.3">
      <c r="A17340" s="82" t="str">
        <f t="shared" si="542"/>
        <v>2020</v>
      </c>
      <c r="B17340" s="263" t="s">
        <v>2228</v>
      </c>
      <c r="C17340" s="264" t="s">
        <v>138</v>
      </c>
      <c r="D17340" s="74" t="str">
        <f t="shared" si="541"/>
        <v>fev/2020</v>
      </c>
      <c r="E17340" s="267">
        <v>43880</v>
      </c>
      <c r="F17340" s="285">
        <v>7318</v>
      </c>
      <c r="G17340" s="285" t="s">
        <v>2229</v>
      </c>
      <c r="H17340" s="268" t="s">
        <v>5216</v>
      </c>
      <c r="I17340" s="268" t="s">
        <v>2182</v>
      </c>
      <c r="J17340" s="268">
        <v>-600</v>
      </c>
      <c r="K17340" s="83" t="str">
        <f>IFERROR(IFERROR(VLOOKUP(I17340,'DE-PARA'!B:D,3,0),VLOOKUP(I17340,'DE-PARA'!C:D,2,0)),"NÃO ENCONTRADO")</f>
        <v>Materiais</v>
      </c>
      <c r="L17340" s="50" t="str">
        <f>VLOOKUP(K17340,'Base -Receita-Despesa'!$B:$AS,1,FALSE)</f>
        <v>Materiais</v>
      </c>
    </row>
    <row r="17341" spans="1:12" x14ac:dyDescent="0.3">
      <c r="A17341" s="82" t="str">
        <f t="shared" si="542"/>
        <v>2020</v>
      </c>
      <c r="B17341" s="263" t="s">
        <v>2228</v>
      </c>
      <c r="C17341" s="264" t="s">
        <v>138</v>
      </c>
      <c r="D17341" s="74" t="str">
        <f t="shared" si="541"/>
        <v>fev/2020</v>
      </c>
      <c r="E17341" s="267">
        <v>43880</v>
      </c>
      <c r="F17341" s="285">
        <v>18342</v>
      </c>
      <c r="G17341" s="285" t="s">
        <v>2229</v>
      </c>
      <c r="H17341" s="268" t="s">
        <v>3145</v>
      </c>
      <c r="I17341" s="268" t="s">
        <v>2182</v>
      </c>
      <c r="J17341" s="268">
        <v>-643.5</v>
      </c>
      <c r="K17341" s="83" t="str">
        <f>IFERROR(IFERROR(VLOOKUP(I17341,'DE-PARA'!B:D,3,0),VLOOKUP(I17341,'DE-PARA'!C:D,2,0)),"NÃO ENCONTRADO")</f>
        <v>Materiais</v>
      </c>
      <c r="L17341" s="50" t="str">
        <f>VLOOKUP(K17341,'Base -Receita-Despesa'!$B:$AS,1,FALSE)</f>
        <v>Materiais</v>
      </c>
    </row>
    <row r="17342" spans="1:12" x14ac:dyDescent="0.3">
      <c r="A17342" s="82" t="str">
        <f t="shared" si="542"/>
        <v>2020</v>
      </c>
      <c r="B17342" s="263" t="s">
        <v>2228</v>
      </c>
      <c r="C17342" s="264" t="s">
        <v>138</v>
      </c>
      <c r="D17342" s="74" t="str">
        <f t="shared" si="541"/>
        <v>fev/2020</v>
      </c>
      <c r="E17342" s="267">
        <v>43880</v>
      </c>
      <c r="F17342" s="285">
        <v>18338</v>
      </c>
      <c r="G17342" s="285" t="s">
        <v>2229</v>
      </c>
      <c r="H17342" s="268" t="s">
        <v>3145</v>
      </c>
      <c r="I17342" s="268" t="s">
        <v>2182</v>
      </c>
      <c r="J17342" s="268">
        <v>-371</v>
      </c>
      <c r="K17342" s="83" t="str">
        <f>IFERROR(IFERROR(VLOOKUP(I17342,'DE-PARA'!B:D,3,0),VLOOKUP(I17342,'DE-PARA'!C:D,2,0)),"NÃO ENCONTRADO")</f>
        <v>Materiais</v>
      </c>
      <c r="L17342" s="50" t="str">
        <f>VLOOKUP(K17342,'Base -Receita-Despesa'!$B:$AS,1,FALSE)</f>
        <v>Materiais</v>
      </c>
    </row>
    <row r="17343" spans="1:12" x14ac:dyDescent="0.3">
      <c r="A17343" s="82" t="str">
        <f t="shared" si="542"/>
        <v>2020</v>
      </c>
      <c r="B17343" s="263" t="s">
        <v>2228</v>
      </c>
      <c r="C17343" s="264" t="s">
        <v>138</v>
      </c>
      <c r="D17343" s="74" t="str">
        <f t="shared" si="541"/>
        <v>fev/2020</v>
      </c>
      <c r="E17343" s="267">
        <v>43880</v>
      </c>
      <c r="F17343" s="285" t="s">
        <v>1261</v>
      </c>
      <c r="G17343" s="285" t="s">
        <v>2229</v>
      </c>
      <c r="H17343" s="268" t="s">
        <v>2250</v>
      </c>
      <c r="I17343" s="268" t="s">
        <v>135</v>
      </c>
      <c r="J17343" s="268">
        <v>-9.5</v>
      </c>
      <c r="K17343" s="83" t="str">
        <f>IFERROR(IFERROR(VLOOKUP(I17343,'DE-PARA'!B:D,3,0),VLOOKUP(I17343,'DE-PARA'!C:D,2,0)),"NÃO ENCONTRADO")</f>
        <v>Outras Saídas</v>
      </c>
      <c r="L17343" s="50" t="str">
        <f>VLOOKUP(K17343,'Base -Receita-Despesa'!$B:$AS,1,FALSE)</f>
        <v>Outras Saídas</v>
      </c>
    </row>
    <row r="17344" spans="1:12" x14ac:dyDescent="0.3">
      <c r="A17344" s="82" t="str">
        <f t="shared" si="542"/>
        <v>2020</v>
      </c>
      <c r="B17344" s="263" t="s">
        <v>2228</v>
      </c>
      <c r="C17344" s="264" t="s">
        <v>138</v>
      </c>
      <c r="D17344" s="74" t="str">
        <f t="shared" si="541"/>
        <v>fev/2020</v>
      </c>
      <c r="E17344" s="267">
        <v>43880</v>
      </c>
      <c r="F17344" s="285" t="s">
        <v>1261</v>
      </c>
      <c r="G17344" s="285" t="s">
        <v>2229</v>
      </c>
      <c r="H17344" s="268" t="s">
        <v>2250</v>
      </c>
      <c r="I17344" s="268" t="s">
        <v>135</v>
      </c>
      <c r="J17344" s="268">
        <v>-9.5</v>
      </c>
      <c r="K17344" s="83" t="str">
        <f>IFERROR(IFERROR(VLOOKUP(I17344,'DE-PARA'!B:D,3,0),VLOOKUP(I17344,'DE-PARA'!C:D,2,0)),"NÃO ENCONTRADO")</f>
        <v>Outras Saídas</v>
      </c>
      <c r="L17344" s="50" t="str">
        <f>VLOOKUP(K17344,'Base -Receita-Despesa'!$B:$AS,1,FALSE)</f>
        <v>Outras Saídas</v>
      </c>
    </row>
    <row r="17345" spans="1:12" x14ac:dyDescent="0.3">
      <c r="A17345" s="82" t="str">
        <f t="shared" si="542"/>
        <v>2020</v>
      </c>
      <c r="B17345" s="263" t="s">
        <v>2228</v>
      </c>
      <c r="C17345" s="264" t="s">
        <v>138</v>
      </c>
      <c r="D17345" s="74" t="str">
        <f t="shared" si="541"/>
        <v>fev/2020</v>
      </c>
      <c r="E17345" s="267">
        <v>43880</v>
      </c>
      <c r="F17345" s="285" t="s">
        <v>1261</v>
      </c>
      <c r="G17345" s="285" t="s">
        <v>2229</v>
      </c>
      <c r="H17345" s="268" t="s">
        <v>2250</v>
      </c>
      <c r="I17345" s="268" t="s">
        <v>135</v>
      </c>
      <c r="J17345" s="268">
        <v>-9.5</v>
      </c>
      <c r="K17345" s="83" t="str">
        <f>IFERROR(IFERROR(VLOOKUP(I17345,'DE-PARA'!B:D,3,0),VLOOKUP(I17345,'DE-PARA'!C:D,2,0)),"NÃO ENCONTRADO")</f>
        <v>Outras Saídas</v>
      </c>
      <c r="L17345" s="50" t="str">
        <f>VLOOKUP(K17345,'Base -Receita-Despesa'!$B:$AS,1,FALSE)</f>
        <v>Outras Saídas</v>
      </c>
    </row>
    <row r="17346" spans="1:12" x14ac:dyDescent="0.3">
      <c r="A17346" s="82" t="str">
        <f t="shared" si="542"/>
        <v>2020</v>
      </c>
      <c r="B17346" s="263" t="s">
        <v>2228</v>
      </c>
      <c r="C17346" s="264" t="s">
        <v>138</v>
      </c>
      <c r="D17346" s="74" t="str">
        <f t="shared" si="541"/>
        <v>fev/2020</v>
      </c>
      <c r="E17346" s="267">
        <v>43880</v>
      </c>
      <c r="F17346" s="285" t="s">
        <v>1261</v>
      </c>
      <c r="G17346" s="285" t="s">
        <v>2229</v>
      </c>
      <c r="H17346" s="268" t="s">
        <v>2250</v>
      </c>
      <c r="I17346" s="268" t="s">
        <v>135</v>
      </c>
      <c r="J17346" s="268">
        <v>-9.5</v>
      </c>
      <c r="K17346" s="83" t="str">
        <f>IFERROR(IFERROR(VLOOKUP(I17346,'DE-PARA'!B:D,3,0),VLOOKUP(I17346,'DE-PARA'!C:D,2,0)),"NÃO ENCONTRADO")</f>
        <v>Outras Saídas</v>
      </c>
      <c r="L17346" s="50" t="str">
        <f>VLOOKUP(K17346,'Base -Receita-Despesa'!$B:$AS,1,FALSE)</f>
        <v>Outras Saídas</v>
      </c>
    </row>
    <row r="17347" spans="1:12" x14ac:dyDescent="0.3">
      <c r="A17347" s="82" t="str">
        <f t="shared" si="542"/>
        <v>2020</v>
      </c>
      <c r="B17347" s="263" t="s">
        <v>2228</v>
      </c>
      <c r="C17347" s="264" t="s">
        <v>138</v>
      </c>
      <c r="D17347" s="74" t="str">
        <f t="shared" si="541"/>
        <v>fev/2020</v>
      </c>
      <c r="E17347" s="267">
        <v>43880</v>
      </c>
      <c r="F17347" s="285" t="s">
        <v>1261</v>
      </c>
      <c r="G17347" s="285" t="s">
        <v>2229</v>
      </c>
      <c r="H17347" s="268" t="s">
        <v>2250</v>
      </c>
      <c r="I17347" s="268" t="s">
        <v>135</v>
      </c>
      <c r="J17347" s="268">
        <v>-9.5</v>
      </c>
      <c r="K17347" s="83" t="str">
        <f>IFERROR(IFERROR(VLOOKUP(I17347,'DE-PARA'!B:D,3,0),VLOOKUP(I17347,'DE-PARA'!C:D,2,0)),"NÃO ENCONTRADO")</f>
        <v>Outras Saídas</v>
      </c>
      <c r="L17347" s="50" t="str">
        <f>VLOOKUP(K17347,'Base -Receita-Despesa'!$B:$AS,1,FALSE)</f>
        <v>Outras Saídas</v>
      </c>
    </row>
    <row r="17348" spans="1:12" x14ac:dyDescent="0.3">
      <c r="A17348" s="82" t="str">
        <f t="shared" si="542"/>
        <v>2020</v>
      </c>
      <c r="B17348" s="263" t="s">
        <v>2228</v>
      </c>
      <c r="C17348" s="264" t="s">
        <v>138</v>
      </c>
      <c r="D17348" s="74" t="str">
        <f t="shared" ref="D17348:D17411" si="543">TEXT(E17348,"mmm/aaaa")</f>
        <v>fev/2020</v>
      </c>
      <c r="E17348" s="267">
        <v>43880</v>
      </c>
      <c r="F17348" s="285" t="s">
        <v>1261</v>
      </c>
      <c r="G17348" s="285" t="s">
        <v>2229</v>
      </c>
      <c r="H17348" s="268" t="s">
        <v>2250</v>
      </c>
      <c r="I17348" s="268" t="s">
        <v>135</v>
      </c>
      <c r="J17348" s="268">
        <v>-9.5</v>
      </c>
      <c r="K17348" s="83" t="str">
        <f>IFERROR(IFERROR(VLOOKUP(I17348,'DE-PARA'!B:D,3,0),VLOOKUP(I17348,'DE-PARA'!C:D,2,0)),"NÃO ENCONTRADO")</f>
        <v>Outras Saídas</v>
      </c>
      <c r="L17348" s="50" t="str">
        <f>VLOOKUP(K17348,'Base -Receita-Despesa'!$B:$AS,1,FALSE)</f>
        <v>Outras Saídas</v>
      </c>
    </row>
    <row r="17349" spans="1:12" x14ac:dyDescent="0.3">
      <c r="A17349" s="82" t="str">
        <f t="shared" si="542"/>
        <v>2020</v>
      </c>
      <c r="B17349" s="263" t="s">
        <v>2228</v>
      </c>
      <c r="C17349" s="264" t="s">
        <v>138</v>
      </c>
      <c r="D17349" s="74" t="str">
        <f t="shared" si="543"/>
        <v>fev/2020</v>
      </c>
      <c r="E17349" s="267">
        <v>43880</v>
      </c>
      <c r="F17349" s="285" t="s">
        <v>1261</v>
      </c>
      <c r="G17349" s="285" t="s">
        <v>2229</v>
      </c>
      <c r="H17349" s="268" t="s">
        <v>2250</v>
      </c>
      <c r="I17349" s="268" t="s">
        <v>135</v>
      </c>
      <c r="J17349" s="268">
        <v>-9.5</v>
      </c>
      <c r="K17349" s="83" t="str">
        <f>IFERROR(IFERROR(VLOOKUP(I17349,'DE-PARA'!B:D,3,0),VLOOKUP(I17349,'DE-PARA'!C:D,2,0)),"NÃO ENCONTRADO")</f>
        <v>Outras Saídas</v>
      </c>
      <c r="L17349" s="50" t="str">
        <f>VLOOKUP(K17349,'Base -Receita-Despesa'!$B:$AS,1,FALSE)</f>
        <v>Outras Saídas</v>
      </c>
    </row>
    <row r="17350" spans="1:12" x14ac:dyDescent="0.3">
      <c r="A17350" s="82" t="str">
        <f t="shared" si="542"/>
        <v>2020</v>
      </c>
      <c r="B17350" s="263" t="s">
        <v>2228</v>
      </c>
      <c r="C17350" s="264" t="s">
        <v>138</v>
      </c>
      <c r="D17350" s="74" t="str">
        <f t="shared" si="543"/>
        <v>fev/2020</v>
      </c>
      <c r="E17350" s="267">
        <v>43880</v>
      </c>
      <c r="F17350" s="285" t="s">
        <v>1261</v>
      </c>
      <c r="G17350" s="285" t="s">
        <v>2229</v>
      </c>
      <c r="H17350" s="268" t="s">
        <v>2250</v>
      </c>
      <c r="I17350" s="268" t="s">
        <v>135</v>
      </c>
      <c r="J17350" s="268">
        <v>-9.5</v>
      </c>
      <c r="K17350" s="83" t="str">
        <f>IFERROR(IFERROR(VLOOKUP(I17350,'DE-PARA'!B:D,3,0),VLOOKUP(I17350,'DE-PARA'!C:D,2,0)),"NÃO ENCONTRADO")</f>
        <v>Outras Saídas</v>
      </c>
      <c r="L17350" s="50" t="str">
        <f>VLOOKUP(K17350,'Base -Receita-Despesa'!$B:$AS,1,FALSE)</f>
        <v>Outras Saídas</v>
      </c>
    </row>
    <row r="17351" spans="1:12" x14ac:dyDescent="0.3">
      <c r="A17351" s="82" t="str">
        <f t="shared" si="542"/>
        <v>2020</v>
      </c>
      <c r="B17351" s="263" t="s">
        <v>2228</v>
      </c>
      <c r="C17351" s="264" t="s">
        <v>138</v>
      </c>
      <c r="D17351" s="74" t="str">
        <f t="shared" si="543"/>
        <v>fev/2020</v>
      </c>
      <c r="E17351" s="267">
        <v>43880</v>
      </c>
      <c r="F17351" s="285" t="s">
        <v>1070</v>
      </c>
      <c r="G17351" s="285" t="s">
        <v>2229</v>
      </c>
      <c r="H17351" s="268" t="s">
        <v>1071</v>
      </c>
      <c r="I17351" s="268" t="s">
        <v>2237</v>
      </c>
      <c r="J17351" s="269">
        <v>155158.5</v>
      </c>
      <c r="K17351" s="83" t="str">
        <f>IFERROR(IFERROR(VLOOKUP(I17351,'DE-PARA'!B:D,3,0),VLOOKUP(I17351,'DE-PARA'!C:D,2,0)),"NÃO ENCONTRADO")</f>
        <v>Entrada Conta Aplicação (+)</v>
      </c>
      <c r="L17351" s="50" t="str">
        <f>VLOOKUP(K17351,'Base -Receita-Despesa'!$B:$AS,1,FALSE)</f>
        <v>ENTRADA CONTA APLICAÇÃO (+)</v>
      </c>
    </row>
    <row r="17352" spans="1:12" x14ac:dyDescent="0.3">
      <c r="A17352" s="82" t="str">
        <f t="shared" si="542"/>
        <v>2020</v>
      </c>
      <c r="B17352" s="263" t="s">
        <v>2228</v>
      </c>
      <c r="C17352" s="264" t="s">
        <v>138</v>
      </c>
      <c r="D17352" s="74" t="str">
        <f t="shared" si="543"/>
        <v>fev/2020</v>
      </c>
      <c r="E17352" s="267">
        <v>43881</v>
      </c>
      <c r="F17352" s="285" t="s">
        <v>5240</v>
      </c>
      <c r="G17352" s="285" t="s">
        <v>2229</v>
      </c>
      <c r="H17352" s="268" t="s">
        <v>4736</v>
      </c>
      <c r="I17352" s="268" t="s">
        <v>188</v>
      </c>
      <c r="J17352" s="268">
        <v>-611.08000000000004</v>
      </c>
      <c r="K17352" s="83" t="str">
        <f>IFERROR(IFERROR(VLOOKUP(I17352,'DE-PARA'!B:D,3,0),VLOOKUP(I17352,'DE-PARA'!C:D,2,0)),"NÃO ENCONTRADO")</f>
        <v>Serviços</v>
      </c>
      <c r="L17352" s="50" t="str">
        <f>VLOOKUP(K17352,'Base -Receita-Despesa'!$B:$AS,1,FALSE)</f>
        <v>Serviços</v>
      </c>
    </row>
    <row r="17353" spans="1:12" x14ac:dyDescent="0.3">
      <c r="A17353" s="82" t="str">
        <f t="shared" si="542"/>
        <v>2020</v>
      </c>
      <c r="B17353" s="263" t="s">
        <v>2228</v>
      </c>
      <c r="C17353" s="264" t="s">
        <v>138</v>
      </c>
      <c r="D17353" s="74" t="str">
        <f t="shared" si="543"/>
        <v>fev/2020</v>
      </c>
      <c r="E17353" s="267">
        <v>43881</v>
      </c>
      <c r="F17353" s="285" t="s">
        <v>5241</v>
      </c>
      <c r="G17353" s="285" t="s">
        <v>2229</v>
      </c>
      <c r="H17353" s="268" t="s">
        <v>4736</v>
      </c>
      <c r="I17353" s="268" t="s">
        <v>179</v>
      </c>
      <c r="J17353" s="268">
        <v>-13.05</v>
      </c>
      <c r="K17353" s="83" t="str">
        <f>IFERROR(IFERROR(VLOOKUP(I17353,'DE-PARA'!B:D,3,0),VLOOKUP(I17353,'DE-PARA'!C:D,2,0)),"NÃO ENCONTRADO")</f>
        <v>Serviços</v>
      </c>
      <c r="L17353" s="50" t="str">
        <f>VLOOKUP(K17353,'Base -Receita-Despesa'!$B:$AS,1,FALSE)</f>
        <v>Serviços</v>
      </c>
    </row>
    <row r="17354" spans="1:12" x14ac:dyDescent="0.3">
      <c r="A17354" s="82" t="str">
        <f t="shared" si="542"/>
        <v>2020</v>
      </c>
      <c r="B17354" s="263" t="s">
        <v>2228</v>
      </c>
      <c r="C17354" s="264" t="s">
        <v>138</v>
      </c>
      <c r="D17354" s="74" t="str">
        <f t="shared" si="543"/>
        <v>fev/2020</v>
      </c>
      <c r="E17354" s="267">
        <v>43881</v>
      </c>
      <c r="F17354" s="285" t="s">
        <v>5242</v>
      </c>
      <c r="G17354" s="285" t="s">
        <v>2229</v>
      </c>
      <c r="H17354" s="268" t="s">
        <v>2654</v>
      </c>
      <c r="I17354" s="268" t="s">
        <v>120</v>
      </c>
      <c r="J17354" s="268">
        <v>-25.17</v>
      </c>
      <c r="K17354" s="83" t="str">
        <f>IFERROR(IFERROR(VLOOKUP(I17354,'DE-PARA'!B:D,3,0),VLOOKUP(I17354,'DE-PARA'!C:D,2,0)),"NÃO ENCONTRADO")</f>
        <v>Serviços</v>
      </c>
      <c r="L17354" s="50" t="str">
        <f>VLOOKUP(K17354,'Base -Receita-Despesa'!$B:$AS,1,FALSE)</f>
        <v>Serviços</v>
      </c>
    </row>
    <row r="17355" spans="1:12" x14ac:dyDescent="0.3">
      <c r="A17355" s="82" t="str">
        <f t="shared" si="542"/>
        <v>2020</v>
      </c>
      <c r="B17355" s="263" t="s">
        <v>2228</v>
      </c>
      <c r="C17355" s="264" t="s">
        <v>138</v>
      </c>
      <c r="D17355" s="74" t="str">
        <f t="shared" si="543"/>
        <v>fev/2020</v>
      </c>
      <c r="E17355" s="267">
        <v>43881</v>
      </c>
      <c r="F17355" s="285" t="s">
        <v>3028</v>
      </c>
      <c r="G17355" s="285" t="s">
        <v>2229</v>
      </c>
      <c r="H17355" s="268" t="s">
        <v>4753</v>
      </c>
      <c r="I17355" s="268" t="s">
        <v>2176</v>
      </c>
      <c r="J17355" s="269">
        <v>-6007.54</v>
      </c>
      <c r="K17355" s="83" t="str">
        <f>IFERROR(IFERROR(VLOOKUP(I17355,'DE-PARA'!B:D,3,0),VLOOKUP(I17355,'DE-PARA'!C:D,2,0)),"NÃO ENCONTRADO")</f>
        <v>Pessoal</v>
      </c>
      <c r="L17355" s="50" t="str">
        <f>VLOOKUP(K17355,'Base -Receita-Despesa'!$B:$AS,1,FALSE)</f>
        <v>Pessoal</v>
      </c>
    </row>
    <row r="17356" spans="1:12" x14ac:dyDescent="0.3">
      <c r="A17356" s="82" t="str">
        <f t="shared" si="542"/>
        <v>2020</v>
      </c>
      <c r="B17356" s="263" t="s">
        <v>2228</v>
      </c>
      <c r="C17356" s="264" t="s">
        <v>138</v>
      </c>
      <c r="D17356" s="74" t="str">
        <f t="shared" si="543"/>
        <v>fev/2020</v>
      </c>
      <c r="E17356" s="267">
        <v>43881</v>
      </c>
      <c r="F17356" s="285" t="s">
        <v>3316</v>
      </c>
      <c r="G17356" s="285" t="s">
        <v>2229</v>
      </c>
      <c r="H17356" s="268" t="s">
        <v>4753</v>
      </c>
      <c r="I17356" s="268" t="s">
        <v>2176</v>
      </c>
      <c r="J17356" s="269">
        <v>-3387.65</v>
      </c>
      <c r="K17356" s="83" t="str">
        <f>IFERROR(IFERROR(VLOOKUP(I17356,'DE-PARA'!B:D,3,0),VLOOKUP(I17356,'DE-PARA'!C:D,2,0)),"NÃO ENCONTRADO")</f>
        <v>Pessoal</v>
      </c>
      <c r="L17356" s="50" t="str">
        <f>VLOOKUP(K17356,'Base -Receita-Despesa'!$B:$AS,1,FALSE)</f>
        <v>Pessoal</v>
      </c>
    </row>
    <row r="17357" spans="1:12" x14ac:dyDescent="0.3">
      <c r="A17357" s="82" t="str">
        <f t="shared" si="542"/>
        <v>2020</v>
      </c>
      <c r="B17357" s="263" t="s">
        <v>2228</v>
      </c>
      <c r="C17357" s="264" t="s">
        <v>138</v>
      </c>
      <c r="D17357" s="74" t="str">
        <f t="shared" si="543"/>
        <v>fev/2020</v>
      </c>
      <c r="E17357" s="267">
        <v>43881</v>
      </c>
      <c r="F17357" s="285" t="s">
        <v>5243</v>
      </c>
      <c r="G17357" s="285" t="s">
        <v>2229</v>
      </c>
      <c r="H17357" s="268" t="s">
        <v>4753</v>
      </c>
      <c r="I17357" s="268" t="s">
        <v>2176</v>
      </c>
      <c r="J17357" s="268">
        <v>-135</v>
      </c>
      <c r="K17357" s="83" t="str">
        <f>IFERROR(IFERROR(VLOOKUP(I17357,'DE-PARA'!B:D,3,0),VLOOKUP(I17357,'DE-PARA'!C:D,2,0)),"NÃO ENCONTRADO")</f>
        <v>Pessoal</v>
      </c>
      <c r="L17357" s="50" t="str">
        <f>VLOOKUP(K17357,'Base -Receita-Despesa'!$B:$AS,1,FALSE)</f>
        <v>Pessoal</v>
      </c>
    </row>
    <row r="17358" spans="1:12" x14ac:dyDescent="0.3">
      <c r="A17358" s="82" t="str">
        <f t="shared" si="542"/>
        <v>2020</v>
      </c>
      <c r="B17358" s="263" t="s">
        <v>2228</v>
      </c>
      <c r="C17358" s="264" t="s">
        <v>138</v>
      </c>
      <c r="D17358" s="74" t="str">
        <f t="shared" si="543"/>
        <v>fev/2020</v>
      </c>
      <c r="E17358" s="267">
        <v>43881</v>
      </c>
      <c r="F17358" s="285" t="s">
        <v>5244</v>
      </c>
      <c r="G17358" s="285" t="s">
        <v>2229</v>
      </c>
      <c r="H17358" s="268" t="s">
        <v>4753</v>
      </c>
      <c r="I17358" s="268" t="s">
        <v>2176</v>
      </c>
      <c r="J17358" s="268">
        <v>-298.2</v>
      </c>
      <c r="K17358" s="83" t="str">
        <f>IFERROR(IFERROR(VLOOKUP(I17358,'DE-PARA'!B:D,3,0),VLOOKUP(I17358,'DE-PARA'!C:D,2,0)),"NÃO ENCONTRADO")</f>
        <v>Pessoal</v>
      </c>
      <c r="L17358" s="50" t="str">
        <f>VLOOKUP(K17358,'Base -Receita-Despesa'!$B:$AS,1,FALSE)</f>
        <v>Pessoal</v>
      </c>
    </row>
    <row r="17359" spans="1:12" x14ac:dyDescent="0.3">
      <c r="A17359" s="82" t="str">
        <f t="shared" si="542"/>
        <v>2020</v>
      </c>
      <c r="B17359" s="263" t="s">
        <v>2228</v>
      </c>
      <c r="C17359" s="264" t="s">
        <v>138</v>
      </c>
      <c r="D17359" s="74" t="str">
        <f t="shared" si="543"/>
        <v>fev/2020</v>
      </c>
      <c r="E17359" s="267">
        <v>43881</v>
      </c>
      <c r="F17359" s="285" t="s">
        <v>5245</v>
      </c>
      <c r="G17359" s="285" t="s">
        <v>2229</v>
      </c>
      <c r="H17359" s="268" t="s">
        <v>2370</v>
      </c>
      <c r="I17359" s="268" t="s">
        <v>145</v>
      </c>
      <c r="J17359" s="268">
        <v>-79.86</v>
      </c>
      <c r="K17359" s="83" t="str">
        <f>IFERROR(IFERROR(VLOOKUP(I17359,'DE-PARA'!B:D,3,0),VLOOKUP(I17359,'DE-PARA'!C:D,2,0)),"NÃO ENCONTRADO")</f>
        <v>Serviços</v>
      </c>
      <c r="L17359" s="50" t="str">
        <f>VLOOKUP(K17359,'Base -Receita-Despesa'!$B:$AS,1,FALSE)</f>
        <v>Serviços</v>
      </c>
    </row>
    <row r="17360" spans="1:12" x14ac:dyDescent="0.3">
      <c r="A17360" s="82" t="str">
        <f t="shared" si="542"/>
        <v>2020</v>
      </c>
      <c r="B17360" s="263" t="s">
        <v>2228</v>
      </c>
      <c r="C17360" s="264" t="s">
        <v>138</v>
      </c>
      <c r="D17360" s="74" t="str">
        <f t="shared" si="543"/>
        <v>fev/2020</v>
      </c>
      <c r="E17360" s="267">
        <v>43881</v>
      </c>
      <c r="F17360" s="285" t="s">
        <v>5246</v>
      </c>
      <c r="G17360" s="285" t="s">
        <v>2229</v>
      </c>
      <c r="H17360" s="268" t="s">
        <v>257</v>
      </c>
      <c r="I17360" s="268" t="s">
        <v>145</v>
      </c>
      <c r="J17360" s="268">
        <v>-14.6</v>
      </c>
      <c r="K17360" s="83" t="str">
        <f>IFERROR(IFERROR(VLOOKUP(I17360,'DE-PARA'!B:D,3,0),VLOOKUP(I17360,'DE-PARA'!C:D,2,0)),"NÃO ENCONTRADO")</f>
        <v>Serviços</v>
      </c>
      <c r="L17360" s="50" t="str">
        <f>VLOOKUP(K17360,'Base -Receita-Despesa'!$B:$AS,1,FALSE)</f>
        <v>Serviços</v>
      </c>
    </row>
    <row r="17361" spans="1:12" x14ac:dyDescent="0.3">
      <c r="A17361" s="82" t="str">
        <f t="shared" si="542"/>
        <v>2020</v>
      </c>
      <c r="B17361" s="263" t="s">
        <v>2228</v>
      </c>
      <c r="C17361" s="264" t="s">
        <v>138</v>
      </c>
      <c r="D17361" s="74" t="str">
        <f t="shared" si="543"/>
        <v>fev/2020</v>
      </c>
      <c r="E17361" s="267">
        <v>43881</v>
      </c>
      <c r="F17361" s="285" t="s">
        <v>3028</v>
      </c>
      <c r="G17361" s="285" t="s">
        <v>2229</v>
      </c>
      <c r="H17361" s="268" t="s">
        <v>5049</v>
      </c>
      <c r="I17361" s="268" t="s">
        <v>2176</v>
      </c>
      <c r="J17361" s="269">
        <v>-2012.99</v>
      </c>
      <c r="K17361" s="83" t="str">
        <f>IFERROR(IFERROR(VLOOKUP(I17361,'DE-PARA'!B:D,3,0),VLOOKUP(I17361,'DE-PARA'!C:D,2,0)),"NÃO ENCONTRADO")</f>
        <v>Pessoal</v>
      </c>
      <c r="L17361" s="50" t="str">
        <f>VLOOKUP(K17361,'Base -Receita-Despesa'!$B:$AS,1,FALSE)</f>
        <v>Pessoal</v>
      </c>
    </row>
    <row r="17362" spans="1:12" x14ac:dyDescent="0.3">
      <c r="A17362" s="82" t="str">
        <f t="shared" si="542"/>
        <v>2020</v>
      </c>
      <c r="B17362" s="263" t="s">
        <v>2228</v>
      </c>
      <c r="C17362" s="264" t="s">
        <v>138</v>
      </c>
      <c r="D17362" s="74" t="str">
        <f t="shared" si="543"/>
        <v>fev/2020</v>
      </c>
      <c r="E17362" s="267">
        <v>43881</v>
      </c>
      <c r="F17362" s="285" t="s">
        <v>5247</v>
      </c>
      <c r="G17362" s="285" t="s">
        <v>2229</v>
      </c>
      <c r="H17362" s="268" t="s">
        <v>5165</v>
      </c>
      <c r="I17362" s="268" t="s">
        <v>200</v>
      </c>
      <c r="J17362" s="268">
        <v>-69.38</v>
      </c>
      <c r="K17362" s="83" t="str">
        <f>IFERROR(IFERROR(VLOOKUP(I17362,'DE-PARA'!B:D,3,0),VLOOKUP(I17362,'DE-PARA'!C:D,2,0)),"NÃO ENCONTRADO")</f>
        <v>Serviços</v>
      </c>
      <c r="L17362" s="50" t="str">
        <f>VLOOKUP(K17362,'Base -Receita-Despesa'!$B:$AS,1,FALSE)</f>
        <v>Serviços</v>
      </c>
    </row>
    <row r="17363" spans="1:12" x14ac:dyDescent="0.3">
      <c r="A17363" s="82" t="str">
        <f t="shared" si="542"/>
        <v>2020</v>
      </c>
      <c r="B17363" s="263" t="s">
        <v>2228</v>
      </c>
      <c r="C17363" s="264" t="s">
        <v>138</v>
      </c>
      <c r="D17363" s="74" t="str">
        <f t="shared" si="543"/>
        <v>fev/2020</v>
      </c>
      <c r="E17363" s="267">
        <v>43881</v>
      </c>
      <c r="F17363" s="285" t="s">
        <v>4565</v>
      </c>
      <c r="G17363" s="285" t="s">
        <v>2229</v>
      </c>
      <c r="H17363" s="283" t="s">
        <v>5248</v>
      </c>
      <c r="I17363" s="268" t="s">
        <v>194</v>
      </c>
      <c r="J17363" s="269">
        <v>-34896.61</v>
      </c>
      <c r="K17363" s="83" t="str">
        <f>IFERROR(IFERROR(VLOOKUP(I17363,'DE-PARA'!B:D,3,0),VLOOKUP(I17363,'DE-PARA'!C:D,2,0)),"NÃO ENCONTRADO")</f>
        <v>Encargos sobre Folha de Pagamento</v>
      </c>
      <c r="L17363" s="50" t="str">
        <f>VLOOKUP(K17363,'Base -Receita-Despesa'!$B:$AS,1,FALSE)</f>
        <v>Encargos sobre Folha de Pagamento</v>
      </c>
    </row>
    <row r="17364" spans="1:12" x14ac:dyDescent="0.3">
      <c r="A17364" s="82" t="str">
        <f t="shared" si="542"/>
        <v>2020</v>
      </c>
      <c r="B17364" s="263" t="s">
        <v>2228</v>
      </c>
      <c r="C17364" s="264" t="s">
        <v>138</v>
      </c>
      <c r="D17364" s="74" t="str">
        <f t="shared" si="543"/>
        <v>fev/2020</v>
      </c>
      <c r="E17364" s="267">
        <v>43881</v>
      </c>
      <c r="F17364" s="285" t="s">
        <v>5249</v>
      </c>
      <c r="G17364" s="285" t="s">
        <v>2229</v>
      </c>
      <c r="H17364" s="268" t="s">
        <v>5136</v>
      </c>
      <c r="I17364" s="268" t="s">
        <v>194</v>
      </c>
      <c r="J17364" s="269">
        <v>-1448.47</v>
      </c>
      <c r="K17364" s="83" t="str">
        <f>IFERROR(IFERROR(VLOOKUP(I17364,'DE-PARA'!B:D,3,0),VLOOKUP(I17364,'DE-PARA'!C:D,2,0)),"NÃO ENCONTRADO")</f>
        <v>Encargos sobre Folha de Pagamento</v>
      </c>
      <c r="L17364" s="50" t="str">
        <f>VLOOKUP(K17364,'Base -Receita-Despesa'!$B:$AS,1,FALSE)</f>
        <v>Encargos sobre Folha de Pagamento</v>
      </c>
    </row>
    <row r="17365" spans="1:12" x14ac:dyDescent="0.3">
      <c r="A17365" s="82" t="str">
        <f t="shared" si="542"/>
        <v>2020</v>
      </c>
      <c r="B17365" s="263" t="s">
        <v>2228</v>
      </c>
      <c r="C17365" s="264" t="s">
        <v>138</v>
      </c>
      <c r="D17365" s="74" t="str">
        <f t="shared" si="543"/>
        <v>fev/2020</v>
      </c>
      <c r="E17365" s="267">
        <v>43881</v>
      </c>
      <c r="F17365" s="285" t="s">
        <v>5250</v>
      </c>
      <c r="G17365" s="285" t="s">
        <v>2229</v>
      </c>
      <c r="H17365" s="268" t="s">
        <v>4736</v>
      </c>
      <c r="I17365" s="268" t="s">
        <v>179</v>
      </c>
      <c r="J17365" s="268">
        <v>-169.76</v>
      </c>
      <c r="K17365" s="83" t="str">
        <f>IFERROR(IFERROR(VLOOKUP(I17365,'DE-PARA'!B:D,3,0),VLOOKUP(I17365,'DE-PARA'!C:D,2,0)),"NÃO ENCONTRADO")</f>
        <v>Serviços</v>
      </c>
      <c r="L17365" s="50" t="str">
        <f>VLOOKUP(K17365,'Base -Receita-Despesa'!$B:$AS,1,FALSE)</f>
        <v>Serviços</v>
      </c>
    </row>
    <row r="17366" spans="1:12" x14ac:dyDescent="0.3">
      <c r="A17366" s="82" t="str">
        <f t="shared" si="542"/>
        <v>2020</v>
      </c>
      <c r="B17366" s="263" t="s">
        <v>2228</v>
      </c>
      <c r="C17366" s="264" t="s">
        <v>138</v>
      </c>
      <c r="D17366" s="74" t="str">
        <f t="shared" si="543"/>
        <v>fev/2020</v>
      </c>
      <c r="E17366" s="267">
        <v>43881</v>
      </c>
      <c r="F17366" s="285" t="s">
        <v>5251</v>
      </c>
      <c r="G17366" s="285" t="s">
        <v>2229</v>
      </c>
      <c r="H17366" s="268" t="s">
        <v>4736</v>
      </c>
      <c r="I17366" s="268" t="s">
        <v>188</v>
      </c>
      <c r="J17366" s="269">
        <v>-1894.35</v>
      </c>
      <c r="K17366" s="83" t="str">
        <f>IFERROR(IFERROR(VLOOKUP(I17366,'DE-PARA'!B:D,3,0),VLOOKUP(I17366,'DE-PARA'!C:D,2,0)),"NÃO ENCONTRADO")</f>
        <v>Serviços</v>
      </c>
      <c r="L17366" s="50" t="str">
        <f>VLOOKUP(K17366,'Base -Receita-Despesa'!$B:$AS,1,FALSE)</f>
        <v>Serviços</v>
      </c>
    </row>
    <row r="17367" spans="1:12" x14ac:dyDescent="0.3">
      <c r="A17367" s="82" t="str">
        <f t="shared" si="542"/>
        <v>2020</v>
      </c>
      <c r="B17367" s="263" t="s">
        <v>2228</v>
      </c>
      <c r="C17367" s="264" t="s">
        <v>138</v>
      </c>
      <c r="D17367" s="74" t="str">
        <f t="shared" si="543"/>
        <v>fev/2020</v>
      </c>
      <c r="E17367" s="267">
        <v>43881</v>
      </c>
      <c r="F17367" s="285" t="s">
        <v>5252</v>
      </c>
      <c r="G17367" s="285" t="s">
        <v>2229</v>
      </c>
      <c r="H17367" s="268" t="s">
        <v>4736</v>
      </c>
      <c r="I17367" s="268" t="s">
        <v>179</v>
      </c>
      <c r="J17367" s="269">
        <v>-2390.37</v>
      </c>
      <c r="K17367" s="83" t="str">
        <f>IFERROR(IFERROR(VLOOKUP(I17367,'DE-PARA'!B:D,3,0),VLOOKUP(I17367,'DE-PARA'!C:D,2,0)),"NÃO ENCONTRADO")</f>
        <v>Serviços</v>
      </c>
      <c r="L17367" s="50" t="str">
        <f>VLOOKUP(K17367,'Base -Receita-Despesa'!$B:$AS,1,FALSE)</f>
        <v>Serviços</v>
      </c>
    </row>
    <row r="17368" spans="1:12" x14ac:dyDescent="0.3">
      <c r="A17368" s="82" t="str">
        <f t="shared" si="542"/>
        <v>2020</v>
      </c>
      <c r="B17368" s="263" t="s">
        <v>2228</v>
      </c>
      <c r="C17368" s="264" t="s">
        <v>138</v>
      </c>
      <c r="D17368" s="74" t="str">
        <f t="shared" si="543"/>
        <v>fev/2020</v>
      </c>
      <c r="E17368" s="267">
        <v>43881</v>
      </c>
      <c r="F17368" s="285" t="s">
        <v>5253</v>
      </c>
      <c r="G17368" s="285" t="s">
        <v>2229</v>
      </c>
      <c r="H17368" s="268" t="s">
        <v>4736</v>
      </c>
      <c r="I17368" s="268" t="s">
        <v>179</v>
      </c>
      <c r="J17368" s="268">
        <v>-49.52</v>
      </c>
      <c r="K17368" s="83" t="str">
        <f>IFERROR(IFERROR(VLOOKUP(I17368,'DE-PARA'!B:D,3,0),VLOOKUP(I17368,'DE-PARA'!C:D,2,0)),"NÃO ENCONTRADO")</f>
        <v>Serviços</v>
      </c>
      <c r="L17368" s="50" t="str">
        <f>VLOOKUP(K17368,'Base -Receita-Despesa'!$B:$AS,1,FALSE)</f>
        <v>Serviços</v>
      </c>
    </row>
    <row r="17369" spans="1:12" x14ac:dyDescent="0.3">
      <c r="A17369" s="82" t="str">
        <f t="shared" si="542"/>
        <v>2020</v>
      </c>
      <c r="B17369" s="263" t="s">
        <v>2228</v>
      </c>
      <c r="C17369" s="264" t="s">
        <v>138</v>
      </c>
      <c r="D17369" s="74" t="str">
        <f t="shared" si="543"/>
        <v>fev/2020</v>
      </c>
      <c r="E17369" s="267">
        <v>43881</v>
      </c>
      <c r="F17369" s="285" t="s">
        <v>5254</v>
      </c>
      <c r="G17369" s="285" t="s">
        <v>2229</v>
      </c>
      <c r="H17369" s="268" t="s">
        <v>4736</v>
      </c>
      <c r="I17369" s="268" t="s">
        <v>179</v>
      </c>
      <c r="J17369" s="268">
        <v>-300.33</v>
      </c>
      <c r="K17369" s="83" t="str">
        <f>IFERROR(IFERROR(VLOOKUP(I17369,'DE-PARA'!B:D,3,0),VLOOKUP(I17369,'DE-PARA'!C:D,2,0)),"NÃO ENCONTRADO")</f>
        <v>Serviços</v>
      </c>
      <c r="L17369" s="50" t="str">
        <f>VLOOKUP(K17369,'Base -Receita-Despesa'!$B:$AS,1,FALSE)</f>
        <v>Serviços</v>
      </c>
    </row>
    <row r="17370" spans="1:12" x14ac:dyDescent="0.3">
      <c r="A17370" s="82" t="str">
        <f t="shared" si="542"/>
        <v>2020</v>
      </c>
      <c r="B17370" s="263" t="s">
        <v>2228</v>
      </c>
      <c r="C17370" s="264" t="s">
        <v>138</v>
      </c>
      <c r="D17370" s="74" t="str">
        <f t="shared" si="543"/>
        <v>fev/2020</v>
      </c>
      <c r="E17370" s="267">
        <v>43881</v>
      </c>
      <c r="F17370" s="285" t="s">
        <v>5255</v>
      </c>
      <c r="G17370" s="285" t="s">
        <v>2229</v>
      </c>
      <c r="H17370" s="268" t="s">
        <v>2654</v>
      </c>
      <c r="I17370" s="268" t="s">
        <v>120</v>
      </c>
      <c r="J17370" s="268">
        <v>-78.03</v>
      </c>
      <c r="K17370" s="83" t="str">
        <f>IFERROR(IFERROR(VLOOKUP(I17370,'DE-PARA'!B:D,3,0),VLOOKUP(I17370,'DE-PARA'!C:D,2,0)),"NÃO ENCONTRADO")</f>
        <v>Serviços</v>
      </c>
      <c r="L17370" s="50" t="str">
        <f>VLOOKUP(K17370,'Base -Receita-Despesa'!$B:$AS,1,FALSE)</f>
        <v>Serviços</v>
      </c>
    </row>
    <row r="17371" spans="1:12" x14ac:dyDescent="0.3">
      <c r="A17371" s="82" t="str">
        <f t="shared" si="542"/>
        <v>2020</v>
      </c>
      <c r="B17371" s="263" t="s">
        <v>2228</v>
      </c>
      <c r="C17371" s="264" t="s">
        <v>138</v>
      </c>
      <c r="D17371" s="74" t="str">
        <f t="shared" si="543"/>
        <v>fev/2020</v>
      </c>
      <c r="E17371" s="267">
        <v>43881</v>
      </c>
      <c r="F17371" s="285" t="s">
        <v>3084</v>
      </c>
      <c r="G17371" s="285" t="s">
        <v>2229</v>
      </c>
      <c r="H17371" s="268" t="s">
        <v>4753</v>
      </c>
      <c r="I17371" s="268" t="s">
        <v>2176</v>
      </c>
      <c r="J17371" s="269">
        <v>-18623.38</v>
      </c>
      <c r="K17371" s="83" t="str">
        <f>IFERROR(IFERROR(VLOOKUP(I17371,'DE-PARA'!B:D,3,0),VLOOKUP(I17371,'DE-PARA'!C:D,2,0)),"NÃO ENCONTRADO")</f>
        <v>Pessoal</v>
      </c>
      <c r="L17371" s="50" t="str">
        <f>VLOOKUP(K17371,'Base -Receita-Despesa'!$B:$AS,1,FALSE)</f>
        <v>Pessoal</v>
      </c>
    </row>
    <row r="17372" spans="1:12" x14ac:dyDescent="0.3">
      <c r="A17372" s="82" t="str">
        <f t="shared" si="542"/>
        <v>2020</v>
      </c>
      <c r="B17372" s="263" t="s">
        <v>2228</v>
      </c>
      <c r="C17372" s="264" t="s">
        <v>138</v>
      </c>
      <c r="D17372" s="74" t="str">
        <f t="shared" si="543"/>
        <v>fev/2020</v>
      </c>
      <c r="E17372" s="267">
        <v>43881</v>
      </c>
      <c r="F17372" s="285" t="s">
        <v>3331</v>
      </c>
      <c r="G17372" s="285" t="s">
        <v>2229</v>
      </c>
      <c r="H17372" s="268" t="s">
        <v>4753</v>
      </c>
      <c r="I17372" s="268" t="s">
        <v>2176</v>
      </c>
      <c r="J17372" s="269">
        <v>-10501.71</v>
      </c>
      <c r="K17372" s="83" t="str">
        <f>IFERROR(IFERROR(VLOOKUP(I17372,'DE-PARA'!B:D,3,0),VLOOKUP(I17372,'DE-PARA'!C:D,2,0)),"NÃO ENCONTRADO")</f>
        <v>Pessoal</v>
      </c>
      <c r="L17372" s="50" t="str">
        <f>VLOOKUP(K17372,'Base -Receita-Despesa'!$B:$AS,1,FALSE)</f>
        <v>Pessoal</v>
      </c>
    </row>
    <row r="17373" spans="1:12" x14ac:dyDescent="0.3">
      <c r="A17373" s="82" t="str">
        <f t="shared" si="542"/>
        <v>2020</v>
      </c>
      <c r="B17373" s="263" t="s">
        <v>2228</v>
      </c>
      <c r="C17373" s="264" t="s">
        <v>138</v>
      </c>
      <c r="D17373" s="74" t="str">
        <f t="shared" si="543"/>
        <v>fev/2020</v>
      </c>
      <c r="E17373" s="267">
        <v>43881</v>
      </c>
      <c r="F17373" s="285" t="s">
        <v>5256</v>
      </c>
      <c r="G17373" s="285" t="s">
        <v>2229</v>
      </c>
      <c r="H17373" s="268" t="s">
        <v>2370</v>
      </c>
      <c r="I17373" s="268" t="s">
        <v>145</v>
      </c>
      <c r="J17373" s="268">
        <v>-247.57</v>
      </c>
      <c r="K17373" s="83" t="str">
        <f>IFERROR(IFERROR(VLOOKUP(I17373,'DE-PARA'!B:D,3,0),VLOOKUP(I17373,'DE-PARA'!C:D,2,0)),"NÃO ENCONTRADO")</f>
        <v>Serviços</v>
      </c>
      <c r="L17373" s="50" t="str">
        <f>VLOOKUP(K17373,'Base -Receita-Despesa'!$B:$AS,1,FALSE)</f>
        <v>Serviços</v>
      </c>
    </row>
    <row r="17374" spans="1:12" x14ac:dyDescent="0.3">
      <c r="A17374" s="82" t="str">
        <f t="shared" si="542"/>
        <v>2020</v>
      </c>
      <c r="B17374" s="263" t="s">
        <v>2228</v>
      </c>
      <c r="C17374" s="264" t="s">
        <v>138</v>
      </c>
      <c r="D17374" s="74" t="str">
        <f t="shared" si="543"/>
        <v>fev/2020</v>
      </c>
      <c r="E17374" s="267">
        <v>43881</v>
      </c>
      <c r="F17374" s="285" t="s">
        <v>5257</v>
      </c>
      <c r="G17374" s="285" t="s">
        <v>2229</v>
      </c>
      <c r="H17374" s="268" t="s">
        <v>2370</v>
      </c>
      <c r="I17374" s="268" t="s">
        <v>145</v>
      </c>
      <c r="J17374" s="268">
        <v>-247.57</v>
      </c>
      <c r="K17374" s="83" t="str">
        <f>IFERROR(IFERROR(VLOOKUP(I17374,'DE-PARA'!B:D,3,0),VLOOKUP(I17374,'DE-PARA'!C:D,2,0)),"NÃO ENCONTRADO")</f>
        <v>Serviços</v>
      </c>
      <c r="L17374" s="50" t="str">
        <f>VLOOKUP(K17374,'Base -Receita-Despesa'!$B:$AS,1,FALSE)</f>
        <v>Serviços</v>
      </c>
    </row>
    <row r="17375" spans="1:12" x14ac:dyDescent="0.3">
      <c r="A17375" s="82" t="str">
        <f t="shared" si="542"/>
        <v>2020</v>
      </c>
      <c r="B17375" s="263" t="s">
        <v>2228</v>
      </c>
      <c r="C17375" s="264" t="s">
        <v>138</v>
      </c>
      <c r="D17375" s="74" t="str">
        <f t="shared" si="543"/>
        <v>fev/2020</v>
      </c>
      <c r="E17375" s="267">
        <v>43881</v>
      </c>
      <c r="F17375" s="285" t="s">
        <v>5258</v>
      </c>
      <c r="G17375" s="285" t="s">
        <v>2229</v>
      </c>
      <c r="H17375" s="268" t="s">
        <v>257</v>
      </c>
      <c r="I17375" s="268" t="s">
        <v>145</v>
      </c>
      <c r="J17375" s="268">
        <v>-45.26</v>
      </c>
      <c r="K17375" s="83" t="str">
        <f>IFERROR(IFERROR(VLOOKUP(I17375,'DE-PARA'!B:D,3,0),VLOOKUP(I17375,'DE-PARA'!C:D,2,0)),"NÃO ENCONTRADO")</f>
        <v>Serviços</v>
      </c>
      <c r="L17375" s="50" t="str">
        <f>VLOOKUP(K17375,'Base -Receita-Despesa'!$B:$AS,1,FALSE)</f>
        <v>Serviços</v>
      </c>
    </row>
    <row r="17376" spans="1:12" x14ac:dyDescent="0.3">
      <c r="A17376" s="82" t="str">
        <f t="shared" si="542"/>
        <v>2020</v>
      </c>
      <c r="B17376" s="263" t="s">
        <v>2228</v>
      </c>
      <c r="C17376" s="264" t="s">
        <v>138</v>
      </c>
      <c r="D17376" s="74" t="str">
        <f t="shared" si="543"/>
        <v>fev/2020</v>
      </c>
      <c r="E17376" s="267">
        <v>43881</v>
      </c>
      <c r="F17376" s="285" t="s">
        <v>5259</v>
      </c>
      <c r="G17376" s="285" t="s">
        <v>2229</v>
      </c>
      <c r="H17376" s="268" t="s">
        <v>5175</v>
      </c>
      <c r="I17376" s="268" t="s">
        <v>145</v>
      </c>
      <c r="J17376" s="269">
        <v>-1078.95</v>
      </c>
      <c r="K17376" s="83" t="str">
        <f>IFERROR(IFERROR(VLOOKUP(I17376,'DE-PARA'!B:D,3,0),VLOOKUP(I17376,'DE-PARA'!C:D,2,0)),"NÃO ENCONTRADO")</f>
        <v>Serviços</v>
      </c>
      <c r="L17376" s="50" t="str">
        <f>VLOOKUP(K17376,'Base -Receita-Despesa'!$B:$AS,1,FALSE)</f>
        <v>Serviços</v>
      </c>
    </row>
    <row r="17377" spans="1:12" x14ac:dyDescent="0.3">
      <c r="A17377" s="82" t="str">
        <f t="shared" si="542"/>
        <v>2020</v>
      </c>
      <c r="B17377" s="263" t="s">
        <v>2228</v>
      </c>
      <c r="C17377" s="264" t="s">
        <v>138</v>
      </c>
      <c r="D17377" s="74" t="str">
        <f t="shared" si="543"/>
        <v>fev/2020</v>
      </c>
      <c r="E17377" s="267">
        <v>43881</v>
      </c>
      <c r="F17377" s="285" t="s">
        <v>5260</v>
      </c>
      <c r="G17377" s="285" t="s">
        <v>2229</v>
      </c>
      <c r="H17377" s="268" t="s">
        <v>5165</v>
      </c>
      <c r="I17377" s="268" t="s">
        <v>200</v>
      </c>
      <c r="J17377" s="268">
        <v>-215.06</v>
      </c>
      <c r="K17377" s="83" t="str">
        <f>IFERROR(IFERROR(VLOOKUP(I17377,'DE-PARA'!B:D,3,0),VLOOKUP(I17377,'DE-PARA'!C:D,2,0)),"NÃO ENCONTRADO")</f>
        <v>Serviços</v>
      </c>
      <c r="L17377" s="50" t="str">
        <f>VLOOKUP(K17377,'Base -Receita-Despesa'!$B:$AS,1,FALSE)</f>
        <v>Serviços</v>
      </c>
    </row>
    <row r="17378" spans="1:12" x14ac:dyDescent="0.3">
      <c r="A17378" s="82" t="str">
        <f t="shared" si="542"/>
        <v>2020</v>
      </c>
      <c r="B17378" s="263" t="s">
        <v>2228</v>
      </c>
      <c r="C17378" s="264" t="s">
        <v>138</v>
      </c>
      <c r="D17378" s="74" t="str">
        <f t="shared" si="543"/>
        <v>fev/2020</v>
      </c>
      <c r="E17378" s="267">
        <v>43881</v>
      </c>
      <c r="F17378" s="285" t="s">
        <v>4412</v>
      </c>
      <c r="G17378" s="285" t="s">
        <v>2229</v>
      </c>
      <c r="H17378" s="268" t="s">
        <v>4323</v>
      </c>
      <c r="I17378" s="268" t="s">
        <v>128</v>
      </c>
      <c r="J17378" s="269">
        <v>-1778.3</v>
      </c>
      <c r="K17378" s="83" t="str">
        <f>IFERROR(IFERROR(VLOOKUP(I17378,'DE-PARA'!B:D,3,0),VLOOKUP(I17378,'DE-PARA'!C:D,2,0)),"NÃO ENCONTRADO")</f>
        <v>Encargos sobre Folha de Pagamento</v>
      </c>
      <c r="L17378" s="50" t="str">
        <f>VLOOKUP(K17378,'Base -Receita-Despesa'!$B:$AS,1,FALSE)</f>
        <v>Encargos sobre Folha de Pagamento</v>
      </c>
    </row>
    <row r="17379" spans="1:12" x14ac:dyDescent="0.3">
      <c r="A17379" s="82" t="str">
        <f t="shared" si="542"/>
        <v>2020</v>
      </c>
      <c r="B17379" s="263" t="s">
        <v>2228</v>
      </c>
      <c r="C17379" s="264" t="s">
        <v>138</v>
      </c>
      <c r="D17379" s="74" t="str">
        <f t="shared" si="543"/>
        <v>fev/2020</v>
      </c>
      <c r="E17379" s="267">
        <v>43881</v>
      </c>
      <c r="F17379" s="285">
        <v>7718065</v>
      </c>
      <c r="G17379" s="285" t="s">
        <v>2229</v>
      </c>
      <c r="H17379" s="268" t="s">
        <v>3582</v>
      </c>
      <c r="I17379" s="268" t="s">
        <v>151</v>
      </c>
      <c r="J17379" s="269">
        <v>-1955.96</v>
      </c>
      <c r="K17379" s="83" t="str">
        <f>IFERROR(IFERROR(VLOOKUP(I17379,'DE-PARA'!B:D,3,0),VLOOKUP(I17379,'DE-PARA'!C:D,2,0)),"NÃO ENCONTRADO")</f>
        <v>Concessionárias (água, luz e telefone)</v>
      </c>
      <c r="L17379" s="50" t="str">
        <f>VLOOKUP(K17379,'Base -Receita-Despesa'!$B:$AS,1,FALSE)</f>
        <v>Concessionárias (água, luz e telefone)</v>
      </c>
    </row>
    <row r="17380" spans="1:12" x14ac:dyDescent="0.3">
      <c r="A17380" s="82" t="str">
        <f t="shared" si="542"/>
        <v>2020</v>
      </c>
      <c r="B17380" s="263" t="s">
        <v>2228</v>
      </c>
      <c r="C17380" s="264" t="s">
        <v>138</v>
      </c>
      <c r="D17380" s="74" t="str">
        <f t="shared" si="543"/>
        <v>fev/2020</v>
      </c>
      <c r="E17380" s="267">
        <v>43881</v>
      </c>
      <c r="F17380" s="285">
        <v>7718066</v>
      </c>
      <c r="G17380" s="285" t="s">
        <v>2229</v>
      </c>
      <c r="H17380" s="268" t="s">
        <v>3582</v>
      </c>
      <c r="I17380" s="268" t="s">
        <v>151</v>
      </c>
      <c r="J17380" s="269">
        <v>-3145.23</v>
      </c>
      <c r="K17380" s="83" t="str">
        <f>IFERROR(IFERROR(VLOOKUP(I17380,'DE-PARA'!B:D,3,0),VLOOKUP(I17380,'DE-PARA'!C:D,2,0)),"NÃO ENCONTRADO")</f>
        <v>Concessionárias (água, luz e telefone)</v>
      </c>
      <c r="L17380" s="50" t="str">
        <f>VLOOKUP(K17380,'Base -Receita-Despesa'!$B:$AS,1,FALSE)</f>
        <v>Concessionárias (água, luz e telefone)</v>
      </c>
    </row>
    <row r="17381" spans="1:12" x14ac:dyDescent="0.3">
      <c r="A17381" s="82" t="str">
        <f t="shared" si="542"/>
        <v>2020</v>
      </c>
      <c r="B17381" s="263" t="s">
        <v>2228</v>
      </c>
      <c r="C17381" s="264" t="s">
        <v>138</v>
      </c>
      <c r="D17381" s="74" t="str">
        <f t="shared" si="543"/>
        <v>fev/2020</v>
      </c>
      <c r="E17381" s="267">
        <v>43881</v>
      </c>
      <c r="F17381" s="285" t="s">
        <v>4539</v>
      </c>
      <c r="G17381" s="285" t="s">
        <v>2229</v>
      </c>
      <c r="H17381" s="283" t="s">
        <v>5261</v>
      </c>
      <c r="I17381" s="268" t="s">
        <v>195</v>
      </c>
      <c r="J17381" s="269">
        <v>-191797.37</v>
      </c>
      <c r="K17381" s="83" t="str">
        <f>IFERROR(IFERROR(VLOOKUP(I17381,'DE-PARA'!B:D,3,0),VLOOKUP(I17381,'DE-PARA'!C:D,2,0)),"NÃO ENCONTRADO")</f>
        <v>Encargos sobre Folha de Pagamento</v>
      </c>
      <c r="L17381" s="50" t="str">
        <f>VLOOKUP(K17381,'Base -Receita-Despesa'!$B:$AS,1,FALSE)</f>
        <v>Encargos sobre Folha de Pagamento</v>
      </c>
    </row>
    <row r="17382" spans="1:12" x14ac:dyDescent="0.3">
      <c r="A17382" s="82" t="str">
        <f t="shared" si="542"/>
        <v>2020</v>
      </c>
      <c r="B17382" s="263" t="s">
        <v>2228</v>
      </c>
      <c r="C17382" s="264" t="s">
        <v>138</v>
      </c>
      <c r="D17382" s="74" t="str">
        <f t="shared" si="543"/>
        <v>fev/2020</v>
      </c>
      <c r="E17382" s="267">
        <v>43881</v>
      </c>
      <c r="F17382" s="321" t="s">
        <v>3014</v>
      </c>
      <c r="G17382" s="285" t="s">
        <v>2229</v>
      </c>
      <c r="H17382" s="268" t="s">
        <v>4753</v>
      </c>
      <c r="I17382" s="268" t="s">
        <v>2176</v>
      </c>
      <c r="J17382" s="269">
        <v>-8740</v>
      </c>
      <c r="K17382" s="83" t="str">
        <f>IFERROR(IFERROR(VLOOKUP(I17382,'DE-PARA'!B:D,3,0),VLOOKUP(I17382,'DE-PARA'!C:D,2,0)),"NÃO ENCONTRADO")</f>
        <v>Pessoal</v>
      </c>
      <c r="L17382" s="50" t="str">
        <f>VLOOKUP(K17382,'Base -Receita-Despesa'!$B:$AS,1,FALSE)</f>
        <v>Pessoal</v>
      </c>
    </row>
    <row r="17383" spans="1:12" x14ac:dyDescent="0.3">
      <c r="A17383" s="82" t="str">
        <f t="shared" si="542"/>
        <v>2020</v>
      </c>
      <c r="B17383" s="263" t="s">
        <v>2228</v>
      </c>
      <c r="C17383" s="264" t="s">
        <v>138</v>
      </c>
      <c r="D17383" s="74" t="str">
        <f t="shared" si="543"/>
        <v>fev/2020</v>
      </c>
      <c r="E17383" s="267">
        <v>43881</v>
      </c>
      <c r="F17383" s="321" t="s">
        <v>2385</v>
      </c>
      <c r="G17383" s="285" t="s">
        <v>2229</v>
      </c>
      <c r="H17383" s="283" t="s">
        <v>5115</v>
      </c>
      <c r="I17383" s="268" t="s">
        <v>118</v>
      </c>
      <c r="J17383" s="269">
        <v>-14312.93</v>
      </c>
      <c r="K17383" s="83" t="str">
        <f>IFERROR(IFERROR(VLOOKUP(I17383,'DE-PARA'!B:D,3,0),VLOOKUP(I17383,'DE-PARA'!C:D,2,0)),"NÃO ENCONTRADO")</f>
        <v>Serviços</v>
      </c>
      <c r="L17383" s="50" t="str">
        <f>VLOOKUP(K17383,'Base -Receita-Despesa'!$B:$AS,1,FALSE)</f>
        <v>Serviços</v>
      </c>
    </row>
    <row r="17384" spans="1:12" x14ac:dyDescent="0.3">
      <c r="A17384" s="82" t="str">
        <f t="shared" si="542"/>
        <v>2020</v>
      </c>
      <c r="B17384" s="263" t="s">
        <v>2228</v>
      </c>
      <c r="C17384" s="264" t="s">
        <v>138</v>
      </c>
      <c r="D17384" s="74" t="str">
        <f t="shared" si="543"/>
        <v>fev/2020</v>
      </c>
      <c r="E17384" s="267">
        <v>43881</v>
      </c>
      <c r="F17384" s="321" t="s">
        <v>5262</v>
      </c>
      <c r="G17384" s="285" t="s">
        <v>2229</v>
      </c>
      <c r="H17384" s="268" t="s">
        <v>4736</v>
      </c>
      <c r="I17384" s="268" t="s">
        <v>188</v>
      </c>
      <c r="J17384" s="269">
        <v>-4481.24</v>
      </c>
      <c r="K17384" s="83" t="str">
        <f>IFERROR(IFERROR(VLOOKUP(I17384,'DE-PARA'!B:D,3,0),VLOOKUP(I17384,'DE-PARA'!C:D,2,0)),"NÃO ENCONTRADO")</f>
        <v>Serviços</v>
      </c>
      <c r="L17384" s="50" t="str">
        <f>VLOOKUP(K17384,'Base -Receita-Despesa'!$B:$AS,1,FALSE)</f>
        <v>Serviços</v>
      </c>
    </row>
    <row r="17385" spans="1:12" x14ac:dyDescent="0.3">
      <c r="A17385" s="82" t="str">
        <f t="shared" si="542"/>
        <v>2020</v>
      </c>
      <c r="B17385" s="263" t="s">
        <v>2228</v>
      </c>
      <c r="C17385" s="264" t="s">
        <v>138</v>
      </c>
      <c r="D17385" s="74" t="str">
        <f t="shared" si="543"/>
        <v>fev/2020</v>
      </c>
      <c r="E17385" s="267">
        <v>43881</v>
      </c>
      <c r="F17385" s="285">
        <v>174292</v>
      </c>
      <c r="G17385" s="285" t="s">
        <v>2229</v>
      </c>
      <c r="H17385" s="268" t="s">
        <v>5214</v>
      </c>
      <c r="I17385" s="268" t="s">
        <v>145</v>
      </c>
      <c r="J17385" s="268">
        <v>-597.97</v>
      </c>
      <c r="K17385" s="83" t="str">
        <f>IFERROR(IFERROR(VLOOKUP(I17385,'DE-PARA'!B:D,3,0),VLOOKUP(I17385,'DE-PARA'!C:D,2,0)),"NÃO ENCONTRADO")</f>
        <v>Serviços</v>
      </c>
      <c r="L17385" s="50" t="str">
        <f>VLOOKUP(K17385,'Base -Receita-Despesa'!$B:$AS,1,FALSE)</f>
        <v>Serviços</v>
      </c>
    </row>
    <row r="17386" spans="1:12" x14ac:dyDescent="0.3">
      <c r="A17386" s="82" t="str">
        <f t="shared" ref="A17386:A17449" si="544">IF(K17386="NÃO ENCONTRADO",0,RIGHT(D17386,4))</f>
        <v>2020</v>
      </c>
      <c r="B17386" s="263" t="s">
        <v>2228</v>
      </c>
      <c r="C17386" s="264" t="s">
        <v>138</v>
      </c>
      <c r="D17386" s="74" t="str">
        <f t="shared" si="543"/>
        <v>fev/2020</v>
      </c>
      <c r="E17386" s="267">
        <v>43881</v>
      </c>
      <c r="F17386" s="285">
        <v>2399014</v>
      </c>
      <c r="G17386" s="285" t="s">
        <v>2229</v>
      </c>
      <c r="H17386" s="268" t="s">
        <v>5222</v>
      </c>
      <c r="I17386" s="268" t="s">
        <v>145</v>
      </c>
      <c r="J17386" s="269">
        <v>-7177.95</v>
      </c>
      <c r="K17386" s="83" t="str">
        <f>IFERROR(IFERROR(VLOOKUP(I17386,'DE-PARA'!B:D,3,0),VLOOKUP(I17386,'DE-PARA'!C:D,2,0)),"NÃO ENCONTRADO")</f>
        <v>Serviços</v>
      </c>
      <c r="L17386" s="50" t="str">
        <f>VLOOKUP(K17386,'Base -Receita-Despesa'!$B:$AS,1,FALSE)</f>
        <v>Serviços</v>
      </c>
    </row>
    <row r="17387" spans="1:12" x14ac:dyDescent="0.3">
      <c r="A17387" s="82" t="str">
        <f t="shared" si="544"/>
        <v>2020</v>
      </c>
      <c r="B17387" s="263" t="s">
        <v>2228</v>
      </c>
      <c r="C17387" s="264" t="s">
        <v>138</v>
      </c>
      <c r="D17387" s="74" t="str">
        <f t="shared" si="543"/>
        <v>fev/2020</v>
      </c>
      <c r="E17387" s="267">
        <v>43881</v>
      </c>
      <c r="F17387" s="285">
        <v>22994</v>
      </c>
      <c r="G17387" s="285" t="s">
        <v>2229</v>
      </c>
      <c r="H17387" s="268" t="s">
        <v>4591</v>
      </c>
      <c r="I17387" s="268" t="s">
        <v>151</v>
      </c>
      <c r="J17387" s="268">
        <v>-420</v>
      </c>
      <c r="K17387" s="83" t="str">
        <f>IFERROR(IFERROR(VLOOKUP(I17387,'DE-PARA'!B:D,3,0),VLOOKUP(I17387,'DE-PARA'!C:D,2,0)),"NÃO ENCONTRADO")</f>
        <v>Concessionárias (água, luz e telefone)</v>
      </c>
      <c r="L17387" s="50" t="str">
        <f>VLOOKUP(K17387,'Base -Receita-Despesa'!$B:$AS,1,FALSE)</f>
        <v>Concessionárias (água, luz e telefone)</v>
      </c>
    </row>
    <row r="17388" spans="1:12" x14ac:dyDescent="0.3">
      <c r="A17388" s="82" t="str">
        <f t="shared" si="544"/>
        <v>2020</v>
      </c>
      <c r="B17388" s="263" t="s">
        <v>2228</v>
      </c>
      <c r="C17388" s="264" t="s">
        <v>138</v>
      </c>
      <c r="D17388" s="74" t="str">
        <f t="shared" si="543"/>
        <v>fev/2020</v>
      </c>
      <c r="E17388" s="267">
        <v>43881</v>
      </c>
      <c r="F17388" s="285" t="s">
        <v>3376</v>
      </c>
      <c r="G17388" s="285" t="s">
        <v>2229</v>
      </c>
      <c r="H17388" s="268" t="s">
        <v>4323</v>
      </c>
      <c r="I17388" s="268" t="s">
        <v>130</v>
      </c>
      <c r="J17388" s="269">
        <v>-3531.44</v>
      </c>
      <c r="K17388" s="83" t="str">
        <f>IFERROR(IFERROR(VLOOKUP(I17388,'DE-PARA'!B:D,3,0),VLOOKUP(I17388,'DE-PARA'!C:D,2,0)),"NÃO ENCONTRADO")</f>
        <v>Rescisões Trabalhistas</v>
      </c>
      <c r="L17388" s="50" t="str">
        <f>VLOOKUP(K17388,'Base -Receita-Despesa'!$B:$AS,1,FALSE)</f>
        <v>Rescisões Trabalhistas</v>
      </c>
    </row>
    <row r="17389" spans="1:12" x14ac:dyDescent="0.3">
      <c r="A17389" s="82" t="str">
        <f t="shared" si="544"/>
        <v>2020</v>
      </c>
      <c r="B17389" s="263" t="s">
        <v>2228</v>
      </c>
      <c r="C17389" s="264" t="s">
        <v>138</v>
      </c>
      <c r="D17389" s="74" t="str">
        <f t="shared" si="543"/>
        <v>fev/2020</v>
      </c>
      <c r="E17389" s="267">
        <v>43881</v>
      </c>
      <c r="F17389" s="285" t="s">
        <v>1070</v>
      </c>
      <c r="G17389" s="285" t="s">
        <v>2229</v>
      </c>
      <c r="H17389" s="268" t="s">
        <v>1071</v>
      </c>
      <c r="I17389" s="268" t="s">
        <v>2237</v>
      </c>
      <c r="J17389" s="269">
        <v>322779.84999999998</v>
      </c>
      <c r="K17389" s="83" t="str">
        <f>IFERROR(IFERROR(VLOOKUP(I17389,'DE-PARA'!B:D,3,0),VLOOKUP(I17389,'DE-PARA'!C:D,2,0)),"NÃO ENCONTRADO")</f>
        <v>Entrada Conta Aplicação (+)</v>
      </c>
      <c r="L17389" s="50" t="str">
        <f>VLOOKUP(K17389,'Base -Receita-Despesa'!$B:$AS,1,FALSE)</f>
        <v>ENTRADA CONTA APLICAÇÃO (+)</v>
      </c>
    </row>
    <row r="17390" spans="1:12" x14ac:dyDescent="0.3">
      <c r="A17390" s="82" t="str">
        <f t="shared" si="544"/>
        <v>2020</v>
      </c>
      <c r="B17390" s="263" t="s">
        <v>2228</v>
      </c>
      <c r="C17390" s="264" t="s">
        <v>138</v>
      </c>
      <c r="D17390" s="74" t="str">
        <f t="shared" si="543"/>
        <v>fev/2020</v>
      </c>
      <c r="E17390" s="267">
        <v>43882</v>
      </c>
      <c r="F17390" s="285">
        <v>99252</v>
      </c>
      <c r="G17390" s="285" t="s">
        <v>2229</v>
      </c>
      <c r="H17390" s="268" t="s">
        <v>5263</v>
      </c>
      <c r="I17390" s="268" t="s">
        <v>2194</v>
      </c>
      <c r="J17390" s="269">
        <v>7350</v>
      </c>
      <c r="K17390" s="83" t="str">
        <f>IFERROR(IFERROR(VLOOKUP(I17390,'DE-PARA'!B:D,3,0),VLOOKUP(I17390,'DE-PARA'!C:D,2,0)),"NÃO ENCONTRADO")</f>
        <v>Materiais</v>
      </c>
      <c r="L17390" s="50" t="str">
        <f>VLOOKUP(K17390,'Base -Receita-Despesa'!$B:$AS,1,FALSE)</f>
        <v>Materiais</v>
      </c>
    </row>
    <row r="17391" spans="1:12" x14ac:dyDescent="0.3">
      <c r="A17391" s="82" t="str">
        <f t="shared" si="544"/>
        <v>2020</v>
      </c>
      <c r="B17391" s="263" t="s">
        <v>2228</v>
      </c>
      <c r="C17391" s="264" t="s">
        <v>138</v>
      </c>
      <c r="D17391" s="74" t="str">
        <f t="shared" si="543"/>
        <v>fev/2020</v>
      </c>
      <c r="E17391" s="267">
        <v>43882</v>
      </c>
      <c r="F17391" s="285" t="s">
        <v>4542</v>
      </c>
      <c r="G17391" s="285" t="s">
        <v>2229</v>
      </c>
      <c r="H17391" s="268" t="s">
        <v>5264</v>
      </c>
      <c r="I17391" s="268" t="s">
        <v>194</v>
      </c>
      <c r="J17391" s="269">
        <v>-5439.63</v>
      </c>
      <c r="K17391" s="83" t="str">
        <f>IFERROR(IFERROR(VLOOKUP(I17391,'DE-PARA'!B:D,3,0),VLOOKUP(I17391,'DE-PARA'!C:D,2,0)),"NÃO ENCONTRADO")</f>
        <v>Encargos sobre Folha de Pagamento</v>
      </c>
      <c r="L17391" s="50" t="str">
        <f>VLOOKUP(K17391,'Base -Receita-Despesa'!$B:$AS,1,FALSE)</f>
        <v>Encargos sobre Folha de Pagamento</v>
      </c>
    </row>
    <row r="17392" spans="1:12" x14ac:dyDescent="0.3">
      <c r="A17392" s="82" t="str">
        <f t="shared" si="544"/>
        <v>2020</v>
      </c>
      <c r="B17392" s="263" t="s">
        <v>2228</v>
      </c>
      <c r="C17392" s="264" t="s">
        <v>138</v>
      </c>
      <c r="D17392" s="74" t="str">
        <f t="shared" si="543"/>
        <v>fev/2020</v>
      </c>
      <c r="E17392" s="267">
        <v>43882</v>
      </c>
      <c r="F17392" s="285">
        <v>3651</v>
      </c>
      <c r="G17392" s="285" t="s">
        <v>2229</v>
      </c>
      <c r="H17392" s="268" t="s">
        <v>2231</v>
      </c>
      <c r="I17392" s="268" t="s">
        <v>2185</v>
      </c>
      <c r="J17392" s="269">
        <v>-1930.5</v>
      </c>
      <c r="K17392" s="83" t="str">
        <f>IFERROR(IFERROR(VLOOKUP(I17392,'DE-PARA'!B:D,3,0),VLOOKUP(I17392,'DE-PARA'!C:D,2,0)),"NÃO ENCONTRADO")</f>
        <v>Materiais</v>
      </c>
      <c r="L17392" s="50" t="str">
        <f>VLOOKUP(K17392,'Base -Receita-Despesa'!$B:$AS,1,FALSE)</f>
        <v>Materiais</v>
      </c>
    </row>
    <row r="17393" spans="1:12" x14ac:dyDescent="0.3">
      <c r="A17393" s="82" t="str">
        <f t="shared" si="544"/>
        <v>2020</v>
      </c>
      <c r="B17393" s="263" t="s">
        <v>2228</v>
      </c>
      <c r="C17393" s="264" t="s">
        <v>138</v>
      </c>
      <c r="D17393" s="74" t="str">
        <f t="shared" si="543"/>
        <v>fev/2020</v>
      </c>
      <c r="E17393" s="267">
        <v>43882</v>
      </c>
      <c r="F17393" s="285">
        <v>19041</v>
      </c>
      <c r="G17393" s="285" t="s">
        <v>2229</v>
      </c>
      <c r="H17393" s="268" t="s">
        <v>3145</v>
      </c>
      <c r="I17393" s="268" t="s">
        <v>2182</v>
      </c>
      <c r="J17393" s="269">
        <v>-1988</v>
      </c>
      <c r="K17393" s="83" t="str">
        <f>IFERROR(IFERROR(VLOOKUP(I17393,'DE-PARA'!B:D,3,0),VLOOKUP(I17393,'DE-PARA'!C:D,2,0)),"NÃO ENCONTRADO")</f>
        <v>Materiais</v>
      </c>
      <c r="L17393" s="50" t="str">
        <f>VLOOKUP(K17393,'Base -Receita-Despesa'!$B:$AS,1,FALSE)</f>
        <v>Materiais</v>
      </c>
    </row>
    <row r="17394" spans="1:12" x14ac:dyDescent="0.3">
      <c r="A17394" s="82" t="str">
        <f t="shared" si="544"/>
        <v>2020</v>
      </c>
      <c r="B17394" s="263" t="s">
        <v>2228</v>
      </c>
      <c r="C17394" s="264" t="s">
        <v>138</v>
      </c>
      <c r="D17394" s="74" t="str">
        <f t="shared" si="543"/>
        <v>fev/2020</v>
      </c>
      <c r="E17394" s="267">
        <v>43882</v>
      </c>
      <c r="F17394" s="285">
        <v>42052</v>
      </c>
      <c r="G17394" s="285" t="s">
        <v>2229</v>
      </c>
      <c r="H17394" s="268" t="s">
        <v>2787</v>
      </c>
      <c r="I17394" s="268" t="s">
        <v>2181</v>
      </c>
      <c r="J17394" s="268">
        <v>-840</v>
      </c>
      <c r="K17394" s="83" t="str">
        <f>IFERROR(IFERROR(VLOOKUP(I17394,'DE-PARA'!B:D,3,0),VLOOKUP(I17394,'DE-PARA'!C:D,2,0)),"NÃO ENCONTRADO")</f>
        <v>Materiais</v>
      </c>
      <c r="L17394" s="50" t="str">
        <f>VLOOKUP(K17394,'Base -Receita-Despesa'!$B:$AS,1,FALSE)</f>
        <v>Materiais</v>
      </c>
    </row>
    <row r="17395" spans="1:12" x14ac:dyDescent="0.3">
      <c r="A17395" s="82" t="str">
        <f t="shared" si="544"/>
        <v>2020</v>
      </c>
      <c r="B17395" s="263" t="s">
        <v>2228</v>
      </c>
      <c r="C17395" s="264" t="s">
        <v>138</v>
      </c>
      <c r="D17395" s="74" t="str">
        <f t="shared" si="543"/>
        <v>fev/2020</v>
      </c>
      <c r="E17395" s="267">
        <v>43882</v>
      </c>
      <c r="F17395" s="285">
        <v>2883</v>
      </c>
      <c r="G17395" s="285" t="s">
        <v>2229</v>
      </c>
      <c r="H17395" s="268" t="s">
        <v>2322</v>
      </c>
      <c r="I17395" s="268" t="s">
        <v>120</v>
      </c>
      <c r="J17395" s="269">
        <v>-1480.82</v>
      </c>
      <c r="K17395" s="83" t="str">
        <f>IFERROR(IFERROR(VLOOKUP(I17395,'DE-PARA'!B:D,3,0),VLOOKUP(I17395,'DE-PARA'!C:D,2,0)),"NÃO ENCONTRADO")</f>
        <v>Serviços</v>
      </c>
      <c r="L17395" s="50" t="str">
        <f>VLOOKUP(K17395,'Base -Receita-Despesa'!$B:$AS,1,FALSE)</f>
        <v>Serviços</v>
      </c>
    </row>
    <row r="17396" spans="1:12" x14ac:dyDescent="0.3">
      <c r="A17396" s="82" t="str">
        <f t="shared" si="544"/>
        <v>2020</v>
      </c>
      <c r="B17396" s="263" t="s">
        <v>2228</v>
      </c>
      <c r="C17396" s="264" t="s">
        <v>138</v>
      </c>
      <c r="D17396" s="74" t="str">
        <f t="shared" si="543"/>
        <v>fev/2020</v>
      </c>
      <c r="E17396" s="267">
        <v>43882</v>
      </c>
      <c r="F17396" s="285">
        <v>523902</v>
      </c>
      <c r="G17396" s="285" t="s">
        <v>2229</v>
      </c>
      <c r="H17396" s="268" t="s">
        <v>339</v>
      </c>
      <c r="I17396" s="268" t="s">
        <v>2181</v>
      </c>
      <c r="J17396" s="269">
        <v>-2837</v>
      </c>
      <c r="K17396" s="83" t="str">
        <f>IFERROR(IFERROR(VLOOKUP(I17396,'DE-PARA'!B:D,3,0),VLOOKUP(I17396,'DE-PARA'!C:D,2,0)),"NÃO ENCONTRADO")</f>
        <v>Materiais</v>
      </c>
      <c r="L17396" s="50" t="str">
        <f>VLOOKUP(K17396,'Base -Receita-Despesa'!$B:$AS,1,FALSE)</f>
        <v>Materiais</v>
      </c>
    </row>
    <row r="17397" spans="1:12" x14ac:dyDescent="0.3">
      <c r="A17397" s="82" t="str">
        <f t="shared" si="544"/>
        <v>2020</v>
      </c>
      <c r="B17397" s="263" t="s">
        <v>2228</v>
      </c>
      <c r="C17397" s="264" t="s">
        <v>138</v>
      </c>
      <c r="D17397" s="74" t="str">
        <f t="shared" si="543"/>
        <v>fev/2020</v>
      </c>
      <c r="E17397" s="267">
        <v>43882</v>
      </c>
      <c r="F17397" s="285">
        <v>523929</v>
      </c>
      <c r="G17397" s="285" t="s">
        <v>2229</v>
      </c>
      <c r="H17397" s="268" t="s">
        <v>339</v>
      </c>
      <c r="I17397" s="268" t="s">
        <v>2182</v>
      </c>
      <c r="J17397" s="269">
        <v>-3531.52</v>
      </c>
      <c r="K17397" s="83" t="str">
        <f>IFERROR(IFERROR(VLOOKUP(I17397,'DE-PARA'!B:D,3,0),VLOOKUP(I17397,'DE-PARA'!C:D,2,0)),"NÃO ENCONTRADO")</f>
        <v>Materiais</v>
      </c>
      <c r="L17397" s="50" t="str">
        <f>VLOOKUP(K17397,'Base -Receita-Despesa'!$B:$AS,1,FALSE)</f>
        <v>Materiais</v>
      </c>
    </row>
    <row r="17398" spans="1:12" x14ac:dyDescent="0.3">
      <c r="A17398" s="82" t="str">
        <f t="shared" si="544"/>
        <v>2020</v>
      </c>
      <c r="B17398" s="263" t="s">
        <v>2228</v>
      </c>
      <c r="C17398" s="264" t="s">
        <v>138</v>
      </c>
      <c r="D17398" s="74" t="str">
        <f t="shared" si="543"/>
        <v>fev/2020</v>
      </c>
      <c r="E17398" s="267">
        <v>43882</v>
      </c>
      <c r="F17398" s="285">
        <v>15735</v>
      </c>
      <c r="G17398" s="285" t="s">
        <v>2229</v>
      </c>
      <c r="H17398" s="268" t="s">
        <v>5170</v>
      </c>
      <c r="I17398" s="268" t="s">
        <v>2181</v>
      </c>
      <c r="J17398" s="269">
        <v>-3943.48</v>
      </c>
      <c r="K17398" s="83" t="str">
        <f>IFERROR(IFERROR(VLOOKUP(I17398,'DE-PARA'!B:D,3,0),VLOOKUP(I17398,'DE-PARA'!C:D,2,0)),"NÃO ENCONTRADO")</f>
        <v>Materiais</v>
      </c>
      <c r="L17398" s="50" t="str">
        <f>VLOOKUP(K17398,'Base -Receita-Despesa'!$B:$AS,1,FALSE)</f>
        <v>Materiais</v>
      </c>
    </row>
    <row r="17399" spans="1:12" x14ac:dyDescent="0.3">
      <c r="A17399" s="82" t="str">
        <f t="shared" si="544"/>
        <v>2020</v>
      </c>
      <c r="B17399" s="263" t="s">
        <v>2228</v>
      </c>
      <c r="C17399" s="264" t="s">
        <v>138</v>
      </c>
      <c r="D17399" s="74" t="str">
        <f t="shared" si="543"/>
        <v>fev/2020</v>
      </c>
      <c r="E17399" s="267">
        <v>43882</v>
      </c>
      <c r="F17399" s="285">
        <v>1276</v>
      </c>
      <c r="G17399" s="285" t="s">
        <v>2229</v>
      </c>
      <c r="H17399" s="268" t="s">
        <v>5265</v>
      </c>
      <c r="I17399" s="268" t="s">
        <v>526</v>
      </c>
      <c r="J17399" s="269">
        <v>-8066.66</v>
      </c>
      <c r="K17399" s="83" t="str">
        <f>IFERROR(IFERROR(VLOOKUP(I17399,'DE-PARA'!B:D,3,0),VLOOKUP(I17399,'DE-PARA'!C:D,2,0)),"NÃO ENCONTRADO")</f>
        <v>Serviços</v>
      </c>
      <c r="L17399" s="50" t="str">
        <f>VLOOKUP(K17399,'Base -Receita-Despesa'!$B:$AS,1,FALSE)</f>
        <v>Serviços</v>
      </c>
    </row>
    <row r="17400" spans="1:12" x14ac:dyDescent="0.3">
      <c r="A17400" s="82" t="str">
        <f t="shared" si="544"/>
        <v>2020</v>
      </c>
      <c r="B17400" s="263" t="s">
        <v>2228</v>
      </c>
      <c r="C17400" s="264" t="s">
        <v>138</v>
      </c>
      <c r="D17400" s="74" t="str">
        <f t="shared" si="543"/>
        <v>fev/2020</v>
      </c>
      <c r="E17400" s="267">
        <v>43882</v>
      </c>
      <c r="F17400" s="285">
        <v>2021</v>
      </c>
      <c r="G17400" s="285" t="s">
        <v>2229</v>
      </c>
      <c r="H17400" s="268" t="s">
        <v>5133</v>
      </c>
      <c r="I17400" s="268" t="s">
        <v>145</v>
      </c>
      <c r="J17400" s="269">
        <v>-3500</v>
      </c>
      <c r="K17400" s="83" t="str">
        <f>IFERROR(IFERROR(VLOOKUP(I17400,'DE-PARA'!B:D,3,0),VLOOKUP(I17400,'DE-PARA'!C:D,2,0)),"NÃO ENCONTRADO")</f>
        <v>Serviços</v>
      </c>
      <c r="L17400" s="50" t="str">
        <f>VLOOKUP(K17400,'Base -Receita-Despesa'!$B:$AS,1,FALSE)</f>
        <v>Serviços</v>
      </c>
    </row>
    <row r="17401" spans="1:12" x14ac:dyDescent="0.3">
      <c r="A17401" s="82" t="str">
        <f t="shared" si="544"/>
        <v>2020</v>
      </c>
      <c r="B17401" s="263" t="s">
        <v>2228</v>
      </c>
      <c r="C17401" s="264" t="s">
        <v>138</v>
      </c>
      <c r="D17401" s="74" t="str">
        <f t="shared" si="543"/>
        <v>fev/2020</v>
      </c>
      <c r="E17401" s="267">
        <v>43882</v>
      </c>
      <c r="F17401" s="285">
        <v>102</v>
      </c>
      <c r="G17401" s="285" t="s">
        <v>2229</v>
      </c>
      <c r="H17401" s="268" t="s">
        <v>5154</v>
      </c>
      <c r="I17401" s="268" t="s">
        <v>145</v>
      </c>
      <c r="J17401" s="269">
        <v>-27446.5</v>
      </c>
      <c r="K17401" s="83" t="str">
        <f>IFERROR(IFERROR(VLOOKUP(I17401,'DE-PARA'!B:D,3,0),VLOOKUP(I17401,'DE-PARA'!C:D,2,0)),"NÃO ENCONTRADO")</f>
        <v>Serviços</v>
      </c>
      <c r="L17401" s="50" t="str">
        <f>VLOOKUP(K17401,'Base -Receita-Despesa'!$B:$AS,1,FALSE)</f>
        <v>Serviços</v>
      </c>
    </row>
    <row r="17402" spans="1:12" x14ac:dyDescent="0.3">
      <c r="A17402" s="82" t="str">
        <f t="shared" si="544"/>
        <v>2020</v>
      </c>
      <c r="B17402" s="263" t="s">
        <v>2228</v>
      </c>
      <c r="C17402" s="264" t="s">
        <v>138</v>
      </c>
      <c r="D17402" s="74" t="str">
        <f t="shared" si="543"/>
        <v>fev/2020</v>
      </c>
      <c r="E17402" s="267">
        <v>43882</v>
      </c>
      <c r="F17402" s="285">
        <v>760</v>
      </c>
      <c r="G17402" s="285" t="s">
        <v>2229</v>
      </c>
      <c r="H17402" s="268" t="s">
        <v>5165</v>
      </c>
      <c r="I17402" s="268" t="s">
        <v>200</v>
      </c>
      <c r="J17402" s="269">
        <v>-4340.5600000000004</v>
      </c>
      <c r="K17402" s="83" t="str">
        <f>IFERROR(IFERROR(VLOOKUP(I17402,'DE-PARA'!B:D,3,0),VLOOKUP(I17402,'DE-PARA'!C:D,2,0)),"NÃO ENCONTRADO")</f>
        <v>Serviços</v>
      </c>
      <c r="L17402" s="50" t="str">
        <f>VLOOKUP(K17402,'Base -Receita-Despesa'!$B:$AS,1,FALSE)</f>
        <v>Serviços</v>
      </c>
    </row>
    <row r="17403" spans="1:12" x14ac:dyDescent="0.3">
      <c r="A17403" s="82" t="str">
        <f t="shared" si="544"/>
        <v>2020</v>
      </c>
      <c r="B17403" s="263" t="s">
        <v>2228</v>
      </c>
      <c r="C17403" s="264" t="s">
        <v>138</v>
      </c>
      <c r="D17403" s="74" t="str">
        <f t="shared" si="543"/>
        <v>fev/2020</v>
      </c>
      <c r="E17403" s="267">
        <v>43882</v>
      </c>
      <c r="F17403" s="285">
        <v>1280</v>
      </c>
      <c r="G17403" s="285" t="s">
        <v>2229</v>
      </c>
      <c r="H17403" s="268" t="s">
        <v>5155</v>
      </c>
      <c r="I17403" s="268" t="s">
        <v>120</v>
      </c>
      <c r="J17403" s="268">
        <v>-220</v>
      </c>
      <c r="K17403" s="83" t="str">
        <f>IFERROR(IFERROR(VLOOKUP(I17403,'DE-PARA'!B:D,3,0),VLOOKUP(I17403,'DE-PARA'!C:D,2,0)),"NÃO ENCONTRADO")</f>
        <v>Serviços</v>
      </c>
      <c r="L17403" s="50" t="str">
        <f>VLOOKUP(K17403,'Base -Receita-Despesa'!$B:$AS,1,FALSE)</f>
        <v>Serviços</v>
      </c>
    </row>
    <row r="17404" spans="1:12" x14ac:dyDescent="0.3">
      <c r="A17404" s="82" t="str">
        <f t="shared" si="544"/>
        <v>2020</v>
      </c>
      <c r="B17404" s="263" t="s">
        <v>2228</v>
      </c>
      <c r="C17404" s="264" t="s">
        <v>138</v>
      </c>
      <c r="D17404" s="74" t="str">
        <f t="shared" si="543"/>
        <v>fev/2020</v>
      </c>
      <c r="E17404" s="267">
        <v>43882</v>
      </c>
      <c r="F17404" s="285">
        <v>174</v>
      </c>
      <c r="G17404" s="285" t="s">
        <v>2229</v>
      </c>
      <c r="H17404" s="268" t="s">
        <v>5132</v>
      </c>
      <c r="I17404" s="268" t="s">
        <v>2176</v>
      </c>
      <c r="J17404" s="269">
        <v>-4450</v>
      </c>
      <c r="K17404" s="83" t="str">
        <f>IFERROR(IFERROR(VLOOKUP(I17404,'DE-PARA'!B:D,3,0),VLOOKUP(I17404,'DE-PARA'!C:D,2,0)),"NÃO ENCONTRADO")</f>
        <v>Pessoal</v>
      </c>
      <c r="L17404" s="50" t="str">
        <f>VLOOKUP(K17404,'Base -Receita-Despesa'!$B:$AS,1,FALSE)</f>
        <v>Pessoal</v>
      </c>
    </row>
    <row r="17405" spans="1:12" x14ac:dyDescent="0.3">
      <c r="A17405" s="82" t="str">
        <f t="shared" si="544"/>
        <v>2020</v>
      </c>
      <c r="B17405" s="263" t="s">
        <v>2228</v>
      </c>
      <c r="C17405" s="264" t="s">
        <v>138</v>
      </c>
      <c r="D17405" s="74" t="str">
        <f t="shared" si="543"/>
        <v>fev/2020</v>
      </c>
      <c r="E17405" s="267">
        <v>43882</v>
      </c>
      <c r="F17405" s="285">
        <v>20221</v>
      </c>
      <c r="G17405" s="285" t="s">
        <v>2229</v>
      </c>
      <c r="H17405" s="268" t="s">
        <v>5266</v>
      </c>
      <c r="I17405" s="268" t="s">
        <v>2182</v>
      </c>
      <c r="J17405" s="268">
        <v>-300</v>
      </c>
      <c r="K17405" s="83" t="str">
        <f>IFERROR(IFERROR(VLOOKUP(I17405,'DE-PARA'!B:D,3,0),VLOOKUP(I17405,'DE-PARA'!C:D,2,0)),"NÃO ENCONTRADO")</f>
        <v>Materiais</v>
      </c>
      <c r="L17405" s="50" t="str">
        <f>VLOOKUP(K17405,'Base -Receita-Despesa'!$B:$AS,1,FALSE)</f>
        <v>Materiais</v>
      </c>
    </row>
    <row r="17406" spans="1:12" x14ac:dyDescent="0.3">
      <c r="A17406" s="82" t="str">
        <f t="shared" si="544"/>
        <v>2020</v>
      </c>
      <c r="B17406" s="263" t="s">
        <v>2228</v>
      </c>
      <c r="C17406" s="264" t="s">
        <v>138</v>
      </c>
      <c r="D17406" s="74" t="str">
        <f t="shared" si="543"/>
        <v>fev/2020</v>
      </c>
      <c r="E17406" s="267">
        <v>43882</v>
      </c>
      <c r="F17406" s="285">
        <v>227</v>
      </c>
      <c r="G17406" s="285" t="s">
        <v>2229</v>
      </c>
      <c r="H17406" s="268" t="s">
        <v>4736</v>
      </c>
      <c r="I17406" s="268" t="s">
        <v>188</v>
      </c>
      <c r="J17406" s="269">
        <v>-32526.62</v>
      </c>
      <c r="K17406" s="83" t="str">
        <f>IFERROR(IFERROR(VLOOKUP(I17406,'DE-PARA'!B:D,3,0),VLOOKUP(I17406,'DE-PARA'!C:D,2,0)),"NÃO ENCONTRADO")</f>
        <v>Serviços</v>
      </c>
      <c r="L17406" s="50" t="str">
        <f>VLOOKUP(K17406,'Base -Receita-Despesa'!$B:$AS,1,FALSE)</f>
        <v>Serviços</v>
      </c>
    </row>
    <row r="17407" spans="1:12" x14ac:dyDescent="0.3">
      <c r="A17407" s="82" t="str">
        <f t="shared" si="544"/>
        <v>2020</v>
      </c>
      <c r="B17407" s="263" t="s">
        <v>2228</v>
      </c>
      <c r="C17407" s="264" t="s">
        <v>138</v>
      </c>
      <c r="D17407" s="74" t="str">
        <f t="shared" si="543"/>
        <v>fev/2020</v>
      </c>
      <c r="E17407" s="267">
        <v>43882</v>
      </c>
      <c r="F17407" s="285">
        <v>18531</v>
      </c>
      <c r="G17407" s="285" t="s">
        <v>2284</v>
      </c>
      <c r="H17407" s="268" t="s">
        <v>3145</v>
      </c>
      <c r="I17407" s="268" t="s">
        <v>2182</v>
      </c>
      <c r="J17407" s="269">
        <v>-1712.03</v>
      </c>
      <c r="K17407" s="83" t="str">
        <f>IFERROR(IFERROR(VLOOKUP(I17407,'DE-PARA'!B:D,3,0),VLOOKUP(I17407,'DE-PARA'!C:D,2,0)),"NÃO ENCONTRADO")</f>
        <v>Materiais</v>
      </c>
      <c r="L17407" s="50" t="str">
        <f>VLOOKUP(K17407,'Base -Receita-Despesa'!$B:$AS,1,FALSE)</f>
        <v>Materiais</v>
      </c>
    </row>
    <row r="17408" spans="1:12" x14ac:dyDescent="0.3">
      <c r="A17408" s="82" t="str">
        <f t="shared" si="544"/>
        <v>2020</v>
      </c>
      <c r="B17408" s="263" t="s">
        <v>2228</v>
      </c>
      <c r="C17408" s="264" t="s">
        <v>138</v>
      </c>
      <c r="D17408" s="74" t="str">
        <f t="shared" si="543"/>
        <v>fev/2020</v>
      </c>
      <c r="E17408" s="267">
        <v>43882</v>
      </c>
      <c r="F17408" s="285">
        <v>99252</v>
      </c>
      <c r="G17408" s="285" t="s">
        <v>2229</v>
      </c>
      <c r="H17408" s="268" t="s">
        <v>5263</v>
      </c>
      <c r="I17408" s="268" t="s">
        <v>2194</v>
      </c>
      <c r="J17408" s="269">
        <v>-7350</v>
      </c>
      <c r="K17408" s="83" t="str">
        <f>IFERROR(IFERROR(VLOOKUP(I17408,'DE-PARA'!B:D,3,0),VLOOKUP(I17408,'DE-PARA'!C:D,2,0)),"NÃO ENCONTRADO")</f>
        <v>Materiais</v>
      </c>
      <c r="L17408" s="50" t="str">
        <f>VLOOKUP(K17408,'Base -Receita-Despesa'!$B:$AS,1,FALSE)</f>
        <v>Materiais</v>
      </c>
    </row>
    <row r="17409" spans="1:12" x14ac:dyDescent="0.3">
      <c r="A17409" s="82" t="str">
        <f t="shared" si="544"/>
        <v>2020</v>
      </c>
      <c r="B17409" s="263" t="s">
        <v>2228</v>
      </c>
      <c r="C17409" s="264" t="s">
        <v>138</v>
      </c>
      <c r="D17409" s="74" t="str">
        <f t="shared" si="543"/>
        <v>fev/2020</v>
      </c>
      <c r="E17409" s="267">
        <v>43882</v>
      </c>
      <c r="F17409" s="285" t="s">
        <v>4619</v>
      </c>
      <c r="G17409" s="285" t="s">
        <v>2229</v>
      </c>
      <c r="H17409" s="268" t="s">
        <v>5185</v>
      </c>
      <c r="I17409" s="268" t="s">
        <v>2170</v>
      </c>
      <c r="J17409" s="269">
        <v>-9752.02</v>
      </c>
      <c r="K17409" s="83" t="str">
        <f>IFERROR(IFERROR(VLOOKUP(I17409,'DE-PARA'!B:D,3,0),VLOOKUP(I17409,'DE-PARA'!C:D,2,0)),"NÃO ENCONTRADO")</f>
        <v>Reembolso de Rateios(-)</v>
      </c>
      <c r="L17409" s="50" t="str">
        <f>VLOOKUP(K17409,'Base -Receita-Despesa'!$B:$AS,1,FALSE)</f>
        <v>Reembolso de Rateios(-)</v>
      </c>
    </row>
    <row r="17410" spans="1:12" x14ac:dyDescent="0.3">
      <c r="A17410" s="82" t="str">
        <f t="shared" si="544"/>
        <v>2020</v>
      </c>
      <c r="B17410" s="263" t="s">
        <v>2228</v>
      </c>
      <c r="C17410" s="264" t="s">
        <v>138</v>
      </c>
      <c r="D17410" s="74" t="str">
        <f t="shared" si="543"/>
        <v>fev/2020</v>
      </c>
      <c r="E17410" s="267">
        <v>43882</v>
      </c>
      <c r="F17410" s="285" t="s">
        <v>139</v>
      </c>
      <c r="G17410" s="285" t="s">
        <v>2229</v>
      </c>
      <c r="H17410" s="268" t="s">
        <v>5267</v>
      </c>
      <c r="I17410" s="268" t="s">
        <v>141</v>
      </c>
      <c r="J17410" s="268">
        <v>-540</v>
      </c>
      <c r="K17410" s="83" t="str">
        <f>IFERROR(IFERROR(VLOOKUP(I17410,'DE-PARA'!B:D,3,0),VLOOKUP(I17410,'DE-PARA'!C:D,2,0)),"NÃO ENCONTRADO")</f>
        <v>Pessoal</v>
      </c>
      <c r="L17410" s="50" t="str">
        <f>VLOOKUP(K17410,'Base -Receita-Despesa'!$B:$AS,1,FALSE)</f>
        <v>Pessoal</v>
      </c>
    </row>
    <row r="17411" spans="1:12" x14ac:dyDescent="0.3">
      <c r="A17411" s="82" t="str">
        <f t="shared" si="544"/>
        <v>2020</v>
      </c>
      <c r="B17411" s="263" t="s">
        <v>2228</v>
      </c>
      <c r="C17411" s="264" t="s">
        <v>138</v>
      </c>
      <c r="D17411" s="74" t="str">
        <f t="shared" si="543"/>
        <v>fev/2020</v>
      </c>
      <c r="E17411" s="267">
        <v>43882</v>
      </c>
      <c r="F17411" s="285" t="s">
        <v>139</v>
      </c>
      <c r="G17411" s="285" t="s">
        <v>2229</v>
      </c>
      <c r="H17411" s="268" t="s">
        <v>5268</v>
      </c>
      <c r="I17411" s="268" t="s">
        <v>141</v>
      </c>
      <c r="J17411" s="269">
        <v>-1950</v>
      </c>
      <c r="K17411" s="83" t="str">
        <f>IFERROR(IFERROR(VLOOKUP(I17411,'DE-PARA'!B:D,3,0),VLOOKUP(I17411,'DE-PARA'!C:D,2,0)),"NÃO ENCONTRADO")</f>
        <v>Pessoal</v>
      </c>
      <c r="L17411" s="50" t="str">
        <f>VLOOKUP(K17411,'Base -Receita-Despesa'!$B:$AS,1,FALSE)</f>
        <v>Pessoal</v>
      </c>
    </row>
    <row r="17412" spans="1:12" x14ac:dyDescent="0.3">
      <c r="A17412" s="82" t="str">
        <f t="shared" si="544"/>
        <v>2020</v>
      </c>
      <c r="B17412" s="263" t="s">
        <v>2228</v>
      </c>
      <c r="C17412" s="264" t="s">
        <v>138</v>
      </c>
      <c r="D17412" s="74" t="str">
        <f t="shared" ref="D17412:D17475" si="545">TEXT(E17412,"mmm/aaaa")</f>
        <v>fev/2020</v>
      </c>
      <c r="E17412" s="267">
        <v>43882</v>
      </c>
      <c r="F17412" s="285" t="s">
        <v>139</v>
      </c>
      <c r="G17412" s="285" t="s">
        <v>2229</v>
      </c>
      <c r="H17412" s="268" t="s">
        <v>5269</v>
      </c>
      <c r="I17412" s="268" t="s">
        <v>141</v>
      </c>
      <c r="J17412" s="268">
        <v>-405.6</v>
      </c>
      <c r="K17412" s="83" t="str">
        <f>IFERROR(IFERROR(VLOOKUP(I17412,'DE-PARA'!B:D,3,0),VLOOKUP(I17412,'DE-PARA'!C:D,2,0)),"NÃO ENCONTRADO")</f>
        <v>Pessoal</v>
      </c>
      <c r="L17412" s="50" t="str">
        <f>VLOOKUP(K17412,'Base -Receita-Despesa'!$B:$AS,1,FALSE)</f>
        <v>Pessoal</v>
      </c>
    </row>
    <row r="17413" spans="1:12" x14ac:dyDescent="0.3">
      <c r="A17413" s="82" t="str">
        <f t="shared" si="544"/>
        <v>2020</v>
      </c>
      <c r="B17413" s="263" t="s">
        <v>2228</v>
      </c>
      <c r="C17413" s="264" t="s">
        <v>138</v>
      </c>
      <c r="D17413" s="74" t="str">
        <f t="shared" si="545"/>
        <v>fev/2020</v>
      </c>
      <c r="E17413" s="267">
        <v>43882</v>
      </c>
      <c r="F17413" s="285" t="s">
        <v>139</v>
      </c>
      <c r="G17413" s="285" t="s">
        <v>2229</v>
      </c>
      <c r="H17413" s="268" t="s">
        <v>5270</v>
      </c>
      <c r="I17413" s="268" t="s">
        <v>141</v>
      </c>
      <c r="J17413" s="269">
        <v>-1500</v>
      </c>
      <c r="K17413" s="83" t="str">
        <f>IFERROR(IFERROR(VLOOKUP(I17413,'DE-PARA'!B:D,3,0),VLOOKUP(I17413,'DE-PARA'!C:D,2,0)),"NÃO ENCONTRADO")</f>
        <v>Pessoal</v>
      </c>
      <c r="L17413" s="50" t="str">
        <f>VLOOKUP(K17413,'Base -Receita-Despesa'!$B:$AS,1,FALSE)</f>
        <v>Pessoal</v>
      </c>
    </row>
    <row r="17414" spans="1:12" x14ac:dyDescent="0.3">
      <c r="A17414" s="82" t="str">
        <f t="shared" si="544"/>
        <v>2020</v>
      </c>
      <c r="B17414" s="263" t="s">
        <v>2228</v>
      </c>
      <c r="C17414" s="264" t="s">
        <v>138</v>
      </c>
      <c r="D17414" s="74" t="str">
        <f t="shared" si="545"/>
        <v>fev/2020</v>
      </c>
      <c r="E17414" s="267">
        <v>43882</v>
      </c>
      <c r="F17414" s="285" t="s">
        <v>139</v>
      </c>
      <c r="G17414" s="285" t="s">
        <v>2229</v>
      </c>
      <c r="H17414" s="268" t="s">
        <v>5271</v>
      </c>
      <c r="I17414" s="268" t="s">
        <v>141</v>
      </c>
      <c r="J17414" s="268">
        <v>-880.15</v>
      </c>
      <c r="K17414" s="83" t="str">
        <f>IFERROR(IFERROR(VLOOKUP(I17414,'DE-PARA'!B:D,3,0),VLOOKUP(I17414,'DE-PARA'!C:D,2,0)),"NÃO ENCONTRADO")</f>
        <v>Pessoal</v>
      </c>
      <c r="L17414" s="50" t="str">
        <f>VLOOKUP(K17414,'Base -Receita-Despesa'!$B:$AS,1,FALSE)</f>
        <v>Pessoal</v>
      </c>
    </row>
    <row r="17415" spans="1:12" x14ac:dyDescent="0.3">
      <c r="A17415" s="82" t="str">
        <f t="shared" si="544"/>
        <v>2020</v>
      </c>
      <c r="B17415" s="263" t="s">
        <v>2228</v>
      </c>
      <c r="C17415" s="264" t="s">
        <v>138</v>
      </c>
      <c r="D17415" s="74" t="str">
        <f t="shared" si="545"/>
        <v>fev/2020</v>
      </c>
      <c r="E17415" s="267">
        <v>43882</v>
      </c>
      <c r="F17415" s="285" t="s">
        <v>1261</v>
      </c>
      <c r="G17415" s="285" t="s">
        <v>2229</v>
      </c>
      <c r="H17415" s="268" t="s">
        <v>2250</v>
      </c>
      <c r="I17415" s="268" t="s">
        <v>135</v>
      </c>
      <c r="J17415" s="268">
        <v>-9.5</v>
      </c>
      <c r="K17415" s="83" t="str">
        <f>IFERROR(IFERROR(VLOOKUP(I17415,'DE-PARA'!B:D,3,0),VLOOKUP(I17415,'DE-PARA'!C:D,2,0)),"NÃO ENCONTRADO")</f>
        <v>Outras Saídas</v>
      </c>
      <c r="L17415" s="50" t="str">
        <f>VLOOKUP(K17415,'Base -Receita-Despesa'!$B:$AS,1,FALSE)</f>
        <v>Outras Saídas</v>
      </c>
    </row>
    <row r="17416" spans="1:12" x14ac:dyDescent="0.3">
      <c r="A17416" s="82" t="str">
        <f t="shared" si="544"/>
        <v>2020</v>
      </c>
      <c r="B17416" s="263" t="s">
        <v>2228</v>
      </c>
      <c r="C17416" s="264" t="s">
        <v>138</v>
      </c>
      <c r="D17416" s="74" t="str">
        <f t="shared" si="545"/>
        <v>fev/2020</v>
      </c>
      <c r="E17416" s="267">
        <v>43882</v>
      </c>
      <c r="F17416" s="285" t="s">
        <v>1261</v>
      </c>
      <c r="G17416" s="285" t="s">
        <v>2229</v>
      </c>
      <c r="H17416" s="268" t="s">
        <v>2250</v>
      </c>
      <c r="I17416" s="268" t="s">
        <v>135</v>
      </c>
      <c r="J17416" s="268">
        <v>-9.5</v>
      </c>
      <c r="K17416" s="83" t="str">
        <f>IFERROR(IFERROR(VLOOKUP(I17416,'DE-PARA'!B:D,3,0),VLOOKUP(I17416,'DE-PARA'!C:D,2,0)),"NÃO ENCONTRADO")</f>
        <v>Outras Saídas</v>
      </c>
      <c r="L17416" s="50" t="str">
        <f>VLOOKUP(K17416,'Base -Receita-Despesa'!$B:$AS,1,FALSE)</f>
        <v>Outras Saídas</v>
      </c>
    </row>
    <row r="17417" spans="1:12" x14ac:dyDescent="0.3">
      <c r="A17417" s="82" t="str">
        <f t="shared" si="544"/>
        <v>2020</v>
      </c>
      <c r="B17417" s="263" t="s">
        <v>2228</v>
      </c>
      <c r="C17417" s="264" t="s">
        <v>138</v>
      </c>
      <c r="D17417" s="74" t="str">
        <f t="shared" si="545"/>
        <v>fev/2020</v>
      </c>
      <c r="E17417" s="267">
        <v>43882</v>
      </c>
      <c r="F17417" s="285" t="s">
        <v>1261</v>
      </c>
      <c r="G17417" s="285" t="s">
        <v>2229</v>
      </c>
      <c r="H17417" s="268" t="s">
        <v>2250</v>
      </c>
      <c r="I17417" s="268" t="s">
        <v>135</v>
      </c>
      <c r="J17417" s="268">
        <v>-9.5</v>
      </c>
      <c r="K17417" s="83" t="str">
        <f>IFERROR(IFERROR(VLOOKUP(I17417,'DE-PARA'!B:D,3,0),VLOOKUP(I17417,'DE-PARA'!C:D,2,0)),"NÃO ENCONTRADO")</f>
        <v>Outras Saídas</v>
      </c>
      <c r="L17417" s="50" t="str">
        <f>VLOOKUP(K17417,'Base -Receita-Despesa'!$B:$AS,1,FALSE)</f>
        <v>Outras Saídas</v>
      </c>
    </row>
    <row r="17418" spans="1:12" x14ac:dyDescent="0.3">
      <c r="A17418" s="82" t="str">
        <f t="shared" si="544"/>
        <v>2020</v>
      </c>
      <c r="B17418" s="263" t="s">
        <v>2228</v>
      </c>
      <c r="C17418" s="264" t="s">
        <v>138</v>
      </c>
      <c r="D17418" s="74" t="str">
        <f t="shared" si="545"/>
        <v>fev/2020</v>
      </c>
      <c r="E17418" s="267">
        <v>43882</v>
      </c>
      <c r="F17418" s="285" t="s">
        <v>1261</v>
      </c>
      <c r="G17418" s="285" t="s">
        <v>2229</v>
      </c>
      <c r="H17418" s="268" t="s">
        <v>2250</v>
      </c>
      <c r="I17418" s="268" t="s">
        <v>135</v>
      </c>
      <c r="J17418" s="268">
        <v>-9.5</v>
      </c>
      <c r="K17418" s="83" t="str">
        <f>IFERROR(IFERROR(VLOOKUP(I17418,'DE-PARA'!B:D,3,0),VLOOKUP(I17418,'DE-PARA'!C:D,2,0)),"NÃO ENCONTRADO")</f>
        <v>Outras Saídas</v>
      </c>
      <c r="L17418" s="50" t="str">
        <f>VLOOKUP(K17418,'Base -Receita-Despesa'!$B:$AS,1,FALSE)</f>
        <v>Outras Saídas</v>
      </c>
    </row>
    <row r="17419" spans="1:12" x14ac:dyDescent="0.3">
      <c r="A17419" s="82" t="str">
        <f t="shared" si="544"/>
        <v>2020</v>
      </c>
      <c r="B17419" s="263" t="s">
        <v>2228</v>
      </c>
      <c r="C17419" s="264" t="s">
        <v>138</v>
      </c>
      <c r="D17419" s="74" t="str">
        <f t="shared" si="545"/>
        <v>fev/2020</v>
      </c>
      <c r="E17419" s="267">
        <v>43882</v>
      </c>
      <c r="F17419" s="285" t="s">
        <v>1261</v>
      </c>
      <c r="G17419" s="285" t="s">
        <v>2229</v>
      </c>
      <c r="H17419" s="268" t="s">
        <v>2250</v>
      </c>
      <c r="I17419" s="268" t="s">
        <v>135</v>
      </c>
      <c r="J17419" s="268">
        <v>-9.5</v>
      </c>
      <c r="K17419" s="83" t="str">
        <f>IFERROR(IFERROR(VLOOKUP(I17419,'DE-PARA'!B:D,3,0),VLOOKUP(I17419,'DE-PARA'!C:D,2,0)),"NÃO ENCONTRADO")</f>
        <v>Outras Saídas</v>
      </c>
      <c r="L17419" s="50" t="str">
        <f>VLOOKUP(K17419,'Base -Receita-Despesa'!$B:$AS,1,FALSE)</f>
        <v>Outras Saídas</v>
      </c>
    </row>
    <row r="17420" spans="1:12" x14ac:dyDescent="0.3">
      <c r="A17420" s="82" t="str">
        <f t="shared" si="544"/>
        <v>2020</v>
      </c>
      <c r="B17420" s="263" t="s">
        <v>2228</v>
      </c>
      <c r="C17420" s="264" t="s">
        <v>138</v>
      </c>
      <c r="D17420" s="74" t="str">
        <f t="shared" si="545"/>
        <v>fev/2020</v>
      </c>
      <c r="E17420" s="267">
        <v>43882</v>
      </c>
      <c r="F17420" s="285" t="s">
        <v>1261</v>
      </c>
      <c r="G17420" s="285" t="s">
        <v>2229</v>
      </c>
      <c r="H17420" s="268" t="s">
        <v>2250</v>
      </c>
      <c r="I17420" s="268" t="s">
        <v>135</v>
      </c>
      <c r="J17420" s="268">
        <v>-9.5</v>
      </c>
      <c r="K17420" s="83" t="str">
        <f>IFERROR(IFERROR(VLOOKUP(I17420,'DE-PARA'!B:D,3,0),VLOOKUP(I17420,'DE-PARA'!C:D,2,0)),"NÃO ENCONTRADO")</f>
        <v>Outras Saídas</v>
      </c>
      <c r="L17420" s="50" t="str">
        <f>VLOOKUP(K17420,'Base -Receita-Despesa'!$B:$AS,1,FALSE)</f>
        <v>Outras Saídas</v>
      </c>
    </row>
    <row r="17421" spans="1:12" x14ac:dyDescent="0.3">
      <c r="A17421" s="82" t="str">
        <f t="shared" si="544"/>
        <v>2020</v>
      </c>
      <c r="B17421" s="263" t="s">
        <v>2228</v>
      </c>
      <c r="C17421" s="264" t="s">
        <v>138</v>
      </c>
      <c r="D17421" s="74" t="str">
        <f t="shared" si="545"/>
        <v>fev/2020</v>
      </c>
      <c r="E17421" s="267">
        <v>43882</v>
      </c>
      <c r="F17421" s="285" t="s">
        <v>1261</v>
      </c>
      <c r="G17421" s="285" t="s">
        <v>2229</v>
      </c>
      <c r="H17421" s="268" t="s">
        <v>2250</v>
      </c>
      <c r="I17421" s="268" t="s">
        <v>135</v>
      </c>
      <c r="J17421" s="268">
        <v>-9.5</v>
      </c>
      <c r="K17421" s="83" t="str">
        <f>IFERROR(IFERROR(VLOOKUP(I17421,'DE-PARA'!B:D,3,0),VLOOKUP(I17421,'DE-PARA'!C:D,2,0)),"NÃO ENCONTRADO")</f>
        <v>Outras Saídas</v>
      </c>
      <c r="L17421" s="50" t="str">
        <f>VLOOKUP(K17421,'Base -Receita-Despesa'!$B:$AS,1,FALSE)</f>
        <v>Outras Saídas</v>
      </c>
    </row>
    <row r="17422" spans="1:12" x14ac:dyDescent="0.3">
      <c r="A17422" s="82" t="str">
        <f t="shared" si="544"/>
        <v>2020</v>
      </c>
      <c r="B17422" s="263" t="s">
        <v>2228</v>
      </c>
      <c r="C17422" s="264" t="s">
        <v>138</v>
      </c>
      <c r="D17422" s="74" t="str">
        <f t="shared" si="545"/>
        <v>fev/2020</v>
      </c>
      <c r="E17422" s="267">
        <v>43882</v>
      </c>
      <c r="F17422" s="285" t="s">
        <v>1261</v>
      </c>
      <c r="G17422" s="285" t="s">
        <v>2229</v>
      </c>
      <c r="H17422" s="268" t="s">
        <v>2250</v>
      </c>
      <c r="I17422" s="268" t="s">
        <v>135</v>
      </c>
      <c r="J17422" s="268">
        <v>-9.5</v>
      </c>
      <c r="K17422" s="83" t="str">
        <f>IFERROR(IFERROR(VLOOKUP(I17422,'DE-PARA'!B:D,3,0),VLOOKUP(I17422,'DE-PARA'!C:D,2,0)),"NÃO ENCONTRADO")</f>
        <v>Outras Saídas</v>
      </c>
      <c r="L17422" s="50" t="str">
        <f>VLOOKUP(K17422,'Base -Receita-Despesa'!$B:$AS,1,FALSE)</f>
        <v>Outras Saídas</v>
      </c>
    </row>
    <row r="17423" spans="1:12" x14ac:dyDescent="0.3">
      <c r="A17423" s="82" t="str">
        <f t="shared" si="544"/>
        <v>2020</v>
      </c>
      <c r="B17423" s="263" t="s">
        <v>2228</v>
      </c>
      <c r="C17423" s="264" t="s">
        <v>138</v>
      </c>
      <c r="D17423" s="74" t="str">
        <f t="shared" si="545"/>
        <v>fev/2020</v>
      </c>
      <c r="E17423" s="267">
        <v>43882</v>
      </c>
      <c r="F17423" s="285" t="s">
        <v>1261</v>
      </c>
      <c r="G17423" s="285" t="s">
        <v>2229</v>
      </c>
      <c r="H17423" s="268" t="s">
        <v>2250</v>
      </c>
      <c r="I17423" s="268" t="s">
        <v>135</v>
      </c>
      <c r="J17423" s="268">
        <v>-9.5</v>
      </c>
      <c r="K17423" s="83" t="str">
        <f>IFERROR(IFERROR(VLOOKUP(I17423,'DE-PARA'!B:D,3,0),VLOOKUP(I17423,'DE-PARA'!C:D,2,0)),"NÃO ENCONTRADO")</f>
        <v>Outras Saídas</v>
      </c>
      <c r="L17423" s="50" t="str">
        <f>VLOOKUP(K17423,'Base -Receita-Despesa'!$B:$AS,1,FALSE)</f>
        <v>Outras Saídas</v>
      </c>
    </row>
    <row r="17424" spans="1:12" x14ac:dyDescent="0.3">
      <c r="A17424" s="82" t="str">
        <f t="shared" si="544"/>
        <v>2020</v>
      </c>
      <c r="B17424" s="263" t="s">
        <v>2228</v>
      </c>
      <c r="C17424" s="264" t="s">
        <v>138</v>
      </c>
      <c r="D17424" s="74" t="str">
        <f t="shared" si="545"/>
        <v>fev/2020</v>
      </c>
      <c r="E17424" s="267">
        <v>43882</v>
      </c>
      <c r="F17424" s="285" t="s">
        <v>1261</v>
      </c>
      <c r="G17424" s="285" t="s">
        <v>2229</v>
      </c>
      <c r="H17424" s="268" t="s">
        <v>2250</v>
      </c>
      <c r="I17424" s="268" t="s">
        <v>135</v>
      </c>
      <c r="J17424" s="268">
        <v>-9.5</v>
      </c>
      <c r="K17424" s="83" t="str">
        <f>IFERROR(IFERROR(VLOOKUP(I17424,'DE-PARA'!B:D,3,0),VLOOKUP(I17424,'DE-PARA'!C:D,2,0)),"NÃO ENCONTRADO")</f>
        <v>Outras Saídas</v>
      </c>
      <c r="L17424" s="50" t="str">
        <f>VLOOKUP(K17424,'Base -Receita-Despesa'!$B:$AS,1,FALSE)</f>
        <v>Outras Saídas</v>
      </c>
    </row>
    <row r="17425" spans="1:12" x14ac:dyDescent="0.3">
      <c r="A17425" s="82" t="str">
        <f t="shared" si="544"/>
        <v>2020</v>
      </c>
      <c r="B17425" s="263" t="s">
        <v>2228</v>
      </c>
      <c r="C17425" s="264" t="s">
        <v>138</v>
      </c>
      <c r="D17425" s="74" t="str">
        <f t="shared" si="545"/>
        <v>fev/2020</v>
      </c>
      <c r="E17425" s="267">
        <v>43882</v>
      </c>
      <c r="F17425" s="285" t="s">
        <v>139</v>
      </c>
      <c r="G17425" s="285" t="s">
        <v>2229</v>
      </c>
      <c r="H17425" s="268" t="s">
        <v>5272</v>
      </c>
      <c r="I17425" s="268" t="s">
        <v>141</v>
      </c>
      <c r="J17425" s="269">
        <v>-103191.97</v>
      </c>
      <c r="K17425" s="83" t="str">
        <f>IFERROR(IFERROR(VLOOKUP(I17425,'DE-PARA'!B:D,3,0),VLOOKUP(I17425,'DE-PARA'!C:D,2,0)),"NÃO ENCONTRADO")</f>
        <v>Pessoal</v>
      </c>
      <c r="L17425" s="50" t="str">
        <f>VLOOKUP(K17425,'Base -Receita-Despesa'!$B:$AS,1,FALSE)</f>
        <v>Pessoal</v>
      </c>
    </row>
    <row r="17426" spans="1:12" x14ac:dyDescent="0.3">
      <c r="A17426" s="82" t="str">
        <f t="shared" si="544"/>
        <v>2020</v>
      </c>
      <c r="B17426" s="263" t="s">
        <v>2228</v>
      </c>
      <c r="C17426" s="264" t="s">
        <v>138</v>
      </c>
      <c r="D17426" s="74" t="str">
        <f t="shared" si="545"/>
        <v>fev/2020</v>
      </c>
      <c r="E17426" s="267">
        <v>43882</v>
      </c>
      <c r="F17426" s="285" t="s">
        <v>1070</v>
      </c>
      <c r="G17426" s="285" t="s">
        <v>2229</v>
      </c>
      <c r="H17426" s="268" t="s">
        <v>1071</v>
      </c>
      <c r="I17426" s="268" t="s">
        <v>2237</v>
      </c>
      <c r="J17426" s="269">
        <v>222868.06</v>
      </c>
      <c r="K17426" s="83" t="str">
        <f>IFERROR(IFERROR(VLOOKUP(I17426,'DE-PARA'!B:D,3,0),VLOOKUP(I17426,'DE-PARA'!C:D,2,0)),"NÃO ENCONTRADO")</f>
        <v>Entrada Conta Aplicação (+)</v>
      </c>
      <c r="L17426" s="50" t="str">
        <f>VLOOKUP(K17426,'Base -Receita-Despesa'!$B:$AS,1,FALSE)</f>
        <v>ENTRADA CONTA APLICAÇÃO (+)</v>
      </c>
    </row>
    <row r="17427" spans="1:12" x14ac:dyDescent="0.3">
      <c r="A17427" s="82" t="str">
        <f t="shared" si="544"/>
        <v>2020</v>
      </c>
      <c r="B17427" s="263" t="s">
        <v>2228</v>
      </c>
      <c r="C17427" s="264" t="s">
        <v>138</v>
      </c>
      <c r="D17427" s="74" t="str">
        <f t="shared" si="545"/>
        <v>fev/2020</v>
      </c>
      <c r="E17427" s="267">
        <v>43887</v>
      </c>
      <c r="F17427" s="285">
        <v>3813</v>
      </c>
      <c r="G17427" s="285" t="s">
        <v>2229</v>
      </c>
      <c r="H17427" s="268" t="s">
        <v>2231</v>
      </c>
      <c r="I17427" s="268" t="s">
        <v>2185</v>
      </c>
      <c r="J17427" s="269">
        <v>-1602.89</v>
      </c>
      <c r="K17427" s="83" t="str">
        <f>IFERROR(IFERROR(VLOOKUP(I17427,'DE-PARA'!B:D,3,0),VLOOKUP(I17427,'DE-PARA'!C:D,2,0)),"NÃO ENCONTRADO")</f>
        <v>Materiais</v>
      </c>
      <c r="L17427" s="50" t="str">
        <f>VLOOKUP(K17427,'Base -Receita-Despesa'!$B:$AS,1,FALSE)</f>
        <v>Materiais</v>
      </c>
    </row>
    <row r="17428" spans="1:12" x14ac:dyDescent="0.3">
      <c r="A17428" s="82" t="str">
        <f t="shared" si="544"/>
        <v>2020</v>
      </c>
      <c r="B17428" s="263" t="s">
        <v>2228</v>
      </c>
      <c r="C17428" s="264" t="s">
        <v>138</v>
      </c>
      <c r="D17428" s="74" t="str">
        <f t="shared" si="545"/>
        <v>fev/2020</v>
      </c>
      <c r="E17428" s="267">
        <v>43887</v>
      </c>
      <c r="F17428" s="285">
        <v>109139</v>
      </c>
      <c r="G17428" s="285" t="s">
        <v>2229</v>
      </c>
      <c r="H17428" s="268" t="s">
        <v>528</v>
      </c>
      <c r="I17428" s="268" t="s">
        <v>2181</v>
      </c>
      <c r="J17428" s="268">
        <v>-337.46</v>
      </c>
      <c r="K17428" s="83" t="str">
        <f>IFERROR(IFERROR(VLOOKUP(I17428,'DE-PARA'!B:D,3,0),VLOOKUP(I17428,'DE-PARA'!C:D,2,0)),"NÃO ENCONTRADO")</f>
        <v>Materiais</v>
      </c>
      <c r="L17428" s="50" t="str">
        <f>VLOOKUP(K17428,'Base -Receita-Despesa'!$B:$AS,1,FALSE)</f>
        <v>Materiais</v>
      </c>
    </row>
    <row r="17429" spans="1:12" x14ac:dyDescent="0.3">
      <c r="A17429" s="82" t="str">
        <f t="shared" si="544"/>
        <v>2020</v>
      </c>
      <c r="B17429" s="263" t="s">
        <v>2228</v>
      </c>
      <c r="C17429" s="264" t="s">
        <v>138</v>
      </c>
      <c r="D17429" s="74" t="str">
        <f t="shared" si="545"/>
        <v>fev/2020</v>
      </c>
      <c r="E17429" s="267">
        <v>43887</v>
      </c>
      <c r="F17429" s="285">
        <v>347472</v>
      </c>
      <c r="G17429" s="285" t="s">
        <v>2229</v>
      </c>
      <c r="H17429" s="268" t="s">
        <v>5238</v>
      </c>
      <c r="I17429" s="268" t="s">
        <v>2181</v>
      </c>
      <c r="J17429" s="269">
        <v>-1704</v>
      </c>
      <c r="K17429" s="83" t="str">
        <f>IFERROR(IFERROR(VLOOKUP(I17429,'DE-PARA'!B:D,3,0),VLOOKUP(I17429,'DE-PARA'!C:D,2,0)),"NÃO ENCONTRADO")</f>
        <v>Materiais</v>
      </c>
      <c r="L17429" s="50" t="str">
        <f>VLOOKUP(K17429,'Base -Receita-Despesa'!$B:$AS,1,FALSE)</f>
        <v>Materiais</v>
      </c>
    </row>
    <row r="17430" spans="1:12" x14ac:dyDescent="0.3">
      <c r="A17430" s="82" t="str">
        <f t="shared" si="544"/>
        <v>2020</v>
      </c>
      <c r="B17430" s="263" t="s">
        <v>2228</v>
      </c>
      <c r="C17430" s="264" t="s">
        <v>138</v>
      </c>
      <c r="D17430" s="74" t="str">
        <f t="shared" si="545"/>
        <v>fev/2020</v>
      </c>
      <c r="E17430" s="267">
        <v>43887</v>
      </c>
      <c r="F17430" s="285">
        <v>8148</v>
      </c>
      <c r="G17430" s="285" t="s">
        <v>2229</v>
      </c>
      <c r="H17430" s="268" t="s">
        <v>5273</v>
      </c>
      <c r="I17430" s="268" t="s">
        <v>2181</v>
      </c>
      <c r="J17430" s="269">
        <v>-3018.4</v>
      </c>
      <c r="K17430" s="83" t="str">
        <f>IFERROR(IFERROR(VLOOKUP(I17430,'DE-PARA'!B:D,3,0),VLOOKUP(I17430,'DE-PARA'!C:D,2,0)),"NÃO ENCONTRADO")</f>
        <v>Materiais</v>
      </c>
      <c r="L17430" s="50" t="str">
        <f>VLOOKUP(K17430,'Base -Receita-Despesa'!$B:$AS,1,FALSE)</f>
        <v>Materiais</v>
      </c>
    </row>
    <row r="17431" spans="1:12" x14ac:dyDescent="0.3">
      <c r="A17431" s="82" t="str">
        <f t="shared" si="544"/>
        <v>2020</v>
      </c>
      <c r="B17431" s="263" t="s">
        <v>2228</v>
      </c>
      <c r="C17431" s="264" t="s">
        <v>138</v>
      </c>
      <c r="D17431" s="74" t="str">
        <f t="shared" si="545"/>
        <v>fev/2020</v>
      </c>
      <c r="E17431" s="267">
        <v>43887</v>
      </c>
      <c r="F17431" s="285">
        <v>73407</v>
      </c>
      <c r="G17431" s="285" t="s">
        <v>2330</v>
      </c>
      <c r="H17431" s="268" t="s">
        <v>5203</v>
      </c>
      <c r="I17431" s="268" t="s">
        <v>2183</v>
      </c>
      <c r="J17431" s="268">
        <v>-107.49</v>
      </c>
      <c r="K17431" s="83" t="str">
        <f>IFERROR(IFERROR(VLOOKUP(I17431,'DE-PARA'!B:D,3,0),VLOOKUP(I17431,'DE-PARA'!C:D,2,0)),"NÃO ENCONTRADO")</f>
        <v>Materiais</v>
      </c>
      <c r="L17431" s="50" t="str">
        <f>VLOOKUP(K17431,'Base -Receita-Despesa'!$B:$AS,1,FALSE)</f>
        <v>Materiais</v>
      </c>
    </row>
    <row r="17432" spans="1:12" x14ac:dyDescent="0.3">
      <c r="A17432" s="82" t="str">
        <f t="shared" si="544"/>
        <v>2020</v>
      </c>
      <c r="B17432" s="263" t="s">
        <v>2228</v>
      </c>
      <c r="C17432" s="264" t="s">
        <v>138</v>
      </c>
      <c r="D17432" s="74" t="str">
        <f t="shared" si="545"/>
        <v>fev/2020</v>
      </c>
      <c r="E17432" s="267">
        <v>43887</v>
      </c>
      <c r="F17432" s="285">
        <v>73407</v>
      </c>
      <c r="G17432" s="285" t="s">
        <v>2324</v>
      </c>
      <c r="H17432" s="268" t="s">
        <v>5203</v>
      </c>
      <c r="I17432" s="268" t="s">
        <v>2183</v>
      </c>
      <c r="J17432" s="268">
        <v>-107.49</v>
      </c>
      <c r="K17432" s="83" t="str">
        <f>IFERROR(IFERROR(VLOOKUP(I17432,'DE-PARA'!B:D,3,0),VLOOKUP(I17432,'DE-PARA'!C:D,2,0)),"NÃO ENCONTRADO")</f>
        <v>Materiais</v>
      </c>
      <c r="L17432" s="50" t="str">
        <f>VLOOKUP(K17432,'Base -Receita-Despesa'!$B:$AS,1,FALSE)</f>
        <v>Materiais</v>
      </c>
    </row>
    <row r="17433" spans="1:12" x14ac:dyDescent="0.3">
      <c r="A17433" s="82" t="str">
        <f t="shared" si="544"/>
        <v>2020</v>
      </c>
      <c r="B17433" s="263" t="s">
        <v>2228</v>
      </c>
      <c r="C17433" s="264" t="s">
        <v>138</v>
      </c>
      <c r="D17433" s="74" t="str">
        <f t="shared" si="545"/>
        <v>fev/2020</v>
      </c>
      <c r="E17433" s="267">
        <v>43887</v>
      </c>
      <c r="F17433" s="285">
        <v>32738</v>
      </c>
      <c r="G17433" s="285" t="s">
        <v>2229</v>
      </c>
      <c r="H17433" s="268" t="s">
        <v>5172</v>
      </c>
      <c r="I17433" s="268" t="s">
        <v>2182</v>
      </c>
      <c r="J17433" s="268">
        <v>-182.08</v>
      </c>
      <c r="K17433" s="83" t="str">
        <f>IFERROR(IFERROR(VLOOKUP(I17433,'DE-PARA'!B:D,3,0),VLOOKUP(I17433,'DE-PARA'!C:D,2,0)),"NÃO ENCONTRADO")</f>
        <v>Materiais</v>
      </c>
      <c r="L17433" s="50" t="str">
        <f>VLOOKUP(K17433,'Base -Receita-Despesa'!$B:$AS,1,FALSE)</f>
        <v>Materiais</v>
      </c>
    </row>
    <row r="17434" spans="1:12" x14ac:dyDescent="0.3">
      <c r="A17434" s="82" t="str">
        <f t="shared" si="544"/>
        <v>2020</v>
      </c>
      <c r="B17434" s="263" t="s">
        <v>2228</v>
      </c>
      <c r="C17434" s="264" t="s">
        <v>138</v>
      </c>
      <c r="D17434" s="74" t="str">
        <f t="shared" si="545"/>
        <v>fev/2020</v>
      </c>
      <c r="E17434" s="267">
        <v>43887</v>
      </c>
      <c r="F17434" s="285">
        <v>15795</v>
      </c>
      <c r="G17434" s="285" t="s">
        <v>2229</v>
      </c>
      <c r="H17434" s="268" t="s">
        <v>5131</v>
      </c>
      <c r="I17434" s="268" t="s">
        <v>200</v>
      </c>
      <c r="J17434" s="269">
        <v>-9308.61</v>
      </c>
      <c r="K17434" s="83" t="str">
        <f>IFERROR(IFERROR(VLOOKUP(I17434,'DE-PARA'!B:D,3,0),VLOOKUP(I17434,'DE-PARA'!C:D,2,0)),"NÃO ENCONTRADO")</f>
        <v>Serviços</v>
      </c>
      <c r="L17434" s="50" t="str">
        <f>VLOOKUP(K17434,'Base -Receita-Despesa'!$B:$AS,1,FALSE)</f>
        <v>Serviços</v>
      </c>
    </row>
    <row r="17435" spans="1:12" x14ac:dyDescent="0.3">
      <c r="A17435" s="82" t="str">
        <f t="shared" si="544"/>
        <v>2020</v>
      </c>
      <c r="B17435" s="263" t="s">
        <v>2228</v>
      </c>
      <c r="C17435" s="264" t="s">
        <v>138</v>
      </c>
      <c r="D17435" s="74" t="str">
        <f t="shared" si="545"/>
        <v>fev/2020</v>
      </c>
      <c r="E17435" s="267">
        <v>43887</v>
      </c>
      <c r="F17435" s="285">
        <v>99252</v>
      </c>
      <c r="G17435" s="285" t="s">
        <v>2229</v>
      </c>
      <c r="H17435" s="268" t="s">
        <v>5263</v>
      </c>
      <c r="I17435" s="268" t="s">
        <v>2194</v>
      </c>
      <c r="J17435" s="269">
        <v>-7350</v>
      </c>
      <c r="K17435" s="83" t="str">
        <f>IFERROR(IFERROR(VLOOKUP(I17435,'DE-PARA'!B:D,3,0),VLOOKUP(I17435,'DE-PARA'!C:D,2,0)),"NÃO ENCONTRADO")</f>
        <v>Materiais</v>
      </c>
      <c r="L17435" s="50" t="str">
        <f>VLOOKUP(K17435,'Base -Receita-Despesa'!$B:$AS,1,FALSE)</f>
        <v>Materiais</v>
      </c>
    </row>
    <row r="17436" spans="1:12" x14ac:dyDescent="0.3">
      <c r="A17436" s="82" t="str">
        <f t="shared" si="544"/>
        <v>2020</v>
      </c>
      <c r="B17436" s="263" t="s">
        <v>2228</v>
      </c>
      <c r="C17436" s="264" t="s">
        <v>138</v>
      </c>
      <c r="D17436" s="74" t="str">
        <f t="shared" si="545"/>
        <v>fev/2020</v>
      </c>
      <c r="E17436" s="267">
        <v>43887</v>
      </c>
      <c r="F17436" s="285">
        <v>9807</v>
      </c>
      <c r="G17436" s="285" t="s">
        <v>2229</v>
      </c>
      <c r="H17436" s="268" t="s">
        <v>5274</v>
      </c>
      <c r="I17436" s="268" t="s">
        <v>2182</v>
      </c>
      <c r="J17436" s="268">
        <v>-475.69</v>
      </c>
      <c r="K17436" s="83" t="str">
        <f>IFERROR(IFERROR(VLOOKUP(I17436,'DE-PARA'!B:D,3,0),VLOOKUP(I17436,'DE-PARA'!C:D,2,0)),"NÃO ENCONTRADO")</f>
        <v>Materiais</v>
      </c>
      <c r="L17436" s="50" t="str">
        <f>VLOOKUP(K17436,'Base -Receita-Despesa'!$B:$AS,1,FALSE)</f>
        <v>Materiais</v>
      </c>
    </row>
    <row r="17437" spans="1:12" x14ac:dyDescent="0.3">
      <c r="A17437" s="82" t="str">
        <f t="shared" si="544"/>
        <v>2020</v>
      </c>
      <c r="B17437" s="263" t="s">
        <v>2228</v>
      </c>
      <c r="C17437" s="264" t="s">
        <v>138</v>
      </c>
      <c r="D17437" s="74" t="str">
        <f t="shared" si="545"/>
        <v>fev/2020</v>
      </c>
      <c r="E17437" s="267">
        <v>43887</v>
      </c>
      <c r="F17437" s="285" t="s">
        <v>1261</v>
      </c>
      <c r="G17437" s="285" t="s">
        <v>2229</v>
      </c>
      <c r="H17437" s="268" t="s">
        <v>2250</v>
      </c>
      <c r="I17437" s="268" t="s">
        <v>135</v>
      </c>
      <c r="J17437" s="268">
        <v>-9.5</v>
      </c>
      <c r="K17437" s="83" t="str">
        <f>IFERROR(IFERROR(VLOOKUP(I17437,'DE-PARA'!B:D,3,0),VLOOKUP(I17437,'DE-PARA'!C:D,2,0)),"NÃO ENCONTRADO")</f>
        <v>Outras Saídas</v>
      </c>
      <c r="L17437" s="50" t="str">
        <f>VLOOKUP(K17437,'Base -Receita-Despesa'!$B:$AS,1,FALSE)</f>
        <v>Outras Saídas</v>
      </c>
    </row>
    <row r="17438" spans="1:12" x14ac:dyDescent="0.3">
      <c r="A17438" s="82" t="str">
        <f t="shared" si="544"/>
        <v>2020</v>
      </c>
      <c r="B17438" s="263" t="s">
        <v>2228</v>
      </c>
      <c r="C17438" s="264" t="s">
        <v>138</v>
      </c>
      <c r="D17438" s="74" t="str">
        <f t="shared" si="545"/>
        <v>fev/2020</v>
      </c>
      <c r="E17438" s="267">
        <v>43887</v>
      </c>
      <c r="F17438" s="285" t="s">
        <v>1261</v>
      </c>
      <c r="G17438" s="285" t="s">
        <v>2229</v>
      </c>
      <c r="H17438" s="268" t="s">
        <v>2250</v>
      </c>
      <c r="I17438" s="268" t="s">
        <v>135</v>
      </c>
      <c r="J17438" s="268">
        <v>-9.5</v>
      </c>
      <c r="K17438" s="83" t="str">
        <f>IFERROR(IFERROR(VLOOKUP(I17438,'DE-PARA'!B:D,3,0),VLOOKUP(I17438,'DE-PARA'!C:D,2,0)),"NÃO ENCONTRADO")</f>
        <v>Outras Saídas</v>
      </c>
      <c r="L17438" s="50" t="str">
        <f>VLOOKUP(K17438,'Base -Receita-Despesa'!$B:$AS,1,FALSE)</f>
        <v>Outras Saídas</v>
      </c>
    </row>
    <row r="17439" spans="1:12" x14ac:dyDescent="0.3">
      <c r="A17439" s="82" t="str">
        <f t="shared" si="544"/>
        <v>2020</v>
      </c>
      <c r="B17439" s="263" t="s">
        <v>2228</v>
      </c>
      <c r="C17439" s="264" t="s">
        <v>138</v>
      </c>
      <c r="D17439" s="74" t="str">
        <f t="shared" si="545"/>
        <v>fev/2020</v>
      </c>
      <c r="E17439" s="267">
        <v>43887</v>
      </c>
      <c r="F17439" s="285" t="s">
        <v>1261</v>
      </c>
      <c r="G17439" s="285" t="s">
        <v>2229</v>
      </c>
      <c r="H17439" s="268" t="s">
        <v>2250</v>
      </c>
      <c r="I17439" s="268" t="s">
        <v>135</v>
      </c>
      <c r="J17439" s="268">
        <v>-9.5</v>
      </c>
      <c r="K17439" s="83" t="str">
        <f>IFERROR(IFERROR(VLOOKUP(I17439,'DE-PARA'!B:D,3,0),VLOOKUP(I17439,'DE-PARA'!C:D,2,0)),"NÃO ENCONTRADO")</f>
        <v>Outras Saídas</v>
      </c>
      <c r="L17439" s="50" t="str">
        <f>VLOOKUP(K17439,'Base -Receita-Despesa'!$B:$AS,1,FALSE)</f>
        <v>Outras Saídas</v>
      </c>
    </row>
    <row r="17440" spans="1:12" x14ac:dyDescent="0.3">
      <c r="A17440" s="82" t="str">
        <f t="shared" si="544"/>
        <v>2020</v>
      </c>
      <c r="B17440" s="263" t="s">
        <v>2228</v>
      </c>
      <c r="C17440" s="264" t="s">
        <v>138</v>
      </c>
      <c r="D17440" s="74" t="str">
        <f t="shared" si="545"/>
        <v>fev/2020</v>
      </c>
      <c r="E17440" s="267">
        <v>43887</v>
      </c>
      <c r="F17440" s="285" t="s">
        <v>1070</v>
      </c>
      <c r="G17440" s="285" t="s">
        <v>2229</v>
      </c>
      <c r="H17440" s="268" t="s">
        <v>1071</v>
      </c>
      <c r="I17440" s="268" t="s">
        <v>2237</v>
      </c>
      <c r="J17440" s="269">
        <v>24222.61</v>
      </c>
      <c r="K17440" s="83" t="str">
        <f>IFERROR(IFERROR(VLOOKUP(I17440,'DE-PARA'!B:D,3,0),VLOOKUP(I17440,'DE-PARA'!C:D,2,0)),"NÃO ENCONTRADO")</f>
        <v>Entrada Conta Aplicação (+)</v>
      </c>
      <c r="L17440" s="50" t="str">
        <f>VLOOKUP(K17440,'Base -Receita-Despesa'!$B:$AS,1,FALSE)</f>
        <v>ENTRADA CONTA APLICAÇÃO (+)</v>
      </c>
    </row>
    <row r="17441" spans="1:12" x14ac:dyDescent="0.3">
      <c r="A17441" s="82" t="str">
        <f t="shared" si="544"/>
        <v>2020</v>
      </c>
      <c r="B17441" s="263" t="s">
        <v>2228</v>
      </c>
      <c r="C17441" s="264" t="s">
        <v>138</v>
      </c>
      <c r="D17441" s="74" t="str">
        <f t="shared" si="545"/>
        <v>fev/2020</v>
      </c>
      <c r="E17441" s="267">
        <v>43888</v>
      </c>
      <c r="F17441" s="285">
        <v>73406</v>
      </c>
      <c r="G17441" s="285" t="s">
        <v>2229</v>
      </c>
      <c r="H17441" s="268" t="s">
        <v>5203</v>
      </c>
      <c r="I17441" s="268" t="s">
        <v>2182</v>
      </c>
      <c r="J17441" s="268">
        <v>-714.42</v>
      </c>
      <c r="K17441" s="83" t="str">
        <f>IFERROR(IFERROR(VLOOKUP(I17441,'DE-PARA'!B:D,3,0),VLOOKUP(I17441,'DE-PARA'!C:D,2,0)),"NÃO ENCONTRADO")</f>
        <v>Materiais</v>
      </c>
      <c r="L17441" s="50" t="str">
        <f>VLOOKUP(K17441,'Base -Receita-Despesa'!$B:$AS,1,FALSE)</f>
        <v>Materiais</v>
      </c>
    </row>
    <row r="17442" spans="1:12" x14ac:dyDescent="0.3">
      <c r="A17442" s="82" t="str">
        <f t="shared" si="544"/>
        <v>2020</v>
      </c>
      <c r="B17442" s="263" t="s">
        <v>2228</v>
      </c>
      <c r="C17442" s="264" t="s">
        <v>138</v>
      </c>
      <c r="D17442" s="74" t="str">
        <f t="shared" si="545"/>
        <v>fev/2020</v>
      </c>
      <c r="E17442" s="267">
        <v>43888</v>
      </c>
      <c r="F17442" s="285">
        <v>383</v>
      </c>
      <c r="G17442" s="285" t="s">
        <v>2229</v>
      </c>
      <c r="H17442" s="268" t="s">
        <v>5275</v>
      </c>
      <c r="I17442" s="268" t="s">
        <v>157</v>
      </c>
      <c r="J17442" s="269">
        <v>-8955.61</v>
      </c>
      <c r="K17442" s="83" t="str">
        <f>IFERROR(IFERROR(VLOOKUP(I17442,'DE-PARA'!B:D,3,0),VLOOKUP(I17442,'DE-PARA'!C:D,2,0)),"NÃO ENCONTRADO")</f>
        <v>Materiais</v>
      </c>
      <c r="L17442" s="50" t="str">
        <f>VLOOKUP(K17442,'Base -Receita-Despesa'!$B:$AS,1,FALSE)</f>
        <v>Materiais</v>
      </c>
    </row>
    <row r="17443" spans="1:12" x14ac:dyDescent="0.3">
      <c r="A17443" s="82" t="str">
        <f t="shared" si="544"/>
        <v>2020</v>
      </c>
      <c r="B17443" s="263" t="s">
        <v>2228</v>
      </c>
      <c r="C17443" s="264" t="s">
        <v>138</v>
      </c>
      <c r="D17443" s="74" t="str">
        <f t="shared" si="545"/>
        <v>fev/2020</v>
      </c>
      <c r="E17443" s="267">
        <v>43888</v>
      </c>
      <c r="F17443" s="285">
        <v>108377</v>
      </c>
      <c r="G17443" s="285" t="s">
        <v>2229</v>
      </c>
      <c r="H17443" s="268" t="s">
        <v>528</v>
      </c>
      <c r="I17443" s="268" t="s">
        <v>2182</v>
      </c>
      <c r="J17443" s="269">
        <v>-1950</v>
      </c>
      <c r="K17443" s="83" t="str">
        <f>IFERROR(IFERROR(VLOOKUP(I17443,'DE-PARA'!B:D,3,0),VLOOKUP(I17443,'DE-PARA'!C:D,2,0)),"NÃO ENCONTRADO")</f>
        <v>Materiais</v>
      </c>
      <c r="L17443" s="50" t="str">
        <f>VLOOKUP(K17443,'Base -Receita-Despesa'!$B:$AS,1,FALSE)</f>
        <v>Materiais</v>
      </c>
    </row>
    <row r="17444" spans="1:12" x14ac:dyDescent="0.3">
      <c r="A17444" s="82" t="str">
        <f t="shared" si="544"/>
        <v>2020</v>
      </c>
      <c r="B17444" s="263" t="s">
        <v>2228</v>
      </c>
      <c r="C17444" s="264" t="s">
        <v>138</v>
      </c>
      <c r="D17444" s="74" t="str">
        <f t="shared" si="545"/>
        <v>fev/2020</v>
      </c>
      <c r="E17444" s="267">
        <v>43888</v>
      </c>
      <c r="F17444" s="285" t="s">
        <v>1008</v>
      </c>
      <c r="G17444" s="285" t="s">
        <v>2229</v>
      </c>
      <c r="H17444" s="268" t="s">
        <v>132</v>
      </c>
      <c r="I17444" s="268" t="s">
        <v>133</v>
      </c>
      <c r="J17444" s="269">
        <v>-2546.4699999999998</v>
      </c>
      <c r="K17444" s="83" t="str">
        <f>IFERROR(IFERROR(VLOOKUP(I17444,'DE-PARA'!B:D,3,0),VLOOKUP(I17444,'DE-PARA'!C:D,2,0)),"NÃO ENCONTRADO")</f>
        <v>Pessoal</v>
      </c>
      <c r="L17444" s="50" t="str">
        <f>VLOOKUP(K17444,'Base -Receita-Despesa'!$B:$AS,1,FALSE)</f>
        <v>Pessoal</v>
      </c>
    </row>
    <row r="17445" spans="1:12" x14ac:dyDescent="0.3">
      <c r="A17445" s="82" t="str">
        <f t="shared" si="544"/>
        <v>2020</v>
      </c>
      <c r="B17445" s="263" t="s">
        <v>2228</v>
      </c>
      <c r="C17445" s="264" t="s">
        <v>138</v>
      </c>
      <c r="D17445" s="74" t="str">
        <f t="shared" si="545"/>
        <v>fev/2020</v>
      </c>
      <c r="E17445" s="267">
        <v>43888</v>
      </c>
      <c r="F17445" s="285" t="s">
        <v>1261</v>
      </c>
      <c r="G17445" s="285" t="s">
        <v>2229</v>
      </c>
      <c r="H17445" s="268" t="s">
        <v>2250</v>
      </c>
      <c r="I17445" s="268" t="s">
        <v>135</v>
      </c>
      <c r="J17445" s="268">
        <v>-9.5</v>
      </c>
      <c r="K17445" s="83" t="str">
        <f>IFERROR(IFERROR(VLOOKUP(I17445,'DE-PARA'!B:D,3,0),VLOOKUP(I17445,'DE-PARA'!C:D,2,0)),"NÃO ENCONTRADO")</f>
        <v>Outras Saídas</v>
      </c>
      <c r="L17445" s="50" t="str">
        <f>VLOOKUP(K17445,'Base -Receita-Despesa'!$B:$AS,1,FALSE)</f>
        <v>Outras Saídas</v>
      </c>
    </row>
    <row r="17446" spans="1:12" x14ac:dyDescent="0.3">
      <c r="A17446" s="82" t="str">
        <f t="shared" si="544"/>
        <v>2020</v>
      </c>
      <c r="B17446" s="263" t="s">
        <v>2228</v>
      </c>
      <c r="C17446" s="264" t="s">
        <v>138</v>
      </c>
      <c r="D17446" s="74" t="str">
        <f t="shared" si="545"/>
        <v>fev/2020</v>
      </c>
      <c r="E17446" s="267">
        <v>43888</v>
      </c>
      <c r="F17446" s="285" t="s">
        <v>1261</v>
      </c>
      <c r="G17446" s="285" t="s">
        <v>2229</v>
      </c>
      <c r="H17446" s="268" t="s">
        <v>2250</v>
      </c>
      <c r="I17446" s="268" t="s">
        <v>135</v>
      </c>
      <c r="J17446" s="268">
        <v>-9.5</v>
      </c>
      <c r="K17446" s="83" t="str">
        <f>IFERROR(IFERROR(VLOOKUP(I17446,'DE-PARA'!B:D,3,0),VLOOKUP(I17446,'DE-PARA'!C:D,2,0)),"NÃO ENCONTRADO")</f>
        <v>Outras Saídas</v>
      </c>
      <c r="L17446" s="50" t="str">
        <f>VLOOKUP(K17446,'Base -Receita-Despesa'!$B:$AS,1,FALSE)</f>
        <v>Outras Saídas</v>
      </c>
    </row>
    <row r="17447" spans="1:12" x14ac:dyDescent="0.3">
      <c r="A17447" s="82" t="str">
        <f t="shared" si="544"/>
        <v>2020</v>
      </c>
      <c r="B17447" s="263" t="s">
        <v>2228</v>
      </c>
      <c r="C17447" s="264" t="s">
        <v>138</v>
      </c>
      <c r="D17447" s="74" t="str">
        <f t="shared" si="545"/>
        <v>fev/2020</v>
      </c>
      <c r="E17447" s="267">
        <v>43888</v>
      </c>
      <c r="F17447" s="285" t="s">
        <v>1261</v>
      </c>
      <c r="G17447" s="285" t="s">
        <v>2229</v>
      </c>
      <c r="H17447" s="268" t="s">
        <v>2250</v>
      </c>
      <c r="I17447" s="268" t="s">
        <v>135</v>
      </c>
      <c r="J17447" s="268">
        <v>-9.5</v>
      </c>
      <c r="K17447" s="83" t="str">
        <f>IFERROR(IFERROR(VLOOKUP(I17447,'DE-PARA'!B:D,3,0),VLOOKUP(I17447,'DE-PARA'!C:D,2,0)),"NÃO ENCONTRADO")</f>
        <v>Outras Saídas</v>
      </c>
      <c r="L17447" s="50" t="str">
        <f>VLOOKUP(K17447,'Base -Receita-Despesa'!$B:$AS,1,FALSE)</f>
        <v>Outras Saídas</v>
      </c>
    </row>
    <row r="17448" spans="1:12" x14ac:dyDescent="0.3">
      <c r="A17448" s="82" t="str">
        <f t="shared" si="544"/>
        <v>2020</v>
      </c>
      <c r="B17448" s="263" t="s">
        <v>2228</v>
      </c>
      <c r="C17448" s="264" t="s">
        <v>138</v>
      </c>
      <c r="D17448" s="74" t="str">
        <f t="shared" si="545"/>
        <v>fev/2020</v>
      </c>
      <c r="E17448" s="267">
        <v>43888</v>
      </c>
      <c r="F17448" s="285" t="s">
        <v>1261</v>
      </c>
      <c r="G17448" s="285" t="s">
        <v>2229</v>
      </c>
      <c r="H17448" s="268" t="s">
        <v>262</v>
      </c>
      <c r="I17448" s="268" t="s">
        <v>135</v>
      </c>
      <c r="J17448" s="268">
        <v>-215.25</v>
      </c>
      <c r="K17448" s="83" t="str">
        <f>IFERROR(IFERROR(VLOOKUP(I17448,'DE-PARA'!B:D,3,0),VLOOKUP(I17448,'DE-PARA'!C:D,2,0)),"NÃO ENCONTRADO")</f>
        <v>Outras Saídas</v>
      </c>
      <c r="L17448" s="50" t="str">
        <f>VLOOKUP(K17448,'Base -Receita-Despesa'!$B:$AS,1,FALSE)</f>
        <v>Outras Saídas</v>
      </c>
    </row>
    <row r="17449" spans="1:12" x14ac:dyDescent="0.3">
      <c r="A17449" s="82" t="str">
        <f t="shared" si="544"/>
        <v>2020</v>
      </c>
      <c r="B17449" s="263" t="s">
        <v>2228</v>
      </c>
      <c r="C17449" s="264" t="s">
        <v>138</v>
      </c>
      <c r="D17449" s="74" t="str">
        <f t="shared" si="545"/>
        <v>fev/2020</v>
      </c>
      <c r="E17449" s="267">
        <v>43888</v>
      </c>
      <c r="F17449" s="285" t="s">
        <v>1070</v>
      </c>
      <c r="G17449" s="285" t="s">
        <v>2229</v>
      </c>
      <c r="H17449" s="268" t="s">
        <v>1071</v>
      </c>
      <c r="I17449" s="268" t="s">
        <v>2237</v>
      </c>
      <c r="J17449" s="269">
        <v>14410.25</v>
      </c>
      <c r="K17449" s="83" t="str">
        <f>IFERROR(IFERROR(VLOOKUP(I17449,'DE-PARA'!B:D,3,0),VLOOKUP(I17449,'DE-PARA'!C:D,2,0)),"NÃO ENCONTRADO")</f>
        <v>Entrada Conta Aplicação (+)</v>
      </c>
      <c r="L17449" s="50" t="str">
        <f>VLOOKUP(K17449,'Base -Receita-Despesa'!$B:$AS,1,FALSE)</f>
        <v>ENTRADA CONTA APLICAÇÃO (+)</v>
      </c>
    </row>
    <row r="17450" spans="1:12" x14ac:dyDescent="0.3">
      <c r="A17450" s="82" t="str">
        <f t="shared" ref="A17450:A17513" si="546">IF(K17450="NÃO ENCONTRADO",0,RIGHT(D17450,4))</f>
        <v>2020</v>
      </c>
      <c r="B17450" s="263" t="s">
        <v>2228</v>
      </c>
      <c r="C17450" s="264" t="s">
        <v>138</v>
      </c>
      <c r="D17450" s="74" t="str">
        <f t="shared" si="545"/>
        <v>fev/2020</v>
      </c>
      <c r="E17450" s="267">
        <v>43889</v>
      </c>
      <c r="F17450" s="285" t="s">
        <v>1267</v>
      </c>
      <c r="G17450" s="285" t="s">
        <v>2229</v>
      </c>
      <c r="H17450" s="268" t="s">
        <v>5225</v>
      </c>
      <c r="I17450" s="268" t="s">
        <v>160</v>
      </c>
      <c r="J17450" s="268">
        <v>525.27</v>
      </c>
      <c r="K17450" s="83" t="str">
        <f>IFERROR(IFERROR(VLOOKUP(I17450,'DE-PARA'!B:D,3,0),VLOOKUP(I17450,'DE-PARA'!C:D,2,0)),"NÃO ENCONTRADO")</f>
        <v>Outras Saídas</v>
      </c>
      <c r="L17450" s="50" t="str">
        <f>VLOOKUP(K17450,'Base -Receita-Despesa'!$B:$AS,1,FALSE)</f>
        <v>Outras Saídas</v>
      </c>
    </row>
    <row r="17451" spans="1:12" x14ac:dyDescent="0.3">
      <c r="A17451" s="82" t="str">
        <f t="shared" si="546"/>
        <v>2020</v>
      </c>
      <c r="B17451" s="263" t="s">
        <v>2228</v>
      </c>
      <c r="C17451" s="264" t="s">
        <v>138</v>
      </c>
      <c r="D17451" s="74" t="str">
        <f t="shared" si="545"/>
        <v>fev/2020</v>
      </c>
      <c r="E17451" s="267">
        <v>43889</v>
      </c>
      <c r="F17451" s="285">
        <v>394</v>
      </c>
      <c r="G17451" s="285" t="s">
        <v>2229</v>
      </c>
      <c r="H17451" s="268" t="s">
        <v>5275</v>
      </c>
      <c r="I17451" s="268" t="s">
        <v>2182</v>
      </c>
      <c r="J17451" s="268">
        <v>-200</v>
      </c>
      <c r="K17451" s="83" t="str">
        <f>IFERROR(IFERROR(VLOOKUP(I17451,'DE-PARA'!B:D,3,0),VLOOKUP(I17451,'DE-PARA'!C:D,2,0)),"NÃO ENCONTRADO")</f>
        <v>Materiais</v>
      </c>
      <c r="L17451" s="50" t="str">
        <f>VLOOKUP(K17451,'Base -Receita-Despesa'!$B:$AS,1,FALSE)</f>
        <v>Materiais</v>
      </c>
    </row>
    <row r="17452" spans="1:12" x14ac:dyDescent="0.3">
      <c r="A17452" s="82" t="str">
        <f t="shared" si="546"/>
        <v>2020</v>
      </c>
      <c r="B17452" s="263" t="s">
        <v>2228</v>
      </c>
      <c r="C17452" s="264" t="s">
        <v>138</v>
      </c>
      <c r="D17452" s="74" t="str">
        <f t="shared" si="545"/>
        <v>fev/2020</v>
      </c>
      <c r="E17452" s="267">
        <v>43889</v>
      </c>
      <c r="F17452" s="285" t="s">
        <v>4423</v>
      </c>
      <c r="G17452" s="285" t="s">
        <v>2229</v>
      </c>
      <c r="H17452" s="268" t="s">
        <v>5276</v>
      </c>
      <c r="I17452" s="268" t="s">
        <v>540</v>
      </c>
      <c r="J17452" s="268">
        <v>-373.14</v>
      </c>
      <c r="K17452" s="83" t="str">
        <f>IFERROR(IFERROR(VLOOKUP(I17452,'DE-PARA'!B:D,3,0),VLOOKUP(I17452,'DE-PARA'!C:D,2,0)),"NÃO ENCONTRADO")</f>
        <v>Tributos, Taxas e Contribuições</v>
      </c>
      <c r="L17452" s="50" t="str">
        <f>VLOOKUP(K17452,'Base -Receita-Despesa'!$B:$AS,1,FALSE)</f>
        <v>Tributos, Taxas e Contribuições</v>
      </c>
    </row>
    <row r="17453" spans="1:12" x14ac:dyDescent="0.3">
      <c r="A17453" s="82" t="str">
        <f t="shared" si="546"/>
        <v>2020</v>
      </c>
      <c r="B17453" s="263" t="s">
        <v>2228</v>
      </c>
      <c r="C17453" s="264" t="s">
        <v>138</v>
      </c>
      <c r="D17453" s="74" t="str">
        <f t="shared" si="545"/>
        <v>fev/2020</v>
      </c>
      <c r="E17453" s="267">
        <v>43889</v>
      </c>
      <c r="F17453" s="285">
        <v>1061</v>
      </c>
      <c r="G17453" s="285" t="s">
        <v>2229</v>
      </c>
      <c r="H17453" s="268" t="s">
        <v>5277</v>
      </c>
      <c r="I17453" s="268" t="s">
        <v>2194</v>
      </c>
      <c r="J17453" s="269">
        <v>-2683.97</v>
      </c>
      <c r="K17453" s="83" t="str">
        <f>IFERROR(IFERROR(VLOOKUP(I17453,'DE-PARA'!B:D,3,0),VLOOKUP(I17453,'DE-PARA'!C:D,2,0)),"NÃO ENCONTRADO")</f>
        <v>Materiais</v>
      </c>
      <c r="L17453" s="50" t="str">
        <f>VLOOKUP(K17453,'Base -Receita-Despesa'!$B:$AS,1,FALSE)</f>
        <v>Materiais</v>
      </c>
    </row>
    <row r="17454" spans="1:12" x14ac:dyDescent="0.3">
      <c r="A17454" s="82" t="str">
        <f t="shared" si="546"/>
        <v>2020</v>
      </c>
      <c r="B17454" s="263" t="s">
        <v>2228</v>
      </c>
      <c r="C17454" s="264" t="s">
        <v>138</v>
      </c>
      <c r="D17454" s="74" t="str">
        <f t="shared" si="545"/>
        <v>fev/2020</v>
      </c>
      <c r="E17454" s="267">
        <v>43889</v>
      </c>
      <c r="F17454" s="285" t="s">
        <v>1008</v>
      </c>
      <c r="G17454" s="285" t="s">
        <v>2229</v>
      </c>
      <c r="H17454" s="268" t="s">
        <v>2965</v>
      </c>
      <c r="I17454" s="268" t="s">
        <v>133</v>
      </c>
      <c r="J17454" s="269">
        <v>-8341.24</v>
      </c>
      <c r="K17454" s="83" t="str">
        <f>IFERROR(IFERROR(VLOOKUP(I17454,'DE-PARA'!B:D,3,0),VLOOKUP(I17454,'DE-PARA'!C:D,2,0)),"NÃO ENCONTRADO")</f>
        <v>Pessoal</v>
      </c>
      <c r="L17454" s="50" t="str">
        <f>VLOOKUP(K17454,'Base -Receita-Despesa'!$B:$AS,1,FALSE)</f>
        <v>Pessoal</v>
      </c>
    </row>
    <row r="17455" spans="1:12" x14ac:dyDescent="0.3">
      <c r="A17455" s="82" t="str">
        <f t="shared" si="546"/>
        <v>2020</v>
      </c>
      <c r="B17455" s="263" t="s">
        <v>2228</v>
      </c>
      <c r="C17455" s="264" t="s">
        <v>138</v>
      </c>
      <c r="D17455" s="74" t="str">
        <f t="shared" si="545"/>
        <v>fev/2020</v>
      </c>
      <c r="E17455" s="267">
        <v>43889</v>
      </c>
      <c r="F17455" s="285" t="s">
        <v>1261</v>
      </c>
      <c r="G17455" s="285" t="s">
        <v>2229</v>
      </c>
      <c r="H17455" s="268" t="s">
        <v>2250</v>
      </c>
      <c r="I17455" s="268" t="s">
        <v>135</v>
      </c>
      <c r="J17455" s="268">
        <v>-9.5</v>
      </c>
      <c r="K17455" s="83" t="str">
        <f>IFERROR(IFERROR(VLOOKUP(I17455,'DE-PARA'!B:D,3,0),VLOOKUP(I17455,'DE-PARA'!C:D,2,0)),"NÃO ENCONTRADO")</f>
        <v>Outras Saídas</v>
      </c>
      <c r="L17455" s="50" t="str">
        <f>VLOOKUP(K17455,'Base -Receita-Despesa'!$B:$AS,1,FALSE)</f>
        <v>Outras Saídas</v>
      </c>
    </row>
    <row r="17456" spans="1:12" x14ac:dyDescent="0.3">
      <c r="A17456" s="82" t="str">
        <f t="shared" si="546"/>
        <v>2020</v>
      </c>
      <c r="B17456" s="263" t="s">
        <v>2228</v>
      </c>
      <c r="C17456" s="264" t="s">
        <v>138</v>
      </c>
      <c r="D17456" s="74" t="str">
        <f t="shared" si="545"/>
        <v>fev/2020</v>
      </c>
      <c r="E17456" s="267">
        <v>43889</v>
      </c>
      <c r="F17456" s="285" t="s">
        <v>1070</v>
      </c>
      <c r="G17456" s="285" t="s">
        <v>2229</v>
      </c>
      <c r="H17456" s="268" t="s">
        <v>1071</v>
      </c>
      <c r="I17456" s="268" t="s">
        <v>2237</v>
      </c>
      <c r="J17456" s="269">
        <v>11082.58</v>
      </c>
      <c r="K17456" s="83" t="str">
        <f>IFERROR(IFERROR(VLOOKUP(I17456,'DE-PARA'!B:D,3,0),VLOOKUP(I17456,'DE-PARA'!C:D,2,0)),"NÃO ENCONTRADO")</f>
        <v>Entrada Conta Aplicação (+)</v>
      </c>
      <c r="L17456" s="50" t="str">
        <f>VLOOKUP(K17456,'Base -Receita-Despesa'!$B:$AS,1,FALSE)</f>
        <v>ENTRADA CONTA APLICAÇÃO (+)</v>
      </c>
    </row>
    <row r="17457" spans="1:12" x14ac:dyDescent="0.3">
      <c r="A17457" s="82" t="str">
        <f t="shared" si="546"/>
        <v>2020</v>
      </c>
      <c r="B17457" s="263" t="s">
        <v>2240</v>
      </c>
      <c r="C17457" s="264" t="s">
        <v>138</v>
      </c>
      <c r="D17457" s="74" t="str">
        <f t="shared" si="545"/>
        <v>fev/2020</v>
      </c>
      <c r="E17457" s="267">
        <v>43889</v>
      </c>
      <c r="F17457" s="285" t="s">
        <v>5181</v>
      </c>
      <c r="G17457" s="285" t="s">
        <v>2229</v>
      </c>
      <c r="H17457" s="268" t="s">
        <v>5278</v>
      </c>
      <c r="I17457" s="268" t="s">
        <v>2171</v>
      </c>
      <c r="J17457" s="270">
        <v>75.2</v>
      </c>
      <c r="K17457" s="83" t="str">
        <f>IFERROR(IFERROR(VLOOKUP(I17457,'DE-PARA'!B:D,3,0),VLOOKUP(I17457,'DE-PARA'!C:D,2,0)),"NÃO ENCONTRADO")</f>
        <v>Rendimentos sobre Aplicações Financeiras</v>
      </c>
      <c r="L17457" s="50" t="str">
        <f>VLOOKUP(K17457,'Base -Receita-Despesa'!$B:$AS,1,FALSE)</f>
        <v>Rendimentos sobre Aplicações Financeiras</v>
      </c>
    </row>
    <row r="17458" spans="1:12" x14ac:dyDescent="0.3">
      <c r="A17458" s="82" t="str">
        <f t="shared" si="546"/>
        <v>2020</v>
      </c>
      <c r="B17458" s="263" t="s">
        <v>2228</v>
      </c>
      <c r="C17458" s="264" t="s">
        <v>138</v>
      </c>
      <c r="D17458" s="74" t="str">
        <f t="shared" si="545"/>
        <v>fev/2020</v>
      </c>
      <c r="E17458" s="267">
        <v>43889</v>
      </c>
      <c r="F17458" s="285" t="s">
        <v>5181</v>
      </c>
      <c r="G17458" s="285" t="s">
        <v>2229</v>
      </c>
      <c r="H17458" s="268" t="s">
        <v>5278</v>
      </c>
      <c r="I17458" s="268" t="s">
        <v>2171</v>
      </c>
      <c r="J17458" s="268">
        <v>395.46</v>
      </c>
      <c r="K17458" s="83" t="str">
        <f>IFERROR(IFERROR(VLOOKUP(I17458,'DE-PARA'!B:D,3,0),VLOOKUP(I17458,'DE-PARA'!C:D,2,0)),"NÃO ENCONTRADO")</f>
        <v>Rendimentos sobre Aplicações Financeiras</v>
      </c>
      <c r="L17458" s="50" t="str">
        <f>VLOOKUP(K17458,'Base -Receita-Despesa'!$B:$AS,1,FALSE)</f>
        <v>Rendimentos sobre Aplicações Financeiras</v>
      </c>
    </row>
    <row r="17459" spans="1:12" x14ac:dyDescent="0.3">
      <c r="A17459" s="82" t="str">
        <f t="shared" si="546"/>
        <v>2020</v>
      </c>
      <c r="B17459" s="263" t="s">
        <v>2228</v>
      </c>
      <c r="C17459" s="264" t="s">
        <v>138</v>
      </c>
      <c r="D17459" s="74" t="str">
        <f t="shared" si="545"/>
        <v>mar/2020</v>
      </c>
      <c r="E17459" s="267">
        <v>43892</v>
      </c>
      <c r="F17459" s="285">
        <v>20717</v>
      </c>
      <c r="G17459" s="285" t="s">
        <v>2229</v>
      </c>
      <c r="H17459" s="268" t="s">
        <v>5279</v>
      </c>
      <c r="I17459" s="268" t="s">
        <v>2182</v>
      </c>
      <c r="J17459" s="268">
        <v>-470</v>
      </c>
      <c r="K17459" s="83" t="str">
        <f>IFERROR(IFERROR(VLOOKUP(I17459,'DE-PARA'!B:D,3,0),VLOOKUP(I17459,'DE-PARA'!C:D,2,0)),"NÃO ENCONTRADO")</f>
        <v>Materiais</v>
      </c>
      <c r="L17459" s="50" t="str">
        <f>VLOOKUP(K17459,'Base -Receita-Despesa'!$B:$AS,1,FALSE)</f>
        <v>Materiais</v>
      </c>
    </row>
    <row r="17460" spans="1:12" x14ac:dyDescent="0.3">
      <c r="A17460" s="82" t="str">
        <f t="shared" si="546"/>
        <v>2020</v>
      </c>
      <c r="B17460" s="263" t="s">
        <v>2228</v>
      </c>
      <c r="C17460" s="264" t="s">
        <v>138</v>
      </c>
      <c r="D17460" s="74" t="str">
        <f t="shared" si="545"/>
        <v>mar/2020</v>
      </c>
      <c r="E17460" s="267">
        <v>43892</v>
      </c>
      <c r="F17460" s="285">
        <v>1252</v>
      </c>
      <c r="G17460" s="285" t="s">
        <v>2229</v>
      </c>
      <c r="H17460" s="268" t="s">
        <v>3467</v>
      </c>
      <c r="I17460" s="268" t="s">
        <v>157</v>
      </c>
      <c r="J17460" s="269">
        <v>-3565.69</v>
      </c>
      <c r="K17460" s="83" t="str">
        <f>IFERROR(IFERROR(VLOOKUP(I17460,'DE-PARA'!B:D,3,0),VLOOKUP(I17460,'DE-PARA'!C:D,2,0)),"NÃO ENCONTRADO")</f>
        <v>Materiais</v>
      </c>
      <c r="L17460" s="50" t="str">
        <f>VLOOKUP(K17460,'Base -Receita-Despesa'!$B:$AS,1,FALSE)</f>
        <v>Materiais</v>
      </c>
    </row>
    <row r="17461" spans="1:12" x14ac:dyDescent="0.3">
      <c r="A17461" s="82" t="str">
        <f t="shared" si="546"/>
        <v>2020</v>
      </c>
      <c r="B17461" s="263" t="s">
        <v>2228</v>
      </c>
      <c r="C17461" s="264" t="s">
        <v>138</v>
      </c>
      <c r="D17461" s="74" t="str">
        <f t="shared" si="545"/>
        <v>mar/2020</v>
      </c>
      <c r="E17461" s="267">
        <v>43892</v>
      </c>
      <c r="F17461" s="285">
        <v>1250</v>
      </c>
      <c r="G17461" s="285" t="s">
        <v>2229</v>
      </c>
      <c r="H17461" s="268" t="s">
        <v>3467</v>
      </c>
      <c r="I17461" s="268" t="s">
        <v>157</v>
      </c>
      <c r="J17461" s="269">
        <v>-1350.98</v>
      </c>
      <c r="K17461" s="83" t="str">
        <f>IFERROR(IFERROR(VLOOKUP(I17461,'DE-PARA'!B:D,3,0),VLOOKUP(I17461,'DE-PARA'!C:D,2,0)),"NÃO ENCONTRADO")</f>
        <v>Materiais</v>
      </c>
      <c r="L17461" s="50" t="str">
        <f>VLOOKUP(K17461,'Base -Receita-Despesa'!$B:$AS,1,FALSE)</f>
        <v>Materiais</v>
      </c>
    </row>
    <row r="17462" spans="1:12" x14ac:dyDescent="0.3">
      <c r="A17462" s="82" t="str">
        <f t="shared" si="546"/>
        <v>2020</v>
      </c>
      <c r="B17462" s="263" t="s">
        <v>2228</v>
      </c>
      <c r="C17462" s="264" t="s">
        <v>138</v>
      </c>
      <c r="D17462" s="74" t="str">
        <f t="shared" si="545"/>
        <v>mar/2020</v>
      </c>
      <c r="E17462" s="267">
        <v>43892</v>
      </c>
      <c r="F17462" s="285">
        <v>1251</v>
      </c>
      <c r="G17462" s="285" t="s">
        <v>2229</v>
      </c>
      <c r="H17462" s="268" t="s">
        <v>3467</v>
      </c>
      <c r="I17462" s="268" t="s">
        <v>157</v>
      </c>
      <c r="J17462" s="269">
        <v>-5800.21</v>
      </c>
      <c r="K17462" s="83" t="str">
        <f>IFERROR(IFERROR(VLOOKUP(I17462,'DE-PARA'!B:D,3,0),VLOOKUP(I17462,'DE-PARA'!C:D,2,0)),"NÃO ENCONTRADO")</f>
        <v>Materiais</v>
      </c>
      <c r="L17462" s="50" t="str">
        <f>VLOOKUP(K17462,'Base -Receita-Despesa'!$B:$AS,1,FALSE)</f>
        <v>Materiais</v>
      </c>
    </row>
    <row r="17463" spans="1:12" x14ac:dyDescent="0.3">
      <c r="A17463" s="82" t="str">
        <f t="shared" si="546"/>
        <v>2020</v>
      </c>
      <c r="B17463" s="263" t="s">
        <v>2228</v>
      </c>
      <c r="C17463" s="264" t="s">
        <v>138</v>
      </c>
      <c r="D17463" s="74" t="str">
        <f t="shared" si="545"/>
        <v>mar/2020</v>
      </c>
      <c r="E17463" s="267">
        <v>43892</v>
      </c>
      <c r="F17463" s="285">
        <v>34696</v>
      </c>
      <c r="G17463" s="285" t="s">
        <v>2229</v>
      </c>
      <c r="H17463" s="268" t="s">
        <v>5172</v>
      </c>
      <c r="I17463" s="268" t="s">
        <v>2182</v>
      </c>
      <c r="J17463" s="268">
        <v>-160.5</v>
      </c>
      <c r="K17463" s="83" t="str">
        <f>IFERROR(IFERROR(VLOOKUP(I17463,'DE-PARA'!B:D,3,0),VLOOKUP(I17463,'DE-PARA'!C:D,2,0)),"NÃO ENCONTRADO")</f>
        <v>Materiais</v>
      </c>
      <c r="L17463" s="50" t="str">
        <f>VLOOKUP(K17463,'Base -Receita-Despesa'!$B:$AS,1,FALSE)</f>
        <v>Materiais</v>
      </c>
    </row>
    <row r="17464" spans="1:12" x14ac:dyDescent="0.3">
      <c r="A17464" s="82" t="str">
        <f t="shared" si="546"/>
        <v>2020</v>
      </c>
      <c r="B17464" s="263" t="s">
        <v>2228</v>
      </c>
      <c r="C17464" s="264" t="s">
        <v>138</v>
      </c>
      <c r="D17464" s="74" t="str">
        <f t="shared" si="545"/>
        <v>mar/2020</v>
      </c>
      <c r="E17464" s="267">
        <v>43892</v>
      </c>
      <c r="F17464" s="285">
        <v>15781</v>
      </c>
      <c r="G17464" s="285" t="s">
        <v>2229</v>
      </c>
      <c r="H17464" s="268" t="s">
        <v>5170</v>
      </c>
      <c r="I17464" s="268" t="s">
        <v>2181</v>
      </c>
      <c r="J17464" s="268">
        <v>-677.1</v>
      </c>
      <c r="K17464" s="83" t="str">
        <f>IFERROR(IFERROR(VLOOKUP(I17464,'DE-PARA'!B:D,3,0),VLOOKUP(I17464,'DE-PARA'!C:D,2,0)),"NÃO ENCONTRADO")</f>
        <v>Materiais</v>
      </c>
      <c r="L17464" s="50" t="str">
        <f>VLOOKUP(K17464,'Base -Receita-Despesa'!$B:$AS,1,FALSE)</f>
        <v>Materiais</v>
      </c>
    </row>
    <row r="17465" spans="1:12" x14ac:dyDescent="0.3">
      <c r="A17465" s="82" t="str">
        <f t="shared" si="546"/>
        <v>2020</v>
      </c>
      <c r="B17465" s="263" t="s">
        <v>2228</v>
      </c>
      <c r="C17465" s="264" t="s">
        <v>138</v>
      </c>
      <c r="D17465" s="74" t="str">
        <f t="shared" si="545"/>
        <v>mar/2020</v>
      </c>
      <c r="E17465" s="267">
        <v>43892</v>
      </c>
      <c r="F17465" s="285">
        <v>1177519</v>
      </c>
      <c r="G17465" s="285" t="s">
        <v>2284</v>
      </c>
      <c r="H17465" s="268" t="s">
        <v>5153</v>
      </c>
      <c r="I17465" s="268" t="s">
        <v>2182</v>
      </c>
      <c r="J17465" s="269">
        <v>-2929.73</v>
      </c>
      <c r="K17465" s="83" t="str">
        <f>IFERROR(IFERROR(VLOOKUP(I17465,'DE-PARA'!B:D,3,0),VLOOKUP(I17465,'DE-PARA'!C:D,2,0)),"NÃO ENCONTRADO")</f>
        <v>Materiais</v>
      </c>
      <c r="L17465" s="50" t="str">
        <f>VLOOKUP(K17465,'Base -Receita-Despesa'!$B:$AS,1,FALSE)</f>
        <v>Materiais</v>
      </c>
    </row>
    <row r="17466" spans="1:12" x14ac:dyDescent="0.3">
      <c r="A17466" s="82" t="str">
        <f t="shared" si="546"/>
        <v>2020</v>
      </c>
      <c r="B17466" s="263" t="s">
        <v>2228</v>
      </c>
      <c r="C17466" s="264" t="s">
        <v>138</v>
      </c>
      <c r="D17466" s="74" t="str">
        <f t="shared" si="545"/>
        <v>mar/2020</v>
      </c>
      <c r="E17466" s="267">
        <v>43892</v>
      </c>
      <c r="F17466" s="285">
        <v>20737</v>
      </c>
      <c r="G17466" s="285" t="s">
        <v>2229</v>
      </c>
      <c r="H17466" s="268" t="s">
        <v>4792</v>
      </c>
      <c r="I17466" s="268" t="s">
        <v>2181</v>
      </c>
      <c r="J17466" s="268">
        <v>-506.8</v>
      </c>
      <c r="K17466" s="83" t="str">
        <f>IFERROR(IFERROR(VLOOKUP(I17466,'DE-PARA'!B:D,3,0),VLOOKUP(I17466,'DE-PARA'!C:D,2,0)),"NÃO ENCONTRADO")</f>
        <v>Materiais</v>
      </c>
      <c r="L17466" s="50" t="str">
        <f>VLOOKUP(K17466,'Base -Receita-Despesa'!$B:$AS,1,FALSE)</f>
        <v>Materiais</v>
      </c>
    </row>
    <row r="17467" spans="1:12" x14ac:dyDescent="0.3">
      <c r="A17467" s="82" t="str">
        <f t="shared" si="546"/>
        <v>2020</v>
      </c>
      <c r="B17467" s="263" t="s">
        <v>2228</v>
      </c>
      <c r="C17467" s="264" t="s">
        <v>138</v>
      </c>
      <c r="D17467" s="74" t="str">
        <f t="shared" si="545"/>
        <v>mar/2020</v>
      </c>
      <c r="E17467" s="267">
        <v>43892</v>
      </c>
      <c r="F17467" s="285">
        <v>20738</v>
      </c>
      <c r="G17467" s="285" t="s">
        <v>2229</v>
      </c>
      <c r="H17467" s="268" t="s">
        <v>4792</v>
      </c>
      <c r="I17467" s="268" t="s">
        <v>2181</v>
      </c>
      <c r="J17467" s="269">
        <v>-3451.1</v>
      </c>
      <c r="K17467" s="83" t="str">
        <f>IFERROR(IFERROR(VLOOKUP(I17467,'DE-PARA'!B:D,3,0),VLOOKUP(I17467,'DE-PARA'!C:D,2,0)),"NÃO ENCONTRADO")</f>
        <v>Materiais</v>
      </c>
      <c r="L17467" s="50" t="str">
        <f>VLOOKUP(K17467,'Base -Receita-Despesa'!$B:$AS,1,FALSE)</f>
        <v>Materiais</v>
      </c>
    </row>
    <row r="17468" spans="1:12" x14ac:dyDescent="0.3">
      <c r="A17468" s="82" t="str">
        <f t="shared" si="546"/>
        <v>2020</v>
      </c>
      <c r="B17468" s="263" t="s">
        <v>2228</v>
      </c>
      <c r="C17468" s="264" t="s">
        <v>138</v>
      </c>
      <c r="D17468" s="74" t="str">
        <f t="shared" si="545"/>
        <v>mar/2020</v>
      </c>
      <c r="E17468" s="267">
        <v>43892</v>
      </c>
      <c r="F17468" s="285" t="s">
        <v>1070</v>
      </c>
      <c r="G17468" s="285" t="s">
        <v>2229</v>
      </c>
      <c r="H17468" s="268" t="s">
        <v>1071</v>
      </c>
      <c r="I17468" s="268" t="s">
        <v>2237</v>
      </c>
      <c r="J17468" s="269">
        <v>18912.11</v>
      </c>
      <c r="K17468" s="83" t="str">
        <f>IFERROR(IFERROR(VLOOKUP(I17468,'DE-PARA'!B:D,3,0),VLOOKUP(I17468,'DE-PARA'!C:D,2,0)),"NÃO ENCONTRADO")</f>
        <v>Entrada Conta Aplicação (+)</v>
      </c>
      <c r="L17468" s="50" t="str">
        <f>VLOOKUP(K17468,'Base -Receita-Despesa'!$B:$AS,1,FALSE)</f>
        <v>ENTRADA CONTA APLICAÇÃO (+)</v>
      </c>
    </row>
    <row r="17469" spans="1:12" x14ac:dyDescent="0.3">
      <c r="A17469" s="82" t="str">
        <f t="shared" si="546"/>
        <v>2020</v>
      </c>
      <c r="B17469" s="263" t="s">
        <v>2228</v>
      </c>
      <c r="C17469" s="264" t="s">
        <v>138</v>
      </c>
      <c r="D17469" s="74" t="str">
        <f t="shared" si="545"/>
        <v>mar/2020</v>
      </c>
      <c r="E17469" s="267">
        <v>43893</v>
      </c>
      <c r="F17469" s="285">
        <v>868</v>
      </c>
      <c r="G17469" s="285" t="s">
        <v>2229</v>
      </c>
      <c r="H17469" s="268" t="s">
        <v>5177</v>
      </c>
      <c r="I17469" s="268" t="s">
        <v>2194</v>
      </c>
      <c r="J17469" s="268">
        <v>930</v>
      </c>
      <c r="K17469" s="83" t="str">
        <f>IFERROR(IFERROR(VLOOKUP(I17469,'DE-PARA'!B:D,3,0),VLOOKUP(I17469,'DE-PARA'!C:D,2,0)),"NÃO ENCONTRADO")</f>
        <v>Materiais</v>
      </c>
      <c r="L17469" s="50" t="str">
        <f>VLOOKUP(K17469,'Base -Receita-Despesa'!$B:$AS,1,FALSE)</f>
        <v>Materiais</v>
      </c>
    </row>
    <row r="17470" spans="1:12" x14ac:dyDescent="0.3">
      <c r="A17470" s="82" t="str">
        <f t="shared" si="546"/>
        <v>2020</v>
      </c>
      <c r="B17470" s="263" t="s">
        <v>2228</v>
      </c>
      <c r="C17470" s="264" t="s">
        <v>138</v>
      </c>
      <c r="D17470" s="74" t="str">
        <f t="shared" si="545"/>
        <v>mar/2020</v>
      </c>
      <c r="E17470" s="267">
        <v>43893</v>
      </c>
      <c r="F17470" s="285">
        <v>24977</v>
      </c>
      <c r="G17470" s="285" t="s">
        <v>2229</v>
      </c>
      <c r="H17470" s="268" t="s">
        <v>5166</v>
      </c>
      <c r="I17470" s="268" t="s">
        <v>2183</v>
      </c>
      <c r="J17470" s="268">
        <v>-534.96</v>
      </c>
      <c r="K17470" s="83" t="str">
        <f>IFERROR(IFERROR(VLOOKUP(I17470,'DE-PARA'!B:D,3,0),VLOOKUP(I17470,'DE-PARA'!C:D,2,0)),"NÃO ENCONTRADO")</f>
        <v>Materiais</v>
      </c>
      <c r="L17470" s="50" t="str">
        <f>VLOOKUP(K17470,'Base -Receita-Despesa'!$B:$AS,1,FALSE)</f>
        <v>Materiais</v>
      </c>
    </row>
    <row r="17471" spans="1:12" x14ac:dyDescent="0.3">
      <c r="A17471" s="82" t="str">
        <f t="shared" si="546"/>
        <v>2020</v>
      </c>
      <c r="B17471" s="263" t="s">
        <v>2228</v>
      </c>
      <c r="C17471" s="264" t="s">
        <v>138</v>
      </c>
      <c r="D17471" s="74" t="str">
        <f t="shared" si="545"/>
        <v>mar/2020</v>
      </c>
      <c r="E17471" s="267">
        <v>43893</v>
      </c>
      <c r="F17471" s="285">
        <v>24977</v>
      </c>
      <c r="G17471" s="285" t="s">
        <v>2229</v>
      </c>
      <c r="H17471" s="268" t="s">
        <v>5166</v>
      </c>
      <c r="I17471" s="268" t="s">
        <v>562</v>
      </c>
      <c r="J17471" s="268">
        <v>-13.1</v>
      </c>
      <c r="K17471" s="83" t="str">
        <f>IFERROR(IFERROR(VLOOKUP(I17471,'DE-PARA'!B:D,3,0),VLOOKUP(I17471,'DE-PARA'!C:D,2,0)),"NÃO ENCONTRADO")</f>
        <v>Outras Saídas</v>
      </c>
      <c r="L17471" s="50" t="str">
        <f>VLOOKUP(K17471,'Base -Receita-Despesa'!$B:$AS,1,FALSE)</f>
        <v>Outras Saídas</v>
      </c>
    </row>
    <row r="17472" spans="1:12" x14ac:dyDescent="0.3">
      <c r="A17472" s="82" t="str">
        <f t="shared" si="546"/>
        <v>2020</v>
      </c>
      <c r="B17472" s="263" t="s">
        <v>2228</v>
      </c>
      <c r="C17472" s="264" t="s">
        <v>138</v>
      </c>
      <c r="D17472" s="74" t="str">
        <f t="shared" si="545"/>
        <v>mar/2020</v>
      </c>
      <c r="E17472" s="267">
        <v>43893</v>
      </c>
      <c r="F17472" s="285">
        <v>24978</v>
      </c>
      <c r="G17472" s="285" t="s">
        <v>2229</v>
      </c>
      <c r="H17472" s="268" t="s">
        <v>5166</v>
      </c>
      <c r="I17472" s="268" t="s">
        <v>2183</v>
      </c>
      <c r="J17472" s="268">
        <v>-770.96</v>
      </c>
      <c r="K17472" s="83" t="str">
        <f>IFERROR(IFERROR(VLOOKUP(I17472,'DE-PARA'!B:D,3,0),VLOOKUP(I17472,'DE-PARA'!C:D,2,0)),"NÃO ENCONTRADO")</f>
        <v>Materiais</v>
      </c>
      <c r="L17472" s="50" t="str">
        <f>VLOOKUP(K17472,'Base -Receita-Despesa'!$B:$AS,1,FALSE)</f>
        <v>Materiais</v>
      </c>
    </row>
    <row r="17473" spans="1:12" x14ac:dyDescent="0.3">
      <c r="A17473" s="82" t="str">
        <f t="shared" si="546"/>
        <v>2020</v>
      </c>
      <c r="B17473" s="263" t="s">
        <v>2228</v>
      </c>
      <c r="C17473" s="264" t="s">
        <v>138</v>
      </c>
      <c r="D17473" s="74" t="str">
        <f t="shared" si="545"/>
        <v>mar/2020</v>
      </c>
      <c r="E17473" s="267">
        <v>43893</v>
      </c>
      <c r="F17473" s="285">
        <v>24978</v>
      </c>
      <c r="G17473" s="285" t="s">
        <v>2229</v>
      </c>
      <c r="H17473" s="268" t="s">
        <v>5166</v>
      </c>
      <c r="I17473" s="268" t="s">
        <v>562</v>
      </c>
      <c r="J17473" s="268">
        <v>-18.87</v>
      </c>
      <c r="K17473" s="83" t="str">
        <f>IFERROR(IFERROR(VLOOKUP(I17473,'DE-PARA'!B:D,3,0),VLOOKUP(I17473,'DE-PARA'!C:D,2,0)),"NÃO ENCONTRADO")</f>
        <v>Outras Saídas</v>
      </c>
      <c r="L17473" s="50" t="str">
        <f>VLOOKUP(K17473,'Base -Receita-Despesa'!$B:$AS,1,FALSE)</f>
        <v>Outras Saídas</v>
      </c>
    </row>
    <row r="17474" spans="1:12" x14ac:dyDescent="0.3">
      <c r="A17474" s="82" t="str">
        <f t="shared" si="546"/>
        <v>2020</v>
      </c>
      <c r="B17474" s="263" t="s">
        <v>2228</v>
      </c>
      <c r="C17474" s="264" t="s">
        <v>138</v>
      </c>
      <c r="D17474" s="74" t="str">
        <f t="shared" si="545"/>
        <v>mar/2020</v>
      </c>
      <c r="E17474" s="267">
        <v>43893</v>
      </c>
      <c r="F17474" s="285">
        <v>19140</v>
      </c>
      <c r="G17474" s="285" t="s">
        <v>2229</v>
      </c>
      <c r="H17474" s="268" t="s">
        <v>3145</v>
      </c>
      <c r="I17474" s="268" t="s">
        <v>2182</v>
      </c>
      <c r="J17474" s="268">
        <v>-83</v>
      </c>
      <c r="K17474" s="83" t="str">
        <f>IFERROR(IFERROR(VLOOKUP(I17474,'DE-PARA'!B:D,3,0),VLOOKUP(I17474,'DE-PARA'!C:D,2,0)),"NÃO ENCONTRADO")</f>
        <v>Materiais</v>
      </c>
      <c r="L17474" s="50" t="str">
        <f>VLOOKUP(K17474,'Base -Receita-Despesa'!$B:$AS,1,FALSE)</f>
        <v>Materiais</v>
      </c>
    </row>
    <row r="17475" spans="1:12" x14ac:dyDescent="0.3">
      <c r="A17475" s="82" t="str">
        <f t="shared" si="546"/>
        <v>2020</v>
      </c>
      <c r="B17475" s="263" t="s">
        <v>2228</v>
      </c>
      <c r="C17475" s="264" t="s">
        <v>138</v>
      </c>
      <c r="D17475" s="74" t="str">
        <f t="shared" si="545"/>
        <v>mar/2020</v>
      </c>
      <c r="E17475" s="267">
        <v>43893</v>
      </c>
      <c r="F17475" s="285">
        <v>19141</v>
      </c>
      <c r="G17475" s="285" t="s">
        <v>2229</v>
      </c>
      <c r="H17475" s="268" t="s">
        <v>3145</v>
      </c>
      <c r="I17475" s="268" t="s">
        <v>2182</v>
      </c>
      <c r="J17475" s="268">
        <v>-583.5</v>
      </c>
      <c r="K17475" s="83" t="str">
        <f>IFERROR(IFERROR(VLOOKUP(I17475,'DE-PARA'!B:D,3,0),VLOOKUP(I17475,'DE-PARA'!C:D,2,0)),"NÃO ENCONTRADO")</f>
        <v>Materiais</v>
      </c>
      <c r="L17475" s="50" t="str">
        <f>VLOOKUP(K17475,'Base -Receita-Despesa'!$B:$AS,1,FALSE)</f>
        <v>Materiais</v>
      </c>
    </row>
    <row r="17476" spans="1:12" x14ac:dyDescent="0.3">
      <c r="A17476" s="82" t="str">
        <f t="shared" si="546"/>
        <v>2020</v>
      </c>
      <c r="B17476" s="263" t="s">
        <v>2228</v>
      </c>
      <c r="C17476" s="264" t="s">
        <v>138</v>
      </c>
      <c r="D17476" s="74" t="str">
        <f t="shared" ref="D17476:D17539" si="547">TEXT(E17476,"mmm/aaaa")</f>
        <v>mar/2020</v>
      </c>
      <c r="E17476" s="267">
        <v>43893</v>
      </c>
      <c r="F17476" s="285">
        <v>868</v>
      </c>
      <c r="G17476" s="285" t="s">
        <v>2229</v>
      </c>
      <c r="H17476" s="268" t="s">
        <v>5177</v>
      </c>
      <c r="I17476" s="268" t="s">
        <v>2194</v>
      </c>
      <c r="J17476" s="268">
        <v>-930</v>
      </c>
      <c r="K17476" s="83" t="str">
        <f>IFERROR(IFERROR(VLOOKUP(I17476,'DE-PARA'!B:D,3,0),VLOOKUP(I17476,'DE-PARA'!C:D,2,0)),"NÃO ENCONTRADO")</f>
        <v>Materiais</v>
      </c>
      <c r="L17476" s="50" t="str">
        <f>VLOOKUP(K17476,'Base -Receita-Despesa'!$B:$AS,1,FALSE)</f>
        <v>Materiais</v>
      </c>
    </row>
    <row r="17477" spans="1:12" x14ac:dyDescent="0.3">
      <c r="A17477" s="82" t="str">
        <f t="shared" si="546"/>
        <v>2020</v>
      </c>
      <c r="B17477" s="263" t="s">
        <v>2228</v>
      </c>
      <c r="C17477" s="264" t="s">
        <v>138</v>
      </c>
      <c r="D17477" s="74" t="str">
        <f t="shared" si="547"/>
        <v>mar/2020</v>
      </c>
      <c r="E17477" s="267">
        <v>43893</v>
      </c>
      <c r="F17477" s="285">
        <v>7523</v>
      </c>
      <c r="G17477" s="285" t="s">
        <v>2229</v>
      </c>
      <c r="H17477" s="268" t="s">
        <v>4691</v>
      </c>
      <c r="I17477" s="268" t="s">
        <v>2207</v>
      </c>
      <c r="J17477" s="269">
        <v>-3500</v>
      </c>
      <c r="K17477" s="83" t="str">
        <f>IFERROR(IFERROR(VLOOKUP(I17477,'DE-PARA'!B:D,3,0),VLOOKUP(I17477,'DE-PARA'!C:D,2,0)),"NÃO ENCONTRADO")</f>
        <v>Serviços</v>
      </c>
      <c r="L17477" s="50" t="str">
        <f>VLOOKUP(K17477,'Base -Receita-Despesa'!$B:$AS,1,FALSE)</f>
        <v>Serviços</v>
      </c>
    </row>
    <row r="17478" spans="1:12" x14ac:dyDescent="0.3">
      <c r="A17478" s="82" t="str">
        <f t="shared" si="546"/>
        <v>2020</v>
      </c>
      <c r="B17478" s="263" t="s">
        <v>2228</v>
      </c>
      <c r="C17478" s="264" t="s">
        <v>138</v>
      </c>
      <c r="D17478" s="74" t="str">
        <f t="shared" si="547"/>
        <v>mar/2020</v>
      </c>
      <c r="E17478" s="267">
        <v>43893</v>
      </c>
      <c r="F17478" s="285">
        <v>20333</v>
      </c>
      <c r="G17478" s="285" t="s">
        <v>2229</v>
      </c>
      <c r="H17478" s="268" t="s">
        <v>5150</v>
      </c>
      <c r="I17478" s="268" t="s">
        <v>2204</v>
      </c>
      <c r="J17478" s="269">
        <v>-3647.23</v>
      </c>
      <c r="K17478" s="83" t="str">
        <f>IFERROR(IFERROR(VLOOKUP(I17478,'DE-PARA'!B:D,3,0),VLOOKUP(I17478,'DE-PARA'!C:D,2,0)),"NÃO ENCONTRADO")</f>
        <v>Serviços</v>
      </c>
      <c r="L17478" s="50" t="str">
        <f>VLOOKUP(K17478,'Base -Receita-Despesa'!$B:$AS,1,FALSE)</f>
        <v>Serviços</v>
      </c>
    </row>
    <row r="17479" spans="1:12" x14ac:dyDescent="0.3">
      <c r="A17479" s="82" t="str">
        <f t="shared" si="546"/>
        <v>2020</v>
      </c>
      <c r="B17479" s="263" t="s">
        <v>2228</v>
      </c>
      <c r="C17479" s="264" t="s">
        <v>138</v>
      </c>
      <c r="D17479" s="74" t="str">
        <f t="shared" si="547"/>
        <v>mar/2020</v>
      </c>
      <c r="E17479" s="267">
        <v>43893</v>
      </c>
      <c r="F17479" s="285">
        <v>3671</v>
      </c>
      <c r="G17479" s="285" t="s">
        <v>2229</v>
      </c>
      <c r="H17479" s="268" t="s">
        <v>5164</v>
      </c>
      <c r="I17479" s="268" t="s">
        <v>157</v>
      </c>
      <c r="J17479" s="269">
        <v>-2638.65</v>
      </c>
      <c r="K17479" s="83" t="str">
        <f>IFERROR(IFERROR(VLOOKUP(I17479,'DE-PARA'!B:D,3,0),VLOOKUP(I17479,'DE-PARA'!C:D,2,0)),"NÃO ENCONTRADO")</f>
        <v>Materiais</v>
      </c>
      <c r="L17479" s="50" t="str">
        <f>VLOOKUP(K17479,'Base -Receita-Despesa'!$B:$AS,1,FALSE)</f>
        <v>Materiais</v>
      </c>
    </row>
    <row r="17480" spans="1:12" x14ac:dyDescent="0.3">
      <c r="A17480" s="82" t="str">
        <f t="shared" si="546"/>
        <v>2020</v>
      </c>
      <c r="B17480" s="263" t="s">
        <v>2228</v>
      </c>
      <c r="C17480" s="264" t="s">
        <v>138</v>
      </c>
      <c r="D17480" s="74" t="str">
        <f t="shared" si="547"/>
        <v>mar/2020</v>
      </c>
      <c r="E17480" s="267">
        <v>43893</v>
      </c>
      <c r="F17480" s="285">
        <v>3672</v>
      </c>
      <c r="G17480" s="285" t="s">
        <v>2229</v>
      </c>
      <c r="H17480" s="268" t="s">
        <v>5164</v>
      </c>
      <c r="I17480" s="268" t="s">
        <v>157</v>
      </c>
      <c r="J17480" s="269">
        <v>-1257.1099999999999</v>
      </c>
      <c r="K17480" s="83" t="str">
        <f>IFERROR(IFERROR(VLOOKUP(I17480,'DE-PARA'!B:D,3,0),VLOOKUP(I17480,'DE-PARA'!C:D,2,0)),"NÃO ENCONTRADO")</f>
        <v>Materiais</v>
      </c>
      <c r="L17480" s="50" t="str">
        <f>VLOOKUP(K17480,'Base -Receita-Despesa'!$B:$AS,1,FALSE)</f>
        <v>Materiais</v>
      </c>
    </row>
    <row r="17481" spans="1:12" x14ac:dyDescent="0.3">
      <c r="A17481" s="82" t="str">
        <f t="shared" si="546"/>
        <v>2020</v>
      </c>
      <c r="B17481" s="263" t="s">
        <v>2228</v>
      </c>
      <c r="C17481" s="264" t="s">
        <v>138</v>
      </c>
      <c r="D17481" s="74" t="str">
        <f t="shared" si="547"/>
        <v>mar/2020</v>
      </c>
      <c r="E17481" s="267">
        <v>43893</v>
      </c>
      <c r="F17481" s="285">
        <v>3673</v>
      </c>
      <c r="G17481" s="285" t="s">
        <v>2229</v>
      </c>
      <c r="H17481" s="268" t="s">
        <v>5164</v>
      </c>
      <c r="I17481" s="268" t="s">
        <v>157</v>
      </c>
      <c r="J17481" s="268">
        <v>-305.91000000000003</v>
      </c>
      <c r="K17481" s="83" t="str">
        <f>IFERROR(IFERROR(VLOOKUP(I17481,'DE-PARA'!B:D,3,0),VLOOKUP(I17481,'DE-PARA'!C:D,2,0)),"NÃO ENCONTRADO")</f>
        <v>Materiais</v>
      </c>
      <c r="L17481" s="50" t="str">
        <f>VLOOKUP(K17481,'Base -Receita-Despesa'!$B:$AS,1,FALSE)</f>
        <v>Materiais</v>
      </c>
    </row>
    <row r="17482" spans="1:12" x14ac:dyDescent="0.3">
      <c r="A17482" s="82" t="str">
        <f t="shared" si="546"/>
        <v>2020</v>
      </c>
      <c r="B17482" s="263" t="s">
        <v>2228</v>
      </c>
      <c r="C17482" s="264" t="s">
        <v>138</v>
      </c>
      <c r="D17482" s="74" t="str">
        <f t="shared" si="547"/>
        <v>mar/2020</v>
      </c>
      <c r="E17482" s="267">
        <v>43893</v>
      </c>
      <c r="F17482" s="285" t="s">
        <v>2326</v>
      </c>
      <c r="G17482" s="285" t="s">
        <v>2229</v>
      </c>
      <c r="H17482" s="268" t="s">
        <v>3280</v>
      </c>
      <c r="I17482" s="268" t="s">
        <v>2209</v>
      </c>
      <c r="J17482" s="268">
        <v>-35</v>
      </c>
      <c r="K17482" s="83" t="str">
        <f>IFERROR(IFERROR(VLOOKUP(I17482,'DE-PARA'!B:D,3,0),VLOOKUP(I17482,'DE-PARA'!C:D,2,0)),"NÃO ENCONTRADO")</f>
        <v>Despesas com Viagens</v>
      </c>
      <c r="L17482" s="50" t="str">
        <f>VLOOKUP(K17482,'Base -Receita-Despesa'!$B:$AS,1,FALSE)</f>
        <v>Despesas com Viagens</v>
      </c>
    </row>
    <row r="17483" spans="1:12" x14ac:dyDescent="0.3">
      <c r="A17483" s="82" t="str">
        <f t="shared" si="546"/>
        <v>2020</v>
      </c>
      <c r="B17483" s="263" t="s">
        <v>2228</v>
      </c>
      <c r="C17483" s="264" t="s">
        <v>138</v>
      </c>
      <c r="D17483" s="74" t="str">
        <f t="shared" si="547"/>
        <v>mar/2020</v>
      </c>
      <c r="E17483" s="267">
        <v>43893</v>
      </c>
      <c r="F17483" s="285" t="s">
        <v>1261</v>
      </c>
      <c r="G17483" s="285" t="s">
        <v>2229</v>
      </c>
      <c r="H17483" s="268" t="s">
        <v>2250</v>
      </c>
      <c r="I17483" s="268" t="s">
        <v>135</v>
      </c>
      <c r="J17483" s="268">
        <v>-9.5</v>
      </c>
      <c r="K17483" s="83" t="str">
        <f>IFERROR(IFERROR(VLOOKUP(I17483,'DE-PARA'!B:D,3,0),VLOOKUP(I17483,'DE-PARA'!C:D,2,0)),"NÃO ENCONTRADO")</f>
        <v>Outras Saídas</v>
      </c>
      <c r="L17483" s="50" t="str">
        <f>VLOOKUP(K17483,'Base -Receita-Despesa'!$B:$AS,1,FALSE)</f>
        <v>Outras Saídas</v>
      </c>
    </row>
    <row r="17484" spans="1:12" x14ac:dyDescent="0.3">
      <c r="A17484" s="82" t="str">
        <f t="shared" si="546"/>
        <v>2020</v>
      </c>
      <c r="B17484" s="263" t="s">
        <v>2228</v>
      </c>
      <c r="C17484" s="264" t="s">
        <v>138</v>
      </c>
      <c r="D17484" s="74" t="str">
        <f t="shared" si="547"/>
        <v>mar/2020</v>
      </c>
      <c r="E17484" s="267">
        <v>43893</v>
      </c>
      <c r="F17484" s="285" t="s">
        <v>1261</v>
      </c>
      <c r="G17484" s="285" t="s">
        <v>2229</v>
      </c>
      <c r="H17484" s="268" t="s">
        <v>2250</v>
      </c>
      <c r="I17484" s="268" t="s">
        <v>135</v>
      </c>
      <c r="J17484" s="268">
        <v>-9.5</v>
      </c>
      <c r="K17484" s="83" t="str">
        <f>IFERROR(IFERROR(VLOOKUP(I17484,'DE-PARA'!B:D,3,0),VLOOKUP(I17484,'DE-PARA'!C:D,2,0)),"NÃO ENCONTRADO")</f>
        <v>Outras Saídas</v>
      </c>
      <c r="L17484" s="50" t="str">
        <f>VLOOKUP(K17484,'Base -Receita-Despesa'!$B:$AS,1,FALSE)</f>
        <v>Outras Saídas</v>
      </c>
    </row>
    <row r="17485" spans="1:12" x14ac:dyDescent="0.3">
      <c r="A17485" s="82" t="str">
        <f t="shared" si="546"/>
        <v>2020</v>
      </c>
      <c r="B17485" s="263" t="s">
        <v>2228</v>
      </c>
      <c r="C17485" s="264" t="s">
        <v>138</v>
      </c>
      <c r="D17485" s="74" t="str">
        <f t="shared" si="547"/>
        <v>mar/2020</v>
      </c>
      <c r="E17485" s="267">
        <v>43893</v>
      </c>
      <c r="F17485" s="285" t="s">
        <v>1261</v>
      </c>
      <c r="G17485" s="285" t="s">
        <v>2229</v>
      </c>
      <c r="H17485" s="268" t="s">
        <v>2250</v>
      </c>
      <c r="I17485" s="268" t="s">
        <v>135</v>
      </c>
      <c r="J17485" s="268">
        <v>-9.5</v>
      </c>
      <c r="K17485" s="83" t="str">
        <f>IFERROR(IFERROR(VLOOKUP(I17485,'DE-PARA'!B:D,3,0),VLOOKUP(I17485,'DE-PARA'!C:D,2,0)),"NÃO ENCONTRADO")</f>
        <v>Outras Saídas</v>
      </c>
      <c r="L17485" s="50" t="str">
        <f>VLOOKUP(K17485,'Base -Receita-Despesa'!$B:$AS,1,FALSE)</f>
        <v>Outras Saídas</v>
      </c>
    </row>
    <row r="17486" spans="1:12" x14ac:dyDescent="0.3">
      <c r="A17486" s="82" t="str">
        <f t="shared" si="546"/>
        <v>2020</v>
      </c>
      <c r="B17486" s="263" t="s">
        <v>2228</v>
      </c>
      <c r="C17486" s="264" t="s">
        <v>138</v>
      </c>
      <c r="D17486" s="74" t="str">
        <f t="shared" si="547"/>
        <v>mar/2020</v>
      </c>
      <c r="E17486" s="267">
        <v>43893</v>
      </c>
      <c r="F17486" s="285" t="s">
        <v>1261</v>
      </c>
      <c r="G17486" s="285" t="s">
        <v>2229</v>
      </c>
      <c r="H17486" s="268" t="s">
        <v>2250</v>
      </c>
      <c r="I17486" s="268" t="s">
        <v>135</v>
      </c>
      <c r="J17486" s="268">
        <v>-9.5</v>
      </c>
      <c r="K17486" s="83" t="str">
        <f>IFERROR(IFERROR(VLOOKUP(I17486,'DE-PARA'!B:D,3,0),VLOOKUP(I17486,'DE-PARA'!C:D,2,0)),"NÃO ENCONTRADO")</f>
        <v>Outras Saídas</v>
      </c>
      <c r="L17486" s="50" t="str">
        <f>VLOOKUP(K17486,'Base -Receita-Despesa'!$B:$AS,1,FALSE)</f>
        <v>Outras Saídas</v>
      </c>
    </row>
    <row r="17487" spans="1:12" x14ac:dyDescent="0.3">
      <c r="A17487" s="82" t="str">
        <f t="shared" si="546"/>
        <v>2020</v>
      </c>
      <c r="B17487" s="263" t="s">
        <v>2228</v>
      </c>
      <c r="C17487" s="264" t="s">
        <v>138</v>
      </c>
      <c r="D17487" s="74" t="str">
        <f t="shared" si="547"/>
        <v>mar/2020</v>
      </c>
      <c r="E17487" s="267">
        <v>43893</v>
      </c>
      <c r="F17487" s="285" t="s">
        <v>1070</v>
      </c>
      <c r="G17487" s="285" t="s">
        <v>2229</v>
      </c>
      <c r="H17487" s="268" t="s">
        <v>1071</v>
      </c>
      <c r="I17487" s="268" t="s">
        <v>2237</v>
      </c>
      <c r="J17487" s="269">
        <v>13426.29</v>
      </c>
      <c r="K17487" s="83" t="str">
        <f>IFERROR(IFERROR(VLOOKUP(I17487,'DE-PARA'!B:D,3,0),VLOOKUP(I17487,'DE-PARA'!C:D,2,0)),"NÃO ENCONTRADO")</f>
        <v>Entrada Conta Aplicação (+)</v>
      </c>
      <c r="L17487" s="50" t="str">
        <f>VLOOKUP(K17487,'Base -Receita-Despesa'!$B:$AS,1,FALSE)</f>
        <v>ENTRADA CONTA APLICAÇÃO (+)</v>
      </c>
    </row>
    <row r="17488" spans="1:12" x14ac:dyDescent="0.3">
      <c r="A17488" s="82" t="str">
        <f t="shared" si="546"/>
        <v>2020</v>
      </c>
      <c r="B17488" s="263" t="s">
        <v>2228</v>
      </c>
      <c r="C17488" s="264" t="s">
        <v>138</v>
      </c>
      <c r="D17488" s="74" t="str">
        <f t="shared" si="547"/>
        <v>mar/2020</v>
      </c>
      <c r="E17488" s="267">
        <v>43894</v>
      </c>
      <c r="F17488" s="285">
        <v>3854</v>
      </c>
      <c r="G17488" s="285" t="s">
        <v>2229</v>
      </c>
      <c r="H17488" s="268" t="s">
        <v>2231</v>
      </c>
      <c r="I17488" s="268" t="s">
        <v>2185</v>
      </c>
      <c r="J17488" s="269">
        <v>-3789.89</v>
      </c>
      <c r="K17488" s="83" t="str">
        <f>IFERROR(IFERROR(VLOOKUP(I17488,'DE-PARA'!B:D,3,0),VLOOKUP(I17488,'DE-PARA'!C:D,2,0)),"NÃO ENCONTRADO")</f>
        <v>Materiais</v>
      </c>
      <c r="L17488" s="50" t="str">
        <f>VLOOKUP(K17488,'Base -Receita-Despesa'!$B:$AS,1,FALSE)</f>
        <v>Materiais</v>
      </c>
    </row>
    <row r="17489" spans="1:12" x14ac:dyDescent="0.3">
      <c r="A17489" s="82" t="str">
        <f t="shared" si="546"/>
        <v>2020</v>
      </c>
      <c r="B17489" s="263" t="s">
        <v>2228</v>
      </c>
      <c r="C17489" s="264" t="s">
        <v>138</v>
      </c>
      <c r="D17489" s="74" t="str">
        <f t="shared" si="547"/>
        <v>mar/2020</v>
      </c>
      <c r="E17489" s="267">
        <v>43894</v>
      </c>
      <c r="F17489" s="285">
        <v>8990</v>
      </c>
      <c r="G17489" s="285" t="s">
        <v>2229</v>
      </c>
      <c r="H17489" s="268" t="s">
        <v>5273</v>
      </c>
      <c r="I17489" s="268" t="s">
        <v>2181</v>
      </c>
      <c r="J17489" s="269">
        <v>-1415.5</v>
      </c>
      <c r="K17489" s="83" t="str">
        <f>IFERROR(IFERROR(VLOOKUP(I17489,'DE-PARA'!B:D,3,0),VLOOKUP(I17489,'DE-PARA'!C:D,2,0)),"NÃO ENCONTRADO")</f>
        <v>Materiais</v>
      </c>
      <c r="L17489" s="50" t="str">
        <f>VLOOKUP(K17489,'Base -Receita-Despesa'!$B:$AS,1,FALSE)</f>
        <v>Materiais</v>
      </c>
    </row>
    <row r="17490" spans="1:12" x14ac:dyDescent="0.3">
      <c r="A17490" s="82" t="str">
        <f t="shared" si="546"/>
        <v>2020</v>
      </c>
      <c r="B17490" s="263" t="s">
        <v>2228</v>
      </c>
      <c r="C17490" s="264" t="s">
        <v>138</v>
      </c>
      <c r="D17490" s="74" t="str">
        <f t="shared" si="547"/>
        <v>mar/2020</v>
      </c>
      <c r="E17490" s="267">
        <v>43894</v>
      </c>
      <c r="F17490" s="285">
        <v>8984</v>
      </c>
      <c r="G17490" s="285" t="s">
        <v>2229</v>
      </c>
      <c r="H17490" s="268" t="s">
        <v>5273</v>
      </c>
      <c r="I17490" s="268" t="s">
        <v>2181</v>
      </c>
      <c r="J17490" s="268">
        <v>-613.20000000000005</v>
      </c>
      <c r="K17490" s="83" t="str">
        <f>IFERROR(IFERROR(VLOOKUP(I17490,'DE-PARA'!B:D,3,0),VLOOKUP(I17490,'DE-PARA'!C:D,2,0)),"NÃO ENCONTRADO")</f>
        <v>Materiais</v>
      </c>
      <c r="L17490" s="50" t="str">
        <f>VLOOKUP(K17490,'Base -Receita-Despesa'!$B:$AS,1,FALSE)</f>
        <v>Materiais</v>
      </c>
    </row>
    <row r="17491" spans="1:12" x14ac:dyDescent="0.3">
      <c r="A17491" s="82" t="str">
        <f t="shared" si="546"/>
        <v>2020</v>
      </c>
      <c r="B17491" s="263" t="s">
        <v>2228</v>
      </c>
      <c r="C17491" s="264" t="s">
        <v>138</v>
      </c>
      <c r="D17491" s="74" t="str">
        <f t="shared" si="547"/>
        <v>mar/2020</v>
      </c>
      <c r="E17491" s="267">
        <v>43894</v>
      </c>
      <c r="F17491" s="285">
        <v>15874</v>
      </c>
      <c r="G17491" s="285" t="s">
        <v>2229</v>
      </c>
      <c r="H17491" s="268" t="s">
        <v>5176</v>
      </c>
      <c r="I17491" s="268" t="s">
        <v>2182</v>
      </c>
      <c r="J17491" s="269">
        <v>-1616.25</v>
      </c>
      <c r="K17491" s="83" t="str">
        <f>IFERROR(IFERROR(VLOOKUP(I17491,'DE-PARA'!B:D,3,0),VLOOKUP(I17491,'DE-PARA'!C:D,2,0)),"NÃO ENCONTRADO")</f>
        <v>Materiais</v>
      </c>
      <c r="L17491" s="50" t="str">
        <f>VLOOKUP(K17491,'Base -Receita-Despesa'!$B:$AS,1,FALSE)</f>
        <v>Materiais</v>
      </c>
    </row>
    <row r="17492" spans="1:12" x14ac:dyDescent="0.3">
      <c r="A17492" s="82" t="str">
        <f t="shared" si="546"/>
        <v>2020</v>
      </c>
      <c r="B17492" s="263" t="s">
        <v>2228</v>
      </c>
      <c r="C17492" s="264" t="s">
        <v>138</v>
      </c>
      <c r="D17492" s="74" t="str">
        <f t="shared" si="547"/>
        <v>mar/2020</v>
      </c>
      <c r="E17492" s="267">
        <v>43894</v>
      </c>
      <c r="F17492" s="285">
        <v>9004</v>
      </c>
      <c r="G17492" s="285" t="s">
        <v>2229</v>
      </c>
      <c r="H17492" s="268" t="s">
        <v>5273</v>
      </c>
      <c r="I17492" s="268" t="s">
        <v>2181</v>
      </c>
      <c r="J17492" s="269">
        <v>-2748.57</v>
      </c>
      <c r="K17492" s="83" t="str">
        <f>IFERROR(IFERROR(VLOOKUP(I17492,'DE-PARA'!B:D,3,0),VLOOKUP(I17492,'DE-PARA'!C:D,2,0)),"NÃO ENCONTRADO")</f>
        <v>Materiais</v>
      </c>
      <c r="L17492" s="50" t="str">
        <f>VLOOKUP(K17492,'Base -Receita-Despesa'!$B:$AS,1,FALSE)</f>
        <v>Materiais</v>
      </c>
    </row>
    <row r="17493" spans="1:12" x14ac:dyDescent="0.3">
      <c r="A17493" s="82" t="str">
        <f t="shared" si="546"/>
        <v>2020</v>
      </c>
      <c r="B17493" s="263" t="s">
        <v>2228</v>
      </c>
      <c r="C17493" s="264" t="s">
        <v>138</v>
      </c>
      <c r="D17493" s="74" t="str">
        <f t="shared" si="547"/>
        <v>mar/2020</v>
      </c>
      <c r="E17493" s="267">
        <v>43894</v>
      </c>
      <c r="F17493" s="285">
        <v>19167</v>
      </c>
      <c r="G17493" s="285" t="s">
        <v>2229</v>
      </c>
      <c r="H17493" s="268" t="s">
        <v>3145</v>
      </c>
      <c r="I17493" s="268" t="s">
        <v>2182</v>
      </c>
      <c r="J17493" s="268">
        <v>-799</v>
      </c>
      <c r="K17493" s="83" t="str">
        <f>IFERROR(IFERROR(VLOOKUP(I17493,'DE-PARA'!B:D,3,0),VLOOKUP(I17493,'DE-PARA'!C:D,2,0)),"NÃO ENCONTRADO")</f>
        <v>Materiais</v>
      </c>
      <c r="L17493" s="50" t="str">
        <f>VLOOKUP(K17493,'Base -Receita-Despesa'!$B:$AS,1,FALSE)</f>
        <v>Materiais</v>
      </c>
    </row>
    <row r="17494" spans="1:12" x14ac:dyDescent="0.3">
      <c r="A17494" s="82" t="str">
        <f t="shared" si="546"/>
        <v>2020</v>
      </c>
      <c r="B17494" s="263" t="s">
        <v>2228</v>
      </c>
      <c r="C17494" s="264" t="s">
        <v>138</v>
      </c>
      <c r="D17494" s="74" t="str">
        <f t="shared" si="547"/>
        <v>mar/2020</v>
      </c>
      <c r="E17494" s="267">
        <v>43894</v>
      </c>
      <c r="F17494" s="285">
        <v>19168</v>
      </c>
      <c r="G17494" s="285" t="s">
        <v>2229</v>
      </c>
      <c r="H17494" s="268" t="s">
        <v>3145</v>
      </c>
      <c r="I17494" s="268" t="s">
        <v>2181</v>
      </c>
      <c r="J17494" s="268">
        <v>-512.4</v>
      </c>
      <c r="K17494" s="83" t="str">
        <f>IFERROR(IFERROR(VLOOKUP(I17494,'DE-PARA'!B:D,3,0),VLOOKUP(I17494,'DE-PARA'!C:D,2,0)),"NÃO ENCONTRADO")</f>
        <v>Materiais</v>
      </c>
      <c r="L17494" s="50" t="str">
        <f>VLOOKUP(K17494,'Base -Receita-Despesa'!$B:$AS,1,FALSE)</f>
        <v>Materiais</v>
      </c>
    </row>
    <row r="17495" spans="1:12" x14ac:dyDescent="0.3">
      <c r="A17495" s="82" t="str">
        <f t="shared" si="546"/>
        <v>2020</v>
      </c>
      <c r="B17495" s="263" t="s">
        <v>2228</v>
      </c>
      <c r="C17495" s="264" t="s">
        <v>138</v>
      </c>
      <c r="D17495" s="74" t="str">
        <f t="shared" si="547"/>
        <v>mar/2020</v>
      </c>
      <c r="E17495" s="267">
        <v>43894</v>
      </c>
      <c r="F17495" s="285">
        <v>40666</v>
      </c>
      <c r="G17495" s="285" t="s">
        <v>2229</v>
      </c>
      <c r="H17495" s="268" t="s">
        <v>2654</v>
      </c>
      <c r="I17495" s="268" t="s">
        <v>120</v>
      </c>
      <c r="J17495" s="269">
        <v>-1574.64</v>
      </c>
      <c r="K17495" s="83" t="str">
        <f>IFERROR(IFERROR(VLOOKUP(I17495,'DE-PARA'!B:D,3,0),VLOOKUP(I17495,'DE-PARA'!C:D,2,0)),"NÃO ENCONTRADO")</f>
        <v>Serviços</v>
      </c>
      <c r="L17495" s="50" t="str">
        <f>VLOOKUP(K17495,'Base -Receita-Despesa'!$B:$AS,1,FALSE)</f>
        <v>Serviços</v>
      </c>
    </row>
    <row r="17496" spans="1:12" x14ac:dyDescent="0.3">
      <c r="A17496" s="82" t="str">
        <f t="shared" si="546"/>
        <v>2020</v>
      </c>
      <c r="B17496" s="263" t="s">
        <v>2228</v>
      </c>
      <c r="C17496" s="264" t="s">
        <v>138</v>
      </c>
      <c r="D17496" s="74" t="str">
        <f t="shared" si="547"/>
        <v>mar/2020</v>
      </c>
      <c r="E17496" s="267">
        <v>43894</v>
      </c>
      <c r="F17496" s="285" t="s">
        <v>4587</v>
      </c>
      <c r="G17496" s="285" t="s">
        <v>5280</v>
      </c>
      <c r="H17496" s="268" t="s">
        <v>1044</v>
      </c>
      <c r="I17496" s="268" t="s">
        <v>2214</v>
      </c>
      <c r="J17496" s="268">
        <v>-600</v>
      </c>
      <c r="K17496" s="83" t="str">
        <f>IFERROR(IFERROR(VLOOKUP(I17496,'DE-PARA'!B:D,3,0),VLOOKUP(I17496,'DE-PARA'!C:D,2,0)),"NÃO ENCONTRADO")</f>
        <v>Outras Saídas</v>
      </c>
      <c r="L17496" s="50" t="str">
        <f>VLOOKUP(K17496,'Base -Receita-Despesa'!$B:$AS,1,FALSE)</f>
        <v>Outras Saídas</v>
      </c>
    </row>
    <row r="17497" spans="1:12" x14ac:dyDescent="0.3">
      <c r="A17497" s="82" t="str">
        <f t="shared" si="546"/>
        <v>2020</v>
      </c>
      <c r="B17497" s="263" t="s">
        <v>2228</v>
      </c>
      <c r="C17497" s="264" t="s">
        <v>138</v>
      </c>
      <c r="D17497" s="74" t="str">
        <f t="shared" si="547"/>
        <v>mar/2020</v>
      </c>
      <c r="E17497" s="267">
        <v>43894</v>
      </c>
      <c r="F17497" s="285" t="s">
        <v>4587</v>
      </c>
      <c r="G17497" s="285" t="s">
        <v>5281</v>
      </c>
      <c r="H17497" s="268" t="s">
        <v>1044</v>
      </c>
      <c r="I17497" s="268" t="s">
        <v>2214</v>
      </c>
      <c r="J17497" s="268">
        <v>-600</v>
      </c>
      <c r="K17497" s="83" t="str">
        <f>IFERROR(IFERROR(VLOOKUP(I17497,'DE-PARA'!B:D,3,0),VLOOKUP(I17497,'DE-PARA'!C:D,2,0)),"NÃO ENCONTRADO")</f>
        <v>Outras Saídas</v>
      </c>
      <c r="L17497" s="50" t="str">
        <f>VLOOKUP(K17497,'Base -Receita-Despesa'!$B:$AS,1,FALSE)</f>
        <v>Outras Saídas</v>
      </c>
    </row>
    <row r="17498" spans="1:12" x14ac:dyDescent="0.3">
      <c r="A17498" s="82" t="str">
        <f t="shared" si="546"/>
        <v>2020</v>
      </c>
      <c r="B17498" s="263" t="s">
        <v>2228</v>
      </c>
      <c r="C17498" s="264" t="s">
        <v>138</v>
      </c>
      <c r="D17498" s="74" t="str">
        <f t="shared" si="547"/>
        <v>mar/2020</v>
      </c>
      <c r="E17498" s="267">
        <v>43894</v>
      </c>
      <c r="F17498" s="285">
        <v>868</v>
      </c>
      <c r="G17498" s="285" t="s">
        <v>2229</v>
      </c>
      <c r="H17498" s="268" t="s">
        <v>5177</v>
      </c>
      <c r="I17498" s="268" t="s">
        <v>157</v>
      </c>
      <c r="J17498" s="268">
        <v>-930</v>
      </c>
      <c r="K17498" s="83" t="str">
        <f>IFERROR(IFERROR(VLOOKUP(I17498,'DE-PARA'!B:D,3,0),VLOOKUP(I17498,'DE-PARA'!C:D,2,0)),"NÃO ENCONTRADO")</f>
        <v>Materiais</v>
      </c>
      <c r="L17498" s="50" t="str">
        <f>VLOOKUP(K17498,'Base -Receita-Despesa'!$B:$AS,1,FALSE)</f>
        <v>Materiais</v>
      </c>
    </row>
    <row r="17499" spans="1:12" x14ac:dyDescent="0.3">
      <c r="A17499" s="82" t="str">
        <f t="shared" si="546"/>
        <v>2020</v>
      </c>
      <c r="B17499" s="263" t="s">
        <v>2228</v>
      </c>
      <c r="C17499" s="264" t="s">
        <v>138</v>
      </c>
      <c r="D17499" s="74" t="str">
        <f t="shared" si="547"/>
        <v>mar/2020</v>
      </c>
      <c r="E17499" s="267">
        <v>43894</v>
      </c>
      <c r="F17499" s="285" t="s">
        <v>1261</v>
      </c>
      <c r="G17499" s="285" t="s">
        <v>2229</v>
      </c>
      <c r="H17499" s="268" t="s">
        <v>2250</v>
      </c>
      <c r="I17499" s="268" t="s">
        <v>135</v>
      </c>
      <c r="J17499" s="268">
        <v>-9.5</v>
      </c>
      <c r="K17499" s="83" t="str">
        <f>IFERROR(IFERROR(VLOOKUP(I17499,'DE-PARA'!B:D,3,0),VLOOKUP(I17499,'DE-PARA'!C:D,2,0)),"NÃO ENCONTRADO")</f>
        <v>Outras Saídas</v>
      </c>
      <c r="L17499" s="50" t="str">
        <f>VLOOKUP(K17499,'Base -Receita-Despesa'!$B:$AS,1,FALSE)</f>
        <v>Outras Saídas</v>
      </c>
    </row>
    <row r="17500" spans="1:12" x14ac:dyDescent="0.3">
      <c r="A17500" s="82" t="str">
        <f t="shared" si="546"/>
        <v>2020</v>
      </c>
      <c r="B17500" s="263" t="s">
        <v>2228</v>
      </c>
      <c r="C17500" s="264" t="s">
        <v>138</v>
      </c>
      <c r="D17500" s="74" t="str">
        <f t="shared" si="547"/>
        <v>mar/2020</v>
      </c>
      <c r="E17500" s="267">
        <v>43894</v>
      </c>
      <c r="F17500" s="285" t="s">
        <v>1070</v>
      </c>
      <c r="G17500" s="285" t="s">
        <v>2229</v>
      </c>
      <c r="H17500" s="268" t="s">
        <v>1071</v>
      </c>
      <c r="I17500" s="268" t="s">
        <v>2237</v>
      </c>
      <c r="J17500" s="269">
        <v>15208.95</v>
      </c>
      <c r="K17500" s="83" t="str">
        <f>IFERROR(IFERROR(VLOOKUP(I17500,'DE-PARA'!B:D,3,0),VLOOKUP(I17500,'DE-PARA'!C:D,2,0)),"NÃO ENCONTRADO")</f>
        <v>Entrada Conta Aplicação (+)</v>
      </c>
      <c r="L17500" s="50" t="str">
        <f>VLOOKUP(K17500,'Base -Receita-Despesa'!$B:$AS,1,FALSE)</f>
        <v>ENTRADA CONTA APLICAÇÃO (+)</v>
      </c>
    </row>
    <row r="17501" spans="1:12" x14ac:dyDescent="0.3">
      <c r="A17501" s="82" t="str">
        <f t="shared" si="546"/>
        <v>2020</v>
      </c>
      <c r="B17501" s="263" t="s">
        <v>2228</v>
      </c>
      <c r="C17501" s="264" t="s">
        <v>138</v>
      </c>
      <c r="D17501" s="74" t="str">
        <f t="shared" si="547"/>
        <v>mar/2020</v>
      </c>
      <c r="E17501" s="267">
        <v>43895</v>
      </c>
      <c r="F17501" s="285">
        <v>512101</v>
      </c>
      <c r="G17501" s="285" t="s">
        <v>2229</v>
      </c>
      <c r="H17501" s="268" t="s">
        <v>257</v>
      </c>
      <c r="I17501" s="268" t="s">
        <v>145</v>
      </c>
      <c r="J17501" s="268">
        <v>-913.47</v>
      </c>
      <c r="K17501" s="83" t="str">
        <f>IFERROR(IFERROR(VLOOKUP(I17501,'DE-PARA'!B:D,3,0),VLOOKUP(I17501,'DE-PARA'!C:D,2,0)),"NÃO ENCONTRADO")</f>
        <v>Serviços</v>
      </c>
      <c r="L17501" s="50" t="str">
        <f>VLOOKUP(K17501,'Base -Receita-Despesa'!$B:$AS,1,FALSE)</f>
        <v>Serviços</v>
      </c>
    </row>
    <row r="17502" spans="1:12" x14ac:dyDescent="0.3">
      <c r="A17502" s="82" t="str">
        <f t="shared" si="546"/>
        <v>2020</v>
      </c>
      <c r="B17502" s="263" t="s">
        <v>2228</v>
      </c>
      <c r="C17502" s="264" t="s">
        <v>138</v>
      </c>
      <c r="D17502" s="74" t="str">
        <f t="shared" si="547"/>
        <v>mar/2020</v>
      </c>
      <c r="E17502" s="267">
        <v>43895</v>
      </c>
      <c r="F17502" s="285">
        <v>443543</v>
      </c>
      <c r="G17502" s="285" t="s">
        <v>2229</v>
      </c>
      <c r="H17502" s="268" t="s">
        <v>4398</v>
      </c>
      <c r="I17502" s="268" t="s">
        <v>2182</v>
      </c>
      <c r="J17502" s="268">
        <v>-901.6</v>
      </c>
      <c r="K17502" s="83" t="str">
        <f>IFERROR(IFERROR(VLOOKUP(I17502,'DE-PARA'!B:D,3,0),VLOOKUP(I17502,'DE-PARA'!C:D,2,0)),"NÃO ENCONTRADO")</f>
        <v>Materiais</v>
      </c>
      <c r="L17502" s="50" t="str">
        <f>VLOOKUP(K17502,'Base -Receita-Despesa'!$B:$AS,1,FALSE)</f>
        <v>Materiais</v>
      </c>
    </row>
    <row r="17503" spans="1:12" x14ac:dyDescent="0.3">
      <c r="A17503" s="82" t="str">
        <f t="shared" si="546"/>
        <v>2020</v>
      </c>
      <c r="B17503" s="263" t="s">
        <v>2228</v>
      </c>
      <c r="C17503" s="264" t="s">
        <v>138</v>
      </c>
      <c r="D17503" s="74" t="str">
        <f t="shared" si="547"/>
        <v>mar/2020</v>
      </c>
      <c r="E17503" s="267">
        <v>43895</v>
      </c>
      <c r="F17503" s="285">
        <v>24976</v>
      </c>
      <c r="G17503" s="285" t="s">
        <v>2229</v>
      </c>
      <c r="H17503" s="268" t="s">
        <v>5166</v>
      </c>
      <c r="I17503" s="268" t="s">
        <v>2182</v>
      </c>
      <c r="J17503" s="268">
        <v>-210</v>
      </c>
      <c r="K17503" s="83" t="str">
        <f>IFERROR(IFERROR(VLOOKUP(I17503,'DE-PARA'!B:D,3,0),VLOOKUP(I17503,'DE-PARA'!C:D,2,0)),"NÃO ENCONTRADO")</f>
        <v>Materiais</v>
      </c>
      <c r="L17503" s="50" t="str">
        <f>VLOOKUP(K17503,'Base -Receita-Despesa'!$B:$AS,1,FALSE)</f>
        <v>Materiais</v>
      </c>
    </row>
    <row r="17504" spans="1:12" x14ac:dyDescent="0.3">
      <c r="A17504" s="82" t="str">
        <f t="shared" si="546"/>
        <v>2020</v>
      </c>
      <c r="B17504" s="263" t="s">
        <v>2228</v>
      </c>
      <c r="C17504" s="264" t="s">
        <v>138</v>
      </c>
      <c r="D17504" s="74" t="str">
        <f t="shared" si="547"/>
        <v>mar/2020</v>
      </c>
      <c r="E17504" s="267">
        <v>43895</v>
      </c>
      <c r="F17504" s="285">
        <v>24976</v>
      </c>
      <c r="G17504" s="285" t="s">
        <v>2229</v>
      </c>
      <c r="H17504" s="268" t="s">
        <v>5166</v>
      </c>
      <c r="I17504" s="268" t="s">
        <v>562</v>
      </c>
      <c r="J17504" s="268">
        <v>-5.91</v>
      </c>
      <c r="K17504" s="83" t="str">
        <f>IFERROR(IFERROR(VLOOKUP(I17504,'DE-PARA'!B:D,3,0),VLOOKUP(I17504,'DE-PARA'!C:D,2,0)),"NÃO ENCONTRADO")</f>
        <v>Outras Saídas</v>
      </c>
      <c r="L17504" s="50" t="str">
        <f>VLOOKUP(K17504,'Base -Receita-Despesa'!$B:$AS,1,FALSE)</f>
        <v>Outras Saídas</v>
      </c>
    </row>
    <row r="17505" spans="1:12" x14ac:dyDescent="0.3">
      <c r="A17505" s="82" t="str">
        <f t="shared" si="546"/>
        <v>2020</v>
      </c>
      <c r="B17505" s="263" t="s">
        <v>2228</v>
      </c>
      <c r="C17505" s="264" t="s">
        <v>138</v>
      </c>
      <c r="D17505" s="74" t="str">
        <f t="shared" si="547"/>
        <v>mar/2020</v>
      </c>
      <c r="E17505" s="267">
        <v>43895</v>
      </c>
      <c r="F17505" s="285">
        <v>22857</v>
      </c>
      <c r="G17505" s="285" t="s">
        <v>2229</v>
      </c>
      <c r="H17505" s="268" t="s">
        <v>5174</v>
      </c>
      <c r="I17505" s="268" t="s">
        <v>2182</v>
      </c>
      <c r="J17505" s="268">
        <v>-601.41</v>
      </c>
      <c r="K17505" s="83" t="str">
        <f>IFERROR(IFERROR(VLOOKUP(I17505,'DE-PARA'!B:D,3,0),VLOOKUP(I17505,'DE-PARA'!C:D,2,0)),"NÃO ENCONTRADO")</f>
        <v>Materiais</v>
      </c>
      <c r="L17505" s="50" t="str">
        <f>VLOOKUP(K17505,'Base -Receita-Despesa'!$B:$AS,1,FALSE)</f>
        <v>Materiais</v>
      </c>
    </row>
    <row r="17506" spans="1:12" x14ac:dyDescent="0.3">
      <c r="A17506" s="82" t="str">
        <f t="shared" si="546"/>
        <v>2020</v>
      </c>
      <c r="B17506" s="263" t="s">
        <v>2228</v>
      </c>
      <c r="C17506" s="264" t="s">
        <v>138</v>
      </c>
      <c r="D17506" s="74" t="str">
        <f t="shared" si="547"/>
        <v>mar/2020</v>
      </c>
      <c r="E17506" s="267">
        <v>43895</v>
      </c>
      <c r="F17506" s="285" t="s">
        <v>1267</v>
      </c>
      <c r="G17506" s="285" t="s">
        <v>2229</v>
      </c>
      <c r="H17506" s="268" t="s">
        <v>5282</v>
      </c>
      <c r="I17506" s="268" t="s">
        <v>160</v>
      </c>
      <c r="J17506" s="269">
        <v>-3000</v>
      </c>
      <c r="K17506" s="83" t="str">
        <f>IFERROR(IFERROR(VLOOKUP(I17506,'DE-PARA'!B:D,3,0),VLOOKUP(I17506,'DE-PARA'!C:D,2,0)),"NÃO ENCONTRADO")</f>
        <v>Outras Saídas</v>
      </c>
      <c r="L17506" s="50" t="str">
        <f>VLOOKUP(K17506,'Base -Receita-Despesa'!$B:$AS,1,FALSE)</f>
        <v>Outras Saídas</v>
      </c>
    </row>
    <row r="17507" spans="1:12" x14ac:dyDescent="0.3">
      <c r="A17507" s="82" t="str">
        <f t="shared" si="546"/>
        <v>2020</v>
      </c>
      <c r="B17507" s="263" t="s">
        <v>2228</v>
      </c>
      <c r="C17507" s="264" t="s">
        <v>138</v>
      </c>
      <c r="D17507" s="74" t="str">
        <f t="shared" si="547"/>
        <v>mar/2020</v>
      </c>
      <c r="E17507" s="267">
        <v>43895</v>
      </c>
      <c r="F17507" s="285" t="s">
        <v>2326</v>
      </c>
      <c r="G17507" s="285" t="s">
        <v>2229</v>
      </c>
      <c r="H17507" s="268" t="s">
        <v>4568</v>
      </c>
      <c r="I17507" s="268" t="s">
        <v>2209</v>
      </c>
      <c r="J17507" s="268">
        <v>-303.16000000000003</v>
      </c>
      <c r="K17507" s="83" t="str">
        <f>IFERROR(IFERROR(VLOOKUP(I17507,'DE-PARA'!B:D,3,0),VLOOKUP(I17507,'DE-PARA'!C:D,2,0)),"NÃO ENCONTRADO")</f>
        <v>Despesas com Viagens</v>
      </c>
      <c r="L17507" s="50" t="str">
        <f>VLOOKUP(K17507,'Base -Receita-Despesa'!$B:$AS,1,FALSE)</f>
        <v>Despesas com Viagens</v>
      </c>
    </row>
    <row r="17508" spans="1:12" x14ac:dyDescent="0.3">
      <c r="A17508" s="82" t="str">
        <f t="shared" si="546"/>
        <v>2020</v>
      </c>
      <c r="B17508" s="263" t="s">
        <v>2228</v>
      </c>
      <c r="C17508" s="264" t="s">
        <v>138</v>
      </c>
      <c r="D17508" s="74" t="str">
        <f t="shared" si="547"/>
        <v>mar/2020</v>
      </c>
      <c r="E17508" s="267">
        <v>43895</v>
      </c>
      <c r="F17508" s="285" t="s">
        <v>1261</v>
      </c>
      <c r="G17508" s="285" t="s">
        <v>2229</v>
      </c>
      <c r="H17508" s="268" t="s">
        <v>2250</v>
      </c>
      <c r="I17508" s="268" t="s">
        <v>135</v>
      </c>
      <c r="J17508" s="268">
        <v>-9.5</v>
      </c>
      <c r="K17508" s="83" t="str">
        <f>IFERROR(IFERROR(VLOOKUP(I17508,'DE-PARA'!B:D,3,0),VLOOKUP(I17508,'DE-PARA'!C:D,2,0)),"NÃO ENCONTRADO")</f>
        <v>Outras Saídas</v>
      </c>
      <c r="L17508" s="50" t="str">
        <f>VLOOKUP(K17508,'Base -Receita-Despesa'!$B:$AS,1,FALSE)</f>
        <v>Outras Saídas</v>
      </c>
    </row>
    <row r="17509" spans="1:12" x14ac:dyDescent="0.3">
      <c r="A17509" s="82" t="str">
        <f t="shared" si="546"/>
        <v>2020</v>
      </c>
      <c r="B17509" s="263" t="s">
        <v>2228</v>
      </c>
      <c r="C17509" s="264" t="s">
        <v>138</v>
      </c>
      <c r="D17509" s="74" t="str">
        <f t="shared" si="547"/>
        <v>mar/2020</v>
      </c>
      <c r="E17509" s="267">
        <v>43895</v>
      </c>
      <c r="F17509" s="285" t="s">
        <v>1261</v>
      </c>
      <c r="G17509" s="285" t="s">
        <v>2229</v>
      </c>
      <c r="H17509" s="268" t="s">
        <v>2250</v>
      </c>
      <c r="I17509" s="268" t="s">
        <v>135</v>
      </c>
      <c r="J17509" s="268">
        <v>-9.5</v>
      </c>
      <c r="K17509" s="83" t="str">
        <f>IFERROR(IFERROR(VLOOKUP(I17509,'DE-PARA'!B:D,3,0),VLOOKUP(I17509,'DE-PARA'!C:D,2,0)),"NÃO ENCONTRADO")</f>
        <v>Outras Saídas</v>
      </c>
      <c r="L17509" s="50" t="str">
        <f>VLOOKUP(K17509,'Base -Receita-Despesa'!$B:$AS,1,FALSE)</f>
        <v>Outras Saídas</v>
      </c>
    </row>
    <row r="17510" spans="1:12" x14ac:dyDescent="0.3">
      <c r="A17510" s="82" t="str">
        <f t="shared" si="546"/>
        <v>2020</v>
      </c>
      <c r="B17510" s="263" t="s">
        <v>2228</v>
      </c>
      <c r="C17510" s="264" t="s">
        <v>138</v>
      </c>
      <c r="D17510" s="74" t="str">
        <f t="shared" si="547"/>
        <v>mar/2020</v>
      </c>
      <c r="E17510" s="267">
        <v>43895</v>
      </c>
      <c r="F17510" s="285" t="s">
        <v>4405</v>
      </c>
      <c r="G17510" s="285" t="s">
        <v>2229</v>
      </c>
      <c r="H17510" s="268" t="s">
        <v>5196</v>
      </c>
      <c r="I17510" s="268" t="s">
        <v>846</v>
      </c>
      <c r="J17510" s="268">
        <v>-769.01</v>
      </c>
      <c r="K17510" s="83" t="str">
        <f>IFERROR(IFERROR(VLOOKUP(I17510,'DE-PARA'!B:D,3,0),VLOOKUP(I17510,'DE-PARA'!C:D,2,0)),"NÃO ENCONTRADO")</f>
        <v>Pessoal</v>
      </c>
      <c r="L17510" s="50" t="str">
        <f>VLOOKUP(K17510,'Base -Receita-Despesa'!$B:$AS,1,FALSE)</f>
        <v>Pessoal</v>
      </c>
    </row>
    <row r="17511" spans="1:12" x14ac:dyDescent="0.3">
      <c r="A17511" s="82" t="str">
        <f t="shared" si="546"/>
        <v>2020</v>
      </c>
      <c r="B17511" s="263" t="s">
        <v>2228</v>
      </c>
      <c r="C17511" s="264" t="s">
        <v>138</v>
      </c>
      <c r="D17511" s="74" t="str">
        <f t="shared" si="547"/>
        <v>mar/2020</v>
      </c>
      <c r="E17511" s="267">
        <v>43895</v>
      </c>
      <c r="F17511" s="285" t="s">
        <v>1070</v>
      </c>
      <c r="G17511" s="285" t="s">
        <v>2229</v>
      </c>
      <c r="H17511" s="268" t="s">
        <v>1071</v>
      </c>
      <c r="I17511" s="268" t="s">
        <v>2237</v>
      </c>
      <c r="J17511" s="269">
        <v>6723.56</v>
      </c>
      <c r="K17511" s="83" t="str">
        <f>IFERROR(IFERROR(VLOOKUP(I17511,'DE-PARA'!B:D,3,0),VLOOKUP(I17511,'DE-PARA'!C:D,2,0)),"NÃO ENCONTRADO")</f>
        <v>Entrada Conta Aplicação (+)</v>
      </c>
      <c r="L17511" s="50" t="str">
        <f>VLOOKUP(K17511,'Base -Receita-Despesa'!$B:$AS,1,FALSE)</f>
        <v>ENTRADA CONTA APLICAÇÃO (+)</v>
      </c>
    </row>
    <row r="17512" spans="1:12" x14ac:dyDescent="0.3">
      <c r="A17512" s="82" t="str">
        <f t="shared" si="546"/>
        <v>2020</v>
      </c>
      <c r="B17512" s="263" t="s">
        <v>2228</v>
      </c>
      <c r="C17512" s="264" t="s">
        <v>138</v>
      </c>
      <c r="D17512" s="74" t="str">
        <f t="shared" si="547"/>
        <v>mar/2020</v>
      </c>
      <c r="E17512" s="267">
        <v>43896</v>
      </c>
      <c r="F17512" s="285" t="s">
        <v>4377</v>
      </c>
      <c r="G17512" s="285" t="s">
        <v>2229</v>
      </c>
      <c r="H17512" s="268" t="s">
        <v>5283</v>
      </c>
      <c r="I17512" s="268" t="s">
        <v>128</v>
      </c>
      <c r="J17512" s="269">
        <v>-39747.51</v>
      </c>
      <c r="K17512" s="83" t="str">
        <f>IFERROR(IFERROR(VLOOKUP(I17512,'DE-PARA'!B:D,3,0),VLOOKUP(I17512,'DE-PARA'!C:D,2,0)),"NÃO ENCONTRADO")</f>
        <v>Encargos sobre Folha de Pagamento</v>
      </c>
      <c r="L17512" s="50" t="str">
        <f>VLOOKUP(K17512,'Base -Receita-Despesa'!$B:$AS,1,FALSE)</f>
        <v>Encargos sobre Folha de Pagamento</v>
      </c>
    </row>
    <row r="17513" spans="1:12" x14ac:dyDescent="0.3">
      <c r="A17513" s="82" t="str">
        <f t="shared" si="546"/>
        <v>2020</v>
      </c>
      <c r="B17513" s="263" t="s">
        <v>2228</v>
      </c>
      <c r="C17513" s="264" t="s">
        <v>138</v>
      </c>
      <c r="D17513" s="74" t="str">
        <f t="shared" si="547"/>
        <v>mar/2020</v>
      </c>
      <c r="E17513" s="267">
        <v>43896</v>
      </c>
      <c r="F17513" s="285" t="s">
        <v>2326</v>
      </c>
      <c r="G17513" s="285" t="s">
        <v>2229</v>
      </c>
      <c r="H17513" s="268" t="s">
        <v>4571</v>
      </c>
      <c r="I17513" s="268" t="s">
        <v>2209</v>
      </c>
      <c r="J17513" s="268">
        <v>-40</v>
      </c>
      <c r="K17513" s="83" t="str">
        <f>IFERROR(IFERROR(VLOOKUP(I17513,'DE-PARA'!B:D,3,0),VLOOKUP(I17513,'DE-PARA'!C:D,2,0)),"NÃO ENCONTRADO")</f>
        <v>Despesas com Viagens</v>
      </c>
      <c r="L17513" s="50" t="str">
        <f>VLOOKUP(K17513,'Base -Receita-Despesa'!$B:$AS,1,FALSE)</f>
        <v>Despesas com Viagens</v>
      </c>
    </row>
    <row r="17514" spans="1:12" x14ac:dyDescent="0.3">
      <c r="A17514" s="82" t="str">
        <f t="shared" ref="A17514:A17577" si="548">IF(K17514="NÃO ENCONTRADO",0,RIGHT(D17514,4))</f>
        <v>2020</v>
      </c>
      <c r="B17514" s="263" t="s">
        <v>2228</v>
      </c>
      <c r="C17514" s="264" t="s">
        <v>138</v>
      </c>
      <c r="D17514" s="74" t="str">
        <f t="shared" si="547"/>
        <v>mar/2020</v>
      </c>
      <c r="E17514" s="267">
        <v>43896</v>
      </c>
      <c r="F17514" s="285">
        <v>44078</v>
      </c>
      <c r="G17514" s="285" t="s">
        <v>2229</v>
      </c>
      <c r="H17514" s="268" t="s">
        <v>5215</v>
      </c>
      <c r="I17514" s="268" t="s">
        <v>2182</v>
      </c>
      <c r="J17514" s="268">
        <v>-745.71</v>
      </c>
      <c r="K17514" s="83" t="str">
        <f>IFERROR(IFERROR(VLOOKUP(I17514,'DE-PARA'!B:D,3,0),VLOOKUP(I17514,'DE-PARA'!C:D,2,0)),"NÃO ENCONTRADO")</f>
        <v>Materiais</v>
      </c>
      <c r="L17514" s="50" t="str">
        <f>VLOOKUP(K17514,'Base -Receita-Despesa'!$B:$AS,1,FALSE)</f>
        <v>Materiais</v>
      </c>
    </row>
    <row r="17515" spans="1:12" x14ac:dyDescent="0.3">
      <c r="A17515" s="82" t="str">
        <f t="shared" si="548"/>
        <v>2020</v>
      </c>
      <c r="B17515" s="263" t="s">
        <v>2228</v>
      </c>
      <c r="C17515" s="264" t="s">
        <v>138</v>
      </c>
      <c r="D17515" s="74" t="str">
        <f t="shared" si="547"/>
        <v>mar/2020</v>
      </c>
      <c r="E17515" s="267">
        <v>43896</v>
      </c>
      <c r="F17515" s="285">
        <v>20808</v>
      </c>
      <c r="G17515" s="285" t="s">
        <v>2229</v>
      </c>
      <c r="H17515" s="268" t="s">
        <v>4792</v>
      </c>
      <c r="I17515" s="268" t="s">
        <v>2181</v>
      </c>
      <c r="J17515" s="269">
        <v>-2893.5</v>
      </c>
      <c r="K17515" s="83" t="str">
        <f>IFERROR(IFERROR(VLOOKUP(I17515,'DE-PARA'!B:D,3,0),VLOOKUP(I17515,'DE-PARA'!C:D,2,0)),"NÃO ENCONTRADO")</f>
        <v>Materiais</v>
      </c>
      <c r="L17515" s="50" t="str">
        <f>VLOOKUP(K17515,'Base -Receita-Despesa'!$B:$AS,1,FALSE)</f>
        <v>Materiais</v>
      </c>
    </row>
    <row r="17516" spans="1:12" x14ac:dyDescent="0.3">
      <c r="A17516" s="82" t="str">
        <f t="shared" si="548"/>
        <v>2020</v>
      </c>
      <c r="B17516" s="263" t="s">
        <v>2228</v>
      </c>
      <c r="C17516" s="264" t="s">
        <v>138</v>
      </c>
      <c r="D17516" s="74" t="str">
        <f t="shared" si="547"/>
        <v>mar/2020</v>
      </c>
      <c r="E17516" s="267">
        <v>43896</v>
      </c>
      <c r="F17516" s="285" t="s">
        <v>4616</v>
      </c>
      <c r="G17516" s="285" t="s">
        <v>2229</v>
      </c>
      <c r="H17516" s="268" t="s">
        <v>5284</v>
      </c>
      <c r="I17516" s="268" t="s">
        <v>540</v>
      </c>
      <c r="J17516" s="268">
        <v>-586.96</v>
      </c>
      <c r="K17516" s="83" t="str">
        <f>IFERROR(IFERROR(VLOOKUP(I17516,'DE-PARA'!B:D,3,0),VLOOKUP(I17516,'DE-PARA'!C:D,2,0)),"NÃO ENCONTRADO")</f>
        <v>Tributos, Taxas e Contribuições</v>
      </c>
      <c r="L17516" s="50" t="str">
        <f>VLOOKUP(K17516,'Base -Receita-Despesa'!$B:$AS,1,FALSE)</f>
        <v>Tributos, Taxas e Contribuições</v>
      </c>
    </row>
    <row r="17517" spans="1:12" x14ac:dyDescent="0.3">
      <c r="A17517" s="82" t="str">
        <f t="shared" si="548"/>
        <v>2020</v>
      </c>
      <c r="B17517" s="263" t="s">
        <v>2228</v>
      </c>
      <c r="C17517" s="264" t="s">
        <v>138</v>
      </c>
      <c r="D17517" s="74" t="str">
        <f t="shared" si="547"/>
        <v>mar/2020</v>
      </c>
      <c r="E17517" s="267">
        <v>43896</v>
      </c>
      <c r="F17517" s="285" t="s">
        <v>4619</v>
      </c>
      <c r="G17517" s="285" t="s">
        <v>2229</v>
      </c>
      <c r="H17517" s="268" t="s">
        <v>5185</v>
      </c>
      <c r="I17517" s="268" t="s">
        <v>2170</v>
      </c>
      <c r="J17517" s="269">
        <v>-78688.179999999993</v>
      </c>
      <c r="K17517" s="83" t="str">
        <f>IFERROR(IFERROR(VLOOKUP(I17517,'DE-PARA'!B:D,3,0),VLOOKUP(I17517,'DE-PARA'!C:D,2,0)),"NÃO ENCONTRADO")</f>
        <v>Reembolso de Rateios(-)</v>
      </c>
      <c r="L17517" s="50" t="str">
        <f>VLOOKUP(K17517,'Base -Receita-Despesa'!$B:$AS,1,FALSE)</f>
        <v>Reembolso de Rateios(-)</v>
      </c>
    </row>
    <row r="17518" spans="1:12" x14ac:dyDescent="0.3">
      <c r="A17518" s="82" t="str">
        <f t="shared" si="548"/>
        <v>2020</v>
      </c>
      <c r="B17518" s="263" t="s">
        <v>2228</v>
      </c>
      <c r="C17518" s="264" t="s">
        <v>138</v>
      </c>
      <c r="D17518" s="74" t="str">
        <f t="shared" si="547"/>
        <v>mar/2020</v>
      </c>
      <c r="E17518" s="267">
        <v>43896</v>
      </c>
      <c r="F17518" s="285" t="s">
        <v>1261</v>
      </c>
      <c r="G17518" s="285" t="s">
        <v>2229</v>
      </c>
      <c r="H17518" s="268" t="s">
        <v>2250</v>
      </c>
      <c r="I17518" s="268" t="s">
        <v>135</v>
      </c>
      <c r="J17518" s="268">
        <v>-9.5</v>
      </c>
      <c r="K17518" s="83" t="str">
        <f>IFERROR(IFERROR(VLOOKUP(I17518,'DE-PARA'!B:D,3,0),VLOOKUP(I17518,'DE-PARA'!C:D,2,0)),"NÃO ENCONTRADO")</f>
        <v>Outras Saídas</v>
      </c>
      <c r="L17518" s="50" t="str">
        <f>VLOOKUP(K17518,'Base -Receita-Despesa'!$B:$AS,1,FALSE)</f>
        <v>Outras Saídas</v>
      </c>
    </row>
    <row r="17519" spans="1:12" x14ac:dyDescent="0.3">
      <c r="A17519" s="82" t="str">
        <f t="shared" si="548"/>
        <v>2020</v>
      </c>
      <c r="B17519" s="263" t="s">
        <v>2228</v>
      </c>
      <c r="C17519" s="264" t="s">
        <v>138</v>
      </c>
      <c r="D17519" s="74" t="str">
        <f t="shared" si="547"/>
        <v>mar/2020</v>
      </c>
      <c r="E17519" s="267">
        <v>43896</v>
      </c>
      <c r="F17519" s="285" t="s">
        <v>1261</v>
      </c>
      <c r="G17519" s="285" t="s">
        <v>2229</v>
      </c>
      <c r="H17519" s="268" t="s">
        <v>2250</v>
      </c>
      <c r="I17519" s="268" t="s">
        <v>135</v>
      </c>
      <c r="J17519" s="268">
        <v>-9.5</v>
      </c>
      <c r="K17519" s="83" t="str">
        <f>IFERROR(IFERROR(VLOOKUP(I17519,'DE-PARA'!B:D,3,0),VLOOKUP(I17519,'DE-PARA'!C:D,2,0)),"NÃO ENCONTRADO")</f>
        <v>Outras Saídas</v>
      </c>
      <c r="L17519" s="50" t="str">
        <f>VLOOKUP(K17519,'Base -Receita-Despesa'!$B:$AS,1,FALSE)</f>
        <v>Outras Saídas</v>
      </c>
    </row>
    <row r="17520" spans="1:12" x14ac:dyDescent="0.3">
      <c r="A17520" s="82" t="str">
        <f t="shared" si="548"/>
        <v>2020</v>
      </c>
      <c r="B17520" s="263" t="s">
        <v>2228</v>
      </c>
      <c r="C17520" s="264" t="s">
        <v>138</v>
      </c>
      <c r="D17520" s="74" t="str">
        <f t="shared" si="547"/>
        <v>mar/2020</v>
      </c>
      <c r="E17520" s="267">
        <v>43896</v>
      </c>
      <c r="F17520" s="285" t="s">
        <v>1261</v>
      </c>
      <c r="G17520" s="285" t="s">
        <v>2229</v>
      </c>
      <c r="H17520" s="268" t="s">
        <v>2250</v>
      </c>
      <c r="I17520" s="268" t="s">
        <v>135</v>
      </c>
      <c r="J17520" s="268">
        <v>-9.5</v>
      </c>
      <c r="K17520" s="83" t="str">
        <f>IFERROR(IFERROR(VLOOKUP(I17520,'DE-PARA'!B:D,3,0),VLOOKUP(I17520,'DE-PARA'!C:D,2,0)),"NÃO ENCONTRADO")</f>
        <v>Outras Saídas</v>
      </c>
      <c r="L17520" s="50" t="str">
        <f>VLOOKUP(K17520,'Base -Receita-Despesa'!$B:$AS,1,FALSE)</f>
        <v>Outras Saídas</v>
      </c>
    </row>
    <row r="17521" spans="1:12" x14ac:dyDescent="0.3">
      <c r="A17521" s="82" t="str">
        <f t="shared" si="548"/>
        <v>2020</v>
      </c>
      <c r="B17521" s="263" t="s">
        <v>2228</v>
      </c>
      <c r="C17521" s="264" t="s">
        <v>138</v>
      </c>
      <c r="D17521" s="74" t="str">
        <f t="shared" si="547"/>
        <v>mar/2020</v>
      </c>
      <c r="E17521" s="267">
        <v>43896</v>
      </c>
      <c r="F17521" s="285" t="s">
        <v>1261</v>
      </c>
      <c r="G17521" s="285" t="s">
        <v>2229</v>
      </c>
      <c r="H17521" s="268" t="s">
        <v>2250</v>
      </c>
      <c r="I17521" s="268" t="s">
        <v>135</v>
      </c>
      <c r="J17521" s="268">
        <v>-9.5</v>
      </c>
      <c r="K17521" s="83" t="str">
        <f>IFERROR(IFERROR(VLOOKUP(I17521,'DE-PARA'!B:D,3,0),VLOOKUP(I17521,'DE-PARA'!C:D,2,0)),"NÃO ENCONTRADO")</f>
        <v>Outras Saídas</v>
      </c>
      <c r="L17521" s="50" t="str">
        <f>VLOOKUP(K17521,'Base -Receita-Despesa'!$B:$AS,1,FALSE)</f>
        <v>Outras Saídas</v>
      </c>
    </row>
    <row r="17522" spans="1:12" x14ac:dyDescent="0.3">
      <c r="A17522" s="82" t="str">
        <f t="shared" si="548"/>
        <v>2020</v>
      </c>
      <c r="B17522" s="263" t="s">
        <v>2228</v>
      </c>
      <c r="C17522" s="264" t="s">
        <v>138</v>
      </c>
      <c r="D17522" s="74" t="str">
        <f t="shared" si="547"/>
        <v>mar/2020</v>
      </c>
      <c r="E17522" s="267">
        <v>43896</v>
      </c>
      <c r="F17522" s="285" t="s">
        <v>1070</v>
      </c>
      <c r="G17522" s="285" t="s">
        <v>2229</v>
      </c>
      <c r="H17522" s="268" t="s">
        <v>1071</v>
      </c>
      <c r="I17522" s="268" t="s">
        <v>2237</v>
      </c>
      <c r="J17522" s="269">
        <v>122739.86</v>
      </c>
      <c r="K17522" s="83" t="str">
        <f>IFERROR(IFERROR(VLOOKUP(I17522,'DE-PARA'!B:D,3,0),VLOOKUP(I17522,'DE-PARA'!C:D,2,0)),"NÃO ENCONTRADO")</f>
        <v>Entrada Conta Aplicação (+)</v>
      </c>
      <c r="L17522" s="50" t="str">
        <f>VLOOKUP(K17522,'Base -Receita-Despesa'!$B:$AS,1,FALSE)</f>
        <v>ENTRADA CONTA APLICAÇÃO (+)</v>
      </c>
    </row>
    <row r="17523" spans="1:12" x14ac:dyDescent="0.3">
      <c r="A17523" s="82" t="str">
        <f t="shared" si="548"/>
        <v>2020</v>
      </c>
      <c r="B17523" s="263" t="s">
        <v>2228</v>
      </c>
      <c r="C17523" s="264" t="s">
        <v>138</v>
      </c>
      <c r="D17523" s="74" t="str">
        <f t="shared" si="547"/>
        <v>mar/2020</v>
      </c>
      <c r="E17523" s="267">
        <v>43899</v>
      </c>
      <c r="F17523" s="285">
        <v>24976</v>
      </c>
      <c r="G17523" s="285" t="s">
        <v>2229</v>
      </c>
      <c r="H17523" s="268" t="s">
        <v>5166</v>
      </c>
      <c r="I17523" s="268" t="s">
        <v>562</v>
      </c>
      <c r="J17523" s="268">
        <v>5.91</v>
      </c>
      <c r="K17523" s="83" t="str">
        <f>IFERROR(IFERROR(VLOOKUP(I17523,'DE-PARA'!B:D,3,0),VLOOKUP(I17523,'DE-PARA'!C:D,2,0)),"NÃO ENCONTRADO")</f>
        <v>Outras Saídas</v>
      </c>
      <c r="L17523" s="50" t="str">
        <f>VLOOKUP(K17523,'Base -Receita-Despesa'!$B:$AS,1,FALSE)</f>
        <v>Outras Saídas</v>
      </c>
    </row>
    <row r="17524" spans="1:12" x14ac:dyDescent="0.3">
      <c r="A17524" s="82" t="str">
        <f t="shared" si="548"/>
        <v>2020</v>
      </c>
      <c r="B17524" s="263" t="s">
        <v>2228</v>
      </c>
      <c r="C17524" s="264" t="s">
        <v>138</v>
      </c>
      <c r="D17524" s="74" t="str">
        <f t="shared" si="547"/>
        <v>mar/2020</v>
      </c>
      <c r="E17524" s="267">
        <v>43899</v>
      </c>
      <c r="F17524" s="285">
        <v>3444</v>
      </c>
      <c r="G17524" s="285" t="s">
        <v>2229</v>
      </c>
      <c r="H17524" s="268" t="s">
        <v>5195</v>
      </c>
      <c r="I17524" s="283" t="s">
        <v>241</v>
      </c>
      <c r="J17524" s="268">
        <v>-378.87</v>
      </c>
      <c r="K17524" s="83" t="str">
        <f>IFERROR(IFERROR(VLOOKUP(I17524,'DE-PARA'!B:D,3,0),VLOOKUP(I17524,'DE-PARA'!C:D,2,0)),"NÃO ENCONTRADO")</f>
        <v>Serviços</v>
      </c>
      <c r="L17524" s="50" t="str">
        <f>VLOOKUP(K17524,'Base -Receita-Despesa'!$B:$AS,1,FALSE)</f>
        <v>Serviços</v>
      </c>
    </row>
    <row r="17525" spans="1:12" x14ac:dyDescent="0.3">
      <c r="A17525" s="82" t="str">
        <f t="shared" si="548"/>
        <v>2020</v>
      </c>
      <c r="B17525" s="263" t="s">
        <v>2228</v>
      </c>
      <c r="C17525" s="264" t="s">
        <v>138</v>
      </c>
      <c r="D17525" s="74" t="str">
        <f t="shared" si="547"/>
        <v>mar/2020</v>
      </c>
      <c r="E17525" s="267">
        <v>43899</v>
      </c>
      <c r="F17525" s="285">
        <v>19258</v>
      </c>
      <c r="G17525" s="285" t="s">
        <v>2229</v>
      </c>
      <c r="H17525" s="268" t="s">
        <v>3145</v>
      </c>
      <c r="I17525" s="268" t="s">
        <v>2182</v>
      </c>
      <c r="J17525" s="268">
        <v>-121.6</v>
      </c>
      <c r="K17525" s="83" t="str">
        <f>IFERROR(IFERROR(VLOOKUP(I17525,'DE-PARA'!B:D,3,0),VLOOKUP(I17525,'DE-PARA'!C:D,2,0)),"NÃO ENCONTRADO")</f>
        <v>Materiais</v>
      </c>
      <c r="L17525" s="50" t="str">
        <f>VLOOKUP(K17525,'Base -Receita-Despesa'!$B:$AS,1,FALSE)</f>
        <v>Materiais</v>
      </c>
    </row>
    <row r="17526" spans="1:12" x14ac:dyDescent="0.3">
      <c r="A17526" s="82" t="str">
        <f t="shared" si="548"/>
        <v>2020</v>
      </c>
      <c r="B17526" s="263" t="s">
        <v>2228</v>
      </c>
      <c r="C17526" s="264" t="s">
        <v>138</v>
      </c>
      <c r="D17526" s="74" t="str">
        <f t="shared" si="547"/>
        <v>mar/2020</v>
      </c>
      <c r="E17526" s="267">
        <v>43899</v>
      </c>
      <c r="F17526" s="285">
        <v>73672</v>
      </c>
      <c r="G17526" s="285" t="s">
        <v>2324</v>
      </c>
      <c r="H17526" s="268" t="s">
        <v>5203</v>
      </c>
      <c r="I17526" s="268" t="s">
        <v>2183</v>
      </c>
      <c r="J17526" s="269">
        <v>-1410.3</v>
      </c>
      <c r="K17526" s="83" t="str">
        <f>IFERROR(IFERROR(VLOOKUP(I17526,'DE-PARA'!B:D,3,0),VLOOKUP(I17526,'DE-PARA'!C:D,2,0)),"NÃO ENCONTRADO")</f>
        <v>Materiais</v>
      </c>
      <c r="L17526" s="50" t="str">
        <f>VLOOKUP(K17526,'Base -Receita-Despesa'!$B:$AS,1,FALSE)</f>
        <v>Materiais</v>
      </c>
    </row>
    <row r="17527" spans="1:12" x14ac:dyDescent="0.3">
      <c r="A17527" s="82" t="str">
        <f t="shared" si="548"/>
        <v>2020</v>
      </c>
      <c r="B17527" s="263" t="s">
        <v>2228</v>
      </c>
      <c r="C17527" s="264" t="s">
        <v>138</v>
      </c>
      <c r="D17527" s="74" t="str">
        <f t="shared" si="547"/>
        <v>mar/2020</v>
      </c>
      <c r="E17527" s="267">
        <v>43899</v>
      </c>
      <c r="F17527" s="285">
        <v>8095</v>
      </c>
      <c r="G17527" s="285" t="s">
        <v>2229</v>
      </c>
      <c r="H17527" s="268" t="s">
        <v>2399</v>
      </c>
      <c r="I17527" s="268" t="s">
        <v>232</v>
      </c>
      <c r="J17527" s="269">
        <v>-1160</v>
      </c>
      <c r="K17527" s="83" t="str">
        <f>IFERROR(IFERROR(VLOOKUP(I17527,'DE-PARA'!B:D,3,0),VLOOKUP(I17527,'DE-PARA'!C:D,2,0)),"NÃO ENCONTRADO")</f>
        <v>Materiais</v>
      </c>
      <c r="L17527" s="50" t="str">
        <f>VLOOKUP(K17527,'Base -Receita-Despesa'!$B:$AS,1,FALSE)</f>
        <v>Materiais</v>
      </c>
    </row>
    <row r="17528" spans="1:12" x14ac:dyDescent="0.3">
      <c r="A17528" s="82" t="str">
        <f t="shared" si="548"/>
        <v>2020</v>
      </c>
      <c r="B17528" s="263" t="s">
        <v>2228</v>
      </c>
      <c r="C17528" s="264" t="s">
        <v>138</v>
      </c>
      <c r="D17528" s="74" t="str">
        <f t="shared" si="547"/>
        <v>mar/2020</v>
      </c>
      <c r="E17528" s="267">
        <v>43899</v>
      </c>
      <c r="F17528" s="285" t="s">
        <v>1261</v>
      </c>
      <c r="G17528" s="285" t="s">
        <v>2229</v>
      </c>
      <c r="H17528" s="268" t="s">
        <v>2250</v>
      </c>
      <c r="I17528" s="268" t="s">
        <v>135</v>
      </c>
      <c r="J17528" s="268">
        <v>-9.5</v>
      </c>
      <c r="K17528" s="83" t="str">
        <f>IFERROR(IFERROR(VLOOKUP(I17528,'DE-PARA'!B:D,3,0),VLOOKUP(I17528,'DE-PARA'!C:D,2,0)),"NÃO ENCONTRADO")</f>
        <v>Outras Saídas</v>
      </c>
      <c r="L17528" s="50" t="str">
        <f>VLOOKUP(K17528,'Base -Receita-Despesa'!$B:$AS,1,FALSE)</f>
        <v>Outras Saídas</v>
      </c>
    </row>
    <row r="17529" spans="1:12" x14ac:dyDescent="0.3">
      <c r="A17529" s="82" t="str">
        <f t="shared" si="548"/>
        <v>2020</v>
      </c>
      <c r="B17529" s="263" t="s">
        <v>2228</v>
      </c>
      <c r="C17529" s="264" t="s">
        <v>138</v>
      </c>
      <c r="D17529" s="74" t="str">
        <f t="shared" si="547"/>
        <v>mar/2020</v>
      </c>
      <c r="E17529" s="267">
        <v>43899</v>
      </c>
      <c r="F17529" s="285" t="s">
        <v>1070</v>
      </c>
      <c r="G17529" s="285" t="s">
        <v>2229</v>
      </c>
      <c r="H17529" s="268" t="s">
        <v>1071</v>
      </c>
      <c r="I17529" s="268" t="s">
        <v>2237</v>
      </c>
      <c r="J17529" s="269">
        <v>3074.36</v>
      </c>
      <c r="K17529" s="83" t="str">
        <f>IFERROR(IFERROR(VLOOKUP(I17529,'DE-PARA'!B:D,3,0),VLOOKUP(I17529,'DE-PARA'!C:D,2,0)),"NÃO ENCONTRADO")</f>
        <v>Entrada Conta Aplicação (+)</v>
      </c>
      <c r="L17529" s="50" t="str">
        <f>VLOOKUP(K17529,'Base -Receita-Despesa'!$B:$AS,1,FALSE)</f>
        <v>ENTRADA CONTA APLICAÇÃO (+)</v>
      </c>
    </row>
    <row r="17530" spans="1:12" x14ac:dyDescent="0.3">
      <c r="A17530" s="82" t="str">
        <f t="shared" si="548"/>
        <v>2020</v>
      </c>
      <c r="B17530" s="263" t="s">
        <v>2240</v>
      </c>
      <c r="C17530" s="264" t="s">
        <v>138</v>
      </c>
      <c r="D17530" s="74" t="str">
        <f t="shared" si="547"/>
        <v>mar/2020</v>
      </c>
      <c r="E17530" s="267">
        <v>43900</v>
      </c>
      <c r="F17530" s="285" t="s">
        <v>5130</v>
      </c>
      <c r="G17530" s="285" t="s">
        <v>2229</v>
      </c>
      <c r="H17530" s="268" t="s">
        <v>72</v>
      </c>
      <c r="I17530" s="268" t="s">
        <v>1064</v>
      </c>
      <c r="J17530" s="287">
        <v>-2636182.92</v>
      </c>
      <c r="K17530" s="83" t="str">
        <f>IFERROR(IFERROR(VLOOKUP(I17530,'DE-PARA'!B:D,3,0),VLOOKUP(I17530,'DE-PARA'!C:D,2,0)),"NÃO ENCONTRADO")</f>
        <v>Saídas Da C/A Por Regates (-)</v>
      </c>
      <c r="L17530" s="50" t="str">
        <f>VLOOKUP(K17530,'Base -Receita-Despesa'!$B:$AS,1,FALSE)</f>
        <v>SAÍDAS DA C/A POR REGATES (-)</v>
      </c>
    </row>
    <row r="17531" spans="1:12" x14ac:dyDescent="0.3">
      <c r="A17531" s="82" t="str">
        <f t="shared" si="548"/>
        <v>2020</v>
      </c>
      <c r="B17531" s="263" t="s">
        <v>2240</v>
      </c>
      <c r="C17531" s="264" t="s">
        <v>138</v>
      </c>
      <c r="D17531" s="74" t="str">
        <f t="shared" si="547"/>
        <v>mar/2020</v>
      </c>
      <c r="E17531" s="267">
        <v>43900</v>
      </c>
      <c r="F17531" s="285" t="s">
        <v>161</v>
      </c>
      <c r="G17531" s="285" t="s">
        <v>2229</v>
      </c>
      <c r="H17531" s="268" t="s">
        <v>161</v>
      </c>
      <c r="I17531" s="268" t="s">
        <v>2168</v>
      </c>
      <c r="J17531" s="287">
        <v>31930.82</v>
      </c>
      <c r="K17531" s="83" t="str">
        <f>IFERROR(IFERROR(VLOOKUP(I17531,'DE-PARA'!B:D,3,0),VLOOKUP(I17531,'DE-PARA'!C:D,2,0)),"NÃO ENCONTRADO")</f>
        <v>Repasses Contrato de Gestão</v>
      </c>
      <c r="L17531" s="50" t="str">
        <f>VLOOKUP(K17531,'Base -Receita-Despesa'!$B:$AS,1,FALSE)</f>
        <v>Repasses Contrato de Gestão</v>
      </c>
    </row>
    <row r="17532" spans="1:12" x14ac:dyDescent="0.3">
      <c r="A17532" s="82" t="str">
        <f t="shared" si="548"/>
        <v>2020</v>
      </c>
      <c r="B17532" s="263" t="s">
        <v>2240</v>
      </c>
      <c r="C17532" s="264" t="s">
        <v>138</v>
      </c>
      <c r="D17532" s="74" t="str">
        <f t="shared" si="547"/>
        <v>mar/2020</v>
      </c>
      <c r="E17532" s="267">
        <v>43900</v>
      </c>
      <c r="F17532" s="285" t="s">
        <v>161</v>
      </c>
      <c r="G17532" s="285" t="s">
        <v>2229</v>
      </c>
      <c r="H17532" s="268" t="s">
        <v>161</v>
      </c>
      <c r="I17532" s="268" t="s">
        <v>2168</v>
      </c>
      <c r="J17532" s="287">
        <v>791409.28</v>
      </c>
      <c r="K17532" s="83" t="str">
        <f>IFERROR(IFERROR(VLOOKUP(I17532,'DE-PARA'!B:D,3,0),VLOOKUP(I17532,'DE-PARA'!C:D,2,0)),"NÃO ENCONTRADO")</f>
        <v>Repasses Contrato de Gestão</v>
      </c>
      <c r="L17532" s="50" t="str">
        <f>VLOOKUP(K17532,'Base -Receita-Despesa'!$B:$AS,1,FALSE)</f>
        <v>Repasses Contrato de Gestão</v>
      </c>
    </row>
    <row r="17533" spans="1:12" x14ac:dyDescent="0.3">
      <c r="A17533" s="82" t="str">
        <f t="shared" si="548"/>
        <v>2020</v>
      </c>
      <c r="B17533" s="263" t="s">
        <v>2240</v>
      </c>
      <c r="C17533" s="264" t="s">
        <v>138</v>
      </c>
      <c r="D17533" s="74" t="str">
        <f t="shared" si="547"/>
        <v>mar/2020</v>
      </c>
      <c r="E17533" s="267">
        <v>43900</v>
      </c>
      <c r="F17533" s="285" t="s">
        <v>161</v>
      </c>
      <c r="G17533" s="285" t="s">
        <v>2229</v>
      </c>
      <c r="H17533" s="268" t="s">
        <v>161</v>
      </c>
      <c r="I17533" s="268" t="s">
        <v>2168</v>
      </c>
      <c r="J17533" s="287">
        <v>2312842.8199999998</v>
      </c>
      <c r="K17533" s="83" t="str">
        <f>IFERROR(IFERROR(VLOOKUP(I17533,'DE-PARA'!B:D,3,0),VLOOKUP(I17533,'DE-PARA'!C:D,2,0)),"NÃO ENCONTRADO")</f>
        <v>Repasses Contrato de Gestão</v>
      </c>
      <c r="L17533" s="50" t="str">
        <f>VLOOKUP(K17533,'Base -Receita-Despesa'!$B:$AS,1,FALSE)</f>
        <v>Repasses Contrato de Gestão</v>
      </c>
    </row>
    <row r="17534" spans="1:12" x14ac:dyDescent="0.3">
      <c r="A17534" s="82" t="str">
        <f t="shared" si="548"/>
        <v>2020</v>
      </c>
      <c r="B17534" s="263" t="s">
        <v>2240</v>
      </c>
      <c r="C17534" s="264" t="s">
        <v>138</v>
      </c>
      <c r="D17534" s="74" t="str">
        <f t="shared" si="547"/>
        <v>mar/2020</v>
      </c>
      <c r="E17534" s="267">
        <v>43900</v>
      </c>
      <c r="F17534" s="285" t="s">
        <v>5127</v>
      </c>
      <c r="G17534" s="285" t="s">
        <v>2229</v>
      </c>
      <c r="H17534" s="268" t="s">
        <v>2251</v>
      </c>
      <c r="I17534" s="268" t="s">
        <v>126</v>
      </c>
      <c r="J17534" s="287">
        <v>-500000</v>
      </c>
      <c r="K17534" s="83" t="str">
        <f>IFERROR(IFERROR(VLOOKUP(I17534,'DE-PARA'!B:D,3,0),VLOOKUP(I17534,'DE-PARA'!C:D,2,0)),"NÃO ENCONTRADO")</f>
        <v>TEV – Transferências Entre Contas (Entradas)</v>
      </c>
      <c r="L17534" s="50" t="str">
        <f>VLOOKUP(K17534,'Base -Receita-Despesa'!$B:$AS,1,FALSE)</f>
        <v>TEV – Transferências Entre Contas (Entradas)</v>
      </c>
    </row>
    <row r="17535" spans="1:12" x14ac:dyDescent="0.3">
      <c r="A17535" s="82" t="str">
        <f t="shared" si="548"/>
        <v>2020</v>
      </c>
      <c r="B17535" s="263" t="s">
        <v>2228</v>
      </c>
      <c r="C17535" s="264" t="s">
        <v>138</v>
      </c>
      <c r="D17535" s="74" t="str">
        <f t="shared" si="547"/>
        <v>mar/2020</v>
      </c>
      <c r="E17535" s="267">
        <v>43900</v>
      </c>
      <c r="F17535" s="285" t="s">
        <v>5127</v>
      </c>
      <c r="G17535" s="285" t="s">
        <v>2229</v>
      </c>
      <c r="H17535" s="268" t="s">
        <v>2251</v>
      </c>
      <c r="I17535" s="268" t="s">
        <v>126</v>
      </c>
      <c r="J17535" s="269">
        <v>500000</v>
      </c>
      <c r="K17535" s="83" t="str">
        <f>IFERROR(IFERROR(VLOOKUP(I17535,'DE-PARA'!B:D,3,0),VLOOKUP(I17535,'DE-PARA'!C:D,2,0)),"NÃO ENCONTRADO")</f>
        <v>TEV – Transferências Entre Contas (Entradas)</v>
      </c>
      <c r="L17535" s="50" t="str">
        <f>VLOOKUP(K17535,'Base -Receita-Despesa'!$B:$AS,1,FALSE)</f>
        <v>TEV – Transferências Entre Contas (Entradas)</v>
      </c>
    </row>
    <row r="17536" spans="1:12" x14ac:dyDescent="0.3">
      <c r="A17536" s="82" t="str">
        <f t="shared" si="548"/>
        <v>2020</v>
      </c>
      <c r="B17536" s="263" t="s">
        <v>2228</v>
      </c>
      <c r="C17536" s="264" t="s">
        <v>138</v>
      </c>
      <c r="D17536" s="74" t="str">
        <f t="shared" si="547"/>
        <v>mar/2020</v>
      </c>
      <c r="E17536" s="267">
        <v>43900</v>
      </c>
      <c r="F17536" s="324">
        <v>1.26025E+16</v>
      </c>
      <c r="G17536" s="285" t="s">
        <v>2229</v>
      </c>
      <c r="H17536" s="268" t="s">
        <v>2668</v>
      </c>
      <c r="I17536" s="268" t="s">
        <v>540</v>
      </c>
      <c r="J17536" s="268">
        <v>-110</v>
      </c>
      <c r="K17536" s="83" t="str">
        <f>IFERROR(IFERROR(VLOOKUP(I17536,'DE-PARA'!B:D,3,0),VLOOKUP(I17536,'DE-PARA'!C:D,2,0)),"NÃO ENCONTRADO")</f>
        <v>Tributos, Taxas e Contribuições</v>
      </c>
      <c r="L17536" s="50" t="str">
        <f>VLOOKUP(K17536,'Base -Receita-Despesa'!$B:$AS,1,FALSE)</f>
        <v>Tributos, Taxas e Contribuições</v>
      </c>
    </row>
    <row r="17537" spans="1:12" x14ac:dyDescent="0.3">
      <c r="A17537" s="82" t="str">
        <f t="shared" si="548"/>
        <v>2020</v>
      </c>
      <c r="B17537" s="263" t="s">
        <v>2228</v>
      </c>
      <c r="C17537" s="264" t="s">
        <v>138</v>
      </c>
      <c r="D17537" s="74" t="str">
        <f t="shared" si="547"/>
        <v>mar/2020</v>
      </c>
      <c r="E17537" s="267">
        <v>43900</v>
      </c>
      <c r="F17537" s="285">
        <v>1331761</v>
      </c>
      <c r="G17537" s="285" t="s">
        <v>2229</v>
      </c>
      <c r="H17537" s="268" t="s">
        <v>5187</v>
      </c>
      <c r="I17537" s="268" t="s">
        <v>540</v>
      </c>
      <c r="J17537" s="268">
        <v>-66</v>
      </c>
      <c r="K17537" s="83" t="str">
        <f>IFERROR(IFERROR(VLOOKUP(I17537,'DE-PARA'!B:D,3,0),VLOOKUP(I17537,'DE-PARA'!C:D,2,0)),"NÃO ENCONTRADO")</f>
        <v>Tributos, Taxas e Contribuições</v>
      </c>
      <c r="L17537" s="50" t="str">
        <f>VLOOKUP(K17537,'Base -Receita-Despesa'!$B:$AS,1,FALSE)</f>
        <v>Tributos, Taxas e Contribuições</v>
      </c>
    </row>
    <row r="17538" spans="1:12" x14ac:dyDescent="0.3">
      <c r="A17538" s="82" t="str">
        <f t="shared" si="548"/>
        <v>2020</v>
      </c>
      <c r="B17538" s="263" t="s">
        <v>2228</v>
      </c>
      <c r="C17538" s="264" t="s">
        <v>138</v>
      </c>
      <c r="D17538" s="74" t="str">
        <f t="shared" si="547"/>
        <v>mar/2020</v>
      </c>
      <c r="E17538" s="267">
        <v>43900</v>
      </c>
      <c r="F17538" s="285" t="s">
        <v>3376</v>
      </c>
      <c r="G17538" s="285" t="s">
        <v>2229</v>
      </c>
      <c r="H17538" s="268" t="s">
        <v>4645</v>
      </c>
      <c r="I17538" s="268" t="s">
        <v>130</v>
      </c>
      <c r="J17538" s="268">
        <v>-524.19000000000005</v>
      </c>
      <c r="K17538" s="83" t="str">
        <f>IFERROR(IFERROR(VLOOKUP(I17538,'DE-PARA'!B:D,3,0),VLOOKUP(I17538,'DE-PARA'!C:D,2,0)),"NÃO ENCONTRADO")</f>
        <v>Rescisões Trabalhistas</v>
      </c>
      <c r="L17538" s="50" t="str">
        <f>VLOOKUP(K17538,'Base -Receita-Despesa'!$B:$AS,1,FALSE)</f>
        <v>Rescisões Trabalhistas</v>
      </c>
    </row>
    <row r="17539" spans="1:12" x14ac:dyDescent="0.3">
      <c r="A17539" s="82" t="str">
        <f t="shared" si="548"/>
        <v>2020</v>
      </c>
      <c r="B17539" s="263" t="s">
        <v>2228</v>
      </c>
      <c r="C17539" s="264" t="s">
        <v>138</v>
      </c>
      <c r="D17539" s="74" t="str">
        <f t="shared" si="547"/>
        <v>mar/2020</v>
      </c>
      <c r="E17539" s="267">
        <v>43900</v>
      </c>
      <c r="F17539" s="285" t="s">
        <v>139</v>
      </c>
      <c r="G17539" s="285" t="s">
        <v>2229</v>
      </c>
      <c r="H17539" s="268" t="s">
        <v>5285</v>
      </c>
      <c r="I17539" s="268" t="s">
        <v>141</v>
      </c>
      <c r="J17539" s="269">
        <v>-4809.34</v>
      </c>
      <c r="K17539" s="83" t="str">
        <f>IFERROR(IFERROR(VLOOKUP(I17539,'DE-PARA'!B:D,3,0),VLOOKUP(I17539,'DE-PARA'!C:D,2,0)),"NÃO ENCONTRADO")</f>
        <v>Pessoal</v>
      </c>
      <c r="L17539" s="50" t="str">
        <f>VLOOKUP(K17539,'Base -Receita-Despesa'!$B:$AS,1,FALSE)</f>
        <v>Pessoal</v>
      </c>
    </row>
    <row r="17540" spans="1:12" x14ac:dyDescent="0.3">
      <c r="A17540" s="82" t="str">
        <f t="shared" si="548"/>
        <v>2020</v>
      </c>
      <c r="B17540" s="263" t="s">
        <v>2228</v>
      </c>
      <c r="C17540" s="264" t="s">
        <v>138</v>
      </c>
      <c r="D17540" s="74" t="str">
        <f t="shared" ref="D17540:D17603" si="549">TEXT(E17540,"mmm/aaaa")</f>
        <v>mar/2020</v>
      </c>
      <c r="E17540" s="267">
        <v>43900</v>
      </c>
      <c r="F17540" s="285" t="s">
        <v>139</v>
      </c>
      <c r="G17540" s="285" t="s">
        <v>2229</v>
      </c>
      <c r="H17540" s="268" t="s">
        <v>5286</v>
      </c>
      <c r="I17540" s="268" t="s">
        <v>141</v>
      </c>
      <c r="J17540" s="269">
        <v>-1376.46</v>
      </c>
      <c r="K17540" s="83" t="str">
        <f>IFERROR(IFERROR(VLOOKUP(I17540,'DE-PARA'!B:D,3,0),VLOOKUP(I17540,'DE-PARA'!C:D,2,0)),"NÃO ENCONTRADO")</f>
        <v>Pessoal</v>
      </c>
      <c r="L17540" s="50" t="str">
        <f>VLOOKUP(K17540,'Base -Receita-Despesa'!$B:$AS,1,FALSE)</f>
        <v>Pessoal</v>
      </c>
    </row>
    <row r="17541" spans="1:12" x14ac:dyDescent="0.3">
      <c r="A17541" s="82" t="str">
        <f t="shared" si="548"/>
        <v>2020</v>
      </c>
      <c r="B17541" s="263" t="s">
        <v>2228</v>
      </c>
      <c r="C17541" s="264" t="s">
        <v>138</v>
      </c>
      <c r="D17541" s="74" t="str">
        <f t="shared" si="549"/>
        <v>mar/2020</v>
      </c>
      <c r="E17541" s="267">
        <v>43900</v>
      </c>
      <c r="F17541" s="285" t="s">
        <v>139</v>
      </c>
      <c r="G17541" s="285" t="s">
        <v>2229</v>
      </c>
      <c r="H17541" s="268" t="s">
        <v>5287</v>
      </c>
      <c r="I17541" s="268" t="s">
        <v>141</v>
      </c>
      <c r="J17541" s="269">
        <v>-1242</v>
      </c>
      <c r="K17541" s="83" t="str">
        <f>IFERROR(IFERROR(VLOOKUP(I17541,'DE-PARA'!B:D,3,0),VLOOKUP(I17541,'DE-PARA'!C:D,2,0)),"NÃO ENCONTRADO")</f>
        <v>Pessoal</v>
      </c>
      <c r="L17541" s="50" t="str">
        <f>VLOOKUP(K17541,'Base -Receita-Despesa'!$B:$AS,1,FALSE)</f>
        <v>Pessoal</v>
      </c>
    </row>
    <row r="17542" spans="1:12" x14ac:dyDescent="0.3">
      <c r="A17542" s="82" t="str">
        <f t="shared" si="548"/>
        <v>2020</v>
      </c>
      <c r="B17542" s="263" t="s">
        <v>2228</v>
      </c>
      <c r="C17542" s="264" t="s">
        <v>138</v>
      </c>
      <c r="D17542" s="74" t="str">
        <f t="shared" si="549"/>
        <v>mar/2020</v>
      </c>
      <c r="E17542" s="267">
        <v>43900</v>
      </c>
      <c r="F17542" s="285" t="s">
        <v>139</v>
      </c>
      <c r="G17542" s="285" t="s">
        <v>2229</v>
      </c>
      <c r="H17542" s="268" t="s">
        <v>5288</v>
      </c>
      <c r="I17542" s="268" t="s">
        <v>141</v>
      </c>
      <c r="J17542" s="268">
        <v>-605.39</v>
      </c>
      <c r="K17542" s="83" t="str">
        <f>IFERROR(IFERROR(VLOOKUP(I17542,'DE-PARA'!B:D,3,0),VLOOKUP(I17542,'DE-PARA'!C:D,2,0)),"NÃO ENCONTRADO")</f>
        <v>Pessoal</v>
      </c>
      <c r="L17542" s="50" t="str">
        <f>VLOOKUP(K17542,'Base -Receita-Despesa'!$B:$AS,1,FALSE)</f>
        <v>Pessoal</v>
      </c>
    </row>
    <row r="17543" spans="1:12" x14ac:dyDescent="0.3">
      <c r="A17543" s="82" t="str">
        <f t="shared" si="548"/>
        <v>2020</v>
      </c>
      <c r="B17543" s="263" t="s">
        <v>2228</v>
      </c>
      <c r="C17543" s="264" t="s">
        <v>138</v>
      </c>
      <c r="D17543" s="74" t="str">
        <f t="shared" si="549"/>
        <v>mar/2020</v>
      </c>
      <c r="E17543" s="267">
        <v>43900</v>
      </c>
      <c r="F17543" s="285" t="s">
        <v>139</v>
      </c>
      <c r="G17543" s="285" t="s">
        <v>2229</v>
      </c>
      <c r="H17543" s="268" t="s">
        <v>5289</v>
      </c>
      <c r="I17543" s="268" t="s">
        <v>141</v>
      </c>
      <c r="J17543" s="269">
        <v>-1099.1600000000001</v>
      </c>
      <c r="K17543" s="83" t="str">
        <f>IFERROR(IFERROR(VLOOKUP(I17543,'DE-PARA'!B:D,3,0),VLOOKUP(I17543,'DE-PARA'!C:D,2,0)),"NÃO ENCONTRADO")</f>
        <v>Pessoal</v>
      </c>
      <c r="L17543" s="50" t="str">
        <f>VLOOKUP(K17543,'Base -Receita-Despesa'!$B:$AS,1,FALSE)</f>
        <v>Pessoal</v>
      </c>
    </row>
    <row r="17544" spans="1:12" x14ac:dyDescent="0.3">
      <c r="A17544" s="82" t="str">
        <f t="shared" si="548"/>
        <v>2020</v>
      </c>
      <c r="B17544" s="263" t="s">
        <v>2228</v>
      </c>
      <c r="C17544" s="264" t="s">
        <v>138</v>
      </c>
      <c r="D17544" s="74" t="str">
        <f t="shared" si="549"/>
        <v>mar/2020</v>
      </c>
      <c r="E17544" s="267">
        <v>43900</v>
      </c>
      <c r="F17544" s="285" t="s">
        <v>139</v>
      </c>
      <c r="G17544" s="285" t="s">
        <v>2229</v>
      </c>
      <c r="H17544" s="268" t="s">
        <v>5290</v>
      </c>
      <c r="I17544" s="268" t="s">
        <v>141</v>
      </c>
      <c r="J17544" s="269">
        <v>-2646.29</v>
      </c>
      <c r="K17544" s="83" t="str">
        <f>IFERROR(IFERROR(VLOOKUP(I17544,'DE-PARA'!B:D,3,0),VLOOKUP(I17544,'DE-PARA'!C:D,2,0)),"NÃO ENCONTRADO")</f>
        <v>Pessoal</v>
      </c>
      <c r="L17544" s="50" t="str">
        <f>VLOOKUP(K17544,'Base -Receita-Despesa'!$B:$AS,1,FALSE)</f>
        <v>Pessoal</v>
      </c>
    </row>
    <row r="17545" spans="1:12" x14ac:dyDescent="0.3">
      <c r="A17545" s="82" t="str">
        <f t="shared" si="548"/>
        <v>2020</v>
      </c>
      <c r="B17545" s="263" t="s">
        <v>2228</v>
      </c>
      <c r="C17545" s="264" t="s">
        <v>138</v>
      </c>
      <c r="D17545" s="74" t="str">
        <f t="shared" si="549"/>
        <v>mar/2020</v>
      </c>
      <c r="E17545" s="267">
        <v>43900</v>
      </c>
      <c r="F17545" s="285" t="s">
        <v>139</v>
      </c>
      <c r="G17545" s="285" t="s">
        <v>2229</v>
      </c>
      <c r="H17545" s="268" t="s">
        <v>5291</v>
      </c>
      <c r="I17545" s="268" t="s">
        <v>141</v>
      </c>
      <c r="J17545" s="268">
        <v>-750</v>
      </c>
      <c r="K17545" s="83" t="str">
        <f>IFERROR(IFERROR(VLOOKUP(I17545,'DE-PARA'!B:D,3,0),VLOOKUP(I17545,'DE-PARA'!C:D,2,0)),"NÃO ENCONTRADO")</f>
        <v>Pessoal</v>
      </c>
      <c r="L17545" s="50" t="str">
        <f>VLOOKUP(K17545,'Base -Receita-Despesa'!$B:$AS,1,FALSE)</f>
        <v>Pessoal</v>
      </c>
    </row>
    <row r="17546" spans="1:12" x14ac:dyDescent="0.3">
      <c r="A17546" s="82" t="str">
        <f t="shared" si="548"/>
        <v>2020</v>
      </c>
      <c r="B17546" s="263" t="s">
        <v>2228</v>
      </c>
      <c r="C17546" s="264" t="s">
        <v>138</v>
      </c>
      <c r="D17546" s="74" t="str">
        <f t="shared" si="549"/>
        <v>mar/2020</v>
      </c>
      <c r="E17546" s="267">
        <v>43900</v>
      </c>
      <c r="F17546" s="285" t="s">
        <v>1261</v>
      </c>
      <c r="G17546" s="285" t="s">
        <v>2229</v>
      </c>
      <c r="H17546" s="268" t="s">
        <v>2250</v>
      </c>
      <c r="I17546" s="268" t="s">
        <v>135</v>
      </c>
      <c r="J17546" s="268">
        <v>-9.5</v>
      </c>
      <c r="K17546" s="83" t="str">
        <f>IFERROR(IFERROR(VLOOKUP(I17546,'DE-PARA'!B:D,3,0),VLOOKUP(I17546,'DE-PARA'!C:D,2,0)),"NÃO ENCONTRADO")</f>
        <v>Outras Saídas</v>
      </c>
      <c r="L17546" s="50" t="str">
        <f>VLOOKUP(K17546,'Base -Receita-Despesa'!$B:$AS,1,FALSE)</f>
        <v>Outras Saídas</v>
      </c>
    </row>
    <row r="17547" spans="1:12" x14ac:dyDescent="0.3">
      <c r="A17547" s="82" t="str">
        <f t="shared" si="548"/>
        <v>2020</v>
      </c>
      <c r="B17547" s="263" t="s">
        <v>2228</v>
      </c>
      <c r="C17547" s="264" t="s">
        <v>138</v>
      </c>
      <c r="D17547" s="74" t="str">
        <f t="shared" si="549"/>
        <v>mar/2020</v>
      </c>
      <c r="E17547" s="267">
        <v>43900</v>
      </c>
      <c r="F17547" s="285" t="s">
        <v>139</v>
      </c>
      <c r="G17547" s="285" t="s">
        <v>2229</v>
      </c>
      <c r="H17547" s="268" t="s">
        <v>5292</v>
      </c>
      <c r="I17547" s="268" t="s">
        <v>141</v>
      </c>
      <c r="J17547" s="269">
        <v>-305821.07</v>
      </c>
      <c r="K17547" s="83" t="str">
        <f>IFERROR(IFERROR(VLOOKUP(I17547,'DE-PARA'!B:D,3,0),VLOOKUP(I17547,'DE-PARA'!C:D,2,0)),"NÃO ENCONTRADO")</f>
        <v>Pessoal</v>
      </c>
      <c r="L17547" s="50" t="str">
        <f>VLOOKUP(K17547,'Base -Receita-Despesa'!$B:$AS,1,FALSE)</f>
        <v>Pessoal</v>
      </c>
    </row>
    <row r="17548" spans="1:12" x14ac:dyDescent="0.3">
      <c r="A17548" s="82" t="str">
        <f t="shared" si="548"/>
        <v>2020</v>
      </c>
      <c r="B17548" s="263" t="s">
        <v>2240</v>
      </c>
      <c r="C17548" s="264" t="s">
        <v>138</v>
      </c>
      <c r="D17548" s="74" t="str">
        <f t="shared" si="549"/>
        <v>mar/2020</v>
      </c>
      <c r="E17548" s="267">
        <v>43901</v>
      </c>
      <c r="F17548" s="285" t="s">
        <v>5127</v>
      </c>
      <c r="G17548" s="285" t="s">
        <v>2229</v>
      </c>
      <c r="H17548" s="268" t="s">
        <v>2251</v>
      </c>
      <c r="I17548" s="268" t="s">
        <v>126</v>
      </c>
      <c r="J17548" s="287">
        <v>-500000</v>
      </c>
      <c r="K17548" s="83" t="str">
        <f>IFERROR(IFERROR(VLOOKUP(I17548,'DE-PARA'!B:D,3,0),VLOOKUP(I17548,'DE-PARA'!C:D,2,0)),"NÃO ENCONTRADO")</f>
        <v>TEV – Transferências Entre Contas (Entradas)</v>
      </c>
      <c r="L17548" s="50" t="str">
        <f>VLOOKUP(K17548,'Base -Receita-Despesa'!$B:$AS,1,FALSE)</f>
        <v>TEV – Transferências Entre Contas (Entradas)</v>
      </c>
    </row>
    <row r="17549" spans="1:12" x14ac:dyDescent="0.3">
      <c r="A17549" s="82" t="str">
        <f t="shared" si="548"/>
        <v>2020</v>
      </c>
      <c r="B17549" s="263" t="s">
        <v>2240</v>
      </c>
      <c r="C17549" s="264" t="s">
        <v>138</v>
      </c>
      <c r="D17549" s="74" t="str">
        <f t="shared" si="549"/>
        <v>mar/2020</v>
      </c>
      <c r="E17549" s="267">
        <v>43901</v>
      </c>
      <c r="F17549" s="285" t="s">
        <v>1070</v>
      </c>
      <c r="G17549" s="285" t="s">
        <v>2229</v>
      </c>
      <c r="H17549" s="268" t="s">
        <v>1071</v>
      </c>
      <c r="I17549" s="268" t="s">
        <v>2237</v>
      </c>
      <c r="J17549" s="287">
        <v>500000</v>
      </c>
      <c r="K17549" s="83" t="str">
        <f>IFERROR(IFERROR(VLOOKUP(I17549,'DE-PARA'!B:D,3,0),VLOOKUP(I17549,'DE-PARA'!C:D,2,0)),"NÃO ENCONTRADO")</f>
        <v>Entrada Conta Aplicação (+)</v>
      </c>
      <c r="L17549" s="50" t="str">
        <f>VLOOKUP(K17549,'Base -Receita-Despesa'!$B:$AS,1,FALSE)</f>
        <v>ENTRADA CONTA APLICAÇÃO (+)</v>
      </c>
    </row>
    <row r="17550" spans="1:12" x14ac:dyDescent="0.3">
      <c r="A17550" s="82" t="str">
        <f t="shared" si="548"/>
        <v>2020</v>
      </c>
      <c r="B17550" s="263" t="s">
        <v>2228</v>
      </c>
      <c r="C17550" s="264" t="s">
        <v>138</v>
      </c>
      <c r="D17550" s="74" t="str">
        <f t="shared" si="549"/>
        <v>mar/2020</v>
      </c>
      <c r="E17550" s="267">
        <v>43901</v>
      </c>
      <c r="F17550" s="285" t="s">
        <v>5127</v>
      </c>
      <c r="G17550" s="285" t="s">
        <v>2229</v>
      </c>
      <c r="H17550" s="268" t="s">
        <v>2251</v>
      </c>
      <c r="I17550" s="268" t="s">
        <v>126</v>
      </c>
      <c r="J17550" s="269">
        <v>500000</v>
      </c>
      <c r="K17550" s="83" t="str">
        <f>IFERROR(IFERROR(VLOOKUP(I17550,'DE-PARA'!B:D,3,0),VLOOKUP(I17550,'DE-PARA'!C:D,2,0)),"NÃO ENCONTRADO")</f>
        <v>TEV – Transferências Entre Contas (Entradas)</v>
      </c>
      <c r="L17550" s="50" t="str">
        <f>VLOOKUP(K17550,'Base -Receita-Despesa'!$B:$AS,1,FALSE)</f>
        <v>TEV – Transferências Entre Contas (Entradas)</v>
      </c>
    </row>
    <row r="17551" spans="1:12" x14ac:dyDescent="0.3">
      <c r="A17551" s="82" t="str">
        <f t="shared" si="548"/>
        <v>2020</v>
      </c>
      <c r="B17551" s="263" t="s">
        <v>2228</v>
      </c>
      <c r="C17551" s="264" t="s">
        <v>138</v>
      </c>
      <c r="D17551" s="74" t="str">
        <f t="shared" si="549"/>
        <v>mar/2020</v>
      </c>
      <c r="E17551" s="267">
        <v>43901</v>
      </c>
      <c r="F17551" s="285" t="s">
        <v>4412</v>
      </c>
      <c r="G17551" s="285" t="s">
        <v>2229</v>
      </c>
      <c r="H17551" s="268" t="s">
        <v>3770</v>
      </c>
      <c r="I17551" s="268" t="s">
        <v>130</v>
      </c>
      <c r="J17551" s="269">
        <v>-10705.9</v>
      </c>
      <c r="K17551" s="83" t="str">
        <f>IFERROR(IFERROR(VLOOKUP(I17551,'DE-PARA'!B:D,3,0),VLOOKUP(I17551,'DE-PARA'!C:D,2,0)),"NÃO ENCONTRADO")</f>
        <v>Rescisões Trabalhistas</v>
      </c>
      <c r="L17551" s="50" t="str">
        <f>VLOOKUP(K17551,'Base -Receita-Despesa'!$B:$AS,1,FALSE)</f>
        <v>Rescisões Trabalhistas</v>
      </c>
    </row>
    <row r="17552" spans="1:12" x14ac:dyDescent="0.3">
      <c r="A17552" s="82" t="str">
        <f t="shared" si="548"/>
        <v>2020</v>
      </c>
      <c r="B17552" s="263" t="s">
        <v>2240</v>
      </c>
      <c r="C17552" s="264" t="s">
        <v>138</v>
      </c>
      <c r="D17552" s="74" t="str">
        <f t="shared" si="549"/>
        <v>mar/2020</v>
      </c>
      <c r="E17552" s="267">
        <v>43902</v>
      </c>
      <c r="F17552" s="285" t="s">
        <v>161</v>
      </c>
      <c r="G17552" s="285" t="s">
        <v>2229</v>
      </c>
      <c r="H17552" s="268" t="s">
        <v>161</v>
      </c>
      <c r="I17552" s="268" t="s">
        <v>2168</v>
      </c>
      <c r="J17552" s="287">
        <v>54233.19</v>
      </c>
      <c r="K17552" s="83" t="str">
        <f>IFERROR(IFERROR(VLOOKUP(I17552,'DE-PARA'!B:D,3,0),VLOOKUP(I17552,'DE-PARA'!C:D,2,0)),"NÃO ENCONTRADO")</f>
        <v>Repasses Contrato de Gestão</v>
      </c>
      <c r="L17552" s="50" t="str">
        <f>VLOOKUP(K17552,'Base -Receita-Despesa'!$B:$AS,1,FALSE)</f>
        <v>Repasses Contrato de Gestão</v>
      </c>
    </row>
    <row r="17553" spans="1:12" x14ac:dyDescent="0.3">
      <c r="A17553" s="82" t="str">
        <f t="shared" si="548"/>
        <v>2020</v>
      </c>
      <c r="B17553" s="263" t="s">
        <v>2240</v>
      </c>
      <c r="C17553" s="264" t="s">
        <v>138</v>
      </c>
      <c r="D17553" s="74" t="str">
        <f t="shared" si="549"/>
        <v>mar/2020</v>
      </c>
      <c r="E17553" s="267">
        <v>43902</v>
      </c>
      <c r="F17553" s="285" t="s">
        <v>161</v>
      </c>
      <c r="G17553" s="285" t="s">
        <v>2229</v>
      </c>
      <c r="H17553" s="268" t="s">
        <v>161</v>
      </c>
      <c r="I17553" s="268" t="s">
        <v>2168</v>
      </c>
      <c r="J17553" s="287">
        <v>125518.87</v>
      </c>
      <c r="K17553" s="83" t="str">
        <f>IFERROR(IFERROR(VLOOKUP(I17553,'DE-PARA'!B:D,3,0),VLOOKUP(I17553,'DE-PARA'!C:D,2,0)),"NÃO ENCONTRADO")</f>
        <v>Repasses Contrato de Gestão</v>
      </c>
      <c r="L17553" s="50" t="str">
        <f>VLOOKUP(K17553,'Base -Receita-Despesa'!$B:$AS,1,FALSE)</f>
        <v>Repasses Contrato de Gestão</v>
      </c>
    </row>
    <row r="17554" spans="1:12" x14ac:dyDescent="0.3">
      <c r="A17554" s="82" t="str">
        <f t="shared" si="548"/>
        <v>2020</v>
      </c>
      <c r="B17554" s="263" t="s">
        <v>2240</v>
      </c>
      <c r="C17554" s="264" t="s">
        <v>138</v>
      </c>
      <c r="D17554" s="74" t="str">
        <f t="shared" si="549"/>
        <v>mar/2020</v>
      </c>
      <c r="E17554" s="267">
        <v>43902</v>
      </c>
      <c r="F17554" s="285" t="s">
        <v>5127</v>
      </c>
      <c r="G17554" s="285" t="s">
        <v>2229</v>
      </c>
      <c r="H17554" s="268" t="s">
        <v>2251</v>
      </c>
      <c r="I17554" s="268" t="s">
        <v>126</v>
      </c>
      <c r="J17554" s="287">
        <v>-500000</v>
      </c>
      <c r="K17554" s="83" t="str">
        <f>IFERROR(IFERROR(VLOOKUP(I17554,'DE-PARA'!B:D,3,0),VLOOKUP(I17554,'DE-PARA'!C:D,2,0)),"NÃO ENCONTRADO")</f>
        <v>TEV – Transferências Entre Contas (Entradas)</v>
      </c>
      <c r="L17554" s="50" t="str">
        <f>VLOOKUP(K17554,'Base -Receita-Despesa'!$B:$AS,1,FALSE)</f>
        <v>TEV – Transferências Entre Contas (Entradas)</v>
      </c>
    </row>
    <row r="17555" spans="1:12" x14ac:dyDescent="0.3">
      <c r="A17555" s="82" t="str">
        <f t="shared" si="548"/>
        <v>2020</v>
      </c>
      <c r="B17555" s="263" t="s">
        <v>2240</v>
      </c>
      <c r="C17555" s="264" t="s">
        <v>138</v>
      </c>
      <c r="D17555" s="74" t="str">
        <f t="shared" si="549"/>
        <v>mar/2020</v>
      </c>
      <c r="E17555" s="267">
        <v>43902</v>
      </c>
      <c r="F17555" s="285" t="s">
        <v>5127</v>
      </c>
      <c r="G17555" s="285" t="s">
        <v>2229</v>
      </c>
      <c r="H17555" s="268" t="s">
        <v>2251</v>
      </c>
      <c r="I17555" s="268" t="s">
        <v>126</v>
      </c>
      <c r="J17555" s="287">
        <v>-1815946.62</v>
      </c>
      <c r="K17555" s="83" t="str">
        <f>IFERROR(IFERROR(VLOOKUP(I17555,'DE-PARA'!B:D,3,0),VLOOKUP(I17555,'DE-PARA'!C:D,2,0)),"NÃO ENCONTRADO")</f>
        <v>TEV – Transferências Entre Contas (Entradas)</v>
      </c>
      <c r="L17555" s="50" t="str">
        <f>VLOOKUP(K17555,'Base -Receita-Despesa'!$B:$AS,1,FALSE)</f>
        <v>TEV – Transferências Entre Contas (Entradas)</v>
      </c>
    </row>
    <row r="17556" spans="1:12" x14ac:dyDescent="0.3">
      <c r="A17556" s="82" t="str">
        <f t="shared" si="548"/>
        <v>2020</v>
      </c>
      <c r="B17556" s="263" t="s">
        <v>2240</v>
      </c>
      <c r="C17556" s="264" t="s">
        <v>138</v>
      </c>
      <c r="D17556" s="74" t="str">
        <f t="shared" si="549"/>
        <v>mar/2020</v>
      </c>
      <c r="E17556" s="267">
        <v>43902</v>
      </c>
      <c r="F17556" s="285" t="s">
        <v>1070</v>
      </c>
      <c r="G17556" s="285" t="s">
        <v>2229</v>
      </c>
      <c r="H17556" s="268" t="s">
        <v>1071</v>
      </c>
      <c r="I17556" s="268" t="s">
        <v>2237</v>
      </c>
      <c r="J17556" s="287">
        <v>2136194.56</v>
      </c>
      <c r="K17556" s="83" t="str">
        <f>IFERROR(IFERROR(VLOOKUP(I17556,'DE-PARA'!B:D,3,0),VLOOKUP(I17556,'DE-PARA'!C:D,2,0)),"NÃO ENCONTRADO")</f>
        <v>Entrada Conta Aplicação (+)</v>
      </c>
      <c r="L17556" s="50" t="str">
        <f>VLOOKUP(K17556,'Base -Receita-Despesa'!$B:$AS,1,FALSE)</f>
        <v>ENTRADA CONTA APLICAÇÃO (+)</v>
      </c>
    </row>
    <row r="17557" spans="1:12" x14ac:dyDescent="0.3">
      <c r="A17557" s="82" t="str">
        <f t="shared" si="548"/>
        <v>2020</v>
      </c>
      <c r="B17557" s="263" t="s">
        <v>2228</v>
      </c>
      <c r="C17557" s="264" t="s">
        <v>138</v>
      </c>
      <c r="D17557" s="74" t="str">
        <f t="shared" si="549"/>
        <v>mar/2020</v>
      </c>
      <c r="E17557" s="267">
        <v>43902</v>
      </c>
      <c r="F17557" s="285" t="s">
        <v>5127</v>
      </c>
      <c r="G17557" s="285" t="s">
        <v>2229</v>
      </c>
      <c r="H17557" s="268" t="s">
        <v>2251</v>
      </c>
      <c r="I17557" s="268" t="s">
        <v>126</v>
      </c>
      <c r="J17557" s="269">
        <v>500000</v>
      </c>
      <c r="K17557" s="83" t="str">
        <f>IFERROR(IFERROR(VLOOKUP(I17557,'DE-PARA'!B:D,3,0),VLOOKUP(I17557,'DE-PARA'!C:D,2,0)),"NÃO ENCONTRADO")</f>
        <v>TEV – Transferências Entre Contas (Entradas)</v>
      </c>
      <c r="L17557" s="50" t="str">
        <f>VLOOKUP(K17557,'Base -Receita-Despesa'!$B:$AS,1,FALSE)</f>
        <v>TEV – Transferências Entre Contas (Entradas)</v>
      </c>
    </row>
    <row r="17558" spans="1:12" x14ac:dyDescent="0.3">
      <c r="A17558" s="82" t="str">
        <f t="shared" si="548"/>
        <v>2020</v>
      </c>
      <c r="B17558" s="263" t="s">
        <v>2228</v>
      </c>
      <c r="C17558" s="264" t="s">
        <v>138</v>
      </c>
      <c r="D17558" s="74" t="str">
        <f t="shared" si="549"/>
        <v>mar/2020</v>
      </c>
      <c r="E17558" s="267">
        <v>43902</v>
      </c>
      <c r="F17558" s="285" t="s">
        <v>5127</v>
      </c>
      <c r="G17558" s="285" t="s">
        <v>2229</v>
      </c>
      <c r="H17558" s="268" t="s">
        <v>2251</v>
      </c>
      <c r="I17558" s="268" t="s">
        <v>126</v>
      </c>
      <c r="J17558" s="269">
        <v>1815946.62</v>
      </c>
      <c r="K17558" s="83" t="str">
        <f>IFERROR(IFERROR(VLOOKUP(I17558,'DE-PARA'!B:D,3,0),VLOOKUP(I17558,'DE-PARA'!C:D,2,0)),"NÃO ENCONTRADO")</f>
        <v>TEV – Transferências Entre Contas (Entradas)</v>
      </c>
      <c r="L17558" s="50" t="str">
        <f>VLOOKUP(K17558,'Base -Receita-Despesa'!$B:$AS,1,FALSE)</f>
        <v>TEV – Transferências Entre Contas (Entradas)</v>
      </c>
    </row>
    <row r="17559" spans="1:12" x14ac:dyDescent="0.3">
      <c r="A17559" s="82" t="str">
        <f t="shared" si="548"/>
        <v>2020</v>
      </c>
      <c r="B17559" s="263" t="s">
        <v>2228</v>
      </c>
      <c r="C17559" s="264" t="s">
        <v>138</v>
      </c>
      <c r="D17559" s="74" t="str">
        <f t="shared" si="549"/>
        <v>mar/2020</v>
      </c>
      <c r="E17559" s="267">
        <v>43902</v>
      </c>
      <c r="F17559" s="285">
        <v>2108375811</v>
      </c>
      <c r="G17559" s="285" t="s">
        <v>2229</v>
      </c>
      <c r="H17559" s="268" t="s">
        <v>4529</v>
      </c>
      <c r="I17559" s="268" t="s">
        <v>5137</v>
      </c>
      <c r="J17559" s="269">
        <v>-4332.3500000000004</v>
      </c>
      <c r="K17559" s="83" t="str">
        <f>IFERROR(IFERROR(VLOOKUP(I17559,'DE-PARA'!B:D,3,0),VLOOKUP(I17559,'DE-PARA'!C:D,2,0)),"NÃO ENCONTRADO")</f>
        <v>Concessionárias (água, luz e telefone)</v>
      </c>
      <c r="L17559" s="50" t="str">
        <f>VLOOKUP(K17559,'Base -Receita-Despesa'!$B:$AS,1,FALSE)</f>
        <v>Concessionárias (água, luz e telefone)</v>
      </c>
    </row>
    <row r="17560" spans="1:12" x14ac:dyDescent="0.3">
      <c r="A17560" s="82" t="str">
        <f t="shared" si="548"/>
        <v>2020</v>
      </c>
      <c r="B17560" s="263" t="s">
        <v>2228</v>
      </c>
      <c r="C17560" s="264" t="s">
        <v>138</v>
      </c>
      <c r="D17560" s="74" t="str">
        <f t="shared" si="549"/>
        <v>mar/2020</v>
      </c>
      <c r="E17560" s="267">
        <v>43902</v>
      </c>
      <c r="F17560" s="285">
        <v>2410764</v>
      </c>
      <c r="G17560" s="285" t="s">
        <v>2229</v>
      </c>
      <c r="H17560" s="268" t="s">
        <v>5222</v>
      </c>
      <c r="I17560" s="268" t="s">
        <v>145</v>
      </c>
      <c r="J17560" s="269">
        <v>-3402.42</v>
      </c>
      <c r="K17560" s="83" t="str">
        <f>IFERROR(IFERROR(VLOOKUP(I17560,'DE-PARA'!B:D,3,0),VLOOKUP(I17560,'DE-PARA'!C:D,2,0)),"NÃO ENCONTRADO")</f>
        <v>Serviços</v>
      </c>
      <c r="L17560" s="50" t="str">
        <f>VLOOKUP(K17560,'Base -Receita-Despesa'!$B:$AS,1,FALSE)</f>
        <v>Serviços</v>
      </c>
    </row>
    <row r="17561" spans="1:12" x14ac:dyDescent="0.3">
      <c r="A17561" s="82" t="str">
        <f t="shared" si="548"/>
        <v>2020</v>
      </c>
      <c r="B17561" s="263" t="s">
        <v>2228</v>
      </c>
      <c r="C17561" s="264" t="s">
        <v>138</v>
      </c>
      <c r="D17561" s="74" t="str">
        <f t="shared" si="549"/>
        <v>mar/2020</v>
      </c>
      <c r="E17561" s="267">
        <v>43902</v>
      </c>
      <c r="F17561" s="285">
        <v>2410764</v>
      </c>
      <c r="G17561" s="285" t="s">
        <v>2229</v>
      </c>
      <c r="H17561" s="268" t="s">
        <v>5222</v>
      </c>
      <c r="I17561" s="268" t="s">
        <v>562</v>
      </c>
      <c r="J17561" s="268">
        <v>-70.8</v>
      </c>
      <c r="K17561" s="83" t="str">
        <f>IFERROR(IFERROR(VLOOKUP(I17561,'DE-PARA'!B:D,3,0),VLOOKUP(I17561,'DE-PARA'!C:D,2,0)),"NÃO ENCONTRADO")</f>
        <v>Outras Saídas</v>
      </c>
      <c r="L17561" s="50" t="str">
        <f>VLOOKUP(K17561,'Base -Receita-Despesa'!$B:$AS,1,FALSE)</f>
        <v>Outras Saídas</v>
      </c>
    </row>
    <row r="17562" spans="1:12" x14ac:dyDescent="0.3">
      <c r="A17562" s="82" t="str">
        <f t="shared" si="548"/>
        <v>2020</v>
      </c>
      <c r="B17562" s="263" t="s">
        <v>2228</v>
      </c>
      <c r="C17562" s="264" t="s">
        <v>138</v>
      </c>
      <c r="D17562" s="74" t="str">
        <f t="shared" si="549"/>
        <v>mar/2020</v>
      </c>
      <c r="E17562" s="267">
        <v>43902</v>
      </c>
      <c r="F17562" s="285">
        <v>4</v>
      </c>
      <c r="G17562" s="285" t="s">
        <v>2229</v>
      </c>
      <c r="H17562" s="268" t="s">
        <v>5059</v>
      </c>
      <c r="I17562" s="268" t="s">
        <v>2176</v>
      </c>
      <c r="J17562" s="269">
        <v>-12466.67</v>
      </c>
      <c r="K17562" s="83" t="str">
        <f>IFERROR(IFERROR(VLOOKUP(I17562,'DE-PARA'!B:D,3,0),VLOOKUP(I17562,'DE-PARA'!C:D,2,0)),"NÃO ENCONTRADO")</f>
        <v>Pessoal</v>
      </c>
      <c r="L17562" s="50" t="str">
        <f>VLOOKUP(K17562,'Base -Receita-Despesa'!$B:$AS,1,FALSE)</f>
        <v>Pessoal</v>
      </c>
    </row>
    <row r="17563" spans="1:12" x14ac:dyDescent="0.3">
      <c r="A17563" s="82" t="str">
        <f t="shared" si="548"/>
        <v>2020</v>
      </c>
      <c r="B17563" s="263" t="s">
        <v>2228</v>
      </c>
      <c r="C17563" s="264" t="s">
        <v>138</v>
      </c>
      <c r="D17563" s="74" t="str">
        <f t="shared" si="549"/>
        <v>mar/2020</v>
      </c>
      <c r="E17563" s="267">
        <v>43902</v>
      </c>
      <c r="F17563" s="285">
        <v>2059</v>
      </c>
      <c r="G17563" s="285" t="s">
        <v>2229</v>
      </c>
      <c r="H17563" s="268" t="s">
        <v>5133</v>
      </c>
      <c r="I17563" s="268" t="s">
        <v>145</v>
      </c>
      <c r="J17563" s="269">
        <v>-3500</v>
      </c>
      <c r="K17563" s="83" t="str">
        <f>IFERROR(IFERROR(VLOOKUP(I17563,'DE-PARA'!B:D,3,0),VLOOKUP(I17563,'DE-PARA'!C:D,2,0)),"NÃO ENCONTRADO")</f>
        <v>Serviços</v>
      </c>
      <c r="L17563" s="50" t="str">
        <f>VLOOKUP(K17563,'Base -Receita-Despesa'!$B:$AS,1,FALSE)</f>
        <v>Serviços</v>
      </c>
    </row>
    <row r="17564" spans="1:12" x14ac:dyDescent="0.3">
      <c r="A17564" s="82" t="str">
        <f t="shared" si="548"/>
        <v>2020</v>
      </c>
      <c r="B17564" s="263" t="s">
        <v>2228</v>
      </c>
      <c r="C17564" s="264" t="s">
        <v>138</v>
      </c>
      <c r="D17564" s="74" t="str">
        <f t="shared" si="549"/>
        <v>mar/2020</v>
      </c>
      <c r="E17564" s="267">
        <v>43902</v>
      </c>
      <c r="F17564" s="285">
        <v>3</v>
      </c>
      <c r="G17564" s="285" t="s">
        <v>2229</v>
      </c>
      <c r="H17564" s="268" t="s">
        <v>5293</v>
      </c>
      <c r="I17564" s="268" t="s">
        <v>2177</v>
      </c>
      <c r="J17564" s="269">
        <v>-14000</v>
      </c>
      <c r="K17564" s="83" t="str">
        <f>IFERROR(IFERROR(VLOOKUP(I17564,'DE-PARA'!B:D,3,0),VLOOKUP(I17564,'DE-PARA'!C:D,2,0)),"NÃO ENCONTRADO")</f>
        <v>Pessoal</v>
      </c>
      <c r="L17564" s="50" t="str">
        <f>VLOOKUP(K17564,'Base -Receita-Despesa'!$B:$AS,1,FALSE)</f>
        <v>Pessoal</v>
      </c>
    </row>
    <row r="17565" spans="1:12" x14ac:dyDescent="0.3">
      <c r="A17565" s="82" t="str">
        <f t="shared" si="548"/>
        <v>2020</v>
      </c>
      <c r="B17565" s="263" t="s">
        <v>2228</v>
      </c>
      <c r="C17565" s="264" t="s">
        <v>138</v>
      </c>
      <c r="D17565" s="74" t="str">
        <f t="shared" si="549"/>
        <v>mar/2020</v>
      </c>
      <c r="E17565" s="267">
        <v>43902</v>
      </c>
      <c r="F17565" s="285">
        <v>15980</v>
      </c>
      <c r="G17565" s="285" t="s">
        <v>2229</v>
      </c>
      <c r="H17565" s="268" t="s">
        <v>5170</v>
      </c>
      <c r="I17565" s="268" t="s">
        <v>2182</v>
      </c>
      <c r="J17565" s="268">
        <v>-560</v>
      </c>
      <c r="K17565" s="83" t="str">
        <f>IFERROR(IFERROR(VLOOKUP(I17565,'DE-PARA'!B:D,3,0),VLOOKUP(I17565,'DE-PARA'!C:D,2,0)),"NÃO ENCONTRADO")</f>
        <v>Materiais</v>
      </c>
      <c r="L17565" s="50" t="str">
        <f>VLOOKUP(K17565,'Base -Receita-Despesa'!$B:$AS,1,FALSE)</f>
        <v>Materiais</v>
      </c>
    </row>
    <row r="17566" spans="1:12" x14ac:dyDescent="0.3">
      <c r="A17566" s="82" t="str">
        <f t="shared" si="548"/>
        <v>2020</v>
      </c>
      <c r="B17566" s="263" t="s">
        <v>2228</v>
      </c>
      <c r="C17566" s="264" t="s">
        <v>138</v>
      </c>
      <c r="D17566" s="74" t="str">
        <f t="shared" si="549"/>
        <v>mar/2020</v>
      </c>
      <c r="E17566" s="267">
        <v>43902</v>
      </c>
      <c r="F17566" s="285">
        <v>2393</v>
      </c>
      <c r="G17566" s="285" t="s">
        <v>2229</v>
      </c>
      <c r="H17566" s="268" t="s">
        <v>5178</v>
      </c>
      <c r="I17566" s="268" t="s">
        <v>2182</v>
      </c>
      <c r="J17566" s="269">
        <v>-1209.2</v>
      </c>
      <c r="K17566" s="83" t="str">
        <f>IFERROR(IFERROR(VLOOKUP(I17566,'DE-PARA'!B:D,3,0),VLOOKUP(I17566,'DE-PARA'!C:D,2,0)),"NÃO ENCONTRADO")</f>
        <v>Materiais</v>
      </c>
      <c r="L17566" s="50" t="str">
        <f>VLOOKUP(K17566,'Base -Receita-Despesa'!$B:$AS,1,FALSE)</f>
        <v>Materiais</v>
      </c>
    </row>
    <row r="17567" spans="1:12" x14ac:dyDescent="0.3">
      <c r="A17567" s="82" t="str">
        <f t="shared" si="548"/>
        <v>2020</v>
      </c>
      <c r="B17567" s="263" t="s">
        <v>2228</v>
      </c>
      <c r="C17567" s="264" t="s">
        <v>138</v>
      </c>
      <c r="D17567" s="74" t="str">
        <f t="shared" si="549"/>
        <v>mar/2020</v>
      </c>
      <c r="E17567" s="267">
        <v>43902</v>
      </c>
      <c r="F17567" s="285">
        <v>21664</v>
      </c>
      <c r="G17567" s="285" t="s">
        <v>2229</v>
      </c>
      <c r="H17567" s="268" t="s">
        <v>2370</v>
      </c>
      <c r="I17567" s="268" t="s">
        <v>145</v>
      </c>
      <c r="J17567" s="269">
        <v>-4996.57</v>
      </c>
      <c r="K17567" s="83" t="str">
        <f>IFERROR(IFERROR(VLOOKUP(I17567,'DE-PARA'!B:D,3,0),VLOOKUP(I17567,'DE-PARA'!C:D,2,0)),"NÃO ENCONTRADO")</f>
        <v>Serviços</v>
      </c>
      <c r="L17567" s="50" t="str">
        <f>VLOOKUP(K17567,'Base -Receita-Despesa'!$B:$AS,1,FALSE)</f>
        <v>Serviços</v>
      </c>
    </row>
    <row r="17568" spans="1:12" x14ac:dyDescent="0.3">
      <c r="A17568" s="82" t="str">
        <f t="shared" si="548"/>
        <v>2020</v>
      </c>
      <c r="B17568" s="263" t="s">
        <v>2228</v>
      </c>
      <c r="C17568" s="264" t="s">
        <v>138</v>
      </c>
      <c r="D17568" s="74" t="str">
        <f t="shared" si="549"/>
        <v>mar/2020</v>
      </c>
      <c r="E17568" s="267">
        <v>43902</v>
      </c>
      <c r="F17568" s="285">
        <v>15934</v>
      </c>
      <c r="G17568" s="285" t="s">
        <v>2229</v>
      </c>
      <c r="H17568" s="268" t="s">
        <v>5176</v>
      </c>
      <c r="I17568" s="268" t="s">
        <v>2190</v>
      </c>
      <c r="J17568" s="269">
        <v>-2439.1999999999998</v>
      </c>
      <c r="K17568" s="83" t="str">
        <f>IFERROR(IFERROR(VLOOKUP(I17568,'DE-PARA'!B:D,3,0),VLOOKUP(I17568,'DE-PARA'!C:D,2,0)),"NÃO ENCONTRADO")</f>
        <v>Materiais</v>
      </c>
      <c r="L17568" s="50" t="str">
        <f>VLOOKUP(K17568,'Base -Receita-Despesa'!$B:$AS,1,FALSE)</f>
        <v>Materiais</v>
      </c>
    </row>
    <row r="17569" spans="1:12" x14ac:dyDescent="0.3">
      <c r="A17569" s="82" t="str">
        <f t="shared" si="548"/>
        <v>2020</v>
      </c>
      <c r="B17569" s="263" t="s">
        <v>2228</v>
      </c>
      <c r="C17569" s="264" t="s">
        <v>138</v>
      </c>
      <c r="D17569" s="74" t="str">
        <f t="shared" si="549"/>
        <v>mar/2020</v>
      </c>
      <c r="E17569" s="267">
        <v>43902</v>
      </c>
      <c r="F17569" s="285">
        <v>15934</v>
      </c>
      <c r="G17569" s="285" t="s">
        <v>2229</v>
      </c>
      <c r="H17569" s="268" t="s">
        <v>5176</v>
      </c>
      <c r="I17569" s="268" t="s">
        <v>562</v>
      </c>
      <c r="J17569" s="268">
        <v>-85.17</v>
      </c>
      <c r="K17569" s="83" t="str">
        <f>IFERROR(IFERROR(VLOOKUP(I17569,'DE-PARA'!B:D,3,0),VLOOKUP(I17569,'DE-PARA'!C:D,2,0)),"NÃO ENCONTRADO")</f>
        <v>Outras Saídas</v>
      </c>
      <c r="L17569" s="50" t="str">
        <f>VLOOKUP(K17569,'Base -Receita-Despesa'!$B:$AS,1,FALSE)</f>
        <v>Outras Saídas</v>
      </c>
    </row>
    <row r="17570" spans="1:12" x14ac:dyDescent="0.3">
      <c r="A17570" s="82" t="str">
        <f t="shared" si="548"/>
        <v>2020</v>
      </c>
      <c r="B17570" s="263" t="s">
        <v>2228</v>
      </c>
      <c r="C17570" s="264" t="s">
        <v>138</v>
      </c>
      <c r="D17570" s="74" t="str">
        <f t="shared" si="549"/>
        <v>mar/2020</v>
      </c>
      <c r="E17570" s="267">
        <v>43902</v>
      </c>
      <c r="F17570" s="285">
        <v>3894</v>
      </c>
      <c r="G17570" s="285" t="s">
        <v>2229</v>
      </c>
      <c r="H17570" s="268" t="s">
        <v>2231</v>
      </c>
      <c r="I17570" s="268" t="s">
        <v>2185</v>
      </c>
      <c r="J17570" s="269">
        <v>-3943.28</v>
      </c>
      <c r="K17570" s="83" t="str">
        <f>IFERROR(IFERROR(VLOOKUP(I17570,'DE-PARA'!B:D,3,0),VLOOKUP(I17570,'DE-PARA'!C:D,2,0)),"NÃO ENCONTRADO")</f>
        <v>Materiais</v>
      </c>
      <c r="L17570" s="50" t="str">
        <f>VLOOKUP(K17570,'Base -Receita-Despesa'!$B:$AS,1,FALSE)</f>
        <v>Materiais</v>
      </c>
    </row>
    <row r="17571" spans="1:12" x14ac:dyDescent="0.3">
      <c r="A17571" s="82" t="str">
        <f t="shared" si="548"/>
        <v>2020</v>
      </c>
      <c r="B17571" s="263" t="s">
        <v>2228</v>
      </c>
      <c r="C17571" s="264" t="s">
        <v>138</v>
      </c>
      <c r="D17571" s="74" t="str">
        <f t="shared" si="549"/>
        <v>mar/2020</v>
      </c>
      <c r="E17571" s="267">
        <v>43902</v>
      </c>
      <c r="F17571" s="285">
        <v>41135</v>
      </c>
      <c r="G17571" s="285" t="s">
        <v>2229</v>
      </c>
      <c r="H17571" s="268" t="s">
        <v>2231</v>
      </c>
      <c r="I17571" s="268" t="s">
        <v>2206</v>
      </c>
      <c r="J17571" s="268">
        <v>-996.59</v>
      </c>
      <c r="K17571" s="83" t="str">
        <f>IFERROR(IFERROR(VLOOKUP(I17571,'DE-PARA'!B:D,3,0),VLOOKUP(I17571,'DE-PARA'!C:D,2,0)),"NÃO ENCONTRADO")</f>
        <v>Serviços</v>
      </c>
      <c r="L17571" s="50" t="str">
        <f>VLOOKUP(K17571,'Base -Receita-Despesa'!$B:$AS,1,FALSE)</f>
        <v>Serviços</v>
      </c>
    </row>
    <row r="17572" spans="1:12" x14ac:dyDescent="0.3">
      <c r="A17572" s="82" t="str">
        <f t="shared" si="548"/>
        <v>2020</v>
      </c>
      <c r="B17572" s="263" t="s">
        <v>2228</v>
      </c>
      <c r="C17572" s="264" t="s">
        <v>138</v>
      </c>
      <c r="D17572" s="74" t="str">
        <f t="shared" si="549"/>
        <v>mar/2020</v>
      </c>
      <c r="E17572" s="267">
        <v>43902</v>
      </c>
      <c r="F17572" s="285">
        <v>19269</v>
      </c>
      <c r="G17572" s="285" t="s">
        <v>2229</v>
      </c>
      <c r="H17572" s="268" t="s">
        <v>3145</v>
      </c>
      <c r="I17572" s="268" t="s">
        <v>2182</v>
      </c>
      <c r="J17572" s="268">
        <v>-257.7</v>
      </c>
      <c r="K17572" s="83" t="str">
        <f>IFERROR(IFERROR(VLOOKUP(I17572,'DE-PARA'!B:D,3,0),VLOOKUP(I17572,'DE-PARA'!C:D,2,0)),"NÃO ENCONTRADO")</f>
        <v>Materiais</v>
      </c>
      <c r="L17572" s="50" t="str">
        <f>VLOOKUP(K17572,'Base -Receita-Despesa'!$B:$AS,1,FALSE)</f>
        <v>Materiais</v>
      </c>
    </row>
    <row r="17573" spans="1:12" x14ac:dyDescent="0.3">
      <c r="A17573" s="82" t="str">
        <f t="shared" si="548"/>
        <v>2020</v>
      </c>
      <c r="B17573" s="263" t="s">
        <v>2228</v>
      </c>
      <c r="C17573" s="264" t="s">
        <v>138</v>
      </c>
      <c r="D17573" s="74" t="str">
        <f t="shared" si="549"/>
        <v>mar/2020</v>
      </c>
      <c r="E17573" s="267">
        <v>43902</v>
      </c>
      <c r="F17573" s="285">
        <v>694</v>
      </c>
      <c r="G17573" s="285" t="s">
        <v>2229</v>
      </c>
      <c r="H17573" s="268" t="s">
        <v>5157</v>
      </c>
      <c r="I17573" s="268" t="s">
        <v>116</v>
      </c>
      <c r="J17573" s="269">
        <v>-15746.24</v>
      </c>
      <c r="K17573" s="83" t="str">
        <f>IFERROR(IFERROR(VLOOKUP(I17573,'DE-PARA'!B:D,3,0),VLOOKUP(I17573,'DE-PARA'!C:D,2,0)),"NÃO ENCONTRADO")</f>
        <v>Serviços</v>
      </c>
      <c r="L17573" s="50" t="str">
        <f>VLOOKUP(K17573,'Base -Receita-Despesa'!$B:$AS,1,FALSE)</f>
        <v>Serviços</v>
      </c>
    </row>
    <row r="17574" spans="1:12" x14ac:dyDescent="0.3">
      <c r="A17574" s="82" t="str">
        <f t="shared" si="548"/>
        <v>2020</v>
      </c>
      <c r="B17574" s="263" t="s">
        <v>2228</v>
      </c>
      <c r="C17574" s="264" t="s">
        <v>138</v>
      </c>
      <c r="D17574" s="74" t="str">
        <f t="shared" si="549"/>
        <v>mar/2020</v>
      </c>
      <c r="E17574" s="267">
        <v>43902</v>
      </c>
      <c r="F17574" s="285">
        <v>679</v>
      </c>
      <c r="G17574" s="285" t="s">
        <v>2229</v>
      </c>
      <c r="H17574" s="268" t="s">
        <v>5157</v>
      </c>
      <c r="I17574" s="268" t="s">
        <v>116</v>
      </c>
      <c r="J17574" s="269">
        <v>-8719.2199999999993</v>
      </c>
      <c r="K17574" s="83" t="str">
        <f>IFERROR(IFERROR(VLOOKUP(I17574,'DE-PARA'!B:D,3,0),VLOOKUP(I17574,'DE-PARA'!C:D,2,0)),"NÃO ENCONTRADO")</f>
        <v>Serviços</v>
      </c>
      <c r="L17574" s="50" t="str">
        <f>VLOOKUP(K17574,'Base -Receita-Despesa'!$B:$AS,1,FALSE)</f>
        <v>Serviços</v>
      </c>
    </row>
    <row r="17575" spans="1:12" x14ac:dyDescent="0.3">
      <c r="A17575" s="82" t="str">
        <f t="shared" si="548"/>
        <v>2020</v>
      </c>
      <c r="B17575" s="263" t="s">
        <v>2228</v>
      </c>
      <c r="C17575" s="264" t="s">
        <v>138</v>
      </c>
      <c r="D17575" s="74" t="str">
        <f t="shared" si="549"/>
        <v>mar/2020</v>
      </c>
      <c r="E17575" s="267">
        <v>43902</v>
      </c>
      <c r="F17575" s="285" t="s">
        <v>5294</v>
      </c>
      <c r="G17575" s="285" t="s">
        <v>2229</v>
      </c>
      <c r="H17575" s="268" t="s">
        <v>5129</v>
      </c>
      <c r="I17575" s="268" t="s">
        <v>176</v>
      </c>
      <c r="J17575" s="269">
        <v>-2600.1</v>
      </c>
      <c r="K17575" s="83" t="str">
        <f>IFERROR(IFERROR(VLOOKUP(I17575,'DE-PARA'!B:D,3,0),VLOOKUP(I17575,'DE-PARA'!C:D,2,0)),"NÃO ENCONTRADO")</f>
        <v>Pessoal</v>
      </c>
      <c r="L17575" s="50" t="str">
        <f>VLOOKUP(K17575,'Base -Receita-Despesa'!$B:$AS,1,FALSE)</f>
        <v>Pessoal</v>
      </c>
    </row>
    <row r="17576" spans="1:12" x14ac:dyDescent="0.3">
      <c r="A17576" s="82" t="str">
        <f t="shared" si="548"/>
        <v>2020</v>
      </c>
      <c r="B17576" s="263" t="s">
        <v>2228</v>
      </c>
      <c r="C17576" s="264" t="s">
        <v>138</v>
      </c>
      <c r="D17576" s="74" t="str">
        <f t="shared" si="549"/>
        <v>mar/2020</v>
      </c>
      <c r="E17576" s="267">
        <v>43902</v>
      </c>
      <c r="F17576" s="285" t="s">
        <v>1261</v>
      </c>
      <c r="G17576" s="285" t="s">
        <v>2229</v>
      </c>
      <c r="H17576" s="268" t="s">
        <v>2250</v>
      </c>
      <c r="I17576" s="268" t="s">
        <v>135</v>
      </c>
      <c r="J17576" s="268">
        <v>-9.5</v>
      </c>
      <c r="K17576" s="83" t="str">
        <f>IFERROR(IFERROR(VLOOKUP(I17576,'DE-PARA'!B:D,3,0),VLOOKUP(I17576,'DE-PARA'!C:D,2,0)),"NÃO ENCONTRADO")</f>
        <v>Outras Saídas</v>
      </c>
      <c r="L17576" s="50" t="str">
        <f>VLOOKUP(K17576,'Base -Receita-Despesa'!$B:$AS,1,FALSE)</f>
        <v>Outras Saídas</v>
      </c>
    </row>
    <row r="17577" spans="1:12" x14ac:dyDescent="0.3">
      <c r="A17577" s="82" t="str">
        <f t="shared" si="548"/>
        <v>2020</v>
      </c>
      <c r="B17577" s="263" t="s">
        <v>2228</v>
      </c>
      <c r="C17577" s="264" t="s">
        <v>138</v>
      </c>
      <c r="D17577" s="74" t="str">
        <f t="shared" si="549"/>
        <v>mar/2020</v>
      </c>
      <c r="E17577" s="267">
        <v>43902</v>
      </c>
      <c r="F17577" s="285" t="s">
        <v>1261</v>
      </c>
      <c r="G17577" s="285" t="s">
        <v>2229</v>
      </c>
      <c r="H17577" s="268" t="s">
        <v>2250</v>
      </c>
      <c r="I17577" s="268" t="s">
        <v>135</v>
      </c>
      <c r="J17577" s="268">
        <v>-9.5</v>
      </c>
      <c r="K17577" s="83" t="str">
        <f>IFERROR(IFERROR(VLOOKUP(I17577,'DE-PARA'!B:D,3,0),VLOOKUP(I17577,'DE-PARA'!C:D,2,0)),"NÃO ENCONTRADO")</f>
        <v>Outras Saídas</v>
      </c>
      <c r="L17577" s="50" t="str">
        <f>VLOOKUP(K17577,'Base -Receita-Despesa'!$B:$AS,1,FALSE)</f>
        <v>Outras Saídas</v>
      </c>
    </row>
    <row r="17578" spans="1:12" x14ac:dyDescent="0.3">
      <c r="A17578" s="82" t="str">
        <f t="shared" ref="A17578:A17641" si="550">IF(K17578="NÃO ENCONTRADO",0,RIGHT(D17578,4))</f>
        <v>2020</v>
      </c>
      <c r="B17578" s="263" t="s">
        <v>2228</v>
      </c>
      <c r="C17578" s="264" t="s">
        <v>138</v>
      </c>
      <c r="D17578" s="74" t="str">
        <f t="shared" si="549"/>
        <v>mar/2020</v>
      </c>
      <c r="E17578" s="267">
        <v>43902</v>
      </c>
      <c r="F17578" s="285" t="s">
        <v>1261</v>
      </c>
      <c r="G17578" s="285" t="s">
        <v>2229</v>
      </c>
      <c r="H17578" s="268" t="s">
        <v>2250</v>
      </c>
      <c r="I17578" s="268" t="s">
        <v>135</v>
      </c>
      <c r="J17578" s="268">
        <v>-9.5</v>
      </c>
      <c r="K17578" s="83" t="str">
        <f>IFERROR(IFERROR(VLOOKUP(I17578,'DE-PARA'!B:D,3,0),VLOOKUP(I17578,'DE-PARA'!C:D,2,0)),"NÃO ENCONTRADO")</f>
        <v>Outras Saídas</v>
      </c>
      <c r="L17578" s="50" t="str">
        <f>VLOOKUP(K17578,'Base -Receita-Despesa'!$B:$AS,1,FALSE)</f>
        <v>Outras Saídas</v>
      </c>
    </row>
    <row r="17579" spans="1:12" x14ac:dyDescent="0.3">
      <c r="A17579" s="82" t="str">
        <f t="shared" si="550"/>
        <v>2020</v>
      </c>
      <c r="B17579" s="263" t="s">
        <v>2228</v>
      </c>
      <c r="C17579" s="264" t="s">
        <v>138</v>
      </c>
      <c r="D17579" s="74" t="str">
        <f t="shared" si="549"/>
        <v>mar/2020</v>
      </c>
      <c r="E17579" s="267">
        <v>43902</v>
      </c>
      <c r="F17579" s="285" t="s">
        <v>1261</v>
      </c>
      <c r="G17579" s="285" t="s">
        <v>2229</v>
      </c>
      <c r="H17579" s="268" t="s">
        <v>2250</v>
      </c>
      <c r="I17579" s="268" t="s">
        <v>135</v>
      </c>
      <c r="J17579" s="268">
        <v>-9.5</v>
      </c>
      <c r="K17579" s="83" t="str">
        <f>IFERROR(IFERROR(VLOOKUP(I17579,'DE-PARA'!B:D,3,0),VLOOKUP(I17579,'DE-PARA'!C:D,2,0)),"NÃO ENCONTRADO")</f>
        <v>Outras Saídas</v>
      </c>
      <c r="L17579" s="50" t="str">
        <f>VLOOKUP(K17579,'Base -Receita-Despesa'!$B:$AS,1,FALSE)</f>
        <v>Outras Saídas</v>
      </c>
    </row>
    <row r="17580" spans="1:12" x14ac:dyDescent="0.3">
      <c r="A17580" s="82" t="str">
        <f t="shared" si="550"/>
        <v>2020</v>
      </c>
      <c r="B17580" s="263" t="s">
        <v>2228</v>
      </c>
      <c r="C17580" s="264" t="s">
        <v>138</v>
      </c>
      <c r="D17580" s="74" t="str">
        <f t="shared" si="549"/>
        <v>mar/2020</v>
      </c>
      <c r="E17580" s="267">
        <v>43902</v>
      </c>
      <c r="F17580" s="285" t="s">
        <v>1261</v>
      </c>
      <c r="G17580" s="285" t="s">
        <v>2229</v>
      </c>
      <c r="H17580" s="268" t="s">
        <v>2250</v>
      </c>
      <c r="I17580" s="268" t="s">
        <v>135</v>
      </c>
      <c r="J17580" s="268">
        <v>-9.5</v>
      </c>
      <c r="K17580" s="83" t="str">
        <f>IFERROR(IFERROR(VLOOKUP(I17580,'DE-PARA'!B:D,3,0),VLOOKUP(I17580,'DE-PARA'!C:D,2,0)),"NÃO ENCONTRADO")</f>
        <v>Outras Saídas</v>
      </c>
      <c r="L17580" s="50" t="str">
        <f>VLOOKUP(K17580,'Base -Receita-Despesa'!$B:$AS,1,FALSE)</f>
        <v>Outras Saídas</v>
      </c>
    </row>
    <row r="17581" spans="1:12" x14ac:dyDescent="0.3">
      <c r="A17581" s="82" t="str">
        <f t="shared" si="550"/>
        <v>2020</v>
      </c>
      <c r="B17581" s="263" t="s">
        <v>2228</v>
      </c>
      <c r="C17581" s="264" t="s">
        <v>138</v>
      </c>
      <c r="D17581" s="74" t="str">
        <f t="shared" si="549"/>
        <v>mar/2020</v>
      </c>
      <c r="E17581" s="267">
        <v>43902</v>
      </c>
      <c r="F17581" s="285" t="s">
        <v>1261</v>
      </c>
      <c r="G17581" s="285" t="s">
        <v>2229</v>
      </c>
      <c r="H17581" s="268" t="s">
        <v>2250</v>
      </c>
      <c r="I17581" s="268" t="s">
        <v>135</v>
      </c>
      <c r="J17581" s="268">
        <v>-9.5</v>
      </c>
      <c r="K17581" s="83" t="str">
        <f>IFERROR(IFERROR(VLOOKUP(I17581,'DE-PARA'!B:D,3,0),VLOOKUP(I17581,'DE-PARA'!C:D,2,0)),"NÃO ENCONTRADO")</f>
        <v>Outras Saídas</v>
      </c>
      <c r="L17581" s="50" t="str">
        <f>VLOOKUP(K17581,'Base -Receita-Despesa'!$B:$AS,1,FALSE)</f>
        <v>Outras Saídas</v>
      </c>
    </row>
    <row r="17582" spans="1:12" x14ac:dyDescent="0.3">
      <c r="A17582" s="82" t="str">
        <f t="shared" si="550"/>
        <v>2020</v>
      </c>
      <c r="B17582" s="263" t="s">
        <v>2228</v>
      </c>
      <c r="C17582" s="264" t="s">
        <v>138</v>
      </c>
      <c r="D17582" s="74" t="str">
        <f t="shared" si="549"/>
        <v>mar/2020</v>
      </c>
      <c r="E17582" s="267">
        <v>43902</v>
      </c>
      <c r="F17582" s="285" t="s">
        <v>1261</v>
      </c>
      <c r="G17582" s="285" t="s">
        <v>2229</v>
      </c>
      <c r="H17582" s="268" t="s">
        <v>2250</v>
      </c>
      <c r="I17582" s="268" t="s">
        <v>135</v>
      </c>
      <c r="J17582" s="268">
        <v>-9.5</v>
      </c>
      <c r="K17582" s="83" t="str">
        <f>IFERROR(IFERROR(VLOOKUP(I17582,'DE-PARA'!B:D,3,0),VLOOKUP(I17582,'DE-PARA'!C:D,2,0)),"NÃO ENCONTRADO")</f>
        <v>Outras Saídas</v>
      </c>
      <c r="L17582" s="50" t="str">
        <f>VLOOKUP(K17582,'Base -Receita-Despesa'!$B:$AS,1,FALSE)</f>
        <v>Outras Saídas</v>
      </c>
    </row>
    <row r="17583" spans="1:12" x14ac:dyDescent="0.3">
      <c r="A17583" s="82" t="str">
        <f t="shared" si="550"/>
        <v>2020</v>
      </c>
      <c r="B17583" s="263" t="s">
        <v>2228</v>
      </c>
      <c r="C17583" s="264" t="s">
        <v>138</v>
      </c>
      <c r="D17583" s="74" t="str">
        <f t="shared" si="549"/>
        <v>mar/2020</v>
      </c>
      <c r="E17583" s="267">
        <v>43902</v>
      </c>
      <c r="F17583" s="285" t="s">
        <v>1261</v>
      </c>
      <c r="G17583" s="285" t="s">
        <v>2229</v>
      </c>
      <c r="H17583" s="268" t="s">
        <v>2250</v>
      </c>
      <c r="I17583" s="268" t="s">
        <v>135</v>
      </c>
      <c r="J17583" s="268">
        <v>-9.5</v>
      </c>
      <c r="K17583" s="83" t="str">
        <f>IFERROR(IFERROR(VLOOKUP(I17583,'DE-PARA'!B:D,3,0),VLOOKUP(I17583,'DE-PARA'!C:D,2,0)),"NÃO ENCONTRADO")</f>
        <v>Outras Saídas</v>
      </c>
      <c r="L17583" s="50" t="str">
        <f>VLOOKUP(K17583,'Base -Receita-Despesa'!$B:$AS,1,FALSE)</f>
        <v>Outras Saídas</v>
      </c>
    </row>
    <row r="17584" spans="1:12" x14ac:dyDescent="0.3">
      <c r="A17584" s="82" t="str">
        <f t="shared" si="550"/>
        <v>2020</v>
      </c>
      <c r="B17584" s="263" t="s">
        <v>2228</v>
      </c>
      <c r="C17584" s="264" t="s">
        <v>138</v>
      </c>
      <c r="D17584" s="74" t="str">
        <f t="shared" si="549"/>
        <v>mar/2020</v>
      </c>
      <c r="E17584" s="267">
        <v>43902</v>
      </c>
      <c r="F17584" s="285" t="s">
        <v>1261</v>
      </c>
      <c r="G17584" s="285" t="s">
        <v>2229</v>
      </c>
      <c r="H17584" s="268" t="s">
        <v>2250</v>
      </c>
      <c r="I17584" s="268" t="s">
        <v>135</v>
      </c>
      <c r="J17584" s="268">
        <v>-9.5</v>
      </c>
      <c r="K17584" s="83" t="str">
        <f>IFERROR(IFERROR(VLOOKUP(I17584,'DE-PARA'!B:D,3,0),VLOOKUP(I17584,'DE-PARA'!C:D,2,0)),"NÃO ENCONTRADO")</f>
        <v>Outras Saídas</v>
      </c>
      <c r="L17584" s="50" t="str">
        <f>VLOOKUP(K17584,'Base -Receita-Despesa'!$B:$AS,1,FALSE)</f>
        <v>Outras Saídas</v>
      </c>
    </row>
    <row r="17585" spans="1:12" x14ac:dyDescent="0.3">
      <c r="A17585" s="82" t="str">
        <f t="shared" si="550"/>
        <v>2020</v>
      </c>
      <c r="B17585" s="263" t="s">
        <v>2228</v>
      </c>
      <c r="C17585" s="264" t="s">
        <v>138</v>
      </c>
      <c r="D17585" s="74" t="str">
        <f t="shared" si="549"/>
        <v>mar/2020</v>
      </c>
      <c r="E17585" s="267">
        <v>43902</v>
      </c>
      <c r="F17585" s="285" t="s">
        <v>3376</v>
      </c>
      <c r="G17585" s="285" t="s">
        <v>2229</v>
      </c>
      <c r="H17585" s="268" t="s">
        <v>3770</v>
      </c>
      <c r="I17585" s="268" t="s">
        <v>130</v>
      </c>
      <c r="J17585" s="269">
        <v>-20142.98</v>
      </c>
      <c r="K17585" s="83" t="str">
        <f>IFERROR(IFERROR(VLOOKUP(I17585,'DE-PARA'!B:D,3,0),VLOOKUP(I17585,'DE-PARA'!C:D,2,0)),"NÃO ENCONTRADO")</f>
        <v>Rescisões Trabalhistas</v>
      </c>
      <c r="L17585" s="50" t="str">
        <f>VLOOKUP(K17585,'Base -Receita-Despesa'!$B:$AS,1,FALSE)</f>
        <v>Rescisões Trabalhistas</v>
      </c>
    </row>
    <row r="17586" spans="1:12" x14ac:dyDescent="0.3">
      <c r="A17586" s="82" t="str">
        <f t="shared" si="550"/>
        <v>2020</v>
      </c>
      <c r="B17586" s="263" t="s">
        <v>2228</v>
      </c>
      <c r="C17586" s="264" t="s">
        <v>138</v>
      </c>
      <c r="D17586" s="74" t="str">
        <f t="shared" si="549"/>
        <v>mar/2020</v>
      </c>
      <c r="E17586" s="267">
        <v>43902</v>
      </c>
      <c r="F17586" s="285" t="s">
        <v>1261</v>
      </c>
      <c r="G17586" s="285" t="s">
        <v>2229</v>
      </c>
      <c r="H17586" s="268" t="s">
        <v>262</v>
      </c>
      <c r="I17586" s="268" t="s">
        <v>135</v>
      </c>
      <c r="J17586" s="268">
        <v>-231.24</v>
      </c>
      <c r="K17586" s="83" t="str">
        <f>IFERROR(IFERROR(VLOOKUP(I17586,'DE-PARA'!B:D,3,0),VLOOKUP(I17586,'DE-PARA'!C:D,2,0)),"NÃO ENCONTRADO")</f>
        <v>Outras Saídas</v>
      </c>
      <c r="L17586" s="50" t="str">
        <f>VLOOKUP(K17586,'Base -Receita-Despesa'!$B:$AS,1,FALSE)</f>
        <v>Outras Saídas</v>
      </c>
    </row>
    <row r="17587" spans="1:12" x14ac:dyDescent="0.3">
      <c r="A17587" s="82" t="str">
        <f t="shared" si="550"/>
        <v>2020</v>
      </c>
      <c r="B17587" s="263" t="s">
        <v>2240</v>
      </c>
      <c r="C17587" s="264" t="s">
        <v>138</v>
      </c>
      <c r="D17587" s="74" t="str">
        <f t="shared" si="549"/>
        <v>mar/2020</v>
      </c>
      <c r="E17587" s="267">
        <v>43903</v>
      </c>
      <c r="F17587" s="285" t="s">
        <v>1261</v>
      </c>
      <c r="G17587" s="285" t="s">
        <v>2229</v>
      </c>
      <c r="H17587" s="268" t="s">
        <v>4532</v>
      </c>
      <c r="I17587" s="268" t="s">
        <v>135</v>
      </c>
      <c r="J17587" s="270">
        <v>-1.5</v>
      </c>
      <c r="K17587" s="83" t="str">
        <f>IFERROR(IFERROR(VLOOKUP(I17587,'DE-PARA'!B:D,3,0),VLOOKUP(I17587,'DE-PARA'!C:D,2,0)),"NÃO ENCONTRADO")</f>
        <v>Outras Saídas</v>
      </c>
      <c r="L17587" s="50" t="str">
        <f>VLOOKUP(K17587,'Base -Receita-Despesa'!$B:$AS,1,FALSE)</f>
        <v>Outras Saídas</v>
      </c>
    </row>
    <row r="17588" spans="1:12" x14ac:dyDescent="0.3">
      <c r="A17588" s="82" t="str">
        <f t="shared" si="550"/>
        <v>2020</v>
      </c>
      <c r="B17588" s="263" t="s">
        <v>2240</v>
      </c>
      <c r="C17588" s="264" t="s">
        <v>138</v>
      </c>
      <c r="D17588" s="74" t="str">
        <f t="shared" si="549"/>
        <v>mar/2020</v>
      </c>
      <c r="E17588" s="267">
        <v>43903</v>
      </c>
      <c r="F17588" s="285" t="s">
        <v>1070</v>
      </c>
      <c r="G17588" s="285" t="s">
        <v>2229</v>
      </c>
      <c r="H17588" s="268" t="s">
        <v>1071</v>
      </c>
      <c r="I17588" s="268" t="s">
        <v>2237</v>
      </c>
      <c r="J17588" s="270">
        <v>1.5</v>
      </c>
      <c r="K17588" s="83" t="str">
        <f>IFERROR(IFERROR(VLOOKUP(I17588,'DE-PARA'!B:D,3,0),VLOOKUP(I17588,'DE-PARA'!C:D,2,0)),"NÃO ENCONTRADO")</f>
        <v>Entrada Conta Aplicação (+)</v>
      </c>
      <c r="L17588" s="50" t="str">
        <f>VLOOKUP(K17588,'Base -Receita-Despesa'!$B:$AS,1,FALSE)</f>
        <v>ENTRADA CONTA APLICAÇÃO (+)</v>
      </c>
    </row>
    <row r="17589" spans="1:12" x14ac:dyDescent="0.3">
      <c r="A17589" s="82" t="str">
        <f t="shared" si="550"/>
        <v>2020</v>
      </c>
      <c r="B17589" s="263" t="s">
        <v>2228</v>
      </c>
      <c r="C17589" s="264" t="s">
        <v>138</v>
      </c>
      <c r="D17589" s="74" t="str">
        <f t="shared" si="549"/>
        <v>mar/2020</v>
      </c>
      <c r="E17589" s="267">
        <v>43903</v>
      </c>
      <c r="F17589" s="285" t="s">
        <v>5130</v>
      </c>
      <c r="G17589" s="285" t="s">
        <v>2229</v>
      </c>
      <c r="H17589" s="268" t="s">
        <v>72</v>
      </c>
      <c r="I17589" s="268" t="s">
        <v>1064</v>
      </c>
      <c r="J17589" s="269">
        <v>-2610985.66</v>
      </c>
      <c r="K17589" s="83" t="str">
        <f>IFERROR(IFERROR(VLOOKUP(I17589,'DE-PARA'!B:D,3,0),VLOOKUP(I17589,'DE-PARA'!C:D,2,0)),"NÃO ENCONTRADO")</f>
        <v>Saídas Da C/A Por Regates (-)</v>
      </c>
      <c r="L17589" s="50" t="str">
        <f>VLOOKUP(K17589,'Base -Receita-Despesa'!$B:$AS,1,FALSE)</f>
        <v>SAÍDAS DA C/A POR REGATES (-)</v>
      </c>
    </row>
    <row r="17590" spans="1:12" x14ac:dyDescent="0.3">
      <c r="A17590" s="82" t="str">
        <f t="shared" si="550"/>
        <v>2020</v>
      </c>
      <c r="B17590" s="263" t="s">
        <v>2228</v>
      </c>
      <c r="C17590" s="264" t="s">
        <v>138</v>
      </c>
      <c r="D17590" s="74" t="str">
        <f t="shared" si="549"/>
        <v>mar/2020</v>
      </c>
      <c r="E17590" s="267">
        <v>43903</v>
      </c>
      <c r="F17590" s="285">
        <v>8</v>
      </c>
      <c r="G17590" s="285" t="s">
        <v>2229</v>
      </c>
      <c r="H17590" s="268" t="s">
        <v>5295</v>
      </c>
      <c r="I17590" s="283" t="s">
        <v>241</v>
      </c>
      <c r="J17590" s="268">
        <v>165</v>
      </c>
      <c r="K17590" s="83" t="str">
        <f>IFERROR(IFERROR(VLOOKUP(I17590,'DE-PARA'!B:D,3,0),VLOOKUP(I17590,'DE-PARA'!C:D,2,0)),"NÃO ENCONTRADO")</f>
        <v>Serviços</v>
      </c>
      <c r="L17590" s="50" t="str">
        <f>VLOOKUP(K17590,'Base -Receita-Despesa'!$B:$AS,1,FALSE)</f>
        <v>Serviços</v>
      </c>
    </row>
    <row r="17591" spans="1:12" x14ac:dyDescent="0.3">
      <c r="A17591" s="82" t="str">
        <f t="shared" si="550"/>
        <v>2020</v>
      </c>
      <c r="B17591" s="263" t="s">
        <v>2228</v>
      </c>
      <c r="C17591" s="264" t="s">
        <v>138</v>
      </c>
      <c r="D17591" s="74" t="str">
        <f t="shared" si="549"/>
        <v>mar/2020</v>
      </c>
      <c r="E17591" s="267">
        <v>43903</v>
      </c>
      <c r="F17591" s="285">
        <v>11</v>
      </c>
      <c r="G17591" s="285" t="s">
        <v>2229</v>
      </c>
      <c r="H17591" s="268" t="s">
        <v>5295</v>
      </c>
      <c r="I17591" s="268" t="s">
        <v>177</v>
      </c>
      <c r="J17591" s="268">
        <v>694</v>
      </c>
      <c r="K17591" s="83" t="str">
        <f>IFERROR(IFERROR(VLOOKUP(I17591,'DE-PARA'!B:D,3,0),VLOOKUP(I17591,'DE-PARA'!C:D,2,0)),"NÃO ENCONTRADO")</f>
        <v>Serviços</v>
      </c>
      <c r="L17591" s="50" t="str">
        <f>VLOOKUP(K17591,'Base -Receita-Despesa'!$B:$AS,1,FALSE)</f>
        <v>Serviços</v>
      </c>
    </row>
    <row r="17592" spans="1:12" x14ac:dyDescent="0.3">
      <c r="A17592" s="82" t="str">
        <f t="shared" si="550"/>
        <v>2020</v>
      </c>
      <c r="B17592" s="263" t="s">
        <v>2228</v>
      </c>
      <c r="C17592" s="264" t="s">
        <v>138</v>
      </c>
      <c r="D17592" s="74" t="str">
        <f t="shared" si="549"/>
        <v>mar/2020</v>
      </c>
      <c r="E17592" s="267">
        <v>43903</v>
      </c>
      <c r="F17592" s="285" t="s">
        <v>4412</v>
      </c>
      <c r="G17592" s="285" t="s">
        <v>2229</v>
      </c>
      <c r="H17592" s="268" t="s">
        <v>4238</v>
      </c>
      <c r="I17592" s="268" t="s">
        <v>128</v>
      </c>
      <c r="J17592" s="269">
        <v>-1439.54</v>
      </c>
      <c r="K17592" s="83" t="str">
        <f>IFERROR(IFERROR(VLOOKUP(I17592,'DE-PARA'!B:D,3,0),VLOOKUP(I17592,'DE-PARA'!C:D,2,0)),"NÃO ENCONTRADO")</f>
        <v>Encargos sobre Folha de Pagamento</v>
      </c>
      <c r="L17592" s="50" t="str">
        <f>VLOOKUP(K17592,'Base -Receita-Despesa'!$B:$AS,1,FALSE)</f>
        <v>Encargos sobre Folha de Pagamento</v>
      </c>
    </row>
    <row r="17593" spans="1:12" x14ac:dyDescent="0.3">
      <c r="A17593" s="82" t="str">
        <f t="shared" si="550"/>
        <v>2020</v>
      </c>
      <c r="B17593" s="263" t="s">
        <v>2228</v>
      </c>
      <c r="C17593" s="264" t="s">
        <v>138</v>
      </c>
      <c r="D17593" s="74" t="str">
        <f t="shared" si="549"/>
        <v>mar/2020</v>
      </c>
      <c r="E17593" s="267">
        <v>43903</v>
      </c>
      <c r="F17593" s="285" t="s">
        <v>4587</v>
      </c>
      <c r="G17593" s="285" t="s">
        <v>4804</v>
      </c>
      <c r="H17593" s="268" t="s">
        <v>837</v>
      </c>
      <c r="I17593" s="268" t="s">
        <v>2214</v>
      </c>
      <c r="J17593" s="268">
        <v>-131.19</v>
      </c>
      <c r="K17593" s="83" t="str">
        <f>IFERROR(IFERROR(VLOOKUP(I17593,'DE-PARA'!B:D,3,0),VLOOKUP(I17593,'DE-PARA'!C:D,2,0)),"NÃO ENCONTRADO")</f>
        <v>Outras Saídas</v>
      </c>
      <c r="L17593" s="50" t="str">
        <f>VLOOKUP(K17593,'Base -Receita-Despesa'!$B:$AS,1,FALSE)</f>
        <v>Outras Saídas</v>
      </c>
    </row>
    <row r="17594" spans="1:12" x14ac:dyDescent="0.3">
      <c r="A17594" s="82" t="str">
        <f t="shared" si="550"/>
        <v>2020</v>
      </c>
      <c r="B17594" s="263" t="s">
        <v>2228</v>
      </c>
      <c r="C17594" s="264" t="s">
        <v>138</v>
      </c>
      <c r="D17594" s="74" t="str">
        <f t="shared" si="549"/>
        <v>mar/2020</v>
      </c>
      <c r="E17594" s="267">
        <v>43903</v>
      </c>
      <c r="F17594" s="285" t="s">
        <v>4587</v>
      </c>
      <c r="G17594" s="285" t="s">
        <v>5296</v>
      </c>
      <c r="H17594" s="268" t="s">
        <v>1044</v>
      </c>
      <c r="I17594" s="268" t="s">
        <v>2214</v>
      </c>
      <c r="J17594" s="268">
        <v>-600</v>
      </c>
      <c r="K17594" s="83" t="str">
        <f>IFERROR(IFERROR(VLOOKUP(I17594,'DE-PARA'!B:D,3,0),VLOOKUP(I17594,'DE-PARA'!C:D,2,0)),"NÃO ENCONTRADO")</f>
        <v>Outras Saídas</v>
      </c>
      <c r="L17594" s="50" t="str">
        <f>VLOOKUP(K17594,'Base -Receita-Despesa'!$B:$AS,1,FALSE)</f>
        <v>Outras Saídas</v>
      </c>
    </row>
    <row r="17595" spans="1:12" x14ac:dyDescent="0.3">
      <c r="A17595" s="82" t="str">
        <f t="shared" si="550"/>
        <v>2020</v>
      </c>
      <c r="B17595" s="263" t="s">
        <v>2228</v>
      </c>
      <c r="C17595" s="264" t="s">
        <v>138</v>
      </c>
      <c r="D17595" s="74" t="str">
        <f t="shared" si="549"/>
        <v>mar/2020</v>
      </c>
      <c r="E17595" s="267">
        <v>43903</v>
      </c>
      <c r="F17595" s="285">
        <v>106</v>
      </c>
      <c r="G17595" s="285" t="s">
        <v>2229</v>
      </c>
      <c r="H17595" s="268" t="s">
        <v>4753</v>
      </c>
      <c r="I17595" s="268" t="s">
        <v>2176</v>
      </c>
      <c r="J17595" s="269">
        <v>-18679.900000000001</v>
      </c>
      <c r="K17595" s="83" t="str">
        <f>IFERROR(IFERROR(VLOOKUP(I17595,'DE-PARA'!B:D,3,0),VLOOKUP(I17595,'DE-PARA'!C:D,2,0)),"NÃO ENCONTRADO")</f>
        <v>Pessoal</v>
      </c>
      <c r="L17595" s="50" t="str">
        <f>VLOOKUP(K17595,'Base -Receita-Despesa'!$B:$AS,1,FALSE)</f>
        <v>Pessoal</v>
      </c>
    </row>
    <row r="17596" spans="1:12" x14ac:dyDescent="0.3">
      <c r="A17596" s="82" t="str">
        <f t="shared" si="550"/>
        <v>2020</v>
      </c>
      <c r="B17596" s="263" t="s">
        <v>2228</v>
      </c>
      <c r="C17596" s="264" t="s">
        <v>138</v>
      </c>
      <c r="D17596" s="74" t="str">
        <f t="shared" si="549"/>
        <v>mar/2020</v>
      </c>
      <c r="E17596" s="267">
        <v>43903</v>
      </c>
      <c r="F17596" s="285">
        <v>107</v>
      </c>
      <c r="G17596" s="285" t="s">
        <v>2229</v>
      </c>
      <c r="H17596" s="268" t="s">
        <v>4753</v>
      </c>
      <c r="I17596" s="268" t="s">
        <v>2176</v>
      </c>
      <c r="J17596" s="269">
        <v>-9045.64</v>
      </c>
      <c r="K17596" s="83" t="str">
        <f>IFERROR(IFERROR(VLOOKUP(I17596,'DE-PARA'!B:D,3,0),VLOOKUP(I17596,'DE-PARA'!C:D,2,0)),"NÃO ENCONTRADO")</f>
        <v>Pessoal</v>
      </c>
      <c r="L17596" s="50" t="str">
        <f>VLOOKUP(K17596,'Base -Receita-Despesa'!$B:$AS,1,FALSE)</f>
        <v>Pessoal</v>
      </c>
    </row>
    <row r="17597" spans="1:12" x14ac:dyDescent="0.3">
      <c r="A17597" s="82" t="str">
        <f t="shared" si="550"/>
        <v>2020</v>
      </c>
      <c r="B17597" s="263" t="s">
        <v>2228</v>
      </c>
      <c r="C17597" s="264" t="s">
        <v>138</v>
      </c>
      <c r="D17597" s="74" t="str">
        <f t="shared" si="549"/>
        <v>mar/2020</v>
      </c>
      <c r="E17597" s="267">
        <v>43903</v>
      </c>
      <c r="F17597" s="285">
        <v>108</v>
      </c>
      <c r="G17597" s="285" t="s">
        <v>2229</v>
      </c>
      <c r="H17597" s="268" t="s">
        <v>4753</v>
      </c>
      <c r="I17597" s="268" t="s">
        <v>2176</v>
      </c>
      <c r="J17597" s="269">
        <v>-199910.84</v>
      </c>
      <c r="K17597" s="83" t="str">
        <f>IFERROR(IFERROR(VLOOKUP(I17597,'DE-PARA'!B:D,3,0),VLOOKUP(I17597,'DE-PARA'!C:D,2,0)),"NÃO ENCONTRADO")</f>
        <v>Pessoal</v>
      </c>
      <c r="L17597" s="50" t="str">
        <f>VLOOKUP(K17597,'Base -Receita-Despesa'!$B:$AS,1,FALSE)</f>
        <v>Pessoal</v>
      </c>
    </row>
    <row r="17598" spans="1:12" x14ac:dyDescent="0.3">
      <c r="A17598" s="82" t="str">
        <f t="shared" si="550"/>
        <v>2020</v>
      </c>
      <c r="B17598" s="263" t="s">
        <v>2228</v>
      </c>
      <c r="C17598" s="264" t="s">
        <v>138</v>
      </c>
      <c r="D17598" s="74" t="str">
        <f t="shared" si="549"/>
        <v>mar/2020</v>
      </c>
      <c r="E17598" s="267">
        <v>43903</v>
      </c>
      <c r="F17598" s="285" t="s">
        <v>5297</v>
      </c>
      <c r="G17598" s="285" t="s">
        <v>2229</v>
      </c>
      <c r="H17598" s="268" t="s">
        <v>1391</v>
      </c>
      <c r="I17598" s="268" t="s">
        <v>176</v>
      </c>
      <c r="J17598" s="269">
        <v>-11911.5</v>
      </c>
      <c r="K17598" s="83" t="str">
        <f>IFERROR(IFERROR(VLOOKUP(I17598,'DE-PARA'!B:D,3,0),VLOOKUP(I17598,'DE-PARA'!C:D,2,0)),"NÃO ENCONTRADO")</f>
        <v>Pessoal</v>
      </c>
      <c r="L17598" s="50" t="str">
        <f>VLOOKUP(K17598,'Base -Receita-Despesa'!$B:$AS,1,FALSE)</f>
        <v>Pessoal</v>
      </c>
    </row>
    <row r="17599" spans="1:12" x14ac:dyDescent="0.3">
      <c r="A17599" s="82" t="str">
        <f t="shared" si="550"/>
        <v>2020</v>
      </c>
      <c r="B17599" s="263" t="s">
        <v>2228</v>
      </c>
      <c r="C17599" s="264" t="s">
        <v>138</v>
      </c>
      <c r="D17599" s="74" t="str">
        <f t="shared" si="549"/>
        <v>mar/2020</v>
      </c>
      <c r="E17599" s="267">
        <v>43903</v>
      </c>
      <c r="F17599" s="285">
        <v>8</v>
      </c>
      <c r="G17599" s="285" t="s">
        <v>2229</v>
      </c>
      <c r="H17599" s="268" t="s">
        <v>5295</v>
      </c>
      <c r="I17599" s="283" t="s">
        <v>241</v>
      </c>
      <c r="J17599" s="268">
        <v>-165</v>
      </c>
      <c r="K17599" s="83" t="str">
        <f>IFERROR(IFERROR(VLOOKUP(I17599,'DE-PARA'!B:D,3,0),VLOOKUP(I17599,'DE-PARA'!C:D,2,0)),"NÃO ENCONTRADO")</f>
        <v>Serviços</v>
      </c>
      <c r="L17599" s="50" t="str">
        <f>VLOOKUP(K17599,'Base -Receita-Despesa'!$B:$AS,1,FALSE)</f>
        <v>Serviços</v>
      </c>
    </row>
    <row r="17600" spans="1:12" x14ac:dyDescent="0.3">
      <c r="A17600" s="82" t="str">
        <f t="shared" si="550"/>
        <v>2020</v>
      </c>
      <c r="B17600" s="263" t="s">
        <v>2228</v>
      </c>
      <c r="C17600" s="264" t="s">
        <v>138</v>
      </c>
      <c r="D17600" s="74" t="str">
        <f t="shared" si="549"/>
        <v>mar/2020</v>
      </c>
      <c r="E17600" s="267">
        <v>43903</v>
      </c>
      <c r="F17600" s="285">
        <v>11</v>
      </c>
      <c r="G17600" s="285" t="s">
        <v>2229</v>
      </c>
      <c r="H17600" s="268" t="s">
        <v>5295</v>
      </c>
      <c r="I17600" s="268" t="s">
        <v>177</v>
      </c>
      <c r="J17600" s="268">
        <v>-694</v>
      </c>
      <c r="K17600" s="83" t="str">
        <f>IFERROR(IFERROR(VLOOKUP(I17600,'DE-PARA'!B:D,3,0),VLOOKUP(I17600,'DE-PARA'!C:D,2,0)),"NÃO ENCONTRADO")</f>
        <v>Serviços</v>
      </c>
      <c r="L17600" s="50" t="str">
        <f>VLOOKUP(K17600,'Base -Receita-Despesa'!$B:$AS,1,FALSE)</f>
        <v>Serviços</v>
      </c>
    </row>
    <row r="17601" spans="1:12" x14ac:dyDescent="0.3">
      <c r="A17601" s="82" t="str">
        <f t="shared" si="550"/>
        <v>2020</v>
      </c>
      <c r="B17601" s="263" t="s">
        <v>2228</v>
      </c>
      <c r="C17601" s="264" t="s">
        <v>138</v>
      </c>
      <c r="D17601" s="74" t="str">
        <f t="shared" si="549"/>
        <v>mar/2020</v>
      </c>
      <c r="E17601" s="267">
        <v>43903</v>
      </c>
      <c r="F17601" s="285">
        <v>4116</v>
      </c>
      <c r="G17601" s="285" t="s">
        <v>2229</v>
      </c>
      <c r="H17601" s="268" t="s">
        <v>5298</v>
      </c>
      <c r="I17601" s="268" t="s">
        <v>2182</v>
      </c>
      <c r="J17601" s="268">
        <v>-421.3</v>
      </c>
      <c r="K17601" s="83" t="str">
        <f>IFERROR(IFERROR(VLOOKUP(I17601,'DE-PARA'!B:D,3,0),VLOOKUP(I17601,'DE-PARA'!C:D,2,0)),"NÃO ENCONTRADO")</f>
        <v>Materiais</v>
      </c>
      <c r="L17601" s="50" t="str">
        <f>VLOOKUP(K17601,'Base -Receita-Despesa'!$B:$AS,1,FALSE)</f>
        <v>Materiais</v>
      </c>
    </row>
    <row r="17602" spans="1:12" x14ac:dyDescent="0.3">
      <c r="A17602" s="82" t="str">
        <f t="shared" si="550"/>
        <v>2020</v>
      </c>
      <c r="B17602" s="263" t="s">
        <v>2228</v>
      </c>
      <c r="C17602" s="264" t="s">
        <v>138</v>
      </c>
      <c r="D17602" s="74" t="str">
        <f t="shared" si="549"/>
        <v>mar/2020</v>
      </c>
      <c r="E17602" s="267">
        <v>43903</v>
      </c>
      <c r="F17602" s="285">
        <v>446</v>
      </c>
      <c r="G17602" s="285" t="s">
        <v>2229</v>
      </c>
      <c r="H17602" s="268" t="s">
        <v>5169</v>
      </c>
      <c r="I17602" s="268" t="s">
        <v>215</v>
      </c>
      <c r="J17602" s="269">
        <v>-11250</v>
      </c>
      <c r="K17602" s="83" t="str">
        <f>IFERROR(IFERROR(VLOOKUP(I17602,'DE-PARA'!B:D,3,0),VLOOKUP(I17602,'DE-PARA'!C:D,2,0)),"NÃO ENCONTRADO")</f>
        <v>Serviços</v>
      </c>
      <c r="L17602" s="50" t="str">
        <f>VLOOKUP(K17602,'Base -Receita-Despesa'!$B:$AS,1,FALSE)</f>
        <v>Serviços</v>
      </c>
    </row>
    <row r="17603" spans="1:12" x14ac:dyDescent="0.3">
      <c r="A17603" s="82" t="str">
        <f t="shared" si="550"/>
        <v>2020</v>
      </c>
      <c r="B17603" s="263" t="s">
        <v>2228</v>
      </c>
      <c r="C17603" s="264" t="s">
        <v>138</v>
      </c>
      <c r="D17603" s="74" t="str">
        <f t="shared" si="549"/>
        <v>mar/2020</v>
      </c>
      <c r="E17603" s="267">
        <v>43903</v>
      </c>
      <c r="F17603" s="285" t="s">
        <v>5299</v>
      </c>
      <c r="G17603" s="285" t="s">
        <v>2229</v>
      </c>
      <c r="H17603" s="268" t="s">
        <v>5209</v>
      </c>
      <c r="I17603" s="268" t="s">
        <v>176</v>
      </c>
      <c r="J17603" s="269">
        <v>-2087.6999999999998</v>
      </c>
      <c r="K17603" s="83" t="str">
        <f>IFERROR(IFERROR(VLOOKUP(I17603,'DE-PARA'!B:D,3,0),VLOOKUP(I17603,'DE-PARA'!C:D,2,0)),"NÃO ENCONTRADO")</f>
        <v>Pessoal</v>
      </c>
      <c r="L17603" s="50" t="str">
        <f>VLOOKUP(K17603,'Base -Receita-Despesa'!$B:$AS,1,FALSE)</f>
        <v>Pessoal</v>
      </c>
    </row>
    <row r="17604" spans="1:12" x14ac:dyDescent="0.3">
      <c r="A17604" s="82" t="str">
        <f t="shared" si="550"/>
        <v>2020</v>
      </c>
      <c r="B17604" s="263" t="s">
        <v>2228</v>
      </c>
      <c r="C17604" s="264" t="s">
        <v>138</v>
      </c>
      <c r="D17604" s="74" t="str">
        <f t="shared" ref="D17604:D17667" si="551">TEXT(E17604,"mmm/aaaa")</f>
        <v>mar/2020</v>
      </c>
      <c r="E17604" s="267">
        <v>43903</v>
      </c>
      <c r="F17604" s="285">
        <v>231</v>
      </c>
      <c r="G17604" s="285" t="s">
        <v>2229</v>
      </c>
      <c r="H17604" s="268" t="s">
        <v>5300</v>
      </c>
      <c r="I17604" s="283" t="s">
        <v>241</v>
      </c>
      <c r="J17604" s="269">
        <v>-2060</v>
      </c>
      <c r="K17604" s="83" t="str">
        <f>IFERROR(IFERROR(VLOOKUP(I17604,'DE-PARA'!B:D,3,0),VLOOKUP(I17604,'DE-PARA'!C:D,2,0)),"NÃO ENCONTRADO")</f>
        <v>Serviços</v>
      </c>
      <c r="L17604" s="50" t="str">
        <f>VLOOKUP(K17604,'Base -Receita-Despesa'!$B:$AS,1,FALSE)</f>
        <v>Serviços</v>
      </c>
    </row>
    <row r="17605" spans="1:12" x14ac:dyDescent="0.3">
      <c r="A17605" s="82" t="str">
        <f t="shared" si="550"/>
        <v>2020</v>
      </c>
      <c r="B17605" s="263" t="s">
        <v>2228</v>
      </c>
      <c r="C17605" s="264" t="s">
        <v>138</v>
      </c>
      <c r="D17605" s="74" t="str">
        <f t="shared" si="551"/>
        <v>mar/2020</v>
      </c>
      <c r="E17605" s="267">
        <v>43903</v>
      </c>
      <c r="F17605" s="285">
        <v>10021</v>
      </c>
      <c r="G17605" s="285" t="s">
        <v>2229</v>
      </c>
      <c r="H17605" s="268" t="s">
        <v>5301</v>
      </c>
      <c r="I17605" s="268" t="s">
        <v>2182</v>
      </c>
      <c r="J17605" s="269">
        <v>-13635</v>
      </c>
      <c r="K17605" s="83" t="str">
        <f>IFERROR(IFERROR(VLOOKUP(I17605,'DE-PARA'!B:D,3,0),VLOOKUP(I17605,'DE-PARA'!C:D,2,0)),"NÃO ENCONTRADO")</f>
        <v>Materiais</v>
      </c>
      <c r="L17605" s="50" t="str">
        <f>VLOOKUP(K17605,'Base -Receita-Despesa'!$B:$AS,1,FALSE)</f>
        <v>Materiais</v>
      </c>
    </row>
    <row r="17606" spans="1:12" x14ac:dyDescent="0.3">
      <c r="A17606" s="82" t="str">
        <f t="shared" si="550"/>
        <v>2020</v>
      </c>
      <c r="B17606" s="263" t="s">
        <v>2228</v>
      </c>
      <c r="C17606" s="264" t="s">
        <v>138</v>
      </c>
      <c r="D17606" s="74" t="str">
        <f t="shared" si="551"/>
        <v>mar/2020</v>
      </c>
      <c r="E17606" s="267">
        <v>43903</v>
      </c>
      <c r="F17606" s="285" t="s">
        <v>3376</v>
      </c>
      <c r="G17606" s="285" t="s">
        <v>2229</v>
      </c>
      <c r="H17606" s="268" t="s">
        <v>4238</v>
      </c>
      <c r="I17606" s="268" t="s">
        <v>130</v>
      </c>
      <c r="J17606" s="269">
        <v>-4190.32</v>
      </c>
      <c r="K17606" s="83" t="str">
        <f>IFERROR(IFERROR(VLOOKUP(I17606,'DE-PARA'!B:D,3,0),VLOOKUP(I17606,'DE-PARA'!C:D,2,0)),"NÃO ENCONTRADO")</f>
        <v>Rescisões Trabalhistas</v>
      </c>
      <c r="L17606" s="50" t="str">
        <f>VLOOKUP(K17606,'Base -Receita-Despesa'!$B:$AS,1,FALSE)</f>
        <v>Rescisões Trabalhistas</v>
      </c>
    </row>
    <row r="17607" spans="1:12" x14ac:dyDescent="0.3">
      <c r="A17607" s="82" t="str">
        <f t="shared" si="550"/>
        <v>2020</v>
      </c>
      <c r="B17607" s="263" t="s">
        <v>2228</v>
      </c>
      <c r="C17607" s="264" t="s">
        <v>138</v>
      </c>
      <c r="D17607" s="74" t="str">
        <f t="shared" si="551"/>
        <v>mar/2020</v>
      </c>
      <c r="E17607" s="267">
        <v>43903</v>
      </c>
      <c r="F17607" s="285" t="s">
        <v>1261</v>
      </c>
      <c r="G17607" s="285" t="s">
        <v>2229</v>
      </c>
      <c r="H17607" s="268" t="s">
        <v>2250</v>
      </c>
      <c r="I17607" s="268" t="s">
        <v>135</v>
      </c>
      <c r="J17607" s="268">
        <v>-9.5</v>
      </c>
      <c r="K17607" s="83" t="str">
        <f>IFERROR(IFERROR(VLOOKUP(I17607,'DE-PARA'!B:D,3,0),VLOOKUP(I17607,'DE-PARA'!C:D,2,0)),"NÃO ENCONTRADO")</f>
        <v>Outras Saídas</v>
      </c>
      <c r="L17607" s="50" t="str">
        <f>VLOOKUP(K17607,'Base -Receita-Despesa'!$B:$AS,1,FALSE)</f>
        <v>Outras Saídas</v>
      </c>
    </row>
    <row r="17608" spans="1:12" x14ac:dyDescent="0.3">
      <c r="A17608" s="82" t="str">
        <f t="shared" si="550"/>
        <v>2020</v>
      </c>
      <c r="B17608" s="263" t="s">
        <v>2228</v>
      </c>
      <c r="C17608" s="264" t="s">
        <v>138</v>
      </c>
      <c r="D17608" s="74" t="str">
        <f t="shared" si="551"/>
        <v>mar/2020</v>
      </c>
      <c r="E17608" s="267">
        <v>43903</v>
      </c>
      <c r="F17608" s="285" t="s">
        <v>1261</v>
      </c>
      <c r="G17608" s="285" t="s">
        <v>2229</v>
      </c>
      <c r="H17608" s="268" t="s">
        <v>2250</v>
      </c>
      <c r="I17608" s="268" t="s">
        <v>135</v>
      </c>
      <c r="J17608" s="268">
        <v>-9.5</v>
      </c>
      <c r="K17608" s="83" t="str">
        <f>IFERROR(IFERROR(VLOOKUP(I17608,'DE-PARA'!B:D,3,0),VLOOKUP(I17608,'DE-PARA'!C:D,2,0)),"NÃO ENCONTRADO")</f>
        <v>Outras Saídas</v>
      </c>
      <c r="L17608" s="50" t="str">
        <f>VLOOKUP(K17608,'Base -Receita-Despesa'!$B:$AS,1,FALSE)</f>
        <v>Outras Saídas</v>
      </c>
    </row>
    <row r="17609" spans="1:12" x14ac:dyDescent="0.3">
      <c r="A17609" s="82" t="str">
        <f t="shared" si="550"/>
        <v>2020</v>
      </c>
      <c r="B17609" s="263" t="s">
        <v>2228</v>
      </c>
      <c r="C17609" s="264" t="s">
        <v>138</v>
      </c>
      <c r="D17609" s="74" t="str">
        <f t="shared" si="551"/>
        <v>mar/2020</v>
      </c>
      <c r="E17609" s="267">
        <v>43903</v>
      </c>
      <c r="F17609" s="285" t="s">
        <v>1261</v>
      </c>
      <c r="G17609" s="285" t="s">
        <v>2229</v>
      </c>
      <c r="H17609" s="268" t="s">
        <v>2250</v>
      </c>
      <c r="I17609" s="268" t="s">
        <v>135</v>
      </c>
      <c r="J17609" s="268">
        <v>-9.5</v>
      </c>
      <c r="K17609" s="83" t="str">
        <f>IFERROR(IFERROR(VLOOKUP(I17609,'DE-PARA'!B:D,3,0),VLOOKUP(I17609,'DE-PARA'!C:D,2,0)),"NÃO ENCONTRADO")</f>
        <v>Outras Saídas</v>
      </c>
      <c r="L17609" s="50" t="str">
        <f>VLOOKUP(K17609,'Base -Receita-Despesa'!$B:$AS,1,FALSE)</f>
        <v>Outras Saídas</v>
      </c>
    </row>
    <row r="17610" spans="1:12" x14ac:dyDescent="0.3">
      <c r="A17610" s="82" t="str">
        <f t="shared" si="550"/>
        <v>2020</v>
      </c>
      <c r="B17610" s="263" t="s">
        <v>2228</v>
      </c>
      <c r="C17610" s="264" t="s">
        <v>138</v>
      </c>
      <c r="D17610" s="74" t="str">
        <f t="shared" si="551"/>
        <v>mar/2020</v>
      </c>
      <c r="E17610" s="267">
        <v>43903</v>
      </c>
      <c r="F17610" s="285" t="s">
        <v>1261</v>
      </c>
      <c r="G17610" s="285" t="s">
        <v>2229</v>
      </c>
      <c r="H17610" s="268" t="s">
        <v>2250</v>
      </c>
      <c r="I17610" s="268" t="s">
        <v>135</v>
      </c>
      <c r="J17610" s="268">
        <v>-9.5</v>
      </c>
      <c r="K17610" s="83" t="str">
        <f>IFERROR(IFERROR(VLOOKUP(I17610,'DE-PARA'!B:D,3,0),VLOOKUP(I17610,'DE-PARA'!C:D,2,0)),"NÃO ENCONTRADO")</f>
        <v>Outras Saídas</v>
      </c>
      <c r="L17610" s="50" t="str">
        <f>VLOOKUP(K17610,'Base -Receita-Despesa'!$B:$AS,1,FALSE)</f>
        <v>Outras Saídas</v>
      </c>
    </row>
    <row r="17611" spans="1:12" x14ac:dyDescent="0.3">
      <c r="A17611" s="82" t="str">
        <f t="shared" si="550"/>
        <v>2020</v>
      </c>
      <c r="B17611" s="263" t="s">
        <v>2228</v>
      </c>
      <c r="C17611" s="264" t="s">
        <v>138</v>
      </c>
      <c r="D17611" s="74" t="str">
        <f t="shared" si="551"/>
        <v>mar/2020</v>
      </c>
      <c r="E17611" s="267">
        <v>43903</v>
      </c>
      <c r="F17611" s="285" t="s">
        <v>1261</v>
      </c>
      <c r="G17611" s="285" t="s">
        <v>2229</v>
      </c>
      <c r="H17611" s="268" t="s">
        <v>2250</v>
      </c>
      <c r="I17611" s="268" t="s">
        <v>135</v>
      </c>
      <c r="J17611" s="268">
        <v>-9.5</v>
      </c>
      <c r="K17611" s="83" t="str">
        <f>IFERROR(IFERROR(VLOOKUP(I17611,'DE-PARA'!B:D,3,0),VLOOKUP(I17611,'DE-PARA'!C:D,2,0)),"NÃO ENCONTRADO")</f>
        <v>Outras Saídas</v>
      </c>
      <c r="L17611" s="50" t="str">
        <f>VLOOKUP(K17611,'Base -Receita-Despesa'!$B:$AS,1,FALSE)</f>
        <v>Outras Saídas</v>
      </c>
    </row>
    <row r="17612" spans="1:12" x14ac:dyDescent="0.3">
      <c r="A17612" s="82" t="str">
        <f t="shared" si="550"/>
        <v>2020</v>
      </c>
      <c r="B17612" s="263" t="s">
        <v>2228</v>
      </c>
      <c r="C17612" s="264" t="s">
        <v>138</v>
      </c>
      <c r="D17612" s="74" t="str">
        <f t="shared" si="551"/>
        <v>mar/2020</v>
      </c>
      <c r="E17612" s="267">
        <v>43906</v>
      </c>
      <c r="F17612" s="285">
        <v>115132</v>
      </c>
      <c r="G17612" s="285" t="s">
        <v>2229</v>
      </c>
      <c r="H17612" s="268" t="s">
        <v>5140</v>
      </c>
      <c r="I17612" s="268" t="s">
        <v>2192</v>
      </c>
      <c r="J17612" s="269">
        <v>-4857.6400000000003</v>
      </c>
      <c r="K17612" s="83" t="str">
        <f>IFERROR(IFERROR(VLOOKUP(I17612,'DE-PARA'!B:D,3,0),VLOOKUP(I17612,'DE-PARA'!C:D,2,0)),"NÃO ENCONTRADO")</f>
        <v>Materiais</v>
      </c>
      <c r="L17612" s="50" t="str">
        <f>VLOOKUP(K17612,'Base -Receita-Despesa'!$B:$AS,1,FALSE)</f>
        <v>Materiais</v>
      </c>
    </row>
    <row r="17613" spans="1:12" x14ac:dyDescent="0.3">
      <c r="A17613" s="82" t="str">
        <f t="shared" si="550"/>
        <v>2020</v>
      </c>
      <c r="B17613" s="263" t="s">
        <v>2228</v>
      </c>
      <c r="C17613" s="264" t="s">
        <v>138</v>
      </c>
      <c r="D17613" s="74" t="str">
        <f t="shared" si="551"/>
        <v>mar/2020</v>
      </c>
      <c r="E17613" s="267">
        <v>43906</v>
      </c>
      <c r="F17613" s="285">
        <v>13495</v>
      </c>
      <c r="G17613" s="285" t="s">
        <v>2229</v>
      </c>
      <c r="H17613" s="268" t="s">
        <v>2890</v>
      </c>
      <c r="I17613" s="268" t="s">
        <v>2182</v>
      </c>
      <c r="J17613" s="268">
        <v>-955.35</v>
      </c>
      <c r="K17613" s="83" t="str">
        <f>IFERROR(IFERROR(VLOOKUP(I17613,'DE-PARA'!B:D,3,0),VLOOKUP(I17613,'DE-PARA'!C:D,2,0)),"NÃO ENCONTRADO")</f>
        <v>Materiais</v>
      </c>
      <c r="L17613" s="50" t="str">
        <f>VLOOKUP(K17613,'Base -Receita-Despesa'!$B:$AS,1,FALSE)</f>
        <v>Materiais</v>
      </c>
    </row>
    <row r="17614" spans="1:12" x14ac:dyDescent="0.3">
      <c r="A17614" s="82" t="str">
        <f t="shared" si="550"/>
        <v>2020</v>
      </c>
      <c r="B17614" s="263" t="s">
        <v>2228</v>
      </c>
      <c r="C17614" s="264" t="s">
        <v>138</v>
      </c>
      <c r="D17614" s="74" t="str">
        <f t="shared" si="551"/>
        <v>mar/2020</v>
      </c>
      <c r="E17614" s="267">
        <v>43906</v>
      </c>
      <c r="F17614" s="285">
        <v>13496</v>
      </c>
      <c r="G17614" s="285" t="s">
        <v>2229</v>
      </c>
      <c r="H17614" s="268" t="s">
        <v>2890</v>
      </c>
      <c r="I17614" s="268" t="s">
        <v>2183</v>
      </c>
      <c r="J17614" s="269">
        <v>-1882.4</v>
      </c>
      <c r="K17614" s="83" t="str">
        <f>IFERROR(IFERROR(VLOOKUP(I17614,'DE-PARA'!B:D,3,0),VLOOKUP(I17614,'DE-PARA'!C:D,2,0)),"NÃO ENCONTRADO")</f>
        <v>Materiais</v>
      </c>
      <c r="L17614" s="50" t="str">
        <f>VLOOKUP(K17614,'Base -Receita-Despesa'!$B:$AS,1,FALSE)</f>
        <v>Materiais</v>
      </c>
    </row>
    <row r="17615" spans="1:12" x14ac:dyDescent="0.3">
      <c r="A17615" s="82" t="str">
        <f t="shared" si="550"/>
        <v>2020</v>
      </c>
      <c r="B17615" s="263" t="s">
        <v>2228</v>
      </c>
      <c r="C17615" s="264" t="s">
        <v>138</v>
      </c>
      <c r="D17615" s="74" t="str">
        <f t="shared" si="551"/>
        <v>mar/2020</v>
      </c>
      <c r="E17615" s="267">
        <v>43906</v>
      </c>
      <c r="F17615" s="285">
        <v>73407</v>
      </c>
      <c r="G17615" s="285" t="s">
        <v>2238</v>
      </c>
      <c r="H17615" s="268" t="s">
        <v>5203</v>
      </c>
      <c r="I17615" s="268" t="s">
        <v>2183</v>
      </c>
      <c r="J17615" s="268">
        <v>-107.49</v>
      </c>
      <c r="K17615" s="83" t="str">
        <f>IFERROR(IFERROR(VLOOKUP(I17615,'DE-PARA'!B:D,3,0),VLOOKUP(I17615,'DE-PARA'!C:D,2,0)),"NÃO ENCONTRADO")</f>
        <v>Materiais</v>
      </c>
      <c r="L17615" s="50" t="str">
        <f>VLOOKUP(K17615,'Base -Receita-Despesa'!$B:$AS,1,FALSE)</f>
        <v>Materiais</v>
      </c>
    </row>
    <row r="17616" spans="1:12" x14ac:dyDescent="0.3">
      <c r="A17616" s="82" t="str">
        <f t="shared" si="550"/>
        <v>2020</v>
      </c>
      <c r="B17616" s="263" t="s">
        <v>2228</v>
      </c>
      <c r="C17616" s="264" t="s">
        <v>138</v>
      </c>
      <c r="D17616" s="74" t="str">
        <f t="shared" si="551"/>
        <v>mar/2020</v>
      </c>
      <c r="E17616" s="267">
        <v>43906</v>
      </c>
      <c r="F17616" s="285">
        <v>23086</v>
      </c>
      <c r="G17616" s="285" t="s">
        <v>2229</v>
      </c>
      <c r="H17616" s="268" t="s">
        <v>5174</v>
      </c>
      <c r="I17616" s="268" t="s">
        <v>2182</v>
      </c>
      <c r="J17616" s="268">
        <v>-630</v>
      </c>
      <c r="K17616" s="83" t="str">
        <f>IFERROR(IFERROR(VLOOKUP(I17616,'DE-PARA'!B:D,3,0),VLOOKUP(I17616,'DE-PARA'!C:D,2,0)),"NÃO ENCONTRADO")</f>
        <v>Materiais</v>
      </c>
      <c r="L17616" s="50" t="str">
        <f>VLOOKUP(K17616,'Base -Receita-Despesa'!$B:$AS,1,FALSE)</f>
        <v>Materiais</v>
      </c>
    </row>
    <row r="17617" spans="1:12" x14ac:dyDescent="0.3">
      <c r="A17617" s="82" t="str">
        <f t="shared" si="550"/>
        <v>2020</v>
      </c>
      <c r="B17617" s="263" t="s">
        <v>2228</v>
      </c>
      <c r="C17617" s="264" t="s">
        <v>138</v>
      </c>
      <c r="D17617" s="74" t="str">
        <f t="shared" si="551"/>
        <v>mar/2020</v>
      </c>
      <c r="E17617" s="267">
        <v>43906</v>
      </c>
      <c r="F17617" s="285">
        <v>9111</v>
      </c>
      <c r="G17617" s="285" t="s">
        <v>2229</v>
      </c>
      <c r="H17617" s="268" t="s">
        <v>2341</v>
      </c>
      <c r="I17617" s="268" t="s">
        <v>232</v>
      </c>
      <c r="J17617" s="269">
        <v>-1015</v>
      </c>
      <c r="K17617" s="83" t="str">
        <f>IFERROR(IFERROR(VLOOKUP(I17617,'DE-PARA'!B:D,3,0),VLOOKUP(I17617,'DE-PARA'!C:D,2,0)),"NÃO ENCONTRADO")</f>
        <v>Materiais</v>
      </c>
      <c r="L17617" s="50" t="str">
        <f>VLOOKUP(K17617,'Base -Receita-Despesa'!$B:$AS,1,FALSE)</f>
        <v>Materiais</v>
      </c>
    </row>
    <row r="17618" spans="1:12" x14ac:dyDescent="0.3">
      <c r="A17618" s="82" t="str">
        <f t="shared" si="550"/>
        <v>2020</v>
      </c>
      <c r="B17618" s="263" t="s">
        <v>2228</v>
      </c>
      <c r="C17618" s="264" t="s">
        <v>138</v>
      </c>
      <c r="D17618" s="74" t="str">
        <f t="shared" si="551"/>
        <v>mar/2020</v>
      </c>
      <c r="E17618" s="267">
        <v>43906</v>
      </c>
      <c r="F17618" s="324">
        <v>1.26025E+16</v>
      </c>
      <c r="G17618" s="285" t="s">
        <v>2229</v>
      </c>
      <c r="H17618" s="268" t="s">
        <v>2668</v>
      </c>
      <c r="I17618" s="268" t="s">
        <v>540</v>
      </c>
      <c r="J17618" s="268">
        <v>-155.31</v>
      </c>
      <c r="K17618" s="83" t="str">
        <f>IFERROR(IFERROR(VLOOKUP(I17618,'DE-PARA'!B:D,3,0),VLOOKUP(I17618,'DE-PARA'!C:D,2,0)),"NÃO ENCONTRADO")</f>
        <v>Tributos, Taxas e Contribuições</v>
      </c>
      <c r="L17618" s="50" t="str">
        <f>VLOOKUP(K17618,'Base -Receita-Despesa'!$B:$AS,1,FALSE)</f>
        <v>Tributos, Taxas e Contribuições</v>
      </c>
    </row>
    <row r="17619" spans="1:12" x14ac:dyDescent="0.3">
      <c r="A17619" s="82" t="str">
        <f t="shared" si="550"/>
        <v>2020</v>
      </c>
      <c r="B17619" s="263" t="s">
        <v>2228</v>
      </c>
      <c r="C17619" s="264" t="s">
        <v>138</v>
      </c>
      <c r="D17619" s="74" t="str">
        <f t="shared" si="551"/>
        <v>mar/2020</v>
      </c>
      <c r="E17619" s="267">
        <v>43906</v>
      </c>
      <c r="F17619" s="285" t="s">
        <v>5302</v>
      </c>
      <c r="G17619" s="285" t="s">
        <v>2229</v>
      </c>
      <c r="H17619" s="268" t="s">
        <v>4736</v>
      </c>
      <c r="I17619" s="268" t="s">
        <v>188</v>
      </c>
      <c r="J17619" s="269">
        <v>-1225.26</v>
      </c>
      <c r="K17619" s="83" t="str">
        <f>IFERROR(IFERROR(VLOOKUP(I17619,'DE-PARA'!B:D,3,0),VLOOKUP(I17619,'DE-PARA'!C:D,2,0)),"NÃO ENCONTRADO")</f>
        <v>Serviços</v>
      </c>
      <c r="L17619" s="50" t="str">
        <f>VLOOKUP(K17619,'Base -Receita-Despesa'!$B:$AS,1,FALSE)</f>
        <v>Serviços</v>
      </c>
    </row>
    <row r="17620" spans="1:12" x14ac:dyDescent="0.3">
      <c r="A17620" s="82" t="str">
        <f t="shared" si="550"/>
        <v>2020</v>
      </c>
      <c r="B17620" s="263" t="s">
        <v>2228</v>
      </c>
      <c r="C17620" s="264" t="s">
        <v>138</v>
      </c>
      <c r="D17620" s="74" t="str">
        <f t="shared" si="551"/>
        <v>mar/2020</v>
      </c>
      <c r="E17620" s="267">
        <v>43906</v>
      </c>
      <c r="F17620" s="285" t="s">
        <v>2355</v>
      </c>
      <c r="G17620" s="285" t="s">
        <v>2229</v>
      </c>
      <c r="H17620" s="268" t="s">
        <v>5115</v>
      </c>
      <c r="I17620" s="268" t="s">
        <v>118</v>
      </c>
      <c r="J17620" s="269">
        <v>-5185.6499999999996</v>
      </c>
      <c r="K17620" s="83" t="str">
        <f>IFERROR(IFERROR(VLOOKUP(I17620,'DE-PARA'!B:D,3,0),VLOOKUP(I17620,'DE-PARA'!C:D,2,0)),"NÃO ENCONTRADO")</f>
        <v>Serviços</v>
      </c>
      <c r="L17620" s="50" t="str">
        <f>VLOOKUP(K17620,'Base -Receita-Despesa'!$B:$AS,1,FALSE)</f>
        <v>Serviços</v>
      </c>
    </row>
    <row r="17621" spans="1:12" x14ac:dyDescent="0.3">
      <c r="A17621" s="82" t="str">
        <f t="shared" si="550"/>
        <v>2020</v>
      </c>
      <c r="B17621" s="263" t="s">
        <v>2228</v>
      </c>
      <c r="C17621" s="264" t="s">
        <v>138</v>
      </c>
      <c r="D17621" s="74" t="str">
        <f t="shared" si="551"/>
        <v>mar/2020</v>
      </c>
      <c r="E17621" s="267">
        <v>43906</v>
      </c>
      <c r="F17621" s="285">
        <v>107595</v>
      </c>
      <c r="G17621" s="285" t="s">
        <v>2229</v>
      </c>
      <c r="H17621" s="268" t="s">
        <v>528</v>
      </c>
      <c r="I17621" s="268" t="s">
        <v>2182</v>
      </c>
      <c r="J17621" s="269">
        <v>-2600</v>
      </c>
      <c r="K17621" s="83" t="str">
        <f>IFERROR(IFERROR(VLOOKUP(I17621,'DE-PARA'!B:D,3,0),VLOOKUP(I17621,'DE-PARA'!C:D,2,0)),"NÃO ENCONTRADO")</f>
        <v>Materiais</v>
      </c>
      <c r="L17621" s="50" t="str">
        <f>VLOOKUP(K17621,'Base -Receita-Despesa'!$B:$AS,1,FALSE)</f>
        <v>Materiais</v>
      </c>
    </row>
    <row r="17622" spans="1:12" x14ac:dyDescent="0.3">
      <c r="A17622" s="82" t="str">
        <f t="shared" si="550"/>
        <v>2020</v>
      </c>
      <c r="B17622" s="263" t="s">
        <v>2228</v>
      </c>
      <c r="C17622" s="264" t="s">
        <v>138</v>
      </c>
      <c r="D17622" s="74" t="str">
        <f t="shared" si="551"/>
        <v>mar/2020</v>
      </c>
      <c r="E17622" s="267">
        <v>43906</v>
      </c>
      <c r="F17622" s="285">
        <v>44</v>
      </c>
      <c r="G17622" s="285" t="s">
        <v>2229</v>
      </c>
      <c r="H17622" s="268" t="s">
        <v>5115</v>
      </c>
      <c r="I17622" s="268" t="s">
        <v>118</v>
      </c>
      <c r="J17622" s="269">
        <v>-110126.15</v>
      </c>
      <c r="K17622" s="83" t="str">
        <f>IFERROR(IFERROR(VLOOKUP(I17622,'DE-PARA'!B:D,3,0),VLOOKUP(I17622,'DE-PARA'!C:D,2,0)),"NÃO ENCONTRADO")</f>
        <v>Serviços</v>
      </c>
      <c r="L17622" s="50" t="str">
        <f>VLOOKUP(K17622,'Base -Receita-Despesa'!$B:$AS,1,FALSE)</f>
        <v>Serviços</v>
      </c>
    </row>
    <row r="17623" spans="1:12" x14ac:dyDescent="0.3">
      <c r="A17623" s="82" t="str">
        <f t="shared" si="550"/>
        <v>2020</v>
      </c>
      <c r="B17623" s="263" t="s">
        <v>2228</v>
      </c>
      <c r="C17623" s="264" t="s">
        <v>138</v>
      </c>
      <c r="D17623" s="74" t="str">
        <f t="shared" si="551"/>
        <v>mar/2020</v>
      </c>
      <c r="E17623" s="267">
        <v>43906</v>
      </c>
      <c r="F17623" s="285">
        <v>369861</v>
      </c>
      <c r="G17623" s="285" t="s">
        <v>2229</v>
      </c>
      <c r="H17623" s="268" t="s">
        <v>4707</v>
      </c>
      <c r="I17623" s="268" t="s">
        <v>2188</v>
      </c>
      <c r="J17623" s="269">
        <v>-2622.3</v>
      </c>
      <c r="K17623" s="83" t="str">
        <f>IFERROR(IFERROR(VLOOKUP(I17623,'DE-PARA'!B:D,3,0),VLOOKUP(I17623,'DE-PARA'!C:D,2,0)),"NÃO ENCONTRADO")</f>
        <v>Materiais</v>
      </c>
      <c r="L17623" s="50" t="str">
        <f>VLOOKUP(K17623,'Base -Receita-Despesa'!$B:$AS,1,FALSE)</f>
        <v>Materiais</v>
      </c>
    </row>
    <row r="17624" spans="1:12" x14ac:dyDescent="0.3">
      <c r="A17624" s="82" t="str">
        <f t="shared" si="550"/>
        <v>2020</v>
      </c>
      <c r="B17624" s="263" t="s">
        <v>2228</v>
      </c>
      <c r="C17624" s="264" t="s">
        <v>138</v>
      </c>
      <c r="D17624" s="74" t="str">
        <f t="shared" si="551"/>
        <v>mar/2020</v>
      </c>
      <c r="E17624" s="267">
        <v>43906</v>
      </c>
      <c r="F17624" s="285">
        <v>105</v>
      </c>
      <c r="G17624" s="285" t="s">
        <v>2229</v>
      </c>
      <c r="H17624" s="268" t="s">
        <v>4753</v>
      </c>
      <c r="I17624" s="268" t="s">
        <v>2176</v>
      </c>
      <c r="J17624" s="269">
        <v>-367926.4</v>
      </c>
      <c r="K17624" s="83" t="str">
        <f>IFERROR(IFERROR(VLOOKUP(I17624,'DE-PARA'!B:D,3,0),VLOOKUP(I17624,'DE-PARA'!C:D,2,0)),"NÃO ENCONTRADO")</f>
        <v>Pessoal</v>
      </c>
      <c r="L17624" s="50" t="str">
        <f>VLOOKUP(K17624,'Base -Receita-Despesa'!$B:$AS,1,FALSE)</f>
        <v>Pessoal</v>
      </c>
    </row>
    <row r="17625" spans="1:12" x14ac:dyDescent="0.3">
      <c r="A17625" s="82" t="str">
        <f t="shared" si="550"/>
        <v>2020</v>
      </c>
      <c r="B17625" s="263" t="s">
        <v>2228</v>
      </c>
      <c r="C17625" s="264" t="s">
        <v>138</v>
      </c>
      <c r="D17625" s="74" t="str">
        <f t="shared" si="551"/>
        <v>mar/2020</v>
      </c>
      <c r="E17625" s="267">
        <v>43906</v>
      </c>
      <c r="F17625" s="285" t="s">
        <v>1008</v>
      </c>
      <c r="G17625" s="285" t="s">
        <v>2229</v>
      </c>
      <c r="H17625" s="268" t="s">
        <v>1664</v>
      </c>
      <c r="I17625" s="268" t="s">
        <v>131</v>
      </c>
      <c r="J17625" s="269">
        <v>-1683.64</v>
      </c>
      <c r="K17625" s="83" t="str">
        <f>IFERROR(IFERROR(VLOOKUP(I17625,'DE-PARA'!B:D,3,0),VLOOKUP(I17625,'DE-PARA'!C:D,2,0)),"NÃO ENCONTRADO")</f>
        <v>Pessoal</v>
      </c>
      <c r="L17625" s="50" t="str">
        <f>VLOOKUP(K17625,'Base -Receita-Despesa'!$B:$AS,1,FALSE)</f>
        <v>Pessoal</v>
      </c>
    </row>
    <row r="17626" spans="1:12" x14ac:dyDescent="0.3">
      <c r="A17626" s="82" t="str">
        <f t="shared" si="550"/>
        <v>2020</v>
      </c>
      <c r="B17626" s="263" t="s">
        <v>2228</v>
      </c>
      <c r="C17626" s="264" t="s">
        <v>138</v>
      </c>
      <c r="D17626" s="74" t="str">
        <f t="shared" si="551"/>
        <v>mar/2020</v>
      </c>
      <c r="E17626" s="267">
        <v>43906</v>
      </c>
      <c r="F17626" s="285" t="s">
        <v>1261</v>
      </c>
      <c r="G17626" s="285" t="s">
        <v>2229</v>
      </c>
      <c r="H17626" s="268" t="s">
        <v>2250</v>
      </c>
      <c r="I17626" s="268" t="s">
        <v>135</v>
      </c>
      <c r="J17626" s="268">
        <v>-9.5</v>
      </c>
      <c r="K17626" s="83" t="str">
        <f>IFERROR(IFERROR(VLOOKUP(I17626,'DE-PARA'!B:D,3,0),VLOOKUP(I17626,'DE-PARA'!C:D,2,0)),"NÃO ENCONTRADO")</f>
        <v>Outras Saídas</v>
      </c>
      <c r="L17626" s="50" t="str">
        <f>VLOOKUP(K17626,'Base -Receita-Despesa'!$B:$AS,1,FALSE)</f>
        <v>Outras Saídas</v>
      </c>
    </row>
    <row r="17627" spans="1:12" x14ac:dyDescent="0.3">
      <c r="A17627" s="82" t="str">
        <f t="shared" si="550"/>
        <v>2020</v>
      </c>
      <c r="B17627" s="263" t="s">
        <v>2228</v>
      </c>
      <c r="C17627" s="264" t="s">
        <v>138</v>
      </c>
      <c r="D17627" s="74" t="str">
        <f t="shared" si="551"/>
        <v>mar/2020</v>
      </c>
      <c r="E17627" s="267">
        <v>43906</v>
      </c>
      <c r="F17627" s="285" t="s">
        <v>1261</v>
      </c>
      <c r="G17627" s="285" t="s">
        <v>2229</v>
      </c>
      <c r="H17627" s="268" t="s">
        <v>2250</v>
      </c>
      <c r="I17627" s="268" t="s">
        <v>135</v>
      </c>
      <c r="J17627" s="268">
        <v>-9.5</v>
      </c>
      <c r="K17627" s="83" t="str">
        <f>IFERROR(IFERROR(VLOOKUP(I17627,'DE-PARA'!B:D,3,0),VLOOKUP(I17627,'DE-PARA'!C:D,2,0)),"NÃO ENCONTRADO")</f>
        <v>Outras Saídas</v>
      </c>
      <c r="L17627" s="50" t="str">
        <f>VLOOKUP(K17627,'Base -Receita-Despesa'!$B:$AS,1,FALSE)</f>
        <v>Outras Saídas</v>
      </c>
    </row>
    <row r="17628" spans="1:12" x14ac:dyDescent="0.3">
      <c r="A17628" s="82" t="str">
        <f t="shared" si="550"/>
        <v>2020</v>
      </c>
      <c r="B17628" s="263" t="s">
        <v>2228</v>
      </c>
      <c r="C17628" s="264" t="s">
        <v>138</v>
      </c>
      <c r="D17628" s="74" t="str">
        <f t="shared" si="551"/>
        <v>mar/2020</v>
      </c>
      <c r="E17628" s="267">
        <v>43906</v>
      </c>
      <c r="F17628" s="285" t="s">
        <v>1261</v>
      </c>
      <c r="G17628" s="285" t="s">
        <v>2229</v>
      </c>
      <c r="H17628" s="268" t="s">
        <v>2250</v>
      </c>
      <c r="I17628" s="268" t="s">
        <v>135</v>
      </c>
      <c r="J17628" s="268">
        <v>-9.5</v>
      </c>
      <c r="K17628" s="83" t="str">
        <f>IFERROR(IFERROR(VLOOKUP(I17628,'DE-PARA'!B:D,3,0),VLOOKUP(I17628,'DE-PARA'!C:D,2,0)),"NÃO ENCONTRADO")</f>
        <v>Outras Saídas</v>
      </c>
      <c r="L17628" s="50" t="str">
        <f>VLOOKUP(K17628,'Base -Receita-Despesa'!$B:$AS,1,FALSE)</f>
        <v>Outras Saídas</v>
      </c>
    </row>
    <row r="17629" spans="1:12" x14ac:dyDescent="0.3">
      <c r="A17629" s="82" t="str">
        <f t="shared" si="550"/>
        <v>2020</v>
      </c>
      <c r="B17629" s="263" t="s">
        <v>2228</v>
      </c>
      <c r="C17629" s="264" t="s">
        <v>138</v>
      </c>
      <c r="D17629" s="74" t="str">
        <f t="shared" si="551"/>
        <v>mar/2020</v>
      </c>
      <c r="E17629" s="267">
        <v>43906</v>
      </c>
      <c r="F17629" s="285" t="s">
        <v>1261</v>
      </c>
      <c r="G17629" s="285" t="s">
        <v>2229</v>
      </c>
      <c r="H17629" s="268" t="s">
        <v>2250</v>
      </c>
      <c r="I17629" s="268" t="s">
        <v>135</v>
      </c>
      <c r="J17629" s="268">
        <v>-9.5</v>
      </c>
      <c r="K17629" s="83" t="str">
        <f>IFERROR(IFERROR(VLOOKUP(I17629,'DE-PARA'!B:D,3,0),VLOOKUP(I17629,'DE-PARA'!C:D,2,0)),"NÃO ENCONTRADO")</f>
        <v>Outras Saídas</v>
      </c>
      <c r="L17629" s="50" t="str">
        <f>VLOOKUP(K17629,'Base -Receita-Despesa'!$B:$AS,1,FALSE)</f>
        <v>Outras Saídas</v>
      </c>
    </row>
    <row r="17630" spans="1:12" x14ac:dyDescent="0.3">
      <c r="A17630" s="82" t="str">
        <f t="shared" si="550"/>
        <v>2020</v>
      </c>
      <c r="B17630" s="263" t="s">
        <v>2228</v>
      </c>
      <c r="C17630" s="264" t="s">
        <v>138</v>
      </c>
      <c r="D17630" s="74" t="str">
        <f t="shared" si="551"/>
        <v>mar/2020</v>
      </c>
      <c r="E17630" s="267">
        <v>43906</v>
      </c>
      <c r="F17630" s="285" t="s">
        <v>1261</v>
      </c>
      <c r="G17630" s="285" t="s">
        <v>2229</v>
      </c>
      <c r="H17630" s="268" t="s">
        <v>2338</v>
      </c>
      <c r="I17630" s="268" t="s">
        <v>135</v>
      </c>
      <c r="J17630" s="268">
        <v>-74.25</v>
      </c>
      <c r="K17630" s="83" t="str">
        <f>IFERROR(IFERROR(VLOOKUP(I17630,'DE-PARA'!B:D,3,0),VLOOKUP(I17630,'DE-PARA'!C:D,2,0)),"NÃO ENCONTRADO")</f>
        <v>Outras Saídas</v>
      </c>
      <c r="L17630" s="50" t="str">
        <f>VLOOKUP(K17630,'Base -Receita-Despesa'!$B:$AS,1,FALSE)</f>
        <v>Outras Saídas</v>
      </c>
    </row>
    <row r="17631" spans="1:12" x14ac:dyDescent="0.3">
      <c r="A17631" s="82" t="str">
        <f t="shared" si="550"/>
        <v>2020</v>
      </c>
      <c r="B17631" s="263" t="s">
        <v>2228</v>
      </c>
      <c r="C17631" s="264" t="s">
        <v>138</v>
      </c>
      <c r="D17631" s="74" t="str">
        <f t="shared" si="551"/>
        <v>mar/2020</v>
      </c>
      <c r="E17631" s="267">
        <v>43906</v>
      </c>
      <c r="F17631" s="285" t="s">
        <v>1261</v>
      </c>
      <c r="G17631" s="285" t="s">
        <v>2229</v>
      </c>
      <c r="H17631" s="268" t="s">
        <v>262</v>
      </c>
      <c r="I17631" s="268" t="s">
        <v>135</v>
      </c>
      <c r="J17631" s="268">
        <v>-1.23</v>
      </c>
      <c r="K17631" s="83" t="str">
        <f>IFERROR(IFERROR(VLOOKUP(I17631,'DE-PARA'!B:D,3,0),VLOOKUP(I17631,'DE-PARA'!C:D,2,0)),"NÃO ENCONTRADO")</f>
        <v>Outras Saídas</v>
      </c>
      <c r="L17631" s="50" t="str">
        <f>VLOOKUP(K17631,'Base -Receita-Despesa'!$B:$AS,1,FALSE)</f>
        <v>Outras Saídas</v>
      </c>
    </row>
    <row r="17632" spans="1:12" x14ac:dyDescent="0.3">
      <c r="A17632" s="82" t="str">
        <f t="shared" si="550"/>
        <v>2020</v>
      </c>
      <c r="B17632" s="263" t="s">
        <v>2228</v>
      </c>
      <c r="C17632" s="264" t="s">
        <v>138</v>
      </c>
      <c r="D17632" s="74" t="str">
        <f t="shared" si="551"/>
        <v>mar/2020</v>
      </c>
      <c r="E17632" s="267">
        <v>43906</v>
      </c>
      <c r="F17632" s="285" t="s">
        <v>1070</v>
      </c>
      <c r="G17632" s="285" t="s">
        <v>2229</v>
      </c>
      <c r="H17632" s="268" t="s">
        <v>1071</v>
      </c>
      <c r="I17632" s="268" t="s">
        <v>2237</v>
      </c>
      <c r="J17632" s="269">
        <v>501086.07</v>
      </c>
      <c r="K17632" s="83" t="str">
        <f>IFERROR(IFERROR(VLOOKUP(I17632,'DE-PARA'!B:D,3,0),VLOOKUP(I17632,'DE-PARA'!C:D,2,0)),"NÃO ENCONTRADO")</f>
        <v>Entrada Conta Aplicação (+)</v>
      </c>
      <c r="L17632" s="50" t="str">
        <f>VLOOKUP(K17632,'Base -Receita-Despesa'!$B:$AS,1,FALSE)</f>
        <v>ENTRADA CONTA APLICAÇÃO (+)</v>
      </c>
    </row>
    <row r="17633" spans="1:12" x14ac:dyDescent="0.3">
      <c r="A17633" s="82" t="str">
        <f t="shared" si="550"/>
        <v>2020</v>
      </c>
      <c r="B17633" s="263" t="s">
        <v>2240</v>
      </c>
      <c r="C17633" s="264" t="s">
        <v>138</v>
      </c>
      <c r="D17633" s="74" t="str">
        <f t="shared" si="551"/>
        <v>mar/2020</v>
      </c>
      <c r="E17633" s="267">
        <v>43907</v>
      </c>
      <c r="F17633" s="285" t="s">
        <v>1261</v>
      </c>
      <c r="G17633" s="285" t="s">
        <v>2229</v>
      </c>
      <c r="H17633" s="268" t="s">
        <v>2338</v>
      </c>
      <c r="I17633" s="268" t="s">
        <v>135</v>
      </c>
      <c r="J17633" s="270">
        <v>-21.07</v>
      </c>
      <c r="K17633" s="83" t="str">
        <f>IFERROR(IFERROR(VLOOKUP(I17633,'DE-PARA'!B:D,3,0),VLOOKUP(I17633,'DE-PARA'!C:D,2,0)),"NÃO ENCONTRADO")</f>
        <v>Outras Saídas</v>
      </c>
      <c r="L17633" s="50" t="str">
        <f>VLOOKUP(K17633,'Base -Receita-Despesa'!$B:$AS,1,FALSE)</f>
        <v>Outras Saídas</v>
      </c>
    </row>
    <row r="17634" spans="1:12" x14ac:dyDescent="0.3">
      <c r="A17634" s="82" t="str">
        <f t="shared" si="550"/>
        <v>2020</v>
      </c>
      <c r="B17634" s="263" t="s">
        <v>2240</v>
      </c>
      <c r="C17634" s="264" t="s">
        <v>138</v>
      </c>
      <c r="D17634" s="74" t="str">
        <f t="shared" si="551"/>
        <v>mar/2020</v>
      </c>
      <c r="E17634" s="267">
        <v>43907</v>
      </c>
      <c r="F17634" s="285" t="s">
        <v>1070</v>
      </c>
      <c r="G17634" s="285" t="s">
        <v>2229</v>
      </c>
      <c r="H17634" s="268" t="s">
        <v>1071</v>
      </c>
      <c r="I17634" s="268" t="s">
        <v>2237</v>
      </c>
      <c r="J17634" s="270">
        <v>21.07</v>
      </c>
      <c r="K17634" s="83" t="str">
        <f>IFERROR(IFERROR(VLOOKUP(I17634,'DE-PARA'!B:D,3,0),VLOOKUP(I17634,'DE-PARA'!C:D,2,0)),"NÃO ENCONTRADO")</f>
        <v>Entrada Conta Aplicação (+)</v>
      </c>
      <c r="L17634" s="50" t="str">
        <f>VLOOKUP(K17634,'Base -Receita-Despesa'!$B:$AS,1,FALSE)</f>
        <v>ENTRADA CONTA APLICAÇÃO (+)</v>
      </c>
    </row>
    <row r="17635" spans="1:12" x14ac:dyDescent="0.3">
      <c r="A17635" s="82" t="str">
        <f t="shared" si="550"/>
        <v>2020</v>
      </c>
      <c r="B17635" s="263" t="s">
        <v>2228</v>
      </c>
      <c r="C17635" s="264" t="s">
        <v>138</v>
      </c>
      <c r="D17635" s="74" t="str">
        <f t="shared" si="551"/>
        <v>mar/2020</v>
      </c>
      <c r="E17635" s="267">
        <v>43907</v>
      </c>
      <c r="F17635" s="285">
        <v>11693496</v>
      </c>
      <c r="G17635" s="285" t="s">
        <v>2229</v>
      </c>
      <c r="H17635" s="268" t="s">
        <v>2470</v>
      </c>
      <c r="I17635" s="268" t="s">
        <v>151</v>
      </c>
      <c r="J17635" s="268">
        <v>-724.21</v>
      </c>
      <c r="K17635" s="83" t="str">
        <f>IFERROR(IFERROR(VLOOKUP(I17635,'DE-PARA'!B:D,3,0),VLOOKUP(I17635,'DE-PARA'!C:D,2,0)),"NÃO ENCONTRADO")</f>
        <v>Concessionárias (água, luz e telefone)</v>
      </c>
      <c r="L17635" s="50" t="str">
        <f>VLOOKUP(K17635,'Base -Receita-Despesa'!$B:$AS,1,FALSE)</f>
        <v>Concessionárias (água, luz e telefone)</v>
      </c>
    </row>
    <row r="17636" spans="1:12" x14ac:dyDescent="0.3">
      <c r="A17636" s="82" t="str">
        <f t="shared" si="550"/>
        <v>2020</v>
      </c>
      <c r="B17636" s="263" t="s">
        <v>2228</v>
      </c>
      <c r="C17636" s="264" t="s">
        <v>138</v>
      </c>
      <c r="D17636" s="74" t="str">
        <f t="shared" si="551"/>
        <v>mar/2020</v>
      </c>
      <c r="E17636" s="267">
        <v>43907</v>
      </c>
      <c r="F17636" s="285" t="s">
        <v>5303</v>
      </c>
      <c r="G17636" s="285" t="s">
        <v>2229</v>
      </c>
      <c r="H17636" s="268" t="s">
        <v>5209</v>
      </c>
      <c r="I17636" s="268" t="s">
        <v>176</v>
      </c>
      <c r="J17636" s="268">
        <v>-101.49</v>
      </c>
      <c r="K17636" s="83" t="str">
        <f>IFERROR(IFERROR(VLOOKUP(I17636,'DE-PARA'!B:D,3,0),VLOOKUP(I17636,'DE-PARA'!C:D,2,0)),"NÃO ENCONTRADO")</f>
        <v>Pessoal</v>
      </c>
      <c r="L17636" s="50" t="str">
        <f>VLOOKUP(K17636,'Base -Receita-Despesa'!$B:$AS,1,FALSE)</f>
        <v>Pessoal</v>
      </c>
    </row>
    <row r="17637" spans="1:12" x14ac:dyDescent="0.3">
      <c r="A17637" s="82" t="str">
        <f t="shared" si="550"/>
        <v>2020</v>
      </c>
      <c r="B17637" s="263" t="s">
        <v>2228</v>
      </c>
      <c r="C17637" s="264" t="s">
        <v>138</v>
      </c>
      <c r="D17637" s="74" t="str">
        <f t="shared" si="551"/>
        <v>mar/2020</v>
      </c>
      <c r="E17637" s="267">
        <v>43907</v>
      </c>
      <c r="F17637" s="285" t="s">
        <v>5303</v>
      </c>
      <c r="G17637" s="285" t="s">
        <v>2229</v>
      </c>
      <c r="H17637" s="268" t="s">
        <v>5209</v>
      </c>
      <c r="I17637" s="268" t="s">
        <v>562</v>
      </c>
      <c r="J17637" s="268">
        <v>-0.13</v>
      </c>
      <c r="K17637" s="83" t="str">
        <f>IFERROR(IFERROR(VLOOKUP(I17637,'DE-PARA'!B:D,3,0),VLOOKUP(I17637,'DE-PARA'!C:D,2,0)),"NÃO ENCONTRADO")</f>
        <v>Outras Saídas</v>
      </c>
      <c r="L17637" s="50" t="str">
        <f>VLOOKUP(K17637,'Base -Receita-Despesa'!$B:$AS,1,FALSE)</f>
        <v>Outras Saídas</v>
      </c>
    </row>
    <row r="17638" spans="1:12" x14ac:dyDescent="0.3">
      <c r="A17638" s="82" t="str">
        <f t="shared" si="550"/>
        <v>2020</v>
      </c>
      <c r="B17638" s="263" t="s">
        <v>2228</v>
      </c>
      <c r="C17638" s="264" t="s">
        <v>138</v>
      </c>
      <c r="D17638" s="74" t="str">
        <f t="shared" si="551"/>
        <v>mar/2020</v>
      </c>
      <c r="E17638" s="267">
        <v>43907</v>
      </c>
      <c r="F17638" s="285" t="s">
        <v>5304</v>
      </c>
      <c r="G17638" s="285" t="s">
        <v>2229</v>
      </c>
      <c r="H17638" s="268" t="s">
        <v>1391</v>
      </c>
      <c r="I17638" s="268" t="s">
        <v>176</v>
      </c>
      <c r="J17638" s="268">
        <v>-673.44</v>
      </c>
      <c r="K17638" s="83" t="str">
        <f>IFERROR(IFERROR(VLOOKUP(I17638,'DE-PARA'!B:D,3,0),VLOOKUP(I17638,'DE-PARA'!C:D,2,0)),"NÃO ENCONTRADO")</f>
        <v>Pessoal</v>
      </c>
      <c r="L17638" s="50" t="str">
        <f>VLOOKUP(K17638,'Base -Receita-Despesa'!$B:$AS,1,FALSE)</f>
        <v>Pessoal</v>
      </c>
    </row>
    <row r="17639" spans="1:12" x14ac:dyDescent="0.3">
      <c r="A17639" s="82" t="str">
        <f t="shared" si="550"/>
        <v>2020</v>
      </c>
      <c r="B17639" s="263" t="s">
        <v>2228</v>
      </c>
      <c r="C17639" s="264" t="s">
        <v>138</v>
      </c>
      <c r="D17639" s="74" t="str">
        <f t="shared" si="551"/>
        <v>mar/2020</v>
      </c>
      <c r="E17639" s="267">
        <v>43907</v>
      </c>
      <c r="F17639" s="285" t="s">
        <v>5304</v>
      </c>
      <c r="G17639" s="285" t="s">
        <v>2229</v>
      </c>
      <c r="H17639" s="268" t="s">
        <v>1391</v>
      </c>
      <c r="I17639" s="268" t="s">
        <v>562</v>
      </c>
      <c r="J17639" s="268">
        <v>-0.87</v>
      </c>
      <c r="K17639" s="83" t="str">
        <f>IFERROR(IFERROR(VLOOKUP(I17639,'DE-PARA'!B:D,3,0),VLOOKUP(I17639,'DE-PARA'!C:D,2,0)),"NÃO ENCONTRADO")</f>
        <v>Outras Saídas</v>
      </c>
      <c r="L17639" s="50" t="str">
        <f>VLOOKUP(K17639,'Base -Receita-Despesa'!$B:$AS,1,FALSE)</f>
        <v>Outras Saídas</v>
      </c>
    </row>
    <row r="17640" spans="1:12" x14ac:dyDescent="0.3">
      <c r="A17640" s="82" t="str">
        <f t="shared" si="550"/>
        <v>2020</v>
      </c>
      <c r="B17640" s="263" t="s">
        <v>2228</v>
      </c>
      <c r="C17640" s="264" t="s">
        <v>138</v>
      </c>
      <c r="D17640" s="74" t="str">
        <f t="shared" si="551"/>
        <v>mar/2020</v>
      </c>
      <c r="E17640" s="267">
        <v>43907</v>
      </c>
      <c r="F17640" s="285" t="s">
        <v>5305</v>
      </c>
      <c r="G17640" s="285" t="s">
        <v>2229</v>
      </c>
      <c r="H17640" s="268" t="s">
        <v>5129</v>
      </c>
      <c r="I17640" s="268" t="s">
        <v>176</v>
      </c>
      <c r="J17640" s="268">
        <v>-128.75</v>
      </c>
      <c r="K17640" s="83" t="str">
        <f>IFERROR(IFERROR(VLOOKUP(I17640,'DE-PARA'!B:D,3,0),VLOOKUP(I17640,'DE-PARA'!C:D,2,0)),"NÃO ENCONTRADO")</f>
        <v>Pessoal</v>
      </c>
      <c r="L17640" s="50" t="str">
        <f>VLOOKUP(K17640,'Base -Receita-Despesa'!$B:$AS,1,FALSE)</f>
        <v>Pessoal</v>
      </c>
    </row>
    <row r="17641" spans="1:12" x14ac:dyDescent="0.3">
      <c r="A17641" s="82" t="str">
        <f t="shared" si="550"/>
        <v>2020</v>
      </c>
      <c r="B17641" s="263" t="s">
        <v>2228</v>
      </c>
      <c r="C17641" s="264" t="s">
        <v>138</v>
      </c>
      <c r="D17641" s="74" t="str">
        <f t="shared" si="551"/>
        <v>mar/2020</v>
      </c>
      <c r="E17641" s="267">
        <v>43907</v>
      </c>
      <c r="F17641" s="285" t="s">
        <v>5305</v>
      </c>
      <c r="G17641" s="285" t="s">
        <v>2229</v>
      </c>
      <c r="H17641" s="268" t="s">
        <v>5129</v>
      </c>
      <c r="I17641" s="268" t="s">
        <v>562</v>
      </c>
      <c r="J17641" s="268">
        <v>-0.17</v>
      </c>
      <c r="K17641" s="83" t="str">
        <f>IFERROR(IFERROR(VLOOKUP(I17641,'DE-PARA'!B:D,3,0),VLOOKUP(I17641,'DE-PARA'!C:D,2,0)),"NÃO ENCONTRADO")</f>
        <v>Outras Saídas</v>
      </c>
      <c r="L17641" s="50" t="str">
        <f>VLOOKUP(K17641,'Base -Receita-Despesa'!$B:$AS,1,FALSE)</f>
        <v>Outras Saídas</v>
      </c>
    </row>
    <row r="17642" spans="1:12" x14ac:dyDescent="0.3">
      <c r="A17642" s="82" t="str">
        <f t="shared" ref="A17642:A17705" si="552">IF(K17642="NÃO ENCONTRADO",0,RIGHT(D17642,4))</f>
        <v>2020</v>
      </c>
      <c r="B17642" s="263" t="s">
        <v>2228</v>
      </c>
      <c r="C17642" s="264" t="s">
        <v>138</v>
      </c>
      <c r="D17642" s="74" t="str">
        <f t="shared" si="551"/>
        <v>mar/2020</v>
      </c>
      <c r="E17642" s="267">
        <v>43907</v>
      </c>
      <c r="F17642" s="285">
        <v>1310</v>
      </c>
      <c r="G17642" s="285" t="s">
        <v>2229</v>
      </c>
      <c r="H17642" s="268" t="s">
        <v>5155</v>
      </c>
      <c r="I17642" s="268" t="s">
        <v>120</v>
      </c>
      <c r="J17642" s="268">
        <v>-120</v>
      </c>
      <c r="K17642" s="83" t="str">
        <f>IFERROR(IFERROR(VLOOKUP(I17642,'DE-PARA'!B:D,3,0),VLOOKUP(I17642,'DE-PARA'!C:D,2,0)),"NÃO ENCONTRADO")</f>
        <v>Serviços</v>
      </c>
      <c r="L17642" s="50" t="str">
        <f>VLOOKUP(K17642,'Base -Receita-Despesa'!$B:$AS,1,FALSE)</f>
        <v>Serviços</v>
      </c>
    </row>
    <row r="17643" spans="1:12" x14ac:dyDescent="0.3">
      <c r="A17643" s="82" t="str">
        <f t="shared" si="552"/>
        <v>2020</v>
      </c>
      <c r="B17643" s="263" t="s">
        <v>2228</v>
      </c>
      <c r="C17643" s="264" t="s">
        <v>138</v>
      </c>
      <c r="D17643" s="74" t="str">
        <f t="shared" si="551"/>
        <v>mar/2020</v>
      </c>
      <c r="E17643" s="267">
        <v>43907</v>
      </c>
      <c r="F17643" s="285">
        <v>327</v>
      </c>
      <c r="G17643" s="285" t="s">
        <v>2229</v>
      </c>
      <c r="H17643" s="268" t="s">
        <v>5156</v>
      </c>
      <c r="I17643" s="268" t="s">
        <v>164</v>
      </c>
      <c r="J17643" s="269">
        <v>-6600</v>
      </c>
      <c r="K17643" s="83" t="str">
        <f>IFERROR(IFERROR(VLOOKUP(I17643,'DE-PARA'!B:D,3,0),VLOOKUP(I17643,'DE-PARA'!C:D,2,0)),"NÃO ENCONTRADO")</f>
        <v>Concessionárias (água, luz e telefone)</v>
      </c>
      <c r="L17643" s="50" t="str">
        <f>VLOOKUP(K17643,'Base -Receita-Despesa'!$B:$AS,1,FALSE)</f>
        <v>Concessionárias (água, luz e telefone)</v>
      </c>
    </row>
    <row r="17644" spans="1:12" x14ac:dyDescent="0.3">
      <c r="A17644" s="82" t="str">
        <f t="shared" si="552"/>
        <v>2020</v>
      </c>
      <c r="B17644" s="263" t="s">
        <v>2228</v>
      </c>
      <c r="C17644" s="264" t="s">
        <v>138</v>
      </c>
      <c r="D17644" s="74" t="str">
        <f t="shared" si="551"/>
        <v>mar/2020</v>
      </c>
      <c r="E17644" s="267">
        <v>43907</v>
      </c>
      <c r="F17644" s="285">
        <v>56638</v>
      </c>
      <c r="G17644" s="285" t="s">
        <v>2229</v>
      </c>
      <c r="H17644" s="268" t="s">
        <v>5306</v>
      </c>
      <c r="I17644" s="268" t="s">
        <v>2188</v>
      </c>
      <c r="J17644" s="268">
        <v>-289.95999999999998</v>
      </c>
      <c r="K17644" s="83" t="str">
        <f>IFERROR(IFERROR(VLOOKUP(I17644,'DE-PARA'!B:D,3,0),VLOOKUP(I17644,'DE-PARA'!C:D,2,0)),"NÃO ENCONTRADO")</f>
        <v>Materiais</v>
      </c>
      <c r="L17644" s="50" t="str">
        <f>VLOOKUP(K17644,'Base -Receita-Despesa'!$B:$AS,1,FALSE)</f>
        <v>Materiais</v>
      </c>
    </row>
    <row r="17645" spans="1:12" x14ac:dyDescent="0.3">
      <c r="A17645" s="82" t="str">
        <f t="shared" si="552"/>
        <v>2020</v>
      </c>
      <c r="B17645" s="263" t="s">
        <v>2228</v>
      </c>
      <c r="C17645" s="264" t="s">
        <v>138</v>
      </c>
      <c r="D17645" s="74" t="str">
        <f t="shared" si="551"/>
        <v>mar/2020</v>
      </c>
      <c r="E17645" s="267">
        <v>43907</v>
      </c>
      <c r="F17645" s="285">
        <v>240</v>
      </c>
      <c r="G17645" s="285" t="s">
        <v>2229</v>
      </c>
      <c r="H17645" s="268" t="s">
        <v>4736</v>
      </c>
      <c r="I17645" s="268" t="s">
        <v>188</v>
      </c>
      <c r="J17645" s="269">
        <v>-32526.62</v>
      </c>
      <c r="K17645" s="83" t="str">
        <f>IFERROR(IFERROR(VLOOKUP(I17645,'DE-PARA'!B:D,3,0),VLOOKUP(I17645,'DE-PARA'!C:D,2,0)),"NÃO ENCONTRADO")</f>
        <v>Serviços</v>
      </c>
      <c r="L17645" s="50" t="str">
        <f>VLOOKUP(K17645,'Base -Receita-Despesa'!$B:$AS,1,FALSE)</f>
        <v>Serviços</v>
      </c>
    </row>
    <row r="17646" spans="1:12" x14ac:dyDescent="0.3">
      <c r="A17646" s="82" t="str">
        <f t="shared" si="552"/>
        <v>2020</v>
      </c>
      <c r="B17646" s="263" t="s">
        <v>2228</v>
      </c>
      <c r="C17646" s="264" t="s">
        <v>138</v>
      </c>
      <c r="D17646" s="74" t="str">
        <f t="shared" si="551"/>
        <v>mar/2020</v>
      </c>
      <c r="E17646" s="267">
        <v>43907</v>
      </c>
      <c r="F17646" s="285">
        <v>15981</v>
      </c>
      <c r="G17646" s="285" t="s">
        <v>2229</v>
      </c>
      <c r="H17646" s="268" t="s">
        <v>5170</v>
      </c>
      <c r="I17646" s="268" t="s">
        <v>2182</v>
      </c>
      <c r="J17646" s="269">
        <v>-4023.78</v>
      </c>
      <c r="K17646" s="83" t="str">
        <f>IFERROR(IFERROR(VLOOKUP(I17646,'DE-PARA'!B:D,3,0),VLOOKUP(I17646,'DE-PARA'!C:D,2,0)),"NÃO ENCONTRADO")</f>
        <v>Materiais</v>
      </c>
      <c r="L17646" s="50" t="str">
        <f>VLOOKUP(K17646,'Base -Receita-Despesa'!$B:$AS,1,FALSE)</f>
        <v>Materiais</v>
      </c>
    </row>
    <row r="17647" spans="1:12" x14ac:dyDescent="0.3">
      <c r="A17647" s="82" t="str">
        <f t="shared" si="552"/>
        <v>2020</v>
      </c>
      <c r="B17647" s="263" t="s">
        <v>2228</v>
      </c>
      <c r="C17647" s="264" t="s">
        <v>138</v>
      </c>
      <c r="D17647" s="74" t="str">
        <f t="shared" si="551"/>
        <v>mar/2020</v>
      </c>
      <c r="E17647" s="267">
        <v>43907</v>
      </c>
      <c r="F17647" s="285">
        <v>8962</v>
      </c>
      <c r="G17647" s="285" t="s">
        <v>2229</v>
      </c>
      <c r="H17647" s="268" t="s">
        <v>2341</v>
      </c>
      <c r="I17647" s="268" t="s">
        <v>2182</v>
      </c>
      <c r="J17647" s="268">
        <v>-972.95</v>
      </c>
      <c r="K17647" s="83" t="str">
        <f>IFERROR(IFERROR(VLOOKUP(I17647,'DE-PARA'!B:D,3,0),VLOOKUP(I17647,'DE-PARA'!C:D,2,0)),"NÃO ENCONTRADO")</f>
        <v>Materiais</v>
      </c>
      <c r="L17647" s="50" t="str">
        <f>VLOOKUP(K17647,'Base -Receita-Despesa'!$B:$AS,1,FALSE)</f>
        <v>Materiais</v>
      </c>
    </row>
    <row r="17648" spans="1:12" x14ac:dyDescent="0.3">
      <c r="A17648" s="82" t="str">
        <f t="shared" si="552"/>
        <v>2020</v>
      </c>
      <c r="B17648" s="263" t="s">
        <v>2228</v>
      </c>
      <c r="C17648" s="264" t="s">
        <v>138</v>
      </c>
      <c r="D17648" s="74" t="str">
        <f t="shared" si="551"/>
        <v>mar/2020</v>
      </c>
      <c r="E17648" s="267">
        <v>43907</v>
      </c>
      <c r="F17648" s="285">
        <v>8962</v>
      </c>
      <c r="G17648" s="285" t="s">
        <v>2229</v>
      </c>
      <c r="H17648" s="268" t="s">
        <v>2341</v>
      </c>
      <c r="I17648" s="268" t="s">
        <v>562</v>
      </c>
      <c r="J17648" s="268">
        <v>-44.26</v>
      </c>
      <c r="K17648" s="83" t="str">
        <f>IFERROR(IFERROR(VLOOKUP(I17648,'DE-PARA'!B:D,3,0),VLOOKUP(I17648,'DE-PARA'!C:D,2,0)),"NÃO ENCONTRADO")</f>
        <v>Outras Saídas</v>
      </c>
      <c r="L17648" s="50" t="str">
        <f>VLOOKUP(K17648,'Base -Receita-Despesa'!$B:$AS,1,FALSE)</f>
        <v>Outras Saídas</v>
      </c>
    </row>
    <row r="17649" spans="1:12" x14ac:dyDescent="0.3">
      <c r="A17649" s="82" t="str">
        <f t="shared" si="552"/>
        <v>2020</v>
      </c>
      <c r="B17649" s="263" t="s">
        <v>2228</v>
      </c>
      <c r="C17649" s="264" t="s">
        <v>138</v>
      </c>
      <c r="D17649" s="74" t="str">
        <f t="shared" si="551"/>
        <v>mar/2020</v>
      </c>
      <c r="E17649" s="267">
        <v>43907</v>
      </c>
      <c r="F17649" s="285" t="s">
        <v>4616</v>
      </c>
      <c r="G17649" s="285" t="s">
        <v>2229</v>
      </c>
      <c r="H17649" s="268" t="s">
        <v>5307</v>
      </c>
      <c r="I17649" s="268" t="s">
        <v>540</v>
      </c>
      <c r="J17649" s="269">
        <v>-2019.11</v>
      </c>
      <c r="K17649" s="83" t="str">
        <f>IFERROR(IFERROR(VLOOKUP(I17649,'DE-PARA'!B:D,3,0),VLOOKUP(I17649,'DE-PARA'!C:D,2,0)),"NÃO ENCONTRADO")</f>
        <v>Tributos, Taxas e Contribuições</v>
      </c>
      <c r="L17649" s="50" t="str">
        <f>VLOOKUP(K17649,'Base -Receita-Despesa'!$B:$AS,1,FALSE)</f>
        <v>Tributos, Taxas e Contribuições</v>
      </c>
    </row>
    <row r="17650" spans="1:12" x14ac:dyDescent="0.3">
      <c r="A17650" s="82" t="str">
        <f t="shared" si="552"/>
        <v>2020</v>
      </c>
      <c r="B17650" s="263" t="s">
        <v>2228</v>
      </c>
      <c r="C17650" s="264" t="s">
        <v>138</v>
      </c>
      <c r="D17650" s="74" t="str">
        <f t="shared" si="551"/>
        <v>mar/2020</v>
      </c>
      <c r="E17650" s="267">
        <v>43907</v>
      </c>
      <c r="F17650" s="285">
        <v>8</v>
      </c>
      <c r="G17650" s="285" t="s">
        <v>2229</v>
      </c>
      <c r="H17650" s="268" t="s">
        <v>5295</v>
      </c>
      <c r="I17650" s="283" t="s">
        <v>241</v>
      </c>
      <c r="J17650" s="268">
        <v>-165</v>
      </c>
      <c r="K17650" s="83" t="str">
        <f>IFERROR(IFERROR(VLOOKUP(I17650,'DE-PARA'!B:D,3,0),VLOOKUP(I17650,'DE-PARA'!C:D,2,0)),"NÃO ENCONTRADO")</f>
        <v>Serviços</v>
      </c>
      <c r="L17650" s="50" t="str">
        <f>VLOOKUP(K17650,'Base -Receita-Despesa'!$B:$AS,1,FALSE)</f>
        <v>Serviços</v>
      </c>
    </row>
    <row r="17651" spans="1:12" x14ac:dyDescent="0.3">
      <c r="A17651" s="82" t="str">
        <f t="shared" si="552"/>
        <v>2020</v>
      </c>
      <c r="B17651" s="263" t="s">
        <v>2228</v>
      </c>
      <c r="C17651" s="264" t="s">
        <v>138</v>
      </c>
      <c r="D17651" s="74" t="str">
        <f t="shared" si="551"/>
        <v>mar/2020</v>
      </c>
      <c r="E17651" s="267">
        <v>43907</v>
      </c>
      <c r="F17651" s="285">
        <v>11</v>
      </c>
      <c r="G17651" s="285" t="s">
        <v>2229</v>
      </c>
      <c r="H17651" s="268" t="s">
        <v>5295</v>
      </c>
      <c r="I17651" s="268" t="s">
        <v>177</v>
      </c>
      <c r="J17651" s="268">
        <v>-694</v>
      </c>
      <c r="K17651" s="83" t="str">
        <f>IFERROR(IFERROR(VLOOKUP(I17651,'DE-PARA'!B:D,3,0),VLOOKUP(I17651,'DE-PARA'!C:D,2,0)),"NÃO ENCONTRADO")</f>
        <v>Serviços</v>
      </c>
      <c r="L17651" s="50" t="str">
        <f>VLOOKUP(K17651,'Base -Receita-Despesa'!$B:$AS,1,FALSE)</f>
        <v>Serviços</v>
      </c>
    </row>
    <row r="17652" spans="1:12" x14ac:dyDescent="0.3">
      <c r="A17652" s="82" t="str">
        <f t="shared" si="552"/>
        <v>2020</v>
      </c>
      <c r="B17652" s="263" t="s">
        <v>2228</v>
      </c>
      <c r="C17652" s="264" t="s">
        <v>138</v>
      </c>
      <c r="D17652" s="74" t="str">
        <f t="shared" si="551"/>
        <v>mar/2020</v>
      </c>
      <c r="E17652" s="267">
        <v>43907</v>
      </c>
      <c r="F17652" s="285">
        <v>45182</v>
      </c>
      <c r="G17652" s="285" t="s">
        <v>2229</v>
      </c>
      <c r="H17652" s="268" t="s">
        <v>5308</v>
      </c>
      <c r="I17652" s="268" t="s">
        <v>540</v>
      </c>
      <c r="J17652" s="268">
        <v>-90</v>
      </c>
      <c r="K17652" s="83" t="str">
        <f>IFERROR(IFERROR(VLOOKUP(I17652,'DE-PARA'!B:D,3,0),VLOOKUP(I17652,'DE-PARA'!C:D,2,0)),"NÃO ENCONTRADO")</f>
        <v>Tributos, Taxas e Contribuições</v>
      </c>
      <c r="L17652" s="50" t="str">
        <f>VLOOKUP(K17652,'Base -Receita-Despesa'!$B:$AS,1,FALSE)</f>
        <v>Tributos, Taxas e Contribuições</v>
      </c>
    </row>
    <row r="17653" spans="1:12" x14ac:dyDescent="0.3">
      <c r="A17653" s="82" t="str">
        <f t="shared" si="552"/>
        <v>2020</v>
      </c>
      <c r="B17653" s="263" t="s">
        <v>2228</v>
      </c>
      <c r="C17653" s="264" t="s">
        <v>138</v>
      </c>
      <c r="D17653" s="74" t="str">
        <f t="shared" si="551"/>
        <v>mar/2020</v>
      </c>
      <c r="E17653" s="267">
        <v>43907</v>
      </c>
      <c r="F17653" s="285" t="s">
        <v>1261</v>
      </c>
      <c r="G17653" s="285" t="s">
        <v>2229</v>
      </c>
      <c r="H17653" s="268" t="s">
        <v>2250</v>
      </c>
      <c r="I17653" s="268" t="s">
        <v>135</v>
      </c>
      <c r="J17653" s="268">
        <v>-9.5</v>
      </c>
      <c r="K17653" s="83" t="str">
        <f>IFERROR(IFERROR(VLOOKUP(I17653,'DE-PARA'!B:D,3,0),VLOOKUP(I17653,'DE-PARA'!C:D,2,0)),"NÃO ENCONTRADO")</f>
        <v>Outras Saídas</v>
      </c>
      <c r="L17653" s="50" t="str">
        <f>VLOOKUP(K17653,'Base -Receita-Despesa'!$B:$AS,1,FALSE)</f>
        <v>Outras Saídas</v>
      </c>
    </row>
    <row r="17654" spans="1:12" x14ac:dyDescent="0.3">
      <c r="A17654" s="82" t="str">
        <f t="shared" si="552"/>
        <v>2020</v>
      </c>
      <c r="B17654" s="263" t="s">
        <v>2228</v>
      </c>
      <c r="C17654" s="264" t="s">
        <v>138</v>
      </c>
      <c r="D17654" s="74" t="str">
        <f t="shared" si="551"/>
        <v>mar/2020</v>
      </c>
      <c r="E17654" s="267">
        <v>43907</v>
      </c>
      <c r="F17654" s="285" t="s">
        <v>1261</v>
      </c>
      <c r="G17654" s="285" t="s">
        <v>2229</v>
      </c>
      <c r="H17654" s="268" t="s">
        <v>2250</v>
      </c>
      <c r="I17654" s="268" t="s">
        <v>135</v>
      </c>
      <c r="J17654" s="268">
        <v>-9.5</v>
      </c>
      <c r="K17654" s="83" t="str">
        <f>IFERROR(IFERROR(VLOOKUP(I17654,'DE-PARA'!B:D,3,0),VLOOKUP(I17654,'DE-PARA'!C:D,2,0)),"NÃO ENCONTRADO")</f>
        <v>Outras Saídas</v>
      </c>
      <c r="L17654" s="50" t="str">
        <f>VLOOKUP(K17654,'Base -Receita-Despesa'!$B:$AS,1,FALSE)</f>
        <v>Outras Saídas</v>
      </c>
    </row>
    <row r="17655" spans="1:12" x14ac:dyDescent="0.3">
      <c r="A17655" s="82" t="str">
        <f t="shared" si="552"/>
        <v>2020</v>
      </c>
      <c r="B17655" s="263" t="s">
        <v>2228</v>
      </c>
      <c r="C17655" s="264" t="s">
        <v>138</v>
      </c>
      <c r="D17655" s="74" t="str">
        <f t="shared" si="551"/>
        <v>mar/2020</v>
      </c>
      <c r="E17655" s="267">
        <v>43907</v>
      </c>
      <c r="F17655" s="285" t="s">
        <v>1261</v>
      </c>
      <c r="G17655" s="285" t="s">
        <v>2229</v>
      </c>
      <c r="H17655" s="268" t="s">
        <v>2250</v>
      </c>
      <c r="I17655" s="268" t="s">
        <v>135</v>
      </c>
      <c r="J17655" s="268">
        <v>-9.5</v>
      </c>
      <c r="K17655" s="83" t="str">
        <f>IFERROR(IFERROR(VLOOKUP(I17655,'DE-PARA'!B:D,3,0),VLOOKUP(I17655,'DE-PARA'!C:D,2,0)),"NÃO ENCONTRADO")</f>
        <v>Outras Saídas</v>
      </c>
      <c r="L17655" s="50" t="str">
        <f>VLOOKUP(K17655,'Base -Receita-Despesa'!$B:$AS,1,FALSE)</f>
        <v>Outras Saídas</v>
      </c>
    </row>
    <row r="17656" spans="1:12" x14ac:dyDescent="0.3">
      <c r="A17656" s="82" t="str">
        <f t="shared" si="552"/>
        <v>2020</v>
      </c>
      <c r="B17656" s="263" t="s">
        <v>2228</v>
      </c>
      <c r="C17656" s="264" t="s">
        <v>138</v>
      </c>
      <c r="D17656" s="74" t="str">
        <f t="shared" si="551"/>
        <v>mar/2020</v>
      </c>
      <c r="E17656" s="267">
        <v>43907</v>
      </c>
      <c r="F17656" s="285" t="s">
        <v>1261</v>
      </c>
      <c r="G17656" s="285" t="s">
        <v>2229</v>
      </c>
      <c r="H17656" s="268" t="s">
        <v>2250</v>
      </c>
      <c r="I17656" s="268" t="s">
        <v>135</v>
      </c>
      <c r="J17656" s="268">
        <v>-9.5</v>
      </c>
      <c r="K17656" s="83" t="str">
        <f>IFERROR(IFERROR(VLOOKUP(I17656,'DE-PARA'!B:D,3,0),VLOOKUP(I17656,'DE-PARA'!C:D,2,0)),"NÃO ENCONTRADO")</f>
        <v>Outras Saídas</v>
      </c>
      <c r="L17656" s="50" t="str">
        <f>VLOOKUP(K17656,'Base -Receita-Despesa'!$B:$AS,1,FALSE)</f>
        <v>Outras Saídas</v>
      </c>
    </row>
    <row r="17657" spans="1:12" x14ac:dyDescent="0.3">
      <c r="A17657" s="82" t="str">
        <f t="shared" si="552"/>
        <v>2020</v>
      </c>
      <c r="B17657" s="263" t="s">
        <v>2228</v>
      </c>
      <c r="C17657" s="264" t="s">
        <v>138</v>
      </c>
      <c r="D17657" s="74" t="str">
        <f t="shared" si="551"/>
        <v>mar/2020</v>
      </c>
      <c r="E17657" s="267">
        <v>43907</v>
      </c>
      <c r="F17657" s="285" t="s">
        <v>1261</v>
      </c>
      <c r="G17657" s="285" t="s">
        <v>2229</v>
      </c>
      <c r="H17657" s="268" t="s">
        <v>2250</v>
      </c>
      <c r="I17657" s="268" t="s">
        <v>135</v>
      </c>
      <c r="J17657" s="268">
        <v>-9.5</v>
      </c>
      <c r="K17657" s="83" t="str">
        <f>IFERROR(IFERROR(VLOOKUP(I17657,'DE-PARA'!B:D,3,0),VLOOKUP(I17657,'DE-PARA'!C:D,2,0)),"NÃO ENCONTRADO")</f>
        <v>Outras Saídas</v>
      </c>
      <c r="L17657" s="50" t="str">
        <f>VLOOKUP(K17657,'Base -Receita-Despesa'!$B:$AS,1,FALSE)</f>
        <v>Outras Saídas</v>
      </c>
    </row>
    <row r="17658" spans="1:12" x14ac:dyDescent="0.3">
      <c r="A17658" s="82" t="str">
        <f t="shared" si="552"/>
        <v>2020</v>
      </c>
      <c r="B17658" s="263" t="s">
        <v>2228</v>
      </c>
      <c r="C17658" s="264" t="s">
        <v>138</v>
      </c>
      <c r="D17658" s="74" t="str">
        <f t="shared" si="551"/>
        <v>mar/2020</v>
      </c>
      <c r="E17658" s="267">
        <v>43907</v>
      </c>
      <c r="F17658" s="285" t="s">
        <v>1261</v>
      </c>
      <c r="G17658" s="285" t="s">
        <v>2229</v>
      </c>
      <c r="H17658" s="268" t="s">
        <v>2250</v>
      </c>
      <c r="I17658" s="268" t="s">
        <v>135</v>
      </c>
      <c r="J17658" s="268">
        <v>-9.5</v>
      </c>
      <c r="K17658" s="83" t="str">
        <f>IFERROR(IFERROR(VLOOKUP(I17658,'DE-PARA'!B:D,3,0),VLOOKUP(I17658,'DE-PARA'!C:D,2,0)),"NÃO ENCONTRADO")</f>
        <v>Outras Saídas</v>
      </c>
      <c r="L17658" s="50" t="str">
        <f>VLOOKUP(K17658,'Base -Receita-Despesa'!$B:$AS,1,FALSE)</f>
        <v>Outras Saídas</v>
      </c>
    </row>
    <row r="17659" spans="1:12" x14ac:dyDescent="0.3">
      <c r="A17659" s="82" t="str">
        <f t="shared" si="552"/>
        <v>2020</v>
      </c>
      <c r="B17659" s="263" t="s">
        <v>2228</v>
      </c>
      <c r="C17659" s="264" t="s">
        <v>138</v>
      </c>
      <c r="D17659" s="74" t="str">
        <f t="shared" si="551"/>
        <v>mar/2020</v>
      </c>
      <c r="E17659" s="267">
        <v>43907</v>
      </c>
      <c r="F17659" s="285" t="s">
        <v>1261</v>
      </c>
      <c r="G17659" s="285" t="s">
        <v>2229</v>
      </c>
      <c r="H17659" s="268" t="s">
        <v>2250</v>
      </c>
      <c r="I17659" s="268" t="s">
        <v>135</v>
      </c>
      <c r="J17659" s="268">
        <v>-9.5</v>
      </c>
      <c r="K17659" s="83" t="str">
        <f>IFERROR(IFERROR(VLOOKUP(I17659,'DE-PARA'!B:D,3,0),VLOOKUP(I17659,'DE-PARA'!C:D,2,0)),"NÃO ENCONTRADO")</f>
        <v>Outras Saídas</v>
      </c>
      <c r="L17659" s="50" t="str">
        <f>VLOOKUP(K17659,'Base -Receita-Despesa'!$B:$AS,1,FALSE)</f>
        <v>Outras Saídas</v>
      </c>
    </row>
    <row r="17660" spans="1:12" x14ac:dyDescent="0.3">
      <c r="A17660" s="82" t="str">
        <f t="shared" si="552"/>
        <v>2020</v>
      </c>
      <c r="B17660" s="263" t="s">
        <v>2228</v>
      </c>
      <c r="C17660" s="264" t="s">
        <v>138</v>
      </c>
      <c r="D17660" s="74" t="str">
        <f t="shared" si="551"/>
        <v>mar/2020</v>
      </c>
      <c r="E17660" s="267">
        <v>43907</v>
      </c>
      <c r="F17660" s="285" t="s">
        <v>1261</v>
      </c>
      <c r="G17660" s="285" t="s">
        <v>2229</v>
      </c>
      <c r="H17660" s="268" t="s">
        <v>2250</v>
      </c>
      <c r="I17660" s="268" t="s">
        <v>135</v>
      </c>
      <c r="J17660" s="268">
        <v>-9.5</v>
      </c>
      <c r="K17660" s="83" t="str">
        <f>IFERROR(IFERROR(VLOOKUP(I17660,'DE-PARA'!B:D,3,0),VLOOKUP(I17660,'DE-PARA'!C:D,2,0)),"NÃO ENCONTRADO")</f>
        <v>Outras Saídas</v>
      </c>
      <c r="L17660" s="50" t="str">
        <f>VLOOKUP(K17660,'Base -Receita-Despesa'!$B:$AS,1,FALSE)</f>
        <v>Outras Saídas</v>
      </c>
    </row>
    <row r="17661" spans="1:12" x14ac:dyDescent="0.3">
      <c r="A17661" s="82" t="str">
        <f t="shared" si="552"/>
        <v>2020</v>
      </c>
      <c r="B17661" s="263" t="s">
        <v>2228</v>
      </c>
      <c r="C17661" s="264" t="s">
        <v>138</v>
      </c>
      <c r="D17661" s="74" t="str">
        <f t="shared" si="551"/>
        <v>mar/2020</v>
      </c>
      <c r="E17661" s="267">
        <v>43907</v>
      </c>
      <c r="F17661" s="285" t="s">
        <v>1070</v>
      </c>
      <c r="G17661" s="285" t="s">
        <v>2229</v>
      </c>
      <c r="H17661" s="268" t="s">
        <v>1071</v>
      </c>
      <c r="I17661" s="268" t="s">
        <v>2237</v>
      </c>
      <c r="J17661" s="269">
        <v>49250.74</v>
      </c>
      <c r="K17661" s="83" t="str">
        <f>IFERROR(IFERROR(VLOOKUP(I17661,'DE-PARA'!B:D,3,0),VLOOKUP(I17661,'DE-PARA'!C:D,2,0)),"NÃO ENCONTRADO")</f>
        <v>Entrada Conta Aplicação (+)</v>
      </c>
      <c r="L17661" s="50" t="str">
        <f>VLOOKUP(K17661,'Base -Receita-Despesa'!$B:$AS,1,FALSE)</f>
        <v>ENTRADA CONTA APLICAÇÃO (+)</v>
      </c>
    </row>
    <row r="17662" spans="1:12" x14ac:dyDescent="0.3">
      <c r="A17662" s="82" t="str">
        <f t="shared" si="552"/>
        <v>2020</v>
      </c>
      <c r="B17662" s="263" t="s">
        <v>2240</v>
      </c>
      <c r="C17662" s="264" t="s">
        <v>138</v>
      </c>
      <c r="D17662" s="74" t="str">
        <f t="shared" si="551"/>
        <v>mar/2020</v>
      </c>
      <c r="E17662" s="267">
        <v>43908</v>
      </c>
      <c r="F17662" s="285" t="s">
        <v>161</v>
      </c>
      <c r="G17662" s="285" t="s">
        <v>2229</v>
      </c>
      <c r="H17662" s="268" t="s">
        <v>161</v>
      </c>
      <c r="I17662" s="268" t="s">
        <v>2168</v>
      </c>
      <c r="J17662" s="287">
        <v>1503347.83</v>
      </c>
      <c r="K17662" s="83" t="str">
        <f>IFERROR(IFERROR(VLOOKUP(I17662,'DE-PARA'!B:D,3,0),VLOOKUP(I17662,'DE-PARA'!C:D,2,0)),"NÃO ENCONTRADO")</f>
        <v>Repasses Contrato de Gestão</v>
      </c>
      <c r="L17662" s="50" t="str">
        <f>VLOOKUP(K17662,'Base -Receita-Despesa'!$B:$AS,1,FALSE)</f>
        <v>Repasses Contrato de Gestão</v>
      </c>
    </row>
    <row r="17663" spans="1:12" x14ac:dyDescent="0.3">
      <c r="A17663" s="82" t="str">
        <f t="shared" si="552"/>
        <v>2020</v>
      </c>
      <c r="B17663" s="263" t="s">
        <v>2240</v>
      </c>
      <c r="C17663" s="264" t="s">
        <v>138</v>
      </c>
      <c r="D17663" s="74" t="str">
        <f t="shared" si="551"/>
        <v>mar/2020</v>
      </c>
      <c r="E17663" s="267">
        <v>43908</v>
      </c>
      <c r="F17663" s="285" t="s">
        <v>161</v>
      </c>
      <c r="G17663" s="285" t="s">
        <v>2229</v>
      </c>
      <c r="H17663" s="268" t="s">
        <v>161</v>
      </c>
      <c r="I17663" s="268" t="s">
        <v>2168</v>
      </c>
      <c r="J17663" s="287">
        <v>383520</v>
      </c>
      <c r="K17663" s="83" t="str">
        <f>IFERROR(IFERROR(VLOOKUP(I17663,'DE-PARA'!B:D,3,0),VLOOKUP(I17663,'DE-PARA'!C:D,2,0)),"NÃO ENCONTRADO")</f>
        <v>Repasses Contrato de Gestão</v>
      </c>
      <c r="L17663" s="50" t="str">
        <f>VLOOKUP(K17663,'Base -Receita-Despesa'!$B:$AS,1,FALSE)</f>
        <v>Repasses Contrato de Gestão</v>
      </c>
    </row>
    <row r="17664" spans="1:12" x14ac:dyDescent="0.3">
      <c r="A17664" s="82" t="str">
        <f t="shared" si="552"/>
        <v>2020</v>
      </c>
      <c r="B17664" s="263" t="s">
        <v>2240</v>
      </c>
      <c r="C17664" s="264" t="s">
        <v>138</v>
      </c>
      <c r="D17664" s="74" t="str">
        <f t="shared" si="551"/>
        <v>mar/2020</v>
      </c>
      <c r="E17664" s="267">
        <v>43908</v>
      </c>
      <c r="F17664" s="285" t="s">
        <v>1261</v>
      </c>
      <c r="G17664" s="285" t="s">
        <v>2229</v>
      </c>
      <c r="H17664" s="268" t="s">
        <v>2338</v>
      </c>
      <c r="I17664" s="268" t="s">
        <v>135</v>
      </c>
      <c r="J17664" s="270">
        <v>-53.18</v>
      </c>
      <c r="K17664" s="83" t="str">
        <f>IFERROR(IFERROR(VLOOKUP(I17664,'DE-PARA'!B:D,3,0),VLOOKUP(I17664,'DE-PARA'!C:D,2,0)),"NÃO ENCONTRADO")</f>
        <v>Outras Saídas</v>
      </c>
      <c r="L17664" s="50" t="str">
        <f>VLOOKUP(K17664,'Base -Receita-Despesa'!$B:$AS,1,FALSE)</f>
        <v>Outras Saídas</v>
      </c>
    </row>
    <row r="17665" spans="1:12" x14ac:dyDescent="0.3">
      <c r="A17665" s="82" t="str">
        <f t="shared" si="552"/>
        <v>2020</v>
      </c>
      <c r="B17665" s="263" t="s">
        <v>2228</v>
      </c>
      <c r="C17665" s="264" t="s">
        <v>138</v>
      </c>
      <c r="D17665" s="74" t="str">
        <f t="shared" si="551"/>
        <v>mar/2020</v>
      </c>
      <c r="E17665" s="267">
        <v>43908</v>
      </c>
      <c r="F17665" s="285">
        <v>19391</v>
      </c>
      <c r="G17665" s="285" t="s">
        <v>2229</v>
      </c>
      <c r="H17665" s="268" t="s">
        <v>3145</v>
      </c>
      <c r="I17665" s="268" t="s">
        <v>2182</v>
      </c>
      <c r="J17665" s="269">
        <v>-6354.9</v>
      </c>
      <c r="K17665" s="83" t="str">
        <f>IFERROR(IFERROR(VLOOKUP(I17665,'DE-PARA'!B:D,3,0),VLOOKUP(I17665,'DE-PARA'!C:D,2,0)),"NÃO ENCONTRADO")</f>
        <v>Materiais</v>
      </c>
      <c r="L17665" s="50" t="str">
        <f>VLOOKUP(K17665,'Base -Receita-Despesa'!$B:$AS,1,FALSE)</f>
        <v>Materiais</v>
      </c>
    </row>
    <row r="17666" spans="1:12" x14ac:dyDescent="0.3">
      <c r="A17666" s="82" t="str">
        <f t="shared" si="552"/>
        <v>2020</v>
      </c>
      <c r="B17666" s="263" t="s">
        <v>2228</v>
      </c>
      <c r="C17666" s="264" t="s">
        <v>138</v>
      </c>
      <c r="D17666" s="74" t="str">
        <f t="shared" si="551"/>
        <v>mar/2020</v>
      </c>
      <c r="E17666" s="267">
        <v>43908</v>
      </c>
      <c r="F17666" s="285" t="s">
        <v>4542</v>
      </c>
      <c r="G17666" s="285" t="s">
        <v>2229</v>
      </c>
      <c r="H17666" s="268" t="s">
        <v>5309</v>
      </c>
      <c r="I17666" s="268" t="s">
        <v>194</v>
      </c>
      <c r="J17666" s="269">
        <v>-4994.91</v>
      </c>
      <c r="K17666" s="83" t="str">
        <f>IFERROR(IFERROR(VLOOKUP(I17666,'DE-PARA'!B:D,3,0),VLOOKUP(I17666,'DE-PARA'!C:D,2,0)),"NÃO ENCONTRADO")</f>
        <v>Encargos sobre Folha de Pagamento</v>
      </c>
      <c r="L17666" s="50" t="str">
        <f>VLOOKUP(K17666,'Base -Receita-Despesa'!$B:$AS,1,FALSE)</f>
        <v>Encargos sobre Folha de Pagamento</v>
      </c>
    </row>
    <row r="17667" spans="1:12" x14ac:dyDescent="0.3">
      <c r="A17667" s="82" t="str">
        <f t="shared" si="552"/>
        <v>2020</v>
      </c>
      <c r="B17667" s="263" t="s">
        <v>2228</v>
      </c>
      <c r="C17667" s="264" t="s">
        <v>138</v>
      </c>
      <c r="D17667" s="74" t="str">
        <f t="shared" si="551"/>
        <v>mar/2020</v>
      </c>
      <c r="E17667" s="267">
        <v>43908</v>
      </c>
      <c r="F17667" s="285" t="s">
        <v>4565</v>
      </c>
      <c r="G17667" s="285" t="s">
        <v>2229</v>
      </c>
      <c r="H17667" s="268" t="s">
        <v>5310</v>
      </c>
      <c r="I17667" s="268" t="s">
        <v>194</v>
      </c>
      <c r="J17667" s="269">
        <v>-23517.52</v>
      </c>
      <c r="K17667" s="83" t="str">
        <f>IFERROR(IFERROR(VLOOKUP(I17667,'DE-PARA'!B:D,3,0),VLOOKUP(I17667,'DE-PARA'!C:D,2,0)),"NÃO ENCONTRADO")</f>
        <v>Encargos sobre Folha de Pagamento</v>
      </c>
      <c r="L17667" s="50" t="str">
        <f>VLOOKUP(K17667,'Base -Receita-Despesa'!$B:$AS,1,FALSE)</f>
        <v>Encargos sobre Folha de Pagamento</v>
      </c>
    </row>
    <row r="17668" spans="1:12" x14ac:dyDescent="0.3">
      <c r="A17668" s="82" t="str">
        <f t="shared" si="552"/>
        <v>2020</v>
      </c>
      <c r="B17668" s="263" t="s">
        <v>2228</v>
      </c>
      <c r="C17668" s="264" t="s">
        <v>138</v>
      </c>
      <c r="D17668" s="74" t="str">
        <f t="shared" ref="D17668:D17731" si="553">TEXT(E17668,"mmm/aaaa")</f>
        <v>mar/2020</v>
      </c>
      <c r="E17668" s="267">
        <v>43908</v>
      </c>
      <c r="F17668" s="285" t="s">
        <v>5311</v>
      </c>
      <c r="G17668" s="285" t="s">
        <v>2229</v>
      </c>
      <c r="H17668" s="268" t="s">
        <v>5312</v>
      </c>
      <c r="I17668" s="268" t="s">
        <v>194</v>
      </c>
      <c r="J17668" s="269">
        <v>-3482.85</v>
      </c>
      <c r="K17668" s="83" t="str">
        <f>IFERROR(IFERROR(VLOOKUP(I17668,'DE-PARA'!B:D,3,0),VLOOKUP(I17668,'DE-PARA'!C:D,2,0)),"NÃO ENCONTRADO")</f>
        <v>Encargos sobre Folha de Pagamento</v>
      </c>
      <c r="L17668" s="50" t="str">
        <f>VLOOKUP(K17668,'Base -Receita-Despesa'!$B:$AS,1,FALSE)</f>
        <v>Encargos sobre Folha de Pagamento</v>
      </c>
    </row>
    <row r="17669" spans="1:12" x14ac:dyDescent="0.3">
      <c r="A17669" s="82" t="str">
        <f t="shared" si="552"/>
        <v>2020</v>
      </c>
      <c r="B17669" s="263" t="s">
        <v>2228</v>
      </c>
      <c r="C17669" s="264" t="s">
        <v>138</v>
      </c>
      <c r="D17669" s="74" t="str">
        <f t="shared" si="553"/>
        <v>mar/2020</v>
      </c>
      <c r="E17669" s="267">
        <v>43908</v>
      </c>
      <c r="F17669" s="285" t="s">
        <v>4539</v>
      </c>
      <c r="G17669" s="285" t="s">
        <v>2229</v>
      </c>
      <c r="H17669" s="268" t="s">
        <v>5313</v>
      </c>
      <c r="I17669" s="268" t="s">
        <v>195</v>
      </c>
      <c r="J17669" s="269">
        <v>-174820.37</v>
      </c>
      <c r="K17669" s="83" t="str">
        <f>IFERROR(IFERROR(VLOOKUP(I17669,'DE-PARA'!B:D,3,0),VLOOKUP(I17669,'DE-PARA'!C:D,2,0)),"NÃO ENCONTRADO")</f>
        <v>Encargos sobre Folha de Pagamento</v>
      </c>
      <c r="L17669" s="50" t="str">
        <f>VLOOKUP(K17669,'Base -Receita-Despesa'!$B:$AS,1,FALSE)</f>
        <v>Encargos sobre Folha de Pagamento</v>
      </c>
    </row>
    <row r="17670" spans="1:12" x14ac:dyDescent="0.3">
      <c r="A17670" s="82" t="str">
        <f t="shared" si="552"/>
        <v>2020</v>
      </c>
      <c r="B17670" s="263" t="s">
        <v>2228</v>
      </c>
      <c r="C17670" s="264" t="s">
        <v>138</v>
      </c>
      <c r="D17670" s="74" t="str">
        <f t="shared" si="553"/>
        <v>mar/2020</v>
      </c>
      <c r="E17670" s="267">
        <v>43908</v>
      </c>
      <c r="F17670" s="285" t="s">
        <v>5314</v>
      </c>
      <c r="G17670" s="285" t="s">
        <v>2229</v>
      </c>
      <c r="H17670" s="268" t="s">
        <v>2668</v>
      </c>
      <c r="I17670" s="268" t="s">
        <v>540</v>
      </c>
      <c r="J17670" s="268">
        <v>-139.13</v>
      </c>
      <c r="K17670" s="83" t="str">
        <f>IFERROR(IFERROR(VLOOKUP(I17670,'DE-PARA'!B:D,3,0),VLOOKUP(I17670,'DE-PARA'!C:D,2,0)),"NÃO ENCONTRADO")</f>
        <v>Tributos, Taxas e Contribuições</v>
      </c>
      <c r="L17670" s="50" t="str">
        <f>VLOOKUP(K17670,'Base -Receita-Despesa'!$B:$AS,1,FALSE)</f>
        <v>Tributos, Taxas e Contribuições</v>
      </c>
    </row>
    <row r="17671" spans="1:12" x14ac:dyDescent="0.3">
      <c r="A17671" s="82" t="str">
        <f t="shared" si="552"/>
        <v>2020</v>
      </c>
      <c r="B17671" s="263" t="s">
        <v>2228</v>
      </c>
      <c r="C17671" s="264" t="s">
        <v>138</v>
      </c>
      <c r="D17671" s="74" t="str">
        <f t="shared" si="553"/>
        <v>mar/2020</v>
      </c>
      <c r="E17671" s="267">
        <v>43908</v>
      </c>
      <c r="F17671" s="285" t="s">
        <v>5315</v>
      </c>
      <c r="G17671" s="285" t="s">
        <v>2229</v>
      </c>
      <c r="H17671" s="268" t="s">
        <v>2668</v>
      </c>
      <c r="I17671" s="268" t="s">
        <v>540</v>
      </c>
      <c r="J17671" s="268">
        <v>-155.31</v>
      </c>
      <c r="K17671" s="83" t="str">
        <f>IFERROR(IFERROR(VLOOKUP(I17671,'DE-PARA'!B:D,3,0),VLOOKUP(I17671,'DE-PARA'!C:D,2,0)),"NÃO ENCONTRADO")</f>
        <v>Tributos, Taxas e Contribuições</v>
      </c>
      <c r="L17671" s="50" t="str">
        <f>VLOOKUP(K17671,'Base -Receita-Despesa'!$B:$AS,1,FALSE)</f>
        <v>Tributos, Taxas e Contribuições</v>
      </c>
    </row>
    <row r="17672" spans="1:12" x14ac:dyDescent="0.3">
      <c r="A17672" s="82" t="str">
        <f t="shared" si="552"/>
        <v>2020</v>
      </c>
      <c r="B17672" s="263" t="s">
        <v>2228</v>
      </c>
      <c r="C17672" s="264" t="s">
        <v>138</v>
      </c>
      <c r="D17672" s="74" t="str">
        <f t="shared" si="553"/>
        <v>mar/2020</v>
      </c>
      <c r="E17672" s="267">
        <v>43908</v>
      </c>
      <c r="F17672" s="285" t="s">
        <v>5316</v>
      </c>
      <c r="G17672" s="285" t="s">
        <v>2229</v>
      </c>
      <c r="H17672" s="268" t="s">
        <v>2668</v>
      </c>
      <c r="I17672" s="268" t="s">
        <v>540</v>
      </c>
      <c r="J17672" s="268">
        <v>-155.31</v>
      </c>
      <c r="K17672" s="83" t="str">
        <f>IFERROR(IFERROR(VLOOKUP(I17672,'DE-PARA'!B:D,3,0),VLOOKUP(I17672,'DE-PARA'!C:D,2,0)),"NÃO ENCONTRADO")</f>
        <v>Tributos, Taxas e Contribuições</v>
      </c>
      <c r="L17672" s="50" t="str">
        <f>VLOOKUP(K17672,'Base -Receita-Despesa'!$B:$AS,1,FALSE)</f>
        <v>Tributos, Taxas e Contribuições</v>
      </c>
    </row>
    <row r="17673" spans="1:12" x14ac:dyDescent="0.3">
      <c r="A17673" s="82" t="str">
        <f t="shared" si="552"/>
        <v>2020</v>
      </c>
      <c r="B17673" s="263" t="s">
        <v>2228</v>
      </c>
      <c r="C17673" s="264" t="s">
        <v>138</v>
      </c>
      <c r="D17673" s="74" t="str">
        <f t="shared" si="553"/>
        <v>mar/2020</v>
      </c>
      <c r="E17673" s="267">
        <v>43908</v>
      </c>
      <c r="F17673" s="285">
        <v>3</v>
      </c>
      <c r="G17673" s="285" t="s">
        <v>2229</v>
      </c>
      <c r="H17673" s="268" t="s">
        <v>5049</v>
      </c>
      <c r="I17673" s="268" t="s">
        <v>2176</v>
      </c>
      <c r="J17673" s="269">
        <v>-116841.28</v>
      </c>
      <c r="K17673" s="83" t="str">
        <f>IFERROR(IFERROR(VLOOKUP(I17673,'DE-PARA'!B:D,3,0),VLOOKUP(I17673,'DE-PARA'!C:D,2,0)),"NÃO ENCONTRADO")</f>
        <v>Pessoal</v>
      </c>
      <c r="L17673" s="50" t="str">
        <f>VLOOKUP(K17673,'Base -Receita-Despesa'!$B:$AS,1,FALSE)</f>
        <v>Pessoal</v>
      </c>
    </row>
    <row r="17674" spans="1:12" x14ac:dyDescent="0.3">
      <c r="A17674" s="82" t="str">
        <f t="shared" si="552"/>
        <v>2020</v>
      </c>
      <c r="B17674" s="263" t="s">
        <v>2228</v>
      </c>
      <c r="C17674" s="264" t="s">
        <v>138</v>
      </c>
      <c r="D17674" s="74" t="str">
        <f t="shared" si="553"/>
        <v>mar/2020</v>
      </c>
      <c r="E17674" s="267">
        <v>43908</v>
      </c>
      <c r="F17674" s="285">
        <v>19395</v>
      </c>
      <c r="G17674" s="285" t="s">
        <v>2229</v>
      </c>
      <c r="H17674" s="268" t="s">
        <v>5152</v>
      </c>
      <c r="I17674" s="268" t="s">
        <v>618</v>
      </c>
      <c r="J17674" s="269">
        <v>-24741.61</v>
      </c>
      <c r="K17674" s="83" t="str">
        <f>IFERROR(IFERROR(VLOOKUP(I17674,'DE-PARA'!B:D,3,0),VLOOKUP(I17674,'DE-PARA'!C:D,2,0)),"NÃO ENCONTRADO")</f>
        <v>Serviços</v>
      </c>
      <c r="L17674" s="50" t="str">
        <f>VLOOKUP(K17674,'Base -Receita-Despesa'!$B:$AS,1,FALSE)</f>
        <v>Serviços</v>
      </c>
    </row>
    <row r="17675" spans="1:12" x14ac:dyDescent="0.3">
      <c r="A17675" s="82" t="str">
        <f t="shared" si="552"/>
        <v>2020</v>
      </c>
      <c r="B17675" s="263" t="s">
        <v>2228</v>
      </c>
      <c r="C17675" s="264" t="s">
        <v>138</v>
      </c>
      <c r="D17675" s="74" t="str">
        <f t="shared" si="553"/>
        <v>mar/2020</v>
      </c>
      <c r="E17675" s="267">
        <v>43908</v>
      </c>
      <c r="F17675" s="285" t="s">
        <v>139</v>
      </c>
      <c r="G17675" s="285" t="s">
        <v>2229</v>
      </c>
      <c r="H17675" s="268" t="s">
        <v>5317</v>
      </c>
      <c r="I17675" s="268" t="s">
        <v>141</v>
      </c>
      <c r="J17675" s="268">
        <v>-358.94</v>
      </c>
      <c r="K17675" s="83" t="str">
        <f>IFERROR(IFERROR(VLOOKUP(I17675,'DE-PARA'!B:D,3,0),VLOOKUP(I17675,'DE-PARA'!C:D,2,0)),"NÃO ENCONTRADO")</f>
        <v>Pessoal</v>
      </c>
      <c r="L17675" s="50" t="str">
        <f>VLOOKUP(K17675,'Base -Receita-Despesa'!$B:$AS,1,FALSE)</f>
        <v>Pessoal</v>
      </c>
    </row>
    <row r="17676" spans="1:12" x14ac:dyDescent="0.3">
      <c r="A17676" s="82" t="str">
        <f t="shared" si="552"/>
        <v>2020</v>
      </c>
      <c r="B17676" s="263" t="s">
        <v>2228</v>
      </c>
      <c r="C17676" s="264" t="s">
        <v>138</v>
      </c>
      <c r="D17676" s="74" t="str">
        <f t="shared" si="553"/>
        <v>mar/2020</v>
      </c>
      <c r="E17676" s="267">
        <v>43908</v>
      </c>
      <c r="F17676" s="285">
        <v>720</v>
      </c>
      <c r="G17676" s="285" t="s">
        <v>2229</v>
      </c>
      <c r="H17676" s="268" t="s">
        <v>5157</v>
      </c>
      <c r="I17676" s="268" t="s">
        <v>116</v>
      </c>
      <c r="J17676" s="269">
        <v>-7873.67</v>
      </c>
      <c r="K17676" s="83" t="str">
        <f>IFERROR(IFERROR(VLOOKUP(I17676,'DE-PARA'!B:D,3,0),VLOOKUP(I17676,'DE-PARA'!C:D,2,0)),"NÃO ENCONTRADO")</f>
        <v>Serviços</v>
      </c>
      <c r="L17676" s="50" t="str">
        <f>VLOOKUP(K17676,'Base -Receita-Despesa'!$B:$AS,1,FALSE)</f>
        <v>Serviços</v>
      </c>
    </row>
    <row r="17677" spans="1:12" x14ac:dyDescent="0.3">
      <c r="A17677" s="82" t="str">
        <f t="shared" si="552"/>
        <v>2020</v>
      </c>
      <c r="B17677" s="263" t="s">
        <v>2228</v>
      </c>
      <c r="C17677" s="264" t="s">
        <v>138</v>
      </c>
      <c r="D17677" s="74" t="str">
        <f t="shared" si="553"/>
        <v>mar/2020</v>
      </c>
      <c r="E17677" s="267">
        <v>43908</v>
      </c>
      <c r="F17677" s="285" t="s">
        <v>139</v>
      </c>
      <c r="G17677" s="285" t="s">
        <v>2229</v>
      </c>
      <c r="H17677" s="268" t="s">
        <v>5318</v>
      </c>
      <c r="I17677" s="268" t="s">
        <v>141</v>
      </c>
      <c r="J17677" s="268">
        <v>-358.94</v>
      </c>
      <c r="K17677" s="83" t="str">
        <f>IFERROR(IFERROR(VLOOKUP(I17677,'DE-PARA'!B:D,3,0),VLOOKUP(I17677,'DE-PARA'!C:D,2,0)),"NÃO ENCONTRADO")</f>
        <v>Pessoal</v>
      </c>
      <c r="L17677" s="50" t="str">
        <f>VLOOKUP(K17677,'Base -Receita-Despesa'!$B:$AS,1,FALSE)</f>
        <v>Pessoal</v>
      </c>
    </row>
    <row r="17678" spans="1:12" x14ac:dyDescent="0.3">
      <c r="A17678" s="82" t="str">
        <f t="shared" si="552"/>
        <v>2020</v>
      </c>
      <c r="B17678" s="263" t="s">
        <v>2228</v>
      </c>
      <c r="C17678" s="264" t="s">
        <v>138</v>
      </c>
      <c r="D17678" s="74" t="str">
        <f t="shared" si="553"/>
        <v>mar/2020</v>
      </c>
      <c r="E17678" s="267">
        <v>43908</v>
      </c>
      <c r="F17678" s="285" t="s">
        <v>139</v>
      </c>
      <c r="G17678" s="285" t="s">
        <v>2229</v>
      </c>
      <c r="H17678" s="268" t="s">
        <v>5319</v>
      </c>
      <c r="I17678" s="268" t="s">
        <v>141</v>
      </c>
      <c r="J17678" s="268">
        <v>-540</v>
      </c>
      <c r="K17678" s="83" t="str">
        <f>IFERROR(IFERROR(VLOOKUP(I17678,'DE-PARA'!B:D,3,0),VLOOKUP(I17678,'DE-PARA'!C:D,2,0)),"NÃO ENCONTRADO")</f>
        <v>Pessoal</v>
      </c>
      <c r="L17678" s="50" t="str">
        <f>VLOOKUP(K17678,'Base -Receita-Despesa'!$B:$AS,1,FALSE)</f>
        <v>Pessoal</v>
      </c>
    </row>
    <row r="17679" spans="1:12" x14ac:dyDescent="0.3">
      <c r="A17679" s="82" t="str">
        <f t="shared" si="552"/>
        <v>2020</v>
      </c>
      <c r="B17679" s="263" t="s">
        <v>2228</v>
      </c>
      <c r="C17679" s="264" t="s">
        <v>138</v>
      </c>
      <c r="D17679" s="74" t="str">
        <f t="shared" si="553"/>
        <v>mar/2020</v>
      </c>
      <c r="E17679" s="267">
        <v>43908</v>
      </c>
      <c r="F17679" s="285" t="s">
        <v>139</v>
      </c>
      <c r="G17679" s="285" t="s">
        <v>2229</v>
      </c>
      <c r="H17679" s="268" t="s">
        <v>542</v>
      </c>
      <c r="I17679" s="268" t="s">
        <v>141</v>
      </c>
      <c r="J17679" s="269">
        <v>-1950</v>
      </c>
      <c r="K17679" s="83" t="str">
        <f>IFERROR(IFERROR(VLOOKUP(I17679,'DE-PARA'!B:D,3,0),VLOOKUP(I17679,'DE-PARA'!C:D,2,0)),"NÃO ENCONTRADO")</f>
        <v>Pessoal</v>
      </c>
      <c r="L17679" s="50" t="str">
        <f>VLOOKUP(K17679,'Base -Receita-Despesa'!$B:$AS,1,FALSE)</f>
        <v>Pessoal</v>
      </c>
    </row>
    <row r="17680" spans="1:12" x14ac:dyDescent="0.3">
      <c r="A17680" s="82" t="str">
        <f t="shared" si="552"/>
        <v>2020</v>
      </c>
      <c r="B17680" s="266" t="s">
        <v>2228</v>
      </c>
      <c r="C17680" s="318" t="s">
        <v>138</v>
      </c>
      <c r="D17680" s="74" t="str">
        <f t="shared" si="553"/>
        <v>mar/2020</v>
      </c>
      <c r="E17680" s="286">
        <v>43908</v>
      </c>
      <c r="F17680" s="323" t="s">
        <v>4619</v>
      </c>
      <c r="G17680" s="323" t="s">
        <v>2229</v>
      </c>
      <c r="H17680" s="270" t="s">
        <v>5185</v>
      </c>
      <c r="I17680" s="270" t="s">
        <v>2170</v>
      </c>
      <c r="J17680" s="269">
        <v>-12130.94</v>
      </c>
      <c r="K17680" s="83" t="str">
        <f>IFERROR(IFERROR(VLOOKUP(I17680,'DE-PARA'!B:D,3,0),VLOOKUP(I17680,'DE-PARA'!C:D,2,0)),"NÃO ENCONTRADO")</f>
        <v>Reembolso de Rateios(-)</v>
      </c>
      <c r="L17680" s="50" t="str">
        <f>VLOOKUP(K17680,'Base -Receita-Despesa'!$B:$AS,1,FALSE)</f>
        <v>Reembolso de Rateios(-)</v>
      </c>
    </row>
    <row r="17681" spans="1:12" x14ac:dyDescent="0.3">
      <c r="A17681" s="82" t="str">
        <f t="shared" si="552"/>
        <v>2020</v>
      </c>
      <c r="B17681" s="263" t="s">
        <v>2228</v>
      </c>
      <c r="C17681" s="264" t="s">
        <v>138</v>
      </c>
      <c r="D17681" s="74" t="str">
        <f t="shared" si="553"/>
        <v>mar/2020</v>
      </c>
      <c r="E17681" s="267">
        <v>43908</v>
      </c>
      <c r="F17681" s="285" t="s">
        <v>139</v>
      </c>
      <c r="G17681" s="285" t="s">
        <v>2229</v>
      </c>
      <c r="H17681" s="268" t="s">
        <v>5320</v>
      </c>
      <c r="I17681" s="268" t="s">
        <v>141</v>
      </c>
      <c r="J17681" s="268">
        <v>-405.6</v>
      </c>
      <c r="K17681" s="83" t="str">
        <f>IFERROR(IFERROR(VLOOKUP(I17681,'DE-PARA'!B:D,3,0),VLOOKUP(I17681,'DE-PARA'!C:D,2,0)),"NÃO ENCONTRADO")</f>
        <v>Pessoal</v>
      </c>
      <c r="L17681" s="50" t="str">
        <f>VLOOKUP(K17681,'Base -Receita-Despesa'!$B:$AS,1,FALSE)</f>
        <v>Pessoal</v>
      </c>
    </row>
    <row r="17682" spans="1:12" x14ac:dyDescent="0.3">
      <c r="A17682" s="82" t="str">
        <f t="shared" si="552"/>
        <v>2020</v>
      </c>
      <c r="B17682" s="263" t="s">
        <v>2228</v>
      </c>
      <c r="C17682" s="264" t="s">
        <v>138</v>
      </c>
      <c r="D17682" s="74" t="str">
        <f t="shared" si="553"/>
        <v>mar/2020</v>
      </c>
      <c r="E17682" s="267">
        <v>43908</v>
      </c>
      <c r="F17682" s="285" t="s">
        <v>139</v>
      </c>
      <c r="G17682" s="285" t="s">
        <v>2229</v>
      </c>
      <c r="H17682" s="268" t="s">
        <v>5321</v>
      </c>
      <c r="I17682" s="268" t="s">
        <v>141</v>
      </c>
      <c r="J17682" s="269">
        <v>-1500</v>
      </c>
      <c r="K17682" s="83" t="str">
        <f>IFERROR(IFERROR(VLOOKUP(I17682,'DE-PARA'!B:D,3,0),VLOOKUP(I17682,'DE-PARA'!C:D,2,0)),"NÃO ENCONTRADO")</f>
        <v>Pessoal</v>
      </c>
      <c r="L17682" s="50" t="str">
        <f>VLOOKUP(K17682,'Base -Receita-Despesa'!$B:$AS,1,FALSE)</f>
        <v>Pessoal</v>
      </c>
    </row>
    <row r="17683" spans="1:12" x14ac:dyDescent="0.3">
      <c r="A17683" s="82" t="str">
        <f t="shared" si="552"/>
        <v>2020</v>
      </c>
      <c r="B17683" s="263" t="s">
        <v>2228</v>
      </c>
      <c r="C17683" s="264" t="s">
        <v>138</v>
      </c>
      <c r="D17683" s="74" t="str">
        <f t="shared" si="553"/>
        <v>mar/2020</v>
      </c>
      <c r="E17683" s="267">
        <v>43908</v>
      </c>
      <c r="F17683" s="285" t="s">
        <v>139</v>
      </c>
      <c r="G17683" s="285" t="s">
        <v>2229</v>
      </c>
      <c r="H17683" s="268" t="s">
        <v>5322</v>
      </c>
      <c r="I17683" s="268" t="s">
        <v>141</v>
      </c>
      <c r="J17683" s="268">
        <v>-358.94</v>
      </c>
      <c r="K17683" s="83" t="str">
        <f>IFERROR(IFERROR(VLOOKUP(I17683,'DE-PARA'!B:D,3,0),VLOOKUP(I17683,'DE-PARA'!C:D,2,0)),"NÃO ENCONTRADO")</f>
        <v>Pessoal</v>
      </c>
      <c r="L17683" s="50" t="str">
        <f>VLOOKUP(K17683,'Base -Receita-Despesa'!$B:$AS,1,FALSE)</f>
        <v>Pessoal</v>
      </c>
    </row>
    <row r="17684" spans="1:12" x14ac:dyDescent="0.3">
      <c r="A17684" s="82" t="str">
        <f t="shared" si="552"/>
        <v>2020</v>
      </c>
      <c r="B17684" s="263" t="s">
        <v>2228</v>
      </c>
      <c r="C17684" s="264" t="s">
        <v>138</v>
      </c>
      <c r="D17684" s="74" t="str">
        <f t="shared" si="553"/>
        <v>mar/2020</v>
      </c>
      <c r="E17684" s="267">
        <v>43908</v>
      </c>
      <c r="F17684" s="285" t="s">
        <v>139</v>
      </c>
      <c r="G17684" s="285" t="s">
        <v>2229</v>
      </c>
      <c r="H17684" s="268" t="s">
        <v>5323</v>
      </c>
      <c r="I17684" s="268" t="s">
        <v>141</v>
      </c>
      <c r="J17684" s="268">
        <v>-358.94</v>
      </c>
      <c r="K17684" s="83" t="str">
        <f>IFERROR(IFERROR(VLOOKUP(I17684,'DE-PARA'!B:D,3,0),VLOOKUP(I17684,'DE-PARA'!C:D,2,0)),"NÃO ENCONTRADO")</f>
        <v>Pessoal</v>
      </c>
      <c r="L17684" s="50" t="str">
        <f>VLOOKUP(K17684,'Base -Receita-Despesa'!$B:$AS,1,FALSE)</f>
        <v>Pessoal</v>
      </c>
    </row>
    <row r="17685" spans="1:12" x14ac:dyDescent="0.3">
      <c r="A17685" s="82" t="str">
        <f t="shared" si="552"/>
        <v>2020</v>
      </c>
      <c r="B17685" s="263" t="s">
        <v>2228</v>
      </c>
      <c r="C17685" s="264" t="s">
        <v>138</v>
      </c>
      <c r="D17685" s="74" t="str">
        <f t="shared" si="553"/>
        <v>mar/2020</v>
      </c>
      <c r="E17685" s="267">
        <v>43908</v>
      </c>
      <c r="F17685" s="285">
        <v>719</v>
      </c>
      <c r="G17685" s="285" t="s">
        <v>2229</v>
      </c>
      <c r="H17685" s="268" t="s">
        <v>5157</v>
      </c>
      <c r="I17685" s="268" t="s">
        <v>116</v>
      </c>
      <c r="J17685" s="269">
        <v>-14255.19</v>
      </c>
      <c r="K17685" s="83" t="str">
        <f>IFERROR(IFERROR(VLOOKUP(I17685,'DE-PARA'!B:D,3,0),VLOOKUP(I17685,'DE-PARA'!C:D,2,0)),"NÃO ENCONTRADO")</f>
        <v>Serviços</v>
      </c>
      <c r="L17685" s="50" t="str">
        <f>VLOOKUP(K17685,'Base -Receita-Despesa'!$B:$AS,1,FALSE)</f>
        <v>Serviços</v>
      </c>
    </row>
    <row r="17686" spans="1:12" x14ac:dyDescent="0.3">
      <c r="A17686" s="82" t="str">
        <f t="shared" si="552"/>
        <v>2020</v>
      </c>
      <c r="B17686" s="263" t="s">
        <v>2228</v>
      </c>
      <c r="C17686" s="264" t="s">
        <v>138</v>
      </c>
      <c r="D17686" s="74" t="str">
        <f t="shared" si="553"/>
        <v>mar/2020</v>
      </c>
      <c r="E17686" s="267">
        <v>43908</v>
      </c>
      <c r="F17686" s="285" t="s">
        <v>139</v>
      </c>
      <c r="G17686" s="285" t="s">
        <v>2229</v>
      </c>
      <c r="H17686" s="268" t="s">
        <v>5324</v>
      </c>
      <c r="I17686" s="268" t="s">
        <v>141</v>
      </c>
      <c r="J17686" s="268">
        <v>-358.94</v>
      </c>
      <c r="K17686" s="83" t="str">
        <f>IFERROR(IFERROR(VLOOKUP(I17686,'DE-PARA'!B:D,3,0),VLOOKUP(I17686,'DE-PARA'!C:D,2,0)),"NÃO ENCONTRADO")</f>
        <v>Pessoal</v>
      </c>
      <c r="L17686" s="50" t="str">
        <f>VLOOKUP(K17686,'Base -Receita-Despesa'!$B:$AS,1,FALSE)</f>
        <v>Pessoal</v>
      </c>
    </row>
    <row r="17687" spans="1:12" x14ac:dyDescent="0.3">
      <c r="A17687" s="82" t="str">
        <f t="shared" si="552"/>
        <v>2020</v>
      </c>
      <c r="B17687" s="266" t="s">
        <v>2228</v>
      </c>
      <c r="C17687" s="318" t="s">
        <v>138</v>
      </c>
      <c r="D17687" s="74" t="str">
        <f t="shared" si="553"/>
        <v>mar/2020</v>
      </c>
      <c r="E17687" s="286">
        <v>43908</v>
      </c>
      <c r="F17687" s="323" t="s">
        <v>4619</v>
      </c>
      <c r="G17687" s="323" t="s">
        <v>2229</v>
      </c>
      <c r="H17687" s="270" t="s">
        <v>5185</v>
      </c>
      <c r="I17687" s="270" t="s">
        <v>2170</v>
      </c>
      <c r="J17687" s="269">
        <v>-1229.22</v>
      </c>
      <c r="K17687" s="83" t="str">
        <f>IFERROR(IFERROR(VLOOKUP(I17687,'DE-PARA'!B:D,3,0),VLOOKUP(I17687,'DE-PARA'!C:D,2,0)),"NÃO ENCONTRADO")</f>
        <v>Reembolso de Rateios(-)</v>
      </c>
      <c r="L17687" s="50" t="str">
        <f>VLOOKUP(K17687,'Base -Receita-Despesa'!$B:$AS,1,FALSE)</f>
        <v>Reembolso de Rateios(-)</v>
      </c>
    </row>
    <row r="17688" spans="1:12" x14ac:dyDescent="0.3">
      <c r="A17688" s="82" t="str">
        <f t="shared" si="552"/>
        <v>2020</v>
      </c>
      <c r="B17688" s="263" t="s">
        <v>2228</v>
      </c>
      <c r="C17688" s="264" t="s">
        <v>138</v>
      </c>
      <c r="D17688" s="74" t="str">
        <f t="shared" si="553"/>
        <v>mar/2020</v>
      </c>
      <c r="E17688" s="267">
        <v>43908</v>
      </c>
      <c r="F17688" s="285" t="s">
        <v>1261</v>
      </c>
      <c r="G17688" s="285" t="s">
        <v>2229</v>
      </c>
      <c r="H17688" s="268" t="s">
        <v>2250</v>
      </c>
      <c r="I17688" s="268" t="s">
        <v>135</v>
      </c>
      <c r="J17688" s="268">
        <v>-9.5</v>
      </c>
      <c r="K17688" s="83" t="str">
        <f>IFERROR(IFERROR(VLOOKUP(I17688,'DE-PARA'!B:D,3,0),VLOOKUP(I17688,'DE-PARA'!C:D,2,0)),"NÃO ENCONTRADO")</f>
        <v>Outras Saídas</v>
      </c>
      <c r="L17688" s="50" t="str">
        <f>VLOOKUP(K17688,'Base -Receita-Despesa'!$B:$AS,1,FALSE)</f>
        <v>Outras Saídas</v>
      </c>
    </row>
    <row r="17689" spans="1:12" x14ac:dyDescent="0.3">
      <c r="A17689" s="82" t="str">
        <f t="shared" si="552"/>
        <v>2020</v>
      </c>
      <c r="B17689" s="263" t="s">
        <v>2228</v>
      </c>
      <c r="C17689" s="264" t="s">
        <v>138</v>
      </c>
      <c r="D17689" s="74" t="str">
        <f t="shared" si="553"/>
        <v>mar/2020</v>
      </c>
      <c r="E17689" s="267">
        <v>43908</v>
      </c>
      <c r="F17689" s="285" t="s">
        <v>1261</v>
      </c>
      <c r="G17689" s="285" t="s">
        <v>2229</v>
      </c>
      <c r="H17689" s="268" t="s">
        <v>2250</v>
      </c>
      <c r="I17689" s="268" t="s">
        <v>135</v>
      </c>
      <c r="J17689" s="268">
        <v>-9.5</v>
      </c>
      <c r="K17689" s="83" t="str">
        <f>IFERROR(IFERROR(VLOOKUP(I17689,'DE-PARA'!B:D,3,0),VLOOKUP(I17689,'DE-PARA'!C:D,2,0)),"NÃO ENCONTRADO")</f>
        <v>Outras Saídas</v>
      </c>
      <c r="L17689" s="50" t="str">
        <f>VLOOKUP(K17689,'Base -Receita-Despesa'!$B:$AS,1,FALSE)</f>
        <v>Outras Saídas</v>
      </c>
    </row>
    <row r="17690" spans="1:12" x14ac:dyDescent="0.3">
      <c r="A17690" s="82" t="str">
        <f t="shared" si="552"/>
        <v>2020</v>
      </c>
      <c r="B17690" s="263" t="s">
        <v>2228</v>
      </c>
      <c r="C17690" s="264" t="s">
        <v>138</v>
      </c>
      <c r="D17690" s="74" t="str">
        <f t="shared" si="553"/>
        <v>mar/2020</v>
      </c>
      <c r="E17690" s="267">
        <v>43908</v>
      </c>
      <c r="F17690" s="285" t="s">
        <v>1261</v>
      </c>
      <c r="G17690" s="285" t="s">
        <v>2229</v>
      </c>
      <c r="H17690" s="268" t="s">
        <v>2250</v>
      </c>
      <c r="I17690" s="268" t="s">
        <v>135</v>
      </c>
      <c r="J17690" s="268">
        <v>-9.5</v>
      </c>
      <c r="K17690" s="83" t="str">
        <f>IFERROR(IFERROR(VLOOKUP(I17690,'DE-PARA'!B:D,3,0),VLOOKUP(I17690,'DE-PARA'!C:D,2,0)),"NÃO ENCONTRADO")</f>
        <v>Outras Saídas</v>
      </c>
      <c r="L17690" s="50" t="str">
        <f>VLOOKUP(K17690,'Base -Receita-Despesa'!$B:$AS,1,FALSE)</f>
        <v>Outras Saídas</v>
      </c>
    </row>
    <row r="17691" spans="1:12" x14ac:dyDescent="0.3">
      <c r="A17691" s="82" t="str">
        <f t="shared" si="552"/>
        <v>2020</v>
      </c>
      <c r="B17691" s="263" t="s">
        <v>2228</v>
      </c>
      <c r="C17691" s="264" t="s">
        <v>138</v>
      </c>
      <c r="D17691" s="74" t="str">
        <f t="shared" si="553"/>
        <v>mar/2020</v>
      </c>
      <c r="E17691" s="267">
        <v>43908</v>
      </c>
      <c r="F17691" s="285" t="s">
        <v>139</v>
      </c>
      <c r="G17691" s="285" t="s">
        <v>2229</v>
      </c>
      <c r="H17691" s="268" t="s">
        <v>5325</v>
      </c>
      <c r="I17691" s="268" t="s">
        <v>141</v>
      </c>
      <c r="J17691" s="269">
        <v>-101550.45</v>
      </c>
      <c r="K17691" s="83" t="str">
        <f>IFERROR(IFERROR(VLOOKUP(I17691,'DE-PARA'!B:D,3,0),VLOOKUP(I17691,'DE-PARA'!C:D,2,0)),"NÃO ENCONTRADO")</f>
        <v>Pessoal</v>
      </c>
      <c r="L17691" s="50" t="str">
        <f>VLOOKUP(K17691,'Base -Receita-Despesa'!$B:$AS,1,FALSE)</f>
        <v>Pessoal</v>
      </c>
    </row>
    <row r="17692" spans="1:12" x14ac:dyDescent="0.3">
      <c r="A17692" s="82" t="str">
        <f t="shared" si="552"/>
        <v>2020</v>
      </c>
      <c r="B17692" s="263" t="s">
        <v>2228</v>
      </c>
      <c r="C17692" s="264" t="s">
        <v>138</v>
      </c>
      <c r="D17692" s="74" t="str">
        <f t="shared" si="553"/>
        <v>mar/2020</v>
      </c>
      <c r="E17692" s="267">
        <v>43908</v>
      </c>
      <c r="F17692" s="285" t="s">
        <v>1070</v>
      </c>
      <c r="G17692" s="285" t="s">
        <v>2229</v>
      </c>
      <c r="H17692" s="268" t="s">
        <v>1071</v>
      </c>
      <c r="I17692" s="268" t="s">
        <v>2237</v>
      </c>
      <c r="J17692" s="269">
        <v>498461.46</v>
      </c>
      <c r="K17692" s="83" t="str">
        <f>IFERROR(IFERROR(VLOOKUP(I17692,'DE-PARA'!B:D,3,0),VLOOKUP(I17692,'DE-PARA'!C:D,2,0)),"NÃO ENCONTRADO")</f>
        <v>Entrada Conta Aplicação (+)</v>
      </c>
      <c r="L17692" s="50" t="str">
        <f>VLOOKUP(K17692,'Base -Receita-Despesa'!$B:$AS,1,FALSE)</f>
        <v>ENTRADA CONTA APLICAÇÃO (+)</v>
      </c>
    </row>
    <row r="17693" spans="1:12" x14ac:dyDescent="0.3">
      <c r="A17693" s="82" t="str">
        <f t="shared" si="552"/>
        <v>2020</v>
      </c>
      <c r="B17693" s="263" t="s">
        <v>2240</v>
      </c>
      <c r="C17693" s="264" t="s">
        <v>138</v>
      </c>
      <c r="D17693" s="74" t="str">
        <f t="shared" si="553"/>
        <v>mar/2020</v>
      </c>
      <c r="E17693" s="267">
        <v>43909</v>
      </c>
      <c r="F17693" s="285" t="s">
        <v>5127</v>
      </c>
      <c r="G17693" s="285" t="s">
        <v>2229</v>
      </c>
      <c r="H17693" s="268" t="s">
        <v>2251</v>
      </c>
      <c r="I17693" s="268" t="s">
        <v>126</v>
      </c>
      <c r="J17693" s="287">
        <v>-500000</v>
      </c>
      <c r="K17693" s="83" t="str">
        <f>IFERROR(IFERROR(VLOOKUP(I17693,'DE-PARA'!B:D,3,0),VLOOKUP(I17693,'DE-PARA'!C:D,2,0)),"NÃO ENCONTRADO")</f>
        <v>TEV – Transferências Entre Contas (Entradas)</v>
      </c>
      <c r="L17693" s="50" t="str">
        <f>VLOOKUP(K17693,'Base -Receita-Despesa'!$B:$AS,1,FALSE)</f>
        <v>TEV – Transferências Entre Contas (Entradas)</v>
      </c>
    </row>
    <row r="17694" spans="1:12" x14ac:dyDescent="0.3">
      <c r="A17694" s="82" t="str">
        <f t="shared" si="552"/>
        <v>2020</v>
      </c>
      <c r="B17694" s="263" t="s">
        <v>2228</v>
      </c>
      <c r="C17694" s="264" t="s">
        <v>138</v>
      </c>
      <c r="D17694" s="74" t="str">
        <f t="shared" si="553"/>
        <v>mar/2020</v>
      </c>
      <c r="E17694" s="267">
        <v>43909</v>
      </c>
      <c r="F17694" s="285" t="s">
        <v>5127</v>
      </c>
      <c r="G17694" s="285" t="s">
        <v>2229</v>
      </c>
      <c r="H17694" s="268" t="s">
        <v>2251</v>
      </c>
      <c r="I17694" s="268" t="s">
        <v>126</v>
      </c>
      <c r="J17694" s="269">
        <v>500000</v>
      </c>
      <c r="K17694" s="83" t="str">
        <f>IFERROR(IFERROR(VLOOKUP(I17694,'DE-PARA'!B:D,3,0),VLOOKUP(I17694,'DE-PARA'!C:D,2,0)),"NÃO ENCONTRADO")</f>
        <v>TEV – Transferências Entre Contas (Entradas)</v>
      </c>
      <c r="L17694" s="50" t="str">
        <f>VLOOKUP(K17694,'Base -Receita-Despesa'!$B:$AS,1,FALSE)</f>
        <v>TEV – Transferências Entre Contas (Entradas)</v>
      </c>
    </row>
    <row r="17695" spans="1:12" x14ac:dyDescent="0.3">
      <c r="A17695" s="82" t="str">
        <f t="shared" si="552"/>
        <v>2020</v>
      </c>
      <c r="B17695" s="266" t="s">
        <v>2228</v>
      </c>
      <c r="C17695" s="318" t="s">
        <v>138</v>
      </c>
      <c r="D17695" s="74" t="str">
        <f t="shared" si="553"/>
        <v>mar/2020</v>
      </c>
      <c r="E17695" s="286">
        <v>43909</v>
      </c>
      <c r="F17695" s="323">
        <v>515750</v>
      </c>
      <c r="G17695" s="323" t="s">
        <v>2229</v>
      </c>
      <c r="H17695" s="270" t="s">
        <v>5163</v>
      </c>
      <c r="I17695" s="270" t="s">
        <v>846</v>
      </c>
      <c r="J17695" s="268">
        <v>674.18</v>
      </c>
      <c r="K17695" s="83" t="str">
        <f>IFERROR(IFERROR(VLOOKUP(I17695,'DE-PARA'!B:D,3,0),VLOOKUP(I17695,'DE-PARA'!C:D,2,0)),"NÃO ENCONTRADO")</f>
        <v>Pessoal</v>
      </c>
      <c r="L17695" s="50" t="str">
        <f>VLOOKUP(K17695,'Base -Receita-Despesa'!$B:$AS,1,FALSE)</f>
        <v>Pessoal</v>
      </c>
    </row>
    <row r="17696" spans="1:12" x14ac:dyDescent="0.3">
      <c r="A17696" s="82" t="str">
        <f t="shared" si="552"/>
        <v>2020</v>
      </c>
      <c r="B17696" s="263" t="s">
        <v>2228</v>
      </c>
      <c r="C17696" s="264" t="s">
        <v>138</v>
      </c>
      <c r="D17696" s="74" t="str">
        <f t="shared" si="553"/>
        <v>mar/2020</v>
      </c>
      <c r="E17696" s="267">
        <v>43909</v>
      </c>
      <c r="F17696" s="285">
        <v>51332</v>
      </c>
      <c r="G17696" s="285" t="s">
        <v>2284</v>
      </c>
      <c r="H17696" s="268" t="s">
        <v>4514</v>
      </c>
      <c r="I17696" s="268" t="s">
        <v>2181</v>
      </c>
      <c r="J17696" s="269">
        <v>-1679.9</v>
      </c>
      <c r="K17696" s="83" t="str">
        <f>IFERROR(IFERROR(VLOOKUP(I17696,'DE-PARA'!B:D,3,0),VLOOKUP(I17696,'DE-PARA'!C:D,2,0)),"NÃO ENCONTRADO")</f>
        <v>Materiais</v>
      </c>
      <c r="L17696" s="50" t="str">
        <f>VLOOKUP(K17696,'Base -Receita-Despesa'!$B:$AS,1,FALSE)</f>
        <v>Materiais</v>
      </c>
    </row>
    <row r="17697" spans="1:12" x14ac:dyDescent="0.3">
      <c r="A17697" s="82" t="str">
        <f t="shared" si="552"/>
        <v>2020</v>
      </c>
      <c r="B17697" s="263" t="s">
        <v>2228</v>
      </c>
      <c r="C17697" s="264" t="s">
        <v>138</v>
      </c>
      <c r="D17697" s="74" t="str">
        <f t="shared" si="553"/>
        <v>mar/2020</v>
      </c>
      <c r="E17697" s="267">
        <v>43909</v>
      </c>
      <c r="F17697" s="285">
        <v>51333</v>
      </c>
      <c r="G17697" s="285" t="s">
        <v>2330</v>
      </c>
      <c r="H17697" s="268" t="s">
        <v>4514</v>
      </c>
      <c r="I17697" s="268" t="s">
        <v>2182</v>
      </c>
      <c r="J17697" s="268">
        <v>-391.36</v>
      </c>
      <c r="K17697" s="83" t="str">
        <f>IFERROR(IFERROR(VLOOKUP(I17697,'DE-PARA'!B:D,3,0),VLOOKUP(I17697,'DE-PARA'!C:D,2,0)),"NÃO ENCONTRADO")</f>
        <v>Materiais</v>
      </c>
      <c r="L17697" s="50" t="str">
        <f>VLOOKUP(K17697,'Base -Receita-Despesa'!$B:$AS,1,FALSE)</f>
        <v>Materiais</v>
      </c>
    </row>
    <row r="17698" spans="1:12" x14ac:dyDescent="0.3">
      <c r="A17698" s="82" t="str">
        <f t="shared" si="552"/>
        <v>2020</v>
      </c>
      <c r="B17698" s="263" t="s">
        <v>2228</v>
      </c>
      <c r="C17698" s="264" t="s">
        <v>138</v>
      </c>
      <c r="D17698" s="74" t="str">
        <f t="shared" si="553"/>
        <v>mar/2020</v>
      </c>
      <c r="E17698" s="267">
        <v>43909</v>
      </c>
      <c r="F17698" s="285">
        <v>515750</v>
      </c>
      <c r="G17698" s="285" t="s">
        <v>2229</v>
      </c>
      <c r="H17698" s="268" t="s">
        <v>5163</v>
      </c>
      <c r="I17698" s="268" t="s">
        <v>846</v>
      </c>
      <c r="J17698" s="268">
        <v>-899.68</v>
      </c>
      <c r="K17698" s="83" t="str">
        <f>IFERROR(IFERROR(VLOOKUP(I17698,'DE-PARA'!B:D,3,0),VLOOKUP(I17698,'DE-PARA'!C:D,2,0)),"NÃO ENCONTRADO")</f>
        <v>Pessoal</v>
      </c>
      <c r="L17698" s="50" t="str">
        <f>VLOOKUP(K17698,'Base -Receita-Despesa'!$B:$AS,1,FALSE)</f>
        <v>Pessoal</v>
      </c>
    </row>
    <row r="17699" spans="1:12" x14ac:dyDescent="0.3">
      <c r="A17699" s="82" t="str">
        <f t="shared" si="552"/>
        <v>2020</v>
      </c>
      <c r="B17699" s="263" t="s">
        <v>2228</v>
      </c>
      <c r="C17699" s="264" t="s">
        <v>138</v>
      </c>
      <c r="D17699" s="74" t="str">
        <f t="shared" si="553"/>
        <v>mar/2020</v>
      </c>
      <c r="E17699" s="267">
        <v>43909</v>
      </c>
      <c r="F17699" s="285">
        <v>527269</v>
      </c>
      <c r="G17699" s="285" t="s">
        <v>2229</v>
      </c>
      <c r="H17699" s="268" t="s">
        <v>339</v>
      </c>
      <c r="I17699" s="268" t="s">
        <v>2181</v>
      </c>
      <c r="J17699" s="269">
        <v>-4511.1499999999996</v>
      </c>
      <c r="K17699" s="83" t="str">
        <f>IFERROR(IFERROR(VLOOKUP(I17699,'DE-PARA'!B:D,3,0),VLOOKUP(I17699,'DE-PARA'!C:D,2,0)),"NÃO ENCONTRADO")</f>
        <v>Materiais</v>
      </c>
      <c r="L17699" s="50" t="str">
        <f>VLOOKUP(K17699,'Base -Receita-Despesa'!$B:$AS,1,FALSE)</f>
        <v>Materiais</v>
      </c>
    </row>
    <row r="17700" spans="1:12" x14ac:dyDescent="0.3">
      <c r="A17700" s="82" t="str">
        <f t="shared" si="552"/>
        <v>2020</v>
      </c>
      <c r="B17700" s="263" t="s">
        <v>2228</v>
      </c>
      <c r="C17700" s="264" t="s">
        <v>138</v>
      </c>
      <c r="D17700" s="74" t="str">
        <f t="shared" si="553"/>
        <v>mar/2020</v>
      </c>
      <c r="E17700" s="267">
        <v>43909</v>
      </c>
      <c r="F17700" s="285">
        <v>883748</v>
      </c>
      <c r="G17700" s="285" t="s">
        <v>2229</v>
      </c>
      <c r="H17700" s="268" t="s">
        <v>2424</v>
      </c>
      <c r="I17700" s="268" t="s">
        <v>2181</v>
      </c>
      <c r="J17700" s="269">
        <v>-11639.12</v>
      </c>
      <c r="K17700" s="83" t="str">
        <f>IFERROR(IFERROR(VLOOKUP(I17700,'DE-PARA'!B:D,3,0),VLOOKUP(I17700,'DE-PARA'!C:D,2,0)),"NÃO ENCONTRADO")</f>
        <v>Materiais</v>
      </c>
      <c r="L17700" s="50" t="str">
        <f>VLOOKUP(K17700,'Base -Receita-Despesa'!$B:$AS,1,FALSE)</f>
        <v>Materiais</v>
      </c>
    </row>
    <row r="17701" spans="1:12" x14ac:dyDescent="0.3">
      <c r="A17701" s="82" t="str">
        <f t="shared" si="552"/>
        <v>2020</v>
      </c>
      <c r="B17701" s="263" t="s">
        <v>2228</v>
      </c>
      <c r="C17701" s="264" t="s">
        <v>138</v>
      </c>
      <c r="D17701" s="74" t="str">
        <f t="shared" si="553"/>
        <v>mar/2020</v>
      </c>
      <c r="E17701" s="267">
        <v>43909</v>
      </c>
      <c r="F17701" s="285">
        <v>301295</v>
      </c>
      <c r="G17701" s="285" t="s">
        <v>2284</v>
      </c>
      <c r="H17701" s="268" t="s">
        <v>222</v>
      </c>
      <c r="I17701" s="268" t="s">
        <v>2182</v>
      </c>
      <c r="J17701" s="269">
        <v>-1686.24</v>
      </c>
      <c r="K17701" s="83" t="str">
        <f>IFERROR(IFERROR(VLOOKUP(I17701,'DE-PARA'!B:D,3,0),VLOOKUP(I17701,'DE-PARA'!C:D,2,0)),"NÃO ENCONTRADO")</f>
        <v>Materiais</v>
      </c>
      <c r="L17701" s="50" t="str">
        <f>VLOOKUP(K17701,'Base -Receita-Despesa'!$B:$AS,1,FALSE)</f>
        <v>Materiais</v>
      </c>
    </row>
    <row r="17702" spans="1:12" x14ac:dyDescent="0.3">
      <c r="A17702" s="82" t="str">
        <f t="shared" si="552"/>
        <v>2020</v>
      </c>
      <c r="B17702" s="263" t="s">
        <v>2228</v>
      </c>
      <c r="C17702" s="264" t="s">
        <v>138</v>
      </c>
      <c r="D17702" s="74" t="str">
        <f t="shared" si="553"/>
        <v>mar/2020</v>
      </c>
      <c r="E17702" s="267">
        <v>43909</v>
      </c>
      <c r="F17702" s="285">
        <v>12071</v>
      </c>
      <c r="G17702" s="285" t="s">
        <v>2229</v>
      </c>
      <c r="H17702" s="268" t="s">
        <v>2299</v>
      </c>
      <c r="I17702" s="268" t="s">
        <v>2182</v>
      </c>
      <c r="J17702" s="269">
        <v>-2873.8</v>
      </c>
      <c r="K17702" s="83" t="str">
        <f>IFERROR(IFERROR(VLOOKUP(I17702,'DE-PARA'!B:D,3,0),VLOOKUP(I17702,'DE-PARA'!C:D,2,0)),"NÃO ENCONTRADO")</f>
        <v>Materiais</v>
      </c>
      <c r="L17702" s="50" t="str">
        <f>VLOOKUP(K17702,'Base -Receita-Despesa'!$B:$AS,1,FALSE)</f>
        <v>Materiais</v>
      </c>
    </row>
    <row r="17703" spans="1:12" x14ac:dyDescent="0.3">
      <c r="A17703" s="82" t="str">
        <f t="shared" si="552"/>
        <v>2020</v>
      </c>
      <c r="B17703" s="263" t="s">
        <v>2228</v>
      </c>
      <c r="C17703" s="264" t="s">
        <v>138</v>
      </c>
      <c r="D17703" s="74" t="str">
        <f t="shared" si="553"/>
        <v>mar/2020</v>
      </c>
      <c r="E17703" s="267">
        <v>43909</v>
      </c>
      <c r="F17703" s="285">
        <v>3985</v>
      </c>
      <c r="G17703" s="285" t="s">
        <v>2229</v>
      </c>
      <c r="H17703" s="268" t="s">
        <v>2231</v>
      </c>
      <c r="I17703" s="268" t="s">
        <v>2185</v>
      </c>
      <c r="J17703" s="269">
        <v>-5048.68</v>
      </c>
      <c r="K17703" s="83" t="str">
        <f>IFERROR(IFERROR(VLOOKUP(I17703,'DE-PARA'!B:D,3,0),VLOOKUP(I17703,'DE-PARA'!C:D,2,0)),"NÃO ENCONTRADO")</f>
        <v>Materiais</v>
      </c>
      <c r="L17703" s="50" t="str">
        <f>VLOOKUP(K17703,'Base -Receita-Despesa'!$B:$AS,1,FALSE)</f>
        <v>Materiais</v>
      </c>
    </row>
    <row r="17704" spans="1:12" x14ac:dyDescent="0.3">
      <c r="A17704" s="82" t="str">
        <f t="shared" si="552"/>
        <v>2020</v>
      </c>
      <c r="B17704" s="263" t="s">
        <v>2228</v>
      </c>
      <c r="C17704" s="264" t="s">
        <v>138</v>
      </c>
      <c r="D17704" s="74" t="str">
        <f t="shared" si="553"/>
        <v>mar/2020</v>
      </c>
      <c r="E17704" s="267">
        <v>43909</v>
      </c>
      <c r="F17704" s="285">
        <v>111127</v>
      </c>
      <c r="G17704" s="285" t="s">
        <v>2229</v>
      </c>
      <c r="H17704" s="268" t="s">
        <v>528</v>
      </c>
      <c r="I17704" s="268" t="s">
        <v>2181</v>
      </c>
      <c r="J17704" s="269">
        <v>-1912.2</v>
      </c>
      <c r="K17704" s="83" t="str">
        <f>IFERROR(IFERROR(VLOOKUP(I17704,'DE-PARA'!B:D,3,0),VLOOKUP(I17704,'DE-PARA'!C:D,2,0)),"NÃO ENCONTRADO")</f>
        <v>Materiais</v>
      </c>
      <c r="L17704" s="50" t="str">
        <f>VLOOKUP(K17704,'Base -Receita-Despesa'!$B:$AS,1,FALSE)</f>
        <v>Materiais</v>
      </c>
    </row>
    <row r="17705" spans="1:12" x14ac:dyDescent="0.3">
      <c r="A17705" s="82" t="str">
        <f t="shared" si="552"/>
        <v>2020</v>
      </c>
      <c r="B17705" s="263" t="s">
        <v>2228</v>
      </c>
      <c r="C17705" s="264" t="s">
        <v>138</v>
      </c>
      <c r="D17705" s="74" t="str">
        <f t="shared" si="553"/>
        <v>mar/2020</v>
      </c>
      <c r="E17705" s="267">
        <v>43909</v>
      </c>
      <c r="F17705" s="285">
        <v>1185500</v>
      </c>
      <c r="G17705" s="285" t="s">
        <v>2284</v>
      </c>
      <c r="H17705" s="268" t="s">
        <v>5153</v>
      </c>
      <c r="I17705" s="268" t="s">
        <v>2182</v>
      </c>
      <c r="J17705" s="269">
        <v>-3801.37</v>
      </c>
      <c r="K17705" s="83" t="str">
        <f>IFERROR(IFERROR(VLOOKUP(I17705,'DE-PARA'!B:D,3,0),VLOOKUP(I17705,'DE-PARA'!C:D,2,0)),"NÃO ENCONTRADO")</f>
        <v>Materiais</v>
      </c>
      <c r="L17705" s="50" t="str">
        <f>VLOOKUP(K17705,'Base -Receita-Despesa'!$B:$AS,1,FALSE)</f>
        <v>Materiais</v>
      </c>
    </row>
    <row r="17706" spans="1:12" x14ac:dyDescent="0.3">
      <c r="A17706" s="82" t="str">
        <f t="shared" ref="A17706:A17769" si="554">IF(K17706="NÃO ENCONTRADO",0,RIGHT(D17706,4))</f>
        <v>2020</v>
      </c>
      <c r="B17706" s="263" t="s">
        <v>2228</v>
      </c>
      <c r="C17706" s="264" t="s">
        <v>138</v>
      </c>
      <c r="D17706" s="74" t="str">
        <f t="shared" si="553"/>
        <v>mar/2020</v>
      </c>
      <c r="E17706" s="267">
        <v>43909</v>
      </c>
      <c r="F17706" s="285">
        <v>2796188</v>
      </c>
      <c r="G17706" s="285" t="s">
        <v>2229</v>
      </c>
      <c r="H17706" s="268" t="s">
        <v>5326</v>
      </c>
      <c r="I17706" s="268" t="s">
        <v>164</v>
      </c>
      <c r="J17706" s="268">
        <v>-45.68</v>
      </c>
      <c r="K17706" s="83" t="str">
        <f>IFERROR(IFERROR(VLOOKUP(I17706,'DE-PARA'!B:D,3,0),VLOOKUP(I17706,'DE-PARA'!C:D,2,0)),"NÃO ENCONTRADO")</f>
        <v>Concessionárias (água, luz e telefone)</v>
      </c>
      <c r="L17706" s="50" t="str">
        <f>VLOOKUP(K17706,'Base -Receita-Despesa'!$B:$AS,1,FALSE)</f>
        <v>Concessionárias (água, luz e telefone)</v>
      </c>
    </row>
    <row r="17707" spans="1:12" x14ac:dyDescent="0.3">
      <c r="A17707" s="82" t="str">
        <f t="shared" si="554"/>
        <v>2020</v>
      </c>
      <c r="B17707" s="263" t="s">
        <v>2228</v>
      </c>
      <c r="C17707" s="264" t="s">
        <v>138</v>
      </c>
      <c r="D17707" s="74" t="str">
        <f t="shared" si="553"/>
        <v>mar/2020</v>
      </c>
      <c r="E17707" s="267">
        <v>43909</v>
      </c>
      <c r="F17707" s="285" t="s">
        <v>4412</v>
      </c>
      <c r="G17707" s="285" t="s">
        <v>2229</v>
      </c>
      <c r="H17707" s="268" t="s">
        <v>5327</v>
      </c>
      <c r="I17707" s="268" t="s">
        <v>128</v>
      </c>
      <c r="J17707" s="268">
        <v>-43.83</v>
      </c>
      <c r="K17707" s="83" t="str">
        <f>IFERROR(IFERROR(VLOOKUP(I17707,'DE-PARA'!B:D,3,0),VLOOKUP(I17707,'DE-PARA'!C:D,2,0)),"NÃO ENCONTRADO")</f>
        <v>Encargos sobre Folha de Pagamento</v>
      </c>
      <c r="L17707" s="50" t="str">
        <f>VLOOKUP(K17707,'Base -Receita-Despesa'!$B:$AS,1,FALSE)</f>
        <v>Encargos sobre Folha de Pagamento</v>
      </c>
    </row>
    <row r="17708" spans="1:12" x14ac:dyDescent="0.3">
      <c r="A17708" s="82" t="str">
        <f t="shared" si="554"/>
        <v>2020</v>
      </c>
      <c r="B17708" s="263" t="s">
        <v>2228</v>
      </c>
      <c r="C17708" s="264" t="s">
        <v>138</v>
      </c>
      <c r="D17708" s="74" t="str">
        <f t="shared" si="553"/>
        <v>mar/2020</v>
      </c>
      <c r="E17708" s="267">
        <v>43909</v>
      </c>
      <c r="F17708" s="285">
        <v>7803</v>
      </c>
      <c r="G17708" s="285" t="s">
        <v>2229</v>
      </c>
      <c r="H17708" s="268" t="s">
        <v>5216</v>
      </c>
      <c r="I17708" s="268" t="s">
        <v>2181</v>
      </c>
      <c r="J17708" s="268">
        <v>-298.10000000000002</v>
      </c>
      <c r="K17708" s="83" t="str">
        <f>IFERROR(IFERROR(VLOOKUP(I17708,'DE-PARA'!B:D,3,0),VLOOKUP(I17708,'DE-PARA'!C:D,2,0)),"NÃO ENCONTRADO")</f>
        <v>Materiais</v>
      </c>
      <c r="L17708" s="50" t="str">
        <f>VLOOKUP(K17708,'Base -Receita-Despesa'!$B:$AS,1,FALSE)</f>
        <v>Materiais</v>
      </c>
    </row>
    <row r="17709" spans="1:12" x14ac:dyDescent="0.3">
      <c r="A17709" s="82" t="str">
        <f t="shared" si="554"/>
        <v>2020</v>
      </c>
      <c r="B17709" s="263" t="s">
        <v>2228</v>
      </c>
      <c r="C17709" s="264" t="s">
        <v>138</v>
      </c>
      <c r="D17709" s="74" t="str">
        <f t="shared" si="553"/>
        <v>mar/2020</v>
      </c>
      <c r="E17709" s="267">
        <v>43909</v>
      </c>
      <c r="F17709" s="285" t="s">
        <v>139</v>
      </c>
      <c r="G17709" s="285" t="s">
        <v>2229</v>
      </c>
      <c r="H17709" s="268" t="s">
        <v>5328</v>
      </c>
      <c r="I17709" s="268" t="s">
        <v>141</v>
      </c>
      <c r="J17709" s="268">
        <v>-324</v>
      </c>
      <c r="K17709" s="83" t="str">
        <f>IFERROR(IFERROR(VLOOKUP(I17709,'DE-PARA'!B:D,3,0),VLOOKUP(I17709,'DE-PARA'!C:D,2,0)),"NÃO ENCONTRADO")</f>
        <v>Pessoal</v>
      </c>
      <c r="L17709" s="50" t="str">
        <f>VLOOKUP(K17709,'Base -Receita-Despesa'!$B:$AS,1,FALSE)</f>
        <v>Pessoal</v>
      </c>
    </row>
    <row r="17710" spans="1:12" x14ac:dyDescent="0.3">
      <c r="A17710" s="82" t="str">
        <f t="shared" si="554"/>
        <v>2020</v>
      </c>
      <c r="B17710" s="263" t="s">
        <v>2228</v>
      </c>
      <c r="C17710" s="264" t="s">
        <v>138</v>
      </c>
      <c r="D17710" s="74" t="str">
        <f t="shared" si="553"/>
        <v>mar/2020</v>
      </c>
      <c r="E17710" s="267">
        <v>43909</v>
      </c>
      <c r="F17710" s="285" t="s">
        <v>139</v>
      </c>
      <c r="G17710" s="285" t="s">
        <v>2229</v>
      </c>
      <c r="H17710" s="268" t="s">
        <v>5329</v>
      </c>
      <c r="I17710" s="268" t="s">
        <v>141</v>
      </c>
      <c r="J17710" s="268">
        <v>-358.94</v>
      </c>
      <c r="K17710" s="83" t="str">
        <f>IFERROR(IFERROR(VLOOKUP(I17710,'DE-PARA'!B:D,3,0),VLOOKUP(I17710,'DE-PARA'!C:D,2,0)),"NÃO ENCONTRADO")</f>
        <v>Pessoal</v>
      </c>
      <c r="L17710" s="50" t="str">
        <f>VLOOKUP(K17710,'Base -Receita-Despesa'!$B:$AS,1,FALSE)</f>
        <v>Pessoal</v>
      </c>
    </row>
    <row r="17711" spans="1:12" x14ac:dyDescent="0.3">
      <c r="A17711" s="82" t="str">
        <f t="shared" si="554"/>
        <v>2020</v>
      </c>
      <c r="B17711" s="263" t="s">
        <v>2228</v>
      </c>
      <c r="C17711" s="264" t="s">
        <v>138</v>
      </c>
      <c r="D17711" s="74" t="str">
        <f t="shared" si="553"/>
        <v>mar/2020</v>
      </c>
      <c r="E17711" s="267">
        <v>43909</v>
      </c>
      <c r="F17711" s="285">
        <v>1</v>
      </c>
      <c r="G17711" s="285" t="s">
        <v>2229</v>
      </c>
      <c r="H17711" s="268" t="s">
        <v>5295</v>
      </c>
      <c r="I17711" s="283" t="s">
        <v>241</v>
      </c>
      <c r="J17711" s="268">
        <v>-75</v>
      </c>
      <c r="K17711" s="83" t="str">
        <f>IFERROR(IFERROR(VLOOKUP(I17711,'DE-PARA'!B:D,3,0),VLOOKUP(I17711,'DE-PARA'!C:D,2,0)),"NÃO ENCONTRADO")</f>
        <v>Serviços</v>
      </c>
      <c r="L17711" s="50" t="str">
        <f>VLOOKUP(K17711,'Base -Receita-Despesa'!$B:$AS,1,FALSE)</f>
        <v>Serviços</v>
      </c>
    </row>
    <row r="17712" spans="1:12" x14ac:dyDescent="0.3">
      <c r="A17712" s="82" t="str">
        <f t="shared" si="554"/>
        <v>2020</v>
      </c>
      <c r="B17712" s="263" t="s">
        <v>2228</v>
      </c>
      <c r="C17712" s="264" t="s">
        <v>138</v>
      </c>
      <c r="D17712" s="74" t="str">
        <f t="shared" si="553"/>
        <v>mar/2020</v>
      </c>
      <c r="E17712" s="267">
        <v>43909</v>
      </c>
      <c r="F17712" s="285" t="s">
        <v>3376</v>
      </c>
      <c r="G17712" s="285" t="s">
        <v>2229</v>
      </c>
      <c r="H17712" s="268" t="s">
        <v>5327</v>
      </c>
      <c r="I17712" s="268" t="s">
        <v>130</v>
      </c>
      <c r="J17712" s="268">
        <v>-654.41</v>
      </c>
      <c r="K17712" s="83" t="str">
        <f>IFERROR(IFERROR(VLOOKUP(I17712,'DE-PARA'!B:D,3,0),VLOOKUP(I17712,'DE-PARA'!C:D,2,0)),"NÃO ENCONTRADO")</f>
        <v>Rescisões Trabalhistas</v>
      </c>
      <c r="L17712" s="50" t="str">
        <f>VLOOKUP(K17712,'Base -Receita-Despesa'!$B:$AS,1,FALSE)</f>
        <v>Rescisões Trabalhistas</v>
      </c>
    </row>
    <row r="17713" spans="1:12" x14ac:dyDescent="0.3">
      <c r="A17713" s="82" t="str">
        <f t="shared" si="554"/>
        <v>2020</v>
      </c>
      <c r="B17713" s="263" t="s">
        <v>2228</v>
      </c>
      <c r="C17713" s="264" t="s">
        <v>138</v>
      </c>
      <c r="D17713" s="74" t="str">
        <f t="shared" si="553"/>
        <v>mar/2020</v>
      </c>
      <c r="E17713" s="267">
        <v>43909</v>
      </c>
      <c r="F17713" s="285">
        <v>482</v>
      </c>
      <c r="G17713" s="285" t="s">
        <v>2229</v>
      </c>
      <c r="H17713" s="268" t="s">
        <v>4391</v>
      </c>
      <c r="I17713" s="268" t="s">
        <v>2202</v>
      </c>
      <c r="J17713" s="269">
        <v>-6438.28</v>
      </c>
      <c r="K17713" s="83" t="str">
        <f>IFERROR(IFERROR(VLOOKUP(I17713,'DE-PARA'!B:D,3,0),VLOOKUP(I17713,'DE-PARA'!C:D,2,0)),"NÃO ENCONTRADO")</f>
        <v>Serviços</v>
      </c>
      <c r="L17713" s="50" t="str">
        <f>VLOOKUP(K17713,'Base -Receita-Despesa'!$B:$AS,1,FALSE)</f>
        <v>Serviços</v>
      </c>
    </row>
    <row r="17714" spans="1:12" x14ac:dyDescent="0.3">
      <c r="A17714" s="82" t="str">
        <f t="shared" si="554"/>
        <v>2020</v>
      </c>
      <c r="B17714" s="263" t="s">
        <v>2228</v>
      </c>
      <c r="C17714" s="264" t="s">
        <v>138</v>
      </c>
      <c r="D17714" s="74" t="str">
        <f t="shared" si="553"/>
        <v>mar/2020</v>
      </c>
      <c r="E17714" s="267">
        <v>43909</v>
      </c>
      <c r="F17714" s="285" t="s">
        <v>1261</v>
      </c>
      <c r="G17714" s="285" t="s">
        <v>2229</v>
      </c>
      <c r="H17714" s="268" t="s">
        <v>2250</v>
      </c>
      <c r="I17714" s="268" t="s">
        <v>135</v>
      </c>
      <c r="J17714" s="268">
        <v>-9.5</v>
      </c>
      <c r="K17714" s="83" t="str">
        <f>IFERROR(IFERROR(VLOOKUP(I17714,'DE-PARA'!B:D,3,0),VLOOKUP(I17714,'DE-PARA'!C:D,2,0)),"NÃO ENCONTRADO")</f>
        <v>Outras Saídas</v>
      </c>
      <c r="L17714" s="50" t="str">
        <f>VLOOKUP(K17714,'Base -Receita-Despesa'!$B:$AS,1,FALSE)</f>
        <v>Outras Saídas</v>
      </c>
    </row>
    <row r="17715" spans="1:12" x14ac:dyDescent="0.3">
      <c r="A17715" s="82" t="str">
        <f t="shared" si="554"/>
        <v>2020</v>
      </c>
      <c r="B17715" s="263" t="s">
        <v>2228</v>
      </c>
      <c r="C17715" s="264" t="s">
        <v>138</v>
      </c>
      <c r="D17715" s="74" t="str">
        <f t="shared" si="553"/>
        <v>mar/2020</v>
      </c>
      <c r="E17715" s="267">
        <v>43909</v>
      </c>
      <c r="F17715" s="285" t="s">
        <v>1261</v>
      </c>
      <c r="G17715" s="285" t="s">
        <v>2229</v>
      </c>
      <c r="H17715" s="268" t="s">
        <v>671</v>
      </c>
      <c r="I17715" s="268" t="s">
        <v>135</v>
      </c>
      <c r="J17715" s="268">
        <v>-36.5</v>
      </c>
      <c r="K17715" s="83" t="str">
        <f>IFERROR(IFERROR(VLOOKUP(I17715,'DE-PARA'!B:D,3,0),VLOOKUP(I17715,'DE-PARA'!C:D,2,0)),"NÃO ENCONTRADO")</f>
        <v>Outras Saídas</v>
      </c>
      <c r="L17715" s="50" t="str">
        <f>VLOOKUP(K17715,'Base -Receita-Despesa'!$B:$AS,1,FALSE)</f>
        <v>Outras Saídas</v>
      </c>
    </row>
    <row r="17716" spans="1:12" x14ac:dyDescent="0.3">
      <c r="A17716" s="82" t="str">
        <f t="shared" si="554"/>
        <v>2020</v>
      </c>
      <c r="B17716" s="263" t="s">
        <v>2240</v>
      </c>
      <c r="C17716" s="264" t="s">
        <v>138</v>
      </c>
      <c r="D17716" s="74" t="str">
        <f t="shared" si="553"/>
        <v>mar/2020</v>
      </c>
      <c r="E17716" s="267">
        <v>43910</v>
      </c>
      <c r="F17716" s="285" t="s">
        <v>5130</v>
      </c>
      <c r="G17716" s="285" t="s">
        <v>2229</v>
      </c>
      <c r="H17716" s="268" t="s">
        <v>72</v>
      </c>
      <c r="I17716" s="268" t="s">
        <v>1064</v>
      </c>
      <c r="J17716" s="287">
        <v>-9000000</v>
      </c>
      <c r="K17716" s="83" t="str">
        <f>IFERROR(IFERROR(VLOOKUP(I17716,'DE-PARA'!B:D,3,0),VLOOKUP(I17716,'DE-PARA'!C:D,2,0)),"NÃO ENCONTRADO")</f>
        <v>Saídas Da C/A Por Regates (-)</v>
      </c>
      <c r="L17716" s="50" t="str">
        <f>VLOOKUP(K17716,'Base -Receita-Despesa'!$B:$AS,1,FALSE)</f>
        <v>SAÍDAS DA C/A POR REGATES (-)</v>
      </c>
    </row>
    <row r="17717" spans="1:12" x14ac:dyDescent="0.3">
      <c r="A17717" s="82" t="str">
        <f t="shared" si="554"/>
        <v>2020</v>
      </c>
      <c r="B17717" s="263" t="s">
        <v>2240</v>
      </c>
      <c r="C17717" s="264" t="s">
        <v>138</v>
      </c>
      <c r="D17717" s="74" t="str">
        <f t="shared" si="553"/>
        <v>mar/2020</v>
      </c>
      <c r="E17717" s="267">
        <v>43910</v>
      </c>
      <c r="F17717" s="285" t="s">
        <v>161</v>
      </c>
      <c r="G17717" s="285" t="s">
        <v>2229</v>
      </c>
      <c r="H17717" s="268" t="s">
        <v>161</v>
      </c>
      <c r="I17717" s="268" t="s">
        <v>2168</v>
      </c>
      <c r="J17717" s="287">
        <v>2628792.0099999998</v>
      </c>
      <c r="K17717" s="83" t="str">
        <f>IFERROR(IFERROR(VLOOKUP(I17717,'DE-PARA'!B:D,3,0),VLOOKUP(I17717,'DE-PARA'!C:D,2,0)),"NÃO ENCONTRADO")</f>
        <v>Repasses Contrato de Gestão</v>
      </c>
      <c r="L17717" s="50" t="str">
        <f>VLOOKUP(K17717,'Base -Receita-Despesa'!$B:$AS,1,FALSE)</f>
        <v>Repasses Contrato de Gestão</v>
      </c>
    </row>
    <row r="17718" spans="1:12" x14ac:dyDescent="0.3">
      <c r="A17718" s="82" t="str">
        <f t="shared" si="554"/>
        <v>2020</v>
      </c>
      <c r="B17718" s="263" t="s">
        <v>2240</v>
      </c>
      <c r="C17718" s="264" t="s">
        <v>138</v>
      </c>
      <c r="D17718" s="74" t="str">
        <f t="shared" si="553"/>
        <v>mar/2020</v>
      </c>
      <c r="E17718" s="267">
        <v>43910</v>
      </c>
      <c r="F17718" s="285" t="s">
        <v>161</v>
      </c>
      <c r="G17718" s="285" t="s">
        <v>2229</v>
      </c>
      <c r="H17718" s="268" t="s">
        <v>161</v>
      </c>
      <c r="I17718" s="268" t="s">
        <v>2168</v>
      </c>
      <c r="J17718" s="287">
        <v>915191.59</v>
      </c>
      <c r="K17718" s="83" t="str">
        <f>IFERROR(IFERROR(VLOOKUP(I17718,'DE-PARA'!B:D,3,0),VLOOKUP(I17718,'DE-PARA'!C:D,2,0)),"NÃO ENCONTRADO")</f>
        <v>Repasses Contrato de Gestão</v>
      </c>
      <c r="L17718" s="50" t="str">
        <f>VLOOKUP(K17718,'Base -Receita-Despesa'!$B:$AS,1,FALSE)</f>
        <v>Repasses Contrato de Gestão</v>
      </c>
    </row>
    <row r="17719" spans="1:12" x14ac:dyDescent="0.3">
      <c r="A17719" s="82" t="str">
        <f t="shared" si="554"/>
        <v>2020</v>
      </c>
      <c r="B17719" s="263" t="s">
        <v>2240</v>
      </c>
      <c r="C17719" s="264" t="s">
        <v>138</v>
      </c>
      <c r="D17719" s="74" t="str">
        <f t="shared" si="553"/>
        <v>mar/2020</v>
      </c>
      <c r="E17719" s="267">
        <v>43910</v>
      </c>
      <c r="F17719" s="285" t="s">
        <v>161</v>
      </c>
      <c r="G17719" s="285" t="s">
        <v>2229</v>
      </c>
      <c r="H17719" s="268" t="s">
        <v>161</v>
      </c>
      <c r="I17719" s="268" t="s">
        <v>2168</v>
      </c>
      <c r="J17719" s="287">
        <v>3354944.21</v>
      </c>
      <c r="K17719" s="83" t="str">
        <f>IFERROR(IFERROR(VLOOKUP(I17719,'DE-PARA'!B:D,3,0),VLOOKUP(I17719,'DE-PARA'!C:D,2,0)),"NÃO ENCONTRADO")</f>
        <v>Repasses Contrato de Gestão</v>
      </c>
      <c r="L17719" s="50" t="str">
        <f>VLOOKUP(K17719,'Base -Receita-Despesa'!$B:$AS,1,FALSE)</f>
        <v>Repasses Contrato de Gestão</v>
      </c>
    </row>
    <row r="17720" spans="1:12" x14ac:dyDescent="0.3">
      <c r="A17720" s="82" t="str">
        <f t="shared" si="554"/>
        <v>2020</v>
      </c>
      <c r="B17720" s="263" t="s">
        <v>2240</v>
      </c>
      <c r="C17720" s="264" t="s">
        <v>138</v>
      </c>
      <c r="D17720" s="74" t="str">
        <f t="shared" si="553"/>
        <v>mar/2020</v>
      </c>
      <c r="E17720" s="267">
        <v>43910</v>
      </c>
      <c r="F17720" s="285" t="s">
        <v>161</v>
      </c>
      <c r="G17720" s="285" t="s">
        <v>2229</v>
      </c>
      <c r="H17720" s="268" t="s">
        <v>161</v>
      </c>
      <c r="I17720" s="268" t="s">
        <v>2168</v>
      </c>
      <c r="J17720" s="287">
        <v>1944317.25</v>
      </c>
      <c r="K17720" s="83" t="str">
        <f>IFERROR(IFERROR(VLOOKUP(I17720,'DE-PARA'!B:D,3,0),VLOOKUP(I17720,'DE-PARA'!C:D,2,0)),"NÃO ENCONTRADO")</f>
        <v>Repasses Contrato de Gestão</v>
      </c>
      <c r="L17720" s="50" t="str">
        <f>VLOOKUP(K17720,'Base -Receita-Despesa'!$B:$AS,1,FALSE)</f>
        <v>Repasses Contrato de Gestão</v>
      </c>
    </row>
    <row r="17721" spans="1:12" x14ac:dyDescent="0.3">
      <c r="A17721" s="82" t="str">
        <f t="shared" si="554"/>
        <v>2020</v>
      </c>
      <c r="B17721" s="263" t="s">
        <v>2240</v>
      </c>
      <c r="C17721" s="264" t="s">
        <v>138</v>
      </c>
      <c r="D17721" s="74" t="str">
        <f t="shared" si="553"/>
        <v>mar/2020</v>
      </c>
      <c r="E17721" s="267">
        <v>43910</v>
      </c>
      <c r="F17721" s="285" t="s">
        <v>5127</v>
      </c>
      <c r="G17721" s="285" t="s">
        <v>2229</v>
      </c>
      <c r="H17721" s="268" t="s">
        <v>2251</v>
      </c>
      <c r="I17721" s="268" t="s">
        <v>126</v>
      </c>
      <c r="J17721" s="287">
        <v>-500000</v>
      </c>
      <c r="K17721" s="83" t="str">
        <f>IFERROR(IFERROR(VLOOKUP(I17721,'DE-PARA'!B:D,3,0),VLOOKUP(I17721,'DE-PARA'!C:D,2,0)),"NÃO ENCONTRADO")</f>
        <v>TEV – Transferências Entre Contas (Entradas)</v>
      </c>
      <c r="L17721" s="50" t="str">
        <f>VLOOKUP(K17721,'Base -Receita-Despesa'!$B:$AS,1,FALSE)</f>
        <v>TEV – Transferências Entre Contas (Entradas)</v>
      </c>
    </row>
    <row r="17722" spans="1:12" x14ac:dyDescent="0.3">
      <c r="A17722" s="82" t="str">
        <f t="shared" si="554"/>
        <v>2020</v>
      </c>
      <c r="B17722" s="263" t="s">
        <v>2228</v>
      </c>
      <c r="C17722" s="264" t="s">
        <v>138</v>
      </c>
      <c r="D17722" s="74" t="str">
        <f t="shared" si="553"/>
        <v>mar/2020</v>
      </c>
      <c r="E17722" s="267">
        <v>43910</v>
      </c>
      <c r="F17722" s="285" t="s">
        <v>5130</v>
      </c>
      <c r="G17722" s="285" t="s">
        <v>2229</v>
      </c>
      <c r="H17722" s="268" t="s">
        <v>72</v>
      </c>
      <c r="I17722" s="268" t="s">
        <v>1064</v>
      </c>
      <c r="J17722" s="269">
        <v>-1677000</v>
      </c>
      <c r="K17722" s="83" t="str">
        <f>IFERROR(IFERROR(VLOOKUP(I17722,'DE-PARA'!B:D,3,0),VLOOKUP(I17722,'DE-PARA'!C:D,2,0)),"NÃO ENCONTRADO")</f>
        <v>Saídas Da C/A Por Regates (-)</v>
      </c>
      <c r="L17722" s="50" t="str">
        <f>VLOOKUP(K17722,'Base -Receita-Despesa'!$B:$AS,1,FALSE)</f>
        <v>SAÍDAS DA C/A POR REGATES (-)</v>
      </c>
    </row>
    <row r="17723" spans="1:12" x14ac:dyDescent="0.3">
      <c r="A17723" s="82" t="str">
        <f t="shared" si="554"/>
        <v>2020</v>
      </c>
      <c r="B17723" s="263" t="s">
        <v>2228</v>
      </c>
      <c r="C17723" s="264" t="s">
        <v>138</v>
      </c>
      <c r="D17723" s="74" t="str">
        <f t="shared" si="553"/>
        <v>mar/2020</v>
      </c>
      <c r="E17723" s="267">
        <v>43910</v>
      </c>
      <c r="F17723" s="285" t="s">
        <v>5127</v>
      </c>
      <c r="G17723" s="285" t="s">
        <v>2229</v>
      </c>
      <c r="H17723" s="268" t="s">
        <v>2251</v>
      </c>
      <c r="I17723" s="268" t="s">
        <v>126</v>
      </c>
      <c r="J17723" s="269">
        <v>500000</v>
      </c>
      <c r="K17723" s="83" t="str">
        <f>IFERROR(IFERROR(VLOOKUP(I17723,'DE-PARA'!B:D,3,0),VLOOKUP(I17723,'DE-PARA'!C:D,2,0)),"NÃO ENCONTRADO")</f>
        <v>TEV – Transferências Entre Contas (Entradas)</v>
      </c>
      <c r="L17723" s="50" t="str">
        <f>VLOOKUP(K17723,'Base -Receita-Despesa'!$B:$AS,1,FALSE)</f>
        <v>TEV – Transferências Entre Contas (Entradas)</v>
      </c>
    </row>
    <row r="17724" spans="1:12" x14ac:dyDescent="0.3">
      <c r="A17724" s="82" t="str">
        <f t="shared" si="554"/>
        <v>2020</v>
      </c>
      <c r="B17724" s="263" t="s">
        <v>2228</v>
      </c>
      <c r="C17724" s="264" t="s">
        <v>138</v>
      </c>
      <c r="D17724" s="74" t="str">
        <f t="shared" si="553"/>
        <v>mar/2020</v>
      </c>
      <c r="E17724" s="267">
        <v>43910</v>
      </c>
      <c r="F17724" s="285">
        <v>8049279</v>
      </c>
      <c r="G17724" s="285" t="s">
        <v>2229</v>
      </c>
      <c r="H17724" s="268" t="s">
        <v>3582</v>
      </c>
      <c r="I17724" s="268" t="s">
        <v>151</v>
      </c>
      <c r="J17724" s="269">
        <v>-3215.47</v>
      </c>
      <c r="K17724" s="83" t="str">
        <f>IFERROR(IFERROR(VLOOKUP(I17724,'DE-PARA'!B:D,3,0),VLOOKUP(I17724,'DE-PARA'!C:D,2,0)),"NÃO ENCONTRADO")</f>
        <v>Concessionárias (água, luz e telefone)</v>
      </c>
      <c r="L17724" s="50" t="str">
        <f>VLOOKUP(K17724,'Base -Receita-Despesa'!$B:$AS,1,FALSE)</f>
        <v>Concessionárias (água, luz e telefone)</v>
      </c>
    </row>
    <row r="17725" spans="1:12" x14ac:dyDescent="0.3">
      <c r="A17725" s="82" t="str">
        <f t="shared" si="554"/>
        <v>2020</v>
      </c>
      <c r="B17725" s="263" t="s">
        <v>2228</v>
      </c>
      <c r="C17725" s="264" t="s">
        <v>138</v>
      </c>
      <c r="D17725" s="74" t="str">
        <f t="shared" si="553"/>
        <v>mar/2020</v>
      </c>
      <c r="E17725" s="267">
        <v>43910</v>
      </c>
      <c r="F17725" s="285">
        <v>8049278</v>
      </c>
      <c r="G17725" s="285" t="s">
        <v>2229</v>
      </c>
      <c r="H17725" s="268" t="s">
        <v>3582</v>
      </c>
      <c r="I17725" s="268" t="s">
        <v>151</v>
      </c>
      <c r="J17725" s="269">
        <v>-2304.58</v>
      </c>
      <c r="K17725" s="83" t="str">
        <f>IFERROR(IFERROR(VLOOKUP(I17725,'DE-PARA'!B:D,3,0),VLOOKUP(I17725,'DE-PARA'!C:D,2,0)),"NÃO ENCONTRADO")</f>
        <v>Concessionárias (água, luz e telefone)</v>
      </c>
      <c r="L17725" s="50" t="str">
        <f>VLOOKUP(K17725,'Base -Receita-Despesa'!$B:$AS,1,FALSE)</f>
        <v>Concessionárias (água, luz e telefone)</v>
      </c>
    </row>
    <row r="17726" spans="1:12" x14ac:dyDescent="0.3">
      <c r="A17726" s="82" t="str">
        <f t="shared" si="554"/>
        <v>2020</v>
      </c>
      <c r="B17726" s="263" t="s">
        <v>2228</v>
      </c>
      <c r="C17726" s="264" t="s">
        <v>138</v>
      </c>
      <c r="D17726" s="74" t="str">
        <f t="shared" si="553"/>
        <v>mar/2020</v>
      </c>
      <c r="E17726" s="267">
        <v>43910</v>
      </c>
      <c r="F17726" s="285">
        <v>2914</v>
      </c>
      <c r="G17726" s="285" t="s">
        <v>2229</v>
      </c>
      <c r="H17726" s="268" t="s">
        <v>2322</v>
      </c>
      <c r="I17726" s="268" t="s">
        <v>120</v>
      </c>
      <c r="J17726" s="269">
        <v>-1420.63</v>
      </c>
      <c r="K17726" s="83" t="str">
        <f>IFERROR(IFERROR(VLOOKUP(I17726,'DE-PARA'!B:D,3,0),VLOOKUP(I17726,'DE-PARA'!C:D,2,0)),"NÃO ENCONTRADO")</f>
        <v>Serviços</v>
      </c>
      <c r="L17726" s="50" t="str">
        <f>VLOOKUP(K17726,'Base -Receita-Despesa'!$B:$AS,1,FALSE)</f>
        <v>Serviços</v>
      </c>
    </row>
    <row r="17727" spans="1:12" x14ac:dyDescent="0.3">
      <c r="A17727" s="82" t="str">
        <f t="shared" si="554"/>
        <v>2020</v>
      </c>
      <c r="B17727" s="263" t="s">
        <v>2228</v>
      </c>
      <c r="C17727" s="264" t="s">
        <v>138</v>
      </c>
      <c r="D17727" s="74" t="str">
        <f t="shared" si="553"/>
        <v>mar/2020</v>
      </c>
      <c r="E17727" s="267">
        <v>43910</v>
      </c>
      <c r="F17727" s="285">
        <v>301306</v>
      </c>
      <c r="G17727" s="285" t="s">
        <v>2284</v>
      </c>
      <c r="H17727" s="268" t="s">
        <v>222</v>
      </c>
      <c r="I17727" s="268" t="s">
        <v>2181</v>
      </c>
      <c r="J17727" s="269">
        <v>-2194.2399999999998</v>
      </c>
      <c r="K17727" s="83" t="str">
        <f>IFERROR(IFERROR(VLOOKUP(I17727,'DE-PARA'!B:D,3,0),VLOOKUP(I17727,'DE-PARA'!C:D,2,0)),"NÃO ENCONTRADO")</f>
        <v>Materiais</v>
      </c>
      <c r="L17727" s="50" t="str">
        <f>VLOOKUP(K17727,'Base -Receita-Despesa'!$B:$AS,1,FALSE)</f>
        <v>Materiais</v>
      </c>
    </row>
    <row r="17728" spans="1:12" x14ac:dyDescent="0.3">
      <c r="A17728" s="82" t="str">
        <f t="shared" si="554"/>
        <v>2020</v>
      </c>
      <c r="B17728" s="263" t="s">
        <v>2228</v>
      </c>
      <c r="C17728" s="264" t="s">
        <v>138</v>
      </c>
      <c r="D17728" s="74" t="str">
        <f t="shared" si="553"/>
        <v>mar/2020</v>
      </c>
      <c r="E17728" s="267">
        <v>43910</v>
      </c>
      <c r="F17728" s="285">
        <v>24153</v>
      </c>
      <c r="G17728" s="285" t="s">
        <v>2229</v>
      </c>
      <c r="H17728" s="268" t="s">
        <v>4591</v>
      </c>
      <c r="I17728" s="268" t="s">
        <v>151</v>
      </c>
      <c r="J17728" s="268">
        <v>-420</v>
      </c>
      <c r="K17728" s="83" t="str">
        <f>IFERROR(IFERROR(VLOOKUP(I17728,'DE-PARA'!B:D,3,0),VLOOKUP(I17728,'DE-PARA'!C:D,2,0)),"NÃO ENCONTRADO")</f>
        <v>Concessionárias (água, luz e telefone)</v>
      </c>
      <c r="L17728" s="50" t="str">
        <f>VLOOKUP(K17728,'Base -Receita-Despesa'!$B:$AS,1,FALSE)</f>
        <v>Concessionárias (água, luz e telefone)</v>
      </c>
    </row>
    <row r="17729" spans="1:12" x14ac:dyDescent="0.3">
      <c r="A17729" s="82" t="str">
        <f t="shared" si="554"/>
        <v>2020</v>
      </c>
      <c r="B17729" s="263" t="s">
        <v>2228</v>
      </c>
      <c r="C17729" s="264" t="s">
        <v>138</v>
      </c>
      <c r="D17729" s="74" t="str">
        <f t="shared" si="553"/>
        <v>mar/2020</v>
      </c>
      <c r="E17729" s="267">
        <v>43910</v>
      </c>
      <c r="F17729" s="285">
        <v>175941</v>
      </c>
      <c r="G17729" s="285" t="s">
        <v>2229</v>
      </c>
      <c r="H17729" s="268" t="s">
        <v>5214</v>
      </c>
      <c r="I17729" s="268" t="s">
        <v>145</v>
      </c>
      <c r="J17729" s="268">
        <v>-597.97</v>
      </c>
      <c r="K17729" s="83" t="str">
        <f>IFERROR(IFERROR(VLOOKUP(I17729,'DE-PARA'!B:D,3,0),VLOOKUP(I17729,'DE-PARA'!C:D,2,0)),"NÃO ENCONTRADO")</f>
        <v>Serviços</v>
      </c>
      <c r="L17729" s="50" t="str">
        <f>VLOOKUP(K17729,'Base -Receita-Despesa'!$B:$AS,1,FALSE)</f>
        <v>Serviços</v>
      </c>
    </row>
    <row r="17730" spans="1:12" x14ac:dyDescent="0.3">
      <c r="A17730" s="82" t="str">
        <f t="shared" si="554"/>
        <v>2020</v>
      </c>
      <c r="B17730" s="263" t="s">
        <v>2228</v>
      </c>
      <c r="C17730" s="264" t="s">
        <v>138</v>
      </c>
      <c r="D17730" s="74" t="str">
        <f t="shared" si="553"/>
        <v>mar/2020</v>
      </c>
      <c r="E17730" s="267">
        <v>43910</v>
      </c>
      <c r="F17730" s="285">
        <v>111172</v>
      </c>
      <c r="G17730" s="285" t="s">
        <v>2229</v>
      </c>
      <c r="H17730" s="268" t="s">
        <v>528</v>
      </c>
      <c r="I17730" s="268" t="s">
        <v>2182</v>
      </c>
      <c r="J17730" s="269">
        <v>-3588.6</v>
      </c>
      <c r="K17730" s="83" t="str">
        <f>IFERROR(IFERROR(VLOOKUP(I17730,'DE-PARA'!B:D,3,0),VLOOKUP(I17730,'DE-PARA'!C:D,2,0)),"NÃO ENCONTRADO")</f>
        <v>Materiais</v>
      </c>
      <c r="L17730" s="50" t="str">
        <f>VLOOKUP(K17730,'Base -Receita-Despesa'!$B:$AS,1,FALSE)</f>
        <v>Materiais</v>
      </c>
    </row>
    <row r="17731" spans="1:12" x14ac:dyDescent="0.3">
      <c r="A17731" s="82" t="str">
        <f t="shared" si="554"/>
        <v>2020</v>
      </c>
      <c r="B17731" s="263" t="s">
        <v>2228</v>
      </c>
      <c r="C17731" s="264" t="s">
        <v>138</v>
      </c>
      <c r="D17731" s="74" t="str">
        <f t="shared" si="553"/>
        <v>mar/2020</v>
      </c>
      <c r="E17731" s="267">
        <v>43910</v>
      </c>
      <c r="F17731" s="285">
        <v>19439</v>
      </c>
      <c r="G17731" s="285" t="s">
        <v>2229</v>
      </c>
      <c r="H17731" s="268" t="s">
        <v>3145</v>
      </c>
      <c r="I17731" s="268" t="s">
        <v>2181</v>
      </c>
      <c r="J17731" s="268">
        <v>-640</v>
      </c>
      <c r="K17731" s="83" t="str">
        <f>IFERROR(IFERROR(VLOOKUP(I17731,'DE-PARA'!B:D,3,0),VLOOKUP(I17731,'DE-PARA'!C:D,2,0)),"NÃO ENCONTRADO")</f>
        <v>Materiais</v>
      </c>
      <c r="L17731" s="50" t="str">
        <f>VLOOKUP(K17731,'Base -Receita-Despesa'!$B:$AS,1,FALSE)</f>
        <v>Materiais</v>
      </c>
    </row>
    <row r="17732" spans="1:12" x14ac:dyDescent="0.3">
      <c r="A17732" s="82" t="str">
        <f t="shared" si="554"/>
        <v>2020</v>
      </c>
      <c r="B17732" s="263" t="s">
        <v>2228</v>
      </c>
      <c r="C17732" s="264" t="s">
        <v>138</v>
      </c>
      <c r="D17732" s="74" t="str">
        <f t="shared" ref="D17732:D17795" si="555">TEXT(E17732,"mmm/aaaa")</f>
        <v>mar/2020</v>
      </c>
      <c r="E17732" s="267">
        <v>43910</v>
      </c>
      <c r="F17732" s="285" t="s">
        <v>5330</v>
      </c>
      <c r="G17732" s="285" t="s">
        <v>2229</v>
      </c>
      <c r="H17732" s="268" t="s">
        <v>2668</v>
      </c>
      <c r="I17732" s="268" t="s">
        <v>540</v>
      </c>
      <c r="J17732" s="268">
        <v>-170.19</v>
      </c>
      <c r="K17732" s="83" t="str">
        <f>IFERROR(IFERROR(VLOOKUP(I17732,'DE-PARA'!B:D,3,0),VLOOKUP(I17732,'DE-PARA'!C:D,2,0)),"NÃO ENCONTRADO")</f>
        <v>Tributos, Taxas e Contribuições</v>
      </c>
      <c r="L17732" s="50" t="str">
        <f>VLOOKUP(K17732,'Base -Receita-Despesa'!$B:$AS,1,FALSE)</f>
        <v>Tributos, Taxas e Contribuições</v>
      </c>
    </row>
    <row r="17733" spans="1:12" x14ac:dyDescent="0.3">
      <c r="A17733" s="82" t="str">
        <f t="shared" si="554"/>
        <v>2020</v>
      </c>
      <c r="B17733" s="263" t="s">
        <v>2228</v>
      </c>
      <c r="C17733" s="264" t="s">
        <v>138</v>
      </c>
      <c r="D17733" s="74" t="str">
        <f t="shared" si="555"/>
        <v>mar/2020</v>
      </c>
      <c r="E17733" s="267">
        <v>43910</v>
      </c>
      <c r="F17733" s="285" t="s">
        <v>5331</v>
      </c>
      <c r="G17733" s="285" t="s">
        <v>2229</v>
      </c>
      <c r="H17733" s="268" t="s">
        <v>4736</v>
      </c>
      <c r="I17733" s="268" t="s">
        <v>188</v>
      </c>
      <c r="J17733" s="269">
        <v>-1894.35</v>
      </c>
      <c r="K17733" s="83" t="str">
        <f>IFERROR(IFERROR(VLOOKUP(I17733,'DE-PARA'!B:D,3,0),VLOOKUP(I17733,'DE-PARA'!C:D,2,0)),"NÃO ENCONTRADO")</f>
        <v>Serviços</v>
      </c>
      <c r="L17733" s="50" t="str">
        <f>VLOOKUP(K17733,'Base -Receita-Despesa'!$B:$AS,1,FALSE)</f>
        <v>Serviços</v>
      </c>
    </row>
    <row r="17734" spans="1:12" x14ac:dyDescent="0.3">
      <c r="A17734" s="82" t="str">
        <f t="shared" si="554"/>
        <v>2020</v>
      </c>
      <c r="B17734" s="263" t="s">
        <v>2228</v>
      </c>
      <c r="C17734" s="264" t="s">
        <v>138</v>
      </c>
      <c r="D17734" s="74" t="str">
        <f t="shared" si="555"/>
        <v>mar/2020</v>
      </c>
      <c r="E17734" s="267">
        <v>43910</v>
      </c>
      <c r="F17734" s="285" t="s">
        <v>5332</v>
      </c>
      <c r="G17734" s="285" t="s">
        <v>2229</v>
      </c>
      <c r="H17734" s="268" t="s">
        <v>4736</v>
      </c>
      <c r="I17734" s="268" t="s">
        <v>179</v>
      </c>
      <c r="J17734" s="268">
        <v>-876.47</v>
      </c>
      <c r="K17734" s="83" t="str">
        <f>IFERROR(IFERROR(VLOOKUP(I17734,'DE-PARA'!B:D,3,0),VLOOKUP(I17734,'DE-PARA'!C:D,2,0)),"NÃO ENCONTRADO")</f>
        <v>Serviços</v>
      </c>
      <c r="L17734" s="50" t="str">
        <f>VLOOKUP(K17734,'Base -Receita-Despesa'!$B:$AS,1,FALSE)</f>
        <v>Serviços</v>
      </c>
    </row>
    <row r="17735" spans="1:12" x14ac:dyDescent="0.3">
      <c r="A17735" s="82" t="str">
        <f t="shared" si="554"/>
        <v>2020</v>
      </c>
      <c r="B17735" s="263" t="s">
        <v>2228</v>
      </c>
      <c r="C17735" s="264" t="s">
        <v>138</v>
      </c>
      <c r="D17735" s="74" t="str">
        <f t="shared" si="555"/>
        <v>mar/2020</v>
      </c>
      <c r="E17735" s="267">
        <v>43910</v>
      </c>
      <c r="F17735" s="285" t="s">
        <v>5333</v>
      </c>
      <c r="G17735" s="285" t="s">
        <v>2229</v>
      </c>
      <c r="H17735" s="268" t="s">
        <v>4736</v>
      </c>
      <c r="I17735" s="268" t="s">
        <v>179</v>
      </c>
      <c r="J17735" s="268">
        <v>-40.46</v>
      </c>
      <c r="K17735" s="83" t="str">
        <f>IFERROR(IFERROR(VLOOKUP(I17735,'DE-PARA'!B:D,3,0),VLOOKUP(I17735,'DE-PARA'!C:D,2,0)),"NÃO ENCONTRADO")</f>
        <v>Serviços</v>
      </c>
      <c r="L17735" s="50" t="str">
        <f>VLOOKUP(K17735,'Base -Receita-Despesa'!$B:$AS,1,FALSE)</f>
        <v>Serviços</v>
      </c>
    </row>
    <row r="17736" spans="1:12" x14ac:dyDescent="0.3">
      <c r="A17736" s="82" t="str">
        <f t="shared" si="554"/>
        <v>2020</v>
      </c>
      <c r="B17736" s="263" t="s">
        <v>2228</v>
      </c>
      <c r="C17736" s="264" t="s">
        <v>138</v>
      </c>
      <c r="D17736" s="74" t="str">
        <f t="shared" si="555"/>
        <v>mar/2020</v>
      </c>
      <c r="E17736" s="267">
        <v>43910</v>
      </c>
      <c r="F17736" s="285" t="s">
        <v>5334</v>
      </c>
      <c r="G17736" s="285" t="s">
        <v>2229</v>
      </c>
      <c r="H17736" s="268" t="s">
        <v>4736</v>
      </c>
      <c r="I17736" s="268" t="s">
        <v>188</v>
      </c>
      <c r="J17736" s="269">
        <v>-1894.35</v>
      </c>
      <c r="K17736" s="83" t="str">
        <f>IFERROR(IFERROR(VLOOKUP(I17736,'DE-PARA'!B:D,3,0),VLOOKUP(I17736,'DE-PARA'!C:D,2,0)),"NÃO ENCONTRADO")</f>
        <v>Serviços</v>
      </c>
      <c r="L17736" s="50" t="str">
        <f>VLOOKUP(K17736,'Base -Receita-Despesa'!$B:$AS,1,FALSE)</f>
        <v>Serviços</v>
      </c>
    </row>
    <row r="17737" spans="1:12" x14ac:dyDescent="0.3">
      <c r="A17737" s="82" t="str">
        <f t="shared" si="554"/>
        <v>2020</v>
      </c>
      <c r="B17737" s="263" t="s">
        <v>2228</v>
      </c>
      <c r="C17737" s="264" t="s">
        <v>138</v>
      </c>
      <c r="D17737" s="74" t="str">
        <f t="shared" si="555"/>
        <v>mar/2020</v>
      </c>
      <c r="E17737" s="267">
        <v>43910</v>
      </c>
      <c r="F17737" s="285" t="s">
        <v>5335</v>
      </c>
      <c r="G17737" s="285" t="s">
        <v>2229</v>
      </c>
      <c r="H17737" s="268" t="s">
        <v>5336</v>
      </c>
      <c r="I17737" s="268" t="s">
        <v>120</v>
      </c>
      <c r="J17737" s="268">
        <v>-78.03</v>
      </c>
      <c r="K17737" s="83" t="str">
        <f>IFERROR(IFERROR(VLOOKUP(I17737,'DE-PARA'!B:D,3,0),VLOOKUP(I17737,'DE-PARA'!C:D,2,0)),"NÃO ENCONTRADO")</f>
        <v>Serviços</v>
      </c>
      <c r="L17737" s="50" t="str">
        <f>VLOOKUP(K17737,'Base -Receita-Despesa'!$B:$AS,1,FALSE)</f>
        <v>Serviços</v>
      </c>
    </row>
    <row r="17738" spans="1:12" x14ac:dyDescent="0.3">
      <c r="A17738" s="82" t="str">
        <f t="shared" si="554"/>
        <v>2020</v>
      </c>
      <c r="B17738" s="263" t="s">
        <v>2228</v>
      </c>
      <c r="C17738" s="264" t="s">
        <v>138</v>
      </c>
      <c r="D17738" s="74" t="str">
        <f t="shared" si="555"/>
        <v>mar/2020</v>
      </c>
      <c r="E17738" s="267">
        <v>43910</v>
      </c>
      <c r="F17738" s="285" t="s">
        <v>5337</v>
      </c>
      <c r="G17738" s="285" t="s">
        <v>2229</v>
      </c>
      <c r="H17738" s="268" t="s">
        <v>4753</v>
      </c>
      <c r="I17738" s="268" t="s">
        <v>2176</v>
      </c>
      <c r="J17738" s="268">
        <v>-418.5</v>
      </c>
      <c r="K17738" s="83" t="str">
        <f>IFERROR(IFERROR(VLOOKUP(I17738,'DE-PARA'!B:D,3,0),VLOOKUP(I17738,'DE-PARA'!C:D,2,0)),"NÃO ENCONTRADO")</f>
        <v>Pessoal</v>
      </c>
      <c r="L17738" s="50" t="str">
        <f>VLOOKUP(K17738,'Base -Receita-Despesa'!$B:$AS,1,FALSE)</f>
        <v>Pessoal</v>
      </c>
    </row>
    <row r="17739" spans="1:12" x14ac:dyDescent="0.3">
      <c r="A17739" s="82" t="str">
        <f t="shared" si="554"/>
        <v>2020</v>
      </c>
      <c r="B17739" s="263" t="s">
        <v>2228</v>
      </c>
      <c r="C17739" s="264" t="s">
        <v>138</v>
      </c>
      <c r="D17739" s="74" t="str">
        <f t="shared" si="555"/>
        <v>mar/2020</v>
      </c>
      <c r="E17739" s="267">
        <v>43910</v>
      </c>
      <c r="F17739" s="285" t="s">
        <v>5338</v>
      </c>
      <c r="G17739" s="285" t="s">
        <v>2229</v>
      </c>
      <c r="H17739" s="268" t="s">
        <v>4753</v>
      </c>
      <c r="I17739" s="268" t="s">
        <v>2176</v>
      </c>
      <c r="J17739" s="268">
        <v>-924.42</v>
      </c>
      <c r="K17739" s="83" t="str">
        <f>IFERROR(IFERROR(VLOOKUP(I17739,'DE-PARA'!B:D,3,0),VLOOKUP(I17739,'DE-PARA'!C:D,2,0)),"NÃO ENCONTRADO")</f>
        <v>Pessoal</v>
      </c>
      <c r="L17739" s="50" t="str">
        <f>VLOOKUP(K17739,'Base -Receita-Despesa'!$B:$AS,1,FALSE)</f>
        <v>Pessoal</v>
      </c>
    </row>
    <row r="17740" spans="1:12" x14ac:dyDescent="0.3">
      <c r="A17740" s="82" t="str">
        <f t="shared" si="554"/>
        <v>2020</v>
      </c>
      <c r="B17740" s="263" t="s">
        <v>2228</v>
      </c>
      <c r="C17740" s="264" t="s">
        <v>138</v>
      </c>
      <c r="D17740" s="74" t="str">
        <f t="shared" si="555"/>
        <v>mar/2020</v>
      </c>
      <c r="E17740" s="267">
        <v>43910</v>
      </c>
      <c r="F17740" s="285" t="s">
        <v>5339</v>
      </c>
      <c r="G17740" s="285" t="s">
        <v>2229</v>
      </c>
      <c r="H17740" s="268" t="s">
        <v>257</v>
      </c>
      <c r="I17740" s="268" t="s">
        <v>145</v>
      </c>
      <c r="J17740" s="268">
        <v>-45.26</v>
      </c>
      <c r="K17740" s="83" t="str">
        <f>IFERROR(IFERROR(VLOOKUP(I17740,'DE-PARA'!B:D,3,0),VLOOKUP(I17740,'DE-PARA'!C:D,2,0)),"NÃO ENCONTRADO")</f>
        <v>Serviços</v>
      </c>
      <c r="L17740" s="50" t="str">
        <f>VLOOKUP(K17740,'Base -Receita-Despesa'!$B:$AS,1,FALSE)</f>
        <v>Serviços</v>
      </c>
    </row>
    <row r="17741" spans="1:12" x14ac:dyDescent="0.3">
      <c r="A17741" s="82" t="str">
        <f t="shared" si="554"/>
        <v>2020</v>
      </c>
      <c r="B17741" s="263" t="s">
        <v>2228</v>
      </c>
      <c r="C17741" s="264" t="s">
        <v>138</v>
      </c>
      <c r="D17741" s="74" t="str">
        <f t="shared" si="555"/>
        <v>mar/2020</v>
      </c>
      <c r="E17741" s="267">
        <v>43910</v>
      </c>
      <c r="F17741" s="285" t="s">
        <v>3084</v>
      </c>
      <c r="G17741" s="285" t="s">
        <v>2229</v>
      </c>
      <c r="H17741" s="268" t="s">
        <v>5049</v>
      </c>
      <c r="I17741" s="268" t="s">
        <v>2176</v>
      </c>
      <c r="J17741" s="269">
        <v>-6240.26</v>
      </c>
      <c r="K17741" s="83" t="str">
        <f>IFERROR(IFERROR(VLOOKUP(I17741,'DE-PARA'!B:D,3,0),VLOOKUP(I17741,'DE-PARA'!C:D,2,0)),"NÃO ENCONTRADO")</f>
        <v>Pessoal</v>
      </c>
      <c r="L17741" s="50" t="str">
        <f>VLOOKUP(K17741,'Base -Receita-Despesa'!$B:$AS,1,FALSE)</f>
        <v>Pessoal</v>
      </c>
    </row>
    <row r="17742" spans="1:12" x14ac:dyDescent="0.3">
      <c r="A17742" s="82" t="str">
        <f t="shared" si="554"/>
        <v>2020</v>
      </c>
      <c r="B17742" s="263" t="s">
        <v>2228</v>
      </c>
      <c r="C17742" s="264" t="s">
        <v>138</v>
      </c>
      <c r="D17742" s="74" t="str">
        <f t="shared" si="555"/>
        <v>mar/2020</v>
      </c>
      <c r="E17742" s="267">
        <v>43910</v>
      </c>
      <c r="F17742" s="285" t="s">
        <v>5340</v>
      </c>
      <c r="G17742" s="285" t="s">
        <v>2229</v>
      </c>
      <c r="H17742" s="268" t="s">
        <v>5049</v>
      </c>
      <c r="I17742" s="268" t="s">
        <v>2176</v>
      </c>
      <c r="J17742" s="269">
        <v>-6188.38</v>
      </c>
      <c r="K17742" s="83" t="str">
        <f>IFERROR(IFERROR(VLOOKUP(I17742,'DE-PARA'!B:D,3,0),VLOOKUP(I17742,'DE-PARA'!C:D,2,0)),"NÃO ENCONTRADO")</f>
        <v>Pessoal</v>
      </c>
      <c r="L17742" s="50" t="str">
        <f>VLOOKUP(K17742,'Base -Receita-Despesa'!$B:$AS,1,FALSE)</f>
        <v>Pessoal</v>
      </c>
    </row>
    <row r="17743" spans="1:12" x14ac:dyDescent="0.3">
      <c r="A17743" s="82" t="str">
        <f t="shared" si="554"/>
        <v>2020</v>
      </c>
      <c r="B17743" s="263" t="s">
        <v>2228</v>
      </c>
      <c r="C17743" s="264" t="s">
        <v>138</v>
      </c>
      <c r="D17743" s="74" t="str">
        <f t="shared" si="555"/>
        <v>mar/2020</v>
      </c>
      <c r="E17743" s="267">
        <v>43910</v>
      </c>
      <c r="F17743" s="285" t="s">
        <v>5341</v>
      </c>
      <c r="G17743" s="285" t="s">
        <v>2229</v>
      </c>
      <c r="H17743" s="268" t="s">
        <v>4768</v>
      </c>
      <c r="I17743" s="268" t="s">
        <v>118</v>
      </c>
      <c r="J17743" s="269">
        <v>-6903.77</v>
      </c>
      <c r="K17743" s="83" t="str">
        <f>IFERROR(IFERROR(VLOOKUP(I17743,'DE-PARA'!B:D,3,0),VLOOKUP(I17743,'DE-PARA'!C:D,2,0)),"NÃO ENCONTRADO")</f>
        <v>Serviços</v>
      </c>
      <c r="L17743" s="50" t="str">
        <f>VLOOKUP(K17743,'Base -Receita-Despesa'!$B:$AS,1,FALSE)</f>
        <v>Serviços</v>
      </c>
    </row>
    <row r="17744" spans="1:12" x14ac:dyDescent="0.3">
      <c r="A17744" s="82" t="str">
        <f t="shared" si="554"/>
        <v>2020</v>
      </c>
      <c r="B17744" s="263" t="s">
        <v>2228</v>
      </c>
      <c r="C17744" s="264" t="s">
        <v>138</v>
      </c>
      <c r="D17744" s="74" t="str">
        <f t="shared" si="555"/>
        <v>mar/2020</v>
      </c>
      <c r="E17744" s="267">
        <v>43910</v>
      </c>
      <c r="F17744" s="285" t="s">
        <v>5342</v>
      </c>
      <c r="G17744" s="285" t="s">
        <v>2229</v>
      </c>
      <c r="H17744" s="268" t="s">
        <v>4768</v>
      </c>
      <c r="I17744" s="268" t="s">
        <v>118</v>
      </c>
      <c r="J17744" s="269">
        <v>-4590.8999999999996</v>
      </c>
      <c r="K17744" s="83" t="str">
        <f>IFERROR(IFERROR(VLOOKUP(I17744,'DE-PARA'!B:D,3,0),VLOOKUP(I17744,'DE-PARA'!C:D,2,0)),"NÃO ENCONTRADO")</f>
        <v>Serviços</v>
      </c>
      <c r="L17744" s="50" t="str">
        <f>VLOOKUP(K17744,'Base -Receita-Despesa'!$B:$AS,1,FALSE)</f>
        <v>Serviços</v>
      </c>
    </row>
    <row r="17745" spans="1:12" x14ac:dyDescent="0.3">
      <c r="A17745" s="82" t="str">
        <f t="shared" si="554"/>
        <v>2020</v>
      </c>
      <c r="B17745" s="263" t="s">
        <v>2228</v>
      </c>
      <c r="C17745" s="264" t="s">
        <v>138</v>
      </c>
      <c r="D17745" s="74" t="str">
        <f t="shared" si="555"/>
        <v>mar/2020</v>
      </c>
      <c r="E17745" s="267">
        <v>43910</v>
      </c>
      <c r="F17745" s="285" t="s">
        <v>5343</v>
      </c>
      <c r="G17745" s="285" t="s">
        <v>2229</v>
      </c>
      <c r="H17745" s="268" t="s">
        <v>4768</v>
      </c>
      <c r="I17745" s="268" t="s">
        <v>118</v>
      </c>
      <c r="J17745" s="269">
        <v>-4590.8999999999996</v>
      </c>
      <c r="K17745" s="83" t="str">
        <f>IFERROR(IFERROR(VLOOKUP(I17745,'DE-PARA'!B:D,3,0),VLOOKUP(I17745,'DE-PARA'!C:D,2,0)),"NÃO ENCONTRADO")</f>
        <v>Serviços</v>
      </c>
      <c r="L17745" s="50" t="str">
        <f>VLOOKUP(K17745,'Base -Receita-Despesa'!$B:$AS,1,FALSE)</f>
        <v>Serviços</v>
      </c>
    </row>
    <row r="17746" spans="1:12" x14ac:dyDescent="0.3">
      <c r="A17746" s="82" t="str">
        <f t="shared" si="554"/>
        <v>2020</v>
      </c>
      <c r="B17746" s="263" t="s">
        <v>2228</v>
      </c>
      <c r="C17746" s="264" t="s">
        <v>138</v>
      </c>
      <c r="D17746" s="74" t="str">
        <f t="shared" si="555"/>
        <v>mar/2020</v>
      </c>
      <c r="E17746" s="267">
        <v>43910</v>
      </c>
      <c r="F17746" s="285" t="s">
        <v>5344</v>
      </c>
      <c r="G17746" s="285" t="s">
        <v>2229</v>
      </c>
      <c r="H17746" s="268" t="s">
        <v>180</v>
      </c>
      <c r="I17746" s="268" t="s">
        <v>181</v>
      </c>
      <c r="J17746" s="269">
        <v>-1177.19</v>
      </c>
      <c r="K17746" s="83" t="str">
        <f>IFERROR(IFERROR(VLOOKUP(I17746,'DE-PARA'!B:D,3,0),VLOOKUP(I17746,'DE-PARA'!C:D,2,0)),"NÃO ENCONTRADO")</f>
        <v>Serviços</v>
      </c>
      <c r="L17746" s="50" t="str">
        <f>VLOOKUP(K17746,'Base -Receita-Despesa'!$B:$AS,1,FALSE)</f>
        <v>Serviços</v>
      </c>
    </row>
    <row r="17747" spans="1:12" x14ac:dyDescent="0.3">
      <c r="A17747" s="82" t="str">
        <f t="shared" si="554"/>
        <v>2020</v>
      </c>
      <c r="B17747" s="263" t="s">
        <v>2228</v>
      </c>
      <c r="C17747" s="264" t="s">
        <v>138</v>
      </c>
      <c r="D17747" s="74" t="str">
        <f t="shared" si="555"/>
        <v>mar/2020</v>
      </c>
      <c r="E17747" s="267">
        <v>43910</v>
      </c>
      <c r="F17747" s="285" t="s">
        <v>5345</v>
      </c>
      <c r="G17747" s="285" t="s">
        <v>2229</v>
      </c>
      <c r="H17747" s="268" t="s">
        <v>180</v>
      </c>
      <c r="I17747" s="268" t="s">
        <v>181</v>
      </c>
      <c r="J17747" s="268">
        <v>-695.5</v>
      </c>
      <c r="K17747" s="83" t="str">
        <f>IFERROR(IFERROR(VLOOKUP(I17747,'DE-PARA'!B:D,3,0),VLOOKUP(I17747,'DE-PARA'!C:D,2,0)),"NÃO ENCONTRADO")</f>
        <v>Serviços</v>
      </c>
      <c r="L17747" s="50" t="str">
        <f>VLOOKUP(K17747,'Base -Receita-Despesa'!$B:$AS,1,FALSE)</f>
        <v>Serviços</v>
      </c>
    </row>
    <row r="17748" spans="1:12" x14ac:dyDescent="0.3">
      <c r="A17748" s="82" t="str">
        <f t="shared" si="554"/>
        <v>2020</v>
      </c>
      <c r="B17748" s="263" t="s">
        <v>2228</v>
      </c>
      <c r="C17748" s="264" t="s">
        <v>138</v>
      </c>
      <c r="D17748" s="74" t="str">
        <f t="shared" si="555"/>
        <v>mar/2020</v>
      </c>
      <c r="E17748" s="267">
        <v>43910</v>
      </c>
      <c r="F17748" s="285" t="s">
        <v>5346</v>
      </c>
      <c r="G17748" s="285" t="s">
        <v>2229</v>
      </c>
      <c r="H17748" s="268" t="s">
        <v>180</v>
      </c>
      <c r="I17748" s="268" t="s">
        <v>181</v>
      </c>
      <c r="J17748" s="269">
        <v>-1098.7</v>
      </c>
      <c r="K17748" s="83" t="str">
        <f>IFERROR(IFERROR(VLOOKUP(I17748,'DE-PARA'!B:D,3,0),VLOOKUP(I17748,'DE-PARA'!C:D,2,0)),"NÃO ENCONTRADO")</f>
        <v>Serviços</v>
      </c>
      <c r="L17748" s="50" t="str">
        <f>VLOOKUP(K17748,'Base -Receita-Despesa'!$B:$AS,1,FALSE)</f>
        <v>Serviços</v>
      </c>
    </row>
    <row r="17749" spans="1:12" x14ac:dyDescent="0.3">
      <c r="A17749" s="82" t="str">
        <f t="shared" si="554"/>
        <v>2020</v>
      </c>
      <c r="B17749" s="263" t="s">
        <v>2228</v>
      </c>
      <c r="C17749" s="264" t="s">
        <v>138</v>
      </c>
      <c r="D17749" s="74" t="str">
        <f t="shared" si="555"/>
        <v>mar/2020</v>
      </c>
      <c r="E17749" s="267">
        <v>43910</v>
      </c>
      <c r="F17749" s="285" t="s">
        <v>5347</v>
      </c>
      <c r="G17749" s="285" t="s">
        <v>2229</v>
      </c>
      <c r="H17749" s="268" t="s">
        <v>180</v>
      </c>
      <c r="I17749" s="268" t="s">
        <v>181</v>
      </c>
      <c r="J17749" s="268">
        <v>-649.14</v>
      </c>
      <c r="K17749" s="83" t="str">
        <f>IFERROR(IFERROR(VLOOKUP(I17749,'DE-PARA'!B:D,3,0),VLOOKUP(I17749,'DE-PARA'!C:D,2,0)),"NÃO ENCONTRADO")</f>
        <v>Serviços</v>
      </c>
      <c r="L17749" s="50" t="str">
        <f>VLOOKUP(K17749,'Base -Receita-Despesa'!$B:$AS,1,FALSE)</f>
        <v>Serviços</v>
      </c>
    </row>
    <row r="17750" spans="1:12" x14ac:dyDescent="0.3">
      <c r="A17750" s="82" t="str">
        <f t="shared" si="554"/>
        <v>2020</v>
      </c>
      <c r="B17750" s="263" t="s">
        <v>2228</v>
      </c>
      <c r="C17750" s="264" t="s">
        <v>138</v>
      </c>
      <c r="D17750" s="74" t="str">
        <f t="shared" si="555"/>
        <v>mar/2020</v>
      </c>
      <c r="E17750" s="267">
        <v>43910</v>
      </c>
      <c r="F17750" s="285" t="s">
        <v>5348</v>
      </c>
      <c r="G17750" s="285" t="s">
        <v>2229</v>
      </c>
      <c r="H17750" s="268" t="s">
        <v>5165</v>
      </c>
      <c r="I17750" s="268" t="s">
        <v>200</v>
      </c>
      <c r="J17750" s="268">
        <v>-215.06</v>
      </c>
      <c r="K17750" s="83" t="str">
        <f>IFERROR(IFERROR(VLOOKUP(I17750,'DE-PARA'!B:D,3,0),VLOOKUP(I17750,'DE-PARA'!C:D,2,0)),"NÃO ENCONTRADO")</f>
        <v>Serviços</v>
      </c>
      <c r="L17750" s="50" t="str">
        <f>VLOOKUP(K17750,'Base -Receita-Despesa'!$B:$AS,1,FALSE)</f>
        <v>Serviços</v>
      </c>
    </row>
    <row r="17751" spans="1:12" x14ac:dyDescent="0.3">
      <c r="A17751" s="82" t="str">
        <f t="shared" si="554"/>
        <v>2020</v>
      </c>
      <c r="B17751" s="263" t="s">
        <v>2228</v>
      </c>
      <c r="C17751" s="264" t="s">
        <v>138</v>
      </c>
      <c r="D17751" s="74" t="str">
        <f t="shared" si="555"/>
        <v>mar/2020</v>
      </c>
      <c r="E17751" s="267">
        <v>43910</v>
      </c>
      <c r="F17751" s="285" t="s">
        <v>5349</v>
      </c>
      <c r="G17751" s="285" t="s">
        <v>2229</v>
      </c>
      <c r="H17751" s="268" t="s">
        <v>5165</v>
      </c>
      <c r="I17751" s="268" t="s">
        <v>200</v>
      </c>
      <c r="J17751" s="268">
        <v>-215.06</v>
      </c>
      <c r="K17751" s="83" t="str">
        <f>IFERROR(IFERROR(VLOOKUP(I17751,'DE-PARA'!B:D,3,0),VLOOKUP(I17751,'DE-PARA'!C:D,2,0)),"NÃO ENCONTRADO")</f>
        <v>Serviços</v>
      </c>
      <c r="L17751" s="50" t="str">
        <f>VLOOKUP(K17751,'Base -Receita-Despesa'!$B:$AS,1,FALSE)</f>
        <v>Serviços</v>
      </c>
    </row>
    <row r="17752" spans="1:12" x14ac:dyDescent="0.3">
      <c r="A17752" s="82" t="str">
        <f t="shared" si="554"/>
        <v>2020</v>
      </c>
      <c r="B17752" s="263" t="s">
        <v>2228</v>
      </c>
      <c r="C17752" s="264" t="s">
        <v>138</v>
      </c>
      <c r="D17752" s="74" t="str">
        <f t="shared" si="555"/>
        <v>mar/2020</v>
      </c>
      <c r="E17752" s="267">
        <v>43910</v>
      </c>
      <c r="F17752" s="325" t="s">
        <v>5350</v>
      </c>
      <c r="G17752" s="325" t="s">
        <v>2229</v>
      </c>
      <c r="H17752" s="268" t="s">
        <v>4736</v>
      </c>
      <c r="I17752" s="268" t="s">
        <v>188</v>
      </c>
      <c r="J17752" s="268">
        <v>-611.08000000000004</v>
      </c>
      <c r="K17752" s="83" t="str">
        <f>IFERROR(IFERROR(VLOOKUP(I17752,'DE-PARA'!B:D,3,0),VLOOKUP(I17752,'DE-PARA'!C:D,2,0)),"NÃO ENCONTRADO")</f>
        <v>Serviços</v>
      </c>
      <c r="L17752" s="50" t="str">
        <f>VLOOKUP(K17752,'Base -Receita-Despesa'!$B:$AS,1,FALSE)</f>
        <v>Serviços</v>
      </c>
    </row>
    <row r="17753" spans="1:12" x14ac:dyDescent="0.3">
      <c r="A17753" s="82" t="str">
        <f t="shared" si="554"/>
        <v>2020</v>
      </c>
      <c r="B17753" s="263" t="s">
        <v>2228</v>
      </c>
      <c r="C17753" s="264" t="s">
        <v>138</v>
      </c>
      <c r="D17753" s="74" t="str">
        <f t="shared" si="555"/>
        <v>mar/2020</v>
      </c>
      <c r="E17753" s="267">
        <v>43910</v>
      </c>
      <c r="F17753" s="325" t="s">
        <v>5351</v>
      </c>
      <c r="G17753" s="325" t="s">
        <v>2229</v>
      </c>
      <c r="H17753" s="268" t="s">
        <v>5336</v>
      </c>
      <c r="I17753" s="268" t="s">
        <v>120</v>
      </c>
      <c r="J17753" s="268">
        <v>-25.17</v>
      </c>
      <c r="K17753" s="83" t="str">
        <f>IFERROR(IFERROR(VLOOKUP(I17753,'DE-PARA'!B:D,3,0),VLOOKUP(I17753,'DE-PARA'!C:D,2,0)),"NÃO ENCONTRADO")</f>
        <v>Serviços</v>
      </c>
      <c r="L17753" s="50" t="str">
        <f>VLOOKUP(K17753,'Base -Receita-Despesa'!$B:$AS,1,FALSE)</f>
        <v>Serviços</v>
      </c>
    </row>
    <row r="17754" spans="1:12" x14ac:dyDescent="0.3">
      <c r="A17754" s="82" t="str">
        <f t="shared" si="554"/>
        <v>2020</v>
      </c>
      <c r="B17754" s="263" t="s">
        <v>2228</v>
      </c>
      <c r="C17754" s="264" t="s">
        <v>138</v>
      </c>
      <c r="D17754" s="74" t="str">
        <f t="shared" si="555"/>
        <v>mar/2020</v>
      </c>
      <c r="E17754" s="267">
        <v>43910</v>
      </c>
      <c r="F17754" s="325" t="s">
        <v>5352</v>
      </c>
      <c r="G17754" s="325" t="s">
        <v>2229</v>
      </c>
      <c r="H17754" s="268" t="s">
        <v>4753</v>
      </c>
      <c r="I17754" s="268" t="s">
        <v>2176</v>
      </c>
      <c r="J17754" s="269">
        <v>-6020.24</v>
      </c>
      <c r="K17754" s="83" t="str">
        <f>IFERROR(IFERROR(VLOOKUP(I17754,'DE-PARA'!B:D,3,0),VLOOKUP(I17754,'DE-PARA'!C:D,2,0)),"NÃO ENCONTRADO")</f>
        <v>Pessoal</v>
      </c>
      <c r="L17754" s="50" t="str">
        <f>VLOOKUP(K17754,'Base -Receita-Despesa'!$B:$AS,1,FALSE)</f>
        <v>Pessoal</v>
      </c>
    </row>
    <row r="17755" spans="1:12" x14ac:dyDescent="0.3">
      <c r="A17755" s="82" t="str">
        <f t="shared" si="554"/>
        <v>2020</v>
      </c>
      <c r="B17755" s="263" t="s">
        <v>2228</v>
      </c>
      <c r="C17755" s="264" t="s">
        <v>138</v>
      </c>
      <c r="D17755" s="74" t="str">
        <f t="shared" si="555"/>
        <v>mar/2020</v>
      </c>
      <c r="E17755" s="267">
        <v>43910</v>
      </c>
      <c r="F17755" s="325" t="s">
        <v>5353</v>
      </c>
      <c r="G17755" s="325" t="s">
        <v>2229</v>
      </c>
      <c r="H17755" s="268" t="s">
        <v>4753</v>
      </c>
      <c r="I17755" s="268" t="s">
        <v>2176</v>
      </c>
      <c r="J17755" s="269">
        <v>-3195.17</v>
      </c>
      <c r="K17755" s="83" t="str">
        <f>IFERROR(IFERROR(VLOOKUP(I17755,'DE-PARA'!B:D,3,0),VLOOKUP(I17755,'DE-PARA'!C:D,2,0)),"NÃO ENCONTRADO")</f>
        <v>Pessoal</v>
      </c>
      <c r="L17755" s="50" t="str">
        <f>VLOOKUP(K17755,'Base -Receita-Despesa'!$B:$AS,1,FALSE)</f>
        <v>Pessoal</v>
      </c>
    </row>
    <row r="17756" spans="1:12" x14ac:dyDescent="0.3">
      <c r="A17756" s="82" t="str">
        <f t="shared" si="554"/>
        <v>2020</v>
      </c>
      <c r="B17756" s="263" t="s">
        <v>2228</v>
      </c>
      <c r="C17756" s="264" t="s">
        <v>138</v>
      </c>
      <c r="D17756" s="74" t="str">
        <f t="shared" si="555"/>
        <v>mar/2020</v>
      </c>
      <c r="E17756" s="267">
        <v>43910</v>
      </c>
      <c r="F17756" s="325" t="s">
        <v>3100</v>
      </c>
      <c r="G17756" s="325" t="s">
        <v>2229</v>
      </c>
      <c r="H17756" s="268" t="s">
        <v>4753</v>
      </c>
      <c r="I17756" s="268" t="s">
        <v>2176</v>
      </c>
      <c r="J17756" s="268">
        <v>-144.58000000000001</v>
      </c>
      <c r="K17756" s="83" t="str">
        <f>IFERROR(IFERROR(VLOOKUP(I17756,'DE-PARA'!B:D,3,0),VLOOKUP(I17756,'DE-PARA'!C:D,2,0)),"NÃO ENCONTRADO")</f>
        <v>Pessoal</v>
      </c>
      <c r="L17756" s="50" t="str">
        <f>VLOOKUP(K17756,'Base -Receita-Despesa'!$B:$AS,1,FALSE)</f>
        <v>Pessoal</v>
      </c>
    </row>
    <row r="17757" spans="1:12" x14ac:dyDescent="0.3">
      <c r="A17757" s="82" t="str">
        <f t="shared" si="554"/>
        <v>2020</v>
      </c>
      <c r="B17757" s="263" t="s">
        <v>2228</v>
      </c>
      <c r="C17757" s="264" t="s">
        <v>138</v>
      </c>
      <c r="D17757" s="74" t="str">
        <f t="shared" si="555"/>
        <v>mar/2020</v>
      </c>
      <c r="E17757" s="267">
        <v>43910</v>
      </c>
      <c r="F17757" s="325" t="s">
        <v>3102</v>
      </c>
      <c r="G17757" s="325" t="s">
        <v>2229</v>
      </c>
      <c r="H17757" s="268" t="s">
        <v>4753</v>
      </c>
      <c r="I17757" s="268" t="s">
        <v>2176</v>
      </c>
      <c r="J17757" s="268">
        <v>-298.56</v>
      </c>
      <c r="K17757" s="83" t="str">
        <f>IFERROR(IFERROR(VLOOKUP(I17757,'DE-PARA'!B:D,3,0),VLOOKUP(I17757,'DE-PARA'!C:D,2,0)),"NÃO ENCONTRADO")</f>
        <v>Pessoal</v>
      </c>
      <c r="L17757" s="50" t="str">
        <f>VLOOKUP(K17757,'Base -Receita-Despesa'!$B:$AS,1,FALSE)</f>
        <v>Pessoal</v>
      </c>
    </row>
    <row r="17758" spans="1:12" x14ac:dyDescent="0.3">
      <c r="A17758" s="82" t="str">
        <f t="shared" si="554"/>
        <v>2020</v>
      </c>
      <c r="B17758" s="263" t="s">
        <v>2228</v>
      </c>
      <c r="C17758" s="264" t="s">
        <v>138</v>
      </c>
      <c r="D17758" s="74" t="str">
        <f t="shared" si="555"/>
        <v>mar/2020</v>
      </c>
      <c r="E17758" s="267">
        <v>43910</v>
      </c>
      <c r="F17758" s="325" t="s">
        <v>5354</v>
      </c>
      <c r="G17758" s="325" t="s">
        <v>2229</v>
      </c>
      <c r="H17758" s="268" t="s">
        <v>2370</v>
      </c>
      <c r="I17758" s="268" t="s">
        <v>145</v>
      </c>
      <c r="J17758" s="268">
        <v>-79.86</v>
      </c>
      <c r="K17758" s="83" t="str">
        <f>IFERROR(IFERROR(VLOOKUP(I17758,'DE-PARA'!B:D,3,0),VLOOKUP(I17758,'DE-PARA'!C:D,2,0)),"NÃO ENCONTRADO")</f>
        <v>Serviços</v>
      </c>
      <c r="L17758" s="50" t="str">
        <f>VLOOKUP(K17758,'Base -Receita-Despesa'!$B:$AS,1,FALSE)</f>
        <v>Serviços</v>
      </c>
    </row>
    <row r="17759" spans="1:12" x14ac:dyDescent="0.3">
      <c r="A17759" s="82" t="str">
        <f t="shared" si="554"/>
        <v>2020</v>
      </c>
      <c r="B17759" s="263" t="s">
        <v>2228</v>
      </c>
      <c r="C17759" s="264" t="s">
        <v>138</v>
      </c>
      <c r="D17759" s="74" t="str">
        <f t="shared" si="555"/>
        <v>mar/2020</v>
      </c>
      <c r="E17759" s="267">
        <v>43910</v>
      </c>
      <c r="F17759" s="325" t="s">
        <v>5355</v>
      </c>
      <c r="G17759" s="325" t="s">
        <v>2229</v>
      </c>
      <c r="H17759" s="268" t="s">
        <v>257</v>
      </c>
      <c r="I17759" s="268" t="s">
        <v>145</v>
      </c>
      <c r="J17759" s="268">
        <v>-14.6</v>
      </c>
      <c r="K17759" s="83" t="str">
        <f>IFERROR(IFERROR(VLOOKUP(I17759,'DE-PARA'!B:D,3,0),VLOOKUP(I17759,'DE-PARA'!C:D,2,0)),"NÃO ENCONTRADO")</f>
        <v>Serviços</v>
      </c>
      <c r="L17759" s="50" t="str">
        <f>VLOOKUP(K17759,'Base -Receita-Despesa'!$B:$AS,1,FALSE)</f>
        <v>Serviços</v>
      </c>
    </row>
    <row r="17760" spans="1:12" x14ac:dyDescent="0.3">
      <c r="A17760" s="82" t="str">
        <f t="shared" si="554"/>
        <v>2020</v>
      </c>
      <c r="B17760" s="263" t="s">
        <v>2228</v>
      </c>
      <c r="C17760" s="264" t="s">
        <v>138</v>
      </c>
      <c r="D17760" s="74" t="str">
        <f t="shared" si="555"/>
        <v>mar/2020</v>
      </c>
      <c r="E17760" s="267">
        <v>43910</v>
      </c>
      <c r="F17760" s="325" t="s">
        <v>5356</v>
      </c>
      <c r="G17760" s="325" t="s">
        <v>2229</v>
      </c>
      <c r="H17760" s="268" t="s">
        <v>5049</v>
      </c>
      <c r="I17760" s="268" t="s">
        <v>2176</v>
      </c>
      <c r="J17760" s="269">
        <v>-1996.25</v>
      </c>
      <c r="K17760" s="83" t="str">
        <f>IFERROR(IFERROR(VLOOKUP(I17760,'DE-PARA'!B:D,3,0),VLOOKUP(I17760,'DE-PARA'!C:D,2,0)),"NÃO ENCONTRADO")</f>
        <v>Pessoal</v>
      </c>
      <c r="L17760" s="50" t="str">
        <f>VLOOKUP(K17760,'Base -Receita-Despesa'!$B:$AS,1,FALSE)</f>
        <v>Pessoal</v>
      </c>
    </row>
    <row r="17761" spans="1:12" x14ac:dyDescent="0.3">
      <c r="A17761" s="82" t="str">
        <f t="shared" si="554"/>
        <v>2020</v>
      </c>
      <c r="B17761" s="263" t="s">
        <v>2228</v>
      </c>
      <c r="C17761" s="264" t="s">
        <v>138</v>
      </c>
      <c r="D17761" s="74" t="str">
        <f t="shared" si="555"/>
        <v>mar/2020</v>
      </c>
      <c r="E17761" s="267">
        <v>43910</v>
      </c>
      <c r="F17761" s="325" t="s">
        <v>5357</v>
      </c>
      <c r="G17761" s="325" t="s">
        <v>2229</v>
      </c>
      <c r="H17761" s="268" t="s">
        <v>5165</v>
      </c>
      <c r="I17761" s="268" t="s">
        <v>200</v>
      </c>
      <c r="J17761" s="268">
        <v>-69.38</v>
      </c>
      <c r="K17761" s="83" t="str">
        <f>IFERROR(IFERROR(VLOOKUP(I17761,'DE-PARA'!B:D,3,0),VLOOKUP(I17761,'DE-PARA'!C:D,2,0)),"NÃO ENCONTRADO")</f>
        <v>Serviços</v>
      </c>
      <c r="L17761" s="50" t="str">
        <f>VLOOKUP(K17761,'Base -Receita-Despesa'!$B:$AS,1,FALSE)</f>
        <v>Serviços</v>
      </c>
    </row>
    <row r="17762" spans="1:12" x14ac:dyDescent="0.3">
      <c r="A17762" s="82" t="str">
        <f t="shared" si="554"/>
        <v>2020</v>
      </c>
      <c r="B17762" s="263" t="s">
        <v>2228</v>
      </c>
      <c r="C17762" s="264" t="s">
        <v>138</v>
      </c>
      <c r="D17762" s="74" t="str">
        <f t="shared" si="555"/>
        <v>mar/2020</v>
      </c>
      <c r="E17762" s="267">
        <v>43910</v>
      </c>
      <c r="F17762" s="285" t="s">
        <v>4412</v>
      </c>
      <c r="G17762" s="285" t="s">
        <v>2229</v>
      </c>
      <c r="H17762" s="268" t="s">
        <v>5358</v>
      </c>
      <c r="I17762" s="268" t="s">
        <v>128</v>
      </c>
      <c r="J17762" s="269">
        <v>-15902.14</v>
      </c>
      <c r="K17762" s="83" t="str">
        <f>IFERROR(IFERROR(VLOOKUP(I17762,'DE-PARA'!B:D,3,0),VLOOKUP(I17762,'DE-PARA'!C:D,2,0)),"NÃO ENCONTRADO")</f>
        <v>Encargos sobre Folha de Pagamento</v>
      </c>
      <c r="L17762" s="50" t="str">
        <f>VLOOKUP(K17762,'Base -Receita-Despesa'!$B:$AS,1,FALSE)</f>
        <v>Encargos sobre Folha de Pagamento</v>
      </c>
    </row>
    <row r="17763" spans="1:12" x14ac:dyDescent="0.3">
      <c r="A17763" s="82" t="str">
        <f t="shared" si="554"/>
        <v>2020</v>
      </c>
      <c r="B17763" s="263" t="s">
        <v>2228</v>
      </c>
      <c r="C17763" s="264" t="s">
        <v>138</v>
      </c>
      <c r="D17763" s="74" t="str">
        <f t="shared" si="555"/>
        <v>mar/2020</v>
      </c>
      <c r="E17763" s="267">
        <v>43910</v>
      </c>
      <c r="F17763" s="285" t="s">
        <v>4412</v>
      </c>
      <c r="G17763" s="285" t="s">
        <v>2229</v>
      </c>
      <c r="H17763" s="268" t="s">
        <v>5359</v>
      </c>
      <c r="I17763" s="268" t="s">
        <v>128</v>
      </c>
      <c r="J17763" s="269">
        <v>-16457.43</v>
      </c>
      <c r="K17763" s="83" t="str">
        <f>IFERROR(IFERROR(VLOOKUP(I17763,'DE-PARA'!B:D,3,0),VLOOKUP(I17763,'DE-PARA'!C:D,2,0)),"NÃO ENCONTRADO")</f>
        <v>Encargos sobre Folha de Pagamento</v>
      </c>
      <c r="L17763" s="50" t="str">
        <f>VLOOKUP(K17763,'Base -Receita-Despesa'!$B:$AS,1,FALSE)</f>
        <v>Encargos sobre Folha de Pagamento</v>
      </c>
    </row>
    <row r="17764" spans="1:12" x14ac:dyDescent="0.3">
      <c r="A17764" s="82" t="str">
        <f t="shared" si="554"/>
        <v>2020</v>
      </c>
      <c r="B17764" s="263" t="s">
        <v>2228</v>
      </c>
      <c r="C17764" s="264" t="s">
        <v>138</v>
      </c>
      <c r="D17764" s="74" t="str">
        <f t="shared" si="555"/>
        <v>mar/2020</v>
      </c>
      <c r="E17764" s="267">
        <v>43910</v>
      </c>
      <c r="F17764" s="325" t="s">
        <v>5360</v>
      </c>
      <c r="G17764" s="325" t="s">
        <v>2229</v>
      </c>
      <c r="H17764" s="268" t="s">
        <v>4736</v>
      </c>
      <c r="I17764" s="268" t="s">
        <v>188</v>
      </c>
      <c r="J17764" s="269">
        <v>-4481.24</v>
      </c>
      <c r="K17764" s="83" t="str">
        <f>IFERROR(IFERROR(VLOOKUP(I17764,'DE-PARA'!B:D,3,0),VLOOKUP(I17764,'DE-PARA'!C:D,2,0)),"NÃO ENCONTRADO")</f>
        <v>Serviços</v>
      </c>
      <c r="L17764" s="50" t="str">
        <f>VLOOKUP(K17764,'Base -Receita-Despesa'!$B:$AS,1,FALSE)</f>
        <v>Serviços</v>
      </c>
    </row>
    <row r="17765" spans="1:12" x14ac:dyDescent="0.3">
      <c r="A17765" s="82" t="str">
        <f t="shared" si="554"/>
        <v>2020</v>
      </c>
      <c r="B17765" s="263" t="s">
        <v>2228</v>
      </c>
      <c r="C17765" s="264" t="s">
        <v>138</v>
      </c>
      <c r="D17765" s="74" t="str">
        <f t="shared" si="555"/>
        <v>mar/2020</v>
      </c>
      <c r="E17765" s="267">
        <v>43910</v>
      </c>
      <c r="F17765" s="325" t="s">
        <v>5361</v>
      </c>
      <c r="G17765" s="325" t="s">
        <v>2229</v>
      </c>
      <c r="H17765" s="268" t="s">
        <v>4753</v>
      </c>
      <c r="I17765" s="268" t="s">
        <v>2176</v>
      </c>
      <c r="J17765" s="269">
        <v>-8740</v>
      </c>
      <c r="K17765" s="83" t="str">
        <f>IFERROR(IFERROR(VLOOKUP(I17765,'DE-PARA'!B:D,3,0),VLOOKUP(I17765,'DE-PARA'!C:D,2,0)),"NÃO ENCONTRADO")</f>
        <v>Pessoal</v>
      </c>
      <c r="L17765" s="50" t="str">
        <f>VLOOKUP(K17765,'Base -Receita-Despesa'!$B:$AS,1,FALSE)</f>
        <v>Pessoal</v>
      </c>
    </row>
    <row r="17766" spans="1:12" x14ac:dyDescent="0.3">
      <c r="A17766" s="82" t="str">
        <f t="shared" si="554"/>
        <v>2020</v>
      </c>
      <c r="B17766" s="263" t="s">
        <v>2228</v>
      </c>
      <c r="C17766" s="264" t="s">
        <v>138</v>
      </c>
      <c r="D17766" s="74" t="str">
        <f t="shared" si="555"/>
        <v>mar/2020</v>
      </c>
      <c r="E17766" s="267">
        <v>43910</v>
      </c>
      <c r="F17766" s="325" t="s">
        <v>2477</v>
      </c>
      <c r="G17766" s="325" t="s">
        <v>2229</v>
      </c>
      <c r="H17766" s="268" t="s">
        <v>5115</v>
      </c>
      <c r="I17766" s="268" t="s">
        <v>118</v>
      </c>
      <c r="J17766" s="269">
        <v>-14252.02</v>
      </c>
      <c r="K17766" s="83" t="str">
        <f>IFERROR(IFERROR(VLOOKUP(I17766,'DE-PARA'!B:D,3,0),VLOOKUP(I17766,'DE-PARA'!C:D,2,0)),"NÃO ENCONTRADO")</f>
        <v>Serviços</v>
      </c>
      <c r="L17766" s="50" t="str">
        <f>VLOOKUP(K17766,'Base -Receita-Despesa'!$B:$AS,1,FALSE)</f>
        <v>Serviços</v>
      </c>
    </row>
    <row r="17767" spans="1:12" x14ac:dyDescent="0.3">
      <c r="A17767" s="82" t="str">
        <f t="shared" si="554"/>
        <v>2020</v>
      </c>
      <c r="B17767" s="263" t="s">
        <v>2228</v>
      </c>
      <c r="C17767" s="264" t="s">
        <v>138</v>
      </c>
      <c r="D17767" s="74" t="str">
        <f t="shared" si="555"/>
        <v>mar/2020</v>
      </c>
      <c r="E17767" s="267">
        <v>43910</v>
      </c>
      <c r="F17767" s="285">
        <v>3976</v>
      </c>
      <c r="G17767" s="285" t="s">
        <v>2229</v>
      </c>
      <c r="H17767" s="268" t="s">
        <v>5362</v>
      </c>
      <c r="I17767" s="268" t="s">
        <v>2182</v>
      </c>
      <c r="J17767" s="268">
        <v>-320</v>
      </c>
      <c r="K17767" s="83" t="str">
        <f>IFERROR(IFERROR(VLOOKUP(I17767,'DE-PARA'!B:D,3,0),VLOOKUP(I17767,'DE-PARA'!C:D,2,0)),"NÃO ENCONTRADO")</f>
        <v>Materiais</v>
      </c>
      <c r="L17767" s="50" t="str">
        <f>VLOOKUP(K17767,'Base -Receita-Despesa'!$B:$AS,1,FALSE)</f>
        <v>Materiais</v>
      </c>
    </row>
    <row r="17768" spans="1:12" x14ac:dyDescent="0.3">
      <c r="A17768" s="82" t="str">
        <f t="shared" si="554"/>
        <v>2020</v>
      </c>
      <c r="B17768" s="263" t="s">
        <v>2228</v>
      </c>
      <c r="C17768" s="264" t="s">
        <v>138</v>
      </c>
      <c r="D17768" s="74" t="str">
        <f t="shared" si="555"/>
        <v>mar/2020</v>
      </c>
      <c r="E17768" s="267">
        <v>43910</v>
      </c>
      <c r="F17768" s="285">
        <v>1322</v>
      </c>
      <c r="G17768" s="285" t="s">
        <v>2229</v>
      </c>
      <c r="H17768" s="268" t="s">
        <v>5265</v>
      </c>
      <c r="I17768" s="268" t="s">
        <v>526</v>
      </c>
      <c r="J17768" s="269">
        <v>-22000</v>
      </c>
      <c r="K17768" s="83" t="str">
        <f>IFERROR(IFERROR(VLOOKUP(I17768,'DE-PARA'!B:D,3,0),VLOOKUP(I17768,'DE-PARA'!C:D,2,0)),"NÃO ENCONTRADO")</f>
        <v>Serviços</v>
      </c>
      <c r="L17768" s="50" t="str">
        <f>VLOOKUP(K17768,'Base -Receita-Despesa'!$B:$AS,1,FALSE)</f>
        <v>Serviços</v>
      </c>
    </row>
    <row r="17769" spans="1:12" x14ac:dyDescent="0.3">
      <c r="A17769" s="82" t="str">
        <f t="shared" si="554"/>
        <v>2020</v>
      </c>
      <c r="B17769" s="263" t="s">
        <v>2228</v>
      </c>
      <c r="C17769" s="264" t="s">
        <v>138</v>
      </c>
      <c r="D17769" s="74" t="str">
        <f t="shared" si="555"/>
        <v>mar/2020</v>
      </c>
      <c r="E17769" s="267">
        <v>43910</v>
      </c>
      <c r="F17769" s="285">
        <v>109</v>
      </c>
      <c r="G17769" s="285" t="s">
        <v>2229</v>
      </c>
      <c r="H17769" s="268" t="s">
        <v>4753</v>
      </c>
      <c r="I17769" s="268" t="s">
        <v>2176</v>
      </c>
      <c r="J17769" s="269">
        <v>-361156.04</v>
      </c>
      <c r="K17769" s="83" t="str">
        <f>IFERROR(IFERROR(VLOOKUP(I17769,'DE-PARA'!B:D,3,0),VLOOKUP(I17769,'DE-PARA'!C:D,2,0)),"NÃO ENCONTRADO")</f>
        <v>Pessoal</v>
      </c>
      <c r="L17769" s="50" t="str">
        <f>VLOOKUP(K17769,'Base -Receita-Despesa'!$B:$AS,1,FALSE)</f>
        <v>Pessoal</v>
      </c>
    </row>
    <row r="17770" spans="1:12" x14ac:dyDescent="0.3">
      <c r="A17770" s="82" t="str">
        <f t="shared" ref="A17770:A17833" si="556">IF(K17770="NÃO ENCONTRADO",0,RIGHT(D17770,4))</f>
        <v>2020</v>
      </c>
      <c r="B17770" s="263" t="s">
        <v>2228</v>
      </c>
      <c r="C17770" s="264" t="s">
        <v>138</v>
      </c>
      <c r="D17770" s="74" t="str">
        <f t="shared" si="555"/>
        <v>mar/2020</v>
      </c>
      <c r="E17770" s="267">
        <v>43910</v>
      </c>
      <c r="F17770" s="285">
        <v>110</v>
      </c>
      <c r="G17770" s="285" t="s">
        <v>2229</v>
      </c>
      <c r="H17770" s="268" t="s">
        <v>4753</v>
      </c>
      <c r="I17770" s="268" t="s">
        <v>2176</v>
      </c>
      <c r="J17770" s="269">
        <v>-18679.900000000001</v>
      </c>
      <c r="K17770" s="83" t="str">
        <f>IFERROR(IFERROR(VLOOKUP(I17770,'DE-PARA'!B:D,3,0),VLOOKUP(I17770,'DE-PARA'!C:D,2,0)),"NÃO ENCONTRADO")</f>
        <v>Pessoal</v>
      </c>
      <c r="L17770" s="50" t="str">
        <f>VLOOKUP(K17770,'Base -Receita-Despesa'!$B:$AS,1,FALSE)</f>
        <v>Pessoal</v>
      </c>
    </row>
    <row r="17771" spans="1:12" x14ac:dyDescent="0.3">
      <c r="A17771" s="82" t="str">
        <f t="shared" si="556"/>
        <v>2020</v>
      </c>
      <c r="B17771" s="263" t="s">
        <v>2228</v>
      </c>
      <c r="C17771" s="264" t="s">
        <v>138</v>
      </c>
      <c r="D17771" s="74" t="str">
        <f t="shared" si="555"/>
        <v>mar/2020</v>
      </c>
      <c r="E17771" s="267">
        <v>43910</v>
      </c>
      <c r="F17771" s="285">
        <v>111</v>
      </c>
      <c r="G17771" s="285" t="s">
        <v>2229</v>
      </c>
      <c r="H17771" s="268" t="s">
        <v>4753</v>
      </c>
      <c r="I17771" s="268" t="s">
        <v>2176</v>
      </c>
      <c r="J17771" s="269">
        <v>-9113.2099999999991</v>
      </c>
      <c r="K17771" s="83" t="str">
        <f>IFERROR(IFERROR(VLOOKUP(I17771,'DE-PARA'!B:D,3,0),VLOOKUP(I17771,'DE-PARA'!C:D,2,0)),"NÃO ENCONTRADO")</f>
        <v>Pessoal</v>
      </c>
      <c r="L17771" s="50" t="str">
        <f>VLOOKUP(K17771,'Base -Receita-Despesa'!$B:$AS,1,FALSE)</f>
        <v>Pessoal</v>
      </c>
    </row>
    <row r="17772" spans="1:12" x14ac:dyDescent="0.3">
      <c r="A17772" s="82" t="str">
        <f t="shared" si="556"/>
        <v>2020</v>
      </c>
      <c r="B17772" s="263" t="s">
        <v>2228</v>
      </c>
      <c r="C17772" s="264" t="s">
        <v>138</v>
      </c>
      <c r="D17772" s="74" t="str">
        <f t="shared" si="555"/>
        <v>mar/2020</v>
      </c>
      <c r="E17772" s="267">
        <v>43910</v>
      </c>
      <c r="F17772" s="285">
        <v>112</v>
      </c>
      <c r="G17772" s="285" t="s">
        <v>2229</v>
      </c>
      <c r="H17772" s="268" t="s">
        <v>4753</v>
      </c>
      <c r="I17772" s="268" t="s">
        <v>2176</v>
      </c>
      <c r="J17772" s="269">
        <v>-195254.79</v>
      </c>
      <c r="K17772" s="83" t="str">
        <f>IFERROR(IFERROR(VLOOKUP(I17772,'DE-PARA'!B:D,3,0),VLOOKUP(I17772,'DE-PARA'!C:D,2,0)),"NÃO ENCONTRADO")</f>
        <v>Pessoal</v>
      </c>
      <c r="L17772" s="50" t="str">
        <f>VLOOKUP(K17772,'Base -Receita-Despesa'!$B:$AS,1,FALSE)</f>
        <v>Pessoal</v>
      </c>
    </row>
    <row r="17773" spans="1:12" x14ac:dyDescent="0.3">
      <c r="A17773" s="82" t="str">
        <f t="shared" si="556"/>
        <v>2020</v>
      </c>
      <c r="B17773" s="263" t="s">
        <v>2228</v>
      </c>
      <c r="C17773" s="264" t="s">
        <v>138</v>
      </c>
      <c r="D17773" s="74" t="str">
        <f t="shared" si="555"/>
        <v>mar/2020</v>
      </c>
      <c r="E17773" s="267">
        <v>43910</v>
      </c>
      <c r="F17773" s="285">
        <v>781</v>
      </c>
      <c r="G17773" s="285" t="s">
        <v>2229</v>
      </c>
      <c r="H17773" s="268" t="s">
        <v>5165</v>
      </c>
      <c r="I17773" s="268" t="s">
        <v>200</v>
      </c>
      <c r="J17773" s="269">
        <v>-4340.5600000000004</v>
      </c>
      <c r="K17773" s="83" t="str">
        <f>IFERROR(IFERROR(VLOOKUP(I17773,'DE-PARA'!B:D,3,0),VLOOKUP(I17773,'DE-PARA'!C:D,2,0)),"NÃO ENCONTRADO")</f>
        <v>Serviços</v>
      </c>
      <c r="L17773" s="50" t="str">
        <f>VLOOKUP(K17773,'Base -Receita-Despesa'!$B:$AS,1,FALSE)</f>
        <v>Serviços</v>
      </c>
    </row>
    <row r="17774" spans="1:12" x14ac:dyDescent="0.3">
      <c r="A17774" s="82" t="str">
        <f t="shared" si="556"/>
        <v>2020</v>
      </c>
      <c r="B17774" s="263" t="s">
        <v>2228</v>
      </c>
      <c r="C17774" s="264" t="s">
        <v>138</v>
      </c>
      <c r="D17774" s="74" t="str">
        <f t="shared" si="555"/>
        <v>mar/2020</v>
      </c>
      <c r="E17774" s="267">
        <v>43910</v>
      </c>
      <c r="F17774" s="285">
        <v>1261</v>
      </c>
      <c r="G17774" s="285" t="s">
        <v>2229</v>
      </c>
      <c r="H17774" s="268" t="s">
        <v>5155</v>
      </c>
      <c r="I17774" s="268" t="s">
        <v>120</v>
      </c>
      <c r="J17774" s="269">
        <v>-2600</v>
      </c>
      <c r="K17774" s="83" t="str">
        <f>IFERROR(IFERROR(VLOOKUP(I17774,'DE-PARA'!B:D,3,0),VLOOKUP(I17774,'DE-PARA'!C:D,2,0)),"NÃO ENCONTRADO")</f>
        <v>Serviços</v>
      </c>
      <c r="L17774" s="50" t="str">
        <f>VLOOKUP(K17774,'Base -Receita-Despesa'!$B:$AS,1,FALSE)</f>
        <v>Serviços</v>
      </c>
    </row>
    <row r="17775" spans="1:12" x14ac:dyDescent="0.3">
      <c r="A17775" s="82" t="str">
        <f t="shared" si="556"/>
        <v>2020</v>
      </c>
      <c r="B17775" s="263" t="s">
        <v>2228</v>
      </c>
      <c r="C17775" s="264" t="s">
        <v>138</v>
      </c>
      <c r="D17775" s="74" t="str">
        <f t="shared" si="555"/>
        <v>mar/2020</v>
      </c>
      <c r="E17775" s="267">
        <v>43910</v>
      </c>
      <c r="F17775" s="285">
        <v>1264</v>
      </c>
      <c r="G17775" s="285" t="s">
        <v>2229</v>
      </c>
      <c r="H17775" s="268" t="s">
        <v>5155</v>
      </c>
      <c r="I17775" s="268" t="s">
        <v>120</v>
      </c>
      <c r="J17775" s="269">
        <v>-2640</v>
      </c>
      <c r="K17775" s="83" t="str">
        <f>IFERROR(IFERROR(VLOOKUP(I17775,'DE-PARA'!B:D,3,0),VLOOKUP(I17775,'DE-PARA'!C:D,2,0)),"NÃO ENCONTRADO")</f>
        <v>Serviços</v>
      </c>
      <c r="L17775" s="50" t="str">
        <f>VLOOKUP(K17775,'Base -Receita-Despesa'!$B:$AS,1,FALSE)</f>
        <v>Serviços</v>
      </c>
    </row>
    <row r="17776" spans="1:12" x14ac:dyDescent="0.3">
      <c r="A17776" s="82" t="str">
        <f t="shared" si="556"/>
        <v>2020</v>
      </c>
      <c r="B17776" s="263" t="s">
        <v>2228</v>
      </c>
      <c r="C17776" s="264" t="s">
        <v>138</v>
      </c>
      <c r="D17776" s="74" t="str">
        <f t="shared" si="555"/>
        <v>mar/2020</v>
      </c>
      <c r="E17776" s="267">
        <v>43910</v>
      </c>
      <c r="F17776" s="285">
        <v>106</v>
      </c>
      <c r="G17776" s="285" t="s">
        <v>2229</v>
      </c>
      <c r="H17776" s="268" t="s">
        <v>5154</v>
      </c>
      <c r="I17776" s="268" t="s">
        <v>145</v>
      </c>
      <c r="J17776" s="269">
        <v>-27486.5</v>
      </c>
      <c r="K17776" s="83" t="str">
        <f>IFERROR(IFERROR(VLOOKUP(I17776,'DE-PARA'!B:D,3,0),VLOOKUP(I17776,'DE-PARA'!C:D,2,0)),"NÃO ENCONTRADO")</f>
        <v>Serviços</v>
      </c>
      <c r="L17776" s="50" t="str">
        <f>VLOOKUP(K17776,'Base -Receita-Despesa'!$B:$AS,1,FALSE)</f>
        <v>Serviços</v>
      </c>
    </row>
    <row r="17777" spans="1:12" x14ac:dyDescent="0.3">
      <c r="A17777" s="82" t="str">
        <f t="shared" si="556"/>
        <v>2020</v>
      </c>
      <c r="B17777" s="263" t="s">
        <v>2228</v>
      </c>
      <c r="C17777" s="264" t="s">
        <v>138</v>
      </c>
      <c r="D17777" s="74" t="str">
        <f t="shared" si="555"/>
        <v>mar/2020</v>
      </c>
      <c r="E17777" s="267">
        <v>43910</v>
      </c>
      <c r="F17777" s="285" t="s">
        <v>3376</v>
      </c>
      <c r="G17777" s="285" t="s">
        <v>2229</v>
      </c>
      <c r="H17777" s="268" t="s">
        <v>5358</v>
      </c>
      <c r="I17777" s="268" t="s">
        <v>130</v>
      </c>
      <c r="J17777" s="269">
        <v>-50564.93</v>
      </c>
      <c r="K17777" s="83" t="str">
        <f>IFERROR(IFERROR(VLOOKUP(I17777,'DE-PARA'!B:D,3,0),VLOOKUP(I17777,'DE-PARA'!C:D,2,0)),"NÃO ENCONTRADO")</f>
        <v>Rescisões Trabalhistas</v>
      </c>
      <c r="L17777" s="50" t="str">
        <f>VLOOKUP(K17777,'Base -Receita-Despesa'!$B:$AS,1,FALSE)</f>
        <v>Rescisões Trabalhistas</v>
      </c>
    </row>
    <row r="17778" spans="1:12" x14ac:dyDescent="0.3">
      <c r="A17778" s="82" t="str">
        <f t="shared" si="556"/>
        <v>2020</v>
      </c>
      <c r="B17778" s="263" t="s">
        <v>2228</v>
      </c>
      <c r="C17778" s="264" t="s">
        <v>138</v>
      </c>
      <c r="D17778" s="74" t="str">
        <f t="shared" si="555"/>
        <v>mar/2020</v>
      </c>
      <c r="E17778" s="267">
        <v>43910</v>
      </c>
      <c r="F17778" s="285" t="s">
        <v>3376</v>
      </c>
      <c r="G17778" s="285" t="s">
        <v>2229</v>
      </c>
      <c r="H17778" s="268" t="s">
        <v>5359</v>
      </c>
      <c r="I17778" s="268" t="s">
        <v>130</v>
      </c>
      <c r="J17778" s="269">
        <v>-24223.42</v>
      </c>
      <c r="K17778" s="83" t="str">
        <f>IFERROR(IFERROR(VLOOKUP(I17778,'DE-PARA'!B:D,3,0),VLOOKUP(I17778,'DE-PARA'!C:D,2,0)),"NÃO ENCONTRADO")</f>
        <v>Rescisões Trabalhistas</v>
      </c>
      <c r="L17778" s="50" t="str">
        <f>VLOOKUP(K17778,'Base -Receita-Despesa'!$B:$AS,1,FALSE)</f>
        <v>Rescisões Trabalhistas</v>
      </c>
    </row>
    <row r="17779" spans="1:12" x14ac:dyDescent="0.3">
      <c r="A17779" s="82" t="str">
        <f t="shared" si="556"/>
        <v>2020</v>
      </c>
      <c r="B17779" s="263" t="s">
        <v>2228</v>
      </c>
      <c r="C17779" s="264" t="s">
        <v>138</v>
      </c>
      <c r="D17779" s="74" t="str">
        <f t="shared" si="555"/>
        <v>mar/2020</v>
      </c>
      <c r="E17779" s="267">
        <v>43910</v>
      </c>
      <c r="F17779" s="285" t="s">
        <v>1261</v>
      </c>
      <c r="G17779" s="285" t="s">
        <v>2229</v>
      </c>
      <c r="H17779" s="268" t="s">
        <v>2250</v>
      </c>
      <c r="I17779" s="268" t="s">
        <v>135</v>
      </c>
      <c r="J17779" s="268">
        <v>-9.5</v>
      </c>
      <c r="K17779" s="83" t="str">
        <f>IFERROR(IFERROR(VLOOKUP(I17779,'DE-PARA'!B:D,3,0),VLOOKUP(I17779,'DE-PARA'!C:D,2,0)),"NÃO ENCONTRADO")</f>
        <v>Outras Saídas</v>
      </c>
      <c r="L17779" s="50" t="str">
        <f>VLOOKUP(K17779,'Base -Receita-Despesa'!$B:$AS,1,FALSE)</f>
        <v>Outras Saídas</v>
      </c>
    </row>
    <row r="17780" spans="1:12" x14ac:dyDescent="0.3">
      <c r="A17780" s="82" t="str">
        <f t="shared" si="556"/>
        <v>2020</v>
      </c>
      <c r="B17780" s="263" t="s">
        <v>2228</v>
      </c>
      <c r="C17780" s="264" t="s">
        <v>138</v>
      </c>
      <c r="D17780" s="74" t="str">
        <f t="shared" si="555"/>
        <v>mar/2020</v>
      </c>
      <c r="E17780" s="267">
        <v>43910</v>
      </c>
      <c r="F17780" s="285" t="s">
        <v>1261</v>
      </c>
      <c r="G17780" s="285" t="s">
        <v>2229</v>
      </c>
      <c r="H17780" s="268" t="s">
        <v>2250</v>
      </c>
      <c r="I17780" s="268" t="s">
        <v>135</v>
      </c>
      <c r="J17780" s="268">
        <v>-9.5</v>
      </c>
      <c r="K17780" s="83" t="str">
        <f>IFERROR(IFERROR(VLOOKUP(I17780,'DE-PARA'!B:D,3,0),VLOOKUP(I17780,'DE-PARA'!C:D,2,0)),"NÃO ENCONTRADO")</f>
        <v>Outras Saídas</v>
      </c>
      <c r="L17780" s="50" t="str">
        <f>VLOOKUP(K17780,'Base -Receita-Despesa'!$B:$AS,1,FALSE)</f>
        <v>Outras Saídas</v>
      </c>
    </row>
    <row r="17781" spans="1:12" x14ac:dyDescent="0.3">
      <c r="A17781" s="82" t="str">
        <f t="shared" si="556"/>
        <v>2020</v>
      </c>
      <c r="B17781" s="263" t="s">
        <v>2228</v>
      </c>
      <c r="C17781" s="264" t="s">
        <v>138</v>
      </c>
      <c r="D17781" s="74" t="str">
        <f t="shared" si="555"/>
        <v>mar/2020</v>
      </c>
      <c r="E17781" s="267">
        <v>43910</v>
      </c>
      <c r="F17781" s="285" t="s">
        <v>1261</v>
      </c>
      <c r="G17781" s="285" t="s">
        <v>2229</v>
      </c>
      <c r="H17781" s="268" t="s">
        <v>2250</v>
      </c>
      <c r="I17781" s="268" t="s">
        <v>135</v>
      </c>
      <c r="J17781" s="268">
        <v>-9.5</v>
      </c>
      <c r="K17781" s="83" t="str">
        <f>IFERROR(IFERROR(VLOOKUP(I17781,'DE-PARA'!B:D,3,0),VLOOKUP(I17781,'DE-PARA'!C:D,2,0)),"NÃO ENCONTRADO")</f>
        <v>Outras Saídas</v>
      </c>
      <c r="L17781" s="50" t="str">
        <f>VLOOKUP(K17781,'Base -Receita-Despesa'!$B:$AS,1,FALSE)</f>
        <v>Outras Saídas</v>
      </c>
    </row>
    <row r="17782" spans="1:12" x14ac:dyDescent="0.3">
      <c r="A17782" s="82" t="str">
        <f t="shared" si="556"/>
        <v>2020</v>
      </c>
      <c r="B17782" s="263" t="s">
        <v>2228</v>
      </c>
      <c r="C17782" s="264" t="s">
        <v>138</v>
      </c>
      <c r="D17782" s="74" t="str">
        <f t="shared" si="555"/>
        <v>mar/2020</v>
      </c>
      <c r="E17782" s="267">
        <v>43910</v>
      </c>
      <c r="F17782" s="285" t="s">
        <v>1261</v>
      </c>
      <c r="G17782" s="285" t="s">
        <v>2229</v>
      </c>
      <c r="H17782" s="268" t="s">
        <v>2250</v>
      </c>
      <c r="I17782" s="268" t="s">
        <v>135</v>
      </c>
      <c r="J17782" s="268">
        <v>-9.5</v>
      </c>
      <c r="K17782" s="83" t="str">
        <f>IFERROR(IFERROR(VLOOKUP(I17782,'DE-PARA'!B:D,3,0),VLOOKUP(I17782,'DE-PARA'!C:D,2,0)),"NÃO ENCONTRADO")</f>
        <v>Outras Saídas</v>
      </c>
      <c r="L17782" s="50" t="str">
        <f>VLOOKUP(K17782,'Base -Receita-Despesa'!$B:$AS,1,FALSE)</f>
        <v>Outras Saídas</v>
      </c>
    </row>
    <row r="17783" spans="1:12" x14ac:dyDescent="0.3">
      <c r="A17783" s="82" t="str">
        <f t="shared" si="556"/>
        <v>2020</v>
      </c>
      <c r="B17783" s="263" t="s">
        <v>2228</v>
      </c>
      <c r="C17783" s="264" t="s">
        <v>138</v>
      </c>
      <c r="D17783" s="74" t="str">
        <f t="shared" si="555"/>
        <v>mar/2020</v>
      </c>
      <c r="E17783" s="267">
        <v>43910</v>
      </c>
      <c r="F17783" s="285" t="s">
        <v>1261</v>
      </c>
      <c r="G17783" s="285" t="s">
        <v>2229</v>
      </c>
      <c r="H17783" s="268" t="s">
        <v>2250</v>
      </c>
      <c r="I17783" s="268" t="s">
        <v>135</v>
      </c>
      <c r="J17783" s="268">
        <v>-9.5</v>
      </c>
      <c r="K17783" s="83" t="str">
        <f>IFERROR(IFERROR(VLOOKUP(I17783,'DE-PARA'!B:D,3,0),VLOOKUP(I17783,'DE-PARA'!C:D,2,0)),"NÃO ENCONTRADO")</f>
        <v>Outras Saídas</v>
      </c>
      <c r="L17783" s="50" t="str">
        <f>VLOOKUP(K17783,'Base -Receita-Despesa'!$B:$AS,1,FALSE)</f>
        <v>Outras Saídas</v>
      </c>
    </row>
    <row r="17784" spans="1:12" x14ac:dyDescent="0.3">
      <c r="A17784" s="82" t="str">
        <f t="shared" si="556"/>
        <v>2020</v>
      </c>
      <c r="B17784" s="263" t="s">
        <v>2228</v>
      </c>
      <c r="C17784" s="264" t="s">
        <v>138</v>
      </c>
      <c r="D17784" s="74" t="str">
        <f t="shared" si="555"/>
        <v>mar/2020</v>
      </c>
      <c r="E17784" s="267">
        <v>43910</v>
      </c>
      <c r="F17784" s="285" t="s">
        <v>1261</v>
      </c>
      <c r="G17784" s="285" t="s">
        <v>2229</v>
      </c>
      <c r="H17784" s="268" t="s">
        <v>2250</v>
      </c>
      <c r="I17784" s="268" t="s">
        <v>135</v>
      </c>
      <c r="J17784" s="268">
        <v>-9.5</v>
      </c>
      <c r="K17784" s="83" t="str">
        <f>IFERROR(IFERROR(VLOOKUP(I17784,'DE-PARA'!B:D,3,0),VLOOKUP(I17784,'DE-PARA'!C:D,2,0)),"NÃO ENCONTRADO")</f>
        <v>Outras Saídas</v>
      </c>
      <c r="L17784" s="50" t="str">
        <f>VLOOKUP(K17784,'Base -Receita-Despesa'!$B:$AS,1,FALSE)</f>
        <v>Outras Saídas</v>
      </c>
    </row>
    <row r="17785" spans="1:12" x14ac:dyDescent="0.3">
      <c r="A17785" s="82" t="str">
        <f t="shared" si="556"/>
        <v>2020</v>
      </c>
      <c r="B17785" s="263" t="s">
        <v>2228</v>
      </c>
      <c r="C17785" s="264" t="s">
        <v>138</v>
      </c>
      <c r="D17785" s="74" t="str">
        <f t="shared" si="555"/>
        <v>mar/2020</v>
      </c>
      <c r="E17785" s="267">
        <v>43910</v>
      </c>
      <c r="F17785" s="285" t="s">
        <v>1261</v>
      </c>
      <c r="G17785" s="285" t="s">
        <v>2229</v>
      </c>
      <c r="H17785" s="268" t="s">
        <v>2250</v>
      </c>
      <c r="I17785" s="268" t="s">
        <v>135</v>
      </c>
      <c r="J17785" s="268">
        <v>-9.5</v>
      </c>
      <c r="K17785" s="83" t="str">
        <f>IFERROR(IFERROR(VLOOKUP(I17785,'DE-PARA'!B:D,3,0),VLOOKUP(I17785,'DE-PARA'!C:D,2,0)),"NÃO ENCONTRADO")</f>
        <v>Outras Saídas</v>
      </c>
      <c r="L17785" s="50" t="str">
        <f>VLOOKUP(K17785,'Base -Receita-Despesa'!$B:$AS,1,FALSE)</f>
        <v>Outras Saídas</v>
      </c>
    </row>
    <row r="17786" spans="1:12" x14ac:dyDescent="0.3">
      <c r="A17786" s="82" t="str">
        <f t="shared" si="556"/>
        <v>2020</v>
      </c>
      <c r="B17786" s="263" t="s">
        <v>2228</v>
      </c>
      <c r="C17786" s="264" t="s">
        <v>138</v>
      </c>
      <c r="D17786" s="74" t="str">
        <f t="shared" si="555"/>
        <v>mar/2020</v>
      </c>
      <c r="E17786" s="267">
        <v>43910</v>
      </c>
      <c r="F17786" s="285" t="s">
        <v>1261</v>
      </c>
      <c r="G17786" s="285" t="s">
        <v>2229</v>
      </c>
      <c r="H17786" s="268" t="s">
        <v>262</v>
      </c>
      <c r="I17786" s="268" t="s">
        <v>135</v>
      </c>
      <c r="J17786" s="268">
        <v>-220.17</v>
      </c>
      <c r="K17786" s="83" t="str">
        <f>IFERROR(IFERROR(VLOOKUP(I17786,'DE-PARA'!B:D,3,0),VLOOKUP(I17786,'DE-PARA'!C:D,2,0)),"NÃO ENCONTRADO")</f>
        <v>Outras Saídas</v>
      </c>
      <c r="L17786" s="50" t="str">
        <f>VLOOKUP(K17786,'Base -Receita-Despesa'!$B:$AS,1,FALSE)</f>
        <v>Outras Saídas</v>
      </c>
    </row>
    <row r="17787" spans="1:12" x14ac:dyDescent="0.3">
      <c r="A17787" s="82" t="str">
        <f t="shared" si="556"/>
        <v>2020</v>
      </c>
      <c r="B17787" s="263" t="s">
        <v>2228</v>
      </c>
      <c r="C17787" s="264" t="s">
        <v>138</v>
      </c>
      <c r="D17787" s="74" t="str">
        <f t="shared" si="555"/>
        <v>mar/2020</v>
      </c>
      <c r="E17787" s="267">
        <v>43910</v>
      </c>
      <c r="F17787" s="285" t="s">
        <v>1070</v>
      </c>
      <c r="G17787" s="285" t="s">
        <v>2229</v>
      </c>
      <c r="H17787" s="268" t="s">
        <v>1071</v>
      </c>
      <c r="I17787" s="268" t="s">
        <v>2237</v>
      </c>
      <c r="J17787" s="269">
        <v>1563295.68</v>
      </c>
      <c r="K17787" s="83" t="str">
        <f>IFERROR(IFERROR(VLOOKUP(I17787,'DE-PARA'!B:D,3,0),VLOOKUP(I17787,'DE-PARA'!C:D,2,0)),"NÃO ENCONTRADO")</f>
        <v>Entrada Conta Aplicação (+)</v>
      </c>
      <c r="L17787" s="50" t="str">
        <f>VLOOKUP(K17787,'Base -Receita-Despesa'!$B:$AS,1,FALSE)</f>
        <v>ENTRADA CONTA APLICAÇÃO (+)</v>
      </c>
    </row>
    <row r="17788" spans="1:12" x14ac:dyDescent="0.3">
      <c r="A17788" s="82" t="str">
        <f t="shared" si="556"/>
        <v>2020</v>
      </c>
      <c r="B17788" s="263" t="s">
        <v>2240</v>
      </c>
      <c r="C17788" s="264" t="s">
        <v>138</v>
      </c>
      <c r="D17788" s="74" t="str">
        <f t="shared" si="555"/>
        <v>mar/2020</v>
      </c>
      <c r="E17788" s="267">
        <v>43913</v>
      </c>
      <c r="F17788" s="285" t="s">
        <v>5127</v>
      </c>
      <c r="G17788" s="285" t="s">
        <v>2229</v>
      </c>
      <c r="H17788" s="268" t="s">
        <v>2251</v>
      </c>
      <c r="I17788" s="268" t="s">
        <v>126</v>
      </c>
      <c r="J17788" s="287">
        <v>-500000</v>
      </c>
      <c r="K17788" s="83" t="str">
        <f>IFERROR(IFERROR(VLOOKUP(I17788,'DE-PARA'!B:D,3,0),VLOOKUP(I17788,'DE-PARA'!C:D,2,0)),"NÃO ENCONTRADO")</f>
        <v>TEV – Transferências Entre Contas (Entradas)</v>
      </c>
      <c r="L17788" s="50" t="str">
        <f>VLOOKUP(K17788,'Base -Receita-Despesa'!$B:$AS,1,FALSE)</f>
        <v>TEV – Transferências Entre Contas (Entradas)</v>
      </c>
    </row>
    <row r="17789" spans="1:12" x14ac:dyDescent="0.3">
      <c r="A17789" s="82" t="str">
        <f t="shared" si="556"/>
        <v>2020</v>
      </c>
      <c r="B17789" s="263" t="s">
        <v>2228</v>
      </c>
      <c r="C17789" s="264" t="s">
        <v>138</v>
      </c>
      <c r="D17789" s="74" t="str">
        <f t="shared" si="555"/>
        <v>mar/2020</v>
      </c>
      <c r="E17789" s="267">
        <v>43913</v>
      </c>
      <c r="F17789" s="285" t="s">
        <v>5127</v>
      </c>
      <c r="G17789" s="285" t="s">
        <v>2229</v>
      </c>
      <c r="H17789" s="268" t="s">
        <v>2251</v>
      </c>
      <c r="I17789" s="268" t="s">
        <v>126</v>
      </c>
      <c r="J17789" s="269">
        <v>500000</v>
      </c>
      <c r="K17789" s="83" t="str">
        <f>IFERROR(IFERROR(VLOOKUP(I17789,'DE-PARA'!B:D,3,0),VLOOKUP(I17789,'DE-PARA'!C:D,2,0)),"NÃO ENCONTRADO")</f>
        <v>TEV – Transferências Entre Contas (Entradas)</v>
      </c>
      <c r="L17789" s="50" t="str">
        <f>VLOOKUP(K17789,'Base -Receita-Despesa'!$B:$AS,1,FALSE)</f>
        <v>TEV – Transferências Entre Contas (Entradas)</v>
      </c>
    </row>
    <row r="17790" spans="1:12" x14ac:dyDescent="0.3">
      <c r="A17790" s="82" t="str">
        <f t="shared" si="556"/>
        <v>2020</v>
      </c>
      <c r="B17790" s="263" t="s">
        <v>2228</v>
      </c>
      <c r="C17790" s="264" t="s">
        <v>138</v>
      </c>
      <c r="D17790" s="74" t="str">
        <f t="shared" si="555"/>
        <v>mar/2020</v>
      </c>
      <c r="E17790" s="267">
        <v>43913</v>
      </c>
      <c r="F17790" s="285">
        <v>35633</v>
      </c>
      <c r="G17790" s="285" t="s">
        <v>2229</v>
      </c>
      <c r="H17790" s="268" t="s">
        <v>5172</v>
      </c>
      <c r="I17790" s="268" t="s">
        <v>2182</v>
      </c>
      <c r="J17790" s="269">
        <v>-1083.26</v>
      </c>
      <c r="K17790" s="83" t="str">
        <f>IFERROR(IFERROR(VLOOKUP(I17790,'DE-PARA'!B:D,3,0),VLOOKUP(I17790,'DE-PARA'!C:D,2,0)),"NÃO ENCONTRADO")</f>
        <v>Materiais</v>
      </c>
      <c r="L17790" s="50" t="str">
        <f>VLOOKUP(K17790,'Base -Receita-Despesa'!$B:$AS,1,FALSE)</f>
        <v>Materiais</v>
      </c>
    </row>
    <row r="17791" spans="1:12" x14ac:dyDescent="0.3">
      <c r="A17791" s="82" t="str">
        <f t="shared" si="556"/>
        <v>2020</v>
      </c>
      <c r="B17791" s="263" t="s">
        <v>2228</v>
      </c>
      <c r="C17791" s="264" t="s">
        <v>138</v>
      </c>
      <c r="D17791" s="74" t="str">
        <f t="shared" si="555"/>
        <v>mar/2020</v>
      </c>
      <c r="E17791" s="267">
        <v>43913</v>
      </c>
      <c r="F17791" s="285">
        <v>323008</v>
      </c>
      <c r="G17791" s="285" t="s">
        <v>2229</v>
      </c>
      <c r="H17791" s="268" t="s">
        <v>5168</v>
      </c>
      <c r="I17791" s="268" t="s">
        <v>2182</v>
      </c>
      <c r="J17791" s="268">
        <v>-927.08</v>
      </c>
      <c r="K17791" s="83" t="str">
        <f>IFERROR(IFERROR(VLOOKUP(I17791,'DE-PARA'!B:D,3,0),VLOOKUP(I17791,'DE-PARA'!C:D,2,0)),"NÃO ENCONTRADO")</f>
        <v>Materiais</v>
      </c>
      <c r="L17791" s="50" t="str">
        <f>VLOOKUP(K17791,'Base -Receita-Despesa'!$B:$AS,1,FALSE)</f>
        <v>Materiais</v>
      </c>
    </row>
    <row r="17792" spans="1:12" x14ac:dyDescent="0.3">
      <c r="A17792" s="82" t="str">
        <f t="shared" si="556"/>
        <v>2020</v>
      </c>
      <c r="B17792" s="263" t="s">
        <v>2228</v>
      </c>
      <c r="C17792" s="264" t="s">
        <v>138</v>
      </c>
      <c r="D17792" s="74" t="str">
        <f t="shared" si="555"/>
        <v>mar/2020</v>
      </c>
      <c r="E17792" s="267">
        <v>43913</v>
      </c>
      <c r="F17792" s="285">
        <v>111344</v>
      </c>
      <c r="G17792" s="285" t="s">
        <v>2229</v>
      </c>
      <c r="H17792" s="268" t="s">
        <v>528</v>
      </c>
      <c r="I17792" s="268" t="s">
        <v>2182</v>
      </c>
      <c r="J17792" s="268">
        <v>-67.400000000000006</v>
      </c>
      <c r="K17792" s="83" t="str">
        <f>IFERROR(IFERROR(VLOOKUP(I17792,'DE-PARA'!B:D,3,0),VLOOKUP(I17792,'DE-PARA'!C:D,2,0)),"NÃO ENCONTRADO")</f>
        <v>Materiais</v>
      </c>
      <c r="L17792" s="50" t="str">
        <f>VLOOKUP(K17792,'Base -Receita-Despesa'!$B:$AS,1,FALSE)</f>
        <v>Materiais</v>
      </c>
    </row>
    <row r="17793" spans="1:12" x14ac:dyDescent="0.3">
      <c r="A17793" s="82" t="str">
        <f t="shared" si="556"/>
        <v>2020</v>
      </c>
      <c r="B17793" s="263" t="s">
        <v>2228</v>
      </c>
      <c r="C17793" s="264" t="s">
        <v>138</v>
      </c>
      <c r="D17793" s="74" t="str">
        <f t="shared" si="555"/>
        <v>mar/2020</v>
      </c>
      <c r="E17793" s="267">
        <v>43913</v>
      </c>
      <c r="F17793" s="285">
        <v>11345</v>
      </c>
      <c r="G17793" s="285" t="s">
        <v>2229</v>
      </c>
      <c r="H17793" s="268" t="s">
        <v>5273</v>
      </c>
      <c r="I17793" s="268" t="s">
        <v>2181</v>
      </c>
      <c r="J17793" s="269">
        <v>-2532</v>
      </c>
      <c r="K17793" s="83" t="str">
        <f>IFERROR(IFERROR(VLOOKUP(I17793,'DE-PARA'!B:D,3,0),VLOOKUP(I17793,'DE-PARA'!C:D,2,0)),"NÃO ENCONTRADO")</f>
        <v>Materiais</v>
      </c>
      <c r="L17793" s="50" t="str">
        <f>VLOOKUP(K17793,'Base -Receita-Despesa'!$B:$AS,1,FALSE)</f>
        <v>Materiais</v>
      </c>
    </row>
    <row r="17794" spans="1:12" x14ac:dyDescent="0.3">
      <c r="A17794" s="82" t="str">
        <f t="shared" si="556"/>
        <v>2020</v>
      </c>
      <c r="B17794" s="263" t="s">
        <v>2228</v>
      </c>
      <c r="C17794" s="264" t="s">
        <v>138</v>
      </c>
      <c r="D17794" s="74" t="str">
        <f t="shared" si="555"/>
        <v>mar/2020</v>
      </c>
      <c r="E17794" s="267">
        <v>43913</v>
      </c>
      <c r="F17794" s="285">
        <v>52021</v>
      </c>
      <c r="G17794" s="285" t="s">
        <v>2284</v>
      </c>
      <c r="H17794" s="268" t="s">
        <v>4514</v>
      </c>
      <c r="I17794" s="268" t="s">
        <v>2182</v>
      </c>
      <c r="J17794" s="268">
        <v>-520</v>
      </c>
      <c r="K17794" s="83" t="str">
        <f>IFERROR(IFERROR(VLOOKUP(I17794,'DE-PARA'!B:D,3,0),VLOOKUP(I17794,'DE-PARA'!C:D,2,0)),"NÃO ENCONTRADO")</f>
        <v>Materiais</v>
      </c>
      <c r="L17794" s="50" t="str">
        <f>VLOOKUP(K17794,'Base -Receita-Despesa'!$B:$AS,1,FALSE)</f>
        <v>Materiais</v>
      </c>
    </row>
    <row r="17795" spans="1:12" x14ac:dyDescent="0.3">
      <c r="A17795" s="82" t="str">
        <f t="shared" si="556"/>
        <v>2020</v>
      </c>
      <c r="B17795" s="263" t="s">
        <v>2228</v>
      </c>
      <c r="C17795" s="264" t="s">
        <v>138</v>
      </c>
      <c r="D17795" s="74" t="str">
        <f t="shared" si="555"/>
        <v>mar/2020</v>
      </c>
      <c r="E17795" s="267">
        <v>43913</v>
      </c>
      <c r="F17795" s="285">
        <v>19467</v>
      </c>
      <c r="G17795" s="285" t="s">
        <v>2229</v>
      </c>
      <c r="H17795" s="268" t="s">
        <v>3145</v>
      </c>
      <c r="I17795" s="268" t="s">
        <v>2182</v>
      </c>
      <c r="J17795" s="268">
        <v>-307.5</v>
      </c>
      <c r="K17795" s="83" t="str">
        <f>IFERROR(IFERROR(VLOOKUP(I17795,'DE-PARA'!B:D,3,0),VLOOKUP(I17795,'DE-PARA'!C:D,2,0)),"NÃO ENCONTRADO")</f>
        <v>Materiais</v>
      </c>
      <c r="L17795" s="50" t="str">
        <f>VLOOKUP(K17795,'Base -Receita-Despesa'!$B:$AS,1,FALSE)</f>
        <v>Materiais</v>
      </c>
    </row>
    <row r="17796" spans="1:12" x14ac:dyDescent="0.3">
      <c r="A17796" s="82" t="str">
        <f t="shared" si="556"/>
        <v>2020</v>
      </c>
      <c r="B17796" s="263" t="s">
        <v>2228</v>
      </c>
      <c r="C17796" s="264" t="s">
        <v>138</v>
      </c>
      <c r="D17796" s="74" t="str">
        <f t="shared" ref="D17796:D17859" si="557">TEXT(E17796,"mmm/aaaa")</f>
        <v>mar/2020</v>
      </c>
      <c r="E17796" s="267">
        <v>43913</v>
      </c>
      <c r="F17796" s="285">
        <v>301489</v>
      </c>
      <c r="G17796" s="285" t="s">
        <v>2284</v>
      </c>
      <c r="H17796" s="268" t="s">
        <v>222</v>
      </c>
      <c r="I17796" s="268" t="s">
        <v>2181</v>
      </c>
      <c r="J17796" s="269">
        <v>-1997.4</v>
      </c>
      <c r="K17796" s="83" t="str">
        <f>IFERROR(IFERROR(VLOOKUP(I17796,'DE-PARA'!B:D,3,0),VLOOKUP(I17796,'DE-PARA'!C:D,2,0)),"NÃO ENCONTRADO")</f>
        <v>Materiais</v>
      </c>
      <c r="L17796" s="50" t="str">
        <f>VLOOKUP(K17796,'Base -Receita-Despesa'!$B:$AS,1,FALSE)</f>
        <v>Materiais</v>
      </c>
    </row>
    <row r="17797" spans="1:12" x14ac:dyDescent="0.3">
      <c r="A17797" s="82" t="str">
        <f t="shared" si="556"/>
        <v>2020</v>
      </c>
      <c r="B17797" s="263" t="s">
        <v>2228</v>
      </c>
      <c r="C17797" s="264" t="s">
        <v>138</v>
      </c>
      <c r="D17797" s="74" t="str">
        <f t="shared" si="557"/>
        <v>mar/2020</v>
      </c>
      <c r="E17797" s="267">
        <v>43913</v>
      </c>
      <c r="F17797" s="285">
        <v>301490</v>
      </c>
      <c r="G17797" s="285" t="s">
        <v>2284</v>
      </c>
      <c r="H17797" s="268" t="s">
        <v>222</v>
      </c>
      <c r="I17797" s="268" t="s">
        <v>2181</v>
      </c>
      <c r="J17797" s="268">
        <v>-310.2</v>
      </c>
      <c r="K17797" s="83" t="str">
        <f>IFERROR(IFERROR(VLOOKUP(I17797,'DE-PARA'!B:D,3,0),VLOOKUP(I17797,'DE-PARA'!C:D,2,0)),"NÃO ENCONTRADO")</f>
        <v>Materiais</v>
      </c>
      <c r="L17797" s="50" t="str">
        <f>VLOOKUP(K17797,'Base -Receita-Despesa'!$B:$AS,1,FALSE)</f>
        <v>Materiais</v>
      </c>
    </row>
    <row r="17798" spans="1:12" x14ac:dyDescent="0.3">
      <c r="A17798" s="82" t="str">
        <f t="shared" si="556"/>
        <v>2020</v>
      </c>
      <c r="B17798" s="263" t="s">
        <v>2228</v>
      </c>
      <c r="C17798" s="264" t="s">
        <v>138</v>
      </c>
      <c r="D17798" s="74" t="str">
        <f t="shared" si="557"/>
        <v>mar/2020</v>
      </c>
      <c r="E17798" s="267">
        <v>43913</v>
      </c>
      <c r="F17798" s="285">
        <v>111346</v>
      </c>
      <c r="G17798" s="285" t="s">
        <v>2229</v>
      </c>
      <c r="H17798" s="268" t="s">
        <v>528</v>
      </c>
      <c r="I17798" s="268" t="s">
        <v>2182</v>
      </c>
      <c r="J17798" s="268">
        <v>-975</v>
      </c>
      <c r="K17798" s="83" t="str">
        <f>IFERROR(IFERROR(VLOOKUP(I17798,'DE-PARA'!B:D,3,0),VLOOKUP(I17798,'DE-PARA'!C:D,2,0)),"NÃO ENCONTRADO")</f>
        <v>Materiais</v>
      </c>
      <c r="L17798" s="50" t="str">
        <f>VLOOKUP(K17798,'Base -Receita-Despesa'!$B:$AS,1,FALSE)</f>
        <v>Materiais</v>
      </c>
    </row>
    <row r="17799" spans="1:12" x14ac:dyDescent="0.3">
      <c r="A17799" s="82" t="str">
        <f t="shared" si="556"/>
        <v>2020</v>
      </c>
      <c r="B17799" s="263" t="s">
        <v>2228</v>
      </c>
      <c r="C17799" s="264" t="s">
        <v>138</v>
      </c>
      <c r="D17799" s="74" t="str">
        <f t="shared" si="557"/>
        <v>mar/2020</v>
      </c>
      <c r="E17799" s="267">
        <v>43913</v>
      </c>
      <c r="F17799" s="285">
        <v>25250</v>
      </c>
      <c r="G17799" s="285" t="s">
        <v>2229</v>
      </c>
      <c r="H17799" s="268" t="s">
        <v>5166</v>
      </c>
      <c r="I17799" s="268" t="s">
        <v>2183</v>
      </c>
      <c r="J17799" s="269">
        <v>-1300.43</v>
      </c>
      <c r="K17799" s="83" t="str">
        <f>IFERROR(IFERROR(VLOOKUP(I17799,'DE-PARA'!B:D,3,0),VLOOKUP(I17799,'DE-PARA'!C:D,2,0)),"NÃO ENCONTRADO")</f>
        <v>Materiais</v>
      </c>
      <c r="L17799" s="50" t="str">
        <f>VLOOKUP(K17799,'Base -Receita-Despesa'!$B:$AS,1,FALSE)</f>
        <v>Materiais</v>
      </c>
    </row>
    <row r="17800" spans="1:12" x14ac:dyDescent="0.3">
      <c r="A17800" s="82" t="str">
        <f t="shared" si="556"/>
        <v>2020</v>
      </c>
      <c r="B17800" s="263" t="s">
        <v>2228</v>
      </c>
      <c r="C17800" s="264" t="s">
        <v>138</v>
      </c>
      <c r="D17800" s="74" t="str">
        <f t="shared" si="557"/>
        <v>mar/2020</v>
      </c>
      <c r="E17800" s="267">
        <v>43913</v>
      </c>
      <c r="F17800" s="285">
        <v>3690</v>
      </c>
      <c r="G17800" s="285" t="s">
        <v>2229</v>
      </c>
      <c r="H17800" s="268" t="s">
        <v>5164</v>
      </c>
      <c r="I17800" s="268" t="s">
        <v>157</v>
      </c>
      <c r="J17800" s="268">
        <v>-208.31</v>
      </c>
      <c r="K17800" s="83" t="str">
        <f>IFERROR(IFERROR(VLOOKUP(I17800,'DE-PARA'!B:D,3,0),VLOOKUP(I17800,'DE-PARA'!C:D,2,0)),"NÃO ENCONTRADO")</f>
        <v>Materiais</v>
      </c>
      <c r="L17800" s="50" t="str">
        <f>VLOOKUP(K17800,'Base -Receita-Despesa'!$B:$AS,1,FALSE)</f>
        <v>Materiais</v>
      </c>
    </row>
    <row r="17801" spans="1:12" x14ac:dyDescent="0.3">
      <c r="A17801" s="82" t="str">
        <f t="shared" si="556"/>
        <v>2020</v>
      </c>
      <c r="B17801" s="263" t="s">
        <v>2228</v>
      </c>
      <c r="C17801" s="264" t="s">
        <v>138</v>
      </c>
      <c r="D17801" s="74" t="str">
        <f t="shared" si="557"/>
        <v>mar/2020</v>
      </c>
      <c r="E17801" s="267">
        <v>43913</v>
      </c>
      <c r="F17801" s="285">
        <v>3690</v>
      </c>
      <c r="G17801" s="285" t="s">
        <v>2229</v>
      </c>
      <c r="H17801" s="268" t="s">
        <v>5164</v>
      </c>
      <c r="I17801" s="268" t="s">
        <v>562</v>
      </c>
      <c r="J17801" s="268">
        <v>-4.57</v>
      </c>
      <c r="K17801" s="83" t="str">
        <f>IFERROR(IFERROR(VLOOKUP(I17801,'DE-PARA'!B:D,3,0),VLOOKUP(I17801,'DE-PARA'!C:D,2,0)),"NÃO ENCONTRADO")</f>
        <v>Outras Saídas</v>
      </c>
      <c r="L17801" s="50" t="str">
        <f>VLOOKUP(K17801,'Base -Receita-Despesa'!$B:$AS,1,FALSE)</f>
        <v>Outras Saídas</v>
      </c>
    </row>
    <row r="17802" spans="1:12" x14ac:dyDescent="0.3">
      <c r="A17802" s="82" t="str">
        <f t="shared" si="556"/>
        <v>2020</v>
      </c>
      <c r="B17802" s="263" t="s">
        <v>2228</v>
      </c>
      <c r="C17802" s="264" t="s">
        <v>138</v>
      </c>
      <c r="D17802" s="74" t="str">
        <f t="shared" si="557"/>
        <v>mar/2020</v>
      </c>
      <c r="E17802" s="267">
        <v>43913</v>
      </c>
      <c r="F17802" s="285">
        <v>3694</v>
      </c>
      <c r="G17802" s="285" t="s">
        <v>2229</v>
      </c>
      <c r="H17802" s="268" t="s">
        <v>5164</v>
      </c>
      <c r="I17802" s="268" t="s">
        <v>157</v>
      </c>
      <c r="J17802" s="269">
        <v>-1667.33</v>
      </c>
      <c r="K17802" s="83" t="str">
        <f>IFERROR(IFERROR(VLOOKUP(I17802,'DE-PARA'!B:D,3,0),VLOOKUP(I17802,'DE-PARA'!C:D,2,0)),"NÃO ENCONTRADO")</f>
        <v>Materiais</v>
      </c>
      <c r="L17802" s="50" t="str">
        <f>VLOOKUP(K17802,'Base -Receita-Despesa'!$B:$AS,1,FALSE)</f>
        <v>Materiais</v>
      </c>
    </row>
    <row r="17803" spans="1:12" x14ac:dyDescent="0.3">
      <c r="A17803" s="82" t="str">
        <f t="shared" si="556"/>
        <v>2020</v>
      </c>
      <c r="B17803" s="263" t="s">
        <v>2228</v>
      </c>
      <c r="C17803" s="264" t="s">
        <v>138</v>
      </c>
      <c r="D17803" s="74" t="str">
        <f t="shared" si="557"/>
        <v>mar/2020</v>
      </c>
      <c r="E17803" s="267">
        <v>43913</v>
      </c>
      <c r="F17803" s="285">
        <v>1002</v>
      </c>
      <c r="G17803" s="285" t="s">
        <v>2229</v>
      </c>
      <c r="H17803" s="268" t="s">
        <v>5363</v>
      </c>
      <c r="I17803" s="268" t="s">
        <v>2182</v>
      </c>
      <c r="J17803" s="268">
        <v>-409.4</v>
      </c>
      <c r="K17803" s="83" t="str">
        <f>IFERROR(IFERROR(VLOOKUP(I17803,'DE-PARA'!B:D,3,0),VLOOKUP(I17803,'DE-PARA'!C:D,2,0)),"NÃO ENCONTRADO")</f>
        <v>Materiais</v>
      </c>
      <c r="L17803" s="50" t="str">
        <f>VLOOKUP(K17803,'Base -Receita-Despesa'!$B:$AS,1,FALSE)</f>
        <v>Materiais</v>
      </c>
    </row>
    <row r="17804" spans="1:12" x14ac:dyDescent="0.3">
      <c r="A17804" s="82" t="str">
        <f t="shared" si="556"/>
        <v>2020</v>
      </c>
      <c r="B17804" s="263" t="s">
        <v>2228</v>
      </c>
      <c r="C17804" s="264" t="s">
        <v>138</v>
      </c>
      <c r="D17804" s="74" t="str">
        <f t="shared" si="557"/>
        <v>mar/2020</v>
      </c>
      <c r="E17804" s="267">
        <v>43913</v>
      </c>
      <c r="F17804" s="285">
        <v>836</v>
      </c>
      <c r="G17804" s="285" t="s">
        <v>2229</v>
      </c>
      <c r="H17804" s="268" t="s">
        <v>5275</v>
      </c>
      <c r="I17804" s="268" t="s">
        <v>157</v>
      </c>
      <c r="J17804" s="269">
        <v>-3374.91</v>
      </c>
      <c r="K17804" s="83" t="str">
        <f>IFERROR(IFERROR(VLOOKUP(I17804,'DE-PARA'!B:D,3,0),VLOOKUP(I17804,'DE-PARA'!C:D,2,0)),"NÃO ENCONTRADO")</f>
        <v>Materiais</v>
      </c>
      <c r="L17804" s="50" t="str">
        <f>VLOOKUP(K17804,'Base -Receita-Despesa'!$B:$AS,1,FALSE)</f>
        <v>Materiais</v>
      </c>
    </row>
    <row r="17805" spans="1:12" x14ac:dyDescent="0.3">
      <c r="A17805" s="82" t="str">
        <f t="shared" si="556"/>
        <v>2020</v>
      </c>
      <c r="B17805" s="263" t="s">
        <v>2228</v>
      </c>
      <c r="C17805" s="264" t="s">
        <v>138</v>
      </c>
      <c r="D17805" s="74" t="str">
        <f t="shared" si="557"/>
        <v>mar/2020</v>
      </c>
      <c r="E17805" s="267">
        <v>43913</v>
      </c>
      <c r="F17805" s="285">
        <v>837</v>
      </c>
      <c r="G17805" s="285" t="s">
        <v>2229</v>
      </c>
      <c r="H17805" s="268" t="s">
        <v>5275</v>
      </c>
      <c r="I17805" s="268" t="s">
        <v>157</v>
      </c>
      <c r="J17805" s="269">
        <v>-2472.8000000000002</v>
      </c>
      <c r="K17805" s="83" t="str">
        <f>IFERROR(IFERROR(VLOOKUP(I17805,'DE-PARA'!B:D,3,0),VLOOKUP(I17805,'DE-PARA'!C:D,2,0)),"NÃO ENCONTRADO")</f>
        <v>Materiais</v>
      </c>
      <c r="L17805" s="50" t="str">
        <f>VLOOKUP(K17805,'Base -Receita-Despesa'!$B:$AS,1,FALSE)</f>
        <v>Materiais</v>
      </c>
    </row>
    <row r="17806" spans="1:12" x14ac:dyDescent="0.3">
      <c r="A17806" s="82" t="str">
        <f t="shared" si="556"/>
        <v>2020</v>
      </c>
      <c r="B17806" s="263" t="s">
        <v>2228</v>
      </c>
      <c r="C17806" s="264" t="s">
        <v>138</v>
      </c>
      <c r="D17806" s="74" t="str">
        <f t="shared" si="557"/>
        <v>mar/2020</v>
      </c>
      <c r="E17806" s="267">
        <v>43913</v>
      </c>
      <c r="F17806" s="285">
        <v>838</v>
      </c>
      <c r="G17806" s="285" t="s">
        <v>2229</v>
      </c>
      <c r="H17806" s="268" t="s">
        <v>5275</v>
      </c>
      <c r="I17806" s="268" t="s">
        <v>157</v>
      </c>
      <c r="J17806" s="269">
        <v>-4887.29</v>
      </c>
      <c r="K17806" s="83" t="str">
        <f>IFERROR(IFERROR(VLOOKUP(I17806,'DE-PARA'!B:D,3,0),VLOOKUP(I17806,'DE-PARA'!C:D,2,0)),"NÃO ENCONTRADO")</f>
        <v>Materiais</v>
      </c>
      <c r="L17806" s="50" t="str">
        <f>VLOOKUP(K17806,'Base -Receita-Despesa'!$B:$AS,1,FALSE)</f>
        <v>Materiais</v>
      </c>
    </row>
    <row r="17807" spans="1:12" x14ac:dyDescent="0.3">
      <c r="A17807" s="82" t="str">
        <f t="shared" si="556"/>
        <v>2020</v>
      </c>
      <c r="B17807" s="263" t="s">
        <v>2228</v>
      </c>
      <c r="C17807" s="264" t="s">
        <v>138</v>
      </c>
      <c r="D17807" s="74" t="str">
        <f t="shared" si="557"/>
        <v>mar/2020</v>
      </c>
      <c r="E17807" s="267">
        <v>43913</v>
      </c>
      <c r="F17807" s="285">
        <v>42740</v>
      </c>
      <c r="G17807" s="285" t="s">
        <v>2229</v>
      </c>
      <c r="H17807" s="268" t="s">
        <v>5237</v>
      </c>
      <c r="I17807" s="268" t="s">
        <v>2182</v>
      </c>
      <c r="J17807" s="268">
        <v>-475</v>
      </c>
      <c r="K17807" s="83" t="str">
        <f>IFERROR(IFERROR(VLOOKUP(I17807,'DE-PARA'!B:D,3,0),VLOOKUP(I17807,'DE-PARA'!C:D,2,0)),"NÃO ENCONTRADO")</f>
        <v>Materiais</v>
      </c>
      <c r="L17807" s="50" t="str">
        <f>VLOOKUP(K17807,'Base -Receita-Despesa'!$B:$AS,1,FALSE)</f>
        <v>Materiais</v>
      </c>
    </row>
    <row r="17808" spans="1:12" x14ac:dyDescent="0.3">
      <c r="A17808" s="82" t="str">
        <f t="shared" si="556"/>
        <v>2020</v>
      </c>
      <c r="B17808" s="263" t="s">
        <v>2228</v>
      </c>
      <c r="C17808" s="264" t="s">
        <v>138</v>
      </c>
      <c r="D17808" s="74" t="str">
        <f t="shared" si="557"/>
        <v>mar/2020</v>
      </c>
      <c r="E17808" s="267">
        <v>43913</v>
      </c>
      <c r="F17808" s="285">
        <v>44492</v>
      </c>
      <c r="G17808" s="285" t="s">
        <v>2229</v>
      </c>
      <c r="H17808" s="268" t="s">
        <v>5364</v>
      </c>
      <c r="I17808" s="268" t="s">
        <v>2194</v>
      </c>
      <c r="J17808" s="268">
        <v>-360</v>
      </c>
      <c r="K17808" s="83" t="str">
        <f>IFERROR(IFERROR(VLOOKUP(I17808,'DE-PARA'!B:D,3,0),VLOOKUP(I17808,'DE-PARA'!C:D,2,0)),"NÃO ENCONTRADO")</f>
        <v>Materiais</v>
      </c>
      <c r="L17808" s="50" t="str">
        <f>VLOOKUP(K17808,'Base -Receita-Despesa'!$B:$AS,1,FALSE)</f>
        <v>Materiais</v>
      </c>
    </row>
    <row r="17809" spans="1:12" x14ac:dyDescent="0.3">
      <c r="A17809" s="82" t="str">
        <f t="shared" si="556"/>
        <v>2020</v>
      </c>
      <c r="B17809" s="263" t="s">
        <v>2228</v>
      </c>
      <c r="C17809" s="264" t="s">
        <v>138</v>
      </c>
      <c r="D17809" s="74" t="str">
        <f t="shared" si="557"/>
        <v>mar/2020</v>
      </c>
      <c r="E17809" s="267">
        <v>43913</v>
      </c>
      <c r="F17809" s="285">
        <v>9840</v>
      </c>
      <c r="G17809" s="285" t="s">
        <v>2229</v>
      </c>
      <c r="H17809" s="268" t="s">
        <v>5274</v>
      </c>
      <c r="I17809" s="268" t="s">
        <v>2188</v>
      </c>
      <c r="J17809" s="268">
        <v>-247.7</v>
      </c>
      <c r="K17809" s="83" t="str">
        <f>IFERROR(IFERROR(VLOOKUP(I17809,'DE-PARA'!B:D,3,0),VLOOKUP(I17809,'DE-PARA'!C:D,2,0)),"NÃO ENCONTRADO")</f>
        <v>Materiais</v>
      </c>
      <c r="L17809" s="50" t="str">
        <f>VLOOKUP(K17809,'Base -Receita-Despesa'!$B:$AS,1,FALSE)</f>
        <v>Materiais</v>
      </c>
    </row>
    <row r="17810" spans="1:12" x14ac:dyDescent="0.3">
      <c r="A17810" s="82" t="str">
        <f t="shared" si="556"/>
        <v>2020</v>
      </c>
      <c r="B17810" s="263" t="s">
        <v>2228</v>
      </c>
      <c r="C17810" s="264" t="s">
        <v>138</v>
      </c>
      <c r="D17810" s="74" t="str">
        <f t="shared" si="557"/>
        <v>mar/2020</v>
      </c>
      <c r="E17810" s="267">
        <v>43913</v>
      </c>
      <c r="F17810" s="285">
        <v>229</v>
      </c>
      <c r="G17810" s="285" t="s">
        <v>2229</v>
      </c>
      <c r="H17810" s="268" t="s">
        <v>5365</v>
      </c>
      <c r="I17810" s="283" t="s">
        <v>2194</v>
      </c>
      <c r="J17810" s="269">
        <v>-10000</v>
      </c>
      <c r="K17810" s="83" t="str">
        <f>IFERROR(IFERROR(VLOOKUP(I17810,'DE-PARA'!B:D,3,0),VLOOKUP(I17810,'DE-PARA'!C:D,2,0)),"NÃO ENCONTRADO")</f>
        <v>Materiais</v>
      </c>
      <c r="L17810" s="50" t="str">
        <f>VLOOKUP(K17810,'Base -Receita-Despesa'!$B:$AS,1,FALSE)</f>
        <v>Materiais</v>
      </c>
    </row>
    <row r="17811" spans="1:12" x14ac:dyDescent="0.3">
      <c r="A17811" s="82" t="str">
        <f t="shared" si="556"/>
        <v>2020</v>
      </c>
      <c r="B17811" s="263" t="s">
        <v>2228</v>
      </c>
      <c r="C17811" s="264" t="s">
        <v>138</v>
      </c>
      <c r="D17811" s="74" t="str">
        <f t="shared" si="557"/>
        <v>mar/2020</v>
      </c>
      <c r="E17811" s="267">
        <v>43913</v>
      </c>
      <c r="F17811" s="285" t="s">
        <v>1261</v>
      </c>
      <c r="G17811" s="285" t="s">
        <v>2229</v>
      </c>
      <c r="H17811" s="268" t="s">
        <v>2250</v>
      </c>
      <c r="I17811" s="268" t="s">
        <v>135</v>
      </c>
      <c r="J17811" s="268">
        <v>-9.5</v>
      </c>
      <c r="K17811" s="83" t="str">
        <f>IFERROR(IFERROR(VLOOKUP(I17811,'DE-PARA'!B:D,3,0),VLOOKUP(I17811,'DE-PARA'!C:D,2,0)),"NÃO ENCONTRADO")</f>
        <v>Outras Saídas</v>
      </c>
      <c r="L17811" s="50" t="str">
        <f>VLOOKUP(K17811,'Base -Receita-Despesa'!$B:$AS,1,FALSE)</f>
        <v>Outras Saídas</v>
      </c>
    </row>
    <row r="17812" spans="1:12" x14ac:dyDescent="0.3">
      <c r="A17812" s="82" t="str">
        <f t="shared" si="556"/>
        <v>2020</v>
      </c>
      <c r="B17812" s="263" t="s">
        <v>2228</v>
      </c>
      <c r="C17812" s="264" t="s">
        <v>138</v>
      </c>
      <c r="D17812" s="74" t="str">
        <f t="shared" si="557"/>
        <v>mar/2020</v>
      </c>
      <c r="E17812" s="267">
        <v>43913</v>
      </c>
      <c r="F17812" s="285" t="s">
        <v>1261</v>
      </c>
      <c r="G17812" s="285" t="s">
        <v>2229</v>
      </c>
      <c r="H17812" s="268" t="s">
        <v>2250</v>
      </c>
      <c r="I17812" s="268" t="s">
        <v>135</v>
      </c>
      <c r="J17812" s="268">
        <v>-9.5</v>
      </c>
      <c r="K17812" s="83" t="str">
        <f>IFERROR(IFERROR(VLOOKUP(I17812,'DE-PARA'!B:D,3,0),VLOOKUP(I17812,'DE-PARA'!C:D,2,0)),"NÃO ENCONTRADO")</f>
        <v>Outras Saídas</v>
      </c>
      <c r="L17812" s="50" t="str">
        <f>VLOOKUP(K17812,'Base -Receita-Despesa'!$B:$AS,1,FALSE)</f>
        <v>Outras Saídas</v>
      </c>
    </row>
    <row r="17813" spans="1:12" x14ac:dyDescent="0.3">
      <c r="A17813" s="82" t="str">
        <f t="shared" si="556"/>
        <v>2020</v>
      </c>
      <c r="B17813" s="263" t="s">
        <v>2228</v>
      </c>
      <c r="C17813" s="264" t="s">
        <v>138</v>
      </c>
      <c r="D17813" s="74" t="str">
        <f t="shared" si="557"/>
        <v>mar/2020</v>
      </c>
      <c r="E17813" s="267">
        <v>43913</v>
      </c>
      <c r="F17813" s="285" t="s">
        <v>1261</v>
      </c>
      <c r="G17813" s="285" t="s">
        <v>2229</v>
      </c>
      <c r="H17813" s="268" t="s">
        <v>4866</v>
      </c>
      <c r="I17813" s="268" t="s">
        <v>135</v>
      </c>
      <c r="J17813" s="268">
        <v>-1</v>
      </c>
      <c r="K17813" s="83" t="str">
        <f>IFERROR(IFERROR(VLOOKUP(I17813,'DE-PARA'!B:D,3,0),VLOOKUP(I17813,'DE-PARA'!C:D,2,0)),"NÃO ENCONTRADO")</f>
        <v>Outras Saídas</v>
      </c>
      <c r="L17813" s="50" t="str">
        <f>VLOOKUP(K17813,'Base -Receita-Despesa'!$B:$AS,1,FALSE)</f>
        <v>Outras Saídas</v>
      </c>
    </row>
    <row r="17814" spans="1:12" x14ac:dyDescent="0.3">
      <c r="A17814" s="82" t="str">
        <f t="shared" si="556"/>
        <v>2020</v>
      </c>
      <c r="B17814" s="263" t="s">
        <v>2228</v>
      </c>
      <c r="C17814" s="264" t="s">
        <v>138</v>
      </c>
      <c r="D17814" s="74" t="str">
        <f t="shared" si="557"/>
        <v>mar/2020</v>
      </c>
      <c r="E17814" s="267">
        <v>43913</v>
      </c>
      <c r="F17814" s="285" t="s">
        <v>1261</v>
      </c>
      <c r="G17814" s="285" t="s">
        <v>2229</v>
      </c>
      <c r="H17814" s="268" t="s">
        <v>4866</v>
      </c>
      <c r="I17814" s="268" t="s">
        <v>135</v>
      </c>
      <c r="J17814" s="268">
        <v>-1</v>
      </c>
      <c r="K17814" s="83" t="str">
        <f>IFERROR(IFERROR(VLOOKUP(I17814,'DE-PARA'!B:D,3,0),VLOOKUP(I17814,'DE-PARA'!C:D,2,0)),"NÃO ENCONTRADO")</f>
        <v>Outras Saídas</v>
      </c>
      <c r="L17814" s="50" t="str">
        <f>VLOOKUP(K17814,'Base -Receita-Despesa'!$B:$AS,1,FALSE)</f>
        <v>Outras Saídas</v>
      </c>
    </row>
    <row r="17815" spans="1:12" x14ac:dyDescent="0.3">
      <c r="A17815" s="82" t="str">
        <f t="shared" si="556"/>
        <v>2020</v>
      </c>
      <c r="B17815" s="263" t="s">
        <v>2240</v>
      </c>
      <c r="C17815" s="264" t="s">
        <v>138</v>
      </c>
      <c r="D17815" s="74" t="str">
        <f t="shared" si="557"/>
        <v>mar/2020</v>
      </c>
      <c r="E17815" s="267">
        <v>43914</v>
      </c>
      <c r="F17815" s="285" t="s">
        <v>5127</v>
      </c>
      <c r="G17815" s="285" t="s">
        <v>2229</v>
      </c>
      <c r="H17815" s="268" t="s">
        <v>2251</v>
      </c>
      <c r="I17815" s="268" t="s">
        <v>126</v>
      </c>
      <c r="J17815" s="287">
        <v>-500000</v>
      </c>
      <c r="K17815" s="83" t="str">
        <f>IFERROR(IFERROR(VLOOKUP(I17815,'DE-PARA'!B:D,3,0),VLOOKUP(I17815,'DE-PARA'!C:D,2,0)),"NÃO ENCONTRADO")</f>
        <v>TEV – Transferências Entre Contas (Entradas)</v>
      </c>
      <c r="L17815" s="50" t="str">
        <f>VLOOKUP(K17815,'Base -Receita-Despesa'!$B:$AS,1,FALSE)</f>
        <v>TEV – Transferências Entre Contas (Entradas)</v>
      </c>
    </row>
    <row r="17816" spans="1:12" x14ac:dyDescent="0.3">
      <c r="A17816" s="82" t="str">
        <f t="shared" si="556"/>
        <v>2020</v>
      </c>
      <c r="B17816" s="263" t="s">
        <v>2240</v>
      </c>
      <c r="C17816" s="264" t="s">
        <v>138</v>
      </c>
      <c r="D17816" s="74" t="str">
        <f t="shared" si="557"/>
        <v>mar/2020</v>
      </c>
      <c r="E17816" s="267">
        <v>43914</v>
      </c>
      <c r="F17816" s="285" t="s">
        <v>1070</v>
      </c>
      <c r="G17816" s="285" t="s">
        <v>2229</v>
      </c>
      <c r="H17816" s="268" t="s">
        <v>1071</v>
      </c>
      <c r="I17816" s="268" t="s">
        <v>2237</v>
      </c>
      <c r="J17816" s="287">
        <v>269940.28999999998</v>
      </c>
      <c r="K17816" s="83" t="str">
        <f>IFERROR(IFERROR(VLOOKUP(I17816,'DE-PARA'!B:D,3,0),VLOOKUP(I17816,'DE-PARA'!C:D,2,0)),"NÃO ENCONTRADO")</f>
        <v>Entrada Conta Aplicação (+)</v>
      </c>
      <c r="L17816" s="50" t="str">
        <f>VLOOKUP(K17816,'Base -Receita-Despesa'!$B:$AS,1,FALSE)</f>
        <v>ENTRADA CONTA APLICAÇÃO (+)</v>
      </c>
    </row>
    <row r="17817" spans="1:12" x14ac:dyDescent="0.3">
      <c r="A17817" s="82" t="str">
        <f t="shared" si="556"/>
        <v>2020</v>
      </c>
      <c r="B17817" s="263" t="s">
        <v>2228</v>
      </c>
      <c r="C17817" s="264" t="s">
        <v>138</v>
      </c>
      <c r="D17817" s="74" t="str">
        <f t="shared" si="557"/>
        <v>mar/2020</v>
      </c>
      <c r="E17817" s="267">
        <v>43914</v>
      </c>
      <c r="F17817" s="285" t="s">
        <v>5127</v>
      </c>
      <c r="G17817" s="285" t="s">
        <v>2229</v>
      </c>
      <c r="H17817" s="268" t="s">
        <v>2251</v>
      </c>
      <c r="I17817" s="268" t="s">
        <v>126</v>
      </c>
      <c r="J17817" s="269">
        <v>500000</v>
      </c>
      <c r="K17817" s="83" t="str">
        <f>IFERROR(IFERROR(VLOOKUP(I17817,'DE-PARA'!B:D,3,0),VLOOKUP(I17817,'DE-PARA'!C:D,2,0)),"NÃO ENCONTRADO")</f>
        <v>TEV – Transferências Entre Contas (Entradas)</v>
      </c>
      <c r="L17817" s="50" t="str">
        <f>VLOOKUP(K17817,'Base -Receita-Despesa'!$B:$AS,1,FALSE)</f>
        <v>TEV – Transferências Entre Contas (Entradas)</v>
      </c>
    </row>
    <row r="17818" spans="1:12" x14ac:dyDescent="0.3">
      <c r="A17818" s="82" t="str">
        <f t="shared" si="556"/>
        <v>2020</v>
      </c>
      <c r="B17818" s="263" t="s">
        <v>2228</v>
      </c>
      <c r="C17818" s="264" t="s">
        <v>138</v>
      </c>
      <c r="D17818" s="74" t="str">
        <f t="shared" si="557"/>
        <v>mar/2020</v>
      </c>
      <c r="E17818" s="267">
        <v>43914</v>
      </c>
      <c r="F17818" s="285">
        <v>301652</v>
      </c>
      <c r="G17818" s="285" t="s">
        <v>2229</v>
      </c>
      <c r="H17818" s="268" t="s">
        <v>222</v>
      </c>
      <c r="I17818" s="268" t="s">
        <v>2181</v>
      </c>
      <c r="J17818" s="269">
        <v>-2320.6799999999998</v>
      </c>
      <c r="K17818" s="83" t="str">
        <f>IFERROR(IFERROR(VLOOKUP(I17818,'DE-PARA'!B:D,3,0),VLOOKUP(I17818,'DE-PARA'!C:D,2,0)),"NÃO ENCONTRADO")</f>
        <v>Materiais</v>
      </c>
      <c r="L17818" s="50" t="str">
        <f>VLOOKUP(K17818,'Base -Receita-Despesa'!$B:$AS,1,FALSE)</f>
        <v>Materiais</v>
      </c>
    </row>
    <row r="17819" spans="1:12" x14ac:dyDescent="0.3">
      <c r="A17819" s="82" t="str">
        <f t="shared" si="556"/>
        <v>2020</v>
      </c>
      <c r="B17819" s="263" t="s">
        <v>2228</v>
      </c>
      <c r="C17819" s="264" t="s">
        <v>138</v>
      </c>
      <c r="D17819" s="74" t="str">
        <f t="shared" si="557"/>
        <v>mar/2020</v>
      </c>
      <c r="E17819" s="267">
        <v>43914</v>
      </c>
      <c r="F17819" s="285" t="s">
        <v>437</v>
      </c>
      <c r="G17819" s="285" t="s">
        <v>2229</v>
      </c>
      <c r="H17819" s="268" t="s">
        <v>438</v>
      </c>
      <c r="I17819" s="268" t="s">
        <v>439</v>
      </c>
      <c r="J17819" s="269">
        <v>-1045</v>
      </c>
      <c r="K17819" s="83" t="str">
        <f>IFERROR(IFERROR(VLOOKUP(I17819,'DE-PARA'!B:D,3,0),VLOOKUP(I17819,'DE-PARA'!C:D,2,0)),"NÃO ENCONTRADO")</f>
        <v>Aluguéis</v>
      </c>
      <c r="L17819" s="50" t="str">
        <f>VLOOKUP(K17819,'Base -Receita-Despesa'!$B:$AS,1,FALSE)</f>
        <v>Aluguéis</v>
      </c>
    </row>
    <row r="17820" spans="1:12" x14ac:dyDescent="0.3">
      <c r="A17820" s="82" t="str">
        <f t="shared" si="556"/>
        <v>2020</v>
      </c>
      <c r="B17820" s="263" t="s">
        <v>2228</v>
      </c>
      <c r="C17820" s="264" t="s">
        <v>138</v>
      </c>
      <c r="D17820" s="74" t="str">
        <f t="shared" si="557"/>
        <v>mar/2020</v>
      </c>
      <c r="E17820" s="267">
        <v>43914</v>
      </c>
      <c r="F17820" s="285" t="s">
        <v>1261</v>
      </c>
      <c r="G17820" s="285" t="s">
        <v>2229</v>
      </c>
      <c r="H17820" s="268" t="s">
        <v>2250</v>
      </c>
      <c r="I17820" s="268" t="s">
        <v>135</v>
      </c>
      <c r="J17820" s="268">
        <v>-9.5</v>
      </c>
      <c r="K17820" s="83" t="str">
        <f>IFERROR(IFERROR(VLOOKUP(I17820,'DE-PARA'!B:D,3,0),VLOOKUP(I17820,'DE-PARA'!C:D,2,0)),"NÃO ENCONTRADO")</f>
        <v>Outras Saídas</v>
      </c>
      <c r="L17820" s="50" t="str">
        <f>VLOOKUP(K17820,'Base -Receita-Despesa'!$B:$AS,1,FALSE)</f>
        <v>Outras Saídas</v>
      </c>
    </row>
    <row r="17821" spans="1:12" x14ac:dyDescent="0.3">
      <c r="A17821" s="82" t="str">
        <f t="shared" si="556"/>
        <v>2020</v>
      </c>
      <c r="B17821" s="263" t="s">
        <v>2228</v>
      </c>
      <c r="C17821" s="264" t="s">
        <v>138</v>
      </c>
      <c r="D17821" s="74" t="str">
        <f t="shared" si="557"/>
        <v>mar/2020</v>
      </c>
      <c r="E17821" s="267">
        <v>43914</v>
      </c>
      <c r="F17821" s="285" t="s">
        <v>1261</v>
      </c>
      <c r="G17821" s="285" t="s">
        <v>2229</v>
      </c>
      <c r="H17821" s="268" t="s">
        <v>2250</v>
      </c>
      <c r="I17821" s="268" t="s">
        <v>135</v>
      </c>
      <c r="J17821" s="268">
        <v>-9.5</v>
      </c>
      <c r="K17821" s="83" t="str">
        <f>IFERROR(IFERROR(VLOOKUP(I17821,'DE-PARA'!B:D,3,0),VLOOKUP(I17821,'DE-PARA'!C:D,2,0)),"NÃO ENCONTRADO")</f>
        <v>Outras Saídas</v>
      </c>
      <c r="L17821" s="50" t="str">
        <f>VLOOKUP(K17821,'Base -Receita-Despesa'!$B:$AS,1,FALSE)</f>
        <v>Outras Saídas</v>
      </c>
    </row>
    <row r="17822" spans="1:12" x14ac:dyDescent="0.3">
      <c r="A17822" s="82" t="str">
        <f t="shared" si="556"/>
        <v>2020</v>
      </c>
      <c r="B17822" s="263" t="s">
        <v>2240</v>
      </c>
      <c r="C17822" s="264" t="s">
        <v>138</v>
      </c>
      <c r="D17822" s="74" t="str">
        <f t="shared" si="557"/>
        <v>mar/2020</v>
      </c>
      <c r="E17822" s="267">
        <v>43915</v>
      </c>
      <c r="F17822" s="285" t="s">
        <v>5127</v>
      </c>
      <c r="G17822" s="285" t="s">
        <v>2229</v>
      </c>
      <c r="H17822" s="268" t="s">
        <v>2251</v>
      </c>
      <c r="I17822" s="268" t="s">
        <v>126</v>
      </c>
      <c r="J17822" s="287">
        <v>-500000</v>
      </c>
      <c r="K17822" s="83" t="str">
        <f>IFERROR(IFERROR(VLOOKUP(I17822,'DE-PARA'!B:D,3,0),VLOOKUP(I17822,'DE-PARA'!C:D,2,0)),"NÃO ENCONTRADO")</f>
        <v>TEV – Transferências Entre Contas (Entradas)</v>
      </c>
      <c r="L17822" s="50" t="str">
        <f>VLOOKUP(K17822,'Base -Receita-Despesa'!$B:$AS,1,FALSE)</f>
        <v>TEV – Transferências Entre Contas (Entradas)</v>
      </c>
    </row>
    <row r="17823" spans="1:12" x14ac:dyDescent="0.3">
      <c r="A17823" s="82" t="str">
        <f t="shared" si="556"/>
        <v>2020</v>
      </c>
      <c r="B17823" s="263" t="s">
        <v>2240</v>
      </c>
      <c r="C17823" s="264" t="s">
        <v>138</v>
      </c>
      <c r="D17823" s="74" t="str">
        <f t="shared" si="557"/>
        <v>mar/2020</v>
      </c>
      <c r="E17823" s="267">
        <v>43915</v>
      </c>
      <c r="F17823" s="285" t="s">
        <v>1070</v>
      </c>
      <c r="G17823" s="285" t="s">
        <v>2229</v>
      </c>
      <c r="H17823" s="268" t="s">
        <v>1071</v>
      </c>
      <c r="I17823" s="268" t="s">
        <v>2237</v>
      </c>
      <c r="J17823" s="287">
        <v>500000</v>
      </c>
      <c r="K17823" s="83" t="str">
        <f>IFERROR(IFERROR(VLOOKUP(I17823,'DE-PARA'!B:D,3,0),VLOOKUP(I17823,'DE-PARA'!C:D,2,0)),"NÃO ENCONTRADO")</f>
        <v>Entrada Conta Aplicação (+)</v>
      </c>
      <c r="L17823" s="50" t="str">
        <f>VLOOKUP(K17823,'Base -Receita-Despesa'!$B:$AS,1,FALSE)</f>
        <v>ENTRADA CONTA APLICAÇÃO (+)</v>
      </c>
    </row>
    <row r="17824" spans="1:12" x14ac:dyDescent="0.3">
      <c r="A17824" s="82" t="str">
        <f t="shared" si="556"/>
        <v>2020</v>
      </c>
      <c r="B17824" s="263" t="s">
        <v>2228</v>
      </c>
      <c r="C17824" s="264" t="s">
        <v>138</v>
      </c>
      <c r="D17824" s="74" t="str">
        <f t="shared" si="557"/>
        <v>mar/2020</v>
      </c>
      <c r="E17824" s="267">
        <v>43915</v>
      </c>
      <c r="F17824" s="285" t="s">
        <v>5127</v>
      </c>
      <c r="G17824" s="285" t="s">
        <v>2229</v>
      </c>
      <c r="H17824" s="268" t="s">
        <v>2251</v>
      </c>
      <c r="I17824" s="268" t="s">
        <v>126</v>
      </c>
      <c r="J17824" s="269">
        <v>500000</v>
      </c>
      <c r="K17824" s="83" t="str">
        <f>IFERROR(IFERROR(VLOOKUP(I17824,'DE-PARA'!B:D,3,0),VLOOKUP(I17824,'DE-PARA'!C:D,2,0)),"NÃO ENCONTRADO")</f>
        <v>TEV – Transferências Entre Contas (Entradas)</v>
      </c>
      <c r="L17824" s="50" t="str">
        <f>VLOOKUP(K17824,'Base -Receita-Despesa'!$B:$AS,1,FALSE)</f>
        <v>TEV – Transferências Entre Contas (Entradas)</v>
      </c>
    </row>
    <row r="17825" spans="1:12" x14ac:dyDescent="0.3">
      <c r="A17825" s="82" t="str">
        <f t="shared" si="556"/>
        <v>2020</v>
      </c>
      <c r="B17825" s="263" t="s">
        <v>2228</v>
      </c>
      <c r="C17825" s="264" t="s">
        <v>138</v>
      </c>
      <c r="D17825" s="74" t="str">
        <f t="shared" si="557"/>
        <v>mar/2020</v>
      </c>
      <c r="E17825" s="267">
        <v>43915</v>
      </c>
      <c r="F17825" s="285">
        <v>16</v>
      </c>
      <c r="G17825" s="285" t="s">
        <v>2229</v>
      </c>
      <c r="H17825" s="268" t="s">
        <v>5366</v>
      </c>
      <c r="I17825" s="283" t="s">
        <v>2194</v>
      </c>
      <c r="J17825" s="278">
        <v>-194350</v>
      </c>
      <c r="K17825" s="83" t="str">
        <f>IFERROR(IFERROR(VLOOKUP(I17825,'DE-PARA'!B:D,3,0),VLOOKUP(I17825,'DE-PARA'!C:D,2,0)),"NÃO ENCONTRADO")</f>
        <v>Materiais</v>
      </c>
      <c r="L17825" s="50" t="str">
        <f>VLOOKUP(K17825,'Base -Receita-Despesa'!$B:$AS,1,FALSE)</f>
        <v>Materiais</v>
      </c>
    </row>
    <row r="17826" spans="1:12" x14ac:dyDescent="0.3">
      <c r="A17826" s="82" t="str">
        <f t="shared" si="556"/>
        <v>2020</v>
      </c>
      <c r="B17826" s="263" t="s">
        <v>2228</v>
      </c>
      <c r="C17826" s="264" t="s">
        <v>138</v>
      </c>
      <c r="D17826" s="74" t="str">
        <f t="shared" si="557"/>
        <v>mar/2020</v>
      </c>
      <c r="E17826" s="267">
        <v>43915</v>
      </c>
      <c r="F17826" s="285">
        <v>17</v>
      </c>
      <c r="G17826" s="285" t="s">
        <v>2229</v>
      </c>
      <c r="H17826" s="268" t="s">
        <v>5366</v>
      </c>
      <c r="I17826" s="283" t="s">
        <v>198</v>
      </c>
      <c r="J17826" s="278">
        <v>-110680</v>
      </c>
      <c r="K17826" s="83" t="str">
        <f>IFERROR(IFERROR(VLOOKUP(I17826,'DE-PARA'!B:D,3,0),VLOOKUP(I17826,'DE-PARA'!C:D,2,0)),"NÃO ENCONTRADO")</f>
        <v>Materiais</v>
      </c>
      <c r="L17826" s="50" t="str">
        <f>VLOOKUP(K17826,'Base -Receita-Despesa'!$B:$AS,1,FALSE)</f>
        <v>Materiais</v>
      </c>
    </row>
    <row r="17827" spans="1:12" x14ac:dyDescent="0.3">
      <c r="A17827" s="82" t="str">
        <f t="shared" si="556"/>
        <v>2020</v>
      </c>
      <c r="B17827" s="263" t="s">
        <v>2228</v>
      </c>
      <c r="C17827" s="264" t="s">
        <v>138</v>
      </c>
      <c r="D17827" s="74" t="str">
        <f t="shared" si="557"/>
        <v>mar/2020</v>
      </c>
      <c r="E17827" s="267">
        <v>43915</v>
      </c>
      <c r="F17827" s="285">
        <v>20</v>
      </c>
      <c r="G17827" s="285" t="s">
        <v>2229</v>
      </c>
      <c r="H17827" s="268" t="s">
        <v>5366</v>
      </c>
      <c r="I17827" s="283" t="s">
        <v>2194</v>
      </c>
      <c r="J17827" s="278">
        <v>-194350.01</v>
      </c>
      <c r="K17827" s="83" t="str">
        <f>IFERROR(IFERROR(VLOOKUP(I17827,'DE-PARA'!B:D,3,0),VLOOKUP(I17827,'DE-PARA'!C:D,2,0)),"NÃO ENCONTRADO")</f>
        <v>Materiais</v>
      </c>
      <c r="L17827" s="50" t="str">
        <f>VLOOKUP(K17827,'Base -Receita-Despesa'!$B:$AS,1,FALSE)</f>
        <v>Materiais</v>
      </c>
    </row>
    <row r="17828" spans="1:12" x14ac:dyDescent="0.3">
      <c r="A17828" s="82" t="str">
        <f t="shared" si="556"/>
        <v>2020</v>
      </c>
      <c r="B17828" s="263" t="s">
        <v>2228</v>
      </c>
      <c r="C17828" s="264" t="s">
        <v>138</v>
      </c>
      <c r="D17828" s="74" t="str">
        <f t="shared" si="557"/>
        <v>mar/2020</v>
      </c>
      <c r="E17828" s="267">
        <v>43915</v>
      </c>
      <c r="F17828" s="285">
        <v>21</v>
      </c>
      <c r="G17828" s="285" t="s">
        <v>2229</v>
      </c>
      <c r="H17828" s="268" t="s">
        <v>5366</v>
      </c>
      <c r="I17828" s="283" t="s">
        <v>2194</v>
      </c>
      <c r="J17828" s="269">
        <v>-500000</v>
      </c>
      <c r="K17828" s="83" t="str">
        <f>IFERROR(IFERROR(VLOOKUP(I17828,'DE-PARA'!B:D,3,0),VLOOKUP(I17828,'DE-PARA'!C:D,2,0)),"NÃO ENCONTRADO")</f>
        <v>Materiais</v>
      </c>
      <c r="L17828" s="50" t="str">
        <f>VLOOKUP(K17828,'Base -Receita-Despesa'!$B:$AS,1,FALSE)</f>
        <v>Materiais</v>
      </c>
    </row>
    <row r="17829" spans="1:12" x14ac:dyDescent="0.3">
      <c r="A17829" s="82" t="str">
        <f t="shared" si="556"/>
        <v>2020</v>
      </c>
      <c r="B17829" s="263" t="s">
        <v>2228</v>
      </c>
      <c r="C17829" s="264" t="s">
        <v>138</v>
      </c>
      <c r="D17829" s="74" t="str">
        <f t="shared" si="557"/>
        <v>mar/2020</v>
      </c>
      <c r="E17829" s="267">
        <v>43915</v>
      </c>
      <c r="F17829" s="285">
        <v>21889</v>
      </c>
      <c r="G17829" s="285" t="s">
        <v>2229</v>
      </c>
      <c r="H17829" s="268" t="s">
        <v>2370</v>
      </c>
      <c r="I17829" s="268" t="s">
        <v>145</v>
      </c>
      <c r="J17829" s="269">
        <v>-4996.57</v>
      </c>
      <c r="K17829" s="83" t="str">
        <f>IFERROR(IFERROR(VLOOKUP(I17829,'DE-PARA'!B:D,3,0),VLOOKUP(I17829,'DE-PARA'!C:D,2,0)),"NÃO ENCONTRADO")</f>
        <v>Serviços</v>
      </c>
      <c r="L17829" s="50" t="str">
        <f>VLOOKUP(K17829,'Base -Receita-Despesa'!$B:$AS,1,FALSE)</f>
        <v>Serviços</v>
      </c>
    </row>
    <row r="17830" spans="1:12" x14ac:dyDescent="0.3">
      <c r="A17830" s="82" t="str">
        <f t="shared" si="556"/>
        <v>2020</v>
      </c>
      <c r="B17830" s="263" t="s">
        <v>2228</v>
      </c>
      <c r="C17830" s="264" t="s">
        <v>138</v>
      </c>
      <c r="D17830" s="74" t="str">
        <f t="shared" si="557"/>
        <v>mar/2020</v>
      </c>
      <c r="E17830" s="267">
        <v>43915</v>
      </c>
      <c r="F17830" s="285">
        <v>21</v>
      </c>
      <c r="G17830" s="285" t="s">
        <v>2229</v>
      </c>
      <c r="H17830" s="268" t="s">
        <v>5366</v>
      </c>
      <c r="I17830" s="283" t="s">
        <v>2194</v>
      </c>
      <c r="J17830" s="269">
        <v>-277400</v>
      </c>
      <c r="K17830" s="83" t="str">
        <f>IFERROR(IFERROR(VLOOKUP(I17830,'DE-PARA'!B:D,3,0),VLOOKUP(I17830,'DE-PARA'!C:D,2,0)),"NÃO ENCONTRADO")</f>
        <v>Materiais</v>
      </c>
      <c r="L17830" s="50" t="str">
        <f>VLOOKUP(K17830,'Base -Receita-Despesa'!$B:$AS,1,FALSE)</f>
        <v>Materiais</v>
      </c>
    </row>
    <row r="17831" spans="1:12" x14ac:dyDescent="0.3">
      <c r="A17831" s="82" t="str">
        <f t="shared" si="556"/>
        <v>2020</v>
      </c>
      <c r="B17831" s="263" t="s">
        <v>2228</v>
      </c>
      <c r="C17831" s="264" t="s">
        <v>138</v>
      </c>
      <c r="D17831" s="74" t="str">
        <f t="shared" si="557"/>
        <v>mar/2020</v>
      </c>
      <c r="E17831" s="267">
        <v>43915</v>
      </c>
      <c r="F17831" s="285" t="s">
        <v>1261</v>
      </c>
      <c r="G17831" s="285" t="s">
        <v>2229</v>
      </c>
      <c r="H17831" s="268" t="s">
        <v>2250</v>
      </c>
      <c r="I17831" s="268" t="s">
        <v>135</v>
      </c>
      <c r="J17831" s="268">
        <v>-9.5</v>
      </c>
      <c r="K17831" s="83" t="str">
        <f>IFERROR(IFERROR(VLOOKUP(I17831,'DE-PARA'!B:D,3,0),VLOOKUP(I17831,'DE-PARA'!C:D,2,0)),"NÃO ENCONTRADO")</f>
        <v>Outras Saídas</v>
      </c>
      <c r="L17831" s="50" t="str">
        <f>VLOOKUP(K17831,'Base -Receita-Despesa'!$B:$AS,1,FALSE)</f>
        <v>Outras Saídas</v>
      </c>
    </row>
    <row r="17832" spans="1:12" x14ac:dyDescent="0.3">
      <c r="A17832" s="82" t="str">
        <f t="shared" si="556"/>
        <v>2020</v>
      </c>
      <c r="B17832" s="263" t="s">
        <v>2228</v>
      </c>
      <c r="C17832" s="264" t="s">
        <v>138</v>
      </c>
      <c r="D17832" s="74" t="str">
        <f t="shared" si="557"/>
        <v>mar/2020</v>
      </c>
      <c r="E17832" s="267">
        <v>43915</v>
      </c>
      <c r="F17832" s="285" t="s">
        <v>1261</v>
      </c>
      <c r="G17832" s="285" t="s">
        <v>2229</v>
      </c>
      <c r="H17832" s="268" t="s">
        <v>2250</v>
      </c>
      <c r="I17832" s="268" t="s">
        <v>135</v>
      </c>
      <c r="J17832" s="268">
        <v>-9.5</v>
      </c>
      <c r="K17832" s="83" t="str">
        <f>IFERROR(IFERROR(VLOOKUP(I17832,'DE-PARA'!B:D,3,0),VLOOKUP(I17832,'DE-PARA'!C:D,2,0)),"NÃO ENCONTRADO")</f>
        <v>Outras Saídas</v>
      </c>
      <c r="L17832" s="50" t="str">
        <f>VLOOKUP(K17832,'Base -Receita-Despesa'!$B:$AS,1,FALSE)</f>
        <v>Outras Saídas</v>
      </c>
    </row>
    <row r="17833" spans="1:12" x14ac:dyDescent="0.3">
      <c r="A17833" s="82" t="str">
        <f t="shared" si="556"/>
        <v>2020</v>
      </c>
      <c r="B17833" s="263" t="s">
        <v>2228</v>
      </c>
      <c r="C17833" s="264" t="s">
        <v>138</v>
      </c>
      <c r="D17833" s="74" t="str">
        <f t="shared" si="557"/>
        <v>mar/2020</v>
      </c>
      <c r="E17833" s="267">
        <v>43915</v>
      </c>
      <c r="F17833" s="285" t="s">
        <v>1261</v>
      </c>
      <c r="G17833" s="285" t="s">
        <v>2229</v>
      </c>
      <c r="H17833" s="268" t="s">
        <v>2250</v>
      </c>
      <c r="I17833" s="268" t="s">
        <v>135</v>
      </c>
      <c r="J17833" s="268">
        <v>-9.5</v>
      </c>
      <c r="K17833" s="83" t="str">
        <f>IFERROR(IFERROR(VLOOKUP(I17833,'DE-PARA'!B:D,3,0),VLOOKUP(I17833,'DE-PARA'!C:D,2,0)),"NÃO ENCONTRADO")</f>
        <v>Outras Saídas</v>
      </c>
      <c r="L17833" s="50" t="str">
        <f>VLOOKUP(K17833,'Base -Receita-Despesa'!$B:$AS,1,FALSE)</f>
        <v>Outras Saídas</v>
      </c>
    </row>
    <row r="17834" spans="1:12" x14ac:dyDescent="0.3">
      <c r="A17834" s="82" t="str">
        <f t="shared" ref="A17834:A17897" si="558">IF(K17834="NÃO ENCONTRADO",0,RIGHT(D17834,4))</f>
        <v>2020</v>
      </c>
      <c r="B17834" s="263" t="s">
        <v>2228</v>
      </c>
      <c r="C17834" s="264" t="s">
        <v>138</v>
      </c>
      <c r="D17834" s="74" t="str">
        <f t="shared" si="557"/>
        <v>mar/2020</v>
      </c>
      <c r="E17834" s="267">
        <v>43915</v>
      </c>
      <c r="F17834" s="285" t="s">
        <v>1261</v>
      </c>
      <c r="G17834" s="285" t="s">
        <v>2229</v>
      </c>
      <c r="H17834" s="268" t="s">
        <v>2250</v>
      </c>
      <c r="I17834" s="268" t="s">
        <v>135</v>
      </c>
      <c r="J17834" s="268">
        <v>-9.5</v>
      </c>
      <c r="K17834" s="83" t="str">
        <f>IFERROR(IFERROR(VLOOKUP(I17834,'DE-PARA'!B:D,3,0),VLOOKUP(I17834,'DE-PARA'!C:D,2,0)),"NÃO ENCONTRADO")</f>
        <v>Outras Saídas</v>
      </c>
      <c r="L17834" s="50" t="str">
        <f>VLOOKUP(K17834,'Base -Receita-Despesa'!$B:$AS,1,FALSE)</f>
        <v>Outras Saídas</v>
      </c>
    </row>
    <row r="17835" spans="1:12" x14ac:dyDescent="0.3">
      <c r="A17835" s="82" t="str">
        <f t="shared" si="558"/>
        <v>2020</v>
      </c>
      <c r="B17835" s="263" t="s">
        <v>2228</v>
      </c>
      <c r="C17835" s="264" t="s">
        <v>138</v>
      </c>
      <c r="D17835" s="74" t="str">
        <f t="shared" si="557"/>
        <v>mar/2020</v>
      </c>
      <c r="E17835" s="267">
        <v>43915</v>
      </c>
      <c r="F17835" s="285" t="s">
        <v>1261</v>
      </c>
      <c r="G17835" s="285" t="s">
        <v>2229</v>
      </c>
      <c r="H17835" s="268" t="s">
        <v>2250</v>
      </c>
      <c r="I17835" s="268" t="s">
        <v>135</v>
      </c>
      <c r="J17835" s="268">
        <v>-9.5</v>
      </c>
      <c r="K17835" s="83" t="str">
        <f>IFERROR(IFERROR(VLOOKUP(I17835,'DE-PARA'!B:D,3,0),VLOOKUP(I17835,'DE-PARA'!C:D,2,0)),"NÃO ENCONTRADO")</f>
        <v>Outras Saídas</v>
      </c>
      <c r="L17835" s="50" t="str">
        <f>VLOOKUP(K17835,'Base -Receita-Despesa'!$B:$AS,1,FALSE)</f>
        <v>Outras Saídas</v>
      </c>
    </row>
    <row r="17836" spans="1:12" x14ac:dyDescent="0.3">
      <c r="A17836" s="82" t="str">
        <f t="shared" si="558"/>
        <v>2020</v>
      </c>
      <c r="B17836" s="263" t="s">
        <v>2228</v>
      </c>
      <c r="C17836" s="264" t="s">
        <v>138</v>
      </c>
      <c r="D17836" s="74" t="str">
        <f t="shared" si="557"/>
        <v>mar/2020</v>
      </c>
      <c r="E17836" s="267">
        <v>43915</v>
      </c>
      <c r="F17836" s="285" t="s">
        <v>1261</v>
      </c>
      <c r="G17836" s="285" t="s">
        <v>2229</v>
      </c>
      <c r="H17836" s="268" t="s">
        <v>2250</v>
      </c>
      <c r="I17836" s="268" t="s">
        <v>135</v>
      </c>
      <c r="J17836" s="268">
        <v>-9.5</v>
      </c>
      <c r="K17836" s="83" t="str">
        <f>IFERROR(IFERROR(VLOOKUP(I17836,'DE-PARA'!B:D,3,0),VLOOKUP(I17836,'DE-PARA'!C:D,2,0)),"NÃO ENCONTRADO")</f>
        <v>Outras Saídas</v>
      </c>
      <c r="L17836" s="50" t="str">
        <f>VLOOKUP(K17836,'Base -Receita-Despesa'!$B:$AS,1,FALSE)</f>
        <v>Outras Saídas</v>
      </c>
    </row>
    <row r="17837" spans="1:12" x14ac:dyDescent="0.3">
      <c r="A17837" s="82" t="str">
        <f t="shared" si="558"/>
        <v>2020</v>
      </c>
      <c r="B17837" s="263" t="s">
        <v>2240</v>
      </c>
      <c r="C17837" s="264" t="s">
        <v>138</v>
      </c>
      <c r="D17837" s="74" t="str">
        <f t="shared" si="557"/>
        <v>mar/2020</v>
      </c>
      <c r="E17837" s="267">
        <v>43916</v>
      </c>
      <c r="F17837" s="285" t="s">
        <v>5127</v>
      </c>
      <c r="G17837" s="285" t="s">
        <v>2229</v>
      </c>
      <c r="H17837" s="268" t="s">
        <v>2251</v>
      </c>
      <c r="I17837" s="268" t="s">
        <v>126</v>
      </c>
      <c r="J17837" s="287">
        <v>-500000</v>
      </c>
      <c r="K17837" s="83" t="str">
        <f>IFERROR(IFERROR(VLOOKUP(I17837,'DE-PARA'!B:D,3,0),VLOOKUP(I17837,'DE-PARA'!C:D,2,0)),"NÃO ENCONTRADO")</f>
        <v>TEV – Transferências Entre Contas (Entradas)</v>
      </c>
      <c r="L17837" s="50" t="str">
        <f>VLOOKUP(K17837,'Base -Receita-Despesa'!$B:$AS,1,FALSE)</f>
        <v>TEV – Transferências Entre Contas (Entradas)</v>
      </c>
    </row>
    <row r="17838" spans="1:12" x14ac:dyDescent="0.3">
      <c r="A17838" s="82" t="str">
        <f t="shared" si="558"/>
        <v>2020</v>
      </c>
      <c r="B17838" s="263" t="s">
        <v>2240</v>
      </c>
      <c r="C17838" s="264" t="s">
        <v>138</v>
      </c>
      <c r="D17838" s="74" t="str">
        <f t="shared" si="557"/>
        <v>mar/2020</v>
      </c>
      <c r="E17838" s="267">
        <v>43916</v>
      </c>
      <c r="F17838" s="285" t="s">
        <v>1070</v>
      </c>
      <c r="G17838" s="285" t="s">
        <v>2229</v>
      </c>
      <c r="H17838" s="268" t="s">
        <v>1071</v>
      </c>
      <c r="I17838" s="268" t="s">
        <v>2237</v>
      </c>
      <c r="J17838" s="287">
        <v>500000</v>
      </c>
      <c r="K17838" s="83" t="str">
        <f>IFERROR(IFERROR(VLOOKUP(I17838,'DE-PARA'!B:D,3,0),VLOOKUP(I17838,'DE-PARA'!C:D,2,0)),"NÃO ENCONTRADO")</f>
        <v>Entrada Conta Aplicação (+)</v>
      </c>
      <c r="L17838" s="50" t="str">
        <f>VLOOKUP(K17838,'Base -Receita-Despesa'!$B:$AS,1,FALSE)</f>
        <v>ENTRADA CONTA APLICAÇÃO (+)</v>
      </c>
    </row>
    <row r="17839" spans="1:12" x14ac:dyDescent="0.3">
      <c r="A17839" s="82" t="str">
        <f t="shared" si="558"/>
        <v>2020</v>
      </c>
      <c r="B17839" s="263" t="s">
        <v>2228</v>
      </c>
      <c r="C17839" s="264" t="s">
        <v>138</v>
      </c>
      <c r="D17839" s="74" t="str">
        <f t="shared" si="557"/>
        <v>mar/2020</v>
      </c>
      <c r="E17839" s="267">
        <v>43916</v>
      </c>
      <c r="F17839" s="285" t="s">
        <v>5127</v>
      </c>
      <c r="G17839" s="285" t="s">
        <v>2229</v>
      </c>
      <c r="H17839" s="268" t="s">
        <v>2251</v>
      </c>
      <c r="I17839" s="268" t="s">
        <v>126</v>
      </c>
      <c r="J17839" s="269">
        <v>500000</v>
      </c>
      <c r="K17839" s="83" t="str">
        <f>IFERROR(IFERROR(VLOOKUP(I17839,'DE-PARA'!B:D,3,0),VLOOKUP(I17839,'DE-PARA'!C:D,2,0)),"NÃO ENCONTRADO")</f>
        <v>TEV – Transferências Entre Contas (Entradas)</v>
      </c>
      <c r="L17839" s="50" t="str">
        <f>VLOOKUP(K17839,'Base -Receita-Despesa'!$B:$AS,1,FALSE)</f>
        <v>TEV – Transferências Entre Contas (Entradas)</v>
      </c>
    </row>
    <row r="17840" spans="1:12" x14ac:dyDescent="0.3">
      <c r="A17840" s="82" t="str">
        <f t="shared" si="558"/>
        <v>2020</v>
      </c>
      <c r="B17840" s="263" t="s">
        <v>2228</v>
      </c>
      <c r="C17840" s="264" t="s">
        <v>138</v>
      </c>
      <c r="D17840" s="74" t="str">
        <f t="shared" si="557"/>
        <v>mar/2020</v>
      </c>
      <c r="E17840" s="267">
        <v>43916</v>
      </c>
      <c r="F17840" s="285">
        <v>3666</v>
      </c>
      <c r="G17840" s="285" t="s">
        <v>2229</v>
      </c>
      <c r="H17840" s="268" t="s">
        <v>2231</v>
      </c>
      <c r="I17840" s="268" t="s">
        <v>2185</v>
      </c>
      <c r="J17840" s="269">
        <v>-4449.0600000000004</v>
      </c>
      <c r="K17840" s="83" t="str">
        <f>IFERROR(IFERROR(VLOOKUP(I17840,'DE-PARA'!B:D,3,0),VLOOKUP(I17840,'DE-PARA'!C:D,2,0)),"NÃO ENCONTRADO")</f>
        <v>Materiais</v>
      </c>
      <c r="L17840" s="50" t="str">
        <f>VLOOKUP(K17840,'Base -Receita-Despesa'!$B:$AS,1,FALSE)</f>
        <v>Materiais</v>
      </c>
    </row>
    <row r="17841" spans="1:12" x14ac:dyDescent="0.3">
      <c r="A17841" s="82" t="str">
        <f t="shared" si="558"/>
        <v>2020</v>
      </c>
      <c r="B17841" s="263" t="s">
        <v>2228</v>
      </c>
      <c r="C17841" s="264" t="s">
        <v>138</v>
      </c>
      <c r="D17841" s="74" t="str">
        <f t="shared" si="557"/>
        <v>mar/2020</v>
      </c>
      <c r="E17841" s="267">
        <v>43916</v>
      </c>
      <c r="F17841" s="285">
        <v>22</v>
      </c>
      <c r="G17841" s="285" t="s">
        <v>2229</v>
      </c>
      <c r="H17841" s="268" t="s">
        <v>5366</v>
      </c>
      <c r="I17841" s="268" t="s">
        <v>2182</v>
      </c>
      <c r="J17841" s="269">
        <v>-40000</v>
      </c>
      <c r="K17841" s="83" t="str">
        <f>IFERROR(IFERROR(VLOOKUP(I17841,'DE-PARA'!B:D,3,0),VLOOKUP(I17841,'DE-PARA'!C:D,2,0)),"NÃO ENCONTRADO")</f>
        <v>Materiais</v>
      </c>
      <c r="L17841" s="50" t="str">
        <f>VLOOKUP(K17841,'Base -Receita-Despesa'!$B:$AS,1,FALSE)</f>
        <v>Materiais</v>
      </c>
    </row>
    <row r="17842" spans="1:12" x14ac:dyDescent="0.3">
      <c r="A17842" s="82" t="str">
        <f t="shared" si="558"/>
        <v>2020</v>
      </c>
      <c r="B17842" s="263" t="s">
        <v>2228</v>
      </c>
      <c r="C17842" s="264" t="s">
        <v>138</v>
      </c>
      <c r="D17842" s="74" t="str">
        <f t="shared" si="557"/>
        <v>mar/2020</v>
      </c>
      <c r="E17842" s="267">
        <v>43916</v>
      </c>
      <c r="F17842" s="285">
        <v>413</v>
      </c>
      <c r="G17842" s="285" t="s">
        <v>2229</v>
      </c>
      <c r="H17842" s="268" t="s">
        <v>5367</v>
      </c>
      <c r="I17842" s="283" t="s">
        <v>2194</v>
      </c>
      <c r="J17842" s="268">
        <v>-797.5</v>
      </c>
      <c r="K17842" s="83" t="str">
        <f>IFERROR(IFERROR(VLOOKUP(I17842,'DE-PARA'!B:D,3,0),VLOOKUP(I17842,'DE-PARA'!C:D,2,0)),"NÃO ENCONTRADO")</f>
        <v>Materiais</v>
      </c>
      <c r="L17842" s="50" t="str">
        <f>VLOOKUP(K17842,'Base -Receita-Despesa'!$B:$AS,1,FALSE)</f>
        <v>Materiais</v>
      </c>
    </row>
    <row r="17843" spans="1:12" x14ac:dyDescent="0.3">
      <c r="A17843" s="82" t="str">
        <f t="shared" si="558"/>
        <v>2020</v>
      </c>
      <c r="B17843" s="263" t="s">
        <v>2228</v>
      </c>
      <c r="C17843" s="264" t="s">
        <v>138</v>
      </c>
      <c r="D17843" s="74" t="str">
        <f t="shared" si="557"/>
        <v>mar/2020</v>
      </c>
      <c r="E17843" s="267">
        <v>43916</v>
      </c>
      <c r="F17843" s="285">
        <v>414</v>
      </c>
      <c r="G17843" s="285" t="s">
        <v>2229</v>
      </c>
      <c r="H17843" s="268" t="s">
        <v>5367</v>
      </c>
      <c r="I17843" s="283" t="s">
        <v>5368</v>
      </c>
      <c r="J17843" s="269">
        <v>-1424.5</v>
      </c>
      <c r="K17843" s="83" t="str">
        <f>IFERROR(IFERROR(VLOOKUP(I17843,'DE-PARA'!B:D,3,0),VLOOKUP(I17843,'DE-PARA'!C:D,2,0)),"NÃO ENCONTRADO")</f>
        <v>Investimentos</v>
      </c>
      <c r="L17843" s="50" t="str">
        <f>VLOOKUP(K17843,'Base -Receita-Despesa'!$B:$AS,1,FALSE)</f>
        <v>Investimentos</v>
      </c>
    </row>
    <row r="17844" spans="1:12" x14ac:dyDescent="0.3">
      <c r="A17844" s="82" t="str">
        <f t="shared" si="558"/>
        <v>2020</v>
      </c>
      <c r="B17844" s="263" t="s">
        <v>2228</v>
      </c>
      <c r="C17844" s="264" t="s">
        <v>138</v>
      </c>
      <c r="D17844" s="74" t="str">
        <f t="shared" si="557"/>
        <v>mar/2020</v>
      </c>
      <c r="E17844" s="267">
        <v>43916</v>
      </c>
      <c r="F17844" s="285">
        <v>415</v>
      </c>
      <c r="G17844" s="285" t="s">
        <v>2229</v>
      </c>
      <c r="H17844" s="268" t="s">
        <v>5367</v>
      </c>
      <c r="I17844" s="283" t="s">
        <v>5368</v>
      </c>
      <c r="J17844" s="269">
        <v>-1127.4000000000001</v>
      </c>
      <c r="K17844" s="83" t="str">
        <f>IFERROR(IFERROR(VLOOKUP(I17844,'DE-PARA'!B:D,3,0),VLOOKUP(I17844,'DE-PARA'!C:D,2,0)),"NÃO ENCONTRADO")</f>
        <v>Investimentos</v>
      </c>
      <c r="L17844" s="50" t="str">
        <f>VLOOKUP(K17844,'Base -Receita-Despesa'!$B:$AS,1,FALSE)</f>
        <v>Investimentos</v>
      </c>
    </row>
    <row r="17845" spans="1:12" x14ac:dyDescent="0.3">
      <c r="A17845" s="82" t="str">
        <f t="shared" si="558"/>
        <v>2020</v>
      </c>
      <c r="B17845" s="263" t="s">
        <v>2228</v>
      </c>
      <c r="C17845" s="264" t="s">
        <v>138</v>
      </c>
      <c r="D17845" s="74" t="str">
        <f t="shared" si="557"/>
        <v>mar/2020</v>
      </c>
      <c r="E17845" s="267">
        <v>43916</v>
      </c>
      <c r="F17845" s="285" t="s">
        <v>1261</v>
      </c>
      <c r="G17845" s="285" t="s">
        <v>2229</v>
      </c>
      <c r="H17845" s="268" t="s">
        <v>2250</v>
      </c>
      <c r="I17845" s="268" t="s">
        <v>135</v>
      </c>
      <c r="J17845" s="268">
        <v>-9.5</v>
      </c>
      <c r="K17845" s="83" t="str">
        <f>IFERROR(IFERROR(VLOOKUP(I17845,'DE-PARA'!B:D,3,0),VLOOKUP(I17845,'DE-PARA'!C:D,2,0)),"NÃO ENCONTRADO")</f>
        <v>Outras Saídas</v>
      </c>
      <c r="L17845" s="50" t="str">
        <f>VLOOKUP(K17845,'Base -Receita-Despesa'!$B:$AS,1,FALSE)</f>
        <v>Outras Saídas</v>
      </c>
    </row>
    <row r="17846" spans="1:12" x14ac:dyDescent="0.3">
      <c r="A17846" s="82" t="str">
        <f t="shared" si="558"/>
        <v>2020</v>
      </c>
      <c r="B17846" s="263" t="s">
        <v>2228</v>
      </c>
      <c r="C17846" s="264" t="s">
        <v>138</v>
      </c>
      <c r="D17846" s="74" t="str">
        <f t="shared" si="557"/>
        <v>mar/2020</v>
      </c>
      <c r="E17846" s="267">
        <v>43916</v>
      </c>
      <c r="F17846" s="285" t="s">
        <v>1261</v>
      </c>
      <c r="G17846" s="285" t="s">
        <v>2229</v>
      </c>
      <c r="H17846" s="268" t="s">
        <v>2250</v>
      </c>
      <c r="I17846" s="268" t="s">
        <v>135</v>
      </c>
      <c r="J17846" s="268">
        <v>-9.5</v>
      </c>
      <c r="K17846" s="83" t="str">
        <f>IFERROR(IFERROR(VLOOKUP(I17846,'DE-PARA'!B:D,3,0),VLOOKUP(I17846,'DE-PARA'!C:D,2,0)),"NÃO ENCONTRADO")</f>
        <v>Outras Saídas</v>
      </c>
      <c r="L17846" s="50" t="str">
        <f>VLOOKUP(K17846,'Base -Receita-Despesa'!$B:$AS,1,FALSE)</f>
        <v>Outras Saídas</v>
      </c>
    </row>
    <row r="17847" spans="1:12" x14ac:dyDescent="0.3">
      <c r="A17847" s="82" t="str">
        <f t="shared" si="558"/>
        <v>2020</v>
      </c>
      <c r="B17847" s="263" t="s">
        <v>2240</v>
      </c>
      <c r="C17847" s="264" t="s">
        <v>138</v>
      </c>
      <c r="D17847" s="74" t="str">
        <f t="shared" si="557"/>
        <v>mar/2020</v>
      </c>
      <c r="E17847" s="267">
        <v>43917</v>
      </c>
      <c r="F17847" s="285" t="s">
        <v>5127</v>
      </c>
      <c r="G17847" s="285" t="s">
        <v>2229</v>
      </c>
      <c r="H17847" s="268" t="s">
        <v>2251</v>
      </c>
      <c r="I17847" s="268" t="s">
        <v>126</v>
      </c>
      <c r="J17847" s="287">
        <v>-500000</v>
      </c>
      <c r="K17847" s="83" t="str">
        <f>IFERROR(IFERROR(VLOOKUP(I17847,'DE-PARA'!B:D,3,0),VLOOKUP(I17847,'DE-PARA'!C:D,2,0)),"NÃO ENCONTRADO")</f>
        <v>TEV – Transferências Entre Contas (Entradas)</v>
      </c>
      <c r="L17847" s="50" t="str">
        <f>VLOOKUP(K17847,'Base -Receita-Despesa'!$B:$AS,1,FALSE)</f>
        <v>TEV – Transferências Entre Contas (Entradas)</v>
      </c>
    </row>
    <row r="17848" spans="1:12" x14ac:dyDescent="0.3">
      <c r="A17848" s="82" t="str">
        <f t="shared" si="558"/>
        <v>2020</v>
      </c>
      <c r="B17848" s="263" t="s">
        <v>2240</v>
      </c>
      <c r="C17848" s="264" t="s">
        <v>138</v>
      </c>
      <c r="D17848" s="74" t="str">
        <f t="shared" si="557"/>
        <v>mar/2020</v>
      </c>
      <c r="E17848" s="267">
        <v>43917</v>
      </c>
      <c r="F17848" s="285" t="s">
        <v>1070</v>
      </c>
      <c r="G17848" s="285" t="s">
        <v>2229</v>
      </c>
      <c r="H17848" s="268" t="s">
        <v>1071</v>
      </c>
      <c r="I17848" s="268" t="s">
        <v>2237</v>
      </c>
      <c r="J17848" s="287">
        <v>500000</v>
      </c>
      <c r="K17848" s="83" t="str">
        <f>IFERROR(IFERROR(VLOOKUP(I17848,'DE-PARA'!B:D,3,0),VLOOKUP(I17848,'DE-PARA'!C:D,2,0)),"NÃO ENCONTRADO")</f>
        <v>Entrada Conta Aplicação (+)</v>
      </c>
      <c r="L17848" s="50" t="str">
        <f>VLOOKUP(K17848,'Base -Receita-Despesa'!$B:$AS,1,FALSE)</f>
        <v>ENTRADA CONTA APLICAÇÃO (+)</v>
      </c>
    </row>
    <row r="17849" spans="1:12" x14ac:dyDescent="0.3">
      <c r="A17849" s="82" t="str">
        <f t="shared" si="558"/>
        <v>2020</v>
      </c>
      <c r="B17849" s="263" t="s">
        <v>2228</v>
      </c>
      <c r="C17849" s="264" t="s">
        <v>138</v>
      </c>
      <c r="D17849" s="74" t="str">
        <f t="shared" si="557"/>
        <v>mar/2020</v>
      </c>
      <c r="E17849" s="267">
        <v>43917</v>
      </c>
      <c r="F17849" s="285" t="s">
        <v>5130</v>
      </c>
      <c r="G17849" s="285" t="s">
        <v>2229</v>
      </c>
      <c r="H17849" s="268" t="s">
        <v>72</v>
      </c>
      <c r="I17849" s="268" t="s">
        <v>1064</v>
      </c>
      <c r="J17849" s="269">
        <v>-2726900</v>
      </c>
      <c r="K17849" s="83" t="str">
        <f>IFERROR(IFERROR(VLOOKUP(I17849,'DE-PARA'!B:D,3,0),VLOOKUP(I17849,'DE-PARA'!C:D,2,0)),"NÃO ENCONTRADO")</f>
        <v>Saídas Da C/A Por Regates (-)</v>
      </c>
      <c r="L17849" s="50" t="str">
        <f>VLOOKUP(K17849,'Base -Receita-Despesa'!$B:$AS,1,FALSE)</f>
        <v>SAÍDAS DA C/A POR REGATES (-)</v>
      </c>
    </row>
    <row r="17850" spans="1:12" x14ac:dyDescent="0.3">
      <c r="A17850" s="82" t="str">
        <f t="shared" si="558"/>
        <v>2020</v>
      </c>
      <c r="B17850" s="263" t="s">
        <v>2228</v>
      </c>
      <c r="C17850" s="264" t="s">
        <v>138</v>
      </c>
      <c r="D17850" s="74" t="str">
        <f t="shared" si="557"/>
        <v>mar/2020</v>
      </c>
      <c r="E17850" s="267">
        <v>43917</v>
      </c>
      <c r="F17850" s="285" t="s">
        <v>5127</v>
      </c>
      <c r="G17850" s="285" t="s">
        <v>2229</v>
      </c>
      <c r="H17850" s="268" t="s">
        <v>2251</v>
      </c>
      <c r="I17850" s="268" t="s">
        <v>126</v>
      </c>
      <c r="J17850" s="269">
        <v>500000</v>
      </c>
      <c r="K17850" s="83" t="str">
        <f>IFERROR(IFERROR(VLOOKUP(I17850,'DE-PARA'!B:D,3,0),VLOOKUP(I17850,'DE-PARA'!C:D,2,0)),"NÃO ENCONTRADO")</f>
        <v>TEV – Transferências Entre Contas (Entradas)</v>
      </c>
      <c r="L17850" s="50" t="str">
        <f>VLOOKUP(K17850,'Base -Receita-Despesa'!$B:$AS,1,FALSE)</f>
        <v>TEV – Transferências Entre Contas (Entradas)</v>
      </c>
    </row>
    <row r="17851" spans="1:12" x14ac:dyDescent="0.3">
      <c r="A17851" s="82" t="str">
        <f t="shared" si="558"/>
        <v>2020</v>
      </c>
      <c r="B17851" s="263" t="s">
        <v>2228</v>
      </c>
      <c r="C17851" s="264" t="s">
        <v>138</v>
      </c>
      <c r="D17851" s="74" t="str">
        <f t="shared" si="557"/>
        <v>mar/2020</v>
      </c>
      <c r="E17851" s="267">
        <v>43917</v>
      </c>
      <c r="F17851" s="285">
        <v>154937</v>
      </c>
      <c r="G17851" s="285" t="s">
        <v>2229</v>
      </c>
      <c r="H17851" s="268" t="s">
        <v>4662</v>
      </c>
      <c r="I17851" s="268" t="s">
        <v>2188</v>
      </c>
      <c r="J17851" s="268">
        <v>-271.64999999999998</v>
      </c>
      <c r="K17851" s="83" t="str">
        <f>IFERROR(IFERROR(VLOOKUP(I17851,'DE-PARA'!B:D,3,0),VLOOKUP(I17851,'DE-PARA'!C:D,2,0)),"NÃO ENCONTRADO")</f>
        <v>Materiais</v>
      </c>
      <c r="L17851" s="50" t="str">
        <f>VLOOKUP(K17851,'Base -Receita-Despesa'!$B:$AS,1,FALSE)</f>
        <v>Materiais</v>
      </c>
    </row>
    <row r="17852" spans="1:12" x14ac:dyDescent="0.3">
      <c r="A17852" s="82" t="str">
        <f t="shared" si="558"/>
        <v>2020</v>
      </c>
      <c r="B17852" s="263" t="s">
        <v>2228</v>
      </c>
      <c r="C17852" s="264" t="s">
        <v>138</v>
      </c>
      <c r="D17852" s="74" t="str">
        <f t="shared" si="557"/>
        <v>mar/2020</v>
      </c>
      <c r="E17852" s="267">
        <v>43917</v>
      </c>
      <c r="F17852" s="285" t="s">
        <v>4412</v>
      </c>
      <c r="G17852" s="285" t="s">
        <v>2229</v>
      </c>
      <c r="H17852" s="268" t="s">
        <v>881</v>
      </c>
      <c r="I17852" s="268" t="s">
        <v>128</v>
      </c>
      <c r="J17852" s="269">
        <v>-3094.24</v>
      </c>
      <c r="K17852" s="83" t="str">
        <f>IFERROR(IFERROR(VLOOKUP(I17852,'DE-PARA'!B:D,3,0),VLOOKUP(I17852,'DE-PARA'!C:D,2,0)),"NÃO ENCONTRADO")</f>
        <v>Encargos sobre Folha de Pagamento</v>
      </c>
      <c r="L17852" s="50" t="str">
        <f>VLOOKUP(K17852,'Base -Receita-Despesa'!$B:$AS,1,FALSE)</f>
        <v>Encargos sobre Folha de Pagamento</v>
      </c>
    </row>
    <row r="17853" spans="1:12" x14ac:dyDescent="0.3">
      <c r="A17853" s="82" t="str">
        <f t="shared" si="558"/>
        <v>2020</v>
      </c>
      <c r="B17853" s="263" t="s">
        <v>2228</v>
      </c>
      <c r="C17853" s="264" t="s">
        <v>138</v>
      </c>
      <c r="D17853" s="74" t="str">
        <f t="shared" si="557"/>
        <v>mar/2020</v>
      </c>
      <c r="E17853" s="267">
        <v>43917</v>
      </c>
      <c r="F17853" s="285" t="s">
        <v>4412</v>
      </c>
      <c r="G17853" s="285" t="s">
        <v>2229</v>
      </c>
      <c r="H17853" s="268" t="s">
        <v>3578</v>
      </c>
      <c r="I17853" s="268" t="s">
        <v>128</v>
      </c>
      <c r="J17853" s="268">
        <v>-941.5</v>
      </c>
      <c r="K17853" s="83" t="str">
        <f>IFERROR(IFERROR(VLOOKUP(I17853,'DE-PARA'!B:D,3,0),VLOOKUP(I17853,'DE-PARA'!C:D,2,0)),"NÃO ENCONTRADO")</f>
        <v>Encargos sobre Folha de Pagamento</v>
      </c>
      <c r="L17853" s="50" t="str">
        <f>VLOOKUP(K17853,'Base -Receita-Despesa'!$B:$AS,1,FALSE)</f>
        <v>Encargos sobre Folha de Pagamento</v>
      </c>
    </row>
    <row r="17854" spans="1:12" x14ac:dyDescent="0.3">
      <c r="A17854" s="82" t="str">
        <f t="shared" si="558"/>
        <v>2020</v>
      </c>
      <c r="B17854" s="263" t="s">
        <v>2228</v>
      </c>
      <c r="C17854" s="264" t="s">
        <v>138</v>
      </c>
      <c r="D17854" s="74" t="str">
        <f t="shared" si="557"/>
        <v>mar/2020</v>
      </c>
      <c r="E17854" s="267">
        <v>43917</v>
      </c>
      <c r="F17854" s="285">
        <v>11293</v>
      </c>
      <c r="G17854" s="285" t="s">
        <v>2229</v>
      </c>
      <c r="H17854" s="268" t="s">
        <v>3145</v>
      </c>
      <c r="I17854" s="268" t="s">
        <v>2182</v>
      </c>
      <c r="J17854" s="269">
        <v>-63000</v>
      </c>
      <c r="K17854" s="83" t="str">
        <f>IFERROR(IFERROR(VLOOKUP(I17854,'DE-PARA'!B:D,3,0),VLOOKUP(I17854,'DE-PARA'!C:D,2,0)),"NÃO ENCONTRADO")</f>
        <v>Materiais</v>
      </c>
      <c r="L17854" s="50" t="str">
        <f>VLOOKUP(K17854,'Base -Receita-Despesa'!$B:$AS,1,FALSE)</f>
        <v>Materiais</v>
      </c>
    </row>
    <row r="17855" spans="1:12" x14ac:dyDescent="0.3">
      <c r="A17855" s="82" t="str">
        <f t="shared" si="558"/>
        <v>2020</v>
      </c>
      <c r="B17855" s="263" t="s">
        <v>2228</v>
      </c>
      <c r="C17855" s="264" t="s">
        <v>138</v>
      </c>
      <c r="D17855" s="74" t="str">
        <f t="shared" si="557"/>
        <v>mar/2020</v>
      </c>
      <c r="E17855" s="267">
        <v>43917</v>
      </c>
      <c r="F17855" s="285">
        <v>1950</v>
      </c>
      <c r="G17855" s="285" t="s">
        <v>2229</v>
      </c>
      <c r="H17855" s="268" t="s">
        <v>5217</v>
      </c>
      <c r="I17855" s="268" t="s">
        <v>2194</v>
      </c>
      <c r="J17855" s="268">
        <v>-706.42</v>
      </c>
      <c r="K17855" s="83" t="str">
        <f>IFERROR(IFERROR(VLOOKUP(I17855,'DE-PARA'!B:D,3,0),VLOOKUP(I17855,'DE-PARA'!C:D,2,0)),"NÃO ENCONTRADO")</f>
        <v>Materiais</v>
      </c>
      <c r="L17855" s="50" t="str">
        <f>VLOOKUP(K17855,'Base -Receita-Despesa'!$B:$AS,1,FALSE)</f>
        <v>Materiais</v>
      </c>
    </row>
    <row r="17856" spans="1:12" x14ac:dyDescent="0.3">
      <c r="A17856" s="82" t="str">
        <f t="shared" si="558"/>
        <v>2020</v>
      </c>
      <c r="B17856" s="263" t="s">
        <v>2228</v>
      </c>
      <c r="C17856" s="264" t="s">
        <v>138</v>
      </c>
      <c r="D17856" s="74" t="str">
        <f t="shared" si="557"/>
        <v>mar/2020</v>
      </c>
      <c r="E17856" s="267">
        <v>43917</v>
      </c>
      <c r="F17856" s="285">
        <v>2470</v>
      </c>
      <c r="G17856" s="285" t="s">
        <v>2229</v>
      </c>
      <c r="H17856" s="268" t="s">
        <v>5178</v>
      </c>
      <c r="I17856" s="268" t="s">
        <v>2182</v>
      </c>
      <c r="J17856" s="269">
        <v>-2060.06</v>
      </c>
      <c r="K17856" s="83" t="str">
        <f>IFERROR(IFERROR(VLOOKUP(I17856,'DE-PARA'!B:D,3,0),VLOOKUP(I17856,'DE-PARA'!C:D,2,0)),"NÃO ENCONTRADO")</f>
        <v>Materiais</v>
      </c>
      <c r="L17856" s="50" t="str">
        <f>VLOOKUP(K17856,'Base -Receita-Despesa'!$B:$AS,1,FALSE)</f>
        <v>Materiais</v>
      </c>
    </row>
    <row r="17857" spans="1:12" x14ac:dyDescent="0.3">
      <c r="A17857" s="82" t="str">
        <f t="shared" si="558"/>
        <v>2020</v>
      </c>
      <c r="B17857" s="263" t="s">
        <v>2228</v>
      </c>
      <c r="C17857" s="264" t="s">
        <v>138</v>
      </c>
      <c r="D17857" s="74" t="str">
        <f t="shared" si="557"/>
        <v>mar/2020</v>
      </c>
      <c r="E17857" s="267">
        <v>43917</v>
      </c>
      <c r="F17857" s="285">
        <v>4151</v>
      </c>
      <c r="G17857" s="285" t="s">
        <v>2229</v>
      </c>
      <c r="H17857" s="268" t="s">
        <v>5298</v>
      </c>
      <c r="I17857" s="268" t="s">
        <v>2182</v>
      </c>
      <c r="J17857" s="268">
        <v>-421.3</v>
      </c>
      <c r="K17857" s="83" t="str">
        <f>IFERROR(IFERROR(VLOOKUP(I17857,'DE-PARA'!B:D,3,0),VLOOKUP(I17857,'DE-PARA'!C:D,2,0)),"NÃO ENCONTRADO")</f>
        <v>Materiais</v>
      </c>
      <c r="L17857" s="50" t="str">
        <f>VLOOKUP(K17857,'Base -Receita-Despesa'!$B:$AS,1,FALSE)</f>
        <v>Materiais</v>
      </c>
    </row>
    <row r="17858" spans="1:12" x14ac:dyDescent="0.3">
      <c r="A17858" s="82" t="str">
        <f t="shared" si="558"/>
        <v>2020</v>
      </c>
      <c r="B17858" s="263" t="s">
        <v>2228</v>
      </c>
      <c r="C17858" s="264" t="s">
        <v>138</v>
      </c>
      <c r="D17858" s="74" t="str">
        <f t="shared" si="557"/>
        <v>mar/2020</v>
      </c>
      <c r="E17858" s="267">
        <v>43917</v>
      </c>
      <c r="F17858" s="285" t="s">
        <v>3376</v>
      </c>
      <c r="G17858" s="285" t="s">
        <v>2229</v>
      </c>
      <c r="H17858" s="268" t="s">
        <v>3578</v>
      </c>
      <c r="I17858" s="268" t="s">
        <v>130</v>
      </c>
      <c r="J17858" s="269">
        <v>-6297.3</v>
      </c>
      <c r="K17858" s="83" t="str">
        <f>IFERROR(IFERROR(VLOOKUP(I17858,'DE-PARA'!B:D,3,0),VLOOKUP(I17858,'DE-PARA'!C:D,2,0)),"NÃO ENCONTRADO")</f>
        <v>Rescisões Trabalhistas</v>
      </c>
      <c r="L17858" s="50" t="str">
        <f>VLOOKUP(K17858,'Base -Receita-Despesa'!$B:$AS,1,FALSE)</f>
        <v>Rescisões Trabalhistas</v>
      </c>
    </row>
    <row r="17859" spans="1:12" x14ac:dyDescent="0.3">
      <c r="A17859" s="82" t="str">
        <f t="shared" si="558"/>
        <v>2020</v>
      </c>
      <c r="B17859" s="263" t="s">
        <v>2228</v>
      </c>
      <c r="C17859" s="264" t="s">
        <v>138</v>
      </c>
      <c r="D17859" s="74" t="str">
        <f t="shared" si="557"/>
        <v>mar/2020</v>
      </c>
      <c r="E17859" s="267">
        <v>43917</v>
      </c>
      <c r="F17859" s="285" t="s">
        <v>3376</v>
      </c>
      <c r="G17859" s="285" t="s">
        <v>2229</v>
      </c>
      <c r="H17859" s="268" t="s">
        <v>881</v>
      </c>
      <c r="I17859" s="268" t="s">
        <v>130</v>
      </c>
      <c r="J17859" s="269">
        <v>-6116.14</v>
      </c>
      <c r="K17859" s="83" t="str">
        <f>IFERROR(IFERROR(VLOOKUP(I17859,'DE-PARA'!B:D,3,0),VLOOKUP(I17859,'DE-PARA'!C:D,2,0)),"NÃO ENCONTRADO")</f>
        <v>Rescisões Trabalhistas</v>
      </c>
      <c r="L17859" s="50" t="str">
        <f>VLOOKUP(K17859,'Base -Receita-Despesa'!$B:$AS,1,FALSE)</f>
        <v>Rescisões Trabalhistas</v>
      </c>
    </row>
    <row r="17860" spans="1:12" x14ac:dyDescent="0.3">
      <c r="A17860" s="82" t="str">
        <f t="shared" si="558"/>
        <v>2020</v>
      </c>
      <c r="B17860" s="263" t="s">
        <v>2228</v>
      </c>
      <c r="C17860" s="264" t="s">
        <v>138</v>
      </c>
      <c r="D17860" s="74" t="str">
        <f t="shared" ref="D17860:D17923" si="559">TEXT(E17860,"mmm/aaaa")</f>
        <v>mar/2020</v>
      </c>
      <c r="E17860" s="267">
        <v>43917</v>
      </c>
      <c r="F17860" s="285" t="s">
        <v>1261</v>
      </c>
      <c r="G17860" s="285" t="s">
        <v>2229</v>
      </c>
      <c r="H17860" s="268" t="s">
        <v>2250</v>
      </c>
      <c r="I17860" s="268" t="s">
        <v>135</v>
      </c>
      <c r="J17860" s="268">
        <v>-9.5</v>
      </c>
      <c r="K17860" s="83" t="str">
        <f>IFERROR(IFERROR(VLOOKUP(I17860,'DE-PARA'!B:D,3,0),VLOOKUP(I17860,'DE-PARA'!C:D,2,0)),"NÃO ENCONTRADO")</f>
        <v>Outras Saídas</v>
      </c>
      <c r="L17860" s="50" t="str">
        <f>VLOOKUP(K17860,'Base -Receita-Despesa'!$B:$AS,1,FALSE)</f>
        <v>Outras Saídas</v>
      </c>
    </row>
    <row r="17861" spans="1:12" x14ac:dyDescent="0.3">
      <c r="A17861" s="82" t="str">
        <f t="shared" si="558"/>
        <v>2020</v>
      </c>
      <c r="B17861" s="263" t="s">
        <v>2228</v>
      </c>
      <c r="C17861" s="264" t="s">
        <v>138</v>
      </c>
      <c r="D17861" s="74" t="str">
        <f t="shared" si="559"/>
        <v>mar/2020</v>
      </c>
      <c r="E17861" s="267">
        <v>43917</v>
      </c>
      <c r="F17861" s="285" t="s">
        <v>1261</v>
      </c>
      <c r="G17861" s="285" t="s">
        <v>2229</v>
      </c>
      <c r="H17861" s="268" t="s">
        <v>2250</v>
      </c>
      <c r="I17861" s="268" t="s">
        <v>135</v>
      </c>
      <c r="J17861" s="268">
        <v>-9.5</v>
      </c>
      <c r="K17861" s="83" t="str">
        <f>IFERROR(IFERROR(VLOOKUP(I17861,'DE-PARA'!B:D,3,0),VLOOKUP(I17861,'DE-PARA'!C:D,2,0)),"NÃO ENCONTRADO")</f>
        <v>Outras Saídas</v>
      </c>
      <c r="L17861" s="50" t="str">
        <f>VLOOKUP(K17861,'Base -Receita-Despesa'!$B:$AS,1,FALSE)</f>
        <v>Outras Saídas</v>
      </c>
    </row>
    <row r="17862" spans="1:12" x14ac:dyDescent="0.3">
      <c r="A17862" s="82" t="str">
        <f t="shared" si="558"/>
        <v>2020</v>
      </c>
      <c r="B17862" s="263" t="s">
        <v>2228</v>
      </c>
      <c r="C17862" s="264" t="s">
        <v>138</v>
      </c>
      <c r="D17862" s="74" t="str">
        <f t="shared" si="559"/>
        <v>mar/2020</v>
      </c>
      <c r="E17862" s="267">
        <v>43917</v>
      </c>
      <c r="F17862" s="285" t="s">
        <v>1261</v>
      </c>
      <c r="G17862" s="285" t="s">
        <v>2229</v>
      </c>
      <c r="H17862" s="268" t="s">
        <v>2250</v>
      </c>
      <c r="I17862" s="268" t="s">
        <v>135</v>
      </c>
      <c r="J17862" s="268">
        <v>-9.5</v>
      </c>
      <c r="K17862" s="83" t="str">
        <f>IFERROR(IFERROR(VLOOKUP(I17862,'DE-PARA'!B:D,3,0),VLOOKUP(I17862,'DE-PARA'!C:D,2,0)),"NÃO ENCONTRADO")</f>
        <v>Outras Saídas</v>
      </c>
      <c r="L17862" s="50" t="str">
        <f>VLOOKUP(K17862,'Base -Receita-Despesa'!$B:$AS,1,FALSE)</f>
        <v>Outras Saídas</v>
      </c>
    </row>
    <row r="17863" spans="1:12" x14ac:dyDescent="0.3">
      <c r="A17863" s="82" t="str">
        <f t="shared" si="558"/>
        <v>2020</v>
      </c>
      <c r="B17863" s="263" t="s">
        <v>2228</v>
      </c>
      <c r="C17863" s="264" t="s">
        <v>138</v>
      </c>
      <c r="D17863" s="74" t="str">
        <f t="shared" si="559"/>
        <v>mar/2020</v>
      </c>
      <c r="E17863" s="267">
        <v>43917</v>
      </c>
      <c r="F17863" s="285" t="s">
        <v>1261</v>
      </c>
      <c r="G17863" s="285" t="s">
        <v>2229</v>
      </c>
      <c r="H17863" s="268" t="s">
        <v>2250</v>
      </c>
      <c r="I17863" s="268" t="s">
        <v>135</v>
      </c>
      <c r="J17863" s="268">
        <v>-9.5</v>
      </c>
      <c r="K17863" s="83" t="str">
        <f>IFERROR(IFERROR(VLOOKUP(I17863,'DE-PARA'!B:D,3,0),VLOOKUP(I17863,'DE-PARA'!C:D,2,0)),"NÃO ENCONTRADO")</f>
        <v>Outras Saídas</v>
      </c>
      <c r="L17863" s="50" t="str">
        <f>VLOOKUP(K17863,'Base -Receita-Despesa'!$B:$AS,1,FALSE)</f>
        <v>Outras Saídas</v>
      </c>
    </row>
    <row r="17864" spans="1:12" x14ac:dyDescent="0.3">
      <c r="A17864" s="82" t="str">
        <f t="shared" si="558"/>
        <v>2020</v>
      </c>
      <c r="B17864" s="263" t="s">
        <v>2228</v>
      </c>
      <c r="C17864" s="264" t="s">
        <v>138</v>
      </c>
      <c r="D17864" s="74" t="str">
        <f t="shared" si="559"/>
        <v>mar/2020</v>
      </c>
      <c r="E17864" s="267">
        <v>43917</v>
      </c>
      <c r="F17864" s="285" t="s">
        <v>1261</v>
      </c>
      <c r="G17864" s="285" t="s">
        <v>2229</v>
      </c>
      <c r="H17864" s="268" t="s">
        <v>2250</v>
      </c>
      <c r="I17864" s="268" t="s">
        <v>135</v>
      </c>
      <c r="J17864" s="268">
        <v>-9.5</v>
      </c>
      <c r="K17864" s="83" t="str">
        <f>IFERROR(IFERROR(VLOOKUP(I17864,'DE-PARA'!B:D,3,0),VLOOKUP(I17864,'DE-PARA'!C:D,2,0)),"NÃO ENCONTRADO")</f>
        <v>Outras Saídas</v>
      </c>
      <c r="L17864" s="50" t="str">
        <f>VLOOKUP(K17864,'Base -Receita-Despesa'!$B:$AS,1,FALSE)</f>
        <v>Outras Saídas</v>
      </c>
    </row>
    <row r="17865" spans="1:12" x14ac:dyDescent="0.3">
      <c r="A17865" s="82" t="str">
        <f t="shared" si="558"/>
        <v>2020</v>
      </c>
      <c r="B17865" s="263" t="s">
        <v>2228</v>
      </c>
      <c r="C17865" s="264" t="s">
        <v>138</v>
      </c>
      <c r="D17865" s="74" t="str">
        <f t="shared" si="559"/>
        <v>mar/2020</v>
      </c>
      <c r="E17865" s="267">
        <v>43917</v>
      </c>
      <c r="F17865" s="285" t="s">
        <v>1261</v>
      </c>
      <c r="G17865" s="285" t="s">
        <v>2229</v>
      </c>
      <c r="H17865" s="268" t="s">
        <v>4866</v>
      </c>
      <c r="I17865" s="268" t="s">
        <v>135</v>
      </c>
      <c r="J17865" s="268">
        <v>-1</v>
      </c>
      <c r="K17865" s="83" t="str">
        <f>IFERROR(IFERROR(VLOOKUP(I17865,'DE-PARA'!B:D,3,0),VLOOKUP(I17865,'DE-PARA'!C:D,2,0)),"NÃO ENCONTRADO")</f>
        <v>Outras Saídas</v>
      </c>
      <c r="L17865" s="50" t="str">
        <f>VLOOKUP(K17865,'Base -Receita-Despesa'!$B:$AS,1,FALSE)</f>
        <v>Outras Saídas</v>
      </c>
    </row>
    <row r="17866" spans="1:12" x14ac:dyDescent="0.3">
      <c r="A17866" s="82" t="str">
        <f t="shared" si="558"/>
        <v>2020</v>
      </c>
      <c r="B17866" s="263" t="s">
        <v>2228</v>
      </c>
      <c r="C17866" s="264" t="s">
        <v>138</v>
      </c>
      <c r="D17866" s="74" t="str">
        <f t="shared" si="559"/>
        <v>mar/2020</v>
      </c>
      <c r="E17866" s="267">
        <v>43917</v>
      </c>
      <c r="F17866" s="285" t="s">
        <v>1070</v>
      </c>
      <c r="G17866" s="285" t="s">
        <v>2229</v>
      </c>
      <c r="H17866" s="268" t="s">
        <v>1071</v>
      </c>
      <c r="I17866" s="268" t="s">
        <v>2237</v>
      </c>
      <c r="J17866" s="269">
        <v>1677041.41</v>
      </c>
      <c r="K17866" s="83" t="str">
        <f>IFERROR(IFERROR(VLOOKUP(I17866,'DE-PARA'!B:D,3,0),VLOOKUP(I17866,'DE-PARA'!C:D,2,0)),"NÃO ENCONTRADO")</f>
        <v>Entrada Conta Aplicação (+)</v>
      </c>
      <c r="L17866" s="50" t="str">
        <f>VLOOKUP(K17866,'Base -Receita-Despesa'!$B:$AS,1,FALSE)</f>
        <v>ENTRADA CONTA APLICAÇÃO (+)</v>
      </c>
    </row>
    <row r="17867" spans="1:12" x14ac:dyDescent="0.3">
      <c r="A17867" s="82" t="str">
        <f t="shared" si="558"/>
        <v>2020</v>
      </c>
      <c r="B17867" s="263" t="s">
        <v>2228</v>
      </c>
      <c r="C17867" s="264" t="s">
        <v>138</v>
      </c>
      <c r="D17867" s="74" t="str">
        <f t="shared" si="559"/>
        <v>mar/2020</v>
      </c>
      <c r="E17867" s="267">
        <v>43920</v>
      </c>
      <c r="F17867" s="321" t="s">
        <v>5369</v>
      </c>
      <c r="G17867" s="285" t="s">
        <v>2229</v>
      </c>
      <c r="H17867" s="268" t="s">
        <v>5175</v>
      </c>
      <c r="I17867" s="283" t="s">
        <v>145</v>
      </c>
      <c r="J17867" s="273">
        <v>-69.61</v>
      </c>
      <c r="K17867" s="83" t="str">
        <f>IFERROR(IFERROR(VLOOKUP(I17867,'DE-PARA'!B:D,3,0),VLOOKUP(I17867,'DE-PARA'!C:D,2,0)),"NÃO ENCONTRADO")</f>
        <v>Serviços</v>
      </c>
      <c r="L17867" s="50" t="str">
        <f>VLOOKUP(K17867,'Base -Receita-Despesa'!$B:$AS,1,FALSE)</f>
        <v>Serviços</v>
      </c>
    </row>
    <row r="17868" spans="1:12" x14ac:dyDescent="0.3">
      <c r="A17868" s="82" t="str">
        <f t="shared" si="558"/>
        <v>2020</v>
      </c>
      <c r="B17868" s="263" t="s">
        <v>2228</v>
      </c>
      <c r="C17868" s="264" t="s">
        <v>138</v>
      </c>
      <c r="D17868" s="74" t="str">
        <f t="shared" si="559"/>
        <v>mar/2020</v>
      </c>
      <c r="E17868" s="267">
        <v>43920</v>
      </c>
      <c r="F17868" s="321" t="s">
        <v>5369</v>
      </c>
      <c r="G17868" s="285" t="s">
        <v>2229</v>
      </c>
      <c r="H17868" s="268" t="s">
        <v>5175</v>
      </c>
      <c r="I17868" s="283" t="s">
        <v>562</v>
      </c>
      <c r="J17868" s="268">
        <v>-9.64</v>
      </c>
      <c r="K17868" s="83" t="str">
        <f>IFERROR(IFERROR(VLOOKUP(I17868,'DE-PARA'!B:D,3,0),VLOOKUP(I17868,'DE-PARA'!C:D,2,0)),"NÃO ENCONTRADO")</f>
        <v>Outras Saídas</v>
      </c>
      <c r="L17868" s="50" t="str">
        <f>VLOOKUP(K17868,'Base -Receita-Despesa'!$B:$AS,1,FALSE)</f>
        <v>Outras Saídas</v>
      </c>
    </row>
    <row r="17869" spans="1:12" x14ac:dyDescent="0.3">
      <c r="A17869" s="82" t="str">
        <f t="shared" si="558"/>
        <v>2020</v>
      </c>
      <c r="B17869" s="263" t="s">
        <v>2228</v>
      </c>
      <c r="C17869" s="264" t="s">
        <v>138</v>
      </c>
      <c r="D17869" s="74" t="str">
        <f t="shared" si="559"/>
        <v>mar/2020</v>
      </c>
      <c r="E17869" s="267">
        <v>43920</v>
      </c>
      <c r="F17869" s="321" t="s">
        <v>5370</v>
      </c>
      <c r="G17869" s="285" t="s">
        <v>2229</v>
      </c>
      <c r="H17869" s="268" t="s">
        <v>2668</v>
      </c>
      <c r="I17869" s="268" t="s">
        <v>540</v>
      </c>
      <c r="J17869" s="268">
        <v>-277.81</v>
      </c>
      <c r="K17869" s="83" t="str">
        <f>IFERROR(IFERROR(VLOOKUP(I17869,'DE-PARA'!B:D,3,0),VLOOKUP(I17869,'DE-PARA'!C:D,2,0)),"NÃO ENCONTRADO")</f>
        <v>Tributos, Taxas e Contribuições</v>
      </c>
      <c r="L17869" s="50" t="str">
        <f>VLOOKUP(K17869,'Base -Receita-Despesa'!$B:$AS,1,FALSE)</f>
        <v>Tributos, Taxas e Contribuições</v>
      </c>
    </row>
    <row r="17870" spans="1:12" x14ac:dyDescent="0.3">
      <c r="A17870" s="82" t="str">
        <f t="shared" si="558"/>
        <v>2020</v>
      </c>
      <c r="B17870" s="263" t="s">
        <v>2228</v>
      </c>
      <c r="C17870" s="264" t="s">
        <v>138</v>
      </c>
      <c r="D17870" s="74" t="str">
        <f t="shared" si="559"/>
        <v>mar/2020</v>
      </c>
      <c r="E17870" s="267">
        <v>43920</v>
      </c>
      <c r="F17870" s="285">
        <v>74539</v>
      </c>
      <c r="G17870" s="285" t="s">
        <v>2330</v>
      </c>
      <c r="H17870" s="268" t="s">
        <v>5203</v>
      </c>
      <c r="I17870" s="268" t="s">
        <v>2183</v>
      </c>
      <c r="J17870" s="268">
        <v>-49.58</v>
      </c>
      <c r="K17870" s="83" t="str">
        <f>IFERROR(IFERROR(VLOOKUP(I17870,'DE-PARA'!B:D,3,0),VLOOKUP(I17870,'DE-PARA'!C:D,2,0)),"NÃO ENCONTRADO")</f>
        <v>Materiais</v>
      </c>
      <c r="L17870" s="50" t="str">
        <f>VLOOKUP(K17870,'Base -Receita-Despesa'!$B:$AS,1,FALSE)</f>
        <v>Materiais</v>
      </c>
    </row>
    <row r="17871" spans="1:12" x14ac:dyDescent="0.3">
      <c r="A17871" s="82" t="str">
        <f t="shared" si="558"/>
        <v>2020</v>
      </c>
      <c r="B17871" s="263" t="s">
        <v>2228</v>
      </c>
      <c r="C17871" s="264" t="s">
        <v>138</v>
      </c>
      <c r="D17871" s="74" t="str">
        <f t="shared" si="559"/>
        <v>mar/2020</v>
      </c>
      <c r="E17871" s="267">
        <v>43920</v>
      </c>
      <c r="F17871" s="285">
        <v>74538</v>
      </c>
      <c r="G17871" s="285" t="s">
        <v>2330</v>
      </c>
      <c r="H17871" s="268" t="s">
        <v>5203</v>
      </c>
      <c r="I17871" s="268" t="s">
        <v>2183</v>
      </c>
      <c r="J17871" s="268">
        <v>-852.98</v>
      </c>
      <c r="K17871" s="83" t="str">
        <f>IFERROR(IFERROR(VLOOKUP(I17871,'DE-PARA'!B:D,3,0),VLOOKUP(I17871,'DE-PARA'!C:D,2,0)),"NÃO ENCONTRADO")</f>
        <v>Materiais</v>
      </c>
      <c r="L17871" s="50" t="str">
        <f>VLOOKUP(K17871,'Base -Receita-Despesa'!$B:$AS,1,FALSE)</f>
        <v>Materiais</v>
      </c>
    </row>
    <row r="17872" spans="1:12" x14ac:dyDescent="0.3">
      <c r="A17872" s="82" t="str">
        <f t="shared" si="558"/>
        <v>2020</v>
      </c>
      <c r="B17872" s="263" t="s">
        <v>2228</v>
      </c>
      <c r="C17872" s="264" t="s">
        <v>138</v>
      </c>
      <c r="D17872" s="74" t="str">
        <f t="shared" si="559"/>
        <v>mar/2020</v>
      </c>
      <c r="E17872" s="267">
        <v>43920</v>
      </c>
      <c r="F17872" s="285">
        <v>5902</v>
      </c>
      <c r="G17872" s="285" t="s">
        <v>2330</v>
      </c>
      <c r="H17872" s="268" t="s">
        <v>5371</v>
      </c>
      <c r="I17872" s="283" t="s">
        <v>2194</v>
      </c>
      <c r="J17872" s="269">
        <v>-5348</v>
      </c>
      <c r="K17872" s="83" t="str">
        <f>IFERROR(IFERROR(VLOOKUP(I17872,'DE-PARA'!B:D,3,0),VLOOKUP(I17872,'DE-PARA'!C:D,2,0)),"NÃO ENCONTRADO")</f>
        <v>Materiais</v>
      </c>
      <c r="L17872" s="50" t="str">
        <f>VLOOKUP(K17872,'Base -Receita-Despesa'!$B:$AS,1,FALSE)</f>
        <v>Materiais</v>
      </c>
    </row>
    <row r="17873" spans="1:12" x14ac:dyDescent="0.3">
      <c r="A17873" s="82" t="str">
        <f t="shared" si="558"/>
        <v>2020</v>
      </c>
      <c r="B17873" s="263" t="s">
        <v>2228</v>
      </c>
      <c r="C17873" s="264" t="s">
        <v>138</v>
      </c>
      <c r="D17873" s="74" t="str">
        <f t="shared" si="559"/>
        <v>mar/2020</v>
      </c>
      <c r="E17873" s="267">
        <v>43920</v>
      </c>
      <c r="F17873" s="285">
        <v>373806</v>
      </c>
      <c r="G17873" s="285" t="s">
        <v>2229</v>
      </c>
      <c r="H17873" s="268" t="s">
        <v>4707</v>
      </c>
      <c r="I17873" s="283" t="s">
        <v>2188</v>
      </c>
      <c r="J17873" s="269">
        <v>-2833</v>
      </c>
      <c r="K17873" s="83" t="str">
        <f>IFERROR(IFERROR(VLOOKUP(I17873,'DE-PARA'!B:D,3,0),VLOOKUP(I17873,'DE-PARA'!C:D,2,0)),"NÃO ENCONTRADO")</f>
        <v>Materiais</v>
      </c>
      <c r="L17873" s="50" t="str">
        <f>VLOOKUP(K17873,'Base -Receita-Despesa'!$B:$AS,1,FALSE)</f>
        <v>Materiais</v>
      </c>
    </row>
    <row r="17874" spans="1:12" x14ac:dyDescent="0.3">
      <c r="A17874" s="82" t="str">
        <f t="shared" si="558"/>
        <v>2020</v>
      </c>
      <c r="B17874" s="263" t="s">
        <v>2228</v>
      </c>
      <c r="C17874" s="264" t="s">
        <v>138</v>
      </c>
      <c r="D17874" s="74" t="str">
        <f t="shared" si="559"/>
        <v>mar/2020</v>
      </c>
      <c r="E17874" s="267">
        <v>43920</v>
      </c>
      <c r="F17874" s="285">
        <v>1177519</v>
      </c>
      <c r="G17874" s="285" t="s">
        <v>2232</v>
      </c>
      <c r="H17874" s="268" t="s">
        <v>5153</v>
      </c>
      <c r="I17874" s="268" t="s">
        <v>2182</v>
      </c>
      <c r="J17874" s="269">
        <v>-2929.73</v>
      </c>
      <c r="K17874" s="83" t="str">
        <f>IFERROR(IFERROR(VLOOKUP(I17874,'DE-PARA'!B:D,3,0),VLOOKUP(I17874,'DE-PARA'!C:D,2,0)),"NÃO ENCONTRADO")</f>
        <v>Materiais</v>
      </c>
      <c r="L17874" s="50" t="str">
        <f>VLOOKUP(K17874,'Base -Receita-Despesa'!$B:$AS,1,FALSE)</f>
        <v>Materiais</v>
      </c>
    </row>
    <row r="17875" spans="1:12" x14ac:dyDescent="0.3">
      <c r="A17875" s="82" t="str">
        <f t="shared" si="558"/>
        <v>2020</v>
      </c>
      <c r="B17875" s="263" t="s">
        <v>2228</v>
      </c>
      <c r="C17875" s="264" t="s">
        <v>138</v>
      </c>
      <c r="D17875" s="74" t="str">
        <f t="shared" si="559"/>
        <v>mar/2020</v>
      </c>
      <c r="E17875" s="267">
        <v>43920</v>
      </c>
      <c r="F17875" s="285">
        <v>16100</v>
      </c>
      <c r="G17875" s="285" t="s">
        <v>2229</v>
      </c>
      <c r="H17875" s="268" t="s">
        <v>5176</v>
      </c>
      <c r="I17875" s="283" t="s">
        <v>2190</v>
      </c>
      <c r="J17875" s="268">
        <v>-585</v>
      </c>
      <c r="K17875" s="83" t="str">
        <f>IFERROR(IFERROR(VLOOKUP(I17875,'DE-PARA'!B:D,3,0),VLOOKUP(I17875,'DE-PARA'!C:D,2,0)),"NÃO ENCONTRADO")</f>
        <v>Materiais</v>
      </c>
      <c r="L17875" s="50" t="str">
        <f>VLOOKUP(K17875,'Base -Receita-Despesa'!$B:$AS,1,FALSE)</f>
        <v>Materiais</v>
      </c>
    </row>
    <row r="17876" spans="1:12" x14ac:dyDescent="0.3">
      <c r="A17876" s="82" t="str">
        <f t="shared" si="558"/>
        <v>2020</v>
      </c>
      <c r="B17876" s="263" t="s">
        <v>2228</v>
      </c>
      <c r="C17876" s="264" t="s">
        <v>138</v>
      </c>
      <c r="D17876" s="74" t="str">
        <f t="shared" si="559"/>
        <v>mar/2020</v>
      </c>
      <c r="E17876" s="267">
        <v>43920</v>
      </c>
      <c r="F17876" s="285">
        <v>16099</v>
      </c>
      <c r="G17876" s="285" t="s">
        <v>2229</v>
      </c>
      <c r="H17876" s="268" t="s">
        <v>5176</v>
      </c>
      <c r="I17876" s="283" t="s">
        <v>2190</v>
      </c>
      <c r="J17876" s="269">
        <v>-1706</v>
      </c>
      <c r="K17876" s="83" t="str">
        <f>IFERROR(IFERROR(VLOOKUP(I17876,'DE-PARA'!B:D,3,0),VLOOKUP(I17876,'DE-PARA'!C:D,2,0)),"NÃO ENCONTRADO")</f>
        <v>Materiais</v>
      </c>
      <c r="L17876" s="50" t="str">
        <f>VLOOKUP(K17876,'Base -Receita-Despesa'!$B:$AS,1,FALSE)</f>
        <v>Materiais</v>
      </c>
    </row>
    <row r="17877" spans="1:12" x14ac:dyDescent="0.3">
      <c r="A17877" s="82" t="str">
        <f t="shared" si="558"/>
        <v>2020</v>
      </c>
      <c r="B17877" s="263" t="s">
        <v>2228</v>
      </c>
      <c r="C17877" s="264" t="s">
        <v>138</v>
      </c>
      <c r="D17877" s="74" t="str">
        <f t="shared" si="559"/>
        <v>mar/2020</v>
      </c>
      <c r="E17877" s="267">
        <v>43920</v>
      </c>
      <c r="F17877" s="285" t="s">
        <v>1008</v>
      </c>
      <c r="G17877" s="285" t="s">
        <v>2229</v>
      </c>
      <c r="H17877" s="268" t="s">
        <v>5372</v>
      </c>
      <c r="I17877" s="268" t="s">
        <v>131</v>
      </c>
      <c r="J17877" s="269">
        <v>-3624.44</v>
      </c>
      <c r="K17877" s="83" t="str">
        <f>IFERROR(IFERROR(VLOOKUP(I17877,'DE-PARA'!B:D,3,0),VLOOKUP(I17877,'DE-PARA'!C:D,2,0)),"NÃO ENCONTRADO")</f>
        <v>Pessoal</v>
      </c>
      <c r="L17877" s="50" t="str">
        <f>VLOOKUP(K17877,'Base -Receita-Despesa'!$B:$AS,1,FALSE)</f>
        <v>Pessoal</v>
      </c>
    </row>
    <row r="17878" spans="1:12" x14ac:dyDescent="0.3">
      <c r="A17878" s="82" t="str">
        <f t="shared" si="558"/>
        <v>2020</v>
      </c>
      <c r="B17878" s="263" t="s">
        <v>2228</v>
      </c>
      <c r="C17878" s="264" t="s">
        <v>138</v>
      </c>
      <c r="D17878" s="74" t="str">
        <f t="shared" si="559"/>
        <v>mar/2020</v>
      </c>
      <c r="E17878" s="267">
        <v>43920</v>
      </c>
      <c r="F17878" s="285" t="s">
        <v>1008</v>
      </c>
      <c r="G17878" s="285" t="s">
        <v>2229</v>
      </c>
      <c r="H17878" s="268" t="s">
        <v>4778</v>
      </c>
      <c r="I17878" s="268" t="s">
        <v>131</v>
      </c>
      <c r="J17878" s="269">
        <v>-4340.17</v>
      </c>
      <c r="K17878" s="83" t="str">
        <f>IFERROR(IFERROR(VLOOKUP(I17878,'DE-PARA'!B:D,3,0),VLOOKUP(I17878,'DE-PARA'!C:D,2,0)),"NÃO ENCONTRADO")</f>
        <v>Pessoal</v>
      </c>
      <c r="L17878" s="50" t="str">
        <f>VLOOKUP(K17878,'Base -Receita-Despesa'!$B:$AS,1,FALSE)</f>
        <v>Pessoal</v>
      </c>
    </row>
    <row r="17879" spans="1:12" x14ac:dyDescent="0.3">
      <c r="A17879" s="82" t="str">
        <f t="shared" si="558"/>
        <v>2020</v>
      </c>
      <c r="B17879" s="263" t="s">
        <v>2228</v>
      </c>
      <c r="C17879" s="264" t="s">
        <v>138</v>
      </c>
      <c r="D17879" s="74" t="str">
        <f t="shared" si="559"/>
        <v>mar/2020</v>
      </c>
      <c r="E17879" s="267">
        <v>43920</v>
      </c>
      <c r="F17879" s="285" t="s">
        <v>1008</v>
      </c>
      <c r="G17879" s="285" t="s">
        <v>2229</v>
      </c>
      <c r="H17879" s="268" t="s">
        <v>5373</v>
      </c>
      <c r="I17879" s="268" t="s">
        <v>131</v>
      </c>
      <c r="J17879" s="269">
        <v>-6638.46</v>
      </c>
      <c r="K17879" s="83" t="str">
        <f>IFERROR(IFERROR(VLOOKUP(I17879,'DE-PARA'!B:D,3,0),VLOOKUP(I17879,'DE-PARA'!C:D,2,0)),"NÃO ENCONTRADO")</f>
        <v>Pessoal</v>
      </c>
      <c r="L17879" s="50" t="str">
        <f>VLOOKUP(K17879,'Base -Receita-Despesa'!$B:$AS,1,FALSE)</f>
        <v>Pessoal</v>
      </c>
    </row>
    <row r="17880" spans="1:12" x14ac:dyDescent="0.3">
      <c r="A17880" s="82" t="str">
        <f t="shared" si="558"/>
        <v>2020</v>
      </c>
      <c r="B17880" s="263" t="s">
        <v>2228</v>
      </c>
      <c r="C17880" s="264" t="s">
        <v>138</v>
      </c>
      <c r="D17880" s="74" t="str">
        <f t="shared" si="559"/>
        <v>mar/2020</v>
      </c>
      <c r="E17880" s="267">
        <v>43920</v>
      </c>
      <c r="F17880" s="285" t="s">
        <v>1008</v>
      </c>
      <c r="G17880" s="285" t="s">
        <v>2229</v>
      </c>
      <c r="H17880" s="268" t="s">
        <v>1044</v>
      </c>
      <c r="I17880" s="268" t="s">
        <v>131</v>
      </c>
      <c r="J17880" s="269">
        <v>-2774.62</v>
      </c>
      <c r="K17880" s="83" t="str">
        <f>IFERROR(IFERROR(VLOOKUP(I17880,'DE-PARA'!B:D,3,0),VLOOKUP(I17880,'DE-PARA'!C:D,2,0)),"NÃO ENCONTRADO")</f>
        <v>Pessoal</v>
      </c>
      <c r="L17880" s="50" t="str">
        <f>VLOOKUP(K17880,'Base -Receita-Despesa'!$B:$AS,1,FALSE)</f>
        <v>Pessoal</v>
      </c>
    </row>
    <row r="17881" spans="1:12" x14ac:dyDescent="0.3">
      <c r="A17881" s="82" t="str">
        <f t="shared" si="558"/>
        <v>2020</v>
      </c>
      <c r="B17881" s="263" t="s">
        <v>2228</v>
      </c>
      <c r="C17881" s="264" t="s">
        <v>138</v>
      </c>
      <c r="D17881" s="74" t="str">
        <f t="shared" si="559"/>
        <v>mar/2020</v>
      </c>
      <c r="E17881" s="267">
        <v>43920</v>
      </c>
      <c r="F17881" s="285" t="s">
        <v>1008</v>
      </c>
      <c r="G17881" s="285" t="s">
        <v>2229</v>
      </c>
      <c r="H17881" s="268" t="s">
        <v>2264</v>
      </c>
      <c r="I17881" s="268" t="s">
        <v>131</v>
      </c>
      <c r="J17881" s="269">
        <v>-4663.72</v>
      </c>
      <c r="K17881" s="83" t="str">
        <f>IFERROR(IFERROR(VLOOKUP(I17881,'DE-PARA'!B:D,3,0),VLOOKUP(I17881,'DE-PARA'!C:D,2,0)),"NÃO ENCONTRADO")</f>
        <v>Pessoal</v>
      </c>
      <c r="L17881" s="50" t="str">
        <f>VLOOKUP(K17881,'Base -Receita-Despesa'!$B:$AS,1,FALSE)</f>
        <v>Pessoal</v>
      </c>
    </row>
    <row r="17882" spans="1:12" x14ac:dyDescent="0.3">
      <c r="A17882" s="82" t="str">
        <f t="shared" si="558"/>
        <v>2020</v>
      </c>
      <c r="B17882" s="263" t="s">
        <v>2228</v>
      </c>
      <c r="C17882" s="264" t="s">
        <v>138</v>
      </c>
      <c r="D17882" s="74" t="str">
        <f t="shared" si="559"/>
        <v>mar/2020</v>
      </c>
      <c r="E17882" s="267">
        <v>43920</v>
      </c>
      <c r="F17882" s="285" t="s">
        <v>1261</v>
      </c>
      <c r="G17882" s="285" t="s">
        <v>2229</v>
      </c>
      <c r="H17882" s="268" t="s">
        <v>2250</v>
      </c>
      <c r="I17882" s="268" t="s">
        <v>135</v>
      </c>
      <c r="J17882" s="268">
        <v>-9.5</v>
      </c>
      <c r="K17882" s="83" t="str">
        <f>IFERROR(IFERROR(VLOOKUP(I17882,'DE-PARA'!B:D,3,0),VLOOKUP(I17882,'DE-PARA'!C:D,2,0)),"NÃO ENCONTRADO")</f>
        <v>Outras Saídas</v>
      </c>
      <c r="L17882" s="50" t="str">
        <f>VLOOKUP(K17882,'Base -Receita-Despesa'!$B:$AS,1,FALSE)</f>
        <v>Outras Saídas</v>
      </c>
    </row>
    <row r="17883" spans="1:12" x14ac:dyDescent="0.3">
      <c r="A17883" s="82" t="str">
        <f t="shared" si="558"/>
        <v>2020</v>
      </c>
      <c r="B17883" s="263" t="s">
        <v>2228</v>
      </c>
      <c r="C17883" s="264" t="s">
        <v>138</v>
      </c>
      <c r="D17883" s="74" t="str">
        <f t="shared" si="559"/>
        <v>mar/2020</v>
      </c>
      <c r="E17883" s="267">
        <v>43920</v>
      </c>
      <c r="F17883" s="285" t="s">
        <v>1261</v>
      </c>
      <c r="G17883" s="285" t="s">
        <v>2229</v>
      </c>
      <c r="H17883" s="268" t="s">
        <v>2250</v>
      </c>
      <c r="I17883" s="268" t="s">
        <v>135</v>
      </c>
      <c r="J17883" s="268">
        <v>-9.5</v>
      </c>
      <c r="K17883" s="83" t="str">
        <f>IFERROR(IFERROR(VLOOKUP(I17883,'DE-PARA'!B:D,3,0),VLOOKUP(I17883,'DE-PARA'!C:D,2,0)),"NÃO ENCONTRADO")</f>
        <v>Outras Saídas</v>
      </c>
      <c r="L17883" s="50" t="str">
        <f>VLOOKUP(K17883,'Base -Receita-Despesa'!$B:$AS,1,FALSE)</f>
        <v>Outras Saídas</v>
      </c>
    </row>
    <row r="17884" spans="1:12" x14ac:dyDescent="0.3">
      <c r="A17884" s="82" t="str">
        <f t="shared" si="558"/>
        <v>2020</v>
      </c>
      <c r="B17884" s="263" t="s">
        <v>2228</v>
      </c>
      <c r="C17884" s="264" t="s">
        <v>138</v>
      </c>
      <c r="D17884" s="74" t="str">
        <f t="shared" si="559"/>
        <v>mar/2020</v>
      </c>
      <c r="E17884" s="267">
        <v>43920</v>
      </c>
      <c r="F17884" s="285" t="s">
        <v>1008</v>
      </c>
      <c r="G17884" s="285" t="s">
        <v>2229</v>
      </c>
      <c r="H17884" s="268" t="s">
        <v>2672</v>
      </c>
      <c r="I17884" s="268" t="s">
        <v>131</v>
      </c>
      <c r="J17884" s="269">
        <v>-1803.33</v>
      </c>
      <c r="K17884" s="83" t="str">
        <f>IFERROR(IFERROR(VLOOKUP(I17884,'DE-PARA'!B:D,3,0),VLOOKUP(I17884,'DE-PARA'!C:D,2,0)),"NÃO ENCONTRADO")</f>
        <v>Pessoal</v>
      </c>
      <c r="L17884" s="50" t="str">
        <f>VLOOKUP(K17884,'Base -Receita-Despesa'!$B:$AS,1,FALSE)</f>
        <v>Pessoal</v>
      </c>
    </row>
    <row r="17885" spans="1:12" x14ac:dyDescent="0.3">
      <c r="A17885" s="82" t="str">
        <f t="shared" si="558"/>
        <v>2020</v>
      </c>
      <c r="B17885" s="263" t="s">
        <v>2228</v>
      </c>
      <c r="C17885" s="264" t="s">
        <v>138</v>
      </c>
      <c r="D17885" s="74" t="str">
        <f t="shared" si="559"/>
        <v>mar/2020</v>
      </c>
      <c r="E17885" s="267">
        <v>43920</v>
      </c>
      <c r="F17885" s="285" t="s">
        <v>1261</v>
      </c>
      <c r="G17885" s="285" t="s">
        <v>2229</v>
      </c>
      <c r="H17885" s="268" t="s">
        <v>4866</v>
      </c>
      <c r="I17885" s="268" t="s">
        <v>135</v>
      </c>
      <c r="J17885" s="268">
        <v>-1</v>
      </c>
      <c r="K17885" s="83" t="str">
        <f>IFERROR(IFERROR(VLOOKUP(I17885,'DE-PARA'!B:D,3,0),VLOOKUP(I17885,'DE-PARA'!C:D,2,0)),"NÃO ENCONTRADO")</f>
        <v>Outras Saídas</v>
      </c>
      <c r="L17885" s="50" t="str">
        <f>VLOOKUP(K17885,'Base -Receita-Despesa'!$B:$AS,1,FALSE)</f>
        <v>Outras Saídas</v>
      </c>
    </row>
    <row r="17886" spans="1:12" x14ac:dyDescent="0.3">
      <c r="A17886" s="82" t="str">
        <f t="shared" si="558"/>
        <v>2020</v>
      </c>
      <c r="B17886" s="263" t="s">
        <v>2228</v>
      </c>
      <c r="C17886" s="264" t="s">
        <v>138</v>
      </c>
      <c r="D17886" s="74" t="str">
        <f t="shared" si="559"/>
        <v>mar/2020</v>
      </c>
      <c r="E17886" s="267">
        <v>43920</v>
      </c>
      <c r="F17886" s="285" t="s">
        <v>1261</v>
      </c>
      <c r="G17886" s="285" t="s">
        <v>2229</v>
      </c>
      <c r="H17886" s="268" t="s">
        <v>4866</v>
      </c>
      <c r="I17886" s="268" t="s">
        <v>135</v>
      </c>
      <c r="J17886" s="268">
        <v>-1</v>
      </c>
      <c r="K17886" s="83" t="str">
        <f>IFERROR(IFERROR(VLOOKUP(I17886,'DE-PARA'!B:D,3,0),VLOOKUP(I17886,'DE-PARA'!C:D,2,0)),"NÃO ENCONTRADO")</f>
        <v>Outras Saídas</v>
      </c>
      <c r="L17886" s="50" t="str">
        <f>VLOOKUP(K17886,'Base -Receita-Despesa'!$B:$AS,1,FALSE)</f>
        <v>Outras Saídas</v>
      </c>
    </row>
    <row r="17887" spans="1:12" x14ac:dyDescent="0.3">
      <c r="A17887" s="82" t="str">
        <f t="shared" si="558"/>
        <v>2020</v>
      </c>
      <c r="B17887" s="263" t="s">
        <v>2228</v>
      </c>
      <c r="C17887" s="264" t="s">
        <v>138</v>
      </c>
      <c r="D17887" s="74" t="str">
        <f t="shared" si="559"/>
        <v>mar/2020</v>
      </c>
      <c r="E17887" s="267">
        <v>43920</v>
      </c>
      <c r="F17887" s="285" t="s">
        <v>1261</v>
      </c>
      <c r="G17887" s="285" t="s">
        <v>2229</v>
      </c>
      <c r="H17887" s="268" t="s">
        <v>4866</v>
      </c>
      <c r="I17887" s="268" t="s">
        <v>135</v>
      </c>
      <c r="J17887" s="268">
        <v>-1</v>
      </c>
      <c r="K17887" s="83" t="str">
        <f>IFERROR(IFERROR(VLOOKUP(I17887,'DE-PARA'!B:D,3,0),VLOOKUP(I17887,'DE-PARA'!C:D,2,0)),"NÃO ENCONTRADO")</f>
        <v>Outras Saídas</v>
      </c>
      <c r="L17887" s="50" t="str">
        <f>VLOOKUP(K17887,'Base -Receita-Despesa'!$B:$AS,1,FALSE)</f>
        <v>Outras Saídas</v>
      </c>
    </row>
    <row r="17888" spans="1:12" x14ac:dyDescent="0.3">
      <c r="A17888" s="82" t="str">
        <f t="shared" si="558"/>
        <v>2020</v>
      </c>
      <c r="B17888" s="263" t="s">
        <v>2228</v>
      </c>
      <c r="C17888" s="264" t="s">
        <v>138</v>
      </c>
      <c r="D17888" s="74" t="str">
        <f t="shared" si="559"/>
        <v>mar/2020</v>
      </c>
      <c r="E17888" s="267">
        <v>43920</v>
      </c>
      <c r="F17888" s="285" t="s">
        <v>1070</v>
      </c>
      <c r="G17888" s="285" t="s">
        <v>2229</v>
      </c>
      <c r="H17888" s="268" t="s">
        <v>1071</v>
      </c>
      <c r="I17888" s="268" t="s">
        <v>2237</v>
      </c>
      <c r="J17888" s="269">
        <v>38528.089999999997</v>
      </c>
      <c r="K17888" s="83" t="str">
        <f>IFERROR(IFERROR(VLOOKUP(I17888,'DE-PARA'!B:D,3,0),VLOOKUP(I17888,'DE-PARA'!C:D,2,0)),"NÃO ENCONTRADO")</f>
        <v>Entrada Conta Aplicação (+)</v>
      </c>
      <c r="L17888" s="50" t="str">
        <f>VLOOKUP(K17888,'Base -Receita-Despesa'!$B:$AS,1,FALSE)</f>
        <v>ENTRADA CONTA APLICAÇÃO (+)</v>
      </c>
    </row>
    <row r="17889" spans="1:12" x14ac:dyDescent="0.3">
      <c r="A17889" s="82" t="str">
        <f t="shared" si="558"/>
        <v>2020</v>
      </c>
      <c r="B17889" s="263" t="s">
        <v>2240</v>
      </c>
      <c r="C17889" s="264" t="s">
        <v>138</v>
      </c>
      <c r="D17889" s="74" t="str">
        <f t="shared" si="559"/>
        <v>mar/2020</v>
      </c>
      <c r="E17889" s="267">
        <v>43921</v>
      </c>
      <c r="F17889" s="285" t="s">
        <v>161</v>
      </c>
      <c r="G17889" s="285" t="s">
        <v>2229</v>
      </c>
      <c r="H17889" s="268" t="s">
        <v>161</v>
      </c>
      <c r="I17889" s="268" t="s">
        <v>2168</v>
      </c>
      <c r="J17889" s="287">
        <v>809494.99</v>
      </c>
      <c r="K17889" s="83" t="str">
        <f>IFERROR(IFERROR(VLOOKUP(I17889,'DE-PARA'!B:D,3,0),VLOOKUP(I17889,'DE-PARA'!C:D,2,0)),"NÃO ENCONTRADO")</f>
        <v>Repasses Contrato de Gestão</v>
      </c>
      <c r="L17889" s="50" t="str">
        <f>VLOOKUP(K17889,'Base -Receita-Despesa'!$B:$AS,1,FALSE)</f>
        <v>Repasses Contrato de Gestão</v>
      </c>
    </row>
    <row r="17890" spans="1:12" x14ac:dyDescent="0.3">
      <c r="A17890" s="82" t="str">
        <f t="shared" si="558"/>
        <v>2020</v>
      </c>
      <c r="B17890" s="263" t="s">
        <v>2240</v>
      </c>
      <c r="C17890" s="264" t="s">
        <v>138</v>
      </c>
      <c r="D17890" s="74" t="str">
        <f t="shared" si="559"/>
        <v>mar/2020</v>
      </c>
      <c r="E17890" s="267">
        <v>43921</v>
      </c>
      <c r="F17890" s="285" t="s">
        <v>161</v>
      </c>
      <c r="G17890" s="285" t="s">
        <v>2229</v>
      </c>
      <c r="H17890" s="268" t="s">
        <v>161</v>
      </c>
      <c r="I17890" s="268" t="s">
        <v>2168</v>
      </c>
      <c r="J17890" s="287">
        <v>53866.17</v>
      </c>
      <c r="K17890" s="83" t="str">
        <f>IFERROR(IFERROR(VLOOKUP(I17890,'DE-PARA'!B:D,3,0),VLOOKUP(I17890,'DE-PARA'!C:D,2,0)),"NÃO ENCONTRADO")</f>
        <v>Repasses Contrato de Gestão</v>
      </c>
      <c r="L17890" s="50" t="str">
        <f>VLOOKUP(K17890,'Base -Receita-Despesa'!$B:$AS,1,FALSE)</f>
        <v>Repasses Contrato de Gestão</v>
      </c>
    </row>
    <row r="17891" spans="1:12" x14ac:dyDescent="0.3">
      <c r="A17891" s="82" t="str">
        <f t="shared" si="558"/>
        <v>2020</v>
      </c>
      <c r="B17891" s="263" t="s">
        <v>2240</v>
      </c>
      <c r="C17891" s="264" t="s">
        <v>138</v>
      </c>
      <c r="D17891" s="74" t="str">
        <f t="shared" si="559"/>
        <v>mar/2020</v>
      </c>
      <c r="E17891" s="267">
        <v>43921</v>
      </c>
      <c r="F17891" s="285" t="s">
        <v>5127</v>
      </c>
      <c r="G17891" s="285" t="s">
        <v>2229</v>
      </c>
      <c r="H17891" s="268" t="s">
        <v>2251</v>
      </c>
      <c r="I17891" s="268" t="s">
        <v>126</v>
      </c>
      <c r="J17891" s="287">
        <v>-500000</v>
      </c>
      <c r="K17891" s="83" t="str">
        <f>IFERROR(IFERROR(VLOOKUP(I17891,'DE-PARA'!B:D,3,0),VLOOKUP(I17891,'DE-PARA'!C:D,2,0)),"NÃO ENCONTRADO")</f>
        <v>TEV – Transferências Entre Contas (Entradas)</v>
      </c>
      <c r="L17891" s="50" t="str">
        <f>VLOOKUP(K17891,'Base -Receita-Despesa'!$B:$AS,1,FALSE)</f>
        <v>TEV – Transferências Entre Contas (Entradas)</v>
      </c>
    </row>
    <row r="17892" spans="1:12" x14ac:dyDescent="0.3">
      <c r="A17892" s="82" t="str">
        <f t="shared" si="558"/>
        <v>2020</v>
      </c>
      <c r="B17892" s="263" t="s">
        <v>2228</v>
      </c>
      <c r="C17892" s="264" t="s">
        <v>138</v>
      </c>
      <c r="D17892" s="74" t="str">
        <f t="shared" si="559"/>
        <v>mar/2020</v>
      </c>
      <c r="E17892" s="267">
        <v>43921</v>
      </c>
      <c r="F17892" s="285" t="s">
        <v>5127</v>
      </c>
      <c r="G17892" s="285" t="s">
        <v>2229</v>
      </c>
      <c r="H17892" s="268" t="s">
        <v>2251</v>
      </c>
      <c r="I17892" s="268" t="s">
        <v>126</v>
      </c>
      <c r="J17892" s="269">
        <v>500000</v>
      </c>
      <c r="K17892" s="83" t="str">
        <f>IFERROR(IFERROR(VLOOKUP(I17892,'DE-PARA'!B:D,3,0),VLOOKUP(I17892,'DE-PARA'!C:D,2,0)),"NÃO ENCONTRADO")</f>
        <v>TEV – Transferências Entre Contas (Entradas)</v>
      </c>
      <c r="L17892" s="50" t="str">
        <f>VLOOKUP(K17892,'Base -Receita-Despesa'!$B:$AS,1,FALSE)</f>
        <v>TEV – Transferências Entre Contas (Entradas)</v>
      </c>
    </row>
    <row r="17893" spans="1:12" x14ac:dyDescent="0.3">
      <c r="A17893" s="82" t="str">
        <f t="shared" si="558"/>
        <v>2020</v>
      </c>
      <c r="B17893" s="263" t="s">
        <v>2228</v>
      </c>
      <c r="C17893" s="264" t="s">
        <v>138</v>
      </c>
      <c r="D17893" s="74" t="str">
        <f t="shared" si="559"/>
        <v>mar/2020</v>
      </c>
      <c r="E17893" s="267">
        <v>43921</v>
      </c>
      <c r="F17893" s="285">
        <v>7627</v>
      </c>
      <c r="G17893" s="285" t="s">
        <v>2229</v>
      </c>
      <c r="H17893" s="268" t="s">
        <v>4691</v>
      </c>
      <c r="I17893" s="268" t="s">
        <v>2207</v>
      </c>
      <c r="J17893" s="269">
        <v>-3500</v>
      </c>
      <c r="K17893" s="83" t="str">
        <f>IFERROR(IFERROR(VLOOKUP(I17893,'DE-PARA'!B:D,3,0),VLOOKUP(I17893,'DE-PARA'!C:D,2,0)),"NÃO ENCONTRADO")</f>
        <v>Serviços</v>
      </c>
      <c r="L17893" s="50" t="str">
        <f>VLOOKUP(K17893,'Base -Receita-Despesa'!$B:$AS,1,FALSE)</f>
        <v>Serviços</v>
      </c>
    </row>
    <row r="17894" spans="1:12" x14ac:dyDescent="0.3">
      <c r="A17894" s="82" t="str">
        <f t="shared" si="558"/>
        <v>2020</v>
      </c>
      <c r="B17894" s="263" t="s">
        <v>2228</v>
      </c>
      <c r="C17894" s="264" t="s">
        <v>138</v>
      </c>
      <c r="D17894" s="74" t="str">
        <f t="shared" si="559"/>
        <v>mar/2020</v>
      </c>
      <c r="E17894" s="267">
        <v>43921</v>
      </c>
      <c r="F17894" s="285">
        <v>20465</v>
      </c>
      <c r="G17894" s="285" t="s">
        <v>2229</v>
      </c>
      <c r="H17894" s="268" t="s">
        <v>5150</v>
      </c>
      <c r="I17894" s="268" t="s">
        <v>2204</v>
      </c>
      <c r="J17894" s="269">
        <v>-3144.56</v>
      </c>
      <c r="K17894" s="83" t="str">
        <f>IFERROR(IFERROR(VLOOKUP(I17894,'DE-PARA'!B:D,3,0),VLOOKUP(I17894,'DE-PARA'!C:D,2,0)),"NÃO ENCONTRADO")</f>
        <v>Serviços</v>
      </c>
      <c r="L17894" s="50" t="str">
        <f>VLOOKUP(K17894,'Base -Receita-Despesa'!$B:$AS,1,FALSE)</f>
        <v>Serviços</v>
      </c>
    </row>
    <row r="17895" spans="1:12" x14ac:dyDescent="0.3">
      <c r="A17895" s="82" t="str">
        <f t="shared" si="558"/>
        <v>2020</v>
      </c>
      <c r="B17895" s="263" t="s">
        <v>2228</v>
      </c>
      <c r="C17895" s="264" t="s">
        <v>138</v>
      </c>
      <c r="D17895" s="74" t="str">
        <f t="shared" si="559"/>
        <v>mar/2020</v>
      </c>
      <c r="E17895" s="267">
        <v>43921</v>
      </c>
      <c r="F17895" s="285">
        <v>879</v>
      </c>
      <c r="G17895" s="285" t="s">
        <v>2229</v>
      </c>
      <c r="H17895" s="268" t="s">
        <v>5177</v>
      </c>
      <c r="I17895" s="268" t="s">
        <v>157</v>
      </c>
      <c r="J17895" s="268">
        <v>-930</v>
      </c>
      <c r="K17895" s="83" t="str">
        <f>IFERROR(IFERROR(VLOOKUP(I17895,'DE-PARA'!B:D,3,0),VLOOKUP(I17895,'DE-PARA'!C:D,2,0)),"NÃO ENCONTRADO")</f>
        <v>Materiais</v>
      </c>
      <c r="L17895" s="50" t="str">
        <f>VLOOKUP(K17895,'Base -Receita-Despesa'!$B:$AS,1,FALSE)</f>
        <v>Materiais</v>
      </c>
    </row>
    <row r="17896" spans="1:12" x14ac:dyDescent="0.3">
      <c r="A17896" s="82" t="str">
        <f t="shared" si="558"/>
        <v>2020</v>
      </c>
      <c r="B17896" s="263" t="s">
        <v>2228</v>
      </c>
      <c r="C17896" s="264" t="s">
        <v>138</v>
      </c>
      <c r="D17896" s="74" t="str">
        <f t="shared" si="559"/>
        <v>mar/2020</v>
      </c>
      <c r="E17896" s="267">
        <v>43921</v>
      </c>
      <c r="F17896" s="285">
        <v>56810</v>
      </c>
      <c r="G17896" s="285" t="s">
        <v>2229</v>
      </c>
      <c r="H17896" s="268" t="s">
        <v>5306</v>
      </c>
      <c r="I17896" s="283" t="s">
        <v>2188</v>
      </c>
      <c r="J17896" s="268">
        <v>-177.3</v>
      </c>
      <c r="K17896" s="83" t="str">
        <f>IFERROR(IFERROR(VLOOKUP(I17896,'DE-PARA'!B:D,3,0),VLOOKUP(I17896,'DE-PARA'!C:D,2,0)),"NÃO ENCONTRADO")</f>
        <v>Materiais</v>
      </c>
      <c r="L17896" s="50" t="str">
        <f>VLOOKUP(K17896,'Base -Receita-Despesa'!$B:$AS,1,FALSE)</f>
        <v>Materiais</v>
      </c>
    </row>
    <row r="17897" spans="1:12" x14ac:dyDescent="0.3">
      <c r="A17897" s="82" t="str">
        <f t="shared" si="558"/>
        <v>2020</v>
      </c>
      <c r="B17897" s="263" t="s">
        <v>2228</v>
      </c>
      <c r="C17897" s="264" t="s">
        <v>138</v>
      </c>
      <c r="D17897" s="74" t="str">
        <f t="shared" si="559"/>
        <v>mar/2020</v>
      </c>
      <c r="E17897" s="267">
        <v>43921</v>
      </c>
      <c r="F17897" s="285">
        <v>38386</v>
      </c>
      <c r="G17897" s="285" t="s">
        <v>2229</v>
      </c>
      <c r="H17897" s="268" t="s">
        <v>5374</v>
      </c>
      <c r="I17897" s="283" t="s">
        <v>2182</v>
      </c>
      <c r="J17897" s="269">
        <v>-3780</v>
      </c>
      <c r="K17897" s="83" t="str">
        <f>IFERROR(IFERROR(VLOOKUP(I17897,'DE-PARA'!B:D,3,0),VLOOKUP(I17897,'DE-PARA'!C:D,2,0)),"NÃO ENCONTRADO")</f>
        <v>Materiais</v>
      </c>
      <c r="L17897" s="50" t="str">
        <f>VLOOKUP(K17897,'Base -Receita-Despesa'!$B:$AS,1,FALSE)</f>
        <v>Materiais</v>
      </c>
    </row>
    <row r="17898" spans="1:12" x14ac:dyDescent="0.3">
      <c r="A17898" s="82" t="str">
        <f t="shared" ref="A17898:A17961" si="560">IF(K17898="NÃO ENCONTRADO",0,RIGHT(D17898,4))</f>
        <v>2020</v>
      </c>
      <c r="B17898" s="263" t="s">
        <v>2228</v>
      </c>
      <c r="C17898" s="264" t="s">
        <v>138</v>
      </c>
      <c r="D17898" s="74" t="str">
        <f t="shared" si="559"/>
        <v>mar/2020</v>
      </c>
      <c r="E17898" s="267">
        <v>43921</v>
      </c>
      <c r="F17898" s="285">
        <v>249</v>
      </c>
      <c r="G17898" s="285" t="s">
        <v>2229</v>
      </c>
      <c r="H17898" s="268" t="s">
        <v>5365</v>
      </c>
      <c r="I17898" s="268" t="s">
        <v>2182</v>
      </c>
      <c r="J17898" s="269">
        <v>-6000</v>
      </c>
      <c r="K17898" s="83" t="str">
        <f>IFERROR(IFERROR(VLOOKUP(I17898,'DE-PARA'!B:D,3,0),VLOOKUP(I17898,'DE-PARA'!C:D,2,0)),"NÃO ENCONTRADO")</f>
        <v>Materiais</v>
      </c>
      <c r="L17898" s="50" t="str">
        <f>VLOOKUP(K17898,'Base -Receita-Despesa'!$B:$AS,1,FALSE)</f>
        <v>Materiais</v>
      </c>
    </row>
    <row r="17899" spans="1:12" x14ac:dyDescent="0.3">
      <c r="A17899" s="82" t="str">
        <f t="shared" si="560"/>
        <v>2020</v>
      </c>
      <c r="B17899" s="263" t="s">
        <v>2228</v>
      </c>
      <c r="C17899" s="264" t="s">
        <v>138</v>
      </c>
      <c r="D17899" s="74" t="str">
        <f t="shared" si="559"/>
        <v>mar/2020</v>
      </c>
      <c r="E17899" s="267">
        <v>43921</v>
      </c>
      <c r="F17899" s="285" t="s">
        <v>1261</v>
      </c>
      <c r="G17899" s="285" t="s">
        <v>2229</v>
      </c>
      <c r="H17899" s="268" t="s">
        <v>2250</v>
      </c>
      <c r="I17899" s="268" t="s">
        <v>135</v>
      </c>
      <c r="J17899" s="268">
        <v>-9.5</v>
      </c>
      <c r="K17899" s="83" t="str">
        <f>IFERROR(IFERROR(VLOOKUP(I17899,'DE-PARA'!B:D,3,0),VLOOKUP(I17899,'DE-PARA'!C:D,2,0)),"NÃO ENCONTRADO")</f>
        <v>Outras Saídas</v>
      </c>
      <c r="L17899" s="50" t="str">
        <f>VLOOKUP(K17899,'Base -Receita-Despesa'!$B:$AS,1,FALSE)</f>
        <v>Outras Saídas</v>
      </c>
    </row>
    <row r="17900" spans="1:12" x14ac:dyDescent="0.3">
      <c r="A17900" s="82" t="str">
        <f t="shared" si="560"/>
        <v>2020</v>
      </c>
      <c r="B17900" s="263" t="s">
        <v>2228</v>
      </c>
      <c r="C17900" s="264" t="s">
        <v>138</v>
      </c>
      <c r="D17900" s="74" t="str">
        <f t="shared" si="559"/>
        <v>mar/2020</v>
      </c>
      <c r="E17900" s="267">
        <v>43921</v>
      </c>
      <c r="F17900" s="285" t="s">
        <v>1261</v>
      </c>
      <c r="G17900" s="285" t="s">
        <v>2229</v>
      </c>
      <c r="H17900" s="268" t="s">
        <v>2250</v>
      </c>
      <c r="I17900" s="268" t="s">
        <v>135</v>
      </c>
      <c r="J17900" s="268">
        <v>-9.5</v>
      </c>
      <c r="K17900" s="83" t="str">
        <f>IFERROR(IFERROR(VLOOKUP(I17900,'DE-PARA'!B:D,3,0),VLOOKUP(I17900,'DE-PARA'!C:D,2,0)),"NÃO ENCONTRADO")</f>
        <v>Outras Saídas</v>
      </c>
      <c r="L17900" s="50" t="str">
        <f>VLOOKUP(K17900,'Base -Receita-Despesa'!$B:$AS,1,FALSE)</f>
        <v>Outras Saídas</v>
      </c>
    </row>
    <row r="17901" spans="1:12" x14ac:dyDescent="0.3">
      <c r="A17901" s="82" t="str">
        <f t="shared" si="560"/>
        <v>2020</v>
      </c>
      <c r="B17901" s="263" t="s">
        <v>2228</v>
      </c>
      <c r="C17901" s="264" t="s">
        <v>138</v>
      </c>
      <c r="D17901" s="74" t="str">
        <f t="shared" si="559"/>
        <v>mar/2020</v>
      </c>
      <c r="E17901" s="267">
        <v>43921</v>
      </c>
      <c r="F17901" s="285" t="s">
        <v>1261</v>
      </c>
      <c r="G17901" s="285" t="s">
        <v>2229</v>
      </c>
      <c r="H17901" s="268" t="s">
        <v>2250</v>
      </c>
      <c r="I17901" s="268" t="s">
        <v>135</v>
      </c>
      <c r="J17901" s="268">
        <v>-9.5</v>
      </c>
      <c r="K17901" s="83" t="str">
        <f>IFERROR(IFERROR(VLOOKUP(I17901,'DE-PARA'!B:D,3,0),VLOOKUP(I17901,'DE-PARA'!C:D,2,0)),"NÃO ENCONTRADO")</f>
        <v>Outras Saídas</v>
      </c>
      <c r="L17901" s="50" t="str">
        <f>VLOOKUP(K17901,'Base -Receita-Despesa'!$B:$AS,1,FALSE)</f>
        <v>Outras Saídas</v>
      </c>
    </row>
    <row r="17902" spans="1:12" x14ac:dyDescent="0.3">
      <c r="A17902" s="82" t="str">
        <f t="shared" si="560"/>
        <v>2020</v>
      </c>
      <c r="B17902" s="263" t="s">
        <v>2228</v>
      </c>
      <c r="C17902" s="264" t="s">
        <v>138</v>
      </c>
      <c r="D17902" s="74" t="str">
        <f t="shared" si="559"/>
        <v>mar/2020</v>
      </c>
      <c r="E17902" s="267">
        <v>43921</v>
      </c>
      <c r="F17902" s="285" t="s">
        <v>1261</v>
      </c>
      <c r="G17902" s="285" t="s">
        <v>2229</v>
      </c>
      <c r="H17902" s="268" t="s">
        <v>2250</v>
      </c>
      <c r="I17902" s="268" t="s">
        <v>135</v>
      </c>
      <c r="J17902" s="268">
        <v>-9.5</v>
      </c>
      <c r="K17902" s="83" t="str">
        <f>IFERROR(IFERROR(VLOOKUP(I17902,'DE-PARA'!B:D,3,0),VLOOKUP(I17902,'DE-PARA'!C:D,2,0)),"NÃO ENCONTRADO")</f>
        <v>Outras Saídas</v>
      </c>
      <c r="L17902" s="50" t="str">
        <f>VLOOKUP(K17902,'Base -Receita-Despesa'!$B:$AS,1,FALSE)</f>
        <v>Outras Saídas</v>
      </c>
    </row>
    <row r="17903" spans="1:12" x14ac:dyDescent="0.3">
      <c r="A17903" s="82" t="str">
        <f t="shared" si="560"/>
        <v>2020</v>
      </c>
      <c r="B17903" s="263" t="s">
        <v>2228</v>
      </c>
      <c r="C17903" s="264" t="s">
        <v>138</v>
      </c>
      <c r="D17903" s="74" t="str">
        <f t="shared" si="559"/>
        <v>mar/2020</v>
      </c>
      <c r="E17903" s="267">
        <v>43921</v>
      </c>
      <c r="F17903" s="285" t="s">
        <v>1261</v>
      </c>
      <c r="G17903" s="285" t="s">
        <v>2229</v>
      </c>
      <c r="H17903" s="268" t="s">
        <v>2250</v>
      </c>
      <c r="I17903" s="268" t="s">
        <v>135</v>
      </c>
      <c r="J17903" s="268">
        <v>-9.5</v>
      </c>
      <c r="K17903" s="83" t="str">
        <f>IFERROR(IFERROR(VLOOKUP(I17903,'DE-PARA'!B:D,3,0),VLOOKUP(I17903,'DE-PARA'!C:D,2,0)),"NÃO ENCONTRADO")</f>
        <v>Outras Saídas</v>
      </c>
      <c r="L17903" s="50" t="str">
        <f>VLOOKUP(K17903,'Base -Receita-Despesa'!$B:$AS,1,FALSE)</f>
        <v>Outras Saídas</v>
      </c>
    </row>
    <row r="17904" spans="1:12" x14ac:dyDescent="0.3">
      <c r="A17904" s="82" t="str">
        <f t="shared" si="560"/>
        <v>2020</v>
      </c>
      <c r="B17904" s="263" t="s">
        <v>2240</v>
      </c>
      <c r="C17904" s="264" t="s">
        <v>138</v>
      </c>
      <c r="D17904" s="74" t="str">
        <f t="shared" si="559"/>
        <v>mar/2020</v>
      </c>
      <c r="E17904" s="267">
        <v>43921</v>
      </c>
      <c r="F17904" s="285" t="s">
        <v>5181</v>
      </c>
      <c r="G17904" s="285" t="s">
        <v>2229</v>
      </c>
      <c r="H17904" s="268" t="s">
        <v>5375</v>
      </c>
      <c r="I17904" s="268" t="s">
        <v>2171</v>
      </c>
      <c r="J17904" s="287">
        <v>6409.67</v>
      </c>
      <c r="K17904" s="83" t="str">
        <f>IFERROR(IFERROR(VLOOKUP(I17904,'DE-PARA'!B:D,3,0),VLOOKUP(I17904,'DE-PARA'!C:D,2,0)),"NÃO ENCONTRADO")</f>
        <v>Rendimentos sobre Aplicações Financeiras</v>
      </c>
      <c r="L17904" s="50" t="str">
        <f>VLOOKUP(K17904,'Base -Receita-Despesa'!$B:$AS,1,FALSE)</f>
        <v>Rendimentos sobre Aplicações Financeiras</v>
      </c>
    </row>
    <row r="17905" spans="1:12" x14ac:dyDescent="0.3">
      <c r="A17905" s="82" t="str">
        <f t="shared" si="560"/>
        <v>2020</v>
      </c>
      <c r="B17905" s="263" t="s">
        <v>2228</v>
      </c>
      <c r="C17905" s="264" t="s">
        <v>138</v>
      </c>
      <c r="D17905" s="74" t="str">
        <f t="shared" si="559"/>
        <v>mar/2020</v>
      </c>
      <c r="E17905" s="267">
        <v>43921</v>
      </c>
      <c r="F17905" s="285" t="s">
        <v>5181</v>
      </c>
      <c r="G17905" s="285" t="s">
        <v>2229</v>
      </c>
      <c r="H17905" s="268" t="s">
        <v>5375</v>
      </c>
      <c r="I17905" s="268" t="s">
        <v>2171</v>
      </c>
      <c r="J17905" s="269">
        <v>1069.51</v>
      </c>
      <c r="K17905" s="83" t="str">
        <f>IFERROR(IFERROR(VLOOKUP(I17905,'DE-PARA'!B:D,3,0),VLOOKUP(I17905,'DE-PARA'!C:D,2,0)),"NÃO ENCONTRADO")</f>
        <v>Rendimentos sobre Aplicações Financeiras</v>
      </c>
      <c r="L17905" s="50" t="str">
        <f>VLOOKUP(K17905,'Base -Receita-Despesa'!$B:$AS,1,FALSE)</f>
        <v>Rendimentos sobre Aplicações Financeiras</v>
      </c>
    </row>
    <row r="17906" spans="1:12" x14ac:dyDescent="0.3">
      <c r="A17906" s="82" t="str">
        <f t="shared" si="560"/>
        <v>2020</v>
      </c>
      <c r="B17906" s="263" t="s">
        <v>2240</v>
      </c>
      <c r="C17906" s="264" t="s">
        <v>138</v>
      </c>
      <c r="D17906" s="74" t="str">
        <f t="shared" si="559"/>
        <v>abr/2020</v>
      </c>
      <c r="E17906" s="267">
        <v>43922</v>
      </c>
      <c r="F17906" s="285" t="s">
        <v>5127</v>
      </c>
      <c r="G17906" s="285" t="s">
        <v>2229</v>
      </c>
      <c r="H17906" s="268" t="s">
        <v>2251</v>
      </c>
      <c r="I17906" s="268" t="s">
        <v>126</v>
      </c>
      <c r="J17906" s="287">
        <v>-500000</v>
      </c>
      <c r="K17906" s="83" t="str">
        <f>IFERROR(IFERROR(VLOOKUP(I17906,'DE-PARA'!B:D,3,0),VLOOKUP(I17906,'DE-PARA'!C:D,2,0)),"NÃO ENCONTRADO")</f>
        <v>TEV – Transferências Entre Contas (Entradas)</v>
      </c>
      <c r="L17906" s="50" t="str">
        <f>VLOOKUP(K17906,'Base -Receita-Despesa'!$B:$AS,1,FALSE)</f>
        <v>TEV – Transferências Entre Contas (Entradas)</v>
      </c>
    </row>
    <row r="17907" spans="1:12" x14ac:dyDescent="0.3">
      <c r="A17907" s="82" t="str">
        <f t="shared" si="560"/>
        <v>2020</v>
      </c>
      <c r="B17907" s="263" t="s">
        <v>2240</v>
      </c>
      <c r="C17907" s="264" t="s">
        <v>138</v>
      </c>
      <c r="D17907" s="74" t="str">
        <f t="shared" si="559"/>
        <v>abr/2020</v>
      </c>
      <c r="E17907" s="267">
        <v>43922</v>
      </c>
      <c r="F17907" s="285" t="s">
        <v>1070</v>
      </c>
      <c r="G17907" s="285" t="s">
        <v>2229</v>
      </c>
      <c r="H17907" s="268" t="s">
        <v>1071</v>
      </c>
      <c r="I17907" s="268" t="s">
        <v>2237</v>
      </c>
      <c r="J17907" s="287">
        <v>136638.84</v>
      </c>
      <c r="K17907" s="83" t="str">
        <f>IFERROR(IFERROR(VLOOKUP(I17907,'DE-PARA'!B:D,3,0),VLOOKUP(I17907,'DE-PARA'!C:D,2,0)),"NÃO ENCONTRADO")</f>
        <v>Entrada Conta Aplicação (+)</v>
      </c>
      <c r="L17907" s="50" t="str">
        <f>VLOOKUP(K17907,'Base -Receita-Despesa'!$B:$AS,1,FALSE)</f>
        <v>ENTRADA CONTA APLICAÇÃO (+)</v>
      </c>
    </row>
    <row r="17908" spans="1:12" x14ac:dyDescent="0.3">
      <c r="A17908" s="82" t="str">
        <f t="shared" si="560"/>
        <v>2020</v>
      </c>
      <c r="B17908" s="263" t="s">
        <v>2228</v>
      </c>
      <c r="C17908" s="264" t="s">
        <v>138</v>
      </c>
      <c r="D17908" s="74" t="str">
        <f t="shared" si="559"/>
        <v>abr/2020</v>
      </c>
      <c r="E17908" s="267">
        <v>43922</v>
      </c>
      <c r="F17908" s="285" t="s">
        <v>5130</v>
      </c>
      <c r="G17908" s="285" t="s">
        <v>2229</v>
      </c>
      <c r="H17908" s="268" t="s">
        <v>72</v>
      </c>
      <c r="I17908" s="268" t="s">
        <v>1064</v>
      </c>
      <c r="J17908" s="269">
        <v>-947400</v>
      </c>
      <c r="K17908" s="83" t="str">
        <f>IFERROR(IFERROR(VLOOKUP(I17908,'DE-PARA'!B:D,3,0),VLOOKUP(I17908,'DE-PARA'!C:D,2,0)),"NÃO ENCONTRADO")</f>
        <v>Saídas Da C/A Por Regates (-)</v>
      </c>
      <c r="L17908" s="50" t="str">
        <f>VLOOKUP(K17908,'Base -Receita-Despesa'!$B:$AS,1,FALSE)</f>
        <v>SAÍDAS DA C/A POR REGATES (-)</v>
      </c>
    </row>
    <row r="17909" spans="1:12" x14ac:dyDescent="0.3">
      <c r="A17909" s="82" t="str">
        <f t="shared" si="560"/>
        <v>2020</v>
      </c>
      <c r="B17909" s="263" t="s">
        <v>2228</v>
      </c>
      <c r="C17909" s="264" t="s">
        <v>138</v>
      </c>
      <c r="D17909" s="74" t="str">
        <f t="shared" si="559"/>
        <v>abr/2020</v>
      </c>
      <c r="E17909" s="267">
        <v>43922</v>
      </c>
      <c r="F17909" s="285" t="s">
        <v>5127</v>
      </c>
      <c r="G17909" s="285" t="s">
        <v>2229</v>
      </c>
      <c r="H17909" s="268" t="s">
        <v>2251</v>
      </c>
      <c r="I17909" s="268" t="s">
        <v>126</v>
      </c>
      <c r="J17909" s="269">
        <v>500000</v>
      </c>
      <c r="K17909" s="83" t="str">
        <f>IFERROR(IFERROR(VLOOKUP(I17909,'DE-PARA'!B:D,3,0),VLOOKUP(I17909,'DE-PARA'!C:D,2,0)),"NÃO ENCONTRADO")</f>
        <v>TEV – Transferências Entre Contas (Entradas)</v>
      </c>
      <c r="L17909" s="50" t="str">
        <f>VLOOKUP(K17909,'Base -Receita-Despesa'!$B:$AS,1,FALSE)</f>
        <v>TEV – Transferências Entre Contas (Entradas)</v>
      </c>
    </row>
    <row r="17910" spans="1:12" x14ac:dyDescent="0.3">
      <c r="A17910" s="82" t="str">
        <f t="shared" si="560"/>
        <v>2020</v>
      </c>
      <c r="B17910" s="263" t="s">
        <v>2228</v>
      </c>
      <c r="C17910" s="264" t="s">
        <v>138</v>
      </c>
      <c r="D17910" s="74" t="str">
        <f t="shared" si="559"/>
        <v>abr/2020</v>
      </c>
      <c r="E17910" s="267">
        <v>43922</v>
      </c>
      <c r="F17910" s="285">
        <v>1274</v>
      </c>
      <c r="G17910" s="285" t="s">
        <v>2229</v>
      </c>
      <c r="H17910" s="268" t="s">
        <v>3467</v>
      </c>
      <c r="I17910" s="268" t="s">
        <v>157</v>
      </c>
      <c r="J17910" s="269">
        <v>-2893.44</v>
      </c>
      <c r="K17910" s="83" t="str">
        <f>IFERROR(IFERROR(VLOOKUP(I17910,'DE-PARA'!B:D,3,0),VLOOKUP(I17910,'DE-PARA'!C:D,2,0)),"NÃO ENCONTRADO")</f>
        <v>Materiais</v>
      </c>
      <c r="L17910" s="50" t="str">
        <f>VLOOKUP(K17910,'Base -Receita-Despesa'!$B:$AS,1,FALSE)</f>
        <v>Materiais</v>
      </c>
    </row>
    <row r="17911" spans="1:12" x14ac:dyDescent="0.3">
      <c r="A17911" s="82" t="str">
        <f t="shared" si="560"/>
        <v>2020</v>
      </c>
      <c r="B17911" s="263" t="s">
        <v>2228</v>
      </c>
      <c r="C17911" s="264" t="s">
        <v>138</v>
      </c>
      <c r="D17911" s="74" t="str">
        <f t="shared" si="559"/>
        <v>abr/2020</v>
      </c>
      <c r="E17911" s="267">
        <v>43922</v>
      </c>
      <c r="F17911" s="285">
        <v>3674</v>
      </c>
      <c r="G17911" s="285" t="s">
        <v>2229</v>
      </c>
      <c r="H17911" s="268" t="s">
        <v>2231</v>
      </c>
      <c r="I17911" s="268" t="s">
        <v>2185</v>
      </c>
      <c r="J17911" s="269">
        <v>-2289.67</v>
      </c>
      <c r="K17911" s="83" t="str">
        <f>IFERROR(IFERROR(VLOOKUP(I17911,'DE-PARA'!B:D,3,0),VLOOKUP(I17911,'DE-PARA'!C:D,2,0)),"NÃO ENCONTRADO")</f>
        <v>Materiais</v>
      </c>
      <c r="L17911" s="50" t="str">
        <f>VLOOKUP(K17911,'Base -Receita-Despesa'!$B:$AS,1,FALSE)</f>
        <v>Materiais</v>
      </c>
    </row>
    <row r="17912" spans="1:12" x14ac:dyDescent="0.3">
      <c r="A17912" s="82" t="str">
        <f t="shared" si="560"/>
        <v>2020</v>
      </c>
      <c r="B17912" s="263" t="s">
        <v>2228</v>
      </c>
      <c r="C17912" s="264" t="s">
        <v>138</v>
      </c>
      <c r="D17912" s="74" t="str">
        <f t="shared" si="559"/>
        <v>abr/2020</v>
      </c>
      <c r="E17912" s="267">
        <v>43922</v>
      </c>
      <c r="F17912" s="285">
        <v>1276</v>
      </c>
      <c r="G17912" s="285" t="s">
        <v>2229</v>
      </c>
      <c r="H17912" s="268" t="s">
        <v>3467</v>
      </c>
      <c r="I17912" s="268" t="s">
        <v>157</v>
      </c>
      <c r="J17912" s="269">
        <v>-9650.25</v>
      </c>
      <c r="K17912" s="83" t="str">
        <f>IFERROR(IFERROR(VLOOKUP(I17912,'DE-PARA'!B:D,3,0),VLOOKUP(I17912,'DE-PARA'!C:D,2,0)),"NÃO ENCONTRADO")</f>
        <v>Materiais</v>
      </c>
      <c r="L17912" s="50" t="str">
        <f>VLOOKUP(K17912,'Base -Receita-Despesa'!$B:$AS,1,FALSE)</f>
        <v>Materiais</v>
      </c>
    </row>
    <row r="17913" spans="1:12" x14ac:dyDescent="0.3">
      <c r="A17913" s="82" t="str">
        <f t="shared" si="560"/>
        <v>2020</v>
      </c>
      <c r="B17913" s="263" t="s">
        <v>2228</v>
      </c>
      <c r="C17913" s="264" t="s">
        <v>138</v>
      </c>
      <c r="D17913" s="74" t="str">
        <f t="shared" si="559"/>
        <v>abr/2020</v>
      </c>
      <c r="E17913" s="267">
        <v>43922</v>
      </c>
      <c r="F17913" s="285">
        <v>1275</v>
      </c>
      <c r="G17913" s="285" t="s">
        <v>2229</v>
      </c>
      <c r="H17913" s="268" t="s">
        <v>3467</v>
      </c>
      <c r="I17913" s="268" t="s">
        <v>157</v>
      </c>
      <c r="J17913" s="269">
        <v>-12732.54</v>
      </c>
      <c r="K17913" s="83" t="str">
        <f>IFERROR(IFERROR(VLOOKUP(I17913,'DE-PARA'!B:D,3,0),VLOOKUP(I17913,'DE-PARA'!C:D,2,0)),"NÃO ENCONTRADO")</f>
        <v>Materiais</v>
      </c>
      <c r="L17913" s="50" t="str">
        <f>VLOOKUP(K17913,'Base -Receita-Despesa'!$B:$AS,1,FALSE)</f>
        <v>Materiais</v>
      </c>
    </row>
    <row r="17914" spans="1:12" x14ac:dyDescent="0.3">
      <c r="A17914" s="82" t="str">
        <f t="shared" si="560"/>
        <v>2020</v>
      </c>
      <c r="B17914" s="263" t="s">
        <v>2228</v>
      </c>
      <c r="C17914" s="264" t="s">
        <v>138</v>
      </c>
      <c r="D17914" s="74" t="str">
        <f t="shared" si="559"/>
        <v>abr/2020</v>
      </c>
      <c r="E17914" s="267">
        <v>43922</v>
      </c>
      <c r="F17914" s="285" t="s">
        <v>1261</v>
      </c>
      <c r="G17914" s="285" t="s">
        <v>2229</v>
      </c>
      <c r="H17914" s="268" t="s">
        <v>262</v>
      </c>
      <c r="I17914" s="268" t="s">
        <v>135</v>
      </c>
      <c r="J17914" s="268">
        <v>-1.23</v>
      </c>
      <c r="K17914" s="83" t="str">
        <f>IFERROR(IFERROR(VLOOKUP(I17914,'DE-PARA'!B:D,3,0),VLOOKUP(I17914,'DE-PARA'!C:D,2,0)),"NÃO ENCONTRADO")</f>
        <v>Outras Saídas</v>
      </c>
      <c r="L17914" s="50" t="str">
        <f>VLOOKUP(K17914,'Base -Receita-Despesa'!$B:$AS,1,FALSE)</f>
        <v>Outras Saídas</v>
      </c>
    </row>
    <row r="17915" spans="1:12" x14ac:dyDescent="0.3">
      <c r="A17915" s="82" t="str">
        <f t="shared" si="560"/>
        <v>2020</v>
      </c>
      <c r="B17915" s="263" t="s">
        <v>2240</v>
      </c>
      <c r="C17915" s="264" t="s">
        <v>138</v>
      </c>
      <c r="D17915" s="74" t="str">
        <f t="shared" si="559"/>
        <v>abr/2020</v>
      </c>
      <c r="E17915" s="267">
        <v>43923</v>
      </c>
      <c r="F17915" s="285" t="s">
        <v>5127</v>
      </c>
      <c r="G17915" s="285" t="s">
        <v>2229</v>
      </c>
      <c r="H17915" s="268" t="s">
        <v>2251</v>
      </c>
      <c r="I17915" s="268" t="s">
        <v>126</v>
      </c>
      <c r="J17915" s="287">
        <v>-500000</v>
      </c>
      <c r="K17915" s="83" t="str">
        <f>IFERROR(IFERROR(VLOOKUP(I17915,'DE-PARA'!B:D,3,0),VLOOKUP(I17915,'DE-PARA'!C:D,2,0)),"NÃO ENCONTRADO")</f>
        <v>TEV – Transferências Entre Contas (Entradas)</v>
      </c>
      <c r="L17915" s="50" t="str">
        <f>VLOOKUP(K17915,'Base -Receita-Despesa'!$B:$AS,1,FALSE)</f>
        <v>TEV – Transferências Entre Contas (Entradas)</v>
      </c>
    </row>
    <row r="17916" spans="1:12" x14ac:dyDescent="0.3">
      <c r="A17916" s="82" t="str">
        <f t="shared" si="560"/>
        <v>2020</v>
      </c>
      <c r="B17916" s="263" t="s">
        <v>2240</v>
      </c>
      <c r="C17916" s="264" t="s">
        <v>138</v>
      </c>
      <c r="D17916" s="74" t="str">
        <f t="shared" si="559"/>
        <v>abr/2020</v>
      </c>
      <c r="E17916" s="267">
        <v>43923</v>
      </c>
      <c r="F17916" s="285" t="s">
        <v>1070</v>
      </c>
      <c r="G17916" s="285" t="s">
        <v>2229</v>
      </c>
      <c r="H17916" s="268" t="s">
        <v>1071</v>
      </c>
      <c r="I17916" s="268" t="s">
        <v>2237</v>
      </c>
      <c r="J17916" s="287">
        <v>500000</v>
      </c>
      <c r="K17916" s="83" t="str">
        <f>IFERROR(IFERROR(VLOOKUP(I17916,'DE-PARA'!B:D,3,0),VLOOKUP(I17916,'DE-PARA'!C:D,2,0)),"NÃO ENCONTRADO")</f>
        <v>Entrada Conta Aplicação (+)</v>
      </c>
      <c r="L17916" s="50" t="str">
        <f>VLOOKUP(K17916,'Base -Receita-Despesa'!$B:$AS,1,FALSE)</f>
        <v>ENTRADA CONTA APLICAÇÃO (+)</v>
      </c>
    </row>
    <row r="17917" spans="1:12" x14ac:dyDescent="0.3">
      <c r="A17917" s="82" t="str">
        <f t="shared" si="560"/>
        <v>2020</v>
      </c>
      <c r="B17917" s="263" t="s">
        <v>2228</v>
      </c>
      <c r="C17917" s="264" t="s">
        <v>138</v>
      </c>
      <c r="D17917" s="74" t="str">
        <f t="shared" si="559"/>
        <v>abr/2020</v>
      </c>
      <c r="E17917" s="267">
        <v>43923</v>
      </c>
      <c r="F17917" s="285" t="s">
        <v>5130</v>
      </c>
      <c r="G17917" s="285" t="s">
        <v>2229</v>
      </c>
      <c r="H17917" s="268" t="s">
        <v>72</v>
      </c>
      <c r="I17917" s="268" t="s">
        <v>1064</v>
      </c>
      <c r="J17917" s="269">
        <v>-433000</v>
      </c>
      <c r="K17917" s="83" t="str">
        <f>IFERROR(IFERROR(VLOOKUP(I17917,'DE-PARA'!B:D,3,0),VLOOKUP(I17917,'DE-PARA'!C:D,2,0)),"NÃO ENCONTRADO")</f>
        <v>Saídas Da C/A Por Regates (-)</v>
      </c>
      <c r="L17917" s="50" t="str">
        <f>VLOOKUP(K17917,'Base -Receita-Despesa'!$B:$AS,1,FALSE)</f>
        <v>SAÍDAS DA C/A POR REGATES (-)</v>
      </c>
    </row>
    <row r="17918" spans="1:12" x14ac:dyDescent="0.3">
      <c r="A17918" s="82" t="str">
        <f t="shared" si="560"/>
        <v>2020</v>
      </c>
      <c r="B17918" s="263" t="s">
        <v>2228</v>
      </c>
      <c r="C17918" s="264" t="s">
        <v>138</v>
      </c>
      <c r="D17918" s="74" t="str">
        <f t="shared" si="559"/>
        <v>abr/2020</v>
      </c>
      <c r="E17918" s="267">
        <v>43923</v>
      </c>
      <c r="F17918" s="285" t="s">
        <v>5127</v>
      </c>
      <c r="G17918" s="285" t="s">
        <v>2229</v>
      </c>
      <c r="H17918" s="268" t="s">
        <v>2251</v>
      </c>
      <c r="I17918" s="268" t="s">
        <v>126</v>
      </c>
      <c r="J17918" s="269">
        <v>500000</v>
      </c>
      <c r="K17918" s="83" t="str">
        <f>IFERROR(IFERROR(VLOOKUP(I17918,'DE-PARA'!B:D,3,0),VLOOKUP(I17918,'DE-PARA'!C:D,2,0)),"NÃO ENCONTRADO")</f>
        <v>TEV – Transferências Entre Contas (Entradas)</v>
      </c>
      <c r="L17918" s="50" t="str">
        <f>VLOOKUP(K17918,'Base -Receita-Despesa'!$B:$AS,1,FALSE)</f>
        <v>TEV – Transferências Entre Contas (Entradas)</v>
      </c>
    </row>
    <row r="17919" spans="1:12" x14ac:dyDescent="0.3">
      <c r="A17919" s="82" t="str">
        <f t="shared" si="560"/>
        <v>2020</v>
      </c>
      <c r="B17919" s="263" t="s">
        <v>2228</v>
      </c>
      <c r="C17919" s="264" t="s">
        <v>138</v>
      </c>
      <c r="D17919" s="74" t="str">
        <f t="shared" si="559"/>
        <v>abr/2020</v>
      </c>
      <c r="E17919" s="267">
        <v>43923</v>
      </c>
      <c r="F17919" s="285" t="s">
        <v>4619</v>
      </c>
      <c r="G17919" s="285" t="s">
        <v>2229</v>
      </c>
      <c r="H17919" s="268" t="s">
        <v>5185</v>
      </c>
      <c r="I17919" s="270" t="s">
        <v>2170</v>
      </c>
      <c r="J17919" s="269">
        <v>-74294.02</v>
      </c>
      <c r="K17919" s="83" t="str">
        <f>IFERROR(IFERROR(VLOOKUP(I17919,'DE-PARA'!B:D,3,0),VLOOKUP(I17919,'DE-PARA'!C:D,2,0)),"NÃO ENCONTRADO")</f>
        <v>Reembolso de Rateios(-)</v>
      </c>
      <c r="L17919" s="50" t="str">
        <f>VLOOKUP(K17919,'Base -Receita-Despesa'!$B:$AS,1,FALSE)</f>
        <v>Reembolso de Rateios(-)</v>
      </c>
    </row>
    <row r="17920" spans="1:12" x14ac:dyDescent="0.3">
      <c r="A17920" s="82" t="str">
        <f t="shared" si="560"/>
        <v>2020</v>
      </c>
      <c r="B17920" s="263" t="s">
        <v>2228</v>
      </c>
      <c r="C17920" s="264" t="s">
        <v>138</v>
      </c>
      <c r="D17920" s="74" t="str">
        <f t="shared" si="559"/>
        <v>abr/2020</v>
      </c>
      <c r="E17920" s="267">
        <v>43924</v>
      </c>
      <c r="F17920" s="285">
        <v>41289</v>
      </c>
      <c r="G17920" s="285" t="s">
        <v>2229</v>
      </c>
      <c r="H17920" s="268" t="s">
        <v>2231</v>
      </c>
      <c r="I17920" s="268" t="s">
        <v>2206</v>
      </c>
      <c r="J17920" s="268">
        <v>-996.59</v>
      </c>
      <c r="K17920" s="83" t="str">
        <f>IFERROR(IFERROR(VLOOKUP(I17920,'DE-PARA'!B:D,3,0),VLOOKUP(I17920,'DE-PARA'!C:D,2,0)),"NÃO ENCONTRADO")</f>
        <v>Serviços</v>
      </c>
      <c r="L17920" s="50" t="str">
        <f>VLOOKUP(K17920,'Base -Receita-Despesa'!$B:$AS,1,FALSE)</f>
        <v>Serviços</v>
      </c>
    </row>
    <row r="17921" spans="1:12" x14ac:dyDescent="0.3">
      <c r="A17921" s="82" t="str">
        <f t="shared" si="560"/>
        <v>2020</v>
      </c>
      <c r="B17921" s="263" t="s">
        <v>2228</v>
      </c>
      <c r="C17921" s="264" t="s">
        <v>138</v>
      </c>
      <c r="D17921" s="74" t="str">
        <f t="shared" si="559"/>
        <v>abr/2020</v>
      </c>
      <c r="E17921" s="267">
        <v>43924</v>
      </c>
      <c r="F17921" s="285">
        <v>45364</v>
      </c>
      <c r="G17921" s="285" t="s">
        <v>2229</v>
      </c>
      <c r="H17921" s="268" t="s">
        <v>5308</v>
      </c>
      <c r="I17921" s="268" t="s">
        <v>540</v>
      </c>
      <c r="J17921" s="268">
        <v>-90</v>
      </c>
      <c r="K17921" s="83" t="str">
        <f>IFERROR(IFERROR(VLOOKUP(I17921,'DE-PARA'!B:D,3,0),VLOOKUP(I17921,'DE-PARA'!C:D,2,0)),"NÃO ENCONTRADO")</f>
        <v>Tributos, Taxas e Contribuições</v>
      </c>
      <c r="L17921" s="50" t="str">
        <f>VLOOKUP(K17921,'Base -Receita-Despesa'!$B:$AS,1,FALSE)</f>
        <v>Tributos, Taxas e Contribuições</v>
      </c>
    </row>
    <row r="17922" spans="1:12" x14ac:dyDescent="0.3">
      <c r="A17922" s="82" t="str">
        <f t="shared" si="560"/>
        <v>2020</v>
      </c>
      <c r="B17922" s="263" t="s">
        <v>2228</v>
      </c>
      <c r="C17922" s="264" t="s">
        <v>138</v>
      </c>
      <c r="D17922" s="74" t="str">
        <f t="shared" si="559"/>
        <v>abr/2020</v>
      </c>
      <c r="E17922" s="267">
        <v>43924</v>
      </c>
      <c r="F17922" s="285">
        <v>45365</v>
      </c>
      <c r="G17922" s="285" t="s">
        <v>2229</v>
      </c>
      <c r="H17922" s="268" t="s">
        <v>5308</v>
      </c>
      <c r="I17922" s="268" t="s">
        <v>540</v>
      </c>
      <c r="J17922" s="268">
        <v>-90</v>
      </c>
      <c r="K17922" s="83" t="str">
        <f>IFERROR(IFERROR(VLOOKUP(I17922,'DE-PARA'!B:D,3,0),VLOOKUP(I17922,'DE-PARA'!C:D,2,0)),"NÃO ENCONTRADO")</f>
        <v>Tributos, Taxas e Contribuições</v>
      </c>
      <c r="L17922" s="50" t="str">
        <f>VLOOKUP(K17922,'Base -Receita-Despesa'!$B:$AS,1,FALSE)</f>
        <v>Tributos, Taxas e Contribuições</v>
      </c>
    </row>
    <row r="17923" spans="1:12" x14ac:dyDescent="0.3">
      <c r="A17923" s="82" t="str">
        <f t="shared" si="560"/>
        <v>2020</v>
      </c>
      <c r="B17923" s="263" t="s">
        <v>2228</v>
      </c>
      <c r="C17923" s="264" t="s">
        <v>138</v>
      </c>
      <c r="D17923" s="74" t="str">
        <f t="shared" si="559"/>
        <v>abr/2020</v>
      </c>
      <c r="E17923" s="267">
        <v>43924</v>
      </c>
      <c r="F17923" s="285">
        <v>45366</v>
      </c>
      <c r="G17923" s="285" t="s">
        <v>2229</v>
      </c>
      <c r="H17923" s="268" t="s">
        <v>5308</v>
      </c>
      <c r="I17923" s="268" t="s">
        <v>540</v>
      </c>
      <c r="J17923" s="268">
        <v>-90</v>
      </c>
      <c r="K17923" s="83" t="str">
        <f>IFERROR(IFERROR(VLOOKUP(I17923,'DE-PARA'!B:D,3,0),VLOOKUP(I17923,'DE-PARA'!C:D,2,0)),"NÃO ENCONTRADO")</f>
        <v>Tributos, Taxas e Contribuições</v>
      </c>
      <c r="L17923" s="50" t="str">
        <f>VLOOKUP(K17923,'Base -Receita-Despesa'!$B:$AS,1,FALSE)</f>
        <v>Tributos, Taxas e Contribuições</v>
      </c>
    </row>
    <row r="17924" spans="1:12" x14ac:dyDescent="0.3">
      <c r="A17924" s="82" t="str">
        <f t="shared" si="560"/>
        <v>2020</v>
      </c>
      <c r="B17924" s="263" t="s">
        <v>2228</v>
      </c>
      <c r="C17924" s="264" t="s">
        <v>138</v>
      </c>
      <c r="D17924" s="74" t="str">
        <f t="shared" ref="D17924:D17987" si="561">TEXT(E17924,"mmm/aaaa")</f>
        <v>abr/2020</v>
      </c>
      <c r="E17924" s="267">
        <v>43924</v>
      </c>
      <c r="F17924" s="285">
        <v>51333</v>
      </c>
      <c r="G17924" s="285" t="s">
        <v>2229</v>
      </c>
      <c r="H17924" s="268" t="s">
        <v>4514</v>
      </c>
      <c r="I17924" s="268" t="s">
        <v>2182</v>
      </c>
      <c r="J17924" s="268">
        <v>-391.36</v>
      </c>
      <c r="K17924" s="83" t="str">
        <f>IFERROR(IFERROR(VLOOKUP(I17924,'DE-PARA'!B:D,3,0),VLOOKUP(I17924,'DE-PARA'!C:D,2,0)),"NÃO ENCONTRADO")</f>
        <v>Materiais</v>
      </c>
      <c r="L17924" s="50" t="str">
        <f>VLOOKUP(K17924,'Base -Receita-Despesa'!$B:$AS,1,FALSE)</f>
        <v>Materiais</v>
      </c>
    </row>
    <row r="17925" spans="1:12" x14ac:dyDescent="0.3">
      <c r="A17925" s="82" t="str">
        <f t="shared" si="560"/>
        <v>2020</v>
      </c>
      <c r="B17925" s="263" t="s">
        <v>2228</v>
      </c>
      <c r="C17925" s="264" t="s">
        <v>138</v>
      </c>
      <c r="D17925" s="74" t="str">
        <f t="shared" si="561"/>
        <v>abr/2020</v>
      </c>
      <c r="E17925" s="267">
        <v>43924</v>
      </c>
      <c r="F17925" s="285">
        <v>19639</v>
      </c>
      <c r="G17925" s="285" t="s">
        <v>2229</v>
      </c>
      <c r="H17925" s="268" t="s">
        <v>3145</v>
      </c>
      <c r="I17925" s="268" t="s">
        <v>2182</v>
      </c>
      <c r="J17925" s="268">
        <v>-615</v>
      </c>
      <c r="K17925" s="83" t="str">
        <f>IFERROR(IFERROR(VLOOKUP(I17925,'DE-PARA'!B:D,3,0),VLOOKUP(I17925,'DE-PARA'!C:D,2,0)),"NÃO ENCONTRADO")</f>
        <v>Materiais</v>
      </c>
      <c r="L17925" s="50" t="str">
        <f>VLOOKUP(K17925,'Base -Receita-Despesa'!$B:$AS,1,FALSE)</f>
        <v>Materiais</v>
      </c>
    </row>
    <row r="17926" spans="1:12" x14ac:dyDescent="0.3">
      <c r="A17926" s="82" t="str">
        <f t="shared" si="560"/>
        <v>2020</v>
      </c>
      <c r="B17926" s="263" t="s">
        <v>2228</v>
      </c>
      <c r="C17926" s="264" t="s">
        <v>138</v>
      </c>
      <c r="D17926" s="74" t="str">
        <f t="shared" si="561"/>
        <v>abr/2020</v>
      </c>
      <c r="E17926" s="267">
        <v>43924</v>
      </c>
      <c r="F17926" s="285">
        <v>13623</v>
      </c>
      <c r="G17926" s="285" t="s">
        <v>2229</v>
      </c>
      <c r="H17926" s="268" t="s">
        <v>2890</v>
      </c>
      <c r="I17926" s="268" t="s">
        <v>2182</v>
      </c>
      <c r="J17926" s="268">
        <v>-184.5</v>
      </c>
      <c r="K17926" s="83" t="str">
        <f>IFERROR(IFERROR(VLOOKUP(I17926,'DE-PARA'!B:D,3,0),VLOOKUP(I17926,'DE-PARA'!C:D,2,0)),"NÃO ENCONTRADO")</f>
        <v>Materiais</v>
      </c>
      <c r="L17926" s="50" t="str">
        <f>VLOOKUP(K17926,'Base -Receita-Despesa'!$B:$AS,1,FALSE)</f>
        <v>Materiais</v>
      </c>
    </row>
    <row r="17927" spans="1:12" x14ac:dyDescent="0.3">
      <c r="A17927" s="82" t="str">
        <f t="shared" si="560"/>
        <v>2020</v>
      </c>
      <c r="B17927" s="263" t="s">
        <v>2228</v>
      </c>
      <c r="C17927" s="264" t="s">
        <v>138</v>
      </c>
      <c r="D17927" s="74" t="str">
        <f t="shared" si="561"/>
        <v>abr/2020</v>
      </c>
      <c r="E17927" s="267">
        <v>43924</v>
      </c>
      <c r="F17927" s="285">
        <v>42</v>
      </c>
      <c r="G17927" s="285" t="s">
        <v>2229</v>
      </c>
      <c r="H17927" s="268" t="s">
        <v>5376</v>
      </c>
      <c r="I17927" s="268" t="s">
        <v>2182</v>
      </c>
      <c r="J17927" s="269">
        <v>-17500</v>
      </c>
      <c r="K17927" s="83" t="str">
        <f>IFERROR(IFERROR(VLOOKUP(I17927,'DE-PARA'!B:D,3,0),VLOOKUP(I17927,'DE-PARA'!C:D,2,0)),"NÃO ENCONTRADO")</f>
        <v>Materiais</v>
      </c>
      <c r="L17927" s="50" t="str">
        <f>VLOOKUP(K17927,'Base -Receita-Despesa'!$B:$AS,1,FALSE)</f>
        <v>Materiais</v>
      </c>
    </row>
    <row r="17928" spans="1:12" x14ac:dyDescent="0.3">
      <c r="A17928" s="82" t="str">
        <f t="shared" si="560"/>
        <v>2020</v>
      </c>
      <c r="B17928" s="263" t="s">
        <v>2228</v>
      </c>
      <c r="C17928" s="264" t="s">
        <v>138</v>
      </c>
      <c r="D17928" s="74" t="str">
        <f t="shared" si="561"/>
        <v>abr/2020</v>
      </c>
      <c r="E17928" s="267">
        <v>43924</v>
      </c>
      <c r="F17928" s="285" t="s">
        <v>1008</v>
      </c>
      <c r="G17928" s="285" t="s">
        <v>2229</v>
      </c>
      <c r="H17928" s="268" t="s">
        <v>4111</v>
      </c>
      <c r="I17928" s="268" t="s">
        <v>133</v>
      </c>
      <c r="J17928" s="269">
        <v>-7987.3</v>
      </c>
      <c r="K17928" s="83" t="str">
        <f>IFERROR(IFERROR(VLOOKUP(I17928,'DE-PARA'!B:D,3,0),VLOOKUP(I17928,'DE-PARA'!C:D,2,0)),"NÃO ENCONTRADO")</f>
        <v>Pessoal</v>
      </c>
      <c r="L17928" s="50" t="str">
        <f>VLOOKUP(K17928,'Base -Receita-Despesa'!$B:$AS,1,FALSE)</f>
        <v>Pessoal</v>
      </c>
    </row>
    <row r="17929" spans="1:12" x14ac:dyDescent="0.3">
      <c r="A17929" s="82" t="str">
        <f t="shared" si="560"/>
        <v>2020</v>
      </c>
      <c r="B17929" s="263" t="s">
        <v>2228</v>
      </c>
      <c r="C17929" s="264" t="s">
        <v>138</v>
      </c>
      <c r="D17929" s="74" t="str">
        <f t="shared" si="561"/>
        <v>abr/2020</v>
      </c>
      <c r="E17929" s="267">
        <v>43924</v>
      </c>
      <c r="F17929" s="285" t="s">
        <v>1267</v>
      </c>
      <c r="G17929" s="285" t="s">
        <v>2229</v>
      </c>
      <c r="H17929" s="268" t="s">
        <v>5377</v>
      </c>
      <c r="I17929" s="268" t="s">
        <v>160</v>
      </c>
      <c r="J17929" s="269">
        <v>-3000</v>
      </c>
      <c r="K17929" s="83" t="str">
        <f>IFERROR(IFERROR(VLOOKUP(I17929,'DE-PARA'!B:D,3,0),VLOOKUP(I17929,'DE-PARA'!C:D,2,0)),"NÃO ENCONTRADO")</f>
        <v>Outras Saídas</v>
      </c>
      <c r="L17929" s="50" t="str">
        <f>VLOOKUP(K17929,'Base -Receita-Despesa'!$B:$AS,1,FALSE)</f>
        <v>Outras Saídas</v>
      </c>
    </row>
    <row r="17930" spans="1:12" x14ac:dyDescent="0.3">
      <c r="A17930" s="82" t="str">
        <f t="shared" si="560"/>
        <v>2020</v>
      </c>
      <c r="B17930" s="263" t="s">
        <v>2228</v>
      </c>
      <c r="C17930" s="264" t="s">
        <v>138</v>
      </c>
      <c r="D17930" s="74" t="str">
        <f t="shared" si="561"/>
        <v>abr/2020</v>
      </c>
      <c r="E17930" s="267">
        <v>43924</v>
      </c>
      <c r="F17930" s="285" t="s">
        <v>3376</v>
      </c>
      <c r="G17930" s="285" t="s">
        <v>2229</v>
      </c>
      <c r="H17930" s="268" t="s">
        <v>5378</v>
      </c>
      <c r="I17930" s="268" t="s">
        <v>130</v>
      </c>
      <c r="J17930" s="268">
        <v>-787.26</v>
      </c>
      <c r="K17930" s="83" t="str">
        <f>IFERROR(IFERROR(VLOOKUP(I17930,'DE-PARA'!B:D,3,0),VLOOKUP(I17930,'DE-PARA'!C:D,2,0)),"NÃO ENCONTRADO")</f>
        <v>Rescisões Trabalhistas</v>
      </c>
      <c r="L17930" s="50" t="str">
        <f>VLOOKUP(K17930,'Base -Receita-Despesa'!$B:$AS,1,FALSE)</f>
        <v>Rescisões Trabalhistas</v>
      </c>
    </row>
    <row r="17931" spans="1:12" x14ac:dyDescent="0.3">
      <c r="A17931" s="82" t="str">
        <f t="shared" si="560"/>
        <v>2020</v>
      </c>
      <c r="B17931" s="263" t="s">
        <v>2228</v>
      </c>
      <c r="C17931" s="264" t="s">
        <v>138</v>
      </c>
      <c r="D17931" s="74" t="str">
        <f t="shared" si="561"/>
        <v>abr/2020</v>
      </c>
      <c r="E17931" s="267">
        <v>43924</v>
      </c>
      <c r="F17931" s="285" t="s">
        <v>3376</v>
      </c>
      <c r="G17931" s="285" t="s">
        <v>2229</v>
      </c>
      <c r="H17931" s="268" t="s">
        <v>5379</v>
      </c>
      <c r="I17931" s="268" t="s">
        <v>130</v>
      </c>
      <c r="J17931" s="269">
        <v>-1575.23</v>
      </c>
      <c r="K17931" s="83" t="str">
        <f>IFERROR(IFERROR(VLOOKUP(I17931,'DE-PARA'!B:D,3,0),VLOOKUP(I17931,'DE-PARA'!C:D,2,0)),"NÃO ENCONTRADO")</f>
        <v>Rescisões Trabalhistas</v>
      </c>
      <c r="L17931" s="50" t="str">
        <f>VLOOKUP(K17931,'Base -Receita-Despesa'!$B:$AS,1,FALSE)</f>
        <v>Rescisões Trabalhistas</v>
      </c>
    </row>
    <row r="17932" spans="1:12" x14ac:dyDescent="0.3">
      <c r="A17932" s="82" t="str">
        <f t="shared" si="560"/>
        <v>2020</v>
      </c>
      <c r="B17932" s="263" t="s">
        <v>2228</v>
      </c>
      <c r="C17932" s="264" t="s">
        <v>138</v>
      </c>
      <c r="D17932" s="74" t="str">
        <f t="shared" si="561"/>
        <v>abr/2020</v>
      </c>
      <c r="E17932" s="267">
        <v>43924</v>
      </c>
      <c r="F17932" s="285" t="s">
        <v>1070</v>
      </c>
      <c r="G17932" s="285" t="s">
        <v>2229</v>
      </c>
      <c r="H17932" s="268" t="s">
        <v>1071</v>
      </c>
      <c r="I17932" s="268" t="s">
        <v>2237</v>
      </c>
      <c r="J17932" s="269">
        <v>33147.75</v>
      </c>
      <c r="K17932" s="83" t="str">
        <f>IFERROR(IFERROR(VLOOKUP(I17932,'DE-PARA'!B:D,3,0),VLOOKUP(I17932,'DE-PARA'!C:D,2,0)),"NÃO ENCONTRADO")</f>
        <v>Entrada Conta Aplicação (+)</v>
      </c>
      <c r="L17932" s="50" t="str">
        <f>VLOOKUP(K17932,'Base -Receita-Despesa'!$B:$AS,1,FALSE)</f>
        <v>ENTRADA CONTA APLICAÇÃO (+)</v>
      </c>
    </row>
    <row r="17933" spans="1:12" x14ac:dyDescent="0.3">
      <c r="A17933" s="82" t="str">
        <f t="shared" si="560"/>
        <v>2020</v>
      </c>
      <c r="B17933" s="263" t="s">
        <v>2240</v>
      </c>
      <c r="C17933" s="264" t="s">
        <v>138</v>
      </c>
      <c r="D17933" s="74" t="str">
        <f t="shared" si="561"/>
        <v>abr/2020</v>
      </c>
      <c r="E17933" s="267">
        <v>43927</v>
      </c>
      <c r="F17933" s="285" t="s">
        <v>5127</v>
      </c>
      <c r="G17933" s="285" t="s">
        <v>2229</v>
      </c>
      <c r="H17933" s="268" t="s">
        <v>2251</v>
      </c>
      <c r="I17933" s="268" t="s">
        <v>126</v>
      </c>
      <c r="J17933" s="287">
        <v>-500000</v>
      </c>
      <c r="K17933" s="83" t="str">
        <f>IFERROR(IFERROR(VLOOKUP(I17933,'DE-PARA'!B:D,3,0),VLOOKUP(I17933,'DE-PARA'!C:D,2,0)),"NÃO ENCONTRADO")</f>
        <v>TEV – Transferências Entre Contas (Entradas)</v>
      </c>
      <c r="L17933" s="50" t="str">
        <f>VLOOKUP(K17933,'Base -Receita-Despesa'!$B:$AS,1,FALSE)</f>
        <v>TEV – Transferências Entre Contas (Entradas)</v>
      </c>
    </row>
    <row r="17934" spans="1:12" x14ac:dyDescent="0.3">
      <c r="A17934" s="82" t="str">
        <f t="shared" si="560"/>
        <v>2020</v>
      </c>
      <c r="B17934" s="263" t="s">
        <v>2240</v>
      </c>
      <c r="C17934" s="264" t="s">
        <v>138</v>
      </c>
      <c r="D17934" s="74" t="str">
        <f t="shared" si="561"/>
        <v>abr/2020</v>
      </c>
      <c r="E17934" s="267">
        <v>43927</v>
      </c>
      <c r="F17934" s="285" t="s">
        <v>1070</v>
      </c>
      <c r="G17934" s="285" t="s">
        <v>2229</v>
      </c>
      <c r="H17934" s="268" t="s">
        <v>1071</v>
      </c>
      <c r="I17934" s="268" t="s">
        <v>2237</v>
      </c>
      <c r="J17934" s="287">
        <v>500000</v>
      </c>
      <c r="K17934" s="83" t="str">
        <f>IFERROR(IFERROR(VLOOKUP(I17934,'DE-PARA'!B:D,3,0),VLOOKUP(I17934,'DE-PARA'!C:D,2,0)),"NÃO ENCONTRADO")</f>
        <v>Entrada Conta Aplicação (+)</v>
      </c>
      <c r="L17934" s="50" t="str">
        <f>VLOOKUP(K17934,'Base -Receita-Despesa'!$B:$AS,1,FALSE)</f>
        <v>ENTRADA CONTA APLICAÇÃO (+)</v>
      </c>
    </row>
    <row r="17935" spans="1:12" x14ac:dyDescent="0.3">
      <c r="A17935" s="82" t="str">
        <f t="shared" si="560"/>
        <v>2020</v>
      </c>
      <c r="B17935" s="263" t="s">
        <v>2228</v>
      </c>
      <c r="C17935" s="264" t="s">
        <v>138</v>
      </c>
      <c r="D17935" s="74" t="str">
        <f t="shared" si="561"/>
        <v>abr/2020</v>
      </c>
      <c r="E17935" s="267">
        <v>43927</v>
      </c>
      <c r="F17935" s="285" t="s">
        <v>5127</v>
      </c>
      <c r="G17935" s="285" t="s">
        <v>2229</v>
      </c>
      <c r="H17935" s="268" t="s">
        <v>2251</v>
      </c>
      <c r="I17935" s="268" t="s">
        <v>126</v>
      </c>
      <c r="J17935" s="269">
        <v>500000</v>
      </c>
      <c r="K17935" s="83" t="str">
        <f>IFERROR(IFERROR(VLOOKUP(I17935,'DE-PARA'!B:D,3,0),VLOOKUP(I17935,'DE-PARA'!C:D,2,0)),"NÃO ENCONTRADO")</f>
        <v>TEV – Transferências Entre Contas (Entradas)</v>
      </c>
      <c r="L17935" s="50" t="str">
        <f>VLOOKUP(K17935,'Base -Receita-Despesa'!$B:$AS,1,FALSE)</f>
        <v>TEV – Transferências Entre Contas (Entradas)</v>
      </c>
    </row>
    <row r="17936" spans="1:12" x14ac:dyDescent="0.3">
      <c r="A17936" s="82" t="str">
        <f t="shared" si="560"/>
        <v>2020</v>
      </c>
      <c r="B17936" s="263" t="s">
        <v>2228</v>
      </c>
      <c r="C17936" s="264" t="s">
        <v>138</v>
      </c>
      <c r="D17936" s="74" t="str">
        <f t="shared" si="561"/>
        <v>abr/2020</v>
      </c>
      <c r="E17936" s="267">
        <v>43927</v>
      </c>
      <c r="F17936" s="285">
        <v>3095505</v>
      </c>
      <c r="G17936" s="285" t="s">
        <v>2229</v>
      </c>
      <c r="H17936" s="268" t="s">
        <v>5326</v>
      </c>
      <c r="I17936" s="268" t="s">
        <v>164</v>
      </c>
      <c r="J17936" s="268">
        <v>-43.4</v>
      </c>
      <c r="K17936" s="83" t="str">
        <f>IFERROR(IFERROR(VLOOKUP(I17936,'DE-PARA'!B:D,3,0),VLOOKUP(I17936,'DE-PARA'!C:D,2,0)),"NÃO ENCONTRADO")</f>
        <v>Concessionárias (água, luz e telefone)</v>
      </c>
      <c r="L17936" s="50" t="str">
        <f>VLOOKUP(K17936,'Base -Receita-Despesa'!$B:$AS,1,FALSE)</f>
        <v>Concessionárias (água, luz e telefone)</v>
      </c>
    </row>
    <row r="17937" spans="1:12" x14ac:dyDescent="0.3">
      <c r="A17937" s="82" t="str">
        <f t="shared" si="560"/>
        <v>2020</v>
      </c>
      <c r="B17937" s="263" t="s">
        <v>2228</v>
      </c>
      <c r="C17937" s="264" t="s">
        <v>138</v>
      </c>
      <c r="D17937" s="74" t="str">
        <f t="shared" si="561"/>
        <v>abr/2020</v>
      </c>
      <c r="E17937" s="267">
        <v>43927</v>
      </c>
      <c r="F17937" s="285">
        <v>3095505</v>
      </c>
      <c r="G17937" s="285" t="s">
        <v>2229</v>
      </c>
      <c r="H17937" s="268" t="s">
        <v>5326</v>
      </c>
      <c r="I17937" s="268" t="s">
        <v>562</v>
      </c>
      <c r="J17937" s="268">
        <v>-0.78</v>
      </c>
      <c r="K17937" s="83" t="str">
        <f>IFERROR(IFERROR(VLOOKUP(I17937,'DE-PARA'!B:D,3,0),VLOOKUP(I17937,'DE-PARA'!C:D,2,0)),"NÃO ENCONTRADO")</f>
        <v>Outras Saídas</v>
      </c>
      <c r="L17937" s="50" t="str">
        <f>VLOOKUP(K17937,'Base -Receita-Despesa'!$B:$AS,1,FALSE)</f>
        <v>Outras Saídas</v>
      </c>
    </row>
    <row r="17938" spans="1:12" x14ac:dyDescent="0.3">
      <c r="A17938" s="82" t="str">
        <f t="shared" si="560"/>
        <v>2020</v>
      </c>
      <c r="B17938" s="263" t="s">
        <v>2228</v>
      </c>
      <c r="C17938" s="264" t="s">
        <v>138</v>
      </c>
      <c r="D17938" s="74" t="str">
        <f t="shared" si="561"/>
        <v>abr/2020</v>
      </c>
      <c r="E17938" s="267">
        <v>43927</v>
      </c>
      <c r="F17938" s="285">
        <v>112738</v>
      </c>
      <c r="G17938" s="285" t="s">
        <v>2229</v>
      </c>
      <c r="H17938" s="268" t="s">
        <v>528</v>
      </c>
      <c r="I17938" s="268" t="s">
        <v>2181</v>
      </c>
      <c r="J17938" s="268">
        <v>-212.4</v>
      </c>
      <c r="K17938" s="83" t="str">
        <f>IFERROR(IFERROR(VLOOKUP(I17938,'DE-PARA'!B:D,3,0),VLOOKUP(I17938,'DE-PARA'!C:D,2,0)),"NÃO ENCONTRADO")</f>
        <v>Materiais</v>
      </c>
      <c r="L17938" s="50" t="str">
        <f>VLOOKUP(K17938,'Base -Receita-Despesa'!$B:$AS,1,FALSE)</f>
        <v>Materiais</v>
      </c>
    </row>
    <row r="17939" spans="1:12" x14ac:dyDescent="0.3">
      <c r="A17939" s="82" t="str">
        <f t="shared" si="560"/>
        <v>2020</v>
      </c>
      <c r="B17939" s="263" t="s">
        <v>2228</v>
      </c>
      <c r="C17939" s="264" t="s">
        <v>138</v>
      </c>
      <c r="D17939" s="74" t="str">
        <f t="shared" si="561"/>
        <v>abr/2020</v>
      </c>
      <c r="E17939" s="267">
        <v>43927</v>
      </c>
      <c r="F17939" s="285">
        <v>517138</v>
      </c>
      <c r="G17939" s="285" t="s">
        <v>2229</v>
      </c>
      <c r="H17939" s="268" t="s">
        <v>257</v>
      </c>
      <c r="I17939" s="268" t="s">
        <v>145</v>
      </c>
      <c r="J17939" s="268">
        <v>-913.47</v>
      </c>
      <c r="K17939" s="83" t="str">
        <f>IFERROR(IFERROR(VLOOKUP(I17939,'DE-PARA'!B:D,3,0),VLOOKUP(I17939,'DE-PARA'!C:D,2,0)),"NÃO ENCONTRADO")</f>
        <v>Serviços</v>
      </c>
      <c r="L17939" s="50" t="str">
        <f>VLOOKUP(K17939,'Base -Receita-Despesa'!$B:$AS,1,FALSE)</f>
        <v>Serviços</v>
      </c>
    </row>
    <row r="17940" spans="1:12" x14ac:dyDescent="0.3">
      <c r="A17940" s="82" t="str">
        <f t="shared" si="560"/>
        <v>2020</v>
      </c>
      <c r="B17940" s="263" t="s">
        <v>2228</v>
      </c>
      <c r="C17940" s="264" t="s">
        <v>138</v>
      </c>
      <c r="D17940" s="74" t="str">
        <f t="shared" si="561"/>
        <v>abr/2020</v>
      </c>
      <c r="E17940" s="267">
        <v>43927</v>
      </c>
      <c r="F17940" s="285">
        <v>8310</v>
      </c>
      <c r="G17940" s="285" t="s">
        <v>2229</v>
      </c>
      <c r="H17940" s="268" t="s">
        <v>2399</v>
      </c>
      <c r="I17940" s="268" t="s">
        <v>232</v>
      </c>
      <c r="J17940" s="269">
        <v>-1230</v>
      </c>
      <c r="K17940" s="83" t="str">
        <f>IFERROR(IFERROR(VLOOKUP(I17940,'DE-PARA'!B:D,3,0),VLOOKUP(I17940,'DE-PARA'!C:D,2,0)),"NÃO ENCONTRADO")</f>
        <v>Materiais</v>
      </c>
      <c r="L17940" s="50" t="str">
        <f>VLOOKUP(K17940,'Base -Receita-Despesa'!$B:$AS,1,FALSE)</f>
        <v>Materiais</v>
      </c>
    </row>
    <row r="17941" spans="1:12" x14ac:dyDescent="0.3">
      <c r="A17941" s="82" t="str">
        <f t="shared" si="560"/>
        <v>2020</v>
      </c>
      <c r="B17941" s="263" t="s">
        <v>2228</v>
      </c>
      <c r="C17941" s="264" t="s">
        <v>138</v>
      </c>
      <c r="D17941" s="74" t="str">
        <f t="shared" si="561"/>
        <v>abr/2020</v>
      </c>
      <c r="E17941" s="267">
        <v>43927</v>
      </c>
      <c r="F17941" s="285">
        <v>3479</v>
      </c>
      <c r="G17941" s="285" t="s">
        <v>2229</v>
      </c>
      <c r="H17941" s="268" t="s">
        <v>5195</v>
      </c>
      <c r="I17941" s="283" t="s">
        <v>241</v>
      </c>
      <c r="J17941" s="268">
        <v>-373.53</v>
      </c>
      <c r="K17941" s="83" t="str">
        <f>IFERROR(IFERROR(VLOOKUP(I17941,'DE-PARA'!B:D,3,0),VLOOKUP(I17941,'DE-PARA'!C:D,2,0)),"NÃO ENCONTRADO")</f>
        <v>Serviços</v>
      </c>
      <c r="L17941" s="50" t="str">
        <f>VLOOKUP(K17941,'Base -Receita-Despesa'!$B:$AS,1,FALSE)</f>
        <v>Serviços</v>
      </c>
    </row>
    <row r="17942" spans="1:12" x14ac:dyDescent="0.3">
      <c r="A17942" s="82" t="str">
        <f t="shared" si="560"/>
        <v>2020</v>
      </c>
      <c r="B17942" s="263" t="s">
        <v>2228</v>
      </c>
      <c r="C17942" s="264" t="s">
        <v>138</v>
      </c>
      <c r="D17942" s="74" t="str">
        <f t="shared" si="561"/>
        <v>abr/2020</v>
      </c>
      <c r="E17942" s="267">
        <v>43927</v>
      </c>
      <c r="F17942" s="285">
        <v>302404</v>
      </c>
      <c r="G17942" s="285" t="s">
        <v>2229</v>
      </c>
      <c r="H17942" s="268" t="s">
        <v>222</v>
      </c>
      <c r="I17942" s="268" t="s">
        <v>2182</v>
      </c>
      <c r="J17942" s="268">
        <v>-150.6</v>
      </c>
      <c r="K17942" s="83" t="str">
        <f>IFERROR(IFERROR(VLOOKUP(I17942,'DE-PARA'!B:D,3,0),VLOOKUP(I17942,'DE-PARA'!C:D,2,0)),"NÃO ENCONTRADO")</f>
        <v>Materiais</v>
      </c>
      <c r="L17942" s="50" t="str">
        <f>VLOOKUP(K17942,'Base -Receita-Despesa'!$B:$AS,1,FALSE)</f>
        <v>Materiais</v>
      </c>
    </row>
    <row r="17943" spans="1:12" x14ac:dyDescent="0.3">
      <c r="A17943" s="82" t="str">
        <f t="shared" si="560"/>
        <v>2020</v>
      </c>
      <c r="B17943" s="263" t="s">
        <v>2228</v>
      </c>
      <c r="C17943" s="264" t="s">
        <v>138</v>
      </c>
      <c r="D17943" s="74" t="str">
        <f t="shared" si="561"/>
        <v>abr/2020</v>
      </c>
      <c r="E17943" s="267">
        <v>43927</v>
      </c>
      <c r="F17943" s="285">
        <v>41085</v>
      </c>
      <c r="G17943" s="285" t="s">
        <v>2229</v>
      </c>
      <c r="H17943" s="268" t="s">
        <v>5336</v>
      </c>
      <c r="I17943" s="268" t="s">
        <v>120</v>
      </c>
      <c r="J17943" s="269">
        <v>-1574.64</v>
      </c>
      <c r="K17943" s="83" t="str">
        <f>IFERROR(IFERROR(VLOOKUP(I17943,'DE-PARA'!B:D,3,0),VLOOKUP(I17943,'DE-PARA'!C:D,2,0)),"NÃO ENCONTRADO")</f>
        <v>Serviços</v>
      </c>
      <c r="L17943" s="50" t="str">
        <f>VLOOKUP(K17943,'Base -Receita-Despesa'!$B:$AS,1,FALSE)</f>
        <v>Serviços</v>
      </c>
    </row>
    <row r="17944" spans="1:12" x14ac:dyDescent="0.3">
      <c r="A17944" s="82" t="str">
        <f t="shared" si="560"/>
        <v>2020</v>
      </c>
      <c r="B17944" s="263" t="s">
        <v>2228</v>
      </c>
      <c r="C17944" s="264" t="s">
        <v>138</v>
      </c>
      <c r="D17944" s="74" t="str">
        <f t="shared" si="561"/>
        <v>abr/2020</v>
      </c>
      <c r="E17944" s="267">
        <v>43927</v>
      </c>
      <c r="F17944" s="285" t="s">
        <v>139</v>
      </c>
      <c r="G17944" s="285" t="s">
        <v>2229</v>
      </c>
      <c r="H17944" s="268" t="s">
        <v>542</v>
      </c>
      <c r="I17944" s="268" t="s">
        <v>141</v>
      </c>
      <c r="J17944" s="269">
        <v>-4692.5600000000004</v>
      </c>
      <c r="K17944" s="83" t="str">
        <f>IFERROR(IFERROR(VLOOKUP(I17944,'DE-PARA'!B:D,3,0),VLOOKUP(I17944,'DE-PARA'!C:D,2,0)),"NÃO ENCONTRADO")</f>
        <v>Pessoal</v>
      </c>
      <c r="L17944" s="50" t="str">
        <f>VLOOKUP(K17944,'Base -Receita-Despesa'!$B:$AS,1,FALSE)</f>
        <v>Pessoal</v>
      </c>
    </row>
    <row r="17945" spans="1:12" x14ac:dyDescent="0.3">
      <c r="A17945" s="82" t="str">
        <f t="shared" si="560"/>
        <v>2020</v>
      </c>
      <c r="B17945" s="263" t="s">
        <v>2228</v>
      </c>
      <c r="C17945" s="264" t="s">
        <v>138</v>
      </c>
      <c r="D17945" s="74" t="str">
        <f t="shared" si="561"/>
        <v>abr/2020</v>
      </c>
      <c r="E17945" s="267">
        <v>43927</v>
      </c>
      <c r="F17945" s="285" t="s">
        <v>139</v>
      </c>
      <c r="G17945" s="285" t="s">
        <v>2229</v>
      </c>
      <c r="H17945" s="268" t="s">
        <v>4614</v>
      </c>
      <c r="I17945" s="268" t="s">
        <v>141</v>
      </c>
      <c r="J17945" s="269">
        <v>-1471.27</v>
      </c>
      <c r="K17945" s="83" t="str">
        <f>IFERROR(IFERROR(VLOOKUP(I17945,'DE-PARA'!B:D,3,0),VLOOKUP(I17945,'DE-PARA'!C:D,2,0)),"NÃO ENCONTRADO")</f>
        <v>Pessoal</v>
      </c>
      <c r="L17945" s="50" t="str">
        <f>VLOOKUP(K17945,'Base -Receita-Despesa'!$B:$AS,1,FALSE)</f>
        <v>Pessoal</v>
      </c>
    </row>
    <row r="17946" spans="1:12" x14ac:dyDescent="0.3">
      <c r="A17946" s="82" t="str">
        <f t="shared" si="560"/>
        <v>2020</v>
      </c>
      <c r="B17946" s="263" t="s">
        <v>2228</v>
      </c>
      <c r="C17946" s="264" t="s">
        <v>138</v>
      </c>
      <c r="D17946" s="74" t="str">
        <f t="shared" si="561"/>
        <v>abr/2020</v>
      </c>
      <c r="E17946" s="267">
        <v>43927</v>
      </c>
      <c r="F17946" s="285" t="s">
        <v>139</v>
      </c>
      <c r="G17946" s="285" t="s">
        <v>2229</v>
      </c>
      <c r="H17946" s="268" t="s">
        <v>5380</v>
      </c>
      <c r="I17946" s="268" t="s">
        <v>141</v>
      </c>
      <c r="J17946" s="269">
        <v>-1021.13</v>
      </c>
      <c r="K17946" s="83" t="str">
        <f>IFERROR(IFERROR(VLOOKUP(I17946,'DE-PARA'!B:D,3,0),VLOOKUP(I17946,'DE-PARA'!C:D,2,0)),"NÃO ENCONTRADO")</f>
        <v>Pessoal</v>
      </c>
      <c r="L17946" s="50" t="str">
        <f>VLOOKUP(K17946,'Base -Receita-Despesa'!$B:$AS,1,FALSE)</f>
        <v>Pessoal</v>
      </c>
    </row>
    <row r="17947" spans="1:12" x14ac:dyDescent="0.3">
      <c r="A17947" s="82" t="str">
        <f t="shared" si="560"/>
        <v>2020</v>
      </c>
      <c r="B17947" s="263" t="s">
        <v>2228</v>
      </c>
      <c r="C17947" s="264" t="s">
        <v>138</v>
      </c>
      <c r="D17947" s="74" t="str">
        <f t="shared" si="561"/>
        <v>abr/2020</v>
      </c>
      <c r="E17947" s="267">
        <v>43927</v>
      </c>
      <c r="F17947" s="285" t="s">
        <v>139</v>
      </c>
      <c r="G17947" s="285" t="s">
        <v>2229</v>
      </c>
      <c r="H17947" s="268" t="s">
        <v>5271</v>
      </c>
      <c r="I17947" s="268" t="s">
        <v>141</v>
      </c>
      <c r="J17947" s="269">
        <v>-1992.63</v>
      </c>
      <c r="K17947" s="83" t="str">
        <f>IFERROR(IFERROR(VLOOKUP(I17947,'DE-PARA'!B:D,3,0),VLOOKUP(I17947,'DE-PARA'!C:D,2,0)),"NÃO ENCONTRADO")</f>
        <v>Pessoal</v>
      </c>
      <c r="L17947" s="50" t="str">
        <f>VLOOKUP(K17947,'Base -Receita-Despesa'!$B:$AS,1,FALSE)</f>
        <v>Pessoal</v>
      </c>
    </row>
    <row r="17948" spans="1:12" x14ac:dyDescent="0.3">
      <c r="A17948" s="82" t="str">
        <f t="shared" si="560"/>
        <v>2020</v>
      </c>
      <c r="B17948" s="263" t="s">
        <v>2228</v>
      </c>
      <c r="C17948" s="264" t="s">
        <v>138</v>
      </c>
      <c r="D17948" s="74" t="str">
        <f t="shared" si="561"/>
        <v>abr/2020</v>
      </c>
      <c r="E17948" s="267">
        <v>43927</v>
      </c>
      <c r="F17948" s="285" t="s">
        <v>139</v>
      </c>
      <c r="G17948" s="285" t="s">
        <v>2229</v>
      </c>
      <c r="H17948" s="268" t="s">
        <v>5373</v>
      </c>
      <c r="I17948" s="268" t="s">
        <v>141</v>
      </c>
      <c r="J17948" s="269">
        <v>-3766.21</v>
      </c>
      <c r="K17948" s="83" t="str">
        <f>IFERROR(IFERROR(VLOOKUP(I17948,'DE-PARA'!B:D,3,0),VLOOKUP(I17948,'DE-PARA'!C:D,2,0)),"NÃO ENCONTRADO")</f>
        <v>Pessoal</v>
      </c>
      <c r="L17948" s="50" t="str">
        <f>VLOOKUP(K17948,'Base -Receita-Despesa'!$B:$AS,1,FALSE)</f>
        <v>Pessoal</v>
      </c>
    </row>
    <row r="17949" spans="1:12" x14ac:dyDescent="0.3">
      <c r="A17949" s="82" t="str">
        <f t="shared" si="560"/>
        <v>2020</v>
      </c>
      <c r="B17949" s="263" t="s">
        <v>2228</v>
      </c>
      <c r="C17949" s="264" t="s">
        <v>138</v>
      </c>
      <c r="D17949" s="74" t="str">
        <f t="shared" si="561"/>
        <v>abr/2020</v>
      </c>
      <c r="E17949" s="267">
        <v>43927</v>
      </c>
      <c r="F17949" s="285" t="s">
        <v>139</v>
      </c>
      <c r="G17949" s="285" t="s">
        <v>2229</v>
      </c>
      <c r="H17949" s="268" t="s">
        <v>5212</v>
      </c>
      <c r="I17949" s="268" t="s">
        <v>141</v>
      </c>
      <c r="J17949" s="269">
        <v>-3026.18</v>
      </c>
      <c r="K17949" s="83" t="str">
        <f>IFERROR(IFERROR(VLOOKUP(I17949,'DE-PARA'!B:D,3,0),VLOOKUP(I17949,'DE-PARA'!C:D,2,0)),"NÃO ENCONTRADO")</f>
        <v>Pessoal</v>
      </c>
      <c r="L17949" s="50" t="str">
        <f>VLOOKUP(K17949,'Base -Receita-Despesa'!$B:$AS,1,FALSE)</f>
        <v>Pessoal</v>
      </c>
    </row>
    <row r="17950" spans="1:12" x14ac:dyDescent="0.3">
      <c r="A17950" s="82" t="str">
        <f t="shared" si="560"/>
        <v>2020</v>
      </c>
      <c r="B17950" s="263" t="s">
        <v>2228</v>
      </c>
      <c r="C17950" s="264" t="s">
        <v>138</v>
      </c>
      <c r="D17950" s="74" t="str">
        <f t="shared" si="561"/>
        <v>abr/2020</v>
      </c>
      <c r="E17950" s="267">
        <v>43927</v>
      </c>
      <c r="F17950" s="285" t="s">
        <v>139</v>
      </c>
      <c r="G17950" s="285" t="s">
        <v>2229</v>
      </c>
      <c r="H17950" s="268" t="s">
        <v>3280</v>
      </c>
      <c r="I17950" s="268" t="s">
        <v>141</v>
      </c>
      <c r="J17950" s="269">
        <v>-1162.4100000000001</v>
      </c>
      <c r="K17950" s="83" t="str">
        <f>IFERROR(IFERROR(VLOOKUP(I17950,'DE-PARA'!B:D,3,0),VLOOKUP(I17950,'DE-PARA'!C:D,2,0)),"NÃO ENCONTRADO")</f>
        <v>Pessoal</v>
      </c>
      <c r="L17950" s="50" t="str">
        <f>VLOOKUP(K17950,'Base -Receita-Despesa'!$B:$AS,1,FALSE)</f>
        <v>Pessoal</v>
      </c>
    </row>
    <row r="17951" spans="1:12" x14ac:dyDescent="0.3">
      <c r="A17951" s="82" t="str">
        <f t="shared" si="560"/>
        <v>2020</v>
      </c>
      <c r="B17951" s="263" t="s">
        <v>2228</v>
      </c>
      <c r="C17951" s="264" t="s">
        <v>138</v>
      </c>
      <c r="D17951" s="74" t="str">
        <f t="shared" si="561"/>
        <v>abr/2020</v>
      </c>
      <c r="E17951" s="267">
        <v>43927</v>
      </c>
      <c r="F17951" s="285" t="s">
        <v>139</v>
      </c>
      <c r="G17951" s="285" t="s">
        <v>2229</v>
      </c>
      <c r="H17951" s="268" t="s">
        <v>5381</v>
      </c>
      <c r="I17951" s="268" t="s">
        <v>141</v>
      </c>
      <c r="J17951" s="269">
        <v>-1144.8699999999999</v>
      </c>
      <c r="K17951" s="83" t="str">
        <f>IFERROR(IFERROR(VLOOKUP(I17951,'DE-PARA'!B:D,3,0),VLOOKUP(I17951,'DE-PARA'!C:D,2,0)),"NÃO ENCONTRADO")</f>
        <v>Pessoal</v>
      </c>
      <c r="L17951" s="50" t="str">
        <f>VLOOKUP(K17951,'Base -Receita-Despesa'!$B:$AS,1,FALSE)</f>
        <v>Pessoal</v>
      </c>
    </row>
    <row r="17952" spans="1:12" x14ac:dyDescent="0.3">
      <c r="A17952" s="82" t="str">
        <f t="shared" si="560"/>
        <v>2020</v>
      </c>
      <c r="B17952" s="263" t="s">
        <v>2228</v>
      </c>
      <c r="C17952" s="264" t="s">
        <v>138</v>
      </c>
      <c r="D17952" s="74" t="str">
        <f t="shared" si="561"/>
        <v>abr/2020</v>
      </c>
      <c r="E17952" s="267">
        <v>43927</v>
      </c>
      <c r="F17952" s="285" t="s">
        <v>4405</v>
      </c>
      <c r="G17952" s="285" t="s">
        <v>2229</v>
      </c>
      <c r="H17952" s="268" t="s">
        <v>5196</v>
      </c>
      <c r="I17952" s="268" t="s">
        <v>846</v>
      </c>
      <c r="J17952" s="268">
        <v>-769.01</v>
      </c>
      <c r="K17952" s="83" t="str">
        <f>IFERROR(IFERROR(VLOOKUP(I17952,'DE-PARA'!B:D,3,0),VLOOKUP(I17952,'DE-PARA'!C:D,2,0)),"NÃO ENCONTRADO")</f>
        <v>Pessoal</v>
      </c>
      <c r="L17952" s="50" t="str">
        <f>VLOOKUP(K17952,'Base -Receita-Despesa'!$B:$AS,1,FALSE)</f>
        <v>Pessoal</v>
      </c>
    </row>
    <row r="17953" spans="1:12" x14ac:dyDescent="0.3">
      <c r="A17953" s="82" t="str">
        <f t="shared" si="560"/>
        <v>2020</v>
      </c>
      <c r="B17953" s="263" t="s">
        <v>2228</v>
      </c>
      <c r="C17953" s="264" t="s">
        <v>138</v>
      </c>
      <c r="D17953" s="74" t="str">
        <f t="shared" si="561"/>
        <v>abr/2020</v>
      </c>
      <c r="E17953" s="267">
        <v>43927</v>
      </c>
      <c r="F17953" s="285" t="s">
        <v>139</v>
      </c>
      <c r="G17953" s="285" t="s">
        <v>2229</v>
      </c>
      <c r="H17953" s="268" t="s">
        <v>5382</v>
      </c>
      <c r="I17953" s="268" t="s">
        <v>141</v>
      </c>
      <c r="J17953" s="269">
        <v>-276931.61</v>
      </c>
      <c r="K17953" s="83" t="str">
        <f>IFERROR(IFERROR(VLOOKUP(I17953,'DE-PARA'!B:D,3,0),VLOOKUP(I17953,'DE-PARA'!C:D,2,0)),"NÃO ENCONTRADO")</f>
        <v>Pessoal</v>
      </c>
      <c r="L17953" s="50" t="str">
        <f>VLOOKUP(K17953,'Base -Receita-Despesa'!$B:$AS,1,FALSE)</f>
        <v>Pessoal</v>
      </c>
    </row>
    <row r="17954" spans="1:12" x14ac:dyDescent="0.3">
      <c r="A17954" s="82" t="str">
        <f t="shared" si="560"/>
        <v>2020</v>
      </c>
      <c r="B17954" s="263" t="s">
        <v>2240</v>
      </c>
      <c r="C17954" s="264" t="s">
        <v>138</v>
      </c>
      <c r="D17954" s="74" t="str">
        <f t="shared" si="561"/>
        <v>abr/2020</v>
      </c>
      <c r="E17954" s="267">
        <v>43928</v>
      </c>
      <c r="F17954" s="285" t="s">
        <v>5127</v>
      </c>
      <c r="G17954" s="285" t="s">
        <v>2229</v>
      </c>
      <c r="H17954" s="268" t="s">
        <v>2251</v>
      </c>
      <c r="I17954" s="268" t="s">
        <v>126</v>
      </c>
      <c r="J17954" s="287">
        <v>-500000</v>
      </c>
      <c r="K17954" s="83" t="str">
        <f>IFERROR(IFERROR(VLOOKUP(I17954,'DE-PARA'!B:D,3,0),VLOOKUP(I17954,'DE-PARA'!C:D,2,0)),"NÃO ENCONTRADO")</f>
        <v>TEV – Transferências Entre Contas (Entradas)</v>
      </c>
      <c r="L17954" s="50" t="str">
        <f>VLOOKUP(K17954,'Base -Receita-Despesa'!$B:$AS,1,FALSE)</f>
        <v>TEV – Transferências Entre Contas (Entradas)</v>
      </c>
    </row>
    <row r="17955" spans="1:12" x14ac:dyDescent="0.3">
      <c r="A17955" s="82" t="str">
        <f t="shared" si="560"/>
        <v>2020</v>
      </c>
      <c r="B17955" s="263" t="s">
        <v>2240</v>
      </c>
      <c r="C17955" s="264" t="s">
        <v>138</v>
      </c>
      <c r="D17955" s="74" t="str">
        <f t="shared" si="561"/>
        <v>abr/2020</v>
      </c>
      <c r="E17955" s="267">
        <v>43928</v>
      </c>
      <c r="F17955" s="285" t="s">
        <v>1070</v>
      </c>
      <c r="G17955" s="285" t="s">
        <v>2229</v>
      </c>
      <c r="H17955" s="268" t="s">
        <v>1071</v>
      </c>
      <c r="I17955" s="268" t="s">
        <v>2237</v>
      </c>
      <c r="J17955" s="287">
        <v>500000</v>
      </c>
      <c r="K17955" s="83" t="str">
        <f>IFERROR(IFERROR(VLOOKUP(I17955,'DE-PARA'!B:D,3,0),VLOOKUP(I17955,'DE-PARA'!C:D,2,0)),"NÃO ENCONTRADO")</f>
        <v>Entrada Conta Aplicação (+)</v>
      </c>
      <c r="L17955" s="50" t="str">
        <f>VLOOKUP(K17955,'Base -Receita-Despesa'!$B:$AS,1,FALSE)</f>
        <v>ENTRADA CONTA APLICAÇÃO (+)</v>
      </c>
    </row>
    <row r="17956" spans="1:12" x14ac:dyDescent="0.3">
      <c r="A17956" s="82" t="str">
        <f t="shared" si="560"/>
        <v>2020</v>
      </c>
      <c r="B17956" s="263" t="s">
        <v>2228</v>
      </c>
      <c r="C17956" s="264" t="s">
        <v>138</v>
      </c>
      <c r="D17956" s="74" t="str">
        <f t="shared" si="561"/>
        <v>abr/2020</v>
      </c>
      <c r="E17956" s="267">
        <v>43928</v>
      </c>
      <c r="F17956" s="285" t="s">
        <v>5130</v>
      </c>
      <c r="G17956" s="285" t="s">
        <v>2229</v>
      </c>
      <c r="H17956" s="268" t="s">
        <v>72</v>
      </c>
      <c r="I17956" s="268" t="s">
        <v>1064</v>
      </c>
      <c r="J17956" s="269">
        <v>-500000</v>
      </c>
      <c r="K17956" s="83" t="str">
        <f>IFERROR(IFERROR(VLOOKUP(I17956,'DE-PARA'!B:D,3,0),VLOOKUP(I17956,'DE-PARA'!C:D,2,0)),"NÃO ENCONTRADO")</f>
        <v>Saídas Da C/A Por Regates (-)</v>
      </c>
      <c r="L17956" s="50" t="str">
        <f>VLOOKUP(K17956,'Base -Receita-Despesa'!$B:$AS,1,FALSE)</f>
        <v>SAÍDAS DA C/A POR REGATES (-)</v>
      </c>
    </row>
    <row r="17957" spans="1:12" x14ac:dyDescent="0.3">
      <c r="A17957" s="82" t="str">
        <f t="shared" si="560"/>
        <v>2020</v>
      </c>
      <c r="B17957" s="263" t="s">
        <v>2228</v>
      </c>
      <c r="C17957" s="264" t="s">
        <v>138</v>
      </c>
      <c r="D17957" s="74" t="str">
        <f t="shared" si="561"/>
        <v>abr/2020</v>
      </c>
      <c r="E17957" s="267">
        <v>43928</v>
      </c>
      <c r="F17957" s="285">
        <v>6811</v>
      </c>
      <c r="G17957" s="285" t="s">
        <v>2229</v>
      </c>
      <c r="H17957" s="268" t="s">
        <v>301</v>
      </c>
      <c r="I17957" s="268" t="s">
        <v>151</v>
      </c>
      <c r="J17957" s="268">
        <v>120</v>
      </c>
      <c r="K17957" s="83" t="str">
        <f>IFERROR(IFERROR(VLOOKUP(I17957,'DE-PARA'!B:D,3,0),VLOOKUP(I17957,'DE-PARA'!C:D,2,0)),"NÃO ENCONTRADO")</f>
        <v>Concessionárias (água, luz e telefone)</v>
      </c>
      <c r="L17957" s="50" t="str">
        <f>VLOOKUP(K17957,'Base -Receita-Despesa'!$B:$AS,1,FALSE)</f>
        <v>Concessionárias (água, luz e telefone)</v>
      </c>
    </row>
    <row r="17958" spans="1:12" x14ac:dyDescent="0.3">
      <c r="A17958" s="82" t="str">
        <f t="shared" si="560"/>
        <v>2020</v>
      </c>
      <c r="B17958" s="263" t="s">
        <v>2228</v>
      </c>
      <c r="C17958" s="264" t="s">
        <v>138</v>
      </c>
      <c r="D17958" s="74" t="str">
        <f t="shared" si="561"/>
        <v>abr/2020</v>
      </c>
      <c r="E17958" s="267">
        <v>43928</v>
      </c>
      <c r="F17958" s="285">
        <v>6832</v>
      </c>
      <c r="G17958" s="285" t="s">
        <v>2229</v>
      </c>
      <c r="H17958" s="268" t="s">
        <v>301</v>
      </c>
      <c r="I17958" s="268" t="s">
        <v>151</v>
      </c>
      <c r="J17958" s="268">
        <v>120</v>
      </c>
      <c r="K17958" s="83" t="str">
        <f>IFERROR(IFERROR(VLOOKUP(I17958,'DE-PARA'!B:D,3,0),VLOOKUP(I17958,'DE-PARA'!C:D,2,0)),"NÃO ENCONTRADO")</f>
        <v>Concessionárias (água, luz e telefone)</v>
      </c>
      <c r="L17958" s="50" t="str">
        <f>VLOOKUP(K17958,'Base -Receita-Despesa'!$B:$AS,1,FALSE)</f>
        <v>Concessionárias (água, luz e telefone)</v>
      </c>
    </row>
    <row r="17959" spans="1:12" x14ac:dyDescent="0.3">
      <c r="A17959" s="82" t="str">
        <f t="shared" si="560"/>
        <v>2020</v>
      </c>
      <c r="B17959" s="263" t="s">
        <v>2228</v>
      </c>
      <c r="C17959" s="264" t="s">
        <v>138</v>
      </c>
      <c r="D17959" s="74" t="str">
        <f t="shared" si="561"/>
        <v>abr/2020</v>
      </c>
      <c r="E17959" s="267">
        <v>43928</v>
      </c>
      <c r="F17959" s="285" t="s">
        <v>5127</v>
      </c>
      <c r="G17959" s="285" t="s">
        <v>2229</v>
      </c>
      <c r="H17959" s="268" t="s">
        <v>2251</v>
      </c>
      <c r="I17959" s="268" t="s">
        <v>126</v>
      </c>
      <c r="J17959" s="269">
        <v>500000</v>
      </c>
      <c r="K17959" s="83" t="str">
        <f>IFERROR(IFERROR(VLOOKUP(I17959,'DE-PARA'!B:D,3,0),VLOOKUP(I17959,'DE-PARA'!C:D,2,0)),"NÃO ENCONTRADO")</f>
        <v>TEV – Transferências Entre Contas (Entradas)</v>
      </c>
      <c r="L17959" s="50" t="str">
        <f>VLOOKUP(K17959,'Base -Receita-Despesa'!$B:$AS,1,FALSE)</f>
        <v>TEV – Transferências Entre Contas (Entradas)</v>
      </c>
    </row>
    <row r="17960" spans="1:12" x14ac:dyDescent="0.3">
      <c r="A17960" s="82" t="str">
        <f t="shared" si="560"/>
        <v>2020</v>
      </c>
      <c r="B17960" s="263" t="s">
        <v>2228</v>
      </c>
      <c r="C17960" s="264" t="s">
        <v>138</v>
      </c>
      <c r="D17960" s="74" t="str">
        <f t="shared" si="561"/>
        <v>abr/2020</v>
      </c>
      <c r="E17960" s="267">
        <v>43928</v>
      </c>
      <c r="F17960" s="285">
        <v>45322</v>
      </c>
      <c r="G17960" s="285" t="s">
        <v>2229</v>
      </c>
      <c r="H17960" s="268" t="s">
        <v>5308</v>
      </c>
      <c r="I17960" s="268" t="s">
        <v>540</v>
      </c>
      <c r="J17960" s="268">
        <v>-90</v>
      </c>
      <c r="K17960" s="83" t="str">
        <f>IFERROR(IFERROR(VLOOKUP(I17960,'DE-PARA'!B:D,3,0),VLOOKUP(I17960,'DE-PARA'!C:D,2,0)),"NÃO ENCONTRADO")</f>
        <v>Tributos, Taxas e Contribuições</v>
      </c>
      <c r="L17960" s="50" t="str">
        <f>VLOOKUP(K17960,'Base -Receita-Despesa'!$B:$AS,1,FALSE)</f>
        <v>Tributos, Taxas e Contribuições</v>
      </c>
    </row>
    <row r="17961" spans="1:12" x14ac:dyDescent="0.3">
      <c r="A17961" s="82" t="str">
        <f t="shared" si="560"/>
        <v>2020</v>
      </c>
      <c r="B17961" s="263" t="s">
        <v>2228</v>
      </c>
      <c r="C17961" s="264" t="s">
        <v>138</v>
      </c>
      <c r="D17961" s="74" t="str">
        <f t="shared" si="561"/>
        <v>abr/2020</v>
      </c>
      <c r="E17961" s="267">
        <v>43928</v>
      </c>
      <c r="F17961" s="285" t="s">
        <v>4412</v>
      </c>
      <c r="G17961" s="285" t="s">
        <v>2229</v>
      </c>
      <c r="H17961" s="268" t="s">
        <v>5383</v>
      </c>
      <c r="I17961" s="268" t="s">
        <v>130</v>
      </c>
      <c r="J17961" s="268">
        <v>-123.51</v>
      </c>
      <c r="K17961" s="83" t="str">
        <f>IFERROR(IFERROR(VLOOKUP(I17961,'DE-PARA'!B:D,3,0),VLOOKUP(I17961,'DE-PARA'!C:D,2,0)),"NÃO ENCONTRADO")</f>
        <v>Rescisões Trabalhistas</v>
      </c>
      <c r="L17961" s="50" t="str">
        <f>VLOOKUP(K17961,'Base -Receita-Despesa'!$B:$AS,1,FALSE)</f>
        <v>Rescisões Trabalhistas</v>
      </c>
    </row>
    <row r="17962" spans="1:12" x14ac:dyDescent="0.3">
      <c r="A17962" s="82" t="str">
        <f t="shared" ref="A17962:A18025" si="562">IF(K17962="NÃO ENCONTRADO",0,RIGHT(D17962,4))</f>
        <v>2020</v>
      </c>
      <c r="B17962" s="263" t="s">
        <v>2228</v>
      </c>
      <c r="C17962" s="264" t="s">
        <v>138</v>
      </c>
      <c r="D17962" s="74" t="str">
        <f t="shared" si="561"/>
        <v>abr/2020</v>
      </c>
      <c r="E17962" s="267">
        <v>43928</v>
      </c>
      <c r="F17962" s="285" t="s">
        <v>4377</v>
      </c>
      <c r="G17962" s="285" t="s">
        <v>2229</v>
      </c>
      <c r="H17962" s="268" t="s">
        <v>5384</v>
      </c>
      <c r="I17962" s="268" t="s">
        <v>128</v>
      </c>
      <c r="J17962" s="269">
        <v>-42591.12</v>
      </c>
      <c r="K17962" s="83" t="str">
        <f>IFERROR(IFERROR(VLOOKUP(I17962,'DE-PARA'!B:D,3,0),VLOOKUP(I17962,'DE-PARA'!C:D,2,0)),"NÃO ENCONTRADO")</f>
        <v>Encargos sobre Folha de Pagamento</v>
      </c>
      <c r="L17962" s="50" t="str">
        <f>VLOOKUP(K17962,'Base -Receita-Despesa'!$B:$AS,1,FALSE)</f>
        <v>Encargos sobre Folha de Pagamento</v>
      </c>
    </row>
    <row r="17963" spans="1:12" x14ac:dyDescent="0.3">
      <c r="A17963" s="82" t="str">
        <f t="shared" si="562"/>
        <v>2020</v>
      </c>
      <c r="B17963" s="263" t="s">
        <v>2228</v>
      </c>
      <c r="C17963" s="264" t="s">
        <v>138</v>
      </c>
      <c r="D17963" s="74" t="str">
        <f t="shared" si="561"/>
        <v>abr/2020</v>
      </c>
      <c r="E17963" s="267">
        <v>43928</v>
      </c>
      <c r="F17963" s="285" t="s">
        <v>139</v>
      </c>
      <c r="G17963" s="285" t="s">
        <v>2229</v>
      </c>
      <c r="H17963" s="268" t="s">
        <v>5385</v>
      </c>
      <c r="I17963" s="268" t="s">
        <v>141</v>
      </c>
      <c r="J17963" s="269">
        <v>-1440.98</v>
      </c>
      <c r="K17963" s="83" t="str">
        <f>IFERROR(IFERROR(VLOOKUP(I17963,'DE-PARA'!B:D,3,0),VLOOKUP(I17963,'DE-PARA'!C:D,2,0)),"NÃO ENCONTRADO")</f>
        <v>Pessoal</v>
      </c>
      <c r="L17963" s="50" t="str">
        <f>VLOOKUP(K17963,'Base -Receita-Despesa'!$B:$AS,1,FALSE)</f>
        <v>Pessoal</v>
      </c>
    </row>
    <row r="17964" spans="1:12" x14ac:dyDescent="0.3">
      <c r="A17964" s="82" t="str">
        <f t="shared" si="562"/>
        <v>2020</v>
      </c>
      <c r="B17964" s="263" t="s">
        <v>2228</v>
      </c>
      <c r="C17964" s="264" t="s">
        <v>138</v>
      </c>
      <c r="D17964" s="74" t="str">
        <f t="shared" si="561"/>
        <v>abr/2020</v>
      </c>
      <c r="E17964" s="267">
        <v>43928</v>
      </c>
      <c r="F17964" s="285" t="s">
        <v>139</v>
      </c>
      <c r="G17964" s="285" t="s">
        <v>2229</v>
      </c>
      <c r="H17964" s="268" t="s">
        <v>5386</v>
      </c>
      <c r="I17964" s="268" t="s">
        <v>141</v>
      </c>
      <c r="J17964" s="269">
        <v>-2449.27</v>
      </c>
      <c r="K17964" s="83" t="str">
        <f>IFERROR(IFERROR(VLOOKUP(I17964,'DE-PARA'!B:D,3,0),VLOOKUP(I17964,'DE-PARA'!C:D,2,0)),"NÃO ENCONTRADO")</f>
        <v>Pessoal</v>
      </c>
      <c r="L17964" s="50" t="str">
        <f>VLOOKUP(K17964,'Base -Receita-Despesa'!$B:$AS,1,FALSE)</f>
        <v>Pessoal</v>
      </c>
    </row>
    <row r="17965" spans="1:12" x14ac:dyDescent="0.3">
      <c r="A17965" s="82" t="str">
        <f t="shared" si="562"/>
        <v>2020</v>
      </c>
      <c r="B17965" s="263" t="s">
        <v>2228</v>
      </c>
      <c r="C17965" s="264" t="s">
        <v>138</v>
      </c>
      <c r="D17965" s="74" t="str">
        <f t="shared" si="561"/>
        <v>abr/2020</v>
      </c>
      <c r="E17965" s="267">
        <v>43928</v>
      </c>
      <c r="F17965" s="285">
        <v>418</v>
      </c>
      <c r="G17965" s="285" t="s">
        <v>2229</v>
      </c>
      <c r="H17965" s="268" t="s">
        <v>5367</v>
      </c>
      <c r="I17965" s="268" t="s">
        <v>2194</v>
      </c>
      <c r="J17965" s="268">
        <v>-249.4</v>
      </c>
      <c r="K17965" s="83" t="str">
        <f>IFERROR(IFERROR(VLOOKUP(I17965,'DE-PARA'!B:D,3,0),VLOOKUP(I17965,'DE-PARA'!C:D,2,0)),"NÃO ENCONTRADO")</f>
        <v>Materiais</v>
      </c>
      <c r="L17965" s="50" t="str">
        <f>VLOOKUP(K17965,'Base -Receita-Despesa'!$B:$AS,1,FALSE)</f>
        <v>Materiais</v>
      </c>
    </row>
    <row r="17966" spans="1:12" x14ac:dyDescent="0.3">
      <c r="A17966" s="82" t="str">
        <f t="shared" si="562"/>
        <v>2020</v>
      </c>
      <c r="B17966" s="263" t="s">
        <v>2228</v>
      </c>
      <c r="C17966" s="264" t="s">
        <v>138</v>
      </c>
      <c r="D17966" s="74" t="str">
        <f t="shared" si="561"/>
        <v>abr/2020</v>
      </c>
      <c r="E17966" s="267">
        <v>43928</v>
      </c>
      <c r="F17966" s="285">
        <v>4</v>
      </c>
      <c r="G17966" s="285" t="s">
        <v>2229</v>
      </c>
      <c r="H17966" s="268" t="s">
        <v>5293</v>
      </c>
      <c r="I17966" s="268" t="s">
        <v>2177</v>
      </c>
      <c r="J17966" s="269">
        <v>-14000</v>
      </c>
      <c r="K17966" s="83" t="str">
        <f>IFERROR(IFERROR(VLOOKUP(I17966,'DE-PARA'!B:D,3,0),VLOOKUP(I17966,'DE-PARA'!C:D,2,0)),"NÃO ENCONTRADO")</f>
        <v>Pessoal</v>
      </c>
      <c r="L17966" s="50" t="str">
        <f>VLOOKUP(K17966,'Base -Receita-Despesa'!$B:$AS,1,FALSE)</f>
        <v>Pessoal</v>
      </c>
    </row>
    <row r="17967" spans="1:12" x14ac:dyDescent="0.3">
      <c r="A17967" s="82" t="str">
        <f t="shared" si="562"/>
        <v>2020</v>
      </c>
      <c r="B17967" s="263" t="s">
        <v>2228</v>
      </c>
      <c r="C17967" s="264" t="s">
        <v>138</v>
      </c>
      <c r="D17967" s="74" t="str">
        <f t="shared" si="561"/>
        <v>abr/2020</v>
      </c>
      <c r="E17967" s="267">
        <v>43928</v>
      </c>
      <c r="F17967" s="285">
        <v>5347</v>
      </c>
      <c r="G17967" s="285" t="s">
        <v>2229</v>
      </c>
      <c r="H17967" s="268" t="s">
        <v>5387</v>
      </c>
      <c r="I17967" s="268" t="s">
        <v>2182</v>
      </c>
      <c r="J17967" s="268">
        <v>-430</v>
      </c>
      <c r="K17967" s="83" t="str">
        <f>IFERROR(IFERROR(VLOOKUP(I17967,'DE-PARA'!B:D,3,0),VLOOKUP(I17967,'DE-PARA'!C:D,2,0)),"NÃO ENCONTRADO")</f>
        <v>Materiais</v>
      </c>
      <c r="L17967" s="50" t="str">
        <f>VLOOKUP(K17967,'Base -Receita-Despesa'!$B:$AS,1,FALSE)</f>
        <v>Materiais</v>
      </c>
    </row>
    <row r="17968" spans="1:12" x14ac:dyDescent="0.3">
      <c r="A17968" s="82" t="str">
        <f t="shared" si="562"/>
        <v>2020</v>
      </c>
      <c r="B17968" s="263" t="s">
        <v>2228</v>
      </c>
      <c r="C17968" s="264" t="s">
        <v>138</v>
      </c>
      <c r="D17968" s="74" t="str">
        <f t="shared" si="561"/>
        <v>abr/2020</v>
      </c>
      <c r="E17968" s="267">
        <v>43928</v>
      </c>
      <c r="F17968" s="285">
        <v>6811</v>
      </c>
      <c r="G17968" s="285" t="s">
        <v>2229</v>
      </c>
      <c r="H17968" s="268" t="s">
        <v>301</v>
      </c>
      <c r="I17968" s="268" t="s">
        <v>151</v>
      </c>
      <c r="J17968" s="268">
        <v>-120</v>
      </c>
      <c r="K17968" s="83" t="str">
        <f>IFERROR(IFERROR(VLOOKUP(I17968,'DE-PARA'!B:D,3,0),VLOOKUP(I17968,'DE-PARA'!C:D,2,0)),"NÃO ENCONTRADO")</f>
        <v>Concessionárias (água, luz e telefone)</v>
      </c>
      <c r="L17968" s="50" t="str">
        <f>VLOOKUP(K17968,'Base -Receita-Despesa'!$B:$AS,1,FALSE)</f>
        <v>Concessionárias (água, luz e telefone)</v>
      </c>
    </row>
    <row r="17969" spans="1:12" x14ac:dyDescent="0.3">
      <c r="A17969" s="82" t="str">
        <f t="shared" si="562"/>
        <v>2020</v>
      </c>
      <c r="B17969" s="263" t="s">
        <v>2228</v>
      </c>
      <c r="C17969" s="264" t="s">
        <v>138</v>
      </c>
      <c r="D17969" s="74" t="str">
        <f t="shared" si="561"/>
        <v>abr/2020</v>
      </c>
      <c r="E17969" s="267">
        <v>43928</v>
      </c>
      <c r="F17969" s="285">
        <v>6832</v>
      </c>
      <c r="G17969" s="285" t="s">
        <v>2229</v>
      </c>
      <c r="H17969" s="268" t="s">
        <v>301</v>
      </c>
      <c r="I17969" s="268" t="s">
        <v>151</v>
      </c>
      <c r="J17969" s="268">
        <v>-120</v>
      </c>
      <c r="K17969" s="83" t="str">
        <f>IFERROR(IFERROR(VLOOKUP(I17969,'DE-PARA'!B:D,3,0),VLOOKUP(I17969,'DE-PARA'!C:D,2,0)),"NÃO ENCONTRADO")</f>
        <v>Concessionárias (água, luz e telefone)</v>
      </c>
      <c r="L17969" s="50" t="str">
        <f>VLOOKUP(K17969,'Base -Receita-Despesa'!$B:$AS,1,FALSE)</f>
        <v>Concessionárias (água, luz e telefone)</v>
      </c>
    </row>
    <row r="17970" spans="1:12" x14ac:dyDescent="0.3">
      <c r="A17970" s="82" t="str">
        <f t="shared" si="562"/>
        <v>2020</v>
      </c>
      <c r="B17970" s="263" t="s">
        <v>2228</v>
      </c>
      <c r="C17970" s="264" t="s">
        <v>138</v>
      </c>
      <c r="D17970" s="74" t="str">
        <f t="shared" si="561"/>
        <v>abr/2020</v>
      </c>
      <c r="E17970" s="267">
        <v>43928</v>
      </c>
      <c r="F17970" s="285" t="s">
        <v>139</v>
      </c>
      <c r="G17970" s="285" t="s">
        <v>2229</v>
      </c>
      <c r="H17970" s="268" t="s">
        <v>5388</v>
      </c>
      <c r="I17970" s="268" t="s">
        <v>141</v>
      </c>
      <c r="J17970" s="268">
        <v>-431.69</v>
      </c>
      <c r="K17970" s="83" t="str">
        <f>IFERROR(IFERROR(VLOOKUP(I17970,'DE-PARA'!B:D,3,0),VLOOKUP(I17970,'DE-PARA'!C:D,2,0)),"NÃO ENCONTRADO")</f>
        <v>Pessoal</v>
      </c>
      <c r="L17970" s="50" t="str">
        <f>VLOOKUP(K17970,'Base -Receita-Despesa'!$B:$AS,1,FALSE)</f>
        <v>Pessoal</v>
      </c>
    </row>
    <row r="17971" spans="1:12" x14ac:dyDescent="0.3">
      <c r="A17971" s="82" t="str">
        <f t="shared" si="562"/>
        <v>2020</v>
      </c>
      <c r="B17971" s="263" t="s">
        <v>2228</v>
      </c>
      <c r="C17971" s="264" t="s">
        <v>138</v>
      </c>
      <c r="D17971" s="74" t="str">
        <f t="shared" si="561"/>
        <v>abr/2020</v>
      </c>
      <c r="E17971" s="267">
        <v>43928</v>
      </c>
      <c r="F17971" s="285" t="s">
        <v>139</v>
      </c>
      <c r="G17971" s="285" t="s">
        <v>2229</v>
      </c>
      <c r="H17971" s="268" t="s">
        <v>5006</v>
      </c>
      <c r="I17971" s="268" t="s">
        <v>141</v>
      </c>
      <c r="J17971" s="269">
        <v>-1189.3599999999999</v>
      </c>
      <c r="K17971" s="83" t="str">
        <f>IFERROR(IFERROR(VLOOKUP(I17971,'DE-PARA'!B:D,3,0),VLOOKUP(I17971,'DE-PARA'!C:D,2,0)),"NÃO ENCONTRADO")</f>
        <v>Pessoal</v>
      </c>
      <c r="L17971" s="50" t="str">
        <f>VLOOKUP(K17971,'Base -Receita-Despesa'!$B:$AS,1,FALSE)</f>
        <v>Pessoal</v>
      </c>
    </row>
    <row r="17972" spans="1:12" x14ac:dyDescent="0.3">
      <c r="A17972" s="82" t="str">
        <f t="shared" si="562"/>
        <v>2020</v>
      </c>
      <c r="B17972" s="263" t="s">
        <v>2228</v>
      </c>
      <c r="C17972" s="264" t="s">
        <v>138</v>
      </c>
      <c r="D17972" s="74" t="str">
        <f t="shared" si="561"/>
        <v>abr/2020</v>
      </c>
      <c r="E17972" s="267">
        <v>43928</v>
      </c>
      <c r="F17972" s="285" t="s">
        <v>139</v>
      </c>
      <c r="G17972" s="285" t="s">
        <v>2229</v>
      </c>
      <c r="H17972" s="268" t="s">
        <v>209</v>
      </c>
      <c r="I17972" s="268" t="s">
        <v>141</v>
      </c>
      <c r="J17972" s="268">
        <v>-942.78</v>
      </c>
      <c r="K17972" s="83" t="str">
        <f>IFERROR(IFERROR(VLOOKUP(I17972,'DE-PARA'!B:D,3,0),VLOOKUP(I17972,'DE-PARA'!C:D,2,0)),"NÃO ENCONTRADO")</f>
        <v>Pessoal</v>
      </c>
      <c r="L17972" s="50" t="str">
        <f>VLOOKUP(K17972,'Base -Receita-Despesa'!$B:$AS,1,FALSE)</f>
        <v>Pessoal</v>
      </c>
    </row>
    <row r="17973" spans="1:12" x14ac:dyDescent="0.3">
      <c r="A17973" s="82" t="str">
        <f t="shared" si="562"/>
        <v>2020</v>
      </c>
      <c r="B17973" s="263" t="s">
        <v>2228</v>
      </c>
      <c r="C17973" s="264" t="s">
        <v>138</v>
      </c>
      <c r="D17973" s="74" t="str">
        <f t="shared" si="561"/>
        <v>abr/2020</v>
      </c>
      <c r="E17973" s="267">
        <v>43928</v>
      </c>
      <c r="F17973" s="285" t="s">
        <v>139</v>
      </c>
      <c r="G17973" s="285" t="s">
        <v>2229</v>
      </c>
      <c r="H17973" s="268" t="s">
        <v>5389</v>
      </c>
      <c r="I17973" s="268" t="s">
        <v>141</v>
      </c>
      <c r="J17973" s="269">
        <v>-2463.5700000000002</v>
      </c>
      <c r="K17973" s="83" t="str">
        <f>IFERROR(IFERROR(VLOOKUP(I17973,'DE-PARA'!B:D,3,0),VLOOKUP(I17973,'DE-PARA'!C:D,2,0)),"NÃO ENCONTRADO")</f>
        <v>Pessoal</v>
      </c>
      <c r="L17973" s="50" t="str">
        <f>VLOOKUP(K17973,'Base -Receita-Despesa'!$B:$AS,1,FALSE)</f>
        <v>Pessoal</v>
      </c>
    </row>
    <row r="17974" spans="1:12" x14ac:dyDescent="0.3">
      <c r="A17974" s="82" t="str">
        <f t="shared" si="562"/>
        <v>2020</v>
      </c>
      <c r="B17974" s="263" t="s">
        <v>2228</v>
      </c>
      <c r="C17974" s="264" t="s">
        <v>138</v>
      </c>
      <c r="D17974" s="74" t="str">
        <f t="shared" si="561"/>
        <v>abr/2020</v>
      </c>
      <c r="E17974" s="267">
        <v>43928</v>
      </c>
      <c r="F17974" s="285" t="s">
        <v>139</v>
      </c>
      <c r="G17974" s="285" t="s">
        <v>2229</v>
      </c>
      <c r="H17974" s="268" t="s">
        <v>5390</v>
      </c>
      <c r="I17974" s="268" t="s">
        <v>141</v>
      </c>
      <c r="J17974" s="269">
        <v>-2248.11</v>
      </c>
      <c r="K17974" s="83" t="str">
        <f>IFERROR(IFERROR(VLOOKUP(I17974,'DE-PARA'!B:D,3,0),VLOOKUP(I17974,'DE-PARA'!C:D,2,0)),"NÃO ENCONTRADO")</f>
        <v>Pessoal</v>
      </c>
      <c r="L17974" s="50" t="str">
        <f>VLOOKUP(K17974,'Base -Receita-Despesa'!$B:$AS,1,FALSE)</f>
        <v>Pessoal</v>
      </c>
    </row>
    <row r="17975" spans="1:12" x14ac:dyDescent="0.3">
      <c r="A17975" s="82" t="str">
        <f t="shared" si="562"/>
        <v>2020</v>
      </c>
      <c r="B17975" s="263" t="s">
        <v>2228</v>
      </c>
      <c r="C17975" s="264" t="s">
        <v>138</v>
      </c>
      <c r="D17975" s="74" t="str">
        <f t="shared" si="561"/>
        <v>abr/2020</v>
      </c>
      <c r="E17975" s="267">
        <v>43928</v>
      </c>
      <c r="F17975" s="285" t="s">
        <v>139</v>
      </c>
      <c r="G17975" s="285" t="s">
        <v>2229</v>
      </c>
      <c r="H17975" s="268" t="s">
        <v>4844</v>
      </c>
      <c r="I17975" s="268" t="s">
        <v>141</v>
      </c>
      <c r="J17975" s="269">
        <v>-1100.73</v>
      </c>
      <c r="K17975" s="83" t="str">
        <f>IFERROR(IFERROR(VLOOKUP(I17975,'DE-PARA'!B:D,3,0),VLOOKUP(I17975,'DE-PARA'!C:D,2,0)),"NÃO ENCONTRADO")</f>
        <v>Pessoal</v>
      </c>
      <c r="L17975" s="50" t="str">
        <f>VLOOKUP(K17975,'Base -Receita-Despesa'!$B:$AS,1,FALSE)</f>
        <v>Pessoal</v>
      </c>
    </row>
    <row r="17976" spans="1:12" x14ac:dyDescent="0.3">
      <c r="A17976" s="82" t="str">
        <f t="shared" si="562"/>
        <v>2020</v>
      </c>
      <c r="B17976" s="263" t="s">
        <v>2228</v>
      </c>
      <c r="C17976" s="264" t="s">
        <v>138</v>
      </c>
      <c r="D17976" s="74" t="str">
        <f t="shared" si="561"/>
        <v>abr/2020</v>
      </c>
      <c r="E17976" s="267">
        <v>43928</v>
      </c>
      <c r="F17976" s="285" t="s">
        <v>139</v>
      </c>
      <c r="G17976" s="285" t="s">
        <v>2229</v>
      </c>
      <c r="H17976" s="268" t="s">
        <v>5391</v>
      </c>
      <c r="I17976" s="268" t="s">
        <v>141</v>
      </c>
      <c r="J17976" s="269">
        <v>-1251.32</v>
      </c>
      <c r="K17976" s="83" t="str">
        <f>IFERROR(IFERROR(VLOOKUP(I17976,'DE-PARA'!B:D,3,0),VLOOKUP(I17976,'DE-PARA'!C:D,2,0)),"NÃO ENCONTRADO")</f>
        <v>Pessoal</v>
      </c>
      <c r="L17976" s="50" t="str">
        <f>VLOOKUP(K17976,'Base -Receita-Despesa'!$B:$AS,1,FALSE)</f>
        <v>Pessoal</v>
      </c>
    </row>
    <row r="17977" spans="1:12" x14ac:dyDescent="0.3">
      <c r="A17977" s="82" t="str">
        <f t="shared" si="562"/>
        <v>2020</v>
      </c>
      <c r="B17977" s="263" t="s">
        <v>2228</v>
      </c>
      <c r="C17977" s="264" t="s">
        <v>138</v>
      </c>
      <c r="D17977" s="74" t="str">
        <f t="shared" si="561"/>
        <v>abr/2020</v>
      </c>
      <c r="E17977" s="267">
        <v>43928</v>
      </c>
      <c r="F17977" s="285" t="s">
        <v>139</v>
      </c>
      <c r="G17977" s="285" t="s">
        <v>2229</v>
      </c>
      <c r="H17977" s="268" t="s">
        <v>1258</v>
      </c>
      <c r="I17977" s="268" t="s">
        <v>141</v>
      </c>
      <c r="J17977" s="269">
        <v>-1877.25</v>
      </c>
      <c r="K17977" s="83" t="str">
        <f>IFERROR(IFERROR(VLOOKUP(I17977,'DE-PARA'!B:D,3,0),VLOOKUP(I17977,'DE-PARA'!C:D,2,0)),"NÃO ENCONTRADO")</f>
        <v>Pessoal</v>
      </c>
      <c r="L17977" s="50" t="str">
        <f>VLOOKUP(K17977,'Base -Receita-Despesa'!$B:$AS,1,FALSE)</f>
        <v>Pessoal</v>
      </c>
    </row>
    <row r="17978" spans="1:12" x14ac:dyDescent="0.3">
      <c r="A17978" s="82" t="str">
        <f t="shared" si="562"/>
        <v>2020</v>
      </c>
      <c r="B17978" s="263" t="s">
        <v>2228</v>
      </c>
      <c r="C17978" s="264" t="s">
        <v>138</v>
      </c>
      <c r="D17978" s="74" t="str">
        <f t="shared" si="561"/>
        <v>abr/2020</v>
      </c>
      <c r="E17978" s="267">
        <v>43928</v>
      </c>
      <c r="F17978" s="285" t="s">
        <v>139</v>
      </c>
      <c r="G17978" s="285" t="s">
        <v>2229</v>
      </c>
      <c r="H17978" s="268" t="s">
        <v>4414</v>
      </c>
      <c r="I17978" s="268" t="s">
        <v>141</v>
      </c>
      <c r="J17978" s="269">
        <v>-1121.68</v>
      </c>
      <c r="K17978" s="83" t="str">
        <f>IFERROR(IFERROR(VLOOKUP(I17978,'DE-PARA'!B:D,3,0),VLOOKUP(I17978,'DE-PARA'!C:D,2,0)),"NÃO ENCONTRADO")</f>
        <v>Pessoal</v>
      </c>
      <c r="L17978" s="50" t="str">
        <f>VLOOKUP(K17978,'Base -Receita-Despesa'!$B:$AS,1,FALSE)</f>
        <v>Pessoal</v>
      </c>
    </row>
    <row r="17979" spans="1:12" x14ac:dyDescent="0.3">
      <c r="A17979" s="82" t="str">
        <f t="shared" si="562"/>
        <v>2020</v>
      </c>
      <c r="B17979" s="263" t="s">
        <v>2228</v>
      </c>
      <c r="C17979" s="264" t="s">
        <v>138</v>
      </c>
      <c r="D17979" s="74" t="str">
        <f t="shared" si="561"/>
        <v>abr/2020</v>
      </c>
      <c r="E17979" s="267">
        <v>43928</v>
      </c>
      <c r="F17979" s="285">
        <v>10302</v>
      </c>
      <c r="G17979" s="285" t="s">
        <v>2229</v>
      </c>
      <c r="H17979" s="268" t="s">
        <v>5301</v>
      </c>
      <c r="I17979" s="268" t="s">
        <v>2182</v>
      </c>
      <c r="J17979" s="269">
        <v>-17500</v>
      </c>
      <c r="K17979" s="83" t="str">
        <f>IFERROR(IFERROR(VLOOKUP(I17979,'DE-PARA'!B:D,3,0),VLOOKUP(I17979,'DE-PARA'!C:D,2,0)),"NÃO ENCONTRADO")</f>
        <v>Materiais</v>
      </c>
      <c r="L17979" s="50" t="str">
        <f>VLOOKUP(K17979,'Base -Receita-Despesa'!$B:$AS,1,FALSE)</f>
        <v>Materiais</v>
      </c>
    </row>
    <row r="17980" spans="1:12" x14ac:dyDescent="0.3">
      <c r="A17980" s="82" t="str">
        <f t="shared" si="562"/>
        <v>2020</v>
      </c>
      <c r="B17980" s="263" t="s">
        <v>2228</v>
      </c>
      <c r="C17980" s="264" t="s">
        <v>138</v>
      </c>
      <c r="D17980" s="74" t="str">
        <f t="shared" si="561"/>
        <v>abr/2020</v>
      </c>
      <c r="E17980" s="267">
        <v>43928</v>
      </c>
      <c r="F17980" s="285">
        <v>69</v>
      </c>
      <c r="G17980" s="285" t="s">
        <v>2229</v>
      </c>
      <c r="H17980" s="268" t="s">
        <v>5392</v>
      </c>
      <c r="I17980" s="268" t="s">
        <v>2177</v>
      </c>
      <c r="J17980" s="269">
        <v>-20000</v>
      </c>
      <c r="K17980" s="83" t="str">
        <f>IFERROR(IFERROR(VLOOKUP(I17980,'DE-PARA'!B:D,3,0),VLOOKUP(I17980,'DE-PARA'!C:D,2,0)),"NÃO ENCONTRADO")</f>
        <v>Pessoal</v>
      </c>
      <c r="L17980" s="50" t="str">
        <f>VLOOKUP(K17980,'Base -Receita-Despesa'!$B:$AS,1,FALSE)</f>
        <v>Pessoal</v>
      </c>
    </row>
    <row r="17981" spans="1:12" x14ac:dyDescent="0.3">
      <c r="A17981" s="82" t="str">
        <f t="shared" si="562"/>
        <v>2020</v>
      </c>
      <c r="B17981" s="263" t="s">
        <v>2228</v>
      </c>
      <c r="C17981" s="264" t="s">
        <v>138</v>
      </c>
      <c r="D17981" s="74" t="str">
        <f t="shared" si="561"/>
        <v>abr/2020</v>
      </c>
      <c r="E17981" s="267">
        <v>43928</v>
      </c>
      <c r="F17981" s="285" t="s">
        <v>3376</v>
      </c>
      <c r="G17981" s="285" t="s">
        <v>2229</v>
      </c>
      <c r="H17981" s="268" t="s">
        <v>5383</v>
      </c>
      <c r="I17981" s="268" t="s">
        <v>130</v>
      </c>
      <c r="J17981" s="269">
        <v>-1448.88</v>
      </c>
      <c r="K17981" s="83" t="str">
        <f>IFERROR(IFERROR(VLOOKUP(I17981,'DE-PARA'!B:D,3,0),VLOOKUP(I17981,'DE-PARA'!C:D,2,0)),"NÃO ENCONTRADO")</f>
        <v>Rescisões Trabalhistas</v>
      </c>
      <c r="L17981" s="50" t="str">
        <f>VLOOKUP(K17981,'Base -Receita-Despesa'!$B:$AS,1,FALSE)</f>
        <v>Rescisões Trabalhistas</v>
      </c>
    </row>
    <row r="17982" spans="1:12" x14ac:dyDescent="0.3">
      <c r="A17982" s="82" t="str">
        <f t="shared" si="562"/>
        <v>2020</v>
      </c>
      <c r="B17982" s="263" t="s">
        <v>2228</v>
      </c>
      <c r="C17982" s="264" t="s">
        <v>138</v>
      </c>
      <c r="D17982" s="74" t="str">
        <f t="shared" si="561"/>
        <v>abr/2020</v>
      </c>
      <c r="E17982" s="267">
        <v>43928</v>
      </c>
      <c r="F17982" s="285" t="s">
        <v>1977</v>
      </c>
      <c r="G17982" s="285" t="s">
        <v>2229</v>
      </c>
      <c r="H17982" s="268" t="s">
        <v>5393</v>
      </c>
      <c r="I17982" s="268" t="s">
        <v>1979</v>
      </c>
      <c r="J17982" s="268">
        <v>-851.47</v>
      </c>
      <c r="K17982" s="83" t="str">
        <f>IFERROR(IFERROR(VLOOKUP(I17982,'DE-PARA'!B:D,3,0),VLOOKUP(I17982,'DE-PARA'!C:D,2,0)),"NÃO ENCONTRADO")</f>
        <v>Pessoal</v>
      </c>
      <c r="L17982" s="50" t="str">
        <f>VLOOKUP(K17982,'Base -Receita-Despesa'!$B:$AS,1,FALSE)</f>
        <v>Pessoal</v>
      </c>
    </row>
    <row r="17983" spans="1:12" x14ac:dyDescent="0.3">
      <c r="A17983" s="82" t="str">
        <f t="shared" si="562"/>
        <v>2020</v>
      </c>
      <c r="B17983" s="263" t="s">
        <v>2228</v>
      </c>
      <c r="C17983" s="264" t="s">
        <v>138</v>
      </c>
      <c r="D17983" s="74" t="str">
        <f t="shared" si="561"/>
        <v>abr/2020</v>
      </c>
      <c r="E17983" s="267">
        <v>43928</v>
      </c>
      <c r="F17983" s="285" t="s">
        <v>1261</v>
      </c>
      <c r="G17983" s="285" t="s">
        <v>2229</v>
      </c>
      <c r="H17983" s="268" t="s">
        <v>2250</v>
      </c>
      <c r="I17983" s="268" t="s">
        <v>135</v>
      </c>
      <c r="J17983" s="268">
        <v>-9.5</v>
      </c>
      <c r="K17983" s="83" t="str">
        <f>IFERROR(IFERROR(VLOOKUP(I17983,'DE-PARA'!B:D,3,0),VLOOKUP(I17983,'DE-PARA'!C:D,2,0)),"NÃO ENCONTRADO")</f>
        <v>Outras Saídas</v>
      </c>
      <c r="L17983" s="50" t="str">
        <f>VLOOKUP(K17983,'Base -Receita-Despesa'!$B:$AS,1,FALSE)</f>
        <v>Outras Saídas</v>
      </c>
    </row>
    <row r="17984" spans="1:12" x14ac:dyDescent="0.3">
      <c r="A17984" s="82" t="str">
        <f t="shared" si="562"/>
        <v>2020</v>
      </c>
      <c r="B17984" s="263" t="s">
        <v>2228</v>
      </c>
      <c r="C17984" s="264" t="s">
        <v>138</v>
      </c>
      <c r="D17984" s="74" t="str">
        <f t="shared" si="561"/>
        <v>abr/2020</v>
      </c>
      <c r="E17984" s="267">
        <v>43928</v>
      </c>
      <c r="F17984" s="285" t="s">
        <v>1261</v>
      </c>
      <c r="G17984" s="285" t="s">
        <v>2229</v>
      </c>
      <c r="H17984" s="268" t="s">
        <v>2250</v>
      </c>
      <c r="I17984" s="268" t="s">
        <v>135</v>
      </c>
      <c r="J17984" s="268">
        <v>-9.5</v>
      </c>
      <c r="K17984" s="83" t="str">
        <f>IFERROR(IFERROR(VLOOKUP(I17984,'DE-PARA'!B:D,3,0),VLOOKUP(I17984,'DE-PARA'!C:D,2,0)),"NÃO ENCONTRADO")</f>
        <v>Outras Saídas</v>
      </c>
      <c r="L17984" s="50" t="str">
        <f>VLOOKUP(K17984,'Base -Receita-Despesa'!$B:$AS,1,FALSE)</f>
        <v>Outras Saídas</v>
      </c>
    </row>
    <row r="17985" spans="1:12" x14ac:dyDescent="0.3">
      <c r="A17985" s="82" t="str">
        <f t="shared" si="562"/>
        <v>2020</v>
      </c>
      <c r="B17985" s="263" t="s">
        <v>2228</v>
      </c>
      <c r="C17985" s="264" t="s">
        <v>138</v>
      </c>
      <c r="D17985" s="74" t="str">
        <f t="shared" si="561"/>
        <v>abr/2020</v>
      </c>
      <c r="E17985" s="267">
        <v>43928</v>
      </c>
      <c r="F17985" s="285" t="s">
        <v>1261</v>
      </c>
      <c r="G17985" s="285" t="s">
        <v>2229</v>
      </c>
      <c r="H17985" s="268" t="s">
        <v>2250</v>
      </c>
      <c r="I17985" s="268" t="s">
        <v>135</v>
      </c>
      <c r="J17985" s="268">
        <v>-9.5</v>
      </c>
      <c r="K17985" s="83" t="str">
        <f>IFERROR(IFERROR(VLOOKUP(I17985,'DE-PARA'!B:D,3,0),VLOOKUP(I17985,'DE-PARA'!C:D,2,0)),"NÃO ENCONTRADO")</f>
        <v>Outras Saídas</v>
      </c>
      <c r="L17985" s="50" t="str">
        <f>VLOOKUP(K17985,'Base -Receita-Despesa'!$B:$AS,1,FALSE)</f>
        <v>Outras Saídas</v>
      </c>
    </row>
    <row r="17986" spans="1:12" x14ac:dyDescent="0.3">
      <c r="A17986" s="82" t="str">
        <f t="shared" si="562"/>
        <v>2020</v>
      </c>
      <c r="B17986" s="263" t="s">
        <v>2228</v>
      </c>
      <c r="C17986" s="264" t="s">
        <v>138</v>
      </c>
      <c r="D17986" s="74" t="str">
        <f t="shared" si="561"/>
        <v>abr/2020</v>
      </c>
      <c r="E17986" s="267">
        <v>43928</v>
      </c>
      <c r="F17986" s="285" t="s">
        <v>1261</v>
      </c>
      <c r="G17986" s="285" t="s">
        <v>2229</v>
      </c>
      <c r="H17986" s="268" t="s">
        <v>2250</v>
      </c>
      <c r="I17986" s="268" t="s">
        <v>135</v>
      </c>
      <c r="J17986" s="268">
        <v>-9.5</v>
      </c>
      <c r="K17986" s="83" t="str">
        <f>IFERROR(IFERROR(VLOOKUP(I17986,'DE-PARA'!B:D,3,0),VLOOKUP(I17986,'DE-PARA'!C:D,2,0)),"NÃO ENCONTRADO")</f>
        <v>Outras Saídas</v>
      </c>
      <c r="L17986" s="50" t="str">
        <f>VLOOKUP(K17986,'Base -Receita-Despesa'!$B:$AS,1,FALSE)</f>
        <v>Outras Saídas</v>
      </c>
    </row>
    <row r="17987" spans="1:12" x14ac:dyDescent="0.3">
      <c r="A17987" s="82" t="str">
        <f t="shared" si="562"/>
        <v>2020</v>
      </c>
      <c r="B17987" s="263" t="s">
        <v>2228</v>
      </c>
      <c r="C17987" s="264" t="s">
        <v>138</v>
      </c>
      <c r="D17987" s="74" t="str">
        <f t="shared" si="561"/>
        <v>abr/2020</v>
      </c>
      <c r="E17987" s="267">
        <v>43928</v>
      </c>
      <c r="F17987" s="285" t="s">
        <v>1977</v>
      </c>
      <c r="G17987" s="285" t="s">
        <v>2229</v>
      </c>
      <c r="H17987" s="268" t="s">
        <v>5394</v>
      </c>
      <c r="I17987" s="268" t="s">
        <v>1979</v>
      </c>
      <c r="J17987" s="269">
        <v>-33483.94</v>
      </c>
      <c r="K17987" s="83" t="str">
        <f>IFERROR(IFERROR(VLOOKUP(I17987,'DE-PARA'!B:D,3,0),VLOOKUP(I17987,'DE-PARA'!C:D,2,0)),"NÃO ENCONTRADO")</f>
        <v>Pessoal</v>
      </c>
      <c r="L17987" s="50" t="str">
        <f>VLOOKUP(K17987,'Base -Receita-Despesa'!$B:$AS,1,FALSE)</f>
        <v>Pessoal</v>
      </c>
    </row>
    <row r="17988" spans="1:12" x14ac:dyDescent="0.3">
      <c r="A17988" s="82" t="str">
        <f t="shared" si="562"/>
        <v>2020</v>
      </c>
      <c r="B17988" s="263" t="s">
        <v>2240</v>
      </c>
      <c r="C17988" s="264" t="s">
        <v>138</v>
      </c>
      <c r="D17988" s="74" t="str">
        <f t="shared" ref="D17988:D18051" si="563">TEXT(E17988,"mmm/aaaa")</f>
        <v>abr/2020</v>
      </c>
      <c r="E17988" s="267">
        <v>43929</v>
      </c>
      <c r="F17988" s="285" t="s">
        <v>5127</v>
      </c>
      <c r="G17988" s="285" t="s">
        <v>2229</v>
      </c>
      <c r="H17988" s="268" t="s">
        <v>2251</v>
      </c>
      <c r="I17988" s="268" t="s">
        <v>126</v>
      </c>
      <c r="J17988" s="287">
        <v>-500000</v>
      </c>
      <c r="K17988" s="83" t="str">
        <f>IFERROR(IFERROR(VLOOKUP(I17988,'DE-PARA'!B:D,3,0),VLOOKUP(I17988,'DE-PARA'!C:D,2,0)),"NÃO ENCONTRADO")</f>
        <v>TEV – Transferências Entre Contas (Entradas)</v>
      </c>
      <c r="L17988" s="50" t="str">
        <f>VLOOKUP(K17988,'Base -Receita-Despesa'!$B:$AS,1,FALSE)</f>
        <v>TEV – Transferências Entre Contas (Entradas)</v>
      </c>
    </row>
    <row r="17989" spans="1:12" x14ac:dyDescent="0.3">
      <c r="A17989" s="82" t="str">
        <f t="shared" si="562"/>
        <v>2020</v>
      </c>
      <c r="B17989" s="263" t="s">
        <v>2240</v>
      </c>
      <c r="C17989" s="264" t="s">
        <v>138</v>
      </c>
      <c r="D17989" s="74" t="str">
        <f t="shared" si="563"/>
        <v>abr/2020</v>
      </c>
      <c r="E17989" s="267">
        <v>43929</v>
      </c>
      <c r="F17989" s="285" t="s">
        <v>1070</v>
      </c>
      <c r="G17989" s="285" t="s">
        <v>2229</v>
      </c>
      <c r="H17989" s="268" t="s">
        <v>1071</v>
      </c>
      <c r="I17989" s="268" t="s">
        <v>2237</v>
      </c>
      <c r="J17989" s="287">
        <v>500000</v>
      </c>
      <c r="K17989" s="83" t="str">
        <f>IFERROR(IFERROR(VLOOKUP(I17989,'DE-PARA'!B:D,3,0),VLOOKUP(I17989,'DE-PARA'!C:D,2,0)),"NÃO ENCONTRADO")</f>
        <v>Entrada Conta Aplicação (+)</v>
      </c>
      <c r="L17989" s="50" t="str">
        <f>VLOOKUP(K17989,'Base -Receita-Despesa'!$B:$AS,1,FALSE)</f>
        <v>ENTRADA CONTA APLICAÇÃO (+)</v>
      </c>
    </row>
    <row r="17990" spans="1:12" x14ac:dyDescent="0.3">
      <c r="A17990" s="82" t="str">
        <f t="shared" si="562"/>
        <v>2020</v>
      </c>
      <c r="B17990" s="263" t="s">
        <v>2228</v>
      </c>
      <c r="C17990" s="264" t="s">
        <v>138</v>
      </c>
      <c r="D17990" s="74" t="str">
        <f t="shared" si="563"/>
        <v>abr/2020</v>
      </c>
      <c r="E17990" s="267">
        <v>43929</v>
      </c>
      <c r="F17990" s="285" t="s">
        <v>5127</v>
      </c>
      <c r="G17990" s="285" t="s">
        <v>2229</v>
      </c>
      <c r="H17990" s="268" t="s">
        <v>2251</v>
      </c>
      <c r="I17990" s="268" t="s">
        <v>126</v>
      </c>
      <c r="J17990" s="269">
        <v>500000</v>
      </c>
      <c r="K17990" s="83" t="str">
        <f>IFERROR(IFERROR(VLOOKUP(I17990,'DE-PARA'!B:D,3,0),VLOOKUP(I17990,'DE-PARA'!C:D,2,0)),"NÃO ENCONTRADO")</f>
        <v>TEV – Transferências Entre Contas (Entradas)</v>
      </c>
      <c r="L17990" s="50" t="str">
        <f>VLOOKUP(K17990,'Base -Receita-Despesa'!$B:$AS,1,FALSE)</f>
        <v>TEV – Transferências Entre Contas (Entradas)</v>
      </c>
    </row>
    <row r="17991" spans="1:12" x14ac:dyDescent="0.3">
      <c r="A17991" s="82" t="str">
        <f t="shared" si="562"/>
        <v>2020</v>
      </c>
      <c r="B17991" s="263" t="s">
        <v>2228</v>
      </c>
      <c r="C17991" s="264" t="s">
        <v>138</v>
      </c>
      <c r="D17991" s="74" t="str">
        <f t="shared" si="563"/>
        <v>abr/2020</v>
      </c>
      <c r="E17991" s="267">
        <v>43929</v>
      </c>
      <c r="F17991" s="285">
        <v>4095</v>
      </c>
      <c r="G17991" s="285" t="s">
        <v>2229</v>
      </c>
      <c r="H17991" s="268" t="s">
        <v>2231</v>
      </c>
      <c r="I17991" s="268" t="s">
        <v>2185</v>
      </c>
      <c r="J17991" s="269">
        <v>-1359.5</v>
      </c>
      <c r="K17991" s="83" t="str">
        <f>IFERROR(IFERROR(VLOOKUP(I17991,'DE-PARA'!B:D,3,0),VLOOKUP(I17991,'DE-PARA'!C:D,2,0)),"NÃO ENCONTRADO")</f>
        <v>Materiais</v>
      </c>
      <c r="L17991" s="50" t="str">
        <f>VLOOKUP(K17991,'Base -Receita-Despesa'!$B:$AS,1,FALSE)</f>
        <v>Materiais</v>
      </c>
    </row>
    <row r="17992" spans="1:12" x14ac:dyDescent="0.3">
      <c r="A17992" s="82" t="str">
        <f t="shared" si="562"/>
        <v>2020</v>
      </c>
      <c r="B17992" s="263" t="s">
        <v>2228</v>
      </c>
      <c r="C17992" s="264" t="s">
        <v>138</v>
      </c>
      <c r="D17992" s="74" t="str">
        <f t="shared" si="563"/>
        <v>abr/2020</v>
      </c>
      <c r="E17992" s="267">
        <v>43929</v>
      </c>
      <c r="F17992" s="285">
        <v>2423891</v>
      </c>
      <c r="G17992" s="285" t="s">
        <v>2229</v>
      </c>
      <c r="H17992" s="268" t="s">
        <v>5222</v>
      </c>
      <c r="I17992" s="268" t="s">
        <v>145</v>
      </c>
      <c r="J17992" s="269">
        <v>-2562.94</v>
      </c>
      <c r="K17992" s="83" t="str">
        <f>IFERROR(IFERROR(VLOOKUP(I17992,'DE-PARA'!B:D,3,0),VLOOKUP(I17992,'DE-PARA'!C:D,2,0)),"NÃO ENCONTRADO")</f>
        <v>Serviços</v>
      </c>
      <c r="L17992" s="50" t="str">
        <f>VLOOKUP(K17992,'Base -Receita-Despesa'!$B:$AS,1,FALSE)</f>
        <v>Serviços</v>
      </c>
    </row>
    <row r="17993" spans="1:12" x14ac:dyDescent="0.3">
      <c r="A17993" s="82" t="str">
        <f t="shared" si="562"/>
        <v>2020</v>
      </c>
      <c r="B17993" s="263" t="s">
        <v>2228</v>
      </c>
      <c r="C17993" s="264" t="s">
        <v>138</v>
      </c>
      <c r="D17993" s="74" t="str">
        <f t="shared" si="563"/>
        <v>abr/2020</v>
      </c>
      <c r="E17993" s="267">
        <v>43929</v>
      </c>
      <c r="F17993" s="285">
        <v>990</v>
      </c>
      <c r="G17993" s="285" t="s">
        <v>2229</v>
      </c>
      <c r="H17993" s="268" t="s">
        <v>5275</v>
      </c>
      <c r="I17993" s="268" t="s">
        <v>2194</v>
      </c>
      <c r="J17993" s="268">
        <v>-200</v>
      </c>
      <c r="K17993" s="83" t="str">
        <f>IFERROR(IFERROR(VLOOKUP(I17993,'DE-PARA'!B:D,3,0),VLOOKUP(I17993,'DE-PARA'!C:D,2,0)),"NÃO ENCONTRADO")</f>
        <v>Materiais</v>
      </c>
      <c r="L17993" s="50" t="str">
        <f>VLOOKUP(K17993,'Base -Receita-Despesa'!$B:$AS,1,FALSE)</f>
        <v>Materiais</v>
      </c>
    </row>
    <row r="17994" spans="1:12" x14ac:dyDescent="0.3">
      <c r="A17994" s="82" t="str">
        <f t="shared" si="562"/>
        <v>2020</v>
      </c>
      <c r="B17994" s="263" t="s">
        <v>2228</v>
      </c>
      <c r="C17994" s="264" t="s">
        <v>138</v>
      </c>
      <c r="D17994" s="74" t="str">
        <f t="shared" si="563"/>
        <v>abr/2020</v>
      </c>
      <c r="E17994" s="267">
        <v>43929</v>
      </c>
      <c r="F17994" s="285">
        <v>73672</v>
      </c>
      <c r="G17994" s="285" t="s">
        <v>2229</v>
      </c>
      <c r="H17994" s="268" t="s">
        <v>5203</v>
      </c>
      <c r="I17994" s="268" t="s">
        <v>2183</v>
      </c>
      <c r="J17994" s="269">
        <v>-1410.3</v>
      </c>
      <c r="K17994" s="83" t="str">
        <f>IFERROR(IFERROR(VLOOKUP(I17994,'DE-PARA'!B:D,3,0),VLOOKUP(I17994,'DE-PARA'!C:D,2,0)),"NÃO ENCONTRADO")</f>
        <v>Materiais</v>
      </c>
      <c r="L17994" s="50" t="str">
        <f>VLOOKUP(K17994,'Base -Receita-Despesa'!$B:$AS,1,FALSE)</f>
        <v>Materiais</v>
      </c>
    </row>
    <row r="17995" spans="1:12" x14ac:dyDescent="0.3">
      <c r="A17995" s="82" t="str">
        <f t="shared" si="562"/>
        <v>2020</v>
      </c>
      <c r="B17995" s="263" t="s">
        <v>2228</v>
      </c>
      <c r="C17995" s="264" t="s">
        <v>138</v>
      </c>
      <c r="D17995" s="74" t="str">
        <f t="shared" si="563"/>
        <v>abr/2020</v>
      </c>
      <c r="E17995" s="267">
        <v>43929</v>
      </c>
      <c r="F17995" s="285">
        <v>16217</v>
      </c>
      <c r="G17995" s="285" t="s">
        <v>2229</v>
      </c>
      <c r="H17995" s="268" t="s">
        <v>5176</v>
      </c>
      <c r="I17995" s="268" t="s">
        <v>2190</v>
      </c>
      <c r="J17995" s="269">
        <v>-2676.8</v>
      </c>
      <c r="K17995" s="83" t="str">
        <f>IFERROR(IFERROR(VLOOKUP(I17995,'DE-PARA'!B:D,3,0),VLOOKUP(I17995,'DE-PARA'!C:D,2,0)),"NÃO ENCONTRADO")</f>
        <v>Materiais</v>
      </c>
      <c r="L17995" s="50" t="str">
        <f>VLOOKUP(K17995,'Base -Receita-Despesa'!$B:$AS,1,FALSE)</f>
        <v>Materiais</v>
      </c>
    </row>
    <row r="17996" spans="1:12" x14ac:dyDescent="0.3">
      <c r="A17996" s="82" t="str">
        <f t="shared" si="562"/>
        <v>2020</v>
      </c>
      <c r="B17996" s="263" t="s">
        <v>2228</v>
      </c>
      <c r="C17996" s="264" t="s">
        <v>138</v>
      </c>
      <c r="D17996" s="74" t="str">
        <f t="shared" si="563"/>
        <v>abr/2020</v>
      </c>
      <c r="E17996" s="267">
        <v>43929</v>
      </c>
      <c r="F17996" s="285">
        <v>25370</v>
      </c>
      <c r="G17996" s="285" t="s">
        <v>2229</v>
      </c>
      <c r="H17996" s="268" t="s">
        <v>5166</v>
      </c>
      <c r="I17996" s="268" t="s">
        <v>2183</v>
      </c>
      <c r="J17996" s="269">
        <v>-1323.45</v>
      </c>
      <c r="K17996" s="83" t="str">
        <f>IFERROR(IFERROR(VLOOKUP(I17996,'DE-PARA'!B:D,3,0),VLOOKUP(I17996,'DE-PARA'!C:D,2,0)),"NÃO ENCONTRADO")</f>
        <v>Materiais</v>
      </c>
      <c r="L17996" s="50" t="str">
        <f>VLOOKUP(K17996,'Base -Receita-Despesa'!$B:$AS,1,FALSE)</f>
        <v>Materiais</v>
      </c>
    </row>
    <row r="17997" spans="1:12" x14ac:dyDescent="0.3">
      <c r="A17997" s="82" t="str">
        <f t="shared" si="562"/>
        <v>2020</v>
      </c>
      <c r="B17997" s="263" t="s">
        <v>2228</v>
      </c>
      <c r="C17997" s="264" t="s">
        <v>138</v>
      </c>
      <c r="D17997" s="74" t="str">
        <f t="shared" si="563"/>
        <v>abr/2020</v>
      </c>
      <c r="E17997" s="267">
        <v>43929</v>
      </c>
      <c r="F17997" s="285">
        <v>25370</v>
      </c>
      <c r="G17997" s="285" t="s">
        <v>2229</v>
      </c>
      <c r="H17997" s="268" t="s">
        <v>5166</v>
      </c>
      <c r="I17997" s="268" t="s">
        <v>562</v>
      </c>
      <c r="J17997" s="268">
        <v>-31.23</v>
      </c>
      <c r="K17997" s="83" t="str">
        <f>IFERROR(IFERROR(VLOOKUP(I17997,'DE-PARA'!B:D,3,0),VLOOKUP(I17997,'DE-PARA'!C:D,2,0)),"NÃO ENCONTRADO")</f>
        <v>Outras Saídas</v>
      </c>
      <c r="L17997" s="50" t="str">
        <f>VLOOKUP(K17997,'Base -Receita-Despesa'!$B:$AS,1,FALSE)</f>
        <v>Outras Saídas</v>
      </c>
    </row>
    <row r="17998" spans="1:12" x14ac:dyDescent="0.3">
      <c r="A17998" s="82" t="str">
        <f t="shared" si="562"/>
        <v>2020</v>
      </c>
      <c r="B17998" s="263" t="s">
        <v>2228</v>
      </c>
      <c r="C17998" s="264" t="s">
        <v>138</v>
      </c>
      <c r="D17998" s="74" t="str">
        <f t="shared" si="563"/>
        <v>abr/2020</v>
      </c>
      <c r="E17998" s="267">
        <v>43929</v>
      </c>
      <c r="F17998" s="285">
        <v>2110516622</v>
      </c>
      <c r="G17998" s="285" t="s">
        <v>2229</v>
      </c>
      <c r="H17998" s="268" t="s">
        <v>4529</v>
      </c>
      <c r="I17998" s="268" t="s">
        <v>5137</v>
      </c>
      <c r="J17998" s="269">
        <v>-4576.5600000000004</v>
      </c>
      <c r="K17998" s="83" t="str">
        <f>IFERROR(IFERROR(VLOOKUP(I17998,'DE-PARA'!B:D,3,0),VLOOKUP(I17998,'DE-PARA'!C:D,2,0)),"NÃO ENCONTRADO")</f>
        <v>Concessionárias (água, luz e telefone)</v>
      </c>
      <c r="L17998" s="50" t="str">
        <f>VLOOKUP(K17998,'Base -Receita-Despesa'!$B:$AS,1,FALSE)</f>
        <v>Concessionárias (água, luz e telefone)</v>
      </c>
    </row>
    <row r="17999" spans="1:12" x14ac:dyDescent="0.3">
      <c r="A17999" s="82" t="str">
        <f t="shared" si="562"/>
        <v>2020</v>
      </c>
      <c r="B17999" s="263" t="s">
        <v>2228</v>
      </c>
      <c r="C17999" s="264" t="s">
        <v>138</v>
      </c>
      <c r="D17999" s="74" t="str">
        <f t="shared" si="563"/>
        <v>abr/2020</v>
      </c>
      <c r="E17999" s="267">
        <v>43929</v>
      </c>
      <c r="F17999" s="285">
        <v>2110516622</v>
      </c>
      <c r="G17999" s="285" t="s">
        <v>2229</v>
      </c>
      <c r="H17999" s="268" t="s">
        <v>4529</v>
      </c>
      <c r="I17999" s="268" t="s">
        <v>5137</v>
      </c>
      <c r="J17999" s="268">
        <v>-86.65</v>
      </c>
      <c r="K17999" s="83" t="str">
        <f>IFERROR(IFERROR(VLOOKUP(I17999,'DE-PARA'!B:D,3,0),VLOOKUP(I17999,'DE-PARA'!C:D,2,0)),"NÃO ENCONTRADO")</f>
        <v>Concessionárias (água, luz e telefone)</v>
      </c>
      <c r="L17999" s="50" t="str">
        <f>VLOOKUP(K17999,'Base -Receita-Despesa'!$B:$AS,1,FALSE)</f>
        <v>Concessionárias (água, luz e telefone)</v>
      </c>
    </row>
    <row r="18000" spans="1:12" x14ac:dyDescent="0.3">
      <c r="A18000" s="82" t="str">
        <f t="shared" si="562"/>
        <v>2020</v>
      </c>
      <c r="B18000" s="263" t="s">
        <v>2228</v>
      </c>
      <c r="C18000" s="264" t="s">
        <v>138</v>
      </c>
      <c r="D18000" s="74" t="str">
        <f t="shared" si="563"/>
        <v>abr/2020</v>
      </c>
      <c r="E18000" s="267">
        <v>43929</v>
      </c>
      <c r="F18000" s="285" t="s">
        <v>5395</v>
      </c>
      <c r="G18000" s="285" t="s">
        <v>2229</v>
      </c>
      <c r="H18000" s="268" t="s">
        <v>3762</v>
      </c>
      <c r="I18000" s="268" t="s">
        <v>176</v>
      </c>
      <c r="J18000" s="269">
        <v>-1388.76</v>
      </c>
      <c r="K18000" s="83" t="str">
        <f>IFERROR(IFERROR(VLOOKUP(I18000,'DE-PARA'!B:D,3,0),VLOOKUP(I18000,'DE-PARA'!C:D,2,0)),"NÃO ENCONTRADO")</f>
        <v>Pessoal</v>
      </c>
      <c r="L18000" s="50" t="str">
        <f>VLOOKUP(K18000,'Base -Receita-Despesa'!$B:$AS,1,FALSE)</f>
        <v>Pessoal</v>
      </c>
    </row>
    <row r="18001" spans="1:12" x14ac:dyDescent="0.3">
      <c r="A18001" s="82" t="str">
        <f t="shared" si="562"/>
        <v>2020</v>
      </c>
      <c r="B18001" s="263" t="s">
        <v>2228</v>
      </c>
      <c r="C18001" s="264" t="s">
        <v>138</v>
      </c>
      <c r="D18001" s="74" t="str">
        <f t="shared" si="563"/>
        <v>abr/2020</v>
      </c>
      <c r="E18001" s="267">
        <v>43929</v>
      </c>
      <c r="F18001" s="285" t="s">
        <v>5396</v>
      </c>
      <c r="G18001" s="285" t="s">
        <v>2229</v>
      </c>
      <c r="H18001" s="268" t="s">
        <v>1504</v>
      </c>
      <c r="I18001" s="268" t="s">
        <v>176</v>
      </c>
      <c r="J18001" s="269">
        <v>-1692.05</v>
      </c>
      <c r="K18001" s="83" t="str">
        <f>IFERROR(IFERROR(VLOOKUP(I18001,'DE-PARA'!B:D,3,0),VLOOKUP(I18001,'DE-PARA'!C:D,2,0)),"NÃO ENCONTRADO")</f>
        <v>Pessoal</v>
      </c>
      <c r="L18001" s="50" t="str">
        <f>VLOOKUP(K18001,'Base -Receita-Despesa'!$B:$AS,1,FALSE)</f>
        <v>Pessoal</v>
      </c>
    </row>
    <row r="18002" spans="1:12" x14ac:dyDescent="0.3">
      <c r="A18002" s="82" t="str">
        <f t="shared" si="562"/>
        <v>2020</v>
      </c>
      <c r="B18002" s="263" t="s">
        <v>2228</v>
      </c>
      <c r="C18002" s="264" t="s">
        <v>138</v>
      </c>
      <c r="D18002" s="74" t="str">
        <f t="shared" si="563"/>
        <v>abr/2020</v>
      </c>
      <c r="E18002" s="267">
        <v>43929</v>
      </c>
      <c r="F18002" s="285" t="s">
        <v>5397</v>
      </c>
      <c r="G18002" s="285" t="s">
        <v>2229</v>
      </c>
      <c r="H18002" s="268" t="s">
        <v>5398</v>
      </c>
      <c r="I18002" s="268" t="s">
        <v>176</v>
      </c>
      <c r="J18002" s="269">
        <v>-1716.9</v>
      </c>
      <c r="K18002" s="83" t="str">
        <f>IFERROR(IFERROR(VLOOKUP(I18002,'DE-PARA'!B:D,3,0),VLOOKUP(I18002,'DE-PARA'!C:D,2,0)),"NÃO ENCONTRADO")</f>
        <v>Pessoal</v>
      </c>
      <c r="L18002" s="50" t="str">
        <f>VLOOKUP(K18002,'Base -Receita-Despesa'!$B:$AS,1,FALSE)</f>
        <v>Pessoal</v>
      </c>
    </row>
    <row r="18003" spans="1:12" x14ac:dyDescent="0.3">
      <c r="A18003" s="82" t="str">
        <f t="shared" si="562"/>
        <v>2020</v>
      </c>
      <c r="B18003" s="263" t="s">
        <v>2228</v>
      </c>
      <c r="C18003" s="264" t="s">
        <v>138</v>
      </c>
      <c r="D18003" s="74" t="str">
        <f t="shared" si="563"/>
        <v>abr/2020</v>
      </c>
      <c r="E18003" s="267">
        <v>43929</v>
      </c>
      <c r="F18003" s="285" t="s">
        <v>5399</v>
      </c>
      <c r="G18003" s="285" t="s">
        <v>2229</v>
      </c>
      <c r="H18003" s="268" t="s">
        <v>5400</v>
      </c>
      <c r="I18003" s="268" t="s">
        <v>176</v>
      </c>
      <c r="J18003" s="268">
        <v>-446.33</v>
      </c>
      <c r="K18003" s="83" t="str">
        <f>IFERROR(IFERROR(VLOOKUP(I18003,'DE-PARA'!B:D,3,0),VLOOKUP(I18003,'DE-PARA'!C:D,2,0)),"NÃO ENCONTRADO")</f>
        <v>Pessoal</v>
      </c>
      <c r="L18003" s="50" t="str">
        <f>VLOOKUP(K18003,'Base -Receita-Despesa'!$B:$AS,1,FALSE)</f>
        <v>Pessoal</v>
      </c>
    </row>
    <row r="18004" spans="1:12" x14ac:dyDescent="0.3">
      <c r="A18004" s="82" t="str">
        <f t="shared" si="562"/>
        <v>2020</v>
      </c>
      <c r="B18004" s="263" t="s">
        <v>2228</v>
      </c>
      <c r="C18004" s="264" t="s">
        <v>138</v>
      </c>
      <c r="D18004" s="74" t="str">
        <f t="shared" si="563"/>
        <v>abr/2020</v>
      </c>
      <c r="E18004" s="267">
        <v>43929</v>
      </c>
      <c r="F18004" s="285" t="s">
        <v>5401</v>
      </c>
      <c r="G18004" s="285" t="s">
        <v>2229</v>
      </c>
      <c r="H18004" s="268" t="s">
        <v>3427</v>
      </c>
      <c r="I18004" s="268" t="s">
        <v>176</v>
      </c>
      <c r="J18004" s="269">
        <v>-1388.76</v>
      </c>
      <c r="K18004" s="83" t="str">
        <f>IFERROR(IFERROR(VLOOKUP(I18004,'DE-PARA'!B:D,3,0),VLOOKUP(I18004,'DE-PARA'!C:D,2,0)),"NÃO ENCONTRADO")</f>
        <v>Pessoal</v>
      </c>
      <c r="L18004" s="50" t="str">
        <f>VLOOKUP(K18004,'Base -Receita-Despesa'!$B:$AS,1,FALSE)</f>
        <v>Pessoal</v>
      </c>
    </row>
    <row r="18005" spans="1:12" x14ac:dyDescent="0.3">
      <c r="A18005" s="82" t="str">
        <f t="shared" si="562"/>
        <v>2020</v>
      </c>
      <c r="B18005" s="263" t="s">
        <v>2228</v>
      </c>
      <c r="C18005" s="264" t="s">
        <v>138</v>
      </c>
      <c r="D18005" s="74" t="str">
        <f t="shared" si="563"/>
        <v>abr/2020</v>
      </c>
      <c r="E18005" s="267">
        <v>43929</v>
      </c>
      <c r="F18005" s="285" t="s">
        <v>5402</v>
      </c>
      <c r="G18005" s="285" t="s">
        <v>2229</v>
      </c>
      <c r="H18005" s="268" t="s">
        <v>5209</v>
      </c>
      <c r="I18005" s="268" t="s">
        <v>176</v>
      </c>
      <c r="J18005" s="269">
        <v>-2112.3000000000002</v>
      </c>
      <c r="K18005" s="83" t="str">
        <f>IFERROR(IFERROR(VLOOKUP(I18005,'DE-PARA'!B:D,3,0),VLOOKUP(I18005,'DE-PARA'!C:D,2,0)),"NÃO ENCONTRADO")</f>
        <v>Pessoal</v>
      </c>
      <c r="L18005" s="50" t="str">
        <f>VLOOKUP(K18005,'Base -Receita-Despesa'!$B:$AS,1,FALSE)</f>
        <v>Pessoal</v>
      </c>
    </row>
    <row r="18006" spans="1:12" x14ac:dyDescent="0.3">
      <c r="A18006" s="82" t="str">
        <f t="shared" si="562"/>
        <v>2020</v>
      </c>
      <c r="B18006" s="263" t="s">
        <v>2228</v>
      </c>
      <c r="C18006" s="264" t="s">
        <v>138</v>
      </c>
      <c r="D18006" s="74" t="str">
        <f t="shared" si="563"/>
        <v>abr/2020</v>
      </c>
      <c r="E18006" s="267">
        <v>43929</v>
      </c>
      <c r="F18006" s="285" t="s">
        <v>5403</v>
      </c>
      <c r="G18006" s="285" t="s">
        <v>2229</v>
      </c>
      <c r="H18006" s="268" t="s">
        <v>3379</v>
      </c>
      <c r="I18006" s="268" t="s">
        <v>176</v>
      </c>
      <c r="J18006" s="269">
        <v>-3931.78</v>
      </c>
      <c r="K18006" s="83" t="str">
        <f>IFERROR(IFERROR(VLOOKUP(I18006,'DE-PARA'!B:D,3,0),VLOOKUP(I18006,'DE-PARA'!C:D,2,0)),"NÃO ENCONTRADO")</f>
        <v>Pessoal</v>
      </c>
      <c r="L18006" s="50" t="str">
        <f>VLOOKUP(K18006,'Base -Receita-Despesa'!$B:$AS,1,FALSE)</f>
        <v>Pessoal</v>
      </c>
    </row>
    <row r="18007" spans="1:12" x14ac:dyDescent="0.3">
      <c r="A18007" s="82" t="str">
        <f t="shared" si="562"/>
        <v>2020</v>
      </c>
      <c r="B18007" s="263" t="s">
        <v>2228</v>
      </c>
      <c r="C18007" s="264" t="s">
        <v>138</v>
      </c>
      <c r="D18007" s="74" t="str">
        <f t="shared" si="563"/>
        <v>abr/2020</v>
      </c>
      <c r="E18007" s="267">
        <v>43929</v>
      </c>
      <c r="F18007" s="285" t="s">
        <v>1261</v>
      </c>
      <c r="G18007" s="285" t="s">
        <v>2229</v>
      </c>
      <c r="H18007" s="268" t="s">
        <v>262</v>
      </c>
      <c r="I18007" s="268" t="s">
        <v>135</v>
      </c>
      <c r="J18007" s="268">
        <v>-218.94</v>
      </c>
      <c r="K18007" s="83" t="str">
        <f>IFERROR(IFERROR(VLOOKUP(I18007,'DE-PARA'!B:D,3,0),VLOOKUP(I18007,'DE-PARA'!C:D,2,0)),"NÃO ENCONTRADO")</f>
        <v>Outras Saídas</v>
      </c>
      <c r="L18007" s="50" t="str">
        <f>VLOOKUP(K18007,'Base -Receita-Despesa'!$B:$AS,1,FALSE)</f>
        <v>Outras Saídas</v>
      </c>
    </row>
    <row r="18008" spans="1:12" x14ac:dyDescent="0.3">
      <c r="A18008" s="82" t="str">
        <f t="shared" si="562"/>
        <v>2020</v>
      </c>
      <c r="B18008" s="263" t="s">
        <v>2240</v>
      </c>
      <c r="C18008" s="264" t="s">
        <v>138</v>
      </c>
      <c r="D18008" s="74" t="str">
        <f t="shared" si="563"/>
        <v>abr/2020</v>
      </c>
      <c r="E18008" s="267">
        <v>43930</v>
      </c>
      <c r="F18008" s="285" t="s">
        <v>5127</v>
      </c>
      <c r="G18008" s="285" t="s">
        <v>2229</v>
      </c>
      <c r="H18008" s="268" t="s">
        <v>2251</v>
      </c>
      <c r="I18008" s="268" t="s">
        <v>126</v>
      </c>
      <c r="J18008" s="287">
        <v>-500000</v>
      </c>
      <c r="K18008" s="83" t="str">
        <f>IFERROR(IFERROR(VLOOKUP(I18008,'DE-PARA'!B:D,3,0),VLOOKUP(I18008,'DE-PARA'!C:D,2,0)),"NÃO ENCONTRADO")</f>
        <v>TEV – Transferências Entre Contas (Entradas)</v>
      </c>
      <c r="L18008" s="50" t="str">
        <f>VLOOKUP(K18008,'Base -Receita-Despesa'!$B:$AS,1,FALSE)</f>
        <v>TEV – Transferências Entre Contas (Entradas)</v>
      </c>
    </row>
    <row r="18009" spans="1:12" x14ac:dyDescent="0.3">
      <c r="A18009" s="82" t="str">
        <f t="shared" si="562"/>
        <v>2020</v>
      </c>
      <c r="B18009" s="263" t="s">
        <v>2240</v>
      </c>
      <c r="C18009" s="264" t="s">
        <v>138</v>
      </c>
      <c r="D18009" s="74" t="str">
        <f t="shared" si="563"/>
        <v>abr/2020</v>
      </c>
      <c r="E18009" s="267">
        <v>43930</v>
      </c>
      <c r="F18009" s="285" t="s">
        <v>1070</v>
      </c>
      <c r="G18009" s="285" t="s">
        <v>2229</v>
      </c>
      <c r="H18009" s="268" t="s">
        <v>1071</v>
      </c>
      <c r="I18009" s="268" t="s">
        <v>2237</v>
      </c>
      <c r="J18009" s="287">
        <v>500000</v>
      </c>
      <c r="K18009" s="83" t="str">
        <f>IFERROR(IFERROR(VLOOKUP(I18009,'DE-PARA'!B:D,3,0),VLOOKUP(I18009,'DE-PARA'!C:D,2,0)),"NÃO ENCONTRADO")</f>
        <v>Entrada Conta Aplicação (+)</v>
      </c>
      <c r="L18009" s="50" t="str">
        <f>VLOOKUP(K18009,'Base -Receita-Despesa'!$B:$AS,1,FALSE)</f>
        <v>ENTRADA CONTA APLICAÇÃO (+)</v>
      </c>
    </row>
    <row r="18010" spans="1:12" x14ac:dyDescent="0.3">
      <c r="A18010" s="82" t="str">
        <f t="shared" si="562"/>
        <v>2020</v>
      </c>
      <c r="B18010" s="263" t="s">
        <v>2228</v>
      </c>
      <c r="C18010" s="264" t="s">
        <v>138</v>
      </c>
      <c r="D18010" s="74" t="str">
        <f t="shared" si="563"/>
        <v>abr/2020</v>
      </c>
      <c r="E18010" s="267">
        <v>43930</v>
      </c>
      <c r="F18010" s="285" t="s">
        <v>5130</v>
      </c>
      <c r="G18010" s="285" t="s">
        <v>2229</v>
      </c>
      <c r="H18010" s="268" t="s">
        <v>72</v>
      </c>
      <c r="I18010" s="268" t="s">
        <v>1064</v>
      </c>
      <c r="J18010" s="269">
        <v>-553000</v>
      </c>
      <c r="K18010" s="83" t="str">
        <f>IFERROR(IFERROR(VLOOKUP(I18010,'DE-PARA'!B:D,3,0),VLOOKUP(I18010,'DE-PARA'!C:D,2,0)),"NÃO ENCONTRADO")</f>
        <v>Saídas Da C/A Por Regates (-)</v>
      </c>
      <c r="L18010" s="50" t="str">
        <f>VLOOKUP(K18010,'Base -Receita-Despesa'!$B:$AS,1,FALSE)</f>
        <v>SAÍDAS DA C/A POR REGATES (-)</v>
      </c>
    </row>
    <row r="18011" spans="1:12" x14ac:dyDescent="0.3">
      <c r="A18011" s="82" t="str">
        <f t="shared" si="562"/>
        <v>2020</v>
      </c>
      <c r="B18011" s="263" t="s">
        <v>2228</v>
      </c>
      <c r="C18011" s="264" t="s">
        <v>138</v>
      </c>
      <c r="D18011" s="74" t="str">
        <f t="shared" si="563"/>
        <v>abr/2020</v>
      </c>
      <c r="E18011" s="267">
        <v>43930</v>
      </c>
      <c r="F18011" s="285" t="s">
        <v>5404</v>
      </c>
      <c r="G18011" s="285" t="s">
        <v>2229</v>
      </c>
      <c r="H18011" s="268" t="s">
        <v>4366</v>
      </c>
      <c r="I18011" s="268" t="s">
        <v>176</v>
      </c>
      <c r="J18011" s="269">
        <v>1239.69</v>
      </c>
      <c r="K18011" s="83" t="str">
        <f>IFERROR(IFERROR(VLOOKUP(I18011,'DE-PARA'!B:D,3,0),VLOOKUP(I18011,'DE-PARA'!C:D,2,0)),"NÃO ENCONTRADO")</f>
        <v>Pessoal</v>
      </c>
      <c r="L18011" s="50" t="str">
        <f>VLOOKUP(K18011,'Base -Receita-Despesa'!$B:$AS,1,FALSE)</f>
        <v>Pessoal</v>
      </c>
    </row>
    <row r="18012" spans="1:12" x14ac:dyDescent="0.3">
      <c r="A18012" s="82" t="str">
        <f t="shared" si="562"/>
        <v>2020</v>
      </c>
      <c r="B18012" s="263" t="s">
        <v>2228</v>
      </c>
      <c r="C18012" s="264" t="s">
        <v>138</v>
      </c>
      <c r="D18012" s="74" t="str">
        <f t="shared" si="563"/>
        <v>abr/2020</v>
      </c>
      <c r="E18012" s="267">
        <v>43930</v>
      </c>
      <c r="F18012" s="285" t="s">
        <v>5127</v>
      </c>
      <c r="G18012" s="285" t="s">
        <v>2229</v>
      </c>
      <c r="H18012" s="268" t="s">
        <v>2251</v>
      </c>
      <c r="I18012" s="268" t="s">
        <v>126</v>
      </c>
      <c r="J18012" s="269">
        <v>500000</v>
      </c>
      <c r="K18012" s="83" t="str">
        <f>IFERROR(IFERROR(VLOOKUP(I18012,'DE-PARA'!B:D,3,0),VLOOKUP(I18012,'DE-PARA'!C:D,2,0)),"NÃO ENCONTRADO")</f>
        <v>TEV – Transferências Entre Contas (Entradas)</v>
      </c>
      <c r="L18012" s="50" t="str">
        <f>VLOOKUP(K18012,'Base -Receita-Despesa'!$B:$AS,1,FALSE)</f>
        <v>TEV – Transferências Entre Contas (Entradas)</v>
      </c>
    </row>
    <row r="18013" spans="1:12" x14ac:dyDescent="0.3">
      <c r="A18013" s="82" t="str">
        <f t="shared" si="562"/>
        <v>2020</v>
      </c>
      <c r="B18013" s="263" t="s">
        <v>2228</v>
      </c>
      <c r="C18013" s="264" t="s">
        <v>138</v>
      </c>
      <c r="D18013" s="74" t="str">
        <f t="shared" si="563"/>
        <v>abr/2020</v>
      </c>
      <c r="E18013" s="267">
        <v>43930</v>
      </c>
      <c r="F18013" s="285" t="s">
        <v>5405</v>
      </c>
      <c r="G18013" s="285" t="s">
        <v>2229</v>
      </c>
      <c r="H18013" s="268" t="s">
        <v>5406</v>
      </c>
      <c r="I18013" s="268" t="s">
        <v>176</v>
      </c>
      <c r="J18013" s="268">
        <v>-296.52</v>
      </c>
      <c r="K18013" s="83" t="str">
        <f>IFERROR(IFERROR(VLOOKUP(I18013,'DE-PARA'!B:D,3,0),VLOOKUP(I18013,'DE-PARA'!C:D,2,0)),"NÃO ENCONTRADO")</f>
        <v>Pessoal</v>
      </c>
      <c r="L18013" s="50" t="str">
        <f>VLOOKUP(K18013,'Base -Receita-Despesa'!$B:$AS,1,FALSE)</f>
        <v>Pessoal</v>
      </c>
    </row>
    <row r="18014" spans="1:12" x14ac:dyDescent="0.3">
      <c r="A18014" s="82" t="str">
        <f t="shared" si="562"/>
        <v>2020</v>
      </c>
      <c r="B18014" s="263" t="s">
        <v>2228</v>
      </c>
      <c r="C18014" s="264" t="s">
        <v>138</v>
      </c>
      <c r="D18014" s="74" t="str">
        <f t="shared" si="563"/>
        <v>abr/2020</v>
      </c>
      <c r="E18014" s="267">
        <v>43930</v>
      </c>
      <c r="F18014" s="285" t="s">
        <v>5407</v>
      </c>
      <c r="G18014" s="285" t="s">
        <v>2229</v>
      </c>
      <c r="H18014" s="268" t="s">
        <v>2868</v>
      </c>
      <c r="I18014" s="268" t="s">
        <v>176</v>
      </c>
      <c r="J18014" s="269">
        <v>-1537.97</v>
      </c>
      <c r="K18014" s="83" t="str">
        <f>IFERROR(IFERROR(VLOOKUP(I18014,'DE-PARA'!B:D,3,0),VLOOKUP(I18014,'DE-PARA'!C:D,2,0)),"NÃO ENCONTRADO")</f>
        <v>Pessoal</v>
      </c>
      <c r="L18014" s="50" t="str">
        <f>VLOOKUP(K18014,'Base -Receita-Despesa'!$B:$AS,1,FALSE)</f>
        <v>Pessoal</v>
      </c>
    </row>
    <row r="18015" spans="1:12" x14ac:dyDescent="0.3">
      <c r="A18015" s="82" t="str">
        <f t="shared" si="562"/>
        <v>2020</v>
      </c>
      <c r="B18015" s="263" t="s">
        <v>2228</v>
      </c>
      <c r="C18015" s="264" t="s">
        <v>138</v>
      </c>
      <c r="D18015" s="74" t="str">
        <f t="shared" si="563"/>
        <v>abr/2020</v>
      </c>
      <c r="E18015" s="267">
        <v>43930</v>
      </c>
      <c r="F18015" s="285" t="s">
        <v>5404</v>
      </c>
      <c r="G18015" s="285" t="s">
        <v>2229</v>
      </c>
      <c r="H18015" s="268" t="s">
        <v>4366</v>
      </c>
      <c r="I18015" s="268" t="s">
        <v>176</v>
      </c>
      <c r="J18015" s="269">
        <v>-1239.69</v>
      </c>
      <c r="K18015" s="83" t="str">
        <f>IFERROR(IFERROR(VLOOKUP(I18015,'DE-PARA'!B:D,3,0),VLOOKUP(I18015,'DE-PARA'!C:D,2,0)),"NÃO ENCONTRADO")</f>
        <v>Pessoal</v>
      </c>
      <c r="L18015" s="50" t="str">
        <f>VLOOKUP(K18015,'Base -Receita-Despesa'!$B:$AS,1,FALSE)</f>
        <v>Pessoal</v>
      </c>
    </row>
    <row r="18016" spans="1:12" x14ac:dyDescent="0.3">
      <c r="A18016" s="82" t="str">
        <f t="shared" si="562"/>
        <v>2020</v>
      </c>
      <c r="B18016" s="263" t="s">
        <v>2228</v>
      </c>
      <c r="C18016" s="264" t="s">
        <v>138</v>
      </c>
      <c r="D18016" s="74" t="str">
        <f t="shared" si="563"/>
        <v>abr/2020</v>
      </c>
      <c r="E18016" s="267">
        <v>43930</v>
      </c>
      <c r="F18016" s="285" t="s">
        <v>5408</v>
      </c>
      <c r="G18016" s="285" t="s">
        <v>2229</v>
      </c>
      <c r="H18016" s="268" t="s">
        <v>5409</v>
      </c>
      <c r="I18016" s="268" t="s">
        <v>176</v>
      </c>
      <c r="J18016" s="269">
        <v>-1537.97</v>
      </c>
      <c r="K18016" s="83" t="str">
        <f>IFERROR(IFERROR(VLOOKUP(I18016,'DE-PARA'!B:D,3,0),VLOOKUP(I18016,'DE-PARA'!C:D,2,0)),"NÃO ENCONTRADO")</f>
        <v>Pessoal</v>
      </c>
      <c r="L18016" s="50" t="str">
        <f>VLOOKUP(K18016,'Base -Receita-Despesa'!$B:$AS,1,FALSE)</f>
        <v>Pessoal</v>
      </c>
    </row>
    <row r="18017" spans="1:12" x14ac:dyDescent="0.3">
      <c r="A18017" s="82" t="str">
        <f t="shared" si="562"/>
        <v>2020</v>
      </c>
      <c r="B18017" s="263" t="s">
        <v>2228</v>
      </c>
      <c r="C18017" s="264" t="s">
        <v>138</v>
      </c>
      <c r="D18017" s="74" t="str">
        <f t="shared" si="563"/>
        <v>abr/2020</v>
      </c>
      <c r="E18017" s="267">
        <v>43930</v>
      </c>
      <c r="F18017" s="285">
        <v>5502</v>
      </c>
      <c r="G18017" s="285" t="s">
        <v>2229</v>
      </c>
      <c r="H18017" s="268" t="s">
        <v>5410</v>
      </c>
      <c r="I18017" s="268" t="s">
        <v>2182</v>
      </c>
      <c r="J18017" s="268">
        <v>-112</v>
      </c>
      <c r="K18017" s="83" t="str">
        <f>IFERROR(IFERROR(VLOOKUP(I18017,'DE-PARA'!B:D,3,0),VLOOKUP(I18017,'DE-PARA'!C:D,2,0)),"NÃO ENCONTRADO")</f>
        <v>Materiais</v>
      </c>
      <c r="L18017" s="50" t="str">
        <f>VLOOKUP(K18017,'Base -Receita-Despesa'!$B:$AS,1,FALSE)</f>
        <v>Materiais</v>
      </c>
    </row>
    <row r="18018" spans="1:12" x14ac:dyDescent="0.3">
      <c r="A18018" s="82" t="str">
        <f t="shared" si="562"/>
        <v>2020</v>
      </c>
      <c r="B18018" s="263" t="s">
        <v>2228</v>
      </c>
      <c r="C18018" s="264" t="s">
        <v>138</v>
      </c>
      <c r="D18018" s="74" t="str">
        <f t="shared" si="563"/>
        <v>abr/2020</v>
      </c>
      <c r="E18018" s="267">
        <v>43930</v>
      </c>
      <c r="F18018" s="285" t="s">
        <v>5411</v>
      </c>
      <c r="G18018" s="285" t="s">
        <v>2229</v>
      </c>
      <c r="H18018" s="268" t="s">
        <v>5412</v>
      </c>
      <c r="I18018" s="268" t="s">
        <v>176</v>
      </c>
      <c r="J18018" s="269">
        <v>-1528.01</v>
      </c>
      <c r="K18018" s="83" t="str">
        <f>IFERROR(IFERROR(VLOOKUP(I18018,'DE-PARA'!B:D,3,0),VLOOKUP(I18018,'DE-PARA'!C:D,2,0)),"NÃO ENCONTRADO")</f>
        <v>Pessoal</v>
      </c>
      <c r="L18018" s="50" t="str">
        <f>VLOOKUP(K18018,'Base -Receita-Despesa'!$B:$AS,1,FALSE)</f>
        <v>Pessoal</v>
      </c>
    </row>
    <row r="18019" spans="1:12" x14ac:dyDescent="0.3">
      <c r="A18019" s="82" t="str">
        <f t="shared" si="562"/>
        <v>2020</v>
      </c>
      <c r="B18019" s="263" t="s">
        <v>2228</v>
      </c>
      <c r="C18019" s="264" t="s">
        <v>138</v>
      </c>
      <c r="D18019" s="74" t="str">
        <f t="shared" si="563"/>
        <v>abr/2020</v>
      </c>
      <c r="E18019" s="267">
        <v>43930</v>
      </c>
      <c r="F18019" s="285" t="s">
        <v>5413</v>
      </c>
      <c r="G18019" s="285" t="s">
        <v>2229</v>
      </c>
      <c r="H18019" s="268" t="s">
        <v>5414</v>
      </c>
      <c r="I18019" s="268" t="s">
        <v>176</v>
      </c>
      <c r="J18019" s="269">
        <v>-1388.76</v>
      </c>
      <c r="K18019" s="83" t="str">
        <f>IFERROR(IFERROR(VLOOKUP(I18019,'DE-PARA'!B:D,3,0),VLOOKUP(I18019,'DE-PARA'!C:D,2,0)),"NÃO ENCONTRADO")</f>
        <v>Pessoal</v>
      </c>
      <c r="L18019" s="50" t="str">
        <f>VLOOKUP(K18019,'Base -Receita-Despesa'!$B:$AS,1,FALSE)</f>
        <v>Pessoal</v>
      </c>
    </row>
    <row r="18020" spans="1:12" x14ac:dyDescent="0.3">
      <c r="A18020" s="82" t="str">
        <f t="shared" si="562"/>
        <v>2020</v>
      </c>
      <c r="B18020" s="263" t="s">
        <v>2228</v>
      </c>
      <c r="C18020" s="264" t="s">
        <v>138</v>
      </c>
      <c r="D18020" s="74" t="str">
        <f t="shared" si="563"/>
        <v>abr/2020</v>
      </c>
      <c r="E18020" s="267">
        <v>43930</v>
      </c>
      <c r="F18020" s="285" t="s">
        <v>5404</v>
      </c>
      <c r="G18020" s="285" t="s">
        <v>2229</v>
      </c>
      <c r="H18020" s="268" t="s">
        <v>4366</v>
      </c>
      <c r="I18020" s="268" t="s">
        <v>176</v>
      </c>
      <c r="J18020" s="269">
        <v>-1239.69</v>
      </c>
      <c r="K18020" s="83" t="str">
        <f>IFERROR(IFERROR(VLOOKUP(I18020,'DE-PARA'!B:D,3,0),VLOOKUP(I18020,'DE-PARA'!C:D,2,0)),"NÃO ENCONTRADO")</f>
        <v>Pessoal</v>
      </c>
      <c r="L18020" s="50" t="str">
        <f>VLOOKUP(K18020,'Base -Receita-Despesa'!$B:$AS,1,FALSE)</f>
        <v>Pessoal</v>
      </c>
    </row>
    <row r="18021" spans="1:12" x14ac:dyDescent="0.3">
      <c r="A18021" s="82" t="str">
        <f t="shared" si="562"/>
        <v>2020</v>
      </c>
      <c r="B18021" s="263" t="s">
        <v>2228</v>
      </c>
      <c r="C18021" s="264" t="s">
        <v>138</v>
      </c>
      <c r="D18021" s="74" t="str">
        <f t="shared" si="563"/>
        <v>abr/2020</v>
      </c>
      <c r="E18021" s="267">
        <v>43930</v>
      </c>
      <c r="F18021" s="285" t="s">
        <v>1261</v>
      </c>
      <c r="G18021" s="285" t="s">
        <v>2229</v>
      </c>
      <c r="H18021" s="268" t="s">
        <v>2250</v>
      </c>
      <c r="I18021" s="268" t="s">
        <v>135</v>
      </c>
      <c r="J18021" s="268">
        <v>-9.5</v>
      </c>
      <c r="K18021" s="83" t="str">
        <f>IFERROR(IFERROR(VLOOKUP(I18021,'DE-PARA'!B:D,3,0),VLOOKUP(I18021,'DE-PARA'!C:D,2,0)),"NÃO ENCONTRADO")</f>
        <v>Outras Saídas</v>
      </c>
      <c r="L18021" s="50" t="str">
        <f>VLOOKUP(K18021,'Base -Receita-Despesa'!$B:$AS,1,FALSE)</f>
        <v>Outras Saídas</v>
      </c>
    </row>
    <row r="18022" spans="1:12" x14ac:dyDescent="0.3">
      <c r="A18022" s="82" t="str">
        <f t="shared" si="562"/>
        <v>2020</v>
      </c>
      <c r="B18022" s="263" t="s">
        <v>2228</v>
      </c>
      <c r="C18022" s="264" t="s">
        <v>138</v>
      </c>
      <c r="D18022" s="74" t="str">
        <f t="shared" si="563"/>
        <v>abr/2020</v>
      </c>
      <c r="E18022" s="267">
        <v>43930</v>
      </c>
      <c r="F18022" s="285" t="s">
        <v>1261</v>
      </c>
      <c r="G18022" s="285" t="s">
        <v>2229</v>
      </c>
      <c r="H18022" s="268" t="s">
        <v>2250</v>
      </c>
      <c r="I18022" s="268" t="s">
        <v>135</v>
      </c>
      <c r="J18022" s="268">
        <v>-9.5</v>
      </c>
      <c r="K18022" s="83" t="str">
        <f>IFERROR(IFERROR(VLOOKUP(I18022,'DE-PARA'!B:D,3,0),VLOOKUP(I18022,'DE-PARA'!C:D,2,0)),"NÃO ENCONTRADO")</f>
        <v>Outras Saídas</v>
      </c>
      <c r="L18022" s="50" t="str">
        <f>VLOOKUP(K18022,'Base -Receita-Despesa'!$B:$AS,1,FALSE)</f>
        <v>Outras Saídas</v>
      </c>
    </row>
    <row r="18023" spans="1:12" x14ac:dyDescent="0.3">
      <c r="A18023" s="82" t="str">
        <f t="shared" si="562"/>
        <v>2020</v>
      </c>
      <c r="B18023" s="263" t="s">
        <v>2228</v>
      </c>
      <c r="C18023" s="264" t="s">
        <v>138</v>
      </c>
      <c r="D18023" s="74" t="str">
        <f t="shared" si="563"/>
        <v>abr/2020</v>
      </c>
      <c r="E18023" s="267">
        <v>43930</v>
      </c>
      <c r="F18023" s="285" t="s">
        <v>1261</v>
      </c>
      <c r="G18023" s="285" t="s">
        <v>2229</v>
      </c>
      <c r="H18023" s="268" t="s">
        <v>2250</v>
      </c>
      <c r="I18023" s="268" t="s">
        <v>135</v>
      </c>
      <c r="J18023" s="268">
        <v>-9.5</v>
      </c>
      <c r="K18023" s="83" t="str">
        <f>IFERROR(IFERROR(VLOOKUP(I18023,'DE-PARA'!B:D,3,0),VLOOKUP(I18023,'DE-PARA'!C:D,2,0)),"NÃO ENCONTRADO")</f>
        <v>Outras Saídas</v>
      </c>
      <c r="L18023" s="50" t="str">
        <f>VLOOKUP(K18023,'Base -Receita-Despesa'!$B:$AS,1,FALSE)</f>
        <v>Outras Saídas</v>
      </c>
    </row>
    <row r="18024" spans="1:12" x14ac:dyDescent="0.3">
      <c r="A18024" s="82" t="str">
        <f t="shared" si="562"/>
        <v>2020</v>
      </c>
      <c r="B18024" s="263" t="s">
        <v>2228</v>
      </c>
      <c r="C18024" s="264" t="s">
        <v>138</v>
      </c>
      <c r="D18024" s="74" t="str">
        <f t="shared" si="563"/>
        <v>abr/2020</v>
      </c>
      <c r="E18024" s="267">
        <v>43930</v>
      </c>
      <c r="F18024" s="285" t="s">
        <v>1261</v>
      </c>
      <c r="G18024" s="285" t="s">
        <v>2229</v>
      </c>
      <c r="H18024" s="268" t="s">
        <v>2250</v>
      </c>
      <c r="I18024" s="268" t="s">
        <v>135</v>
      </c>
      <c r="J18024" s="268">
        <v>-9.5</v>
      </c>
      <c r="K18024" s="83" t="str">
        <f>IFERROR(IFERROR(VLOOKUP(I18024,'DE-PARA'!B:D,3,0),VLOOKUP(I18024,'DE-PARA'!C:D,2,0)),"NÃO ENCONTRADO")</f>
        <v>Outras Saídas</v>
      </c>
      <c r="L18024" s="50" t="str">
        <f>VLOOKUP(K18024,'Base -Receita-Despesa'!$B:$AS,1,FALSE)</f>
        <v>Outras Saídas</v>
      </c>
    </row>
    <row r="18025" spans="1:12" x14ac:dyDescent="0.3">
      <c r="A18025" s="82" t="str">
        <f t="shared" si="562"/>
        <v>2020</v>
      </c>
      <c r="B18025" s="263" t="s">
        <v>2228</v>
      </c>
      <c r="C18025" s="264" t="s">
        <v>138</v>
      </c>
      <c r="D18025" s="74" t="str">
        <f t="shared" si="563"/>
        <v>abr/2020</v>
      </c>
      <c r="E18025" s="267">
        <v>43930</v>
      </c>
      <c r="F18025" s="285" t="s">
        <v>1261</v>
      </c>
      <c r="G18025" s="285" t="s">
        <v>2229</v>
      </c>
      <c r="H18025" s="268" t="s">
        <v>2250</v>
      </c>
      <c r="I18025" s="268" t="s">
        <v>135</v>
      </c>
      <c r="J18025" s="268">
        <v>-9.5</v>
      </c>
      <c r="K18025" s="83" t="str">
        <f>IFERROR(IFERROR(VLOOKUP(I18025,'DE-PARA'!B:D,3,0),VLOOKUP(I18025,'DE-PARA'!C:D,2,0)),"NÃO ENCONTRADO")</f>
        <v>Outras Saídas</v>
      </c>
      <c r="L18025" s="50" t="str">
        <f>VLOOKUP(K18025,'Base -Receita-Despesa'!$B:$AS,1,FALSE)</f>
        <v>Outras Saídas</v>
      </c>
    </row>
    <row r="18026" spans="1:12" x14ac:dyDescent="0.3">
      <c r="A18026" s="82" t="str">
        <f t="shared" ref="A18026:A18089" si="564">IF(K18026="NÃO ENCONTRADO",0,RIGHT(D18026,4))</f>
        <v>2020</v>
      </c>
      <c r="B18026" s="263" t="s">
        <v>2228</v>
      </c>
      <c r="C18026" s="264" t="s">
        <v>138</v>
      </c>
      <c r="D18026" s="74" t="str">
        <f t="shared" si="563"/>
        <v>abr/2020</v>
      </c>
      <c r="E18026" s="267">
        <v>43930</v>
      </c>
      <c r="F18026" s="285" t="s">
        <v>1261</v>
      </c>
      <c r="G18026" s="285" t="s">
        <v>2229</v>
      </c>
      <c r="H18026" s="268" t="s">
        <v>262</v>
      </c>
      <c r="I18026" s="268" t="s">
        <v>135</v>
      </c>
      <c r="J18026" s="268">
        <v>-29.52</v>
      </c>
      <c r="K18026" s="83" t="str">
        <f>IFERROR(IFERROR(VLOOKUP(I18026,'DE-PARA'!B:D,3,0),VLOOKUP(I18026,'DE-PARA'!C:D,2,0)),"NÃO ENCONTRADO")</f>
        <v>Outras Saídas</v>
      </c>
      <c r="L18026" s="50" t="str">
        <f>VLOOKUP(K18026,'Base -Receita-Despesa'!$B:$AS,1,FALSE)</f>
        <v>Outras Saídas</v>
      </c>
    </row>
    <row r="18027" spans="1:12" x14ac:dyDescent="0.3">
      <c r="A18027" s="82" t="str">
        <f t="shared" si="564"/>
        <v>2020</v>
      </c>
      <c r="B18027" s="263" t="s">
        <v>2240</v>
      </c>
      <c r="C18027" s="264" t="s">
        <v>138</v>
      </c>
      <c r="D18027" s="74" t="str">
        <f t="shared" si="563"/>
        <v>abr/2020</v>
      </c>
      <c r="E18027" s="267">
        <v>43934</v>
      </c>
      <c r="F18027" s="285" t="s">
        <v>5127</v>
      </c>
      <c r="G18027" s="285" t="s">
        <v>2229</v>
      </c>
      <c r="H18027" s="268" t="s">
        <v>2251</v>
      </c>
      <c r="I18027" s="268" t="s">
        <v>126</v>
      </c>
      <c r="J18027" s="287">
        <v>-500000</v>
      </c>
      <c r="K18027" s="83" t="str">
        <f>IFERROR(IFERROR(VLOOKUP(I18027,'DE-PARA'!B:D,3,0),VLOOKUP(I18027,'DE-PARA'!C:D,2,0)),"NÃO ENCONTRADO")</f>
        <v>TEV – Transferências Entre Contas (Entradas)</v>
      </c>
      <c r="L18027" s="50" t="str">
        <f>VLOOKUP(K18027,'Base -Receita-Despesa'!$B:$AS,1,FALSE)</f>
        <v>TEV – Transferências Entre Contas (Entradas)</v>
      </c>
    </row>
    <row r="18028" spans="1:12" x14ac:dyDescent="0.3">
      <c r="A18028" s="82" t="str">
        <f t="shared" si="564"/>
        <v>2020</v>
      </c>
      <c r="B18028" s="263" t="s">
        <v>2240</v>
      </c>
      <c r="C18028" s="264" t="s">
        <v>138</v>
      </c>
      <c r="D18028" s="74" t="str">
        <f t="shared" si="563"/>
        <v>abr/2020</v>
      </c>
      <c r="E18028" s="267">
        <v>43934</v>
      </c>
      <c r="F18028" s="285" t="s">
        <v>1070</v>
      </c>
      <c r="G18028" s="285" t="s">
        <v>2229</v>
      </c>
      <c r="H18028" s="268" t="s">
        <v>1071</v>
      </c>
      <c r="I18028" s="268" t="s">
        <v>2237</v>
      </c>
      <c r="J18028" s="287">
        <v>500000</v>
      </c>
      <c r="K18028" s="83" t="str">
        <f>IFERROR(IFERROR(VLOOKUP(I18028,'DE-PARA'!B:D,3,0),VLOOKUP(I18028,'DE-PARA'!C:D,2,0)),"NÃO ENCONTRADO")</f>
        <v>Entrada Conta Aplicação (+)</v>
      </c>
      <c r="L18028" s="50" t="str">
        <f>VLOOKUP(K18028,'Base -Receita-Despesa'!$B:$AS,1,FALSE)</f>
        <v>ENTRADA CONTA APLICAÇÃO (+)</v>
      </c>
    </row>
    <row r="18029" spans="1:12" x14ac:dyDescent="0.3">
      <c r="A18029" s="82" t="str">
        <f t="shared" si="564"/>
        <v>2020</v>
      </c>
      <c r="B18029" s="263" t="s">
        <v>2228</v>
      </c>
      <c r="C18029" s="264" t="s">
        <v>138</v>
      </c>
      <c r="D18029" s="74" t="str">
        <f t="shared" si="563"/>
        <v>abr/2020</v>
      </c>
      <c r="E18029" s="267">
        <v>43934</v>
      </c>
      <c r="F18029" s="285" t="s">
        <v>5130</v>
      </c>
      <c r="G18029" s="285" t="s">
        <v>2229</v>
      </c>
      <c r="H18029" s="268" t="s">
        <v>72</v>
      </c>
      <c r="I18029" s="268" t="s">
        <v>1064</v>
      </c>
      <c r="J18029" s="269">
        <v>-964359.05</v>
      </c>
      <c r="K18029" s="83" t="str">
        <f>IFERROR(IFERROR(VLOOKUP(I18029,'DE-PARA'!B:D,3,0),VLOOKUP(I18029,'DE-PARA'!C:D,2,0)),"NÃO ENCONTRADO")</f>
        <v>Saídas Da C/A Por Regates (-)</v>
      </c>
      <c r="L18029" s="50" t="str">
        <f>VLOOKUP(K18029,'Base -Receita-Despesa'!$B:$AS,1,FALSE)</f>
        <v>SAÍDAS DA C/A POR REGATES (-)</v>
      </c>
    </row>
    <row r="18030" spans="1:12" x14ac:dyDescent="0.3">
      <c r="A18030" s="82" t="str">
        <f t="shared" si="564"/>
        <v>2020</v>
      </c>
      <c r="B18030" s="263" t="s">
        <v>2228</v>
      </c>
      <c r="C18030" s="264" t="s">
        <v>138</v>
      </c>
      <c r="D18030" s="74" t="str">
        <f t="shared" si="563"/>
        <v>abr/2020</v>
      </c>
      <c r="E18030" s="267">
        <v>43934</v>
      </c>
      <c r="F18030" s="285" t="s">
        <v>5127</v>
      </c>
      <c r="G18030" s="285" t="s">
        <v>2229</v>
      </c>
      <c r="H18030" s="268" t="s">
        <v>2251</v>
      </c>
      <c r="I18030" s="268" t="s">
        <v>126</v>
      </c>
      <c r="J18030" s="269">
        <v>500000</v>
      </c>
      <c r="K18030" s="83" t="str">
        <f>IFERROR(IFERROR(VLOOKUP(I18030,'DE-PARA'!B:D,3,0),VLOOKUP(I18030,'DE-PARA'!C:D,2,0)),"NÃO ENCONTRADO")</f>
        <v>TEV – Transferências Entre Contas (Entradas)</v>
      </c>
      <c r="L18030" s="50" t="str">
        <f>VLOOKUP(K18030,'Base -Receita-Despesa'!$B:$AS,1,FALSE)</f>
        <v>TEV – Transferências Entre Contas (Entradas)</v>
      </c>
    </row>
    <row r="18031" spans="1:12" x14ac:dyDescent="0.3">
      <c r="A18031" s="82" t="str">
        <f t="shared" si="564"/>
        <v>2020</v>
      </c>
      <c r="B18031" s="263" t="s">
        <v>2228</v>
      </c>
      <c r="C18031" s="264" t="s">
        <v>138</v>
      </c>
      <c r="D18031" s="74" t="str">
        <f t="shared" si="563"/>
        <v>abr/2020</v>
      </c>
      <c r="E18031" s="267">
        <v>43934</v>
      </c>
      <c r="F18031" s="285" t="s">
        <v>5415</v>
      </c>
      <c r="G18031" s="285" t="s">
        <v>5416</v>
      </c>
      <c r="H18031" s="268" t="s">
        <v>1044</v>
      </c>
      <c r="I18031" s="268" t="s">
        <v>2214</v>
      </c>
      <c r="J18031" s="268">
        <v>-600</v>
      </c>
      <c r="K18031" s="83" t="str">
        <f>IFERROR(IFERROR(VLOOKUP(I18031,'DE-PARA'!B:D,3,0),VLOOKUP(I18031,'DE-PARA'!C:D,2,0)),"NÃO ENCONTRADO")</f>
        <v>Outras Saídas</v>
      </c>
      <c r="L18031" s="50" t="str">
        <f>VLOOKUP(K18031,'Base -Receita-Despesa'!$B:$AS,1,FALSE)</f>
        <v>Outras Saídas</v>
      </c>
    </row>
    <row r="18032" spans="1:12" x14ac:dyDescent="0.3">
      <c r="A18032" s="82" t="str">
        <f t="shared" si="564"/>
        <v>2020</v>
      </c>
      <c r="B18032" s="263" t="s">
        <v>2228</v>
      </c>
      <c r="C18032" s="264" t="s">
        <v>138</v>
      </c>
      <c r="D18032" s="74" t="str">
        <f t="shared" si="563"/>
        <v>abr/2020</v>
      </c>
      <c r="E18032" s="267">
        <v>43934</v>
      </c>
      <c r="F18032" s="285" t="s">
        <v>5415</v>
      </c>
      <c r="G18032" s="285" t="s">
        <v>4875</v>
      </c>
      <c r="H18032" s="268" t="s">
        <v>837</v>
      </c>
      <c r="I18032" s="268" t="s">
        <v>2214</v>
      </c>
      <c r="J18032" s="268">
        <v>-136.88</v>
      </c>
      <c r="K18032" s="83" t="str">
        <f>IFERROR(IFERROR(VLOOKUP(I18032,'DE-PARA'!B:D,3,0),VLOOKUP(I18032,'DE-PARA'!C:D,2,0)),"NÃO ENCONTRADO")</f>
        <v>Outras Saídas</v>
      </c>
      <c r="L18032" s="50" t="str">
        <f>VLOOKUP(K18032,'Base -Receita-Despesa'!$B:$AS,1,FALSE)</f>
        <v>Outras Saídas</v>
      </c>
    </row>
    <row r="18033" spans="1:12" x14ac:dyDescent="0.3">
      <c r="A18033" s="82" t="str">
        <f t="shared" si="564"/>
        <v>2020</v>
      </c>
      <c r="B18033" s="263" t="s">
        <v>2228</v>
      </c>
      <c r="C18033" s="264" t="s">
        <v>138</v>
      </c>
      <c r="D18033" s="74" t="str">
        <f t="shared" si="563"/>
        <v>abr/2020</v>
      </c>
      <c r="E18033" s="267">
        <v>43934</v>
      </c>
      <c r="F18033" s="285">
        <v>445205</v>
      </c>
      <c r="G18033" s="285" t="s">
        <v>2284</v>
      </c>
      <c r="H18033" s="268" t="s">
        <v>5238</v>
      </c>
      <c r="I18033" s="268" t="s">
        <v>2181</v>
      </c>
      <c r="J18033" s="268">
        <v>-625</v>
      </c>
      <c r="K18033" s="83" t="str">
        <f>IFERROR(IFERROR(VLOOKUP(I18033,'DE-PARA'!B:D,3,0),VLOOKUP(I18033,'DE-PARA'!C:D,2,0)),"NÃO ENCONTRADO")</f>
        <v>Materiais</v>
      </c>
      <c r="L18033" s="50" t="str">
        <f>VLOOKUP(K18033,'Base -Receita-Despesa'!$B:$AS,1,FALSE)</f>
        <v>Materiais</v>
      </c>
    </row>
    <row r="18034" spans="1:12" x14ac:dyDescent="0.3">
      <c r="A18034" s="82" t="str">
        <f t="shared" si="564"/>
        <v>2020</v>
      </c>
      <c r="B18034" s="263" t="s">
        <v>2228</v>
      </c>
      <c r="C18034" s="264" t="s">
        <v>138</v>
      </c>
      <c r="D18034" s="74" t="str">
        <f t="shared" si="563"/>
        <v>abr/2020</v>
      </c>
      <c r="E18034" s="267">
        <v>43934</v>
      </c>
      <c r="F18034" s="285">
        <v>530876</v>
      </c>
      <c r="G18034" s="285" t="s">
        <v>2229</v>
      </c>
      <c r="H18034" s="268" t="s">
        <v>339</v>
      </c>
      <c r="I18034" s="268" t="s">
        <v>2181</v>
      </c>
      <c r="J18034" s="269">
        <v>-2961.5</v>
      </c>
      <c r="K18034" s="83" t="str">
        <f>IFERROR(IFERROR(VLOOKUP(I18034,'DE-PARA'!B:D,3,0),VLOOKUP(I18034,'DE-PARA'!C:D,2,0)),"NÃO ENCONTRADO")</f>
        <v>Materiais</v>
      </c>
      <c r="L18034" s="50" t="str">
        <f>VLOOKUP(K18034,'Base -Receita-Despesa'!$B:$AS,1,FALSE)</f>
        <v>Materiais</v>
      </c>
    </row>
    <row r="18035" spans="1:12" x14ac:dyDescent="0.3">
      <c r="A18035" s="82" t="str">
        <f t="shared" si="564"/>
        <v>2020</v>
      </c>
      <c r="B18035" s="263" t="s">
        <v>2228</v>
      </c>
      <c r="C18035" s="264" t="s">
        <v>138</v>
      </c>
      <c r="D18035" s="74" t="str">
        <f t="shared" si="563"/>
        <v>abr/2020</v>
      </c>
      <c r="E18035" s="267">
        <v>43934</v>
      </c>
      <c r="F18035" s="285">
        <v>5497</v>
      </c>
      <c r="G18035" s="285" t="s">
        <v>2229</v>
      </c>
      <c r="H18035" s="268" t="s">
        <v>5417</v>
      </c>
      <c r="I18035" s="268" t="s">
        <v>177</v>
      </c>
      <c r="J18035" s="268">
        <v>-850</v>
      </c>
      <c r="K18035" s="83" t="str">
        <f>IFERROR(IFERROR(VLOOKUP(I18035,'DE-PARA'!B:D,3,0),VLOOKUP(I18035,'DE-PARA'!C:D,2,0)),"NÃO ENCONTRADO")</f>
        <v>Serviços</v>
      </c>
      <c r="L18035" s="50" t="str">
        <f>VLOOKUP(K18035,'Base -Receita-Despesa'!$B:$AS,1,FALSE)</f>
        <v>Serviços</v>
      </c>
    </row>
    <row r="18036" spans="1:12" x14ac:dyDescent="0.3">
      <c r="A18036" s="82" t="str">
        <f t="shared" si="564"/>
        <v>2020</v>
      </c>
      <c r="B18036" s="263" t="s">
        <v>2228</v>
      </c>
      <c r="C18036" s="264" t="s">
        <v>138</v>
      </c>
      <c r="D18036" s="74" t="str">
        <f t="shared" si="563"/>
        <v>abr/2020</v>
      </c>
      <c r="E18036" s="267">
        <v>43934</v>
      </c>
      <c r="F18036" s="285">
        <v>16618</v>
      </c>
      <c r="G18036" s="285" t="s">
        <v>2229</v>
      </c>
      <c r="H18036" s="268" t="s">
        <v>5170</v>
      </c>
      <c r="I18036" s="268" t="s">
        <v>2181</v>
      </c>
      <c r="J18036" s="269">
        <v>-8236.44</v>
      </c>
      <c r="K18036" s="83" t="str">
        <f>IFERROR(IFERROR(VLOOKUP(I18036,'DE-PARA'!B:D,3,0),VLOOKUP(I18036,'DE-PARA'!C:D,2,0)),"NÃO ENCONTRADO")</f>
        <v>Materiais</v>
      </c>
      <c r="L18036" s="50" t="str">
        <f>VLOOKUP(K18036,'Base -Receita-Despesa'!$B:$AS,1,FALSE)</f>
        <v>Materiais</v>
      </c>
    </row>
    <row r="18037" spans="1:12" x14ac:dyDescent="0.3">
      <c r="A18037" s="82" t="str">
        <f t="shared" si="564"/>
        <v>2020</v>
      </c>
      <c r="B18037" s="263" t="s">
        <v>2228</v>
      </c>
      <c r="C18037" s="264" t="s">
        <v>138</v>
      </c>
      <c r="D18037" s="74" t="str">
        <f t="shared" si="563"/>
        <v>abr/2020</v>
      </c>
      <c r="E18037" s="267">
        <v>43934</v>
      </c>
      <c r="F18037" s="285">
        <v>897077</v>
      </c>
      <c r="G18037" s="285" t="s">
        <v>2330</v>
      </c>
      <c r="H18037" s="268" t="s">
        <v>2424</v>
      </c>
      <c r="I18037" s="268" t="s">
        <v>2181</v>
      </c>
      <c r="J18037" s="269">
        <v>-3695.31</v>
      </c>
      <c r="K18037" s="83" t="str">
        <f>IFERROR(IFERROR(VLOOKUP(I18037,'DE-PARA'!B:D,3,0),VLOOKUP(I18037,'DE-PARA'!C:D,2,0)),"NÃO ENCONTRADO")</f>
        <v>Materiais</v>
      </c>
      <c r="L18037" s="50" t="str">
        <f>VLOOKUP(K18037,'Base -Receita-Despesa'!$B:$AS,1,FALSE)</f>
        <v>Materiais</v>
      </c>
    </row>
    <row r="18038" spans="1:12" x14ac:dyDescent="0.3">
      <c r="A18038" s="82" t="str">
        <f t="shared" si="564"/>
        <v>2020</v>
      </c>
      <c r="B18038" s="263" t="s">
        <v>2228</v>
      </c>
      <c r="C18038" s="264" t="s">
        <v>138</v>
      </c>
      <c r="D18038" s="74" t="str">
        <f t="shared" si="563"/>
        <v>abr/2020</v>
      </c>
      <c r="E18038" s="267">
        <v>43934</v>
      </c>
      <c r="F18038" s="285">
        <v>9196</v>
      </c>
      <c r="G18038" s="285" t="s">
        <v>2229</v>
      </c>
      <c r="H18038" s="268" t="s">
        <v>2341</v>
      </c>
      <c r="I18038" s="268" t="s">
        <v>232</v>
      </c>
      <c r="J18038" s="269">
        <v>-1333.75</v>
      </c>
      <c r="K18038" s="83" t="str">
        <f>IFERROR(IFERROR(VLOOKUP(I18038,'DE-PARA'!B:D,3,0),VLOOKUP(I18038,'DE-PARA'!C:D,2,0)),"NÃO ENCONTRADO")</f>
        <v>Materiais</v>
      </c>
      <c r="L18038" s="50" t="str">
        <f>VLOOKUP(K18038,'Base -Receita-Despesa'!$B:$AS,1,FALSE)</f>
        <v>Materiais</v>
      </c>
    </row>
    <row r="18039" spans="1:12" x14ac:dyDescent="0.3">
      <c r="A18039" s="82" t="str">
        <f t="shared" si="564"/>
        <v>2020</v>
      </c>
      <c r="B18039" s="263" t="s">
        <v>2228</v>
      </c>
      <c r="C18039" s="264" t="s">
        <v>138</v>
      </c>
      <c r="D18039" s="74" t="str">
        <f t="shared" si="563"/>
        <v>abr/2020</v>
      </c>
      <c r="E18039" s="267">
        <v>43934</v>
      </c>
      <c r="F18039" s="285" t="s">
        <v>1070</v>
      </c>
      <c r="G18039" s="285" t="s">
        <v>2229</v>
      </c>
      <c r="H18039" s="268" t="s">
        <v>1071</v>
      </c>
      <c r="I18039" s="268" t="s">
        <v>2237</v>
      </c>
      <c r="J18039" s="269">
        <v>18438.88</v>
      </c>
      <c r="K18039" s="83" t="str">
        <f>IFERROR(IFERROR(VLOOKUP(I18039,'DE-PARA'!B:D,3,0),VLOOKUP(I18039,'DE-PARA'!C:D,2,0)),"NÃO ENCONTRADO")</f>
        <v>Entrada Conta Aplicação (+)</v>
      </c>
      <c r="L18039" s="50" t="str">
        <f>VLOOKUP(K18039,'Base -Receita-Despesa'!$B:$AS,1,FALSE)</f>
        <v>ENTRADA CONTA APLICAÇÃO (+)</v>
      </c>
    </row>
    <row r="18040" spans="1:12" x14ac:dyDescent="0.3">
      <c r="A18040" s="82" t="str">
        <f t="shared" si="564"/>
        <v>2020</v>
      </c>
      <c r="B18040" s="263" t="s">
        <v>2240</v>
      </c>
      <c r="C18040" s="264" t="s">
        <v>138</v>
      </c>
      <c r="D18040" s="74" t="str">
        <f t="shared" si="563"/>
        <v>abr/2020</v>
      </c>
      <c r="E18040" s="267">
        <v>43935</v>
      </c>
      <c r="F18040" s="285" t="s">
        <v>5127</v>
      </c>
      <c r="G18040" s="285" t="s">
        <v>2229</v>
      </c>
      <c r="H18040" s="268" t="s">
        <v>2251</v>
      </c>
      <c r="I18040" s="268" t="s">
        <v>126</v>
      </c>
      <c r="J18040" s="287">
        <v>-500000</v>
      </c>
      <c r="K18040" s="83" t="str">
        <f>IFERROR(IFERROR(VLOOKUP(I18040,'DE-PARA'!B:D,3,0),VLOOKUP(I18040,'DE-PARA'!C:D,2,0)),"NÃO ENCONTRADO")</f>
        <v>TEV – Transferências Entre Contas (Entradas)</v>
      </c>
      <c r="L18040" s="50" t="str">
        <f>VLOOKUP(K18040,'Base -Receita-Despesa'!$B:$AS,1,FALSE)</f>
        <v>TEV – Transferências Entre Contas (Entradas)</v>
      </c>
    </row>
    <row r="18041" spans="1:12" x14ac:dyDescent="0.3">
      <c r="A18041" s="82" t="str">
        <f t="shared" si="564"/>
        <v>2020</v>
      </c>
      <c r="B18041" s="263" t="s">
        <v>2240</v>
      </c>
      <c r="C18041" s="264" t="s">
        <v>138</v>
      </c>
      <c r="D18041" s="74" t="str">
        <f t="shared" si="563"/>
        <v>abr/2020</v>
      </c>
      <c r="E18041" s="267">
        <v>43935</v>
      </c>
      <c r="F18041" s="285" t="s">
        <v>1070</v>
      </c>
      <c r="G18041" s="285" t="s">
        <v>2229</v>
      </c>
      <c r="H18041" s="268" t="s">
        <v>1071</v>
      </c>
      <c r="I18041" s="268" t="s">
        <v>2237</v>
      </c>
      <c r="J18041" s="287">
        <v>500000</v>
      </c>
      <c r="K18041" s="83" t="str">
        <f>IFERROR(IFERROR(VLOOKUP(I18041,'DE-PARA'!B:D,3,0),VLOOKUP(I18041,'DE-PARA'!C:D,2,0)),"NÃO ENCONTRADO")</f>
        <v>Entrada Conta Aplicação (+)</v>
      </c>
      <c r="L18041" s="50" t="str">
        <f>VLOOKUP(K18041,'Base -Receita-Despesa'!$B:$AS,1,FALSE)</f>
        <v>ENTRADA CONTA APLICAÇÃO (+)</v>
      </c>
    </row>
    <row r="18042" spans="1:12" x14ac:dyDescent="0.3">
      <c r="A18042" s="82" t="str">
        <f t="shared" si="564"/>
        <v>2020</v>
      </c>
      <c r="B18042" s="263" t="s">
        <v>2228</v>
      </c>
      <c r="C18042" s="264" t="s">
        <v>138</v>
      </c>
      <c r="D18042" s="74" t="str">
        <f t="shared" si="563"/>
        <v>abr/2020</v>
      </c>
      <c r="E18042" s="267">
        <v>43935</v>
      </c>
      <c r="F18042" s="285" t="s">
        <v>5127</v>
      </c>
      <c r="G18042" s="285" t="s">
        <v>2229</v>
      </c>
      <c r="H18042" s="268" t="s">
        <v>2251</v>
      </c>
      <c r="I18042" s="268" t="s">
        <v>126</v>
      </c>
      <c r="J18042" s="269">
        <v>500000</v>
      </c>
      <c r="K18042" s="83" t="str">
        <f>IFERROR(IFERROR(VLOOKUP(I18042,'DE-PARA'!B:D,3,0),VLOOKUP(I18042,'DE-PARA'!C:D,2,0)),"NÃO ENCONTRADO")</f>
        <v>TEV – Transferências Entre Contas (Entradas)</v>
      </c>
      <c r="L18042" s="50" t="str">
        <f>VLOOKUP(K18042,'Base -Receita-Despesa'!$B:$AS,1,FALSE)</f>
        <v>TEV – Transferências Entre Contas (Entradas)</v>
      </c>
    </row>
    <row r="18043" spans="1:12" x14ac:dyDescent="0.3">
      <c r="A18043" s="82" t="str">
        <f t="shared" si="564"/>
        <v>2020</v>
      </c>
      <c r="B18043" s="263" t="s">
        <v>2228</v>
      </c>
      <c r="C18043" s="264" t="s">
        <v>138</v>
      </c>
      <c r="D18043" s="74" t="str">
        <f t="shared" si="563"/>
        <v>abr/2020</v>
      </c>
      <c r="E18043" s="267">
        <v>43935</v>
      </c>
      <c r="F18043" s="285">
        <v>25370</v>
      </c>
      <c r="G18043" s="285" t="s">
        <v>2229</v>
      </c>
      <c r="H18043" s="268" t="s">
        <v>5166</v>
      </c>
      <c r="I18043" s="268" t="s">
        <v>562</v>
      </c>
      <c r="J18043" s="268">
        <v>31.23</v>
      </c>
      <c r="K18043" s="83" t="str">
        <f>IFERROR(IFERROR(VLOOKUP(I18043,'DE-PARA'!B:D,3,0),VLOOKUP(I18043,'DE-PARA'!C:D,2,0)),"NÃO ENCONTRADO")</f>
        <v>Outras Saídas</v>
      </c>
      <c r="L18043" s="50" t="str">
        <f>VLOOKUP(K18043,'Base -Receita-Despesa'!$B:$AS,1,FALSE)</f>
        <v>Outras Saídas</v>
      </c>
    </row>
    <row r="18044" spans="1:12" x14ac:dyDescent="0.3">
      <c r="A18044" s="82" t="str">
        <f t="shared" si="564"/>
        <v>2020</v>
      </c>
      <c r="B18044" s="263" t="s">
        <v>2228</v>
      </c>
      <c r="C18044" s="264" t="s">
        <v>138</v>
      </c>
      <c r="D18044" s="74" t="str">
        <f t="shared" si="563"/>
        <v>abr/2020</v>
      </c>
      <c r="E18044" s="267">
        <v>43935</v>
      </c>
      <c r="F18044" s="285" t="s">
        <v>5418</v>
      </c>
      <c r="G18044" s="285" t="s">
        <v>2229</v>
      </c>
      <c r="H18044" s="268" t="s">
        <v>5419</v>
      </c>
      <c r="I18044" s="268" t="s">
        <v>194</v>
      </c>
      <c r="J18044" s="269">
        <v>-29873.1</v>
      </c>
      <c r="K18044" s="83" t="str">
        <f>IFERROR(IFERROR(VLOOKUP(I18044,'DE-PARA'!B:D,3,0),VLOOKUP(I18044,'DE-PARA'!C:D,2,0)),"NÃO ENCONTRADO")</f>
        <v>Encargos sobre Folha de Pagamento</v>
      </c>
      <c r="L18044" s="50" t="str">
        <f>VLOOKUP(K18044,'Base -Receita-Despesa'!$B:$AS,1,FALSE)</f>
        <v>Encargos sobre Folha de Pagamento</v>
      </c>
    </row>
    <row r="18045" spans="1:12" x14ac:dyDescent="0.3">
      <c r="A18045" s="82" t="str">
        <f t="shared" si="564"/>
        <v>2020</v>
      </c>
      <c r="B18045" s="263" t="s">
        <v>2228</v>
      </c>
      <c r="C18045" s="264" t="s">
        <v>138</v>
      </c>
      <c r="D18045" s="74" t="str">
        <f t="shared" si="563"/>
        <v>abr/2020</v>
      </c>
      <c r="E18045" s="267">
        <v>43935</v>
      </c>
      <c r="F18045" s="285" t="s">
        <v>5418</v>
      </c>
      <c r="G18045" s="285" t="s">
        <v>2229</v>
      </c>
      <c r="H18045" s="268" t="s">
        <v>5419</v>
      </c>
      <c r="I18045" s="268" t="s">
        <v>562</v>
      </c>
      <c r="J18045" s="269">
        <v>-8304.7199999999993</v>
      </c>
      <c r="K18045" s="83" t="str">
        <f>IFERROR(IFERROR(VLOOKUP(I18045,'DE-PARA'!B:D,3,0),VLOOKUP(I18045,'DE-PARA'!C:D,2,0)),"NÃO ENCONTRADO")</f>
        <v>Outras Saídas</v>
      </c>
      <c r="L18045" s="50" t="str">
        <f>VLOOKUP(K18045,'Base -Receita-Despesa'!$B:$AS,1,FALSE)</f>
        <v>Outras Saídas</v>
      </c>
    </row>
    <row r="18046" spans="1:12" x14ac:dyDescent="0.3">
      <c r="A18046" s="82" t="str">
        <f t="shared" si="564"/>
        <v>2020</v>
      </c>
      <c r="B18046" s="263" t="s">
        <v>2228</v>
      </c>
      <c r="C18046" s="264" t="s">
        <v>138</v>
      </c>
      <c r="D18046" s="74" t="str">
        <f t="shared" si="563"/>
        <v>abr/2020</v>
      </c>
      <c r="E18046" s="267">
        <v>43935</v>
      </c>
      <c r="F18046" s="285" t="s">
        <v>5420</v>
      </c>
      <c r="G18046" s="285" t="s">
        <v>2229</v>
      </c>
      <c r="H18046" s="268" t="s">
        <v>5421</v>
      </c>
      <c r="I18046" s="268" t="s">
        <v>194</v>
      </c>
      <c r="J18046" s="269">
        <v>-50206.89</v>
      </c>
      <c r="K18046" s="83" t="str">
        <f>IFERROR(IFERROR(VLOOKUP(I18046,'DE-PARA'!B:D,3,0),VLOOKUP(I18046,'DE-PARA'!C:D,2,0)),"NÃO ENCONTRADO")</f>
        <v>Encargos sobre Folha de Pagamento</v>
      </c>
      <c r="L18046" s="50" t="str">
        <f>VLOOKUP(K18046,'Base -Receita-Despesa'!$B:$AS,1,FALSE)</f>
        <v>Encargos sobre Folha de Pagamento</v>
      </c>
    </row>
    <row r="18047" spans="1:12" x14ac:dyDescent="0.3">
      <c r="A18047" s="82" t="str">
        <f t="shared" si="564"/>
        <v>2020</v>
      </c>
      <c r="B18047" s="263" t="s">
        <v>2228</v>
      </c>
      <c r="C18047" s="264" t="s">
        <v>138</v>
      </c>
      <c r="D18047" s="74" t="str">
        <f t="shared" si="563"/>
        <v>abr/2020</v>
      </c>
      <c r="E18047" s="267">
        <v>43935</v>
      </c>
      <c r="F18047" s="285" t="s">
        <v>5420</v>
      </c>
      <c r="G18047" s="285" t="s">
        <v>2229</v>
      </c>
      <c r="H18047" s="268" t="s">
        <v>5421</v>
      </c>
      <c r="I18047" s="268" t="s">
        <v>562</v>
      </c>
      <c r="J18047" s="269">
        <v>-13957.5</v>
      </c>
      <c r="K18047" s="83" t="str">
        <f>IFERROR(IFERROR(VLOOKUP(I18047,'DE-PARA'!B:D,3,0),VLOOKUP(I18047,'DE-PARA'!C:D,2,0)),"NÃO ENCONTRADO")</f>
        <v>Outras Saídas</v>
      </c>
      <c r="L18047" s="50" t="str">
        <f>VLOOKUP(K18047,'Base -Receita-Despesa'!$B:$AS,1,FALSE)</f>
        <v>Outras Saídas</v>
      </c>
    </row>
    <row r="18048" spans="1:12" x14ac:dyDescent="0.3">
      <c r="A18048" s="82" t="str">
        <f t="shared" si="564"/>
        <v>2020</v>
      </c>
      <c r="B18048" s="263" t="s">
        <v>2228</v>
      </c>
      <c r="C18048" s="264" t="s">
        <v>138</v>
      </c>
      <c r="D18048" s="74" t="str">
        <f t="shared" si="563"/>
        <v>abr/2020</v>
      </c>
      <c r="E18048" s="267">
        <v>43935</v>
      </c>
      <c r="F18048" s="285" t="s">
        <v>5422</v>
      </c>
      <c r="G18048" s="285" t="s">
        <v>2229</v>
      </c>
      <c r="H18048" s="268" t="s">
        <v>5423</v>
      </c>
      <c r="I18048" s="268" t="s">
        <v>194</v>
      </c>
      <c r="J18048" s="268">
        <v>-75</v>
      </c>
      <c r="K18048" s="83" t="str">
        <f>IFERROR(IFERROR(VLOOKUP(I18048,'DE-PARA'!B:D,3,0),VLOOKUP(I18048,'DE-PARA'!C:D,2,0)),"NÃO ENCONTRADO")</f>
        <v>Encargos sobre Folha de Pagamento</v>
      </c>
      <c r="L18048" s="50" t="str">
        <f>VLOOKUP(K18048,'Base -Receita-Despesa'!$B:$AS,1,FALSE)</f>
        <v>Encargos sobre Folha de Pagamento</v>
      </c>
    </row>
    <row r="18049" spans="1:12" x14ac:dyDescent="0.3">
      <c r="A18049" s="82" t="str">
        <f t="shared" si="564"/>
        <v>2020</v>
      </c>
      <c r="B18049" s="263" t="s">
        <v>2228</v>
      </c>
      <c r="C18049" s="264" t="s">
        <v>138</v>
      </c>
      <c r="D18049" s="74" t="str">
        <f t="shared" si="563"/>
        <v>abr/2020</v>
      </c>
      <c r="E18049" s="267">
        <v>43935</v>
      </c>
      <c r="F18049" s="285" t="s">
        <v>5422</v>
      </c>
      <c r="G18049" s="285" t="s">
        <v>2229</v>
      </c>
      <c r="H18049" s="268" t="s">
        <v>5423</v>
      </c>
      <c r="I18049" s="268" t="s">
        <v>562</v>
      </c>
      <c r="J18049" s="268">
        <v>-20.85</v>
      </c>
      <c r="K18049" s="83" t="str">
        <f>IFERROR(IFERROR(VLOOKUP(I18049,'DE-PARA'!B:D,3,0),VLOOKUP(I18049,'DE-PARA'!C:D,2,0)),"NÃO ENCONTRADO")</f>
        <v>Outras Saídas</v>
      </c>
      <c r="L18049" s="50" t="str">
        <f>VLOOKUP(K18049,'Base -Receita-Despesa'!$B:$AS,1,FALSE)</f>
        <v>Outras Saídas</v>
      </c>
    </row>
    <row r="18050" spans="1:12" x14ac:dyDescent="0.3">
      <c r="A18050" s="82" t="str">
        <f t="shared" si="564"/>
        <v>2020</v>
      </c>
      <c r="B18050" s="263" t="s">
        <v>2228</v>
      </c>
      <c r="C18050" s="264" t="s">
        <v>138</v>
      </c>
      <c r="D18050" s="74" t="str">
        <f t="shared" si="563"/>
        <v>abr/2020</v>
      </c>
      <c r="E18050" s="267">
        <v>43935</v>
      </c>
      <c r="F18050" s="285">
        <v>19867</v>
      </c>
      <c r="G18050" s="285" t="s">
        <v>2229</v>
      </c>
      <c r="H18050" s="268" t="s">
        <v>3145</v>
      </c>
      <c r="I18050" s="268" t="s">
        <v>2182</v>
      </c>
      <c r="J18050" s="269">
        <v>-2500</v>
      </c>
      <c r="K18050" s="83" t="str">
        <f>IFERROR(IFERROR(VLOOKUP(I18050,'DE-PARA'!B:D,3,0),VLOOKUP(I18050,'DE-PARA'!C:D,2,0)),"NÃO ENCONTRADO")</f>
        <v>Materiais</v>
      </c>
      <c r="L18050" s="50" t="str">
        <f>VLOOKUP(K18050,'Base -Receita-Despesa'!$B:$AS,1,FALSE)</f>
        <v>Materiais</v>
      </c>
    </row>
    <row r="18051" spans="1:12" x14ac:dyDescent="0.3">
      <c r="A18051" s="82" t="str">
        <f t="shared" si="564"/>
        <v>2020</v>
      </c>
      <c r="B18051" s="263" t="s">
        <v>2228</v>
      </c>
      <c r="C18051" s="264" t="s">
        <v>138</v>
      </c>
      <c r="D18051" s="74" t="str">
        <f t="shared" si="563"/>
        <v>abr/2020</v>
      </c>
      <c r="E18051" s="267">
        <v>43935</v>
      </c>
      <c r="F18051" s="285">
        <v>45438</v>
      </c>
      <c r="G18051" s="285" t="s">
        <v>2229</v>
      </c>
      <c r="H18051" s="268" t="s">
        <v>5308</v>
      </c>
      <c r="I18051" s="268" t="s">
        <v>540</v>
      </c>
      <c r="J18051" s="268">
        <v>-90</v>
      </c>
      <c r="K18051" s="83" t="str">
        <f>IFERROR(IFERROR(VLOOKUP(I18051,'DE-PARA'!B:D,3,0),VLOOKUP(I18051,'DE-PARA'!C:D,2,0)),"NÃO ENCONTRADO")</f>
        <v>Tributos, Taxas e Contribuições</v>
      </c>
      <c r="L18051" s="50" t="str">
        <f>VLOOKUP(K18051,'Base -Receita-Despesa'!$B:$AS,1,FALSE)</f>
        <v>Tributos, Taxas e Contribuições</v>
      </c>
    </row>
    <row r="18052" spans="1:12" x14ac:dyDescent="0.3">
      <c r="A18052" s="82" t="str">
        <f t="shared" si="564"/>
        <v>2020</v>
      </c>
      <c r="B18052" s="263" t="s">
        <v>2228</v>
      </c>
      <c r="C18052" s="264" t="s">
        <v>138</v>
      </c>
      <c r="D18052" s="74" t="str">
        <f t="shared" ref="D18052:D18115" si="565">TEXT(E18052,"mmm/aaaa")</f>
        <v>abr/2020</v>
      </c>
      <c r="E18052" s="267">
        <v>43935</v>
      </c>
      <c r="F18052" s="285" t="s">
        <v>172</v>
      </c>
      <c r="G18052" s="285" t="s">
        <v>2229</v>
      </c>
      <c r="H18052" s="268" t="s">
        <v>5424</v>
      </c>
      <c r="I18052" s="268" t="s">
        <v>540</v>
      </c>
      <c r="J18052" s="269">
        <v>-3184.34</v>
      </c>
      <c r="K18052" s="83" t="str">
        <f>IFERROR(IFERROR(VLOOKUP(I18052,'DE-PARA'!B:D,3,0),VLOOKUP(I18052,'DE-PARA'!C:D,2,0)),"NÃO ENCONTRADO")</f>
        <v>Tributos, Taxas e Contribuições</v>
      </c>
      <c r="L18052" s="50" t="str">
        <f>VLOOKUP(K18052,'Base -Receita-Despesa'!$B:$AS,1,FALSE)</f>
        <v>Tributos, Taxas e Contribuições</v>
      </c>
    </row>
    <row r="18053" spans="1:12" x14ac:dyDescent="0.3">
      <c r="A18053" s="82" t="str">
        <f t="shared" si="564"/>
        <v>2020</v>
      </c>
      <c r="B18053" s="263" t="s">
        <v>2228</v>
      </c>
      <c r="C18053" s="264" t="s">
        <v>138</v>
      </c>
      <c r="D18053" s="74" t="str">
        <f t="shared" si="565"/>
        <v>abr/2020</v>
      </c>
      <c r="E18053" s="267">
        <v>43935</v>
      </c>
      <c r="F18053" s="285" t="s">
        <v>5425</v>
      </c>
      <c r="G18053" s="285" t="s">
        <v>2229</v>
      </c>
      <c r="H18053" s="268" t="s">
        <v>4736</v>
      </c>
      <c r="I18053" s="268" t="s">
        <v>188</v>
      </c>
      <c r="J18053" s="268">
        <v>-767.87</v>
      </c>
      <c r="K18053" s="83" t="str">
        <f>IFERROR(IFERROR(VLOOKUP(I18053,'DE-PARA'!B:D,3,0),VLOOKUP(I18053,'DE-PARA'!C:D,2,0)),"NÃO ENCONTRADO")</f>
        <v>Serviços</v>
      </c>
      <c r="L18053" s="50" t="str">
        <f>VLOOKUP(K18053,'Base -Receita-Despesa'!$B:$AS,1,FALSE)</f>
        <v>Serviços</v>
      </c>
    </row>
    <row r="18054" spans="1:12" x14ac:dyDescent="0.3">
      <c r="A18054" s="82" t="str">
        <f t="shared" si="564"/>
        <v>2020</v>
      </c>
      <c r="B18054" s="263" t="s">
        <v>2228</v>
      </c>
      <c r="C18054" s="264" t="s">
        <v>138</v>
      </c>
      <c r="D18054" s="74" t="str">
        <f t="shared" si="565"/>
        <v>abr/2020</v>
      </c>
      <c r="E18054" s="267">
        <v>43935</v>
      </c>
      <c r="F18054" s="285" t="s">
        <v>5425</v>
      </c>
      <c r="G18054" s="285" t="s">
        <v>2229</v>
      </c>
      <c r="H18054" s="268" t="s">
        <v>4736</v>
      </c>
      <c r="I18054" s="268" t="s">
        <v>562</v>
      </c>
      <c r="J18054" s="268">
        <v>-276.7</v>
      </c>
      <c r="K18054" s="83" t="str">
        <f>IFERROR(IFERROR(VLOOKUP(I18054,'DE-PARA'!B:D,3,0),VLOOKUP(I18054,'DE-PARA'!C:D,2,0)),"NÃO ENCONTRADO")</f>
        <v>Outras Saídas</v>
      </c>
      <c r="L18054" s="50" t="str">
        <f>VLOOKUP(K18054,'Base -Receita-Despesa'!$B:$AS,1,FALSE)</f>
        <v>Outras Saídas</v>
      </c>
    </row>
    <row r="18055" spans="1:12" x14ac:dyDescent="0.3">
      <c r="A18055" s="82" t="str">
        <f t="shared" si="564"/>
        <v>2020</v>
      </c>
      <c r="B18055" s="263" t="s">
        <v>2228</v>
      </c>
      <c r="C18055" s="264" t="s">
        <v>138</v>
      </c>
      <c r="D18055" s="74" t="str">
        <f t="shared" si="565"/>
        <v>abr/2020</v>
      </c>
      <c r="E18055" s="267">
        <v>43935</v>
      </c>
      <c r="F18055" s="285" t="s">
        <v>5426</v>
      </c>
      <c r="G18055" s="285" t="s">
        <v>2229</v>
      </c>
      <c r="H18055" s="268" t="s">
        <v>180</v>
      </c>
      <c r="I18055" s="268" t="s">
        <v>181</v>
      </c>
      <c r="J18055" s="268">
        <v>-451.58</v>
      </c>
      <c r="K18055" s="83" t="str">
        <f>IFERROR(IFERROR(VLOOKUP(I18055,'DE-PARA'!B:D,3,0),VLOOKUP(I18055,'DE-PARA'!C:D,2,0)),"NÃO ENCONTRADO")</f>
        <v>Serviços</v>
      </c>
      <c r="L18055" s="50" t="str">
        <f>VLOOKUP(K18055,'Base -Receita-Despesa'!$B:$AS,1,FALSE)</f>
        <v>Serviços</v>
      </c>
    </row>
    <row r="18056" spans="1:12" x14ac:dyDescent="0.3">
      <c r="A18056" s="82" t="str">
        <f t="shared" si="564"/>
        <v>2020</v>
      </c>
      <c r="B18056" s="263" t="s">
        <v>2228</v>
      </c>
      <c r="C18056" s="264" t="s">
        <v>138</v>
      </c>
      <c r="D18056" s="74" t="str">
        <f t="shared" si="565"/>
        <v>abr/2020</v>
      </c>
      <c r="E18056" s="267">
        <v>43935</v>
      </c>
      <c r="F18056" s="285" t="s">
        <v>5426</v>
      </c>
      <c r="G18056" s="285" t="s">
        <v>2229</v>
      </c>
      <c r="H18056" s="268" t="s">
        <v>180</v>
      </c>
      <c r="I18056" s="268" t="s">
        <v>562</v>
      </c>
      <c r="J18056" s="268">
        <v>-162.30000000000001</v>
      </c>
      <c r="K18056" s="83" t="str">
        <f>IFERROR(IFERROR(VLOOKUP(I18056,'DE-PARA'!B:D,3,0),VLOOKUP(I18056,'DE-PARA'!C:D,2,0)),"NÃO ENCONTRADO")</f>
        <v>Outras Saídas</v>
      </c>
      <c r="L18056" s="50" t="str">
        <f>VLOOKUP(K18056,'Base -Receita-Despesa'!$B:$AS,1,FALSE)</f>
        <v>Outras Saídas</v>
      </c>
    </row>
    <row r="18057" spans="1:12" x14ac:dyDescent="0.3">
      <c r="A18057" s="82" t="str">
        <f t="shared" si="564"/>
        <v>2020</v>
      </c>
      <c r="B18057" s="263" t="s">
        <v>2228</v>
      </c>
      <c r="C18057" s="264" t="s">
        <v>138</v>
      </c>
      <c r="D18057" s="74" t="str">
        <f t="shared" si="565"/>
        <v>abr/2020</v>
      </c>
      <c r="E18057" s="267">
        <v>43935</v>
      </c>
      <c r="F18057" s="285" t="s">
        <v>5427</v>
      </c>
      <c r="G18057" s="285" t="s">
        <v>2229</v>
      </c>
      <c r="H18057" s="268" t="s">
        <v>180</v>
      </c>
      <c r="I18057" s="268" t="s">
        <v>181</v>
      </c>
      <c r="J18057" s="269">
        <v>-1015.51</v>
      </c>
      <c r="K18057" s="83" t="str">
        <f>IFERROR(IFERROR(VLOOKUP(I18057,'DE-PARA'!B:D,3,0),VLOOKUP(I18057,'DE-PARA'!C:D,2,0)),"NÃO ENCONTRADO")</f>
        <v>Serviços</v>
      </c>
      <c r="L18057" s="50" t="str">
        <f>VLOOKUP(K18057,'Base -Receita-Despesa'!$B:$AS,1,FALSE)</f>
        <v>Serviços</v>
      </c>
    </row>
    <row r="18058" spans="1:12" x14ac:dyDescent="0.3">
      <c r="A18058" s="82" t="str">
        <f t="shared" si="564"/>
        <v>2020</v>
      </c>
      <c r="B18058" s="263" t="s">
        <v>2228</v>
      </c>
      <c r="C18058" s="264" t="s">
        <v>138</v>
      </c>
      <c r="D18058" s="74" t="str">
        <f t="shared" si="565"/>
        <v>abr/2020</v>
      </c>
      <c r="E18058" s="267">
        <v>43935</v>
      </c>
      <c r="F18058" s="285" t="s">
        <v>5427</v>
      </c>
      <c r="G18058" s="285" t="s">
        <v>2229</v>
      </c>
      <c r="H18058" s="268" t="s">
        <v>180</v>
      </c>
      <c r="I18058" s="268" t="s">
        <v>562</v>
      </c>
      <c r="J18058" s="268">
        <v>-366.27</v>
      </c>
      <c r="K18058" s="83" t="str">
        <f>IFERROR(IFERROR(VLOOKUP(I18058,'DE-PARA'!B:D,3,0),VLOOKUP(I18058,'DE-PARA'!C:D,2,0)),"NÃO ENCONTRADO")</f>
        <v>Outras Saídas</v>
      </c>
      <c r="L18058" s="50" t="str">
        <f>VLOOKUP(K18058,'Base -Receita-Despesa'!$B:$AS,1,FALSE)</f>
        <v>Outras Saídas</v>
      </c>
    </row>
    <row r="18059" spans="1:12" x14ac:dyDescent="0.3">
      <c r="A18059" s="82" t="str">
        <f t="shared" si="564"/>
        <v>2020</v>
      </c>
      <c r="B18059" s="263" t="s">
        <v>2228</v>
      </c>
      <c r="C18059" s="264" t="s">
        <v>138</v>
      </c>
      <c r="D18059" s="74" t="str">
        <f t="shared" si="565"/>
        <v>abr/2020</v>
      </c>
      <c r="E18059" s="267">
        <v>43935</v>
      </c>
      <c r="F18059" s="285" t="s">
        <v>5428</v>
      </c>
      <c r="G18059" s="285" t="s">
        <v>2229</v>
      </c>
      <c r="H18059" s="268" t="s">
        <v>4768</v>
      </c>
      <c r="I18059" s="268" t="s">
        <v>118</v>
      </c>
      <c r="J18059" s="269">
        <v>-5858.65</v>
      </c>
      <c r="K18059" s="83" t="str">
        <f>IFERROR(IFERROR(VLOOKUP(I18059,'DE-PARA'!B:D,3,0),VLOOKUP(I18059,'DE-PARA'!C:D,2,0)),"NÃO ENCONTRADO")</f>
        <v>Serviços</v>
      </c>
      <c r="L18059" s="50" t="str">
        <f>VLOOKUP(K18059,'Base -Receita-Despesa'!$B:$AS,1,FALSE)</f>
        <v>Serviços</v>
      </c>
    </row>
    <row r="18060" spans="1:12" x14ac:dyDescent="0.3">
      <c r="A18060" s="82" t="str">
        <f t="shared" si="564"/>
        <v>2020</v>
      </c>
      <c r="B18060" s="263" t="s">
        <v>2228</v>
      </c>
      <c r="C18060" s="264" t="s">
        <v>138</v>
      </c>
      <c r="D18060" s="74" t="str">
        <f t="shared" si="565"/>
        <v>abr/2020</v>
      </c>
      <c r="E18060" s="267">
        <v>43935</v>
      </c>
      <c r="F18060" s="285" t="s">
        <v>5428</v>
      </c>
      <c r="G18060" s="285" t="s">
        <v>2229</v>
      </c>
      <c r="H18060" s="268" t="s">
        <v>4768</v>
      </c>
      <c r="I18060" s="268" t="s">
        <v>562</v>
      </c>
      <c r="J18060" s="269">
        <v>-2118.04</v>
      </c>
      <c r="K18060" s="83" t="str">
        <f>IFERROR(IFERROR(VLOOKUP(I18060,'DE-PARA'!B:D,3,0),VLOOKUP(I18060,'DE-PARA'!C:D,2,0)),"NÃO ENCONTRADO")</f>
        <v>Outras Saídas</v>
      </c>
      <c r="L18060" s="50" t="str">
        <f>VLOOKUP(K18060,'Base -Receita-Despesa'!$B:$AS,1,FALSE)</f>
        <v>Outras Saídas</v>
      </c>
    </row>
    <row r="18061" spans="1:12" x14ac:dyDescent="0.3">
      <c r="A18061" s="82" t="str">
        <f t="shared" si="564"/>
        <v>2020</v>
      </c>
      <c r="B18061" s="263" t="s">
        <v>2228</v>
      </c>
      <c r="C18061" s="264" t="s">
        <v>138</v>
      </c>
      <c r="D18061" s="74" t="str">
        <f t="shared" si="565"/>
        <v>abr/2020</v>
      </c>
      <c r="E18061" s="267">
        <v>43935</v>
      </c>
      <c r="F18061" s="285" t="s">
        <v>5429</v>
      </c>
      <c r="G18061" s="285" t="s">
        <v>2229</v>
      </c>
      <c r="H18061" s="268" t="s">
        <v>4736</v>
      </c>
      <c r="I18061" s="268" t="s">
        <v>188</v>
      </c>
      <c r="J18061" s="268">
        <v>-460.03</v>
      </c>
      <c r="K18061" s="83" t="str">
        <f>IFERROR(IFERROR(VLOOKUP(I18061,'DE-PARA'!B:D,3,0),VLOOKUP(I18061,'DE-PARA'!C:D,2,0)),"NÃO ENCONTRADO")</f>
        <v>Serviços</v>
      </c>
      <c r="L18061" s="50" t="str">
        <f>VLOOKUP(K18061,'Base -Receita-Despesa'!$B:$AS,1,FALSE)</f>
        <v>Serviços</v>
      </c>
    </row>
    <row r="18062" spans="1:12" x14ac:dyDescent="0.3">
      <c r="A18062" s="82" t="str">
        <f t="shared" si="564"/>
        <v>2020</v>
      </c>
      <c r="B18062" s="263" t="s">
        <v>2228</v>
      </c>
      <c r="C18062" s="264" t="s">
        <v>138</v>
      </c>
      <c r="D18062" s="74" t="str">
        <f t="shared" si="565"/>
        <v>abr/2020</v>
      </c>
      <c r="E18062" s="267">
        <v>43935</v>
      </c>
      <c r="F18062" s="285" t="s">
        <v>5429</v>
      </c>
      <c r="G18062" s="285" t="s">
        <v>2229</v>
      </c>
      <c r="H18062" s="268" t="s">
        <v>4736</v>
      </c>
      <c r="I18062" s="268" t="s">
        <v>562</v>
      </c>
      <c r="J18062" s="268">
        <v>-165.35</v>
      </c>
      <c r="K18062" s="83" t="str">
        <f>IFERROR(IFERROR(VLOOKUP(I18062,'DE-PARA'!B:D,3,0),VLOOKUP(I18062,'DE-PARA'!C:D,2,0)),"NÃO ENCONTRADO")</f>
        <v>Outras Saídas</v>
      </c>
      <c r="L18062" s="50" t="str">
        <f>VLOOKUP(K18062,'Base -Receita-Despesa'!$B:$AS,1,FALSE)</f>
        <v>Outras Saídas</v>
      </c>
    </row>
    <row r="18063" spans="1:12" x14ac:dyDescent="0.3">
      <c r="A18063" s="82" t="str">
        <f t="shared" si="564"/>
        <v>2020</v>
      </c>
      <c r="B18063" s="263" t="s">
        <v>2228</v>
      </c>
      <c r="C18063" s="264" t="s">
        <v>138</v>
      </c>
      <c r="D18063" s="74" t="str">
        <f t="shared" si="565"/>
        <v>abr/2020</v>
      </c>
      <c r="E18063" s="267">
        <v>43935</v>
      </c>
      <c r="F18063" s="285" t="s">
        <v>5430</v>
      </c>
      <c r="G18063" s="285" t="s">
        <v>2229</v>
      </c>
      <c r="H18063" s="268" t="s">
        <v>4736</v>
      </c>
      <c r="I18063" s="268" t="s">
        <v>179</v>
      </c>
      <c r="J18063" s="269">
        <v>-1545.04</v>
      </c>
      <c r="K18063" s="83" t="str">
        <f>IFERROR(IFERROR(VLOOKUP(I18063,'DE-PARA'!B:D,3,0),VLOOKUP(I18063,'DE-PARA'!C:D,2,0)),"NÃO ENCONTRADO")</f>
        <v>Serviços</v>
      </c>
      <c r="L18063" s="50" t="str">
        <f>VLOOKUP(K18063,'Base -Receita-Despesa'!$B:$AS,1,FALSE)</f>
        <v>Serviços</v>
      </c>
    </row>
    <row r="18064" spans="1:12" x14ac:dyDescent="0.3">
      <c r="A18064" s="82" t="str">
        <f t="shared" si="564"/>
        <v>2020</v>
      </c>
      <c r="B18064" s="263" t="s">
        <v>2228</v>
      </c>
      <c r="C18064" s="264" t="s">
        <v>138</v>
      </c>
      <c r="D18064" s="74" t="str">
        <f t="shared" si="565"/>
        <v>abr/2020</v>
      </c>
      <c r="E18064" s="267">
        <v>43935</v>
      </c>
      <c r="F18064" s="285" t="s">
        <v>5430</v>
      </c>
      <c r="G18064" s="285" t="s">
        <v>2229</v>
      </c>
      <c r="H18064" s="268" t="s">
        <v>4736</v>
      </c>
      <c r="I18064" s="268" t="s">
        <v>562</v>
      </c>
      <c r="J18064" s="268">
        <v>-557.79999999999995</v>
      </c>
      <c r="K18064" s="83" t="str">
        <f>IFERROR(IFERROR(VLOOKUP(I18064,'DE-PARA'!B:D,3,0),VLOOKUP(I18064,'DE-PARA'!C:D,2,0)),"NÃO ENCONTRADO")</f>
        <v>Outras Saídas</v>
      </c>
      <c r="L18064" s="50" t="str">
        <f>VLOOKUP(K18064,'Base -Receita-Despesa'!$B:$AS,1,FALSE)</f>
        <v>Outras Saídas</v>
      </c>
    </row>
    <row r="18065" spans="1:12" x14ac:dyDescent="0.3">
      <c r="A18065" s="82" t="str">
        <f t="shared" si="564"/>
        <v>2020</v>
      </c>
      <c r="B18065" s="263" t="s">
        <v>2228</v>
      </c>
      <c r="C18065" s="264" t="s">
        <v>138</v>
      </c>
      <c r="D18065" s="74" t="str">
        <f t="shared" si="565"/>
        <v>abr/2020</v>
      </c>
      <c r="E18065" s="267">
        <v>43935</v>
      </c>
      <c r="F18065" s="285" t="s">
        <v>5431</v>
      </c>
      <c r="G18065" s="285" t="s">
        <v>2229</v>
      </c>
      <c r="H18065" s="268" t="s">
        <v>4736</v>
      </c>
      <c r="I18065" s="268" t="s">
        <v>188</v>
      </c>
      <c r="J18065" s="269">
        <v>-2805</v>
      </c>
      <c r="K18065" s="83" t="str">
        <f>IFERROR(IFERROR(VLOOKUP(I18065,'DE-PARA'!B:D,3,0),VLOOKUP(I18065,'DE-PARA'!C:D,2,0)),"NÃO ENCONTRADO")</f>
        <v>Serviços</v>
      </c>
      <c r="L18065" s="50" t="str">
        <f>VLOOKUP(K18065,'Base -Receita-Despesa'!$B:$AS,1,FALSE)</f>
        <v>Serviços</v>
      </c>
    </row>
    <row r="18066" spans="1:12" x14ac:dyDescent="0.3">
      <c r="A18066" s="82" t="str">
        <f t="shared" si="564"/>
        <v>2020</v>
      </c>
      <c r="B18066" s="263" t="s">
        <v>2228</v>
      </c>
      <c r="C18066" s="264" t="s">
        <v>138</v>
      </c>
      <c r="D18066" s="74" t="str">
        <f t="shared" si="565"/>
        <v>abr/2020</v>
      </c>
      <c r="E18066" s="267">
        <v>43935</v>
      </c>
      <c r="F18066" s="285" t="s">
        <v>5431</v>
      </c>
      <c r="G18066" s="285" t="s">
        <v>2229</v>
      </c>
      <c r="H18066" s="268" t="s">
        <v>4736</v>
      </c>
      <c r="I18066" s="268" t="s">
        <v>562</v>
      </c>
      <c r="J18066" s="268">
        <v>-779.79</v>
      </c>
      <c r="K18066" s="83" t="str">
        <f>IFERROR(IFERROR(VLOOKUP(I18066,'DE-PARA'!B:D,3,0),VLOOKUP(I18066,'DE-PARA'!C:D,2,0)),"NÃO ENCONTRADO")</f>
        <v>Outras Saídas</v>
      </c>
      <c r="L18066" s="50" t="str">
        <f>VLOOKUP(K18066,'Base -Receita-Despesa'!$B:$AS,1,FALSE)</f>
        <v>Outras Saídas</v>
      </c>
    </row>
    <row r="18067" spans="1:12" x14ac:dyDescent="0.3">
      <c r="A18067" s="82" t="str">
        <f t="shared" si="564"/>
        <v>2020</v>
      </c>
      <c r="B18067" s="263" t="s">
        <v>2228</v>
      </c>
      <c r="C18067" s="264" t="s">
        <v>138</v>
      </c>
      <c r="D18067" s="74" t="str">
        <f t="shared" si="565"/>
        <v>abr/2020</v>
      </c>
      <c r="E18067" s="267">
        <v>43935</v>
      </c>
      <c r="F18067" s="285" t="s">
        <v>5432</v>
      </c>
      <c r="G18067" s="285" t="s">
        <v>2229</v>
      </c>
      <c r="H18067" s="268" t="s">
        <v>4736</v>
      </c>
      <c r="I18067" s="268" t="s">
        <v>179</v>
      </c>
      <c r="J18067" s="269">
        <v>-2827.31</v>
      </c>
      <c r="K18067" s="83" t="str">
        <f>IFERROR(IFERROR(VLOOKUP(I18067,'DE-PARA'!B:D,3,0),VLOOKUP(I18067,'DE-PARA'!C:D,2,0)),"NÃO ENCONTRADO")</f>
        <v>Serviços</v>
      </c>
      <c r="L18067" s="50" t="str">
        <f>VLOOKUP(K18067,'Base -Receita-Despesa'!$B:$AS,1,FALSE)</f>
        <v>Serviços</v>
      </c>
    </row>
    <row r="18068" spans="1:12" x14ac:dyDescent="0.3">
      <c r="A18068" s="82" t="str">
        <f t="shared" si="564"/>
        <v>2020</v>
      </c>
      <c r="B18068" s="263" t="s">
        <v>2228</v>
      </c>
      <c r="C18068" s="264" t="s">
        <v>138</v>
      </c>
      <c r="D18068" s="74" t="str">
        <f t="shared" si="565"/>
        <v>abr/2020</v>
      </c>
      <c r="E18068" s="267">
        <v>43935</v>
      </c>
      <c r="F18068" s="285" t="s">
        <v>5432</v>
      </c>
      <c r="G18068" s="285" t="s">
        <v>2229</v>
      </c>
      <c r="H18068" s="268" t="s">
        <v>4736</v>
      </c>
      <c r="I18068" s="268" t="s">
        <v>562</v>
      </c>
      <c r="J18068" s="268">
        <v>-785.99</v>
      </c>
      <c r="K18068" s="83" t="str">
        <f>IFERROR(IFERROR(VLOOKUP(I18068,'DE-PARA'!B:D,3,0),VLOOKUP(I18068,'DE-PARA'!C:D,2,0)),"NÃO ENCONTRADO")</f>
        <v>Outras Saídas</v>
      </c>
      <c r="L18068" s="50" t="str">
        <f>VLOOKUP(K18068,'Base -Receita-Despesa'!$B:$AS,1,FALSE)</f>
        <v>Outras Saídas</v>
      </c>
    </row>
    <row r="18069" spans="1:12" x14ac:dyDescent="0.3">
      <c r="A18069" s="82" t="str">
        <f t="shared" si="564"/>
        <v>2020</v>
      </c>
      <c r="B18069" s="263" t="s">
        <v>2228</v>
      </c>
      <c r="C18069" s="264" t="s">
        <v>138</v>
      </c>
      <c r="D18069" s="74" t="str">
        <f t="shared" si="565"/>
        <v>abr/2020</v>
      </c>
      <c r="E18069" s="267">
        <v>43935</v>
      </c>
      <c r="F18069" s="285" t="s">
        <v>5433</v>
      </c>
      <c r="G18069" s="285" t="s">
        <v>2229</v>
      </c>
      <c r="H18069" s="268" t="s">
        <v>4736</v>
      </c>
      <c r="I18069" s="268" t="s">
        <v>188</v>
      </c>
      <c r="J18069" s="269">
        <v>-1676.24</v>
      </c>
      <c r="K18069" s="83" t="str">
        <f>IFERROR(IFERROR(VLOOKUP(I18069,'DE-PARA'!B:D,3,0),VLOOKUP(I18069,'DE-PARA'!C:D,2,0)),"NÃO ENCONTRADO")</f>
        <v>Serviços</v>
      </c>
      <c r="L18069" s="50" t="str">
        <f>VLOOKUP(K18069,'Base -Receita-Despesa'!$B:$AS,1,FALSE)</f>
        <v>Serviços</v>
      </c>
    </row>
    <row r="18070" spans="1:12" x14ac:dyDescent="0.3">
      <c r="A18070" s="82" t="str">
        <f t="shared" si="564"/>
        <v>2020</v>
      </c>
      <c r="B18070" s="263" t="s">
        <v>2228</v>
      </c>
      <c r="C18070" s="264" t="s">
        <v>138</v>
      </c>
      <c r="D18070" s="74" t="str">
        <f t="shared" si="565"/>
        <v>abr/2020</v>
      </c>
      <c r="E18070" s="267">
        <v>43935</v>
      </c>
      <c r="F18070" s="285" t="s">
        <v>5433</v>
      </c>
      <c r="G18070" s="285" t="s">
        <v>2229</v>
      </c>
      <c r="H18070" s="268" t="s">
        <v>4736</v>
      </c>
      <c r="I18070" s="268" t="s">
        <v>562</v>
      </c>
      <c r="J18070" s="268">
        <v>-465.98</v>
      </c>
      <c r="K18070" s="83" t="str">
        <f>IFERROR(IFERROR(VLOOKUP(I18070,'DE-PARA'!B:D,3,0),VLOOKUP(I18070,'DE-PARA'!C:D,2,0)),"NÃO ENCONTRADO")</f>
        <v>Outras Saídas</v>
      </c>
      <c r="L18070" s="50" t="str">
        <f>VLOOKUP(K18070,'Base -Receita-Despesa'!$B:$AS,1,FALSE)</f>
        <v>Outras Saídas</v>
      </c>
    </row>
    <row r="18071" spans="1:12" x14ac:dyDescent="0.3">
      <c r="A18071" s="82" t="str">
        <f t="shared" si="564"/>
        <v>2020</v>
      </c>
      <c r="B18071" s="263" t="s">
        <v>2228</v>
      </c>
      <c r="C18071" s="264" t="s">
        <v>138</v>
      </c>
      <c r="D18071" s="74" t="str">
        <f t="shared" si="565"/>
        <v>abr/2020</v>
      </c>
      <c r="E18071" s="267">
        <v>43935</v>
      </c>
      <c r="F18071" s="285" t="s">
        <v>5434</v>
      </c>
      <c r="G18071" s="285" t="s">
        <v>2229</v>
      </c>
      <c r="H18071" s="268" t="s">
        <v>4753</v>
      </c>
      <c r="I18071" s="268" t="s">
        <v>2176</v>
      </c>
      <c r="J18071" s="269">
        <v>-8740</v>
      </c>
      <c r="K18071" s="83" t="str">
        <f>IFERROR(IFERROR(VLOOKUP(I18071,'DE-PARA'!B:D,3,0),VLOOKUP(I18071,'DE-PARA'!C:D,2,0)),"NÃO ENCONTRADO")</f>
        <v>Pessoal</v>
      </c>
      <c r="L18071" s="50" t="str">
        <f>VLOOKUP(K18071,'Base -Receita-Despesa'!$B:$AS,1,FALSE)</f>
        <v>Pessoal</v>
      </c>
    </row>
    <row r="18072" spans="1:12" x14ac:dyDescent="0.3">
      <c r="A18072" s="82" t="str">
        <f t="shared" si="564"/>
        <v>2020</v>
      </c>
      <c r="B18072" s="263" t="s">
        <v>2228</v>
      </c>
      <c r="C18072" s="264" t="s">
        <v>138</v>
      </c>
      <c r="D18072" s="74" t="str">
        <f t="shared" si="565"/>
        <v>abr/2020</v>
      </c>
      <c r="E18072" s="267">
        <v>43935</v>
      </c>
      <c r="F18072" s="285" t="s">
        <v>5434</v>
      </c>
      <c r="G18072" s="285" t="s">
        <v>2229</v>
      </c>
      <c r="H18072" s="268" t="s">
        <v>4753</v>
      </c>
      <c r="I18072" s="268" t="s">
        <v>562</v>
      </c>
      <c r="J18072" s="269">
        <v>-2429.7199999999998</v>
      </c>
      <c r="K18072" s="83" t="str">
        <f>IFERROR(IFERROR(VLOOKUP(I18072,'DE-PARA'!B:D,3,0),VLOOKUP(I18072,'DE-PARA'!C:D,2,0)),"NÃO ENCONTRADO")</f>
        <v>Outras Saídas</v>
      </c>
      <c r="L18072" s="50" t="str">
        <f>VLOOKUP(K18072,'Base -Receita-Despesa'!$B:$AS,1,FALSE)</f>
        <v>Outras Saídas</v>
      </c>
    </row>
    <row r="18073" spans="1:12" x14ac:dyDescent="0.3">
      <c r="A18073" s="82" t="str">
        <f t="shared" si="564"/>
        <v>2020</v>
      </c>
      <c r="B18073" s="263" t="s">
        <v>2228</v>
      </c>
      <c r="C18073" s="264" t="s">
        <v>138</v>
      </c>
      <c r="D18073" s="74" t="str">
        <f t="shared" si="565"/>
        <v>abr/2020</v>
      </c>
      <c r="E18073" s="267">
        <v>43935</v>
      </c>
      <c r="F18073" s="285" t="s">
        <v>5435</v>
      </c>
      <c r="G18073" s="285" t="s">
        <v>2229</v>
      </c>
      <c r="H18073" s="268" t="s">
        <v>4753</v>
      </c>
      <c r="I18073" s="268" t="s">
        <v>2176</v>
      </c>
      <c r="J18073" s="269">
        <v>-21865.35</v>
      </c>
      <c r="K18073" s="83" t="str">
        <f>IFERROR(IFERROR(VLOOKUP(I18073,'DE-PARA'!B:D,3,0),VLOOKUP(I18073,'DE-PARA'!C:D,2,0)),"NÃO ENCONTRADO")</f>
        <v>Pessoal</v>
      </c>
      <c r="L18073" s="50" t="str">
        <f>VLOOKUP(K18073,'Base -Receita-Despesa'!$B:$AS,1,FALSE)</f>
        <v>Pessoal</v>
      </c>
    </row>
    <row r="18074" spans="1:12" x14ac:dyDescent="0.3">
      <c r="A18074" s="82" t="str">
        <f t="shared" si="564"/>
        <v>2020</v>
      </c>
      <c r="B18074" s="263" t="s">
        <v>2228</v>
      </c>
      <c r="C18074" s="264" t="s">
        <v>138</v>
      </c>
      <c r="D18074" s="74" t="str">
        <f t="shared" si="565"/>
        <v>abr/2020</v>
      </c>
      <c r="E18074" s="267">
        <v>43935</v>
      </c>
      <c r="F18074" s="285" t="s">
        <v>5435</v>
      </c>
      <c r="G18074" s="285" t="s">
        <v>2229</v>
      </c>
      <c r="H18074" s="268" t="s">
        <v>4753</v>
      </c>
      <c r="I18074" s="268" t="s">
        <v>562</v>
      </c>
      <c r="J18074" s="269">
        <v>-6078.56</v>
      </c>
      <c r="K18074" s="83" t="str">
        <f>IFERROR(IFERROR(VLOOKUP(I18074,'DE-PARA'!B:D,3,0),VLOOKUP(I18074,'DE-PARA'!C:D,2,0)),"NÃO ENCONTRADO")</f>
        <v>Outras Saídas</v>
      </c>
      <c r="L18074" s="50" t="str">
        <f>VLOOKUP(K18074,'Base -Receita-Despesa'!$B:$AS,1,FALSE)</f>
        <v>Outras Saídas</v>
      </c>
    </row>
    <row r="18075" spans="1:12" x14ac:dyDescent="0.3">
      <c r="A18075" s="82" t="str">
        <f t="shared" si="564"/>
        <v>2020</v>
      </c>
      <c r="B18075" s="263" t="s">
        <v>2228</v>
      </c>
      <c r="C18075" s="264" t="s">
        <v>138</v>
      </c>
      <c r="D18075" s="74" t="str">
        <f t="shared" si="565"/>
        <v>abr/2020</v>
      </c>
      <c r="E18075" s="267">
        <v>43935</v>
      </c>
      <c r="F18075" s="285" t="s">
        <v>5436</v>
      </c>
      <c r="G18075" s="285" t="s">
        <v>2229</v>
      </c>
      <c r="H18075" s="268" t="s">
        <v>4753</v>
      </c>
      <c r="I18075" s="268" t="s">
        <v>2176</v>
      </c>
      <c r="J18075" s="269">
        <v>-28279.35</v>
      </c>
      <c r="K18075" s="83" t="str">
        <f>IFERROR(IFERROR(VLOOKUP(I18075,'DE-PARA'!B:D,3,0),VLOOKUP(I18075,'DE-PARA'!C:D,2,0)),"NÃO ENCONTRADO")</f>
        <v>Pessoal</v>
      </c>
      <c r="L18075" s="50" t="str">
        <f>VLOOKUP(K18075,'Base -Receita-Despesa'!$B:$AS,1,FALSE)</f>
        <v>Pessoal</v>
      </c>
    </row>
    <row r="18076" spans="1:12" x14ac:dyDescent="0.3">
      <c r="A18076" s="82" t="str">
        <f t="shared" si="564"/>
        <v>2020</v>
      </c>
      <c r="B18076" s="263" t="s">
        <v>2228</v>
      </c>
      <c r="C18076" s="264" t="s">
        <v>138</v>
      </c>
      <c r="D18076" s="74" t="str">
        <f t="shared" si="565"/>
        <v>abr/2020</v>
      </c>
      <c r="E18076" s="267">
        <v>43935</v>
      </c>
      <c r="F18076" s="285" t="s">
        <v>5436</v>
      </c>
      <c r="G18076" s="285" t="s">
        <v>2229</v>
      </c>
      <c r="H18076" s="268" t="s">
        <v>4753</v>
      </c>
      <c r="I18076" s="268" t="s">
        <v>562</v>
      </c>
      <c r="J18076" s="269">
        <v>-7861.65</v>
      </c>
      <c r="K18076" s="83" t="str">
        <f>IFERROR(IFERROR(VLOOKUP(I18076,'DE-PARA'!B:D,3,0),VLOOKUP(I18076,'DE-PARA'!C:D,2,0)),"NÃO ENCONTRADO")</f>
        <v>Outras Saídas</v>
      </c>
      <c r="L18076" s="50" t="str">
        <f>VLOOKUP(K18076,'Base -Receita-Despesa'!$B:$AS,1,FALSE)</f>
        <v>Outras Saídas</v>
      </c>
    </row>
    <row r="18077" spans="1:12" x14ac:dyDescent="0.3">
      <c r="A18077" s="82" t="str">
        <f t="shared" si="564"/>
        <v>2020</v>
      </c>
      <c r="B18077" s="263" t="s">
        <v>2228</v>
      </c>
      <c r="C18077" s="264" t="s">
        <v>138</v>
      </c>
      <c r="D18077" s="74" t="str">
        <f t="shared" si="565"/>
        <v>abr/2020</v>
      </c>
      <c r="E18077" s="267">
        <v>43935</v>
      </c>
      <c r="F18077" s="285" t="s">
        <v>5437</v>
      </c>
      <c r="G18077" s="285" t="s">
        <v>2229</v>
      </c>
      <c r="H18077" s="268" t="s">
        <v>4768</v>
      </c>
      <c r="I18077" s="268" t="s">
        <v>118</v>
      </c>
      <c r="J18077" s="269">
        <v>-16103.39</v>
      </c>
      <c r="K18077" s="83" t="str">
        <f>IFERROR(IFERROR(VLOOKUP(I18077,'DE-PARA'!B:D,3,0),VLOOKUP(I18077,'DE-PARA'!C:D,2,0)),"NÃO ENCONTRADO")</f>
        <v>Serviços</v>
      </c>
      <c r="L18077" s="50" t="str">
        <f>VLOOKUP(K18077,'Base -Receita-Despesa'!$B:$AS,1,FALSE)</f>
        <v>Serviços</v>
      </c>
    </row>
    <row r="18078" spans="1:12" x14ac:dyDescent="0.3">
      <c r="A18078" s="82" t="str">
        <f t="shared" si="564"/>
        <v>2020</v>
      </c>
      <c r="B18078" s="263" t="s">
        <v>2228</v>
      </c>
      <c r="C18078" s="264" t="s">
        <v>138</v>
      </c>
      <c r="D18078" s="74" t="str">
        <f t="shared" si="565"/>
        <v>abr/2020</v>
      </c>
      <c r="E18078" s="267">
        <v>43935</v>
      </c>
      <c r="F18078" s="285" t="s">
        <v>5437</v>
      </c>
      <c r="G18078" s="285" t="s">
        <v>2229</v>
      </c>
      <c r="H18078" s="268" t="s">
        <v>4768</v>
      </c>
      <c r="I18078" s="268" t="s">
        <v>562</v>
      </c>
      <c r="J18078" s="269">
        <v>-4476.7299999999996</v>
      </c>
      <c r="K18078" s="83" t="str">
        <f>IFERROR(IFERROR(VLOOKUP(I18078,'DE-PARA'!B:D,3,0),VLOOKUP(I18078,'DE-PARA'!C:D,2,0)),"NÃO ENCONTRADO")</f>
        <v>Outras Saídas</v>
      </c>
      <c r="L18078" s="50" t="str">
        <f>VLOOKUP(K18078,'Base -Receita-Despesa'!$B:$AS,1,FALSE)</f>
        <v>Outras Saídas</v>
      </c>
    </row>
    <row r="18079" spans="1:12" x14ac:dyDescent="0.3">
      <c r="A18079" s="82" t="str">
        <f t="shared" si="564"/>
        <v>2020</v>
      </c>
      <c r="B18079" s="263" t="s">
        <v>2228</v>
      </c>
      <c r="C18079" s="264" t="s">
        <v>138</v>
      </c>
      <c r="D18079" s="74" t="str">
        <f t="shared" si="565"/>
        <v>abr/2020</v>
      </c>
      <c r="E18079" s="267">
        <v>43935</v>
      </c>
      <c r="F18079" s="285" t="s">
        <v>5438</v>
      </c>
      <c r="G18079" s="285" t="s">
        <v>2229</v>
      </c>
      <c r="H18079" s="268" t="s">
        <v>180</v>
      </c>
      <c r="I18079" s="268" t="s">
        <v>181</v>
      </c>
      <c r="J18079" s="269">
        <v>-2784.75</v>
      </c>
      <c r="K18079" s="83" t="str">
        <f>IFERROR(IFERROR(VLOOKUP(I18079,'DE-PARA'!B:D,3,0),VLOOKUP(I18079,'DE-PARA'!C:D,2,0)),"NÃO ENCONTRADO")</f>
        <v>Serviços</v>
      </c>
      <c r="L18079" s="50" t="str">
        <f>VLOOKUP(K18079,'Base -Receita-Despesa'!$B:$AS,1,FALSE)</f>
        <v>Serviços</v>
      </c>
    </row>
    <row r="18080" spans="1:12" x14ac:dyDescent="0.3">
      <c r="A18080" s="82" t="str">
        <f t="shared" si="564"/>
        <v>2020</v>
      </c>
      <c r="B18080" s="263" t="s">
        <v>2228</v>
      </c>
      <c r="C18080" s="264" t="s">
        <v>138</v>
      </c>
      <c r="D18080" s="74" t="str">
        <f t="shared" si="565"/>
        <v>abr/2020</v>
      </c>
      <c r="E18080" s="267">
        <v>43935</v>
      </c>
      <c r="F18080" s="285" t="s">
        <v>5438</v>
      </c>
      <c r="G18080" s="285" t="s">
        <v>2229</v>
      </c>
      <c r="H18080" s="268" t="s">
        <v>180</v>
      </c>
      <c r="I18080" s="268" t="s">
        <v>562</v>
      </c>
      <c r="J18080" s="268">
        <v>-774.16</v>
      </c>
      <c r="K18080" s="83" t="str">
        <f>IFERROR(IFERROR(VLOOKUP(I18080,'DE-PARA'!B:D,3,0),VLOOKUP(I18080,'DE-PARA'!C:D,2,0)),"NÃO ENCONTRADO")</f>
        <v>Outras Saídas</v>
      </c>
      <c r="L18080" s="50" t="str">
        <f>VLOOKUP(K18080,'Base -Receita-Despesa'!$B:$AS,1,FALSE)</f>
        <v>Outras Saídas</v>
      </c>
    </row>
    <row r="18081" spans="1:12" x14ac:dyDescent="0.3">
      <c r="A18081" s="82" t="str">
        <f t="shared" si="564"/>
        <v>2020</v>
      </c>
      <c r="B18081" s="263" t="s">
        <v>2228</v>
      </c>
      <c r="C18081" s="264" t="s">
        <v>138</v>
      </c>
      <c r="D18081" s="74" t="str">
        <f t="shared" si="565"/>
        <v>abr/2020</v>
      </c>
      <c r="E18081" s="267">
        <v>43935</v>
      </c>
      <c r="F18081" s="285">
        <v>2103</v>
      </c>
      <c r="G18081" s="285" t="s">
        <v>2229</v>
      </c>
      <c r="H18081" s="268" t="s">
        <v>5133</v>
      </c>
      <c r="I18081" s="268" t="s">
        <v>145</v>
      </c>
      <c r="J18081" s="269">
        <v>-3500</v>
      </c>
      <c r="K18081" s="83" t="str">
        <f>IFERROR(IFERROR(VLOOKUP(I18081,'DE-PARA'!B:D,3,0),VLOOKUP(I18081,'DE-PARA'!C:D,2,0)),"NÃO ENCONTRADO")</f>
        <v>Serviços</v>
      </c>
      <c r="L18081" s="50" t="str">
        <f>VLOOKUP(K18081,'Base -Receita-Despesa'!$B:$AS,1,FALSE)</f>
        <v>Serviços</v>
      </c>
    </row>
    <row r="18082" spans="1:12" x14ac:dyDescent="0.3">
      <c r="A18082" s="82" t="str">
        <f t="shared" si="564"/>
        <v>2020</v>
      </c>
      <c r="B18082" s="263" t="s">
        <v>2228</v>
      </c>
      <c r="C18082" s="264" t="s">
        <v>138</v>
      </c>
      <c r="D18082" s="74" t="str">
        <f t="shared" si="565"/>
        <v>abr/2020</v>
      </c>
      <c r="E18082" s="267">
        <v>43935</v>
      </c>
      <c r="F18082" s="285">
        <v>1372</v>
      </c>
      <c r="G18082" s="285" t="s">
        <v>2229</v>
      </c>
      <c r="H18082" s="268" t="s">
        <v>5265</v>
      </c>
      <c r="I18082" s="268" t="s">
        <v>526</v>
      </c>
      <c r="J18082" s="269">
        <v>-22000</v>
      </c>
      <c r="K18082" s="83" t="str">
        <f>IFERROR(IFERROR(VLOOKUP(I18082,'DE-PARA'!B:D,3,0),VLOOKUP(I18082,'DE-PARA'!C:D,2,0)),"NÃO ENCONTRADO")</f>
        <v>Serviços</v>
      </c>
      <c r="L18082" s="50" t="str">
        <f>VLOOKUP(K18082,'Base -Receita-Despesa'!$B:$AS,1,FALSE)</f>
        <v>Serviços</v>
      </c>
    </row>
    <row r="18083" spans="1:12" x14ac:dyDescent="0.3">
      <c r="A18083" s="82" t="str">
        <f t="shared" si="564"/>
        <v>2020</v>
      </c>
      <c r="B18083" s="263" t="s">
        <v>2228</v>
      </c>
      <c r="C18083" s="264" t="s">
        <v>138</v>
      </c>
      <c r="D18083" s="74" t="str">
        <f t="shared" si="565"/>
        <v>abr/2020</v>
      </c>
      <c r="E18083" s="267">
        <v>43935</v>
      </c>
      <c r="F18083" s="285">
        <v>451</v>
      </c>
      <c r="G18083" s="285" t="s">
        <v>2229</v>
      </c>
      <c r="H18083" s="268" t="s">
        <v>5169</v>
      </c>
      <c r="I18083" s="268" t="s">
        <v>215</v>
      </c>
      <c r="J18083" s="269">
        <v>-11250</v>
      </c>
      <c r="K18083" s="83" t="str">
        <f>IFERROR(IFERROR(VLOOKUP(I18083,'DE-PARA'!B:D,3,0),VLOOKUP(I18083,'DE-PARA'!C:D,2,0)),"NÃO ENCONTRADO")</f>
        <v>Serviços</v>
      </c>
      <c r="L18083" s="50" t="str">
        <f>VLOOKUP(K18083,'Base -Receita-Despesa'!$B:$AS,1,FALSE)</f>
        <v>Serviços</v>
      </c>
    </row>
    <row r="18084" spans="1:12" x14ac:dyDescent="0.3">
      <c r="A18084" s="82" t="str">
        <f t="shared" si="564"/>
        <v>2020</v>
      </c>
      <c r="B18084" s="263" t="s">
        <v>2228</v>
      </c>
      <c r="C18084" s="264" t="s">
        <v>138</v>
      </c>
      <c r="D18084" s="74" t="str">
        <f t="shared" si="565"/>
        <v>abr/2020</v>
      </c>
      <c r="E18084" s="267">
        <v>43935</v>
      </c>
      <c r="F18084" s="285">
        <v>799</v>
      </c>
      <c r="G18084" s="285" t="s">
        <v>2229</v>
      </c>
      <c r="H18084" s="268" t="s">
        <v>5165</v>
      </c>
      <c r="I18084" s="268" t="s">
        <v>200</v>
      </c>
      <c r="J18084" s="269">
        <v>-4340.5600000000004</v>
      </c>
      <c r="K18084" s="83" t="str">
        <f>IFERROR(IFERROR(VLOOKUP(I18084,'DE-PARA'!B:D,3,0),VLOOKUP(I18084,'DE-PARA'!C:D,2,0)),"NÃO ENCONTRADO")</f>
        <v>Serviços</v>
      </c>
      <c r="L18084" s="50" t="str">
        <f>VLOOKUP(K18084,'Base -Receita-Despesa'!$B:$AS,1,FALSE)</f>
        <v>Serviços</v>
      </c>
    </row>
    <row r="18085" spans="1:12" x14ac:dyDescent="0.3">
      <c r="A18085" s="82" t="str">
        <f t="shared" si="564"/>
        <v>2020</v>
      </c>
      <c r="B18085" s="263" t="s">
        <v>2228</v>
      </c>
      <c r="C18085" s="264" t="s">
        <v>138</v>
      </c>
      <c r="D18085" s="74" t="str">
        <f t="shared" si="565"/>
        <v>abr/2020</v>
      </c>
      <c r="E18085" s="267">
        <v>43935</v>
      </c>
      <c r="F18085" s="285">
        <v>264</v>
      </c>
      <c r="G18085" s="285" t="s">
        <v>2229</v>
      </c>
      <c r="H18085" s="268" t="s">
        <v>4736</v>
      </c>
      <c r="I18085" s="268" t="s">
        <v>188</v>
      </c>
      <c r="J18085" s="269">
        <v>-32526.62</v>
      </c>
      <c r="K18085" s="83" t="str">
        <f>IFERROR(IFERROR(VLOOKUP(I18085,'DE-PARA'!B:D,3,0),VLOOKUP(I18085,'DE-PARA'!C:D,2,0)),"NÃO ENCONTRADO")</f>
        <v>Serviços</v>
      </c>
      <c r="L18085" s="50" t="str">
        <f>VLOOKUP(K18085,'Base -Receita-Despesa'!$B:$AS,1,FALSE)</f>
        <v>Serviços</v>
      </c>
    </row>
    <row r="18086" spans="1:12" x14ac:dyDescent="0.3">
      <c r="A18086" s="82" t="str">
        <f t="shared" si="564"/>
        <v>2020</v>
      </c>
      <c r="B18086" s="263" t="s">
        <v>2228</v>
      </c>
      <c r="C18086" s="264" t="s">
        <v>138</v>
      </c>
      <c r="D18086" s="74" t="str">
        <f t="shared" si="565"/>
        <v>abr/2020</v>
      </c>
      <c r="E18086" s="267">
        <v>43935</v>
      </c>
      <c r="F18086" s="285">
        <v>4</v>
      </c>
      <c r="G18086" s="285" t="s">
        <v>2229</v>
      </c>
      <c r="H18086" s="268" t="s">
        <v>5049</v>
      </c>
      <c r="I18086" s="268" t="s">
        <v>2176</v>
      </c>
      <c r="J18086" s="269">
        <v>-116841.24</v>
      </c>
      <c r="K18086" s="83" t="str">
        <f>IFERROR(IFERROR(VLOOKUP(I18086,'DE-PARA'!B:D,3,0),VLOOKUP(I18086,'DE-PARA'!C:D,2,0)),"NÃO ENCONTRADO")</f>
        <v>Pessoal</v>
      </c>
      <c r="L18086" s="50" t="str">
        <f>VLOOKUP(K18086,'Base -Receita-Despesa'!$B:$AS,1,FALSE)</f>
        <v>Pessoal</v>
      </c>
    </row>
    <row r="18087" spans="1:12" x14ac:dyDescent="0.3">
      <c r="A18087" s="82" t="str">
        <f t="shared" si="564"/>
        <v>2020</v>
      </c>
      <c r="B18087" s="263" t="s">
        <v>2228</v>
      </c>
      <c r="C18087" s="264" t="s">
        <v>138</v>
      </c>
      <c r="D18087" s="74" t="str">
        <f t="shared" si="565"/>
        <v>abr/2020</v>
      </c>
      <c r="E18087" s="267">
        <v>43935</v>
      </c>
      <c r="F18087" s="285">
        <v>5</v>
      </c>
      <c r="G18087" s="285" t="s">
        <v>2229</v>
      </c>
      <c r="H18087" s="268" t="s">
        <v>5049</v>
      </c>
      <c r="I18087" s="268" t="s">
        <v>2176</v>
      </c>
      <c r="J18087" s="269">
        <v>-8488.73</v>
      </c>
      <c r="K18087" s="83" t="str">
        <f>IFERROR(IFERROR(VLOOKUP(I18087,'DE-PARA'!B:D,3,0),VLOOKUP(I18087,'DE-PARA'!C:D,2,0)),"NÃO ENCONTRADO")</f>
        <v>Pessoal</v>
      </c>
      <c r="L18087" s="50" t="str">
        <f>VLOOKUP(K18087,'Base -Receita-Despesa'!$B:$AS,1,FALSE)</f>
        <v>Pessoal</v>
      </c>
    </row>
    <row r="18088" spans="1:12" x14ac:dyDescent="0.3">
      <c r="A18088" s="82" t="str">
        <f t="shared" si="564"/>
        <v>2020</v>
      </c>
      <c r="B18088" s="263" t="s">
        <v>2228</v>
      </c>
      <c r="C18088" s="264" t="s">
        <v>138</v>
      </c>
      <c r="D18088" s="74" t="str">
        <f t="shared" si="565"/>
        <v>abr/2020</v>
      </c>
      <c r="E18088" s="267">
        <v>43935</v>
      </c>
      <c r="F18088" s="285">
        <v>49</v>
      </c>
      <c r="G18088" s="285" t="s">
        <v>2229</v>
      </c>
      <c r="H18088" s="268" t="s">
        <v>5115</v>
      </c>
      <c r="I18088" s="268" t="s">
        <v>118</v>
      </c>
      <c r="J18088" s="269">
        <v>-110929.86</v>
      </c>
      <c r="K18088" s="83" t="str">
        <f>IFERROR(IFERROR(VLOOKUP(I18088,'DE-PARA'!B:D,3,0),VLOOKUP(I18088,'DE-PARA'!C:D,2,0)),"NÃO ENCONTRADO")</f>
        <v>Serviços</v>
      </c>
      <c r="L18088" s="50" t="str">
        <f>VLOOKUP(K18088,'Base -Receita-Despesa'!$B:$AS,1,FALSE)</f>
        <v>Serviços</v>
      </c>
    </row>
    <row r="18089" spans="1:12" x14ac:dyDescent="0.3">
      <c r="A18089" s="82" t="str">
        <f t="shared" si="564"/>
        <v>2020</v>
      </c>
      <c r="B18089" s="263" t="s">
        <v>2228</v>
      </c>
      <c r="C18089" s="264" t="s">
        <v>138</v>
      </c>
      <c r="D18089" s="74" t="str">
        <f t="shared" si="565"/>
        <v>abr/2020</v>
      </c>
      <c r="E18089" s="267">
        <v>43935</v>
      </c>
      <c r="F18089" s="285">
        <v>52</v>
      </c>
      <c r="G18089" s="285" t="s">
        <v>2229</v>
      </c>
      <c r="H18089" s="268" t="s">
        <v>5115</v>
      </c>
      <c r="I18089" s="268" t="s">
        <v>118</v>
      </c>
      <c r="J18089" s="269">
        <v>-2694.71</v>
      </c>
      <c r="K18089" s="83" t="str">
        <f>IFERROR(IFERROR(VLOOKUP(I18089,'DE-PARA'!B:D,3,0),VLOOKUP(I18089,'DE-PARA'!C:D,2,0)),"NÃO ENCONTRADO")</f>
        <v>Serviços</v>
      </c>
      <c r="L18089" s="50" t="str">
        <f>VLOOKUP(K18089,'Base -Receita-Despesa'!$B:$AS,1,FALSE)</f>
        <v>Serviços</v>
      </c>
    </row>
    <row r="18090" spans="1:12" x14ac:dyDescent="0.3">
      <c r="A18090" s="82" t="str">
        <f t="shared" ref="A18090:A18153" si="566">IF(K18090="NÃO ENCONTRADO",0,RIGHT(D18090,4))</f>
        <v>2020</v>
      </c>
      <c r="B18090" s="263" t="s">
        <v>2228</v>
      </c>
      <c r="C18090" s="264" t="s">
        <v>138</v>
      </c>
      <c r="D18090" s="74" t="str">
        <f t="shared" si="565"/>
        <v>abr/2020</v>
      </c>
      <c r="E18090" s="267">
        <v>43935</v>
      </c>
      <c r="F18090" s="285">
        <v>2639108</v>
      </c>
      <c r="G18090" s="285" t="s">
        <v>2229</v>
      </c>
      <c r="H18090" s="268" t="s">
        <v>5175</v>
      </c>
      <c r="I18090" s="268" t="s">
        <v>145</v>
      </c>
      <c r="J18090" s="268">
        <v>-415.11</v>
      </c>
      <c r="K18090" s="83" t="str">
        <f>IFERROR(IFERROR(VLOOKUP(I18090,'DE-PARA'!B:D,3,0),VLOOKUP(I18090,'DE-PARA'!C:D,2,0)),"NÃO ENCONTRADO")</f>
        <v>Serviços</v>
      </c>
      <c r="L18090" s="50" t="str">
        <f>VLOOKUP(K18090,'Base -Receita-Despesa'!$B:$AS,1,FALSE)</f>
        <v>Serviços</v>
      </c>
    </row>
    <row r="18091" spans="1:12" x14ac:dyDescent="0.3">
      <c r="A18091" s="82" t="str">
        <f t="shared" si="566"/>
        <v>2020</v>
      </c>
      <c r="B18091" s="263" t="s">
        <v>2228</v>
      </c>
      <c r="C18091" s="264" t="s">
        <v>138</v>
      </c>
      <c r="D18091" s="74" t="str">
        <f t="shared" si="565"/>
        <v>abr/2020</v>
      </c>
      <c r="E18091" s="267">
        <v>43935</v>
      </c>
      <c r="F18091" s="285">
        <v>2642829</v>
      </c>
      <c r="G18091" s="285" t="s">
        <v>2229</v>
      </c>
      <c r="H18091" s="268" t="s">
        <v>5175</v>
      </c>
      <c r="I18091" s="268" t="s">
        <v>145</v>
      </c>
      <c r="J18091" s="268">
        <v>-415.11</v>
      </c>
      <c r="K18091" s="83" t="str">
        <f>IFERROR(IFERROR(VLOOKUP(I18091,'DE-PARA'!B:D,3,0),VLOOKUP(I18091,'DE-PARA'!C:D,2,0)),"NÃO ENCONTRADO")</f>
        <v>Serviços</v>
      </c>
      <c r="L18091" s="50" t="str">
        <f>VLOOKUP(K18091,'Base -Receita-Despesa'!$B:$AS,1,FALSE)</f>
        <v>Serviços</v>
      </c>
    </row>
    <row r="18092" spans="1:12" x14ac:dyDescent="0.3">
      <c r="A18092" s="82" t="str">
        <f t="shared" si="566"/>
        <v>2020</v>
      </c>
      <c r="B18092" s="263" t="s">
        <v>2228</v>
      </c>
      <c r="C18092" s="264" t="s">
        <v>138</v>
      </c>
      <c r="D18092" s="74" t="str">
        <f t="shared" si="565"/>
        <v>abr/2020</v>
      </c>
      <c r="E18092" s="267">
        <v>43935</v>
      </c>
      <c r="F18092" s="285">
        <v>2661134</v>
      </c>
      <c r="G18092" s="285" t="s">
        <v>2229</v>
      </c>
      <c r="H18092" s="268" t="s">
        <v>5175</v>
      </c>
      <c r="I18092" s="268" t="s">
        <v>145</v>
      </c>
      <c r="J18092" s="268">
        <v>-415.11</v>
      </c>
      <c r="K18092" s="83" t="str">
        <f>IFERROR(IFERROR(VLOOKUP(I18092,'DE-PARA'!B:D,3,0),VLOOKUP(I18092,'DE-PARA'!C:D,2,0)),"NÃO ENCONTRADO")</f>
        <v>Serviços</v>
      </c>
      <c r="L18092" s="50" t="str">
        <f>VLOOKUP(K18092,'Base -Receita-Despesa'!$B:$AS,1,FALSE)</f>
        <v>Serviços</v>
      </c>
    </row>
    <row r="18093" spans="1:12" x14ac:dyDescent="0.3">
      <c r="A18093" s="82" t="str">
        <f t="shared" si="566"/>
        <v>2020</v>
      </c>
      <c r="B18093" s="263" t="s">
        <v>2228</v>
      </c>
      <c r="C18093" s="264" t="s">
        <v>138</v>
      </c>
      <c r="D18093" s="74" t="str">
        <f t="shared" si="565"/>
        <v>abr/2020</v>
      </c>
      <c r="E18093" s="267">
        <v>43935</v>
      </c>
      <c r="F18093" s="285">
        <v>2692380</v>
      </c>
      <c r="G18093" s="285" t="s">
        <v>2229</v>
      </c>
      <c r="H18093" s="268" t="s">
        <v>5175</v>
      </c>
      <c r="I18093" s="268" t="s">
        <v>145</v>
      </c>
      <c r="J18093" s="268">
        <v>-415.11</v>
      </c>
      <c r="K18093" s="83" t="str">
        <f>IFERROR(IFERROR(VLOOKUP(I18093,'DE-PARA'!B:D,3,0),VLOOKUP(I18093,'DE-PARA'!C:D,2,0)),"NÃO ENCONTRADO")</f>
        <v>Serviços</v>
      </c>
      <c r="L18093" s="50" t="str">
        <f>VLOOKUP(K18093,'Base -Receita-Despesa'!$B:$AS,1,FALSE)</f>
        <v>Serviços</v>
      </c>
    </row>
    <row r="18094" spans="1:12" x14ac:dyDescent="0.3">
      <c r="A18094" s="82" t="str">
        <f t="shared" si="566"/>
        <v>2020</v>
      </c>
      <c r="B18094" s="263" t="s">
        <v>2228</v>
      </c>
      <c r="C18094" s="264" t="s">
        <v>138</v>
      </c>
      <c r="D18094" s="74" t="str">
        <f t="shared" si="565"/>
        <v>abr/2020</v>
      </c>
      <c r="E18094" s="267">
        <v>43935</v>
      </c>
      <c r="F18094" s="285">
        <v>2717564</v>
      </c>
      <c r="G18094" s="285" t="s">
        <v>2229</v>
      </c>
      <c r="H18094" s="268" t="s">
        <v>5175</v>
      </c>
      <c r="I18094" s="268" t="s">
        <v>145</v>
      </c>
      <c r="J18094" s="268">
        <v>-415.11</v>
      </c>
      <c r="K18094" s="83" t="str">
        <f>IFERROR(IFERROR(VLOOKUP(I18094,'DE-PARA'!B:D,3,0),VLOOKUP(I18094,'DE-PARA'!C:D,2,0)),"NÃO ENCONTRADO")</f>
        <v>Serviços</v>
      </c>
      <c r="L18094" s="50" t="str">
        <f>VLOOKUP(K18094,'Base -Receita-Despesa'!$B:$AS,1,FALSE)</f>
        <v>Serviços</v>
      </c>
    </row>
    <row r="18095" spans="1:12" x14ac:dyDescent="0.3">
      <c r="A18095" s="82" t="str">
        <f t="shared" si="566"/>
        <v>2020</v>
      </c>
      <c r="B18095" s="263" t="s">
        <v>2228</v>
      </c>
      <c r="C18095" s="264" t="s">
        <v>138</v>
      </c>
      <c r="D18095" s="74" t="str">
        <f t="shared" si="565"/>
        <v>abr/2020</v>
      </c>
      <c r="E18095" s="267">
        <v>43935</v>
      </c>
      <c r="F18095" s="285">
        <v>51</v>
      </c>
      <c r="G18095" s="285" t="s">
        <v>2229</v>
      </c>
      <c r="H18095" s="268" t="s">
        <v>5376</v>
      </c>
      <c r="I18095" s="268" t="s">
        <v>2182</v>
      </c>
      <c r="J18095" s="269">
        <v>-140000</v>
      </c>
      <c r="K18095" s="83" t="str">
        <f>IFERROR(IFERROR(VLOOKUP(I18095,'DE-PARA'!B:D,3,0),VLOOKUP(I18095,'DE-PARA'!C:D,2,0)),"NÃO ENCONTRADO")</f>
        <v>Materiais</v>
      </c>
      <c r="L18095" s="50" t="str">
        <f>VLOOKUP(K18095,'Base -Receita-Despesa'!$B:$AS,1,FALSE)</f>
        <v>Materiais</v>
      </c>
    </row>
    <row r="18096" spans="1:12" x14ac:dyDescent="0.3">
      <c r="A18096" s="82" t="str">
        <f t="shared" si="566"/>
        <v>2020</v>
      </c>
      <c r="B18096" s="263" t="s">
        <v>2228</v>
      </c>
      <c r="C18096" s="264" t="s">
        <v>138</v>
      </c>
      <c r="D18096" s="74" t="str">
        <f t="shared" si="565"/>
        <v>abr/2020</v>
      </c>
      <c r="E18096" s="267">
        <v>43935</v>
      </c>
      <c r="F18096" s="285">
        <v>47</v>
      </c>
      <c r="G18096" s="285" t="s">
        <v>2229</v>
      </c>
      <c r="H18096" s="268" t="s">
        <v>5376</v>
      </c>
      <c r="I18096" s="268" t="s">
        <v>2182</v>
      </c>
      <c r="J18096" s="269">
        <v>-47520</v>
      </c>
      <c r="K18096" s="83" t="str">
        <f>IFERROR(IFERROR(VLOOKUP(I18096,'DE-PARA'!B:D,3,0),VLOOKUP(I18096,'DE-PARA'!C:D,2,0)),"NÃO ENCONTRADO")</f>
        <v>Materiais</v>
      </c>
      <c r="L18096" s="50" t="str">
        <f>VLOOKUP(K18096,'Base -Receita-Despesa'!$B:$AS,1,FALSE)</f>
        <v>Materiais</v>
      </c>
    </row>
    <row r="18097" spans="1:12" x14ac:dyDescent="0.3">
      <c r="A18097" s="82" t="str">
        <f t="shared" si="566"/>
        <v>2020</v>
      </c>
      <c r="B18097" s="263" t="s">
        <v>2228</v>
      </c>
      <c r="C18097" s="264" t="s">
        <v>138</v>
      </c>
      <c r="D18097" s="74" t="str">
        <f t="shared" si="565"/>
        <v>abr/2020</v>
      </c>
      <c r="E18097" s="267">
        <v>43935</v>
      </c>
      <c r="F18097" s="285" t="s">
        <v>1008</v>
      </c>
      <c r="G18097" s="285" t="s">
        <v>2229</v>
      </c>
      <c r="H18097" s="268" t="s">
        <v>542</v>
      </c>
      <c r="I18097" s="268" t="s">
        <v>133</v>
      </c>
      <c r="J18097" s="269">
        <v>-4580.53</v>
      </c>
      <c r="K18097" s="83" t="str">
        <f>IFERROR(IFERROR(VLOOKUP(I18097,'DE-PARA'!B:D,3,0),VLOOKUP(I18097,'DE-PARA'!C:D,2,0)),"NÃO ENCONTRADO")</f>
        <v>Pessoal</v>
      </c>
      <c r="L18097" s="50" t="str">
        <f>VLOOKUP(K18097,'Base -Receita-Despesa'!$B:$AS,1,FALSE)</f>
        <v>Pessoal</v>
      </c>
    </row>
    <row r="18098" spans="1:12" x14ac:dyDescent="0.3">
      <c r="A18098" s="82" t="str">
        <f t="shared" si="566"/>
        <v>2020</v>
      </c>
      <c r="B18098" s="263" t="s">
        <v>2228</v>
      </c>
      <c r="C18098" s="264" t="s">
        <v>138</v>
      </c>
      <c r="D18098" s="74" t="str">
        <f t="shared" si="565"/>
        <v>abr/2020</v>
      </c>
      <c r="E18098" s="267">
        <v>43935</v>
      </c>
      <c r="F18098" s="285" t="s">
        <v>1261</v>
      </c>
      <c r="G18098" s="285" t="s">
        <v>2229</v>
      </c>
      <c r="H18098" s="268" t="s">
        <v>2250</v>
      </c>
      <c r="I18098" s="268" t="s">
        <v>135</v>
      </c>
      <c r="J18098" s="268">
        <v>-9.5</v>
      </c>
      <c r="K18098" s="83" t="str">
        <f>IFERROR(IFERROR(VLOOKUP(I18098,'DE-PARA'!B:D,3,0),VLOOKUP(I18098,'DE-PARA'!C:D,2,0)),"NÃO ENCONTRADO")</f>
        <v>Outras Saídas</v>
      </c>
      <c r="L18098" s="50" t="str">
        <f>VLOOKUP(K18098,'Base -Receita-Despesa'!$B:$AS,1,FALSE)</f>
        <v>Outras Saídas</v>
      </c>
    </row>
    <row r="18099" spans="1:12" x14ac:dyDescent="0.3">
      <c r="A18099" s="82" t="str">
        <f t="shared" si="566"/>
        <v>2020</v>
      </c>
      <c r="B18099" s="263" t="s">
        <v>2228</v>
      </c>
      <c r="C18099" s="264" t="s">
        <v>138</v>
      </c>
      <c r="D18099" s="74" t="str">
        <f t="shared" si="565"/>
        <v>abr/2020</v>
      </c>
      <c r="E18099" s="267">
        <v>43935</v>
      </c>
      <c r="F18099" s="285" t="s">
        <v>1261</v>
      </c>
      <c r="G18099" s="285" t="s">
        <v>2229</v>
      </c>
      <c r="H18099" s="268" t="s">
        <v>2250</v>
      </c>
      <c r="I18099" s="268" t="s">
        <v>135</v>
      </c>
      <c r="J18099" s="268">
        <v>-9.5</v>
      </c>
      <c r="K18099" s="83" t="str">
        <f>IFERROR(IFERROR(VLOOKUP(I18099,'DE-PARA'!B:D,3,0),VLOOKUP(I18099,'DE-PARA'!C:D,2,0)),"NÃO ENCONTRADO")</f>
        <v>Outras Saídas</v>
      </c>
      <c r="L18099" s="50" t="str">
        <f>VLOOKUP(K18099,'Base -Receita-Despesa'!$B:$AS,1,FALSE)</f>
        <v>Outras Saídas</v>
      </c>
    </row>
    <row r="18100" spans="1:12" x14ac:dyDescent="0.3">
      <c r="A18100" s="82" t="str">
        <f t="shared" si="566"/>
        <v>2020</v>
      </c>
      <c r="B18100" s="263" t="s">
        <v>2228</v>
      </c>
      <c r="C18100" s="264" t="s">
        <v>138</v>
      </c>
      <c r="D18100" s="74" t="str">
        <f t="shared" si="565"/>
        <v>abr/2020</v>
      </c>
      <c r="E18100" s="267">
        <v>43935</v>
      </c>
      <c r="F18100" s="285" t="s">
        <v>1261</v>
      </c>
      <c r="G18100" s="285" t="s">
        <v>2229</v>
      </c>
      <c r="H18100" s="268" t="s">
        <v>2250</v>
      </c>
      <c r="I18100" s="268" t="s">
        <v>135</v>
      </c>
      <c r="J18100" s="268">
        <v>-9.5</v>
      </c>
      <c r="K18100" s="83" t="str">
        <f>IFERROR(IFERROR(VLOOKUP(I18100,'DE-PARA'!B:D,3,0),VLOOKUP(I18100,'DE-PARA'!C:D,2,0)),"NÃO ENCONTRADO")</f>
        <v>Outras Saídas</v>
      </c>
      <c r="L18100" s="50" t="str">
        <f>VLOOKUP(K18100,'Base -Receita-Despesa'!$B:$AS,1,FALSE)</f>
        <v>Outras Saídas</v>
      </c>
    </row>
    <row r="18101" spans="1:12" x14ac:dyDescent="0.3">
      <c r="A18101" s="82" t="str">
        <f t="shared" si="566"/>
        <v>2020</v>
      </c>
      <c r="B18101" s="263" t="s">
        <v>2228</v>
      </c>
      <c r="C18101" s="264" t="s">
        <v>138</v>
      </c>
      <c r="D18101" s="74" t="str">
        <f t="shared" si="565"/>
        <v>abr/2020</v>
      </c>
      <c r="E18101" s="267">
        <v>43935</v>
      </c>
      <c r="F18101" s="285" t="s">
        <v>1261</v>
      </c>
      <c r="G18101" s="285" t="s">
        <v>2229</v>
      </c>
      <c r="H18101" s="268" t="s">
        <v>2250</v>
      </c>
      <c r="I18101" s="268" t="s">
        <v>135</v>
      </c>
      <c r="J18101" s="268">
        <v>-9.5</v>
      </c>
      <c r="K18101" s="83" t="str">
        <f>IFERROR(IFERROR(VLOOKUP(I18101,'DE-PARA'!B:D,3,0),VLOOKUP(I18101,'DE-PARA'!C:D,2,0)),"NÃO ENCONTRADO")</f>
        <v>Outras Saídas</v>
      </c>
      <c r="L18101" s="50" t="str">
        <f>VLOOKUP(K18101,'Base -Receita-Despesa'!$B:$AS,1,FALSE)</f>
        <v>Outras Saídas</v>
      </c>
    </row>
    <row r="18102" spans="1:12" x14ac:dyDescent="0.3">
      <c r="A18102" s="82" t="str">
        <f t="shared" si="566"/>
        <v>2020</v>
      </c>
      <c r="B18102" s="263" t="s">
        <v>2228</v>
      </c>
      <c r="C18102" s="264" t="s">
        <v>138</v>
      </c>
      <c r="D18102" s="74" t="str">
        <f t="shared" si="565"/>
        <v>abr/2020</v>
      </c>
      <c r="E18102" s="267">
        <v>43935</v>
      </c>
      <c r="F18102" s="285" t="s">
        <v>1261</v>
      </c>
      <c r="G18102" s="285" t="s">
        <v>2229</v>
      </c>
      <c r="H18102" s="268" t="s">
        <v>2250</v>
      </c>
      <c r="I18102" s="268" t="s">
        <v>135</v>
      </c>
      <c r="J18102" s="268">
        <v>-9.5</v>
      </c>
      <c r="K18102" s="83" t="str">
        <f>IFERROR(IFERROR(VLOOKUP(I18102,'DE-PARA'!B:D,3,0),VLOOKUP(I18102,'DE-PARA'!C:D,2,0)),"NÃO ENCONTRADO")</f>
        <v>Outras Saídas</v>
      </c>
      <c r="L18102" s="50" t="str">
        <f>VLOOKUP(K18102,'Base -Receita-Despesa'!$B:$AS,1,FALSE)</f>
        <v>Outras Saídas</v>
      </c>
    </row>
    <row r="18103" spans="1:12" x14ac:dyDescent="0.3">
      <c r="A18103" s="82" t="str">
        <f t="shared" si="566"/>
        <v>2020</v>
      </c>
      <c r="B18103" s="263" t="s">
        <v>2228</v>
      </c>
      <c r="C18103" s="264" t="s">
        <v>138</v>
      </c>
      <c r="D18103" s="74" t="str">
        <f t="shared" si="565"/>
        <v>abr/2020</v>
      </c>
      <c r="E18103" s="267">
        <v>43935</v>
      </c>
      <c r="F18103" s="285" t="s">
        <v>1261</v>
      </c>
      <c r="G18103" s="285" t="s">
        <v>2229</v>
      </c>
      <c r="H18103" s="268" t="s">
        <v>2250</v>
      </c>
      <c r="I18103" s="268" t="s">
        <v>135</v>
      </c>
      <c r="J18103" s="268">
        <v>-9.5</v>
      </c>
      <c r="K18103" s="83" t="str">
        <f>IFERROR(IFERROR(VLOOKUP(I18103,'DE-PARA'!B:D,3,0),VLOOKUP(I18103,'DE-PARA'!C:D,2,0)),"NÃO ENCONTRADO")</f>
        <v>Outras Saídas</v>
      </c>
      <c r="L18103" s="50" t="str">
        <f>VLOOKUP(K18103,'Base -Receita-Despesa'!$B:$AS,1,FALSE)</f>
        <v>Outras Saídas</v>
      </c>
    </row>
    <row r="18104" spans="1:12" x14ac:dyDescent="0.3">
      <c r="A18104" s="82" t="str">
        <f t="shared" si="566"/>
        <v>2020</v>
      </c>
      <c r="B18104" s="263" t="s">
        <v>2228</v>
      </c>
      <c r="C18104" s="264" t="s">
        <v>138</v>
      </c>
      <c r="D18104" s="74" t="str">
        <f t="shared" si="565"/>
        <v>abr/2020</v>
      </c>
      <c r="E18104" s="267">
        <v>43935</v>
      </c>
      <c r="F18104" s="285" t="s">
        <v>1261</v>
      </c>
      <c r="G18104" s="285" t="s">
        <v>2229</v>
      </c>
      <c r="H18104" s="268" t="s">
        <v>2250</v>
      </c>
      <c r="I18104" s="268" t="s">
        <v>135</v>
      </c>
      <c r="J18104" s="268">
        <v>-9.5</v>
      </c>
      <c r="K18104" s="83" t="str">
        <f>IFERROR(IFERROR(VLOOKUP(I18104,'DE-PARA'!B:D,3,0),VLOOKUP(I18104,'DE-PARA'!C:D,2,0)),"NÃO ENCONTRADO")</f>
        <v>Outras Saídas</v>
      </c>
      <c r="L18104" s="50" t="str">
        <f>VLOOKUP(K18104,'Base -Receita-Despesa'!$B:$AS,1,FALSE)</f>
        <v>Outras Saídas</v>
      </c>
    </row>
    <row r="18105" spans="1:12" x14ac:dyDescent="0.3">
      <c r="A18105" s="82" t="str">
        <f t="shared" si="566"/>
        <v>2020</v>
      </c>
      <c r="B18105" s="263" t="s">
        <v>2228</v>
      </c>
      <c r="C18105" s="264" t="s">
        <v>138</v>
      </c>
      <c r="D18105" s="74" t="str">
        <f t="shared" si="565"/>
        <v>abr/2020</v>
      </c>
      <c r="E18105" s="267">
        <v>43935</v>
      </c>
      <c r="F18105" s="285" t="s">
        <v>1261</v>
      </c>
      <c r="G18105" s="285" t="s">
        <v>2229</v>
      </c>
      <c r="H18105" s="268" t="s">
        <v>2250</v>
      </c>
      <c r="I18105" s="268" t="s">
        <v>135</v>
      </c>
      <c r="J18105" s="268">
        <v>-9.5</v>
      </c>
      <c r="K18105" s="83" t="str">
        <f>IFERROR(IFERROR(VLOOKUP(I18105,'DE-PARA'!B:D,3,0),VLOOKUP(I18105,'DE-PARA'!C:D,2,0)),"NÃO ENCONTRADO")</f>
        <v>Outras Saídas</v>
      </c>
      <c r="L18105" s="50" t="str">
        <f>VLOOKUP(K18105,'Base -Receita-Despesa'!$B:$AS,1,FALSE)</f>
        <v>Outras Saídas</v>
      </c>
    </row>
    <row r="18106" spans="1:12" x14ac:dyDescent="0.3">
      <c r="A18106" s="82" t="str">
        <f t="shared" si="566"/>
        <v>2020</v>
      </c>
      <c r="B18106" s="263" t="s">
        <v>2228</v>
      </c>
      <c r="C18106" s="264" t="s">
        <v>138</v>
      </c>
      <c r="D18106" s="74" t="str">
        <f t="shared" si="565"/>
        <v>abr/2020</v>
      </c>
      <c r="E18106" s="267">
        <v>43935</v>
      </c>
      <c r="F18106" s="285" t="s">
        <v>1261</v>
      </c>
      <c r="G18106" s="285" t="s">
        <v>2229</v>
      </c>
      <c r="H18106" s="268" t="s">
        <v>2250</v>
      </c>
      <c r="I18106" s="268" t="s">
        <v>135</v>
      </c>
      <c r="J18106" s="268">
        <v>-9.5</v>
      </c>
      <c r="K18106" s="83" t="str">
        <f>IFERROR(IFERROR(VLOOKUP(I18106,'DE-PARA'!B:D,3,0),VLOOKUP(I18106,'DE-PARA'!C:D,2,0)),"NÃO ENCONTRADO")</f>
        <v>Outras Saídas</v>
      </c>
      <c r="L18106" s="50" t="str">
        <f>VLOOKUP(K18106,'Base -Receita-Despesa'!$B:$AS,1,FALSE)</f>
        <v>Outras Saídas</v>
      </c>
    </row>
    <row r="18107" spans="1:12" x14ac:dyDescent="0.3">
      <c r="A18107" s="82" t="str">
        <f t="shared" si="566"/>
        <v>2020</v>
      </c>
      <c r="B18107" s="263" t="s">
        <v>2228</v>
      </c>
      <c r="C18107" s="264" t="s">
        <v>138</v>
      </c>
      <c r="D18107" s="74" t="str">
        <f t="shared" si="565"/>
        <v>abr/2020</v>
      </c>
      <c r="E18107" s="267">
        <v>43935</v>
      </c>
      <c r="F18107" s="285" t="s">
        <v>1261</v>
      </c>
      <c r="G18107" s="285" t="s">
        <v>2229</v>
      </c>
      <c r="H18107" s="268" t="s">
        <v>2250</v>
      </c>
      <c r="I18107" s="268" t="s">
        <v>135</v>
      </c>
      <c r="J18107" s="268">
        <v>-9.5</v>
      </c>
      <c r="K18107" s="83" t="str">
        <f>IFERROR(IFERROR(VLOOKUP(I18107,'DE-PARA'!B:D,3,0),VLOOKUP(I18107,'DE-PARA'!C:D,2,0)),"NÃO ENCONTRADO")</f>
        <v>Outras Saídas</v>
      </c>
      <c r="L18107" s="50" t="str">
        <f>VLOOKUP(K18107,'Base -Receita-Despesa'!$B:$AS,1,FALSE)</f>
        <v>Outras Saídas</v>
      </c>
    </row>
    <row r="18108" spans="1:12" x14ac:dyDescent="0.3">
      <c r="A18108" s="82" t="str">
        <f t="shared" si="566"/>
        <v>2020</v>
      </c>
      <c r="B18108" s="263" t="s">
        <v>2228</v>
      </c>
      <c r="C18108" s="264" t="s">
        <v>138</v>
      </c>
      <c r="D18108" s="74" t="str">
        <f t="shared" si="565"/>
        <v>abr/2020</v>
      </c>
      <c r="E18108" s="267">
        <v>43935</v>
      </c>
      <c r="F18108" s="285" t="s">
        <v>1070</v>
      </c>
      <c r="G18108" s="285" t="s">
        <v>2229</v>
      </c>
      <c r="H18108" s="268" t="s">
        <v>1071</v>
      </c>
      <c r="I18108" s="268" t="s">
        <v>2237</v>
      </c>
      <c r="J18108" s="269">
        <v>237503.08</v>
      </c>
      <c r="K18108" s="83" t="str">
        <f>IFERROR(IFERROR(VLOOKUP(I18108,'DE-PARA'!B:D,3,0),VLOOKUP(I18108,'DE-PARA'!C:D,2,0)),"NÃO ENCONTRADO")</f>
        <v>Entrada Conta Aplicação (+)</v>
      </c>
      <c r="L18108" s="50" t="str">
        <f>VLOOKUP(K18108,'Base -Receita-Despesa'!$B:$AS,1,FALSE)</f>
        <v>ENTRADA CONTA APLICAÇÃO (+)</v>
      </c>
    </row>
    <row r="18109" spans="1:12" x14ac:dyDescent="0.3">
      <c r="A18109" s="82" t="str">
        <f t="shared" si="566"/>
        <v>2020</v>
      </c>
      <c r="B18109" s="263" t="s">
        <v>2228</v>
      </c>
      <c r="C18109" s="264" t="s">
        <v>138</v>
      </c>
      <c r="D18109" s="74" t="str">
        <f t="shared" si="565"/>
        <v>abr/2020</v>
      </c>
      <c r="E18109" s="267">
        <v>43936</v>
      </c>
      <c r="F18109" s="285" t="s">
        <v>5439</v>
      </c>
      <c r="G18109" s="285" t="s">
        <v>2229</v>
      </c>
      <c r="H18109" s="268" t="s">
        <v>3427</v>
      </c>
      <c r="I18109" s="268" t="s">
        <v>176</v>
      </c>
      <c r="J18109" s="268">
        <v>-51.65</v>
      </c>
      <c r="K18109" s="83" t="str">
        <f>IFERROR(IFERROR(VLOOKUP(I18109,'DE-PARA'!B:D,3,0),VLOOKUP(I18109,'DE-PARA'!C:D,2,0)),"NÃO ENCONTRADO")</f>
        <v>Pessoal</v>
      </c>
      <c r="L18109" s="50" t="str">
        <f>VLOOKUP(K18109,'Base -Receita-Despesa'!$B:$AS,1,FALSE)</f>
        <v>Pessoal</v>
      </c>
    </row>
    <row r="18110" spans="1:12" x14ac:dyDescent="0.3">
      <c r="A18110" s="82" t="str">
        <f t="shared" si="566"/>
        <v>2020</v>
      </c>
      <c r="B18110" s="263" t="s">
        <v>2228</v>
      </c>
      <c r="C18110" s="264" t="s">
        <v>138</v>
      </c>
      <c r="D18110" s="74" t="str">
        <f t="shared" si="565"/>
        <v>abr/2020</v>
      </c>
      <c r="E18110" s="267">
        <v>43936</v>
      </c>
      <c r="F18110" s="285" t="s">
        <v>5440</v>
      </c>
      <c r="G18110" s="285" t="s">
        <v>2229</v>
      </c>
      <c r="H18110" s="268" t="s">
        <v>3379</v>
      </c>
      <c r="I18110" s="268" t="s">
        <v>176</v>
      </c>
      <c r="J18110" s="268">
        <v>-203.1</v>
      </c>
      <c r="K18110" s="83" t="str">
        <f>IFERROR(IFERROR(VLOOKUP(I18110,'DE-PARA'!B:D,3,0),VLOOKUP(I18110,'DE-PARA'!C:D,2,0)),"NÃO ENCONTRADO")</f>
        <v>Pessoal</v>
      </c>
      <c r="L18110" s="50" t="str">
        <f>VLOOKUP(K18110,'Base -Receita-Despesa'!$B:$AS,1,FALSE)</f>
        <v>Pessoal</v>
      </c>
    </row>
    <row r="18111" spans="1:12" x14ac:dyDescent="0.3">
      <c r="A18111" s="82" t="str">
        <f t="shared" si="566"/>
        <v>2020</v>
      </c>
      <c r="B18111" s="263" t="s">
        <v>2228</v>
      </c>
      <c r="C18111" s="264" t="s">
        <v>138</v>
      </c>
      <c r="D18111" s="74" t="str">
        <f t="shared" si="565"/>
        <v>abr/2020</v>
      </c>
      <c r="E18111" s="267">
        <v>43936</v>
      </c>
      <c r="F18111" s="285" t="s">
        <v>5441</v>
      </c>
      <c r="G18111" s="285" t="s">
        <v>2229</v>
      </c>
      <c r="H18111" s="268" t="s">
        <v>5409</v>
      </c>
      <c r="I18111" s="268" t="s">
        <v>176</v>
      </c>
      <c r="J18111" s="268">
        <v>-56.86</v>
      </c>
      <c r="K18111" s="83" t="str">
        <f>IFERROR(IFERROR(VLOOKUP(I18111,'DE-PARA'!B:D,3,0),VLOOKUP(I18111,'DE-PARA'!C:D,2,0)),"NÃO ENCONTRADO")</f>
        <v>Pessoal</v>
      </c>
      <c r="L18111" s="50" t="str">
        <f>VLOOKUP(K18111,'Base -Receita-Despesa'!$B:$AS,1,FALSE)</f>
        <v>Pessoal</v>
      </c>
    </row>
    <row r="18112" spans="1:12" x14ac:dyDescent="0.3">
      <c r="A18112" s="82" t="str">
        <f t="shared" si="566"/>
        <v>2020</v>
      </c>
      <c r="B18112" s="263" t="s">
        <v>2228</v>
      </c>
      <c r="C18112" s="264" t="s">
        <v>138</v>
      </c>
      <c r="D18112" s="74" t="str">
        <f t="shared" si="565"/>
        <v>abr/2020</v>
      </c>
      <c r="E18112" s="267">
        <v>43936</v>
      </c>
      <c r="F18112" s="285" t="s">
        <v>5442</v>
      </c>
      <c r="G18112" s="285" t="s">
        <v>2229</v>
      </c>
      <c r="H18112" s="268" t="s">
        <v>5414</v>
      </c>
      <c r="I18112" s="268" t="s">
        <v>176</v>
      </c>
      <c r="J18112" s="268">
        <v>-51.65</v>
      </c>
      <c r="K18112" s="83" t="str">
        <f>IFERROR(IFERROR(VLOOKUP(I18112,'DE-PARA'!B:D,3,0),VLOOKUP(I18112,'DE-PARA'!C:D,2,0)),"NÃO ENCONTRADO")</f>
        <v>Pessoal</v>
      </c>
      <c r="L18112" s="50" t="str">
        <f>VLOOKUP(K18112,'Base -Receita-Despesa'!$B:$AS,1,FALSE)</f>
        <v>Pessoal</v>
      </c>
    </row>
    <row r="18113" spans="1:12" x14ac:dyDescent="0.3">
      <c r="A18113" s="82" t="str">
        <f t="shared" si="566"/>
        <v>2020</v>
      </c>
      <c r="B18113" s="263" t="s">
        <v>2228</v>
      </c>
      <c r="C18113" s="264" t="s">
        <v>138</v>
      </c>
      <c r="D18113" s="74" t="str">
        <f t="shared" si="565"/>
        <v>abr/2020</v>
      </c>
      <c r="E18113" s="267">
        <v>43936</v>
      </c>
      <c r="F18113" s="285" t="s">
        <v>5443</v>
      </c>
      <c r="G18113" s="285" t="s">
        <v>2229</v>
      </c>
      <c r="H18113" s="268" t="s">
        <v>4366</v>
      </c>
      <c r="I18113" s="268" t="s">
        <v>176</v>
      </c>
      <c r="J18113" s="268">
        <v>-46.45</v>
      </c>
      <c r="K18113" s="83" t="str">
        <f>IFERROR(IFERROR(VLOOKUP(I18113,'DE-PARA'!B:D,3,0),VLOOKUP(I18113,'DE-PARA'!C:D,2,0)),"NÃO ENCONTRADO")</f>
        <v>Pessoal</v>
      </c>
      <c r="L18113" s="50" t="str">
        <f>VLOOKUP(K18113,'Base -Receita-Despesa'!$B:$AS,1,FALSE)</f>
        <v>Pessoal</v>
      </c>
    </row>
    <row r="18114" spans="1:12" x14ac:dyDescent="0.3">
      <c r="A18114" s="82" t="str">
        <f t="shared" si="566"/>
        <v>2020</v>
      </c>
      <c r="B18114" s="263" t="s">
        <v>2228</v>
      </c>
      <c r="C18114" s="264" t="s">
        <v>138</v>
      </c>
      <c r="D18114" s="74" t="str">
        <f t="shared" si="565"/>
        <v>abr/2020</v>
      </c>
      <c r="E18114" s="267">
        <v>43936</v>
      </c>
      <c r="F18114" s="285" t="s">
        <v>5444</v>
      </c>
      <c r="G18114" s="285" t="s">
        <v>2229</v>
      </c>
      <c r="H18114" s="268" t="s">
        <v>5209</v>
      </c>
      <c r="I18114" s="268" t="s">
        <v>176</v>
      </c>
      <c r="J18114" s="268">
        <v>-101.49</v>
      </c>
      <c r="K18114" s="83" t="str">
        <f>IFERROR(IFERROR(VLOOKUP(I18114,'DE-PARA'!B:D,3,0),VLOOKUP(I18114,'DE-PARA'!C:D,2,0)),"NÃO ENCONTRADO")</f>
        <v>Pessoal</v>
      </c>
      <c r="L18114" s="50" t="str">
        <f>VLOOKUP(K18114,'Base -Receita-Despesa'!$B:$AS,1,FALSE)</f>
        <v>Pessoal</v>
      </c>
    </row>
    <row r="18115" spans="1:12" x14ac:dyDescent="0.3">
      <c r="A18115" s="82" t="str">
        <f t="shared" si="566"/>
        <v>2020</v>
      </c>
      <c r="B18115" s="263" t="s">
        <v>2228</v>
      </c>
      <c r="C18115" s="264" t="s">
        <v>138</v>
      </c>
      <c r="D18115" s="74" t="str">
        <f t="shared" si="565"/>
        <v>abr/2020</v>
      </c>
      <c r="E18115" s="267">
        <v>43936</v>
      </c>
      <c r="F18115" s="285" t="s">
        <v>5445</v>
      </c>
      <c r="G18115" s="285" t="s">
        <v>2229</v>
      </c>
      <c r="H18115" s="268" t="s">
        <v>5400</v>
      </c>
      <c r="I18115" s="268" t="s">
        <v>176</v>
      </c>
      <c r="J18115" s="268">
        <v>-18.78</v>
      </c>
      <c r="K18115" s="83" t="str">
        <f>IFERROR(IFERROR(VLOOKUP(I18115,'DE-PARA'!B:D,3,0),VLOOKUP(I18115,'DE-PARA'!C:D,2,0)),"NÃO ENCONTRADO")</f>
        <v>Pessoal</v>
      </c>
      <c r="L18115" s="50" t="str">
        <f>VLOOKUP(K18115,'Base -Receita-Despesa'!$B:$AS,1,FALSE)</f>
        <v>Pessoal</v>
      </c>
    </row>
    <row r="18116" spans="1:12" x14ac:dyDescent="0.3">
      <c r="A18116" s="82" t="str">
        <f t="shared" si="566"/>
        <v>2020</v>
      </c>
      <c r="B18116" s="263" t="s">
        <v>2228</v>
      </c>
      <c r="C18116" s="264" t="s">
        <v>138</v>
      </c>
      <c r="D18116" s="74" t="str">
        <f t="shared" ref="D18116:D18179" si="567">TEXT(E18116,"mmm/aaaa")</f>
        <v>abr/2020</v>
      </c>
      <c r="E18116" s="267">
        <v>43936</v>
      </c>
      <c r="F18116" s="285" t="s">
        <v>5446</v>
      </c>
      <c r="G18116" s="285" t="s">
        <v>2229</v>
      </c>
      <c r="H18116" s="268" t="s">
        <v>5398</v>
      </c>
      <c r="I18116" s="268" t="s">
        <v>176</v>
      </c>
      <c r="J18116" s="268">
        <v>-63.1</v>
      </c>
      <c r="K18116" s="83" t="str">
        <f>IFERROR(IFERROR(VLOOKUP(I18116,'DE-PARA'!B:D,3,0),VLOOKUP(I18116,'DE-PARA'!C:D,2,0)),"NÃO ENCONTRADO")</f>
        <v>Pessoal</v>
      </c>
      <c r="L18116" s="50" t="str">
        <f>VLOOKUP(K18116,'Base -Receita-Despesa'!$B:$AS,1,FALSE)</f>
        <v>Pessoal</v>
      </c>
    </row>
    <row r="18117" spans="1:12" x14ac:dyDescent="0.3">
      <c r="A18117" s="82" t="str">
        <f t="shared" si="566"/>
        <v>2020</v>
      </c>
      <c r="B18117" s="263" t="s">
        <v>2228</v>
      </c>
      <c r="C18117" s="264" t="s">
        <v>138</v>
      </c>
      <c r="D18117" s="74" t="str">
        <f t="shared" si="567"/>
        <v>abr/2020</v>
      </c>
      <c r="E18117" s="267">
        <v>43936</v>
      </c>
      <c r="F18117" s="285" t="s">
        <v>5447</v>
      </c>
      <c r="G18117" s="285" t="s">
        <v>2229</v>
      </c>
      <c r="H18117" s="268" t="s">
        <v>2868</v>
      </c>
      <c r="I18117" s="268" t="s">
        <v>176</v>
      </c>
      <c r="J18117" s="268">
        <v>-56.86</v>
      </c>
      <c r="K18117" s="83" t="str">
        <f>IFERROR(IFERROR(VLOOKUP(I18117,'DE-PARA'!B:D,3,0),VLOOKUP(I18117,'DE-PARA'!C:D,2,0)),"NÃO ENCONTRADO")</f>
        <v>Pessoal</v>
      </c>
      <c r="L18117" s="50" t="str">
        <f>VLOOKUP(K18117,'Base -Receita-Despesa'!$B:$AS,1,FALSE)</f>
        <v>Pessoal</v>
      </c>
    </row>
    <row r="18118" spans="1:12" x14ac:dyDescent="0.3">
      <c r="A18118" s="82" t="str">
        <f t="shared" si="566"/>
        <v>2020</v>
      </c>
      <c r="B18118" s="263" t="s">
        <v>2228</v>
      </c>
      <c r="C18118" s="264" t="s">
        <v>138</v>
      </c>
      <c r="D18118" s="74" t="str">
        <f t="shared" si="567"/>
        <v>abr/2020</v>
      </c>
      <c r="E18118" s="267">
        <v>43936</v>
      </c>
      <c r="F18118" s="285" t="s">
        <v>5448</v>
      </c>
      <c r="G18118" s="285" t="s">
        <v>2229</v>
      </c>
      <c r="H18118" s="268" t="s">
        <v>5406</v>
      </c>
      <c r="I18118" s="268" t="s">
        <v>176</v>
      </c>
      <c r="J18118" s="268">
        <v>-13.55</v>
      </c>
      <c r="K18118" s="83" t="str">
        <f>IFERROR(IFERROR(VLOOKUP(I18118,'DE-PARA'!B:D,3,0),VLOOKUP(I18118,'DE-PARA'!C:D,2,0)),"NÃO ENCONTRADO")</f>
        <v>Pessoal</v>
      </c>
      <c r="L18118" s="50" t="str">
        <f>VLOOKUP(K18118,'Base -Receita-Despesa'!$B:$AS,1,FALSE)</f>
        <v>Pessoal</v>
      </c>
    </row>
    <row r="18119" spans="1:12" x14ac:dyDescent="0.3">
      <c r="A18119" s="82" t="str">
        <f t="shared" si="566"/>
        <v>2020</v>
      </c>
      <c r="B18119" s="263" t="s">
        <v>2228</v>
      </c>
      <c r="C18119" s="264" t="s">
        <v>138</v>
      </c>
      <c r="D18119" s="74" t="str">
        <f t="shared" si="567"/>
        <v>abr/2020</v>
      </c>
      <c r="E18119" s="267">
        <v>43936</v>
      </c>
      <c r="F18119" s="285" t="s">
        <v>5449</v>
      </c>
      <c r="G18119" s="285" t="s">
        <v>2229</v>
      </c>
      <c r="H18119" s="268" t="s">
        <v>1504</v>
      </c>
      <c r="I18119" s="268" t="s">
        <v>176</v>
      </c>
      <c r="J18119" s="268">
        <v>-62.23</v>
      </c>
      <c r="K18119" s="83" t="str">
        <f>IFERROR(IFERROR(VLOOKUP(I18119,'DE-PARA'!B:D,3,0),VLOOKUP(I18119,'DE-PARA'!C:D,2,0)),"NÃO ENCONTRADO")</f>
        <v>Pessoal</v>
      </c>
      <c r="L18119" s="50" t="str">
        <f>VLOOKUP(K18119,'Base -Receita-Despesa'!$B:$AS,1,FALSE)</f>
        <v>Pessoal</v>
      </c>
    </row>
    <row r="18120" spans="1:12" x14ac:dyDescent="0.3">
      <c r="A18120" s="82" t="str">
        <f t="shared" si="566"/>
        <v>2020</v>
      </c>
      <c r="B18120" s="263" t="s">
        <v>2228</v>
      </c>
      <c r="C18120" s="264" t="s">
        <v>138</v>
      </c>
      <c r="D18120" s="74" t="str">
        <f t="shared" si="567"/>
        <v>abr/2020</v>
      </c>
      <c r="E18120" s="267">
        <v>43936</v>
      </c>
      <c r="F18120" s="285" t="s">
        <v>5450</v>
      </c>
      <c r="G18120" s="285" t="s">
        <v>2229</v>
      </c>
      <c r="H18120" s="268" t="s">
        <v>5412</v>
      </c>
      <c r="I18120" s="268" t="s">
        <v>176</v>
      </c>
      <c r="J18120" s="268">
        <v>-56.51</v>
      </c>
      <c r="K18120" s="83" t="str">
        <f>IFERROR(IFERROR(VLOOKUP(I18120,'DE-PARA'!B:D,3,0),VLOOKUP(I18120,'DE-PARA'!C:D,2,0)),"NÃO ENCONTRADO")</f>
        <v>Pessoal</v>
      </c>
      <c r="L18120" s="50" t="str">
        <f>VLOOKUP(K18120,'Base -Receita-Despesa'!$B:$AS,1,FALSE)</f>
        <v>Pessoal</v>
      </c>
    </row>
    <row r="18121" spans="1:12" x14ac:dyDescent="0.3">
      <c r="A18121" s="82" t="str">
        <f t="shared" si="566"/>
        <v>2020</v>
      </c>
      <c r="B18121" s="263" t="s">
        <v>2228</v>
      </c>
      <c r="C18121" s="264" t="s">
        <v>138</v>
      </c>
      <c r="D18121" s="74" t="str">
        <f t="shared" si="567"/>
        <v>abr/2020</v>
      </c>
      <c r="E18121" s="267">
        <v>43936</v>
      </c>
      <c r="F18121" s="285" t="s">
        <v>5451</v>
      </c>
      <c r="G18121" s="285" t="s">
        <v>2229</v>
      </c>
      <c r="H18121" s="268" t="s">
        <v>3762</v>
      </c>
      <c r="I18121" s="268" t="s">
        <v>176</v>
      </c>
      <c r="J18121" s="268">
        <v>-56.86</v>
      </c>
      <c r="K18121" s="83" t="str">
        <f>IFERROR(IFERROR(VLOOKUP(I18121,'DE-PARA'!B:D,3,0),VLOOKUP(I18121,'DE-PARA'!C:D,2,0)),"NÃO ENCONTRADO")</f>
        <v>Pessoal</v>
      </c>
      <c r="L18121" s="50" t="str">
        <f>VLOOKUP(K18121,'Base -Receita-Despesa'!$B:$AS,1,FALSE)</f>
        <v>Pessoal</v>
      </c>
    </row>
    <row r="18122" spans="1:12" x14ac:dyDescent="0.3">
      <c r="A18122" s="82" t="str">
        <f t="shared" si="566"/>
        <v>2020</v>
      </c>
      <c r="B18122" s="263" t="s">
        <v>2228</v>
      </c>
      <c r="C18122" s="264" t="s">
        <v>138</v>
      </c>
      <c r="D18122" s="74" t="str">
        <f t="shared" si="567"/>
        <v>abr/2020</v>
      </c>
      <c r="E18122" s="267">
        <v>43936</v>
      </c>
      <c r="F18122" s="285" t="s">
        <v>5452</v>
      </c>
      <c r="G18122" s="285" t="s">
        <v>2229</v>
      </c>
      <c r="H18122" s="268" t="s">
        <v>5115</v>
      </c>
      <c r="I18122" s="268" t="s">
        <v>118</v>
      </c>
      <c r="J18122" s="269">
        <v>-5223.47</v>
      </c>
      <c r="K18122" s="83" t="str">
        <f>IFERROR(IFERROR(VLOOKUP(I18122,'DE-PARA'!B:D,3,0),VLOOKUP(I18122,'DE-PARA'!C:D,2,0)),"NÃO ENCONTRADO")</f>
        <v>Serviços</v>
      </c>
      <c r="L18122" s="50" t="str">
        <f>VLOOKUP(K18122,'Base -Receita-Despesa'!$B:$AS,1,FALSE)</f>
        <v>Serviços</v>
      </c>
    </row>
    <row r="18123" spans="1:12" x14ac:dyDescent="0.3">
      <c r="A18123" s="82" t="str">
        <f t="shared" si="566"/>
        <v>2020</v>
      </c>
      <c r="B18123" s="263" t="s">
        <v>2228</v>
      </c>
      <c r="C18123" s="264" t="s">
        <v>138</v>
      </c>
      <c r="D18123" s="74" t="str">
        <f t="shared" si="567"/>
        <v>abr/2020</v>
      </c>
      <c r="E18123" s="267">
        <v>43936</v>
      </c>
      <c r="F18123" s="285" t="s">
        <v>5453</v>
      </c>
      <c r="G18123" s="285" t="s">
        <v>2229</v>
      </c>
      <c r="H18123" s="268" t="s">
        <v>5115</v>
      </c>
      <c r="I18123" s="268" t="s">
        <v>118</v>
      </c>
      <c r="J18123" s="268">
        <v>-130.06</v>
      </c>
      <c r="K18123" s="83" t="str">
        <f>IFERROR(IFERROR(VLOOKUP(I18123,'DE-PARA'!B:D,3,0),VLOOKUP(I18123,'DE-PARA'!C:D,2,0)),"NÃO ENCONTRADO")</f>
        <v>Serviços</v>
      </c>
      <c r="L18123" s="50" t="str">
        <f>VLOOKUP(K18123,'Base -Receita-Despesa'!$B:$AS,1,FALSE)</f>
        <v>Serviços</v>
      </c>
    </row>
    <row r="18124" spans="1:12" x14ac:dyDescent="0.3">
      <c r="A18124" s="82" t="str">
        <f t="shared" si="566"/>
        <v>2020</v>
      </c>
      <c r="B18124" s="263" t="s">
        <v>2228</v>
      </c>
      <c r="C18124" s="264" t="s">
        <v>138</v>
      </c>
      <c r="D18124" s="74" t="str">
        <f t="shared" si="567"/>
        <v>abr/2020</v>
      </c>
      <c r="E18124" s="267">
        <v>43936</v>
      </c>
      <c r="F18124" s="285" t="s">
        <v>5454</v>
      </c>
      <c r="G18124" s="285" t="s">
        <v>2229</v>
      </c>
      <c r="H18124" s="268" t="s">
        <v>4736</v>
      </c>
      <c r="I18124" s="268" t="s">
        <v>188</v>
      </c>
      <c r="J18124" s="269">
        <v>-1225.26</v>
      </c>
      <c r="K18124" s="83" t="str">
        <f>IFERROR(IFERROR(VLOOKUP(I18124,'DE-PARA'!B:D,3,0),VLOOKUP(I18124,'DE-PARA'!C:D,2,0)),"NÃO ENCONTRADO")</f>
        <v>Serviços</v>
      </c>
      <c r="L18124" s="50" t="str">
        <f>VLOOKUP(K18124,'Base -Receita-Despesa'!$B:$AS,1,FALSE)</f>
        <v>Serviços</v>
      </c>
    </row>
    <row r="18125" spans="1:12" x14ac:dyDescent="0.3">
      <c r="A18125" s="82" t="str">
        <f t="shared" si="566"/>
        <v>2020</v>
      </c>
      <c r="B18125" s="263" t="s">
        <v>2228</v>
      </c>
      <c r="C18125" s="264" t="s">
        <v>138</v>
      </c>
      <c r="D18125" s="74" t="str">
        <f t="shared" si="567"/>
        <v>abr/2020</v>
      </c>
      <c r="E18125" s="267">
        <v>43936</v>
      </c>
      <c r="F18125" s="285">
        <v>16638</v>
      </c>
      <c r="G18125" s="285" t="s">
        <v>2229</v>
      </c>
      <c r="H18125" s="268" t="s">
        <v>5170</v>
      </c>
      <c r="I18125" s="268" t="s">
        <v>2181</v>
      </c>
      <c r="J18125" s="269">
        <v>-1690</v>
      </c>
      <c r="K18125" s="83" t="str">
        <f>IFERROR(IFERROR(VLOOKUP(I18125,'DE-PARA'!B:D,3,0),VLOOKUP(I18125,'DE-PARA'!C:D,2,0)),"NÃO ENCONTRADO")</f>
        <v>Materiais</v>
      </c>
      <c r="L18125" s="50" t="str">
        <f>VLOOKUP(K18125,'Base -Receita-Despesa'!$B:$AS,1,FALSE)</f>
        <v>Materiais</v>
      </c>
    </row>
    <row r="18126" spans="1:12" x14ac:dyDescent="0.3">
      <c r="A18126" s="82" t="str">
        <f t="shared" si="566"/>
        <v>2020</v>
      </c>
      <c r="B18126" s="263" t="s">
        <v>2228</v>
      </c>
      <c r="C18126" s="264" t="s">
        <v>138</v>
      </c>
      <c r="D18126" s="74" t="str">
        <f t="shared" si="567"/>
        <v>abr/2020</v>
      </c>
      <c r="E18126" s="267">
        <v>43936</v>
      </c>
      <c r="F18126" s="285">
        <v>117128</v>
      </c>
      <c r="G18126" s="285" t="s">
        <v>2229</v>
      </c>
      <c r="H18126" s="268" t="s">
        <v>5140</v>
      </c>
      <c r="I18126" s="268" t="s">
        <v>2192</v>
      </c>
      <c r="J18126" s="269">
        <v>-7467.41</v>
      </c>
      <c r="K18126" s="83" t="str">
        <f>IFERROR(IFERROR(VLOOKUP(I18126,'DE-PARA'!B:D,3,0),VLOOKUP(I18126,'DE-PARA'!C:D,2,0)),"NÃO ENCONTRADO")</f>
        <v>Materiais</v>
      </c>
      <c r="L18126" s="50" t="str">
        <f>VLOOKUP(K18126,'Base -Receita-Despesa'!$B:$AS,1,FALSE)</f>
        <v>Materiais</v>
      </c>
    </row>
    <row r="18127" spans="1:12" x14ac:dyDescent="0.3">
      <c r="A18127" s="82" t="str">
        <f t="shared" si="566"/>
        <v>2020</v>
      </c>
      <c r="B18127" s="263" t="s">
        <v>2228</v>
      </c>
      <c r="C18127" s="264" t="s">
        <v>138</v>
      </c>
      <c r="D18127" s="74" t="str">
        <f t="shared" si="567"/>
        <v>abr/2020</v>
      </c>
      <c r="E18127" s="267">
        <v>43936</v>
      </c>
      <c r="F18127" s="285">
        <v>1196</v>
      </c>
      <c r="G18127" s="285" t="s">
        <v>2229</v>
      </c>
      <c r="H18127" s="268" t="s">
        <v>5275</v>
      </c>
      <c r="I18127" s="268" t="s">
        <v>157</v>
      </c>
      <c r="J18127" s="269">
        <v>-2001.57</v>
      </c>
      <c r="K18127" s="83" t="str">
        <f>IFERROR(IFERROR(VLOOKUP(I18127,'DE-PARA'!B:D,3,0),VLOOKUP(I18127,'DE-PARA'!C:D,2,0)),"NÃO ENCONTRADO")</f>
        <v>Materiais</v>
      </c>
      <c r="L18127" s="50" t="str">
        <f>VLOOKUP(K18127,'Base -Receita-Despesa'!$B:$AS,1,FALSE)</f>
        <v>Materiais</v>
      </c>
    </row>
    <row r="18128" spans="1:12" x14ac:dyDescent="0.3">
      <c r="A18128" s="82" t="str">
        <f t="shared" si="566"/>
        <v>2020</v>
      </c>
      <c r="B18128" s="263" t="s">
        <v>2228</v>
      </c>
      <c r="C18128" s="264" t="s">
        <v>138</v>
      </c>
      <c r="D18128" s="74" t="str">
        <f t="shared" si="567"/>
        <v>abr/2020</v>
      </c>
      <c r="E18128" s="267">
        <v>43936</v>
      </c>
      <c r="F18128" s="285">
        <v>1197</v>
      </c>
      <c r="G18128" s="285" t="s">
        <v>2229</v>
      </c>
      <c r="H18128" s="268" t="s">
        <v>5275</v>
      </c>
      <c r="I18128" s="268" t="s">
        <v>157</v>
      </c>
      <c r="J18128" s="269">
        <v>-5322.54</v>
      </c>
      <c r="K18128" s="83" t="str">
        <f>IFERROR(IFERROR(VLOOKUP(I18128,'DE-PARA'!B:D,3,0),VLOOKUP(I18128,'DE-PARA'!C:D,2,0)),"NÃO ENCONTRADO")</f>
        <v>Materiais</v>
      </c>
      <c r="L18128" s="50" t="str">
        <f>VLOOKUP(K18128,'Base -Receita-Despesa'!$B:$AS,1,FALSE)</f>
        <v>Materiais</v>
      </c>
    </row>
    <row r="18129" spans="1:12" x14ac:dyDescent="0.3">
      <c r="A18129" s="82" t="str">
        <f t="shared" si="566"/>
        <v>2020</v>
      </c>
      <c r="B18129" s="263" t="s">
        <v>2228</v>
      </c>
      <c r="C18129" s="264" t="s">
        <v>138</v>
      </c>
      <c r="D18129" s="74" t="str">
        <f t="shared" si="567"/>
        <v>abr/2020</v>
      </c>
      <c r="E18129" s="267">
        <v>43936</v>
      </c>
      <c r="F18129" s="285">
        <v>1194</v>
      </c>
      <c r="G18129" s="285" t="s">
        <v>2229</v>
      </c>
      <c r="H18129" s="268" t="s">
        <v>5275</v>
      </c>
      <c r="I18129" s="268" t="s">
        <v>157</v>
      </c>
      <c r="J18129" s="269">
        <v>-2260.1</v>
      </c>
      <c r="K18129" s="83" t="str">
        <f>IFERROR(IFERROR(VLOOKUP(I18129,'DE-PARA'!B:D,3,0),VLOOKUP(I18129,'DE-PARA'!C:D,2,0)),"NÃO ENCONTRADO")</f>
        <v>Materiais</v>
      </c>
      <c r="L18129" s="50" t="str">
        <f>VLOOKUP(K18129,'Base -Receita-Despesa'!$B:$AS,1,FALSE)</f>
        <v>Materiais</v>
      </c>
    </row>
    <row r="18130" spans="1:12" x14ac:dyDescent="0.3">
      <c r="A18130" s="82" t="str">
        <f t="shared" si="566"/>
        <v>2020</v>
      </c>
      <c r="B18130" s="263" t="s">
        <v>2228</v>
      </c>
      <c r="C18130" s="264" t="s">
        <v>138</v>
      </c>
      <c r="D18130" s="74" t="str">
        <f t="shared" si="567"/>
        <v>abr/2020</v>
      </c>
      <c r="E18130" s="267">
        <v>43936</v>
      </c>
      <c r="F18130" s="285">
        <v>55505</v>
      </c>
      <c r="G18130" s="285" t="s">
        <v>2284</v>
      </c>
      <c r="H18130" s="268" t="s">
        <v>4514</v>
      </c>
      <c r="I18130" s="268" t="s">
        <v>2181</v>
      </c>
      <c r="J18130" s="268">
        <v>-760.25</v>
      </c>
      <c r="K18130" s="83" t="str">
        <f>IFERROR(IFERROR(VLOOKUP(I18130,'DE-PARA'!B:D,3,0),VLOOKUP(I18130,'DE-PARA'!C:D,2,0)),"NÃO ENCONTRADO")</f>
        <v>Materiais</v>
      </c>
      <c r="L18130" s="50" t="str">
        <f>VLOOKUP(K18130,'Base -Receita-Despesa'!$B:$AS,1,FALSE)</f>
        <v>Materiais</v>
      </c>
    </row>
    <row r="18131" spans="1:12" x14ac:dyDescent="0.3">
      <c r="A18131" s="82" t="str">
        <f t="shared" si="566"/>
        <v>2020</v>
      </c>
      <c r="B18131" s="263" t="s">
        <v>2228</v>
      </c>
      <c r="C18131" s="264" t="s">
        <v>138</v>
      </c>
      <c r="D18131" s="74" t="str">
        <f t="shared" si="567"/>
        <v>abr/2020</v>
      </c>
      <c r="E18131" s="267">
        <v>43936</v>
      </c>
      <c r="F18131" s="285">
        <v>55514</v>
      </c>
      <c r="G18131" s="285" t="s">
        <v>2229</v>
      </c>
      <c r="H18131" s="268" t="s">
        <v>4514</v>
      </c>
      <c r="I18131" s="268" t="s">
        <v>2182</v>
      </c>
      <c r="J18131" s="268">
        <v>-520</v>
      </c>
      <c r="K18131" s="83" t="str">
        <f>IFERROR(IFERROR(VLOOKUP(I18131,'DE-PARA'!B:D,3,0),VLOOKUP(I18131,'DE-PARA'!C:D,2,0)),"NÃO ENCONTRADO")</f>
        <v>Materiais</v>
      </c>
      <c r="L18131" s="50" t="str">
        <f>VLOOKUP(K18131,'Base -Receita-Despesa'!$B:$AS,1,FALSE)</f>
        <v>Materiais</v>
      </c>
    </row>
    <row r="18132" spans="1:12" x14ac:dyDescent="0.3">
      <c r="A18132" s="82" t="str">
        <f t="shared" si="566"/>
        <v>2020</v>
      </c>
      <c r="B18132" s="263" t="s">
        <v>2228</v>
      </c>
      <c r="C18132" s="264" t="s">
        <v>138</v>
      </c>
      <c r="D18132" s="74" t="str">
        <f t="shared" si="567"/>
        <v>abr/2020</v>
      </c>
      <c r="E18132" s="267">
        <v>43936</v>
      </c>
      <c r="F18132" s="285">
        <v>531045</v>
      </c>
      <c r="G18132" s="285" t="s">
        <v>2229</v>
      </c>
      <c r="H18132" s="268" t="s">
        <v>339</v>
      </c>
      <c r="I18132" s="268" t="s">
        <v>2181</v>
      </c>
      <c r="J18132" s="269">
        <v>-2241.7800000000002</v>
      </c>
      <c r="K18132" s="83" t="str">
        <f>IFERROR(IFERROR(VLOOKUP(I18132,'DE-PARA'!B:D,3,0),VLOOKUP(I18132,'DE-PARA'!C:D,2,0)),"NÃO ENCONTRADO")</f>
        <v>Materiais</v>
      </c>
      <c r="L18132" s="50" t="str">
        <f>VLOOKUP(K18132,'Base -Receita-Despesa'!$B:$AS,1,FALSE)</f>
        <v>Materiais</v>
      </c>
    </row>
    <row r="18133" spans="1:12" x14ac:dyDescent="0.3">
      <c r="A18133" s="82" t="str">
        <f t="shared" si="566"/>
        <v>2020</v>
      </c>
      <c r="B18133" s="263" t="s">
        <v>2228</v>
      </c>
      <c r="C18133" s="264" t="s">
        <v>138</v>
      </c>
      <c r="D18133" s="74" t="str">
        <f t="shared" si="567"/>
        <v>abr/2020</v>
      </c>
      <c r="E18133" s="267">
        <v>43936</v>
      </c>
      <c r="F18133" s="285">
        <v>531156</v>
      </c>
      <c r="G18133" s="285" t="s">
        <v>2229</v>
      </c>
      <c r="H18133" s="268" t="s">
        <v>339</v>
      </c>
      <c r="I18133" s="268" t="s">
        <v>2182</v>
      </c>
      <c r="J18133" s="269">
        <v>-2280.88</v>
      </c>
      <c r="K18133" s="83" t="str">
        <f>IFERROR(IFERROR(VLOOKUP(I18133,'DE-PARA'!B:D,3,0),VLOOKUP(I18133,'DE-PARA'!C:D,2,0)),"NÃO ENCONTRADO")</f>
        <v>Materiais</v>
      </c>
      <c r="L18133" s="50" t="str">
        <f>VLOOKUP(K18133,'Base -Receita-Despesa'!$B:$AS,1,FALSE)</f>
        <v>Materiais</v>
      </c>
    </row>
    <row r="18134" spans="1:12" x14ac:dyDescent="0.3">
      <c r="A18134" s="82" t="str">
        <f t="shared" si="566"/>
        <v>2020</v>
      </c>
      <c r="B18134" s="263" t="s">
        <v>2228</v>
      </c>
      <c r="C18134" s="264" t="s">
        <v>138</v>
      </c>
      <c r="D18134" s="74" t="str">
        <f t="shared" si="567"/>
        <v>abr/2020</v>
      </c>
      <c r="E18134" s="267">
        <v>43936</v>
      </c>
      <c r="F18134" s="285">
        <v>118372</v>
      </c>
      <c r="G18134" s="285" t="s">
        <v>2229</v>
      </c>
      <c r="H18134" s="268" t="s">
        <v>2602</v>
      </c>
      <c r="I18134" s="268" t="s">
        <v>2181</v>
      </c>
      <c r="J18134" s="268">
        <v>-253.57</v>
      </c>
      <c r="K18134" s="83" t="str">
        <f>IFERROR(IFERROR(VLOOKUP(I18134,'DE-PARA'!B:D,3,0),VLOOKUP(I18134,'DE-PARA'!C:D,2,0)),"NÃO ENCONTRADO")</f>
        <v>Materiais</v>
      </c>
      <c r="L18134" s="50" t="str">
        <f>VLOOKUP(K18134,'Base -Receita-Despesa'!$B:$AS,1,FALSE)</f>
        <v>Materiais</v>
      </c>
    </row>
    <row r="18135" spans="1:12" x14ac:dyDescent="0.3">
      <c r="A18135" s="82" t="str">
        <f t="shared" si="566"/>
        <v>2020</v>
      </c>
      <c r="B18135" s="263" t="s">
        <v>2228</v>
      </c>
      <c r="C18135" s="264" t="s">
        <v>138</v>
      </c>
      <c r="D18135" s="74" t="str">
        <f t="shared" si="567"/>
        <v>abr/2020</v>
      </c>
      <c r="E18135" s="267">
        <v>43936</v>
      </c>
      <c r="F18135" s="285" t="s">
        <v>5455</v>
      </c>
      <c r="G18135" s="285" t="s">
        <v>2229</v>
      </c>
      <c r="H18135" s="268" t="s">
        <v>4753</v>
      </c>
      <c r="I18135" s="268" t="s">
        <v>2176</v>
      </c>
      <c r="J18135" s="269">
        <v>-11169.72</v>
      </c>
      <c r="K18135" s="83" t="str">
        <f>IFERROR(IFERROR(VLOOKUP(I18135,'DE-PARA'!B:D,3,0),VLOOKUP(I18135,'DE-PARA'!C:D,2,0)),"NÃO ENCONTRADO")</f>
        <v>Pessoal</v>
      </c>
      <c r="L18135" s="50" t="str">
        <f>VLOOKUP(K18135,'Base -Receita-Despesa'!$B:$AS,1,FALSE)</f>
        <v>Pessoal</v>
      </c>
    </row>
    <row r="18136" spans="1:12" x14ac:dyDescent="0.3">
      <c r="A18136" s="82" t="str">
        <f t="shared" si="566"/>
        <v>2020</v>
      </c>
      <c r="B18136" s="263" t="s">
        <v>2228</v>
      </c>
      <c r="C18136" s="264" t="s">
        <v>138</v>
      </c>
      <c r="D18136" s="74" t="str">
        <f t="shared" si="567"/>
        <v>abr/2020</v>
      </c>
      <c r="E18136" s="267">
        <v>43936</v>
      </c>
      <c r="F18136" s="285" t="s">
        <v>3035</v>
      </c>
      <c r="G18136" s="285" t="s">
        <v>2229</v>
      </c>
      <c r="H18136" s="268" t="s">
        <v>4753</v>
      </c>
      <c r="I18136" s="268" t="s">
        <v>2176</v>
      </c>
      <c r="J18136" s="269">
        <v>-27943.91</v>
      </c>
      <c r="K18136" s="83" t="str">
        <f>IFERROR(IFERROR(VLOOKUP(I18136,'DE-PARA'!B:D,3,0),VLOOKUP(I18136,'DE-PARA'!C:D,2,0)),"NÃO ENCONTRADO")</f>
        <v>Pessoal</v>
      </c>
      <c r="L18136" s="50" t="str">
        <f>VLOOKUP(K18136,'Base -Receita-Despesa'!$B:$AS,1,FALSE)</f>
        <v>Pessoal</v>
      </c>
    </row>
    <row r="18137" spans="1:12" x14ac:dyDescent="0.3">
      <c r="A18137" s="82" t="str">
        <f t="shared" si="566"/>
        <v>2020</v>
      </c>
      <c r="B18137" s="263" t="s">
        <v>2228</v>
      </c>
      <c r="C18137" s="264" t="s">
        <v>138</v>
      </c>
      <c r="D18137" s="74" t="str">
        <f t="shared" si="567"/>
        <v>abr/2020</v>
      </c>
      <c r="E18137" s="267">
        <v>43936</v>
      </c>
      <c r="F18137" s="285">
        <v>2185</v>
      </c>
      <c r="G18137" s="285" t="s">
        <v>2229</v>
      </c>
      <c r="H18137" s="273" t="s">
        <v>5456</v>
      </c>
      <c r="I18137" s="268" t="s">
        <v>200</v>
      </c>
      <c r="J18137" s="269">
        <v>-12110</v>
      </c>
      <c r="K18137" s="83" t="str">
        <f>IFERROR(IFERROR(VLOOKUP(I18137,'DE-PARA'!B:D,3,0),VLOOKUP(I18137,'DE-PARA'!C:D,2,0)),"NÃO ENCONTRADO")</f>
        <v>Serviços</v>
      </c>
      <c r="L18137" s="50" t="str">
        <f>VLOOKUP(K18137,'Base -Receita-Despesa'!$B:$AS,1,FALSE)</f>
        <v>Serviços</v>
      </c>
    </row>
    <row r="18138" spans="1:12" x14ac:dyDescent="0.3">
      <c r="A18138" s="82" t="str">
        <f t="shared" si="566"/>
        <v>2020</v>
      </c>
      <c r="B18138" s="263" t="s">
        <v>2228</v>
      </c>
      <c r="C18138" s="264" t="s">
        <v>138</v>
      </c>
      <c r="D18138" s="74" t="str">
        <f t="shared" si="567"/>
        <v>abr/2020</v>
      </c>
      <c r="E18138" s="267">
        <v>43936</v>
      </c>
      <c r="F18138" s="285" t="s">
        <v>437</v>
      </c>
      <c r="G18138" s="285" t="s">
        <v>2229</v>
      </c>
      <c r="H18138" s="268" t="s">
        <v>438</v>
      </c>
      <c r="I18138" s="268" t="s">
        <v>439</v>
      </c>
      <c r="J18138" s="269">
        <v>-1045</v>
      </c>
      <c r="K18138" s="83" t="str">
        <f>IFERROR(IFERROR(VLOOKUP(I18138,'DE-PARA'!B:D,3,0),VLOOKUP(I18138,'DE-PARA'!C:D,2,0)),"NÃO ENCONTRADO")</f>
        <v>Aluguéis</v>
      </c>
      <c r="L18138" s="50" t="str">
        <f>VLOOKUP(K18138,'Base -Receita-Despesa'!$B:$AS,1,FALSE)</f>
        <v>Aluguéis</v>
      </c>
    </row>
    <row r="18139" spans="1:12" x14ac:dyDescent="0.3">
      <c r="A18139" s="82" t="str">
        <f t="shared" si="566"/>
        <v>2020</v>
      </c>
      <c r="B18139" s="263" t="s">
        <v>2228</v>
      </c>
      <c r="C18139" s="264" t="s">
        <v>138</v>
      </c>
      <c r="D18139" s="74" t="str">
        <f t="shared" si="567"/>
        <v>abr/2020</v>
      </c>
      <c r="E18139" s="267">
        <v>43936</v>
      </c>
      <c r="F18139" s="285" t="s">
        <v>1261</v>
      </c>
      <c r="G18139" s="285" t="s">
        <v>2229</v>
      </c>
      <c r="H18139" s="268" t="s">
        <v>2250</v>
      </c>
      <c r="I18139" s="268" t="s">
        <v>135</v>
      </c>
      <c r="J18139" s="268">
        <v>-10</v>
      </c>
      <c r="K18139" s="83" t="str">
        <f>IFERROR(IFERROR(VLOOKUP(I18139,'DE-PARA'!B:D,3,0),VLOOKUP(I18139,'DE-PARA'!C:D,2,0)),"NÃO ENCONTRADO")</f>
        <v>Outras Saídas</v>
      </c>
      <c r="L18139" s="50" t="str">
        <f>VLOOKUP(K18139,'Base -Receita-Despesa'!$B:$AS,1,FALSE)</f>
        <v>Outras Saídas</v>
      </c>
    </row>
    <row r="18140" spans="1:12" x14ac:dyDescent="0.3">
      <c r="A18140" s="82" t="str">
        <f t="shared" si="566"/>
        <v>2020</v>
      </c>
      <c r="B18140" s="263" t="s">
        <v>2228</v>
      </c>
      <c r="C18140" s="264" t="s">
        <v>138</v>
      </c>
      <c r="D18140" s="74" t="str">
        <f t="shared" si="567"/>
        <v>abr/2020</v>
      </c>
      <c r="E18140" s="267">
        <v>43936</v>
      </c>
      <c r="F18140" s="285" t="s">
        <v>1261</v>
      </c>
      <c r="G18140" s="285" t="s">
        <v>2229</v>
      </c>
      <c r="H18140" s="268" t="s">
        <v>2250</v>
      </c>
      <c r="I18140" s="268" t="s">
        <v>135</v>
      </c>
      <c r="J18140" s="268">
        <v>-10</v>
      </c>
      <c r="K18140" s="83" t="str">
        <f>IFERROR(IFERROR(VLOOKUP(I18140,'DE-PARA'!B:D,3,0),VLOOKUP(I18140,'DE-PARA'!C:D,2,0)),"NÃO ENCONTRADO")</f>
        <v>Outras Saídas</v>
      </c>
      <c r="L18140" s="50" t="str">
        <f>VLOOKUP(K18140,'Base -Receita-Despesa'!$B:$AS,1,FALSE)</f>
        <v>Outras Saídas</v>
      </c>
    </row>
    <row r="18141" spans="1:12" x14ac:dyDescent="0.3">
      <c r="A18141" s="82" t="str">
        <f t="shared" si="566"/>
        <v>2020</v>
      </c>
      <c r="B18141" s="263" t="s">
        <v>2228</v>
      </c>
      <c r="C18141" s="264" t="s">
        <v>138</v>
      </c>
      <c r="D18141" s="74" t="str">
        <f t="shared" si="567"/>
        <v>abr/2020</v>
      </c>
      <c r="E18141" s="267">
        <v>43936</v>
      </c>
      <c r="F18141" s="285" t="s">
        <v>1261</v>
      </c>
      <c r="G18141" s="285" t="s">
        <v>2229</v>
      </c>
      <c r="H18141" s="268" t="s">
        <v>2338</v>
      </c>
      <c r="I18141" s="268" t="s">
        <v>135</v>
      </c>
      <c r="J18141" s="268">
        <v>-74.25</v>
      </c>
      <c r="K18141" s="83" t="str">
        <f>IFERROR(IFERROR(VLOOKUP(I18141,'DE-PARA'!B:D,3,0),VLOOKUP(I18141,'DE-PARA'!C:D,2,0)),"NÃO ENCONTRADO")</f>
        <v>Outras Saídas</v>
      </c>
      <c r="L18141" s="50" t="str">
        <f>VLOOKUP(K18141,'Base -Receita-Despesa'!$B:$AS,1,FALSE)</f>
        <v>Outras Saídas</v>
      </c>
    </row>
    <row r="18142" spans="1:12" x14ac:dyDescent="0.3">
      <c r="A18142" s="82" t="str">
        <f t="shared" si="566"/>
        <v>2020</v>
      </c>
      <c r="B18142" s="263" t="s">
        <v>2228</v>
      </c>
      <c r="C18142" s="264" t="s">
        <v>138</v>
      </c>
      <c r="D18142" s="74" t="str">
        <f t="shared" si="567"/>
        <v>abr/2020</v>
      </c>
      <c r="E18142" s="267">
        <v>43936</v>
      </c>
      <c r="F18142" s="285" t="s">
        <v>1070</v>
      </c>
      <c r="G18142" s="285" t="s">
        <v>2229</v>
      </c>
      <c r="H18142" s="268" t="s">
        <v>1071</v>
      </c>
      <c r="I18142" s="268" t="s">
        <v>2237</v>
      </c>
      <c r="J18142" s="269">
        <v>84578.86</v>
      </c>
      <c r="K18142" s="83" t="str">
        <f>IFERROR(IFERROR(VLOOKUP(I18142,'DE-PARA'!B:D,3,0),VLOOKUP(I18142,'DE-PARA'!C:D,2,0)),"NÃO ENCONTRADO")</f>
        <v>Entrada Conta Aplicação (+)</v>
      </c>
      <c r="L18142" s="50" t="str">
        <f>VLOOKUP(K18142,'Base -Receita-Despesa'!$B:$AS,1,FALSE)</f>
        <v>ENTRADA CONTA APLICAÇÃO (+)</v>
      </c>
    </row>
    <row r="18143" spans="1:12" x14ac:dyDescent="0.3">
      <c r="A18143" s="82" t="str">
        <f t="shared" si="566"/>
        <v>2020</v>
      </c>
      <c r="B18143" s="263" t="s">
        <v>2228</v>
      </c>
      <c r="C18143" s="264" t="s">
        <v>138</v>
      </c>
      <c r="D18143" s="74" t="str">
        <f t="shared" si="567"/>
        <v>abr/2020</v>
      </c>
      <c r="E18143" s="267">
        <v>43937</v>
      </c>
      <c r="F18143" s="285" t="s">
        <v>5457</v>
      </c>
      <c r="G18143" s="285" t="s">
        <v>2229</v>
      </c>
      <c r="H18143" s="268" t="s">
        <v>180</v>
      </c>
      <c r="I18143" s="268" t="s">
        <v>181</v>
      </c>
      <c r="J18143" s="268">
        <v>-451.58</v>
      </c>
      <c r="K18143" s="83" t="str">
        <f>IFERROR(IFERROR(VLOOKUP(I18143,'DE-PARA'!B:D,3,0),VLOOKUP(I18143,'DE-PARA'!C:D,2,0)),"NÃO ENCONTRADO")</f>
        <v>Serviços</v>
      </c>
      <c r="L18143" s="50" t="str">
        <f>VLOOKUP(K18143,'Base -Receita-Despesa'!$B:$AS,1,FALSE)</f>
        <v>Serviços</v>
      </c>
    </row>
    <row r="18144" spans="1:12" x14ac:dyDescent="0.3">
      <c r="A18144" s="82" t="str">
        <f t="shared" si="566"/>
        <v>2020</v>
      </c>
      <c r="B18144" s="263" t="s">
        <v>2228</v>
      </c>
      <c r="C18144" s="264" t="s">
        <v>138</v>
      </c>
      <c r="D18144" s="74" t="str">
        <f t="shared" si="567"/>
        <v>abr/2020</v>
      </c>
      <c r="E18144" s="267">
        <v>43937</v>
      </c>
      <c r="F18144" s="285" t="s">
        <v>5457</v>
      </c>
      <c r="G18144" s="285" t="s">
        <v>2229</v>
      </c>
      <c r="H18144" s="268" t="s">
        <v>180</v>
      </c>
      <c r="I18144" s="268" t="s">
        <v>562</v>
      </c>
      <c r="J18144" s="268">
        <v>-158.08000000000001</v>
      </c>
      <c r="K18144" s="83" t="str">
        <f>IFERROR(IFERROR(VLOOKUP(I18144,'DE-PARA'!B:D,3,0),VLOOKUP(I18144,'DE-PARA'!C:D,2,0)),"NÃO ENCONTRADO")</f>
        <v>Outras Saídas</v>
      </c>
      <c r="L18144" s="50" t="str">
        <f>VLOOKUP(K18144,'Base -Receita-Despesa'!$B:$AS,1,FALSE)</f>
        <v>Outras Saídas</v>
      </c>
    </row>
    <row r="18145" spans="1:12" x14ac:dyDescent="0.3">
      <c r="A18145" s="82" t="str">
        <f t="shared" si="566"/>
        <v>2020</v>
      </c>
      <c r="B18145" s="263" t="s">
        <v>2228</v>
      </c>
      <c r="C18145" s="264" t="s">
        <v>138</v>
      </c>
      <c r="D18145" s="74" t="str">
        <f t="shared" si="567"/>
        <v>abr/2020</v>
      </c>
      <c r="E18145" s="267">
        <v>43937</v>
      </c>
      <c r="F18145" s="285" t="s">
        <v>5458</v>
      </c>
      <c r="G18145" s="285" t="s">
        <v>2229</v>
      </c>
      <c r="H18145" s="268" t="s">
        <v>180</v>
      </c>
      <c r="I18145" s="268" t="s">
        <v>181</v>
      </c>
      <c r="J18145" s="269">
        <v>-1015.51</v>
      </c>
      <c r="K18145" s="83" t="str">
        <f>IFERROR(IFERROR(VLOOKUP(I18145,'DE-PARA'!B:D,3,0),VLOOKUP(I18145,'DE-PARA'!C:D,2,0)),"NÃO ENCONTRADO")</f>
        <v>Serviços</v>
      </c>
      <c r="L18145" s="50" t="str">
        <f>VLOOKUP(K18145,'Base -Receita-Despesa'!$B:$AS,1,FALSE)</f>
        <v>Serviços</v>
      </c>
    </row>
    <row r="18146" spans="1:12" x14ac:dyDescent="0.3">
      <c r="A18146" s="82" t="str">
        <f t="shared" si="566"/>
        <v>2020</v>
      </c>
      <c r="B18146" s="263" t="s">
        <v>2228</v>
      </c>
      <c r="C18146" s="264" t="s">
        <v>138</v>
      </c>
      <c r="D18146" s="74" t="str">
        <f t="shared" si="567"/>
        <v>abr/2020</v>
      </c>
      <c r="E18146" s="267">
        <v>43937</v>
      </c>
      <c r="F18146" s="285" t="s">
        <v>5458</v>
      </c>
      <c r="G18146" s="285" t="s">
        <v>2229</v>
      </c>
      <c r="H18146" s="268" t="s">
        <v>180</v>
      </c>
      <c r="I18146" s="268" t="s">
        <v>562</v>
      </c>
      <c r="J18146" s="268">
        <v>-356.76</v>
      </c>
      <c r="K18146" s="83" t="str">
        <f>IFERROR(IFERROR(VLOOKUP(I18146,'DE-PARA'!B:D,3,0),VLOOKUP(I18146,'DE-PARA'!C:D,2,0)),"NÃO ENCONTRADO")</f>
        <v>Outras Saídas</v>
      </c>
      <c r="L18146" s="50" t="str">
        <f>VLOOKUP(K18146,'Base -Receita-Despesa'!$B:$AS,1,FALSE)</f>
        <v>Outras Saídas</v>
      </c>
    </row>
    <row r="18147" spans="1:12" x14ac:dyDescent="0.3">
      <c r="A18147" s="82" t="str">
        <f t="shared" si="566"/>
        <v>2020</v>
      </c>
      <c r="B18147" s="263" t="s">
        <v>2228</v>
      </c>
      <c r="C18147" s="264" t="s">
        <v>138</v>
      </c>
      <c r="D18147" s="74" t="str">
        <f t="shared" si="567"/>
        <v>abr/2020</v>
      </c>
      <c r="E18147" s="267">
        <v>43937</v>
      </c>
      <c r="F18147" s="285" t="s">
        <v>5459</v>
      </c>
      <c r="G18147" s="285" t="s">
        <v>2229</v>
      </c>
      <c r="H18147" s="268" t="s">
        <v>4768</v>
      </c>
      <c r="I18147" s="268" t="s">
        <v>118</v>
      </c>
      <c r="J18147" s="269">
        <v>-5830.81</v>
      </c>
      <c r="K18147" s="83" t="str">
        <f>IFERROR(IFERROR(VLOOKUP(I18147,'DE-PARA'!B:D,3,0),VLOOKUP(I18147,'DE-PARA'!C:D,2,0)),"NÃO ENCONTRADO")</f>
        <v>Serviços</v>
      </c>
      <c r="L18147" s="50" t="str">
        <f>VLOOKUP(K18147,'Base -Receita-Despesa'!$B:$AS,1,FALSE)</f>
        <v>Serviços</v>
      </c>
    </row>
    <row r="18148" spans="1:12" x14ac:dyDescent="0.3">
      <c r="A18148" s="82" t="str">
        <f t="shared" si="566"/>
        <v>2020</v>
      </c>
      <c r="B18148" s="263" t="s">
        <v>2228</v>
      </c>
      <c r="C18148" s="264" t="s">
        <v>138</v>
      </c>
      <c r="D18148" s="74" t="str">
        <f t="shared" si="567"/>
        <v>abr/2020</v>
      </c>
      <c r="E18148" s="267">
        <v>43937</v>
      </c>
      <c r="F18148" s="285" t="s">
        <v>5459</v>
      </c>
      <c r="G18148" s="285" t="s">
        <v>2229</v>
      </c>
      <c r="H18148" s="268" t="s">
        <v>4768</v>
      </c>
      <c r="I18148" s="268" t="s">
        <v>562</v>
      </c>
      <c r="J18148" s="269">
        <v>-2053.19</v>
      </c>
      <c r="K18148" s="83" t="str">
        <f>IFERROR(IFERROR(VLOOKUP(I18148,'DE-PARA'!B:D,3,0),VLOOKUP(I18148,'DE-PARA'!C:D,2,0)),"NÃO ENCONTRADO")</f>
        <v>Outras Saídas</v>
      </c>
      <c r="L18148" s="50" t="str">
        <f>VLOOKUP(K18148,'Base -Receita-Despesa'!$B:$AS,1,FALSE)</f>
        <v>Outras Saídas</v>
      </c>
    </row>
    <row r="18149" spans="1:12" x14ac:dyDescent="0.3">
      <c r="A18149" s="82" t="str">
        <f t="shared" si="566"/>
        <v>2020</v>
      </c>
      <c r="B18149" s="263" t="s">
        <v>2228</v>
      </c>
      <c r="C18149" s="264" t="s">
        <v>138</v>
      </c>
      <c r="D18149" s="74" t="str">
        <f t="shared" si="567"/>
        <v>abr/2020</v>
      </c>
      <c r="E18149" s="267">
        <v>43937</v>
      </c>
      <c r="F18149" s="285" t="s">
        <v>5460</v>
      </c>
      <c r="G18149" s="285" t="s">
        <v>2229</v>
      </c>
      <c r="H18149" s="268" t="s">
        <v>5461</v>
      </c>
      <c r="I18149" s="283" t="s">
        <v>2204</v>
      </c>
      <c r="J18149" s="268">
        <v>-83.05</v>
      </c>
      <c r="K18149" s="83" t="str">
        <f>IFERROR(IFERROR(VLOOKUP(I18149,'DE-PARA'!B:D,3,0),VLOOKUP(I18149,'DE-PARA'!C:D,2,0)),"NÃO ENCONTRADO")</f>
        <v>Serviços</v>
      </c>
      <c r="L18149" s="50" t="str">
        <f>VLOOKUP(K18149,'Base -Receita-Despesa'!$B:$AS,1,FALSE)</f>
        <v>Serviços</v>
      </c>
    </row>
    <row r="18150" spans="1:12" x14ac:dyDescent="0.3">
      <c r="A18150" s="82" t="str">
        <f t="shared" si="566"/>
        <v>2020</v>
      </c>
      <c r="B18150" s="263" t="s">
        <v>2228</v>
      </c>
      <c r="C18150" s="264" t="s">
        <v>138</v>
      </c>
      <c r="D18150" s="74" t="str">
        <f t="shared" si="567"/>
        <v>abr/2020</v>
      </c>
      <c r="E18150" s="267">
        <v>43937</v>
      </c>
      <c r="F18150" s="285" t="s">
        <v>5460</v>
      </c>
      <c r="G18150" s="285" t="s">
        <v>2229</v>
      </c>
      <c r="H18150" s="268" t="s">
        <v>5461</v>
      </c>
      <c r="I18150" s="268" t="s">
        <v>562</v>
      </c>
      <c r="J18150" s="268">
        <v>-28.25</v>
      </c>
      <c r="K18150" s="83" t="str">
        <f>IFERROR(IFERROR(VLOOKUP(I18150,'DE-PARA'!B:D,3,0),VLOOKUP(I18150,'DE-PARA'!C:D,2,0)),"NÃO ENCONTRADO")</f>
        <v>Outras Saídas</v>
      </c>
      <c r="L18150" s="50" t="str">
        <f>VLOOKUP(K18150,'Base -Receita-Despesa'!$B:$AS,1,FALSE)</f>
        <v>Outras Saídas</v>
      </c>
    </row>
    <row r="18151" spans="1:12" x14ac:dyDescent="0.3">
      <c r="A18151" s="82" t="str">
        <f t="shared" si="566"/>
        <v>2020</v>
      </c>
      <c r="B18151" s="263" t="s">
        <v>2228</v>
      </c>
      <c r="C18151" s="264" t="s">
        <v>138</v>
      </c>
      <c r="D18151" s="74" t="str">
        <f t="shared" si="567"/>
        <v>abr/2020</v>
      </c>
      <c r="E18151" s="267">
        <v>43937</v>
      </c>
      <c r="F18151" s="285" t="s">
        <v>5462</v>
      </c>
      <c r="G18151" s="285" t="s">
        <v>2229</v>
      </c>
      <c r="H18151" s="268" t="s">
        <v>4736</v>
      </c>
      <c r="I18151" s="268" t="s">
        <v>188</v>
      </c>
      <c r="J18151" s="268">
        <v>-460.03</v>
      </c>
      <c r="K18151" s="83" t="str">
        <f>IFERROR(IFERROR(VLOOKUP(I18151,'DE-PARA'!B:D,3,0),VLOOKUP(I18151,'DE-PARA'!C:D,2,0)),"NÃO ENCONTRADO")</f>
        <v>Serviços</v>
      </c>
      <c r="L18151" s="50" t="str">
        <f>VLOOKUP(K18151,'Base -Receita-Despesa'!$B:$AS,1,FALSE)</f>
        <v>Serviços</v>
      </c>
    </row>
    <row r="18152" spans="1:12" x14ac:dyDescent="0.3">
      <c r="A18152" s="82" t="str">
        <f t="shared" si="566"/>
        <v>2020</v>
      </c>
      <c r="B18152" s="263" t="s">
        <v>2228</v>
      </c>
      <c r="C18152" s="264" t="s">
        <v>138</v>
      </c>
      <c r="D18152" s="74" t="str">
        <f t="shared" si="567"/>
        <v>abr/2020</v>
      </c>
      <c r="E18152" s="267">
        <v>43937</v>
      </c>
      <c r="F18152" s="285" t="s">
        <v>5462</v>
      </c>
      <c r="G18152" s="285" t="s">
        <v>2229</v>
      </c>
      <c r="H18152" s="268" t="s">
        <v>4736</v>
      </c>
      <c r="I18152" s="268" t="s">
        <v>562</v>
      </c>
      <c r="J18152" s="268">
        <v>-161.06</v>
      </c>
      <c r="K18152" s="83" t="str">
        <f>IFERROR(IFERROR(VLOOKUP(I18152,'DE-PARA'!B:D,3,0),VLOOKUP(I18152,'DE-PARA'!C:D,2,0)),"NÃO ENCONTRADO")</f>
        <v>Outras Saídas</v>
      </c>
      <c r="L18152" s="50" t="str">
        <f>VLOOKUP(K18152,'Base -Receita-Despesa'!$B:$AS,1,FALSE)</f>
        <v>Outras Saídas</v>
      </c>
    </row>
    <row r="18153" spans="1:12" x14ac:dyDescent="0.3">
      <c r="A18153" s="82" t="str">
        <f t="shared" si="566"/>
        <v>2020</v>
      </c>
      <c r="B18153" s="263" t="s">
        <v>2228</v>
      </c>
      <c r="C18153" s="264" t="s">
        <v>138</v>
      </c>
      <c r="D18153" s="74" t="str">
        <f t="shared" si="567"/>
        <v>abr/2020</v>
      </c>
      <c r="E18153" s="267">
        <v>43937</v>
      </c>
      <c r="F18153" s="285" t="s">
        <v>5463</v>
      </c>
      <c r="G18153" s="285" t="s">
        <v>2229</v>
      </c>
      <c r="H18153" s="268" t="s">
        <v>4736</v>
      </c>
      <c r="I18153" s="268" t="s">
        <v>188</v>
      </c>
      <c r="J18153" s="268">
        <v>-767.87</v>
      </c>
      <c r="K18153" s="83" t="str">
        <f>IFERROR(IFERROR(VLOOKUP(I18153,'DE-PARA'!B:D,3,0),VLOOKUP(I18153,'DE-PARA'!C:D,2,0)),"NÃO ENCONTRADO")</f>
        <v>Serviços</v>
      </c>
      <c r="L18153" s="50" t="str">
        <f>VLOOKUP(K18153,'Base -Receita-Despesa'!$B:$AS,1,FALSE)</f>
        <v>Serviços</v>
      </c>
    </row>
    <row r="18154" spans="1:12" x14ac:dyDescent="0.3">
      <c r="A18154" s="82" t="str">
        <f t="shared" ref="A18154:A18217" si="568">IF(K18154="NÃO ENCONTRADO",0,RIGHT(D18154,4))</f>
        <v>2020</v>
      </c>
      <c r="B18154" s="263" t="s">
        <v>2228</v>
      </c>
      <c r="C18154" s="264" t="s">
        <v>138</v>
      </c>
      <c r="D18154" s="74" t="str">
        <f t="shared" si="567"/>
        <v>abr/2020</v>
      </c>
      <c r="E18154" s="267">
        <v>43937</v>
      </c>
      <c r="F18154" s="285" t="s">
        <v>5463</v>
      </c>
      <c r="G18154" s="285" t="s">
        <v>2229</v>
      </c>
      <c r="H18154" s="268" t="s">
        <v>4736</v>
      </c>
      <c r="I18154" s="268" t="s">
        <v>188</v>
      </c>
      <c r="J18154" s="268">
        <v>-269.51</v>
      </c>
      <c r="K18154" s="83" t="str">
        <f>IFERROR(IFERROR(VLOOKUP(I18154,'DE-PARA'!B:D,3,0),VLOOKUP(I18154,'DE-PARA'!C:D,2,0)),"NÃO ENCONTRADO")</f>
        <v>Serviços</v>
      </c>
      <c r="L18154" s="50" t="str">
        <f>VLOOKUP(K18154,'Base -Receita-Despesa'!$B:$AS,1,FALSE)</f>
        <v>Serviços</v>
      </c>
    </row>
    <row r="18155" spans="1:12" x14ac:dyDescent="0.3">
      <c r="A18155" s="82" t="str">
        <f t="shared" si="568"/>
        <v>2020</v>
      </c>
      <c r="B18155" s="263" t="s">
        <v>2228</v>
      </c>
      <c r="C18155" s="264" t="s">
        <v>138</v>
      </c>
      <c r="D18155" s="74" t="str">
        <f t="shared" si="567"/>
        <v>abr/2020</v>
      </c>
      <c r="E18155" s="267">
        <v>43937</v>
      </c>
      <c r="F18155" s="285" t="s">
        <v>5464</v>
      </c>
      <c r="G18155" s="285" t="s">
        <v>2229</v>
      </c>
      <c r="H18155" s="268" t="s">
        <v>4736</v>
      </c>
      <c r="I18155" s="268" t="s">
        <v>179</v>
      </c>
      <c r="J18155" s="269">
        <v>-1545.04</v>
      </c>
      <c r="K18155" s="83" t="str">
        <f>IFERROR(IFERROR(VLOOKUP(I18155,'DE-PARA'!B:D,3,0),VLOOKUP(I18155,'DE-PARA'!C:D,2,0)),"NÃO ENCONTRADO")</f>
        <v>Serviços</v>
      </c>
      <c r="L18155" s="50" t="str">
        <f>VLOOKUP(K18155,'Base -Receita-Despesa'!$B:$AS,1,FALSE)</f>
        <v>Serviços</v>
      </c>
    </row>
    <row r="18156" spans="1:12" x14ac:dyDescent="0.3">
      <c r="A18156" s="82" t="str">
        <f t="shared" si="568"/>
        <v>2020</v>
      </c>
      <c r="B18156" s="263" t="s">
        <v>2228</v>
      </c>
      <c r="C18156" s="264" t="s">
        <v>138</v>
      </c>
      <c r="D18156" s="74" t="str">
        <f t="shared" si="567"/>
        <v>abr/2020</v>
      </c>
      <c r="E18156" s="267">
        <v>43937</v>
      </c>
      <c r="F18156" s="285" t="s">
        <v>5464</v>
      </c>
      <c r="G18156" s="285" t="s">
        <v>2229</v>
      </c>
      <c r="H18156" s="268" t="s">
        <v>4736</v>
      </c>
      <c r="I18156" s="268" t="s">
        <v>562</v>
      </c>
      <c r="J18156" s="268">
        <v>-543.29999999999995</v>
      </c>
      <c r="K18156" s="83" t="str">
        <f>IFERROR(IFERROR(VLOOKUP(I18156,'DE-PARA'!B:D,3,0),VLOOKUP(I18156,'DE-PARA'!C:D,2,0)),"NÃO ENCONTRADO")</f>
        <v>Outras Saídas</v>
      </c>
      <c r="L18156" s="50" t="str">
        <f>VLOOKUP(K18156,'Base -Receita-Despesa'!$B:$AS,1,FALSE)</f>
        <v>Outras Saídas</v>
      </c>
    </row>
    <row r="18157" spans="1:12" x14ac:dyDescent="0.3">
      <c r="A18157" s="82" t="str">
        <f t="shared" si="568"/>
        <v>2020</v>
      </c>
      <c r="B18157" s="263" t="s">
        <v>2228</v>
      </c>
      <c r="C18157" s="264" t="s">
        <v>138</v>
      </c>
      <c r="D18157" s="74" t="str">
        <f t="shared" si="567"/>
        <v>abr/2020</v>
      </c>
      <c r="E18157" s="267">
        <v>43937</v>
      </c>
      <c r="F18157" s="285" t="s">
        <v>5465</v>
      </c>
      <c r="G18157" s="285" t="s">
        <v>2229</v>
      </c>
      <c r="H18157" s="268" t="s">
        <v>180</v>
      </c>
      <c r="I18157" s="268" t="s">
        <v>181</v>
      </c>
      <c r="J18157" s="268">
        <v>-451.68</v>
      </c>
      <c r="K18157" s="83" t="str">
        <f>IFERROR(IFERROR(VLOOKUP(I18157,'DE-PARA'!B:D,3,0),VLOOKUP(I18157,'DE-PARA'!C:D,2,0)),"NÃO ENCONTRADO")</f>
        <v>Serviços</v>
      </c>
      <c r="L18157" s="50" t="str">
        <f>VLOOKUP(K18157,'Base -Receita-Despesa'!$B:$AS,1,FALSE)</f>
        <v>Serviços</v>
      </c>
    </row>
    <row r="18158" spans="1:12" x14ac:dyDescent="0.3">
      <c r="A18158" s="82" t="str">
        <f t="shared" si="568"/>
        <v>2020</v>
      </c>
      <c r="B18158" s="263" t="s">
        <v>2228</v>
      </c>
      <c r="C18158" s="264" t="s">
        <v>138</v>
      </c>
      <c r="D18158" s="74" t="str">
        <f t="shared" si="567"/>
        <v>abr/2020</v>
      </c>
      <c r="E18158" s="267">
        <v>43937</v>
      </c>
      <c r="F18158" s="285" t="s">
        <v>5465</v>
      </c>
      <c r="G18158" s="285" t="s">
        <v>2229</v>
      </c>
      <c r="H18158" s="268" t="s">
        <v>180</v>
      </c>
      <c r="I18158" s="268" t="s">
        <v>562</v>
      </c>
      <c r="J18158" s="268">
        <v>-153.46</v>
      </c>
      <c r="K18158" s="83" t="str">
        <f>IFERROR(IFERROR(VLOOKUP(I18158,'DE-PARA'!B:D,3,0),VLOOKUP(I18158,'DE-PARA'!C:D,2,0)),"NÃO ENCONTRADO")</f>
        <v>Outras Saídas</v>
      </c>
      <c r="L18158" s="50" t="str">
        <f>VLOOKUP(K18158,'Base -Receita-Despesa'!$B:$AS,1,FALSE)</f>
        <v>Outras Saídas</v>
      </c>
    </row>
    <row r="18159" spans="1:12" x14ac:dyDescent="0.3">
      <c r="A18159" s="82" t="str">
        <f t="shared" si="568"/>
        <v>2020</v>
      </c>
      <c r="B18159" s="263" t="s">
        <v>2228</v>
      </c>
      <c r="C18159" s="264" t="s">
        <v>138</v>
      </c>
      <c r="D18159" s="74" t="str">
        <f t="shared" si="567"/>
        <v>abr/2020</v>
      </c>
      <c r="E18159" s="267">
        <v>43937</v>
      </c>
      <c r="F18159" s="285" t="s">
        <v>5466</v>
      </c>
      <c r="G18159" s="285" t="s">
        <v>2229</v>
      </c>
      <c r="H18159" s="268" t="s">
        <v>180</v>
      </c>
      <c r="I18159" s="268" t="s">
        <v>181</v>
      </c>
      <c r="J18159" s="269">
        <v>-1015.61</v>
      </c>
      <c r="K18159" s="83" t="str">
        <f>IFERROR(IFERROR(VLOOKUP(I18159,'DE-PARA'!B:D,3,0),VLOOKUP(I18159,'DE-PARA'!C:D,2,0)),"NÃO ENCONTRADO")</f>
        <v>Serviços</v>
      </c>
      <c r="L18159" s="50" t="str">
        <f>VLOOKUP(K18159,'Base -Receita-Despesa'!$B:$AS,1,FALSE)</f>
        <v>Serviços</v>
      </c>
    </row>
    <row r="18160" spans="1:12" x14ac:dyDescent="0.3">
      <c r="A18160" s="82" t="str">
        <f t="shared" si="568"/>
        <v>2020</v>
      </c>
      <c r="B18160" s="263" t="s">
        <v>2228</v>
      </c>
      <c r="C18160" s="264" t="s">
        <v>138</v>
      </c>
      <c r="D18160" s="74" t="str">
        <f t="shared" si="567"/>
        <v>abr/2020</v>
      </c>
      <c r="E18160" s="267">
        <v>43937</v>
      </c>
      <c r="F18160" s="285" t="s">
        <v>5466</v>
      </c>
      <c r="G18160" s="285" t="s">
        <v>2229</v>
      </c>
      <c r="H18160" s="268" t="s">
        <v>180</v>
      </c>
      <c r="I18160" s="268" t="s">
        <v>562</v>
      </c>
      <c r="J18160" s="268">
        <v>-346.32</v>
      </c>
      <c r="K18160" s="83" t="str">
        <f>IFERROR(IFERROR(VLOOKUP(I18160,'DE-PARA'!B:D,3,0),VLOOKUP(I18160,'DE-PARA'!C:D,2,0)),"NÃO ENCONTRADO")</f>
        <v>Outras Saídas</v>
      </c>
      <c r="L18160" s="50" t="str">
        <f>VLOOKUP(K18160,'Base -Receita-Despesa'!$B:$AS,1,FALSE)</f>
        <v>Outras Saídas</v>
      </c>
    </row>
    <row r="18161" spans="1:12" x14ac:dyDescent="0.3">
      <c r="A18161" s="82" t="str">
        <f t="shared" si="568"/>
        <v>2020</v>
      </c>
      <c r="B18161" s="263" t="s">
        <v>2228</v>
      </c>
      <c r="C18161" s="264" t="s">
        <v>138</v>
      </c>
      <c r="D18161" s="74" t="str">
        <f t="shared" si="567"/>
        <v>abr/2020</v>
      </c>
      <c r="E18161" s="267">
        <v>43937</v>
      </c>
      <c r="F18161" s="285" t="s">
        <v>5467</v>
      </c>
      <c r="G18161" s="285" t="s">
        <v>2229</v>
      </c>
      <c r="H18161" s="268" t="s">
        <v>4768</v>
      </c>
      <c r="I18161" s="268" t="s">
        <v>118</v>
      </c>
      <c r="J18161" s="269">
        <v>-5873.17</v>
      </c>
      <c r="K18161" s="83" t="str">
        <f>IFERROR(IFERROR(VLOOKUP(I18161,'DE-PARA'!B:D,3,0),VLOOKUP(I18161,'DE-PARA'!C:D,2,0)),"NÃO ENCONTRADO")</f>
        <v>Serviços</v>
      </c>
      <c r="L18161" s="50" t="str">
        <f>VLOOKUP(K18161,'Base -Receita-Despesa'!$B:$AS,1,FALSE)</f>
        <v>Serviços</v>
      </c>
    </row>
    <row r="18162" spans="1:12" x14ac:dyDescent="0.3">
      <c r="A18162" s="82" t="str">
        <f t="shared" si="568"/>
        <v>2020</v>
      </c>
      <c r="B18162" s="263" t="s">
        <v>2228</v>
      </c>
      <c r="C18162" s="264" t="s">
        <v>138</v>
      </c>
      <c r="D18162" s="74" t="str">
        <f t="shared" si="567"/>
        <v>abr/2020</v>
      </c>
      <c r="E18162" s="267">
        <v>43937</v>
      </c>
      <c r="F18162" s="285" t="s">
        <v>5467</v>
      </c>
      <c r="G18162" s="285" t="s">
        <v>2229</v>
      </c>
      <c r="H18162" s="268" t="s">
        <v>4768</v>
      </c>
      <c r="I18162" s="268" t="s">
        <v>562</v>
      </c>
      <c r="J18162" s="269">
        <v>-2007.61</v>
      </c>
      <c r="K18162" s="83" t="str">
        <f>IFERROR(IFERROR(VLOOKUP(I18162,'DE-PARA'!B:D,3,0),VLOOKUP(I18162,'DE-PARA'!C:D,2,0)),"NÃO ENCONTRADO")</f>
        <v>Outras Saídas</v>
      </c>
      <c r="L18162" s="50" t="str">
        <f>VLOOKUP(K18162,'Base -Receita-Despesa'!$B:$AS,1,FALSE)</f>
        <v>Outras Saídas</v>
      </c>
    </row>
    <row r="18163" spans="1:12" x14ac:dyDescent="0.3">
      <c r="A18163" s="82" t="str">
        <f t="shared" si="568"/>
        <v>2020</v>
      </c>
      <c r="B18163" s="263" t="s">
        <v>2228</v>
      </c>
      <c r="C18163" s="264" t="s">
        <v>138</v>
      </c>
      <c r="D18163" s="74" t="str">
        <f t="shared" si="567"/>
        <v>abr/2020</v>
      </c>
      <c r="E18163" s="267">
        <v>43937</v>
      </c>
      <c r="F18163" s="285" t="s">
        <v>5468</v>
      </c>
      <c r="G18163" s="285" t="s">
        <v>2229</v>
      </c>
      <c r="H18163" s="268" t="s">
        <v>5461</v>
      </c>
      <c r="I18163" s="283" t="s">
        <v>2204</v>
      </c>
      <c r="J18163" s="268">
        <v>-115.05</v>
      </c>
      <c r="K18163" s="83" t="str">
        <f>IFERROR(IFERROR(VLOOKUP(I18163,'DE-PARA'!B:D,3,0),VLOOKUP(I18163,'DE-PARA'!C:D,2,0)),"NÃO ENCONTRADO")</f>
        <v>Serviços</v>
      </c>
      <c r="L18163" s="50" t="str">
        <f>VLOOKUP(K18163,'Base -Receita-Despesa'!$B:$AS,1,FALSE)</f>
        <v>Serviços</v>
      </c>
    </row>
    <row r="18164" spans="1:12" x14ac:dyDescent="0.3">
      <c r="A18164" s="82" t="str">
        <f t="shared" si="568"/>
        <v>2020</v>
      </c>
      <c r="B18164" s="263" t="s">
        <v>2228</v>
      </c>
      <c r="C18164" s="264" t="s">
        <v>138</v>
      </c>
      <c r="D18164" s="74" t="str">
        <f t="shared" si="567"/>
        <v>abr/2020</v>
      </c>
      <c r="E18164" s="267">
        <v>43937</v>
      </c>
      <c r="F18164" s="285" t="s">
        <v>5468</v>
      </c>
      <c r="G18164" s="285" t="s">
        <v>2229</v>
      </c>
      <c r="H18164" s="268" t="s">
        <v>5461</v>
      </c>
      <c r="I18164" s="268" t="s">
        <v>562</v>
      </c>
      <c r="J18164" s="268">
        <v>-38.340000000000003</v>
      </c>
      <c r="K18164" s="83" t="str">
        <f>IFERROR(IFERROR(VLOOKUP(I18164,'DE-PARA'!B:D,3,0),VLOOKUP(I18164,'DE-PARA'!C:D,2,0)),"NÃO ENCONTRADO")</f>
        <v>Outras Saídas</v>
      </c>
      <c r="L18164" s="50" t="str">
        <f>VLOOKUP(K18164,'Base -Receita-Despesa'!$B:$AS,1,FALSE)</f>
        <v>Outras Saídas</v>
      </c>
    </row>
    <row r="18165" spans="1:12" x14ac:dyDescent="0.3">
      <c r="A18165" s="82" t="str">
        <f t="shared" si="568"/>
        <v>2020</v>
      </c>
      <c r="B18165" s="263" t="s">
        <v>2228</v>
      </c>
      <c r="C18165" s="264" t="s">
        <v>138</v>
      </c>
      <c r="D18165" s="74" t="str">
        <f t="shared" si="567"/>
        <v>abr/2020</v>
      </c>
      <c r="E18165" s="267">
        <v>43937</v>
      </c>
      <c r="F18165" s="285" t="s">
        <v>5469</v>
      </c>
      <c r="G18165" s="285" t="s">
        <v>2229</v>
      </c>
      <c r="H18165" s="268" t="s">
        <v>4736</v>
      </c>
      <c r="I18165" s="268" t="s">
        <v>179</v>
      </c>
      <c r="J18165" s="269">
        <v>-1545.14</v>
      </c>
      <c r="K18165" s="83" t="str">
        <f>IFERROR(IFERROR(VLOOKUP(I18165,'DE-PARA'!B:D,3,0),VLOOKUP(I18165,'DE-PARA'!C:D,2,0)),"NÃO ENCONTRADO")</f>
        <v>Serviços</v>
      </c>
      <c r="L18165" s="50" t="str">
        <f>VLOOKUP(K18165,'Base -Receita-Despesa'!$B:$AS,1,FALSE)</f>
        <v>Serviços</v>
      </c>
    </row>
    <row r="18166" spans="1:12" x14ac:dyDescent="0.3">
      <c r="A18166" s="82" t="str">
        <f t="shared" si="568"/>
        <v>2020</v>
      </c>
      <c r="B18166" s="263" t="s">
        <v>2228</v>
      </c>
      <c r="C18166" s="264" t="s">
        <v>138</v>
      </c>
      <c r="D18166" s="74" t="str">
        <f t="shared" si="567"/>
        <v>abr/2020</v>
      </c>
      <c r="E18166" s="267">
        <v>43937</v>
      </c>
      <c r="F18166" s="285" t="s">
        <v>5469</v>
      </c>
      <c r="G18166" s="285" t="s">
        <v>2229</v>
      </c>
      <c r="H18166" s="268" t="s">
        <v>4736</v>
      </c>
      <c r="I18166" s="268" t="s">
        <v>562</v>
      </c>
      <c r="J18166" s="268">
        <v>-527.41999999999996</v>
      </c>
      <c r="K18166" s="83" t="str">
        <f>IFERROR(IFERROR(VLOOKUP(I18166,'DE-PARA'!B:D,3,0),VLOOKUP(I18166,'DE-PARA'!C:D,2,0)),"NÃO ENCONTRADO")</f>
        <v>Outras Saídas</v>
      </c>
      <c r="L18166" s="50" t="str">
        <f>VLOOKUP(K18166,'Base -Receita-Despesa'!$B:$AS,1,FALSE)</f>
        <v>Outras Saídas</v>
      </c>
    </row>
    <row r="18167" spans="1:12" x14ac:dyDescent="0.3">
      <c r="A18167" s="82" t="str">
        <f t="shared" si="568"/>
        <v>2020</v>
      </c>
      <c r="B18167" s="263" t="s">
        <v>2228</v>
      </c>
      <c r="C18167" s="264" t="s">
        <v>138</v>
      </c>
      <c r="D18167" s="74" t="str">
        <f t="shared" si="567"/>
        <v>abr/2020</v>
      </c>
      <c r="E18167" s="267">
        <v>43937</v>
      </c>
      <c r="F18167" s="285" t="s">
        <v>5470</v>
      </c>
      <c r="G18167" s="285" t="s">
        <v>2229</v>
      </c>
      <c r="H18167" s="268" t="s">
        <v>4736</v>
      </c>
      <c r="I18167" s="268" t="s">
        <v>188</v>
      </c>
      <c r="J18167" s="268">
        <v>-460.13</v>
      </c>
      <c r="K18167" s="83" t="str">
        <f>IFERROR(IFERROR(VLOOKUP(I18167,'DE-PARA'!B:D,3,0),VLOOKUP(I18167,'DE-PARA'!C:D,2,0)),"NÃO ENCONTRADO")</f>
        <v>Serviços</v>
      </c>
      <c r="L18167" s="50" t="str">
        <f>VLOOKUP(K18167,'Base -Receita-Despesa'!$B:$AS,1,FALSE)</f>
        <v>Serviços</v>
      </c>
    </row>
    <row r="18168" spans="1:12" x14ac:dyDescent="0.3">
      <c r="A18168" s="82" t="str">
        <f t="shared" si="568"/>
        <v>2020</v>
      </c>
      <c r="B18168" s="263" t="s">
        <v>2228</v>
      </c>
      <c r="C18168" s="264" t="s">
        <v>138</v>
      </c>
      <c r="D18168" s="74" t="str">
        <f t="shared" si="567"/>
        <v>abr/2020</v>
      </c>
      <c r="E18168" s="267">
        <v>43937</v>
      </c>
      <c r="F18168" s="285" t="s">
        <v>5470</v>
      </c>
      <c r="G18168" s="285" t="s">
        <v>2229</v>
      </c>
      <c r="H18168" s="268" t="s">
        <v>4736</v>
      </c>
      <c r="I18168" s="268" t="s">
        <v>562</v>
      </c>
      <c r="J18168" s="268">
        <v>-156.35</v>
      </c>
      <c r="K18168" s="83" t="str">
        <f>IFERROR(IFERROR(VLOOKUP(I18168,'DE-PARA'!B:D,3,0),VLOOKUP(I18168,'DE-PARA'!C:D,2,0)),"NÃO ENCONTRADO")</f>
        <v>Outras Saídas</v>
      </c>
      <c r="L18168" s="50" t="str">
        <f>VLOOKUP(K18168,'Base -Receita-Despesa'!$B:$AS,1,FALSE)</f>
        <v>Outras Saídas</v>
      </c>
    </row>
    <row r="18169" spans="1:12" x14ac:dyDescent="0.3">
      <c r="A18169" s="82" t="str">
        <f t="shared" si="568"/>
        <v>2020</v>
      </c>
      <c r="B18169" s="263" t="s">
        <v>2228</v>
      </c>
      <c r="C18169" s="264" t="s">
        <v>138</v>
      </c>
      <c r="D18169" s="74" t="str">
        <f t="shared" si="567"/>
        <v>abr/2020</v>
      </c>
      <c r="E18169" s="267">
        <v>43937</v>
      </c>
      <c r="F18169" s="285" t="s">
        <v>5471</v>
      </c>
      <c r="G18169" s="285" t="s">
        <v>2229</v>
      </c>
      <c r="H18169" s="268" t="s">
        <v>4736</v>
      </c>
      <c r="I18169" s="268" t="s">
        <v>188</v>
      </c>
      <c r="J18169" s="268">
        <v>-767.97</v>
      </c>
      <c r="K18169" s="83" t="str">
        <f>IFERROR(IFERROR(VLOOKUP(I18169,'DE-PARA'!B:D,3,0),VLOOKUP(I18169,'DE-PARA'!C:D,2,0)),"NÃO ENCONTRADO")</f>
        <v>Serviços</v>
      </c>
      <c r="L18169" s="50" t="str">
        <f>VLOOKUP(K18169,'Base -Receita-Despesa'!$B:$AS,1,FALSE)</f>
        <v>Serviços</v>
      </c>
    </row>
    <row r="18170" spans="1:12" x14ac:dyDescent="0.3">
      <c r="A18170" s="82" t="str">
        <f t="shared" si="568"/>
        <v>2020</v>
      </c>
      <c r="B18170" s="263" t="s">
        <v>2228</v>
      </c>
      <c r="C18170" s="264" t="s">
        <v>138</v>
      </c>
      <c r="D18170" s="74" t="str">
        <f t="shared" si="567"/>
        <v>abr/2020</v>
      </c>
      <c r="E18170" s="267">
        <v>43937</v>
      </c>
      <c r="F18170" s="285" t="s">
        <v>5471</v>
      </c>
      <c r="G18170" s="285" t="s">
        <v>2229</v>
      </c>
      <c r="H18170" s="268" t="s">
        <v>4736</v>
      </c>
      <c r="I18170" s="268" t="s">
        <v>562</v>
      </c>
      <c r="J18170" s="268">
        <v>-261.63</v>
      </c>
      <c r="K18170" s="83" t="str">
        <f>IFERROR(IFERROR(VLOOKUP(I18170,'DE-PARA'!B:D,3,0),VLOOKUP(I18170,'DE-PARA'!C:D,2,0)),"NÃO ENCONTRADO")</f>
        <v>Outras Saídas</v>
      </c>
      <c r="L18170" s="50" t="str">
        <f>VLOOKUP(K18170,'Base -Receita-Despesa'!$B:$AS,1,FALSE)</f>
        <v>Outras Saídas</v>
      </c>
    </row>
    <row r="18171" spans="1:12" x14ac:dyDescent="0.3">
      <c r="A18171" s="82" t="str">
        <f t="shared" si="568"/>
        <v>2020</v>
      </c>
      <c r="B18171" s="263" t="s">
        <v>2228</v>
      </c>
      <c r="C18171" s="264" t="s">
        <v>138</v>
      </c>
      <c r="D18171" s="74" t="str">
        <f t="shared" si="567"/>
        <v>abr/2020</v>
      </c>
      <c r="E18171" s="267">
        <v>43937</v>
      </c>
      <c r="F18171" s="285" t="s">
        <v>5420</v>
      </c>
      <c r="G18171" s="285" t="s">
        <v>2229</v>
      </c>
      <c r="H18171" s="268" t="s">
        <v>5472</v>
      </c>
      <c r="I18171" s="268" t="s">
        <v>194</v>
      </c>
      <c r="J18171" s="269">
        <v>-77392.72</v>
      </c>
      <c r="K18171" s="83" t="str">
        <f>IFERROR(IFERROR(VLOOKUP(I18171,'DE-PARA'!B:D,3,0),VLOOKUP(I18171,'DE-PARA'!C:D,2,0)),"NÃO ENCONTRADO")</f>
        <v>Encargos sobre Folha de Pagamento</v>
      </c>
      <c r="L18171" s="50" t="str">
        <f>VLOOKUP(K18171,'Base -Receita-Despesa'!$B:$AS,1,FALSE)</f>
        <v>Encargos sobre Folha de Pagamento</v>
      </c>
    </row>
    <row r="18172" spans="1:12" x14ac:dyDescent="0.3">
      <c r="A18172" s="82" t="str">
        <f t="shared" si="568"/>
        <v>2020</v>
      </c>
      <c r="B18172" s="263" t="s">
        <v>2228</v>
      </c>
      <c r="C18172" s="264" t="s">
        <v>138</v>
      </c>
      <c r="D18172" s="74" t="str">
        <f t="shared" si="567"/>
        <v>abr/2020</v>
      </c>
      <c r="E18172" s="267">
        <v>43937</v>
      </c>
      <c r="F18172" s="285" t="s">
        <v>5420</v>
      </c>
      <c r="G18172" s="285" t="s">
        <v>2229</v>
      </c>
      <c r="H18172" s="268" t="s">
        <v>5472</v>
      </c>
      <c r="I18172" s="268" t="s">
        <v>562</v>
      </c>
      <c r="J18172" s="269">
        <v>-21097.25</v>
      </c>
      <c r="K18172" s="83" t="str">
        <f>IFERROR(IFERROR(VLOOKUP(I18172,'DE-PARA'!B:D,3,0),VLOOKUP(I18172,'DE-PARA'!C:D,2,0)),"NÃO ENCONTRADO")</f>
        <v>Outras Saídas</v>
      </c>
      <c r="L18172" s="50" t="str">
        <f>VLOOKUP(K18172,'Base -Receita-Despesa'!$B:$AS,1,FALSE)</f>
        <v>Outras Saídas</v>
      </c>
    </row>
    <row r="18173" spans="1:12" x14ac:dyDescent="0.3">
      <c r="A18173" s="82" t="str">
        <f t="shared" si="568"/>
        <v>2020</v>
      </c>
      <c r="B18173" s="263" t="s">
        <v>2228</v>
      </c>
      <c r="C18173" s="264" t="s">
        <v>138</v>
      </c>
      <c r="D18173" s="74" t="str">
        <f t="shared" si="567"/>
        <v>abr/2020</v>
      </c>
      <c r="E18173" s="267">
        <v>43937</v>
      </c>
      <c r="F18173" s="285" t="s">
        <v>5420</v>
      </c>
      <c r="G18173" s="285" t="s">
        <v>2229</v>
      </c>
      <c r="H18173" s="268" t="s">
        <v>5473</v>
      </c>
      <c r="I18173" s="268" t="s">
        <v>194</v>
      </c>
      <c r="J18173" s="268">
        <v>-472.06</v>
      </c>
      <c r="K18173" s="83" t="str">
        <f>IFERROR(IFERROR(VLOOKUP(I18173,'DE-PARA'!B:D,3,0),VLOOKUP(I18173,'DE-PARA'!C:D,2,0)),"NÃO ENCONTRADO")</f>
        <v>Encargos sobre Folha de Pagamento</v>
      </c>
      <c r="L18173" s="50" t="str">
        <f>VLOOKUP(K18173,'Base -Receita-Despesa'!$B:$AS,1,FALSE)</f>
        <v>Encargos sobre Folha de Pagamento</v>
      </c>
    </row>
    <row r="18174" spans="1:12" x14ac:dyDescent="0.3">
      <c r="A18174" s="82" t="str">
        <f t="shared" si="568"/>
        <v>2020</v>
      </c>
      <c r="B18174" s="263" t="s">
        <v>2228</v>
      </c>
      <c r="C18174" s="264" t="s">
        <v>138</v>
      </c>
      <c r="D18174" s="74" t="str">
        <f t="shared" si="567"/>
        <v>abr/2020</v>
      </c>
      <c r="E18174" s="267">
        <v>43937</v>
      </c>
      <c r="F18174" s="285" t="s">
        <v>5420</v>
      </c>
      <c r="G18174" s="285" t="s">
        <v>2229</v>
      </c>
      <c r="H18174" s="268" t="s">
        <v>5473</v>
      </c>
      <c r="I18174" s="268" t="s">
        <v>562</v>
      </c>
      <c r="J18174" s="268">
        <v>-128.68</v>
      </c>
      <c r="K18174" s="83" t="str">
        <f>IFERROR(IFERROR(VLOOKUP(I18174,'DE-PARA'!B:D,3,0),VLOOKUP(I18174,'DE-PARA'!C:D,2,0)),"NÃO ENCONTRADO")</f>
        <v>Outras Saídas</v>
      </c>
      <c r="L18174" s="50" t="str">
        <f>VLOOKUP(K18174,'Base -Receita-Despesa'!$B:$AS,1,FALSE)</f>
        <v>Outras Saídas</v>
      </c>
    </row>
    <row r="18175" spans="1:12" x14ac:dyDescent="0.3">
      <c r="A18175" s="82" t="str">
        <f t="shared" si="568"/>
        <v>2020</v>
      </c>
      <c r="B18175" s="263" t="s">
        <v>2228</v>
      </c>
      <c r="C18175" s="264" t="s">
        <v>138</v>
      </c>
      <c r="D18175" s="74" t="str">
        <f t="shared" si="567"/>
        <v>abr/2020</v>
      </c>
      <c r="E18175" s="267">
        <v>43937</v>
      </c>
      <c r="F18175" s="285" t="s">
        <v>5420</v>
      </c>
      <c r="G18175" s="285" t="s">
        <v>2229</v>
      </c>
      <c r="H18175" s="268" t="s">
        <v>5474</v>
      </c>
      <c r="I18175" s="268" t="s">
        <v>194</v>
      </c>
      <c r="J18175" s="269">
        <v>-5345.5</v>
      </c>
      <c r="K18175" s="83" t="str">
        <f>IFERROR(IFERROR(VLOOKUP(I18175,'DE-PARA'!B:D,3,0),VLOOKUP(I18175,'DE-PARA'!C:D,2,0)),"NÃO ENCONTRADO")</f>
        <v>Encargos sobre Folha de Pagamento</v>
      </c>
      <c r="L18175" s="50" t="str">
        <f>VLOOKUP(K18175,'Base -Receita-Despesa'!$B:$AS,1,FALSE)</f>
        <v>Encargos sobre Folha de Pagamento</v>
      </c>
    </row>
    <row r="18176" spans="1:12" x14ac:dyDescent="0.3">
      <c r="A18176" s="82" t="str">
        <f t="shared" si="568"/>
        <v>2020</v>
      </c>
      <c r="B18176" s="263" t="s">
        <v>2228</v>
      </c>
      <c r="C18176" s="264" t="s">
        <v>138</v>
      </c>
      <c r="D18176" s="74" t="str">
        <f t="shared" si="567"/>
        <v>abr/2020</v>
      </c>
      <c r="E18176" s="267">
        <v>43937</v>
      </c>
      <c r="F18176" s="285" t="s">
        <v>5420</v>
      </c>
      <c r="G18176" s="285" t="s">
        <v>2229</v>
      </c>
      <c r="H18176" s="268" t="s">
        <v>5474</v>
      </c>
      <c r="I18176" s="268" t="s">
        <v>562</v>
      </c>
      <c r="J18176" s="269">
        <v>-1430.99</v>
      </c>
      <c r="K18176" s="83" t="str">
        <f>IFERROR(IFERROR(VLOOKUP(I18176,'DE-PARA'!B:D,3,0),VLOOKUP(I18176,'DE-PARA'!C:D,2,0)),"NÃO ENCONTRADO")</f>
        <v>Outras Saídas</v>
      </c>
      <c r="L18176" s="50" t="str">
        <f>VLOOKUP(K18176,'Base -Receita-Despesa'!$B:$AS,1,FALSE)</f>
        <v>Outras Saídas</v>
      </c>
    </row>
    <row r="18177" spans="1:12" x14ac:dyDescent="0.3">
      <c r="A18177" s="82" t="str">
        <f t="shared" si="568"/>
        <v>2020</v>
      </c>
      <c r="B18177" s="263" t="s">
        <v>2228</v>
      </c>
      <c r="C18177" s="264" t="s">
        <v>138</v>
      </c>
      <c r="D18177" s="74" t="str">
        <f t="shared" si="567"/>
        <v>abr/2020</v>
      </c>
      <c r="E18177" s="267">
        <v>43937</v>
      </c>
      <c r="F18177" s="285" t="s">
        <v>5418</v>
      </c>
      <c r="G18177" s="285" t="s">
        <v>2229</v>
      </c>
      <c r="H18177" s="268" t="s">
        <v>5475</v>
      </c>
      <c r="I18177" s="268" t="s">
        <v>194</v>
      </c>
      <c r="J18177" s="269">
        <v>-23173.05</v>
      </c>
      <c r="K18177" s="83" t="str">
        <f>IFERROR(IFERROR(VLOOKUP(I18177,'DE-PARA'!B:D,3,0),VLOOKUP(I18177,'DE-PARA'!C:D,2,0)),"NÃO ENCONTRADO")</f>
        <v>Encargos sobre Folha de Pagamento</v>
      </c>
      <c r="L18177" s="50" t="str">
        <f>VLOOKUP(K18177,'Base -Receita-Despesa'!$B:$AS,1,FALSE)</f>
        <v>Encargos sobre Folha de Pagamento</v>
      </c>
    </row>
    <row r="18178" spans="1:12" x14ac:dyDescent="0.3">
      <c r="A18178" s="82" t="str">
        <f t="shared" si="568"/>
        <v>2020</v>
      </c>
      <c r="B18178" s="263" t="s">
        <v>2228</v>
      </c>
      <c r="C18178" s="264" t="s">
        <v>138</v>
      </c>
      <c r="D18178" s="74" t="str">
        <f t="shared" si="567"/>
        <v>abr/2020</v>
      </c>
      <c r="E18178" s="267">
        <v>43937</v>
      </c>
      <c r="F18178" s="285" t="s">
        <v>5418</v>
      </c>
      <c r="G18178" s="285" t="s">
        <v>2229</v>
      </c>
      <c r="H18178" s="268" t="s">
        <v>5475</v>
      </c>
      <c r="I18178" s="268" t="s">
        <v>562</v>
      </c>
      <c r="J18178" s="269">
        <v>-6316.97</v>
      </c>
      <c r="K18178" s="83" t="str">
        <f>IFERROR(IFERROR(VLOOKUP(I18178,'DE-PARA'!B:D,3,0),VLOOKUP(I18178,'DE-PARA'!C:D,2,0)),"NÃO ENCONTRADO")</f>
        <v>Outras Saídas</v>
      </c>
      <c r="L18178" s="50" t="str">
        <f>VLOOKUP(K18178,'Base -Receita-Despesa'!$B:$AS,1,FALSE)</f>
        <v>Outras Saídas</v>
      </c>
    </row>
    <row r="18179" spans="1:12" x14ac:dyDescent="0.3">
      <c r="A18179" s="82" t="str">
        <f t="shared" si="568"/>
        <v>2020</v>
      </c>
      <c r="B18179" s="263" t="s">
        <v>2228</v>
      </c>
      <c r="C18179" s="264" t="s">
        <v>138</v>
      </c>
      <c r="D18179" s="74" t="str">
        <f t="shared" si="567"/>
        <v>abr/2020</v>
      </c>
      <c r="E18179" s="267">
        <v>43937</v>
      </c>
      <c r="F18179" s="285" t="s">
        <v>5418</v>
      </c>
      <c r="G18179" s="285" t="s">
        <v>2229</v>
      </c>
      <c r="H18179" s="268" t="s">
        <v>5476</v>
      </c>
      <c r="I18179" s="268" t="s">
        <v>194</v>
      </c>
      <c r="J18179" s="268">
        <v>-152.58000000000001</v>
      </c>
      <c r="K18179" s="83" t="str">
        <f>IFERROR(IFERROR(VLOOKUP(I18179,'DE-PARA'!B:D,3,0),VLOOKUP(I18179,'DE-PARA'!C:D,2,0)),"NÃO ENCONTRADO")</f>
        <v>Encargos sobre Folha de Pagamento</v>
      </c>
      <c r="L18179" s="50" t="str">
        <f>VLOOKUP(K18179,'Base -Receita-Despesa'!$B:$AS,1,FALSE)</f>
        <v>Encargos sobre Folha de Pagamento</v>
      </c>
    </row>
    <row r="18180" spans="1:12" x14ac:dyDescent="0.3">
      <c r="A18180" s="82" t="str">
        <f t="shared" si="568"/>
        <v>2020</v>
      </c>
      <c r="B18180" s="263" t="s">
        <v>2228</v>
      </c>
      <c r="C18180" s="264" t="s">
        <v>138</v>
      </c>
      <c r="D18180" s="74" t="str">
        <f t="shared" ref="D18180:D18243" si="569">TEXT(E18180,"mmm/aaaa")</f>
        <v>abr/2020</v>
      </c>
      <c r="E18180" s="267">
        <v>43937</v>
      </c>
      <c r="F18180" s="285" t="s">
        <v>5418</v>
      </c>
      <c r="G18180" s="285" t="s">
        <v>2229</v>
      </c>
      <c r="H18180" s="268" t="s">
        <v>5476</v>
      </c>
      <c r="I18180" s="268" t="s">
        <v>562</v>
      </c>
      <c r="J18180" s="268">
        <v>-41.58</v>
      </c>
      <c r="K18180" s="83" t="str">
        <f>IFERROR(IFERROR(VLOOKUP(I18180,'DE-PARA'!B:D,3,0),VLOOKUP(I18180,'DE-PARA'!C:D,2,0)),"NÃO ENCONTRADO")</f>
        <v>Outras Saídas</v>
      </c>
      <c r="L18180" s="50" t="str">
        <f>VLOOKUP(K18180,'Base -Receita-Despesa'!$B:$AS,1,FALSE)</f>
        <v>Outras Saídas</v>
      </c>
    </row>
    <row r="18181" spans="1:12" x14ac:dyDescent="0.3">
      <c r="A18181" s="82" t="str">
        <f t="shared" si="568"/>
        <v>2020</v>
      </c>
      <c r="B18181" s="263" t="s">
        <v>2228</v>
      </c>
      <c r="C18181" s="264" t="s">
        <v>138</v>
      </c>
      <c r="D18181" s="74" t="str">
        <f t="shared" si="569"/>
        <v>abr/2020</v>
      </c>
      <c r="E18181" s="267">
        <v>43937</v>
      </c>
      <c r="F18181" s="285" t="s">
        <v>5418</v>
      </c>
      <c r="G18181" s="285" t="s">
        <v>2229</v>
      </c>
      <c r="H18181" s="268" t="s">
        <v>5477</v>
      </c>
      <c r="I18181" s="268" t="s">
        <v>194</v>
      </c>
      <c r="J18181" s="269">
        <v>-20642.599999999999</v>
      </c>
      <c r="K18181" s="83" t="str">
        <f>IFERROR(IFERROR(VLOOKUP(I18181,'DE-PARA'!B:D,3,0),VLOOKUP(I18181,'DE-PARA'!C:D,2,0)),"NÃO ENCONTRADO")</f>
        <v>Encargos sobre Folha de Pagamento</v>
      </c>
      <c r="L18181" s="50" t="str">
        <f>VLOOKUP(K18181,'Base -Receita-Despesa'!$B:$AS,1,FALSE)</f>
        <v>Encargos sobre Folha de Pagamento</v>
      </c>
    </row>
    <row r="18182" spans="1:12" x14ac:dyDescent="0.3">
      <c r="A18182" s="82" t="str">
        <f t="shared" si="568"/>
        <v>2020</v>
      </c>
      <c r="B18182" s="263" t="s">
        <v>2228</v>
      </c>
      <c r="C18182" s="264" t="s">
        <v>138</v>
      </c>
      <c r="D18182" s="74" t="str">
        <f t="shared" si="569"/>
        <v>abr/2020</v>
      </c>
      <c r="E18182" s="267">
        <v>43937</v>
      </c>
      <c r="F18182" s="285" t="s">
        <v>5145</v>
      </c>
      <c r="G18182" s="285" t="s">
        <v>2229</v>
      </c>
      <c r="H18182" s="268" t="s">
        <v>5477</v>
      </c>
      <c r="I18182" s="268" t="s">
        <v>562</v>
      </c>
      <c r="J18182" s="269">
        <v>-5526.02</v>
      </c>
      <c r="K18182" s="83" t="str">
        <f>IFERROR(IFERROR(VLOOKUP(I18182,'DE-PARA'!B:D,3,0),VLOOKUP(I18182,'DE-PARA'!C:D,2,0)),"NÃO ENCONTRADO")</f>
        <v>Outras Saídas</v>
      </c>
      <c r="L18182" s="50" t="str">
        <f>VLOOKUP(K18182,'Base -Receita-Despesa'!$B:$AS,1,FALSE)</f>
        <v>Outras Saídas</v>
      </c>
    </row>
    <row r="18183" spans="1:12" x14ac:dyDescent="0.3">
      <c r="A18183" s="82" t="str">
        <f t="shared" si="568"/>
        <v>2020</v>
      </c>
      <c r="B18183" s="263" t="s">
        <v>2228</v>
      </c>
      <c r="C18183" s="264" t="s">
        <v>138</v>
      </c>
      <c r="D18183" s="74" t="str">
        <f t="shared" si="569"/>
        <v>abr/2020</v>
      </c>
      <c r="E18183" s="267">
        <v>43937</v>
      </c>
      <c r="F18183" s="285">
        <v>3691</v>
      </c>
      <c r="G18183" s="285" t="s">
        <v>2229</v>
      </c>
      <c r="H18183" s="268" t="s">
        <v>2231</v>
      </c>
      <c r="I18183" s="268" t="s">
        <v>2185</v>
      </c>
      <c r="J18183" s="269">
        <v>-3793.39</v>
      </c>
      <c r="K18183" s="83" t="str">
        <f>IFERROR(IFERROR(VLOOKUP(I18183,'DE-PARA'!B:D,3,0),VLOOKUP(I18183,'DE-PARA'!C:D,2,0)),"NÃO ENCONTRADO")</f>
        <v>Materiais</v>
      </c>
      <c r="L18183" s="50" t="str">
        <f>VLOOKUP(K18183,'Base -Receita-Despesa'!$B:$AS,1,FALSE)</f>
        <v>Materiais</v>
      </c>
    </row>
    <row r="18184" spans="1:12" x14ac:dyDescent="0.3">
      <c r="A18184" s="82" t="str">
        <f t="shared" si="568"/>
        <v>2020</v>
      </c>
      <c r="B18184" s="263" t="s">
        <v>2228</v>
      </c>
      <c r="C18184" s="264" t="s">
        <v>138</v>
      </c>
      <c r="D18184" s="74" t="str">
        <f t="shared" si="569"/>
        <v>abr/2020</v>
      </c>
      <c r="E18184" s="267">
        <v>43937</v>
      </c>
      <c r="F18184" s="285">
        <v>19921</v>
      </c>
      <c r="G18184" s="285" t="s">
        <v>2229</v>
      </c>
      <c r="H18184" s="268" t="s">
        <v>3145</v>
      </c>
      <c r="I18184" s="268" t="s">
        <v>2181</v>
      </c>
      <c r="J18184" s="268">
        <v>-854.4</v>
      </c>
      <c r="K18184" s="83" t="str">
        <f>IFERROR(IFERROR(VLOOKUP(I18184,'DE-PARA'!B:D,3,0),VLOOKUP(I18184,'DE-PARA'!C:D,2,0)),"NÃO ENCONTRADO")</f>
        <v>Materiais</v>
      </c>
      <c r="L18184" s="50" t="str">
        <f>VLOOKUP(K18184,'Base -Receita-Despesa'!$B:$AS,1,FALSE)</f>
        <v>Materiais</v>
      </c>
    </row>
    <row r="18185" spans="1:12" x14ac:dyDescent="0.3">
      <c r="A18185" s="82" t="str">
        <f t="shared" si="568"/>
        <v>2020</v>
      </c>
      <c r="B18185" s="263" t="s">
        <v>2228</v>
      </c>
      <c r="C18185" s="264" t="s">
        <v>138</v>
      </c>
      <c r="D18185" s="74" t="str">
        <f t="shared" si="569"/>
        <v>abr/2020</v>
      </c>
      <c r="E18185" s="267">
        <v>43937</v>
      </c>
      <c r="F18185" s="285">
        <v>19922</v>
      </c>
      <c r="G18185" s="285" t="s">
        <v>2229</v>
      </c>
      <c r="H18185" s="268" t="s">
        <v>3145</v>
      </c>
      <c r="I18185" s="268" t="s">
        <v>2182</v>
      </c>
      <c r="J18185" s="269">
        <v>-2969.1</v>
      </c>
      <c r="K18185" s="83" t="str">
        <f>IFERROR(IFERROR(VLOOKUP(I18185,'DE-PARA'!B:D,3,0),VLOOKUP(I18185,'DE-PARA'!C:D,2,0)),"NÃO ENCONTRADO")</f>
        <v>Materiais</v>
      </c>
      <c r="L18185" s="50" t="str">
        <f>VLOOKUP(K18185,'Base -Receita-Despesa'!$B:$AS,1,FALSE)</f>
        <v>Materiais</v>
      </c>
    </row>
    <row r="18186" spans="1:12" x14ac:dyDescent="0.3">
      <c r="A18186" s="82" t="str">
        <f t="shared" si="568"/>
        <v>2020</v>
      </c>
      <c r="B18186" s="263" t="s">
        <v>2228</v>
      </c>
      <c r="C18186" s="264" t="s">
        <v>138</v>
      </c>
      <c r="D18186" s="74" t="str">
        <f t="shared" si="569"/>
        <v>abr/2020</v>
      </c>
      <c r="E18186" s="267">
        <v>43937</v>
      </c>
      <c r="F18186" s="285">
        <v>74869</v>
      </c>
      <c r="G18186" s="285" t="s">
        <v>2229</v>
      </c>
      <c r="H18186" s="268" t="s">
        <v>5203</v>
      </c>
      <c r="I18186" s="268" t="s">
        <v>2183</v>
      </c>
      <c r="J18186" s="269">
        <v>-7799.57</v>
      </c>
      <c r="K18186" s="83" t="str">
        <f>IFERROR(IFERROR(VLOOKUP(I18186,'DE-PARA'!B:D,3,0),VLOOKUP(I18186,'DE-PARA'!C:D,2,0)),"NÃO ENCONTRADO")</f>
        <v>Materiais</v>
      </c>
      <c r="L18186" s="50" t="str">
        <f>VLOOKUP(K18186,'Base -Receita-Despesa'!$B:$AS,1,FALSE)</f>
        <v>Materiais</v>
      </c>
    </row>
    <row r="18187" spans="1:12" x14ac:dyDescent="0.3">
      <c r="A18187" s="82" t="str">
        <f t="shared" si="568"/>
        <v>2020</v>
      </c>
      <c r="B18187" s="263" t="s">
        <v>2228</v>
      </c>
      <c r="C18187" s="264" t="s">
        <v>138</v>
      </c>
      <c r="D18187" s="74" t="str">
        <f t="shared" si="569"/>
        <v>abr/2020</v>
      </c>
      <c r="E18187" s="267">
        <v>43937</v>
      </c>
      <c r="F18187" s="285">
        <v>118466</v>
      </c>
      <c r="G18187" s="285" t="s">
        <v>2229</v>
      </c>
      <c r="H18187" s="268" t="s">
        <v>2602</v>
      </c>
      <c r="I18187" s="268" t="s">
        <v>2181</v>
      </c>
      <c r="J18187" s="269">
        <v>-1066.79</v>
      </c>
      <c r="K18187" s="83" t="str">
        <f>IFERROR(IFERROR(VLOOKUP(I18187,'DE-PARA'!B:D,3,0),VLOOKUP(I18187,'DE-PARA'!C:D,2,0)),"NÃO ENCONTRADO")</f>
        <v>Materiais</v>
      </c>
      <c r="L18187" s="50" t="str">
        <f>VLOOKUP(K18187,'Base -Receita-Despesa'!$B:$AS,1,FALSE)</f>
        <v>Materiais</v>
      </c>
    </row>
    <row r="18188" spans="1:12" x14ac:dyDescent="0.3">
      <c r="A18188" s="82" t="str">
        <f t="shared" si="568"/>
        <v>2020</v>
      </c>
      <c r="B18188" s="263" t="s">
        <v>2228</v>
      </c>
      <c r="C18188" s="264" t="s">
        <v>138</v>
      </c>
      <c r="D18188" s="74" t="str">
        <f t="shared" si="569"/>
        <v>abr/2020</v>
      </c>
      <c r="E18188" s="267">
        <v>43937</v>
      </c>
      <c r="F18188" s="285">
        <v>1195678</v>
      </c>
      <c r="G18188" s="285" t="s">
        <v>2284</v>
      </c>
      <c r="H18188" s="268" t="s">
        <v>5153</v>
      </c>
      <c r="I18188" s="268" t="s">
        <v>2182</v>
      </c>
      <c r="J18188" s="269">
        <v>-1822.09</v>
      </c>
      <c r="K18188" s="83" t="str">
        <f>IFERROR(IFERROR(VLOOKUP(I18188,'DE-PARA'!B:D,3,0),VLOOKUP(I18188,'DE-PARA'!C:D,2,0)),"NÃO ENCONTRADO")</f>
        <v>Materiais</v>
      </c>
      <c r="L18188" s="50" t="str">
        <f>VLOOKUP(K18188,'Base -Receita-Despesa'!$B:$AS,1,FALSE)</f>
        <v>Materiais</v>
      </c>
    </row>
    <row r="18189" spans="1:12" x14ac:dyDescent="0.3">
      <c r="A18189" s="82" t="str">
        <f t="shared" si="568"/>
        <v>2020</v>
      </c>
      <c r="B18189" s="263" t="s">
        <v>2228</v>
      </c>
      <c r="C18189" s="264" t="s">
        <v>138</v>
      </c>
      <c r="D18189" s="74" t="str">
        <f t="shared" si="569"/>
        <v>abr/2020</v>
      </c>
      <c r="E18189" s="267">
        <v>43937</v>
      </c>
      <c r="F18189" s="285" t="s">
        <v>5478</v>
      </c>
      <c r="G18189" s="285" t="s">
        <v>2229</v>
      </c>
      <c r="H18189" s="268" t="s">
        <v>180</v>
      </c>
      <c r="I18189" s="268" t="s">
        <v>181</v>
      </c>
      <c r="J18189" s="269">
        <v>-2784.75</v>
      </c>
      <c r="K18189" s="83" t="str">
        <f>IFERROR(IFERROR(VLOOKUP(I18189,'DE-PARA'!B:D,3,0),VLOOKUP(I18189,'DE-PARA'!C:D,2,0)),"NÃO ENCONTRADO")</f>
        <v>Serviços</v>
      </c>
      <c r="L18189" s="50" t="str">
        <f>VLOOKUP(K18189,'Base -Receita-Despesa'!$B:$AS,1,FALSE)</f>
        <v>Serviços</v>
      </c>
    </row>
    <row r="18190" spans="1:12" x14ac:dyDescent="0.3">
      <c r="A18190" s="82" t="str">
        <f t="shared" si="568"/>
        <v>2020</v>
      </c>
      <c r="B18190" s="263" t="s">
        <v>2228</v>
      </c>
      <c r="C18190" s="264" t="s">
        <v>138</v>
      </c>
      <c r="D18190" s="74" t="str">
        <f t="shared" si="569"/>
        <v>abr/2020</v>
      </c>
      <c r="E18190" s="267">
        <v>43937</v>
      </c>
      <c r="F18190" s="285" t="s">
        <v>5478</v>
      </c>
      <c r="G18190" s="285" t="s">
        <v>2229</v>
      </c>
      <c r="H18190" s="268" t="s">
        <v>180</v>
      </c>
      <c r="I18190" s="268" t="s">
        <v>562</v>
      </c>
      <c r="J18190" s="268">
        <v>-745.47</v>
      </c>
      <c r="K18190" s="83" t="str">
        <f>IFERROR(IFERROR(VLOOKUP(I18190,'DE-PARA'!B:D,3,0),VLOOKUP(I18190,'DE-PARA'!C:D,2,0)),"NÃO ENCONTRADO")</f>
        <v>Outras Saídas</v>
      </c>
      <c r="L18190" s="50" t="str">
        <f>VLOOKUP(K18190,'Base -Receita-Despesa'!$B:$AS,1,FALSE)</f>
        <v>Outras Saídas</v>
      </c>
    </row>
    <row r="18191" spans="1:12" x14ac:dyDescent="0.3">
      <c r="A18191" s="82" t="str">
        <f t="shared" si="568"/>
        <v>2020</v>
      </c>
      <c r="B18191" s="263" t="s">
        <v>2228</v>
      </c>
      <c r="C18191" s="264" t="s">
        <v>138</v>
      </c>
      <c r="D18191" s="74" t="str">
        <f t="shared" si="569"/>
        <v>abr/2020</v>
      </c>
      <c r="E18191" s="267">
        <v>43937</v>
      </c>
      <c r="F18191" s="285" t="s">
        <v>5479</v>
      </c>
      <c r="G18191" s="285" t="s">
        <v>2229</v>
      </c>
      <c r="H18191" s="268" t="s">
        <v>4768</v>
      </c>
      <c r="I18191" s="268" t="s">
        <v>118</v>
      </c>
      <c r="J18191" s="269">
        <v>-16143.05</v>
      </c>
      <c r="K18191" s="83" t="str">
        <f>IFERROR(IFERROR(VLOOKUP(I18191,'DE-PARA'!B:D,3,0),VLOOKUP(I18191,'DE-PARA'!C:D,2,0)),"NÃO ENCONTRADO")</f>
        <v>Serviços</v>
      </c>
      <c r="L18191" s="50" t="str">
        <f>VLOOKUP(K18191,'Base -Receita-Despesa'!$B:$AS,1,FALSE)</f>
        <v>Serviços</v>
      </c>
    </row>
    <row r="18192" spans="1:12" x14ac:dyDescent="0.3">
      <c r="A18192" s="82" t="str">
        <f t="shared" si="568"/>
        <v>2020</v>
      </c>
      <c r="B18192" s="263" t="s">
        <v>2228</v>
      </c>
      <c r="C18192" s="264" t="s">
        <v>138</v>
      </c>
      <c r="D18192" s="74" t="str">
        <f t="shared" si="569"/>
        <v>abr/2020</v>
      </c>
      <c r="E18192" s="267">
        <v>43937</v>
      </c>
      <c r="F18192" s="285" t="s">
        <v>5479</v>
      </c>
      <c r="G18192" s="285" t="s">
        <v>2229</v>
      </c>
      <c r="H18192" s="268" t="s">
        <v>4768</v>
      </c>
      <c r="I18192" s="268" t="s">
        <v>562</v>
      </c>
      <c r="J18192" s="269">
        <v>-4321.49</v>
      </c>
      <c r="K18192" s="83" t="str">
        <f>IFERROR(IFERROR(VLOOKUP(I18192,'DE-PARA'!B:D,3,0),VLOOKUP(I18192,'DE-PARA'!C:D,2,0)),"NÃO ENCONTRADO")</f>
        <v>Outras Saídas</v>
      </c>
      <c r="L18192" s="50" t="str">
        <f>VLOOKUP(K18192,'Base -Receita-Despesa'!$B:$AS,1,FALSE)</f>
        <v>Outras Saídas</v>
      </c>
    </row>
    <row r="18193" spans="1:12" x14ac:dyDescent="0.3">
      <c r="A18193" s="82" t="str">
        <f t="shared" si="568"/>
        <v>2020</v>
      </c>
      <c r="B18193" s="263" t="s">
        <v>2228</v>
      </c>
      <c r="C18193" s="264" t="s">
        <v>138</v>
      </c>
      <c r="D18193" s="74" t="str">
        <f t="shared" si="569"/>
        <v>abr/2020</v>
      </c>
      <c r="E18193" s="267">
        <v>43937</v>
      </c>
      <c r="F18193" s="285" t="s">
        <v>4358</v>
      </c>
      <c r="G18193" s="285" t="s">
        <v>2229</v>
      </c>
      <c r="H18193" s="268" t="s">
        <v>4753</v>
      </c>
      <c r="I18193" s="268" t="s">
        <v>2176</v>
      </c>
      <c r="J18193" s="269">
        <v>-21865.35</v>
      </c>
      <c r="K18193" s="83" t="str">
        <f>IFERROR(IFERROR(VLOOKUP(I18193,'DE-PARA'!B:D,3,0),VLOOKUP(I18193,'DE-PARA'!C:D,2,0)),"NÃO ENCONTRADO")</f>
        <v>Pessoal</v>
      </c>
      <c r="L18193" s="50" t="str">
        <f>VLOOKUP(K18193,'Base -Receita-Despesa'!$B:$AS,1,FALSE)</f>
        <v>Pessoal</v>
      </c>
    </row>
    <row r="18194" spans="1:12" x14ac:dyDescent="0.3">
      <c r="A18194" s="82" t="str">
        <f t="shared" si="568"/>
        <v>2020</v>
      </c>
      <c r="B18194" s="263" t="s">
        <v>2228</v>
      </c>
      <c r="C18194" s="264" t="s">
        <v>138</v>
      </c>
      <c r="D18194" s="74" t="str">
        <f t="shared" si="569"/>
        <v>abr/2020</v>
      </c>
      <c r="E18194" s="267">
        <v>43937</v>
      </c>
      <c r="F18194" s="285" t="s">
        <v>4358</v>
      </c>
      <c r="G18194" s="285" t="s">
        <v>2229</v>
      </c>
      <c r="H18194" s="268" t="s">
        <v>4753</v>
      </c>
      <c r="I18194" s="268" t="s">
        <v>562</v>
      </c>
      <c r="J18194" s="269">
        <v>-5853.35</v>
      </c>
      <c r="K18194" s="83" t="str">
        <f>IFERROR(IFERROR(VLOOKUP(I18194,'DE-PARA'!B:D,3,0),VLOOKUP(I18194,'DE-PARA'!C:D,2,0)),"NÃO ENCONTRADO")</f>
        <v>Outras Saídas</v>
      </c>
      <c r="L18194" s="50" t="str">
        <f>VLOOKUP(K18194,'Base -Receita-Despesa'!$B:$AS,1,FALSE)</f>
        <v>Outras Saídas</v>
      </c>
    </row>
    <row r="18195" spans="1:12" x14ac:dyDescent="0.3">
      <c r="A18195" s="82" t="str">
        <f t="shared" si="568"/>
        <v>2020</v>
      </c>
      <c r="B18195" s="263" t="s">
        <v>2228</v>
      </c>
      <c r="C18195" s="264" t="s">
        <v>138</v>
      </c>
      <c r="D18195" s="74" t="str">
        <f t="shared" si="569"/>
        <v>abr/2020</v>
      </c>
      <c r="E18195" s="267">
        <v>43937</v>
      </c>
      <c r="F18195" s="285" t="s">
        <v>3547</v>
      </c>
      <c r="G18195" s="285" t="s">
        <v>2229</v>
      </c>
      <c r="H18195" s="268" t="s">
        <v>4753</v>
      </c>
      <c r="I18195" s="268" t="s">
        <v>2176</v>
      </c>
      <c r="J18195" s="269">
        <v>-28279.35</v>
      </c>
      <c r="K18195" s="83" t="str">
        <f>IFERROR(IFERROR(VLOOKUP(I18195,'DE-PARA'!B:D,3,0),VLOOKUP(I18195,'DE-PARA'!C:D,2,0)),"NÃO ENCONTRADO")</f>
        <v>Pessoal</v>
      </c>
      <c r="L18195" s="50" t="str">
        <f>VLOOKUP(K18195,'Base -Receita-Despesa'!$B:$AS,1,FALSE)</f>
        <v>Pessoal</v>
      </c>
    </row>
    <row r="18196" spans="1:12" x14ac:dyDescent="0.3">
      <c r="A18196" s="82" t="str">
        <f t="shared" si="568"/>
        <v>2020</v>
      </c>
      <c r="B18196" s="263" t="s">
        <v>2228</v>
      </c>
      <c r="C18196" s="264" t="s">
        <v>138</v>
      </c>
      <c r="D18196" s="74" t="str">
        <f t="shared" si="569"/>
        <v>abr/2020</v>
      </c>
      <c r="E18196" s="267">
        <v>43937</v>
      </c>
      <c r="F18196" s="285" t="s">
        <v>3547</v>
      </c>
      <c r="G18196" s="285" t="s">
        <v>2229</v>
      </c>
      <c r="H18196" s="268" t="s">
        <v>4753</v>
      </c>
      <c r="I18196" s="268" t="s">
        <v>562</v>
      </c>
      <c r="J18196" s="269">
        <v>-7570.38</v>
      </c>
      <c r="K18196" s="83" t="str">
        <f>IFERROR(IFERROR(VLOOKUP(I18196,'DE-PARA'!B:D,3,0),VLOOKUP(I18196,'DE-PARA'!C:D,2,0)),"NÃO ENCONTRADO")</f>
        <v>Outras Saídas</v>
      </c>
      <c r="L18196" s="50" t="str">
        <f>VLOOKUP(K18196,'Base -Receita-Despesa'!$B:$AS,1,FALSE)</f>
        <v>Outras Saídas</v>
      </c>
    </row>
    <row r="18197" spans="1:12" x14ac:dyDescent="0.3">
      <c r="A18197" s="82" t="str">
        <f t="shared" si="568"/>
        <v>2020</v>
      </c>
      <c r="B18197" s="263" t="s">
        <v>2228</v>
      </c>
      <c r="C18197" s="264" t="s">
        <v>138</v>
      </c>
      <c r="D18197" s="74" t="str">
        <f t="shared" si="569"/>
        <v>abr/2020</v>
      </c>
      <c r="E18197" s="267">
        <v>43937</v>
      </c>
      <c r="F18197" s="285" t="s">
        <v>5480</v>
      </c>
      <c r="G18197" s="285" t="s">
        <v>2229</v>
      </c>
      <c r="H18197" s="268" t="s">
        <v>4753</v>
      </c>
      <c r="I18197" s="268" t="s">
        <v>2176</v>
      </c>
      <c r="J18197" s="269">
        <v>-8740</v>
      </c>
      <c r="K18197" s="83" t="str">
        <f>IFERROR(IFERROR(VLOOKUP(I18197,'DE-PARA'!B:D,3,0),VLOOKUP(I18197,'DE-PARA'!C:D,2,0)),"NÃO ENCONTRADO")</f>
        <v>Pessoal</v>
      </c>
      <c r="L18197" s="50" t="str">
        <f>VLOOKUP(K18197,'Base -Receita-Despesa'!$B:$AS,1,FALSE)</f>
        <v>Pessoal</v>
      </c>
    </row>
    <row r="18198" spans="1:12" x14ac:dyDescent="0.3">
      <c r="A18198" s="82" t="str">
        <f t="shared" si="568"/>
        <v>2020</v>
      </c>
      <c r="B18198" s="263" t="s">
        <v>2228</v>
      </c>
      <c r="C18198" s="264" t="s">
        <v>138</v>
      </c>
      <c r="D18198" s="74" t="str">
        <f t="shared" si="569"/>
        <v>abr/2020</v>
      </c>
      <c r="E18198" s="267">
        <v>43937</v>
      </c>
      <c r="F18198" s="285" t="s">
        <v>5480</v>
      </c>
      <c r="G18198" s="285" t="s">
        <v>2229</v>
      </c>
      <c r="H18198" s="268" t="s">
        <v>4753</v>
      </c>
      <c r="I18198" s="268" t="s">
        <v>562</v>
      </c>
      <c r="J18198" s="269">
        <v>-2339.69</v>
      </c>
      <c r="K18198" s="83" t="str">
        <f>IFERROR(IFERROR(VLOOKUP(I18198,'DE-PARA'!B:D,3,0),VLOOKUP(I18198,'DE-PARA'!C:D,2,0)),"NÃO ENCONTRADO")</f>
        <v>Outras Saídas</v>
      </c>
      <c r="L18198" s="50" t="str">
        <f>VLOOKUP(K18198,'Base -Receita-Despesa'!$B:$AS,1,FALSE)</f>
        <v>Outras Saídas</v>
      </c>
    </row>
    <row r="18199" spans="1:12" x14ac:dyDescent="0.3">
      <c r="A18199" s="82" t="str">
        <f t="shared" si="568"/>
        <v>2020</v>
      </c>
      <c r="B18199" s="263" t="s">
        <v>2228</v>
      </c>
      <c r="C18199" s="264" t="s">
        <v>138</v>
      </c>
      <c r="D18199" s="74" t="str">
        <f t="shared" si="569"/>
        <v>abr/2020</v>
      </c>
      <c r="E18199" s="267">
        <v>43937</v>
      </c>
      <c r="F18199" s="285" t="s">
        <v>5481</v>
      </c>
      <c r="G18199" s="285" t="s">
        <v>2229</v>
      </c>
      <c r="H18199" s="268" t="s">
        <v>4736</v>
      </c>
      <c r="I18199" s="268" t="s">
        <v>179</v>
      </c>
      <c r="J18199" s="269">
        <v>-2827.31</v>
      </c>
      <c r="K18199" s="83" t="str">
        <f>IFERROR(IFERROR(VLOOKUP(I18199,'DE-PARA'!B:D,3,0),VLOOKUP(I18199,'DE-PARA'!C:D,2,0)),"NÃO ENCONTRADO")</f>
        <v>Serviços</v>
      </c>
      <c r="L18199" s="50" t="str">
        <f>VLOOKUP(K18199,'Base -Receita-Despesa'!$B:$AS,1,FALSE)</f>
        <v>Serviços</v>
      </c>
    </row>
    <row r="18200" spans="1:12" x14ac:dyDescent="0.3">
      <c r="A18200" s="82" t="str">
        <f t="shared" si="568"/>
        <v>2020</v>
      </c>
      <c r="B18200" s="263" t="s">
        <v>2228</v>
      </c>
      <c r="C18200" s="264" t="s">
        <v>138</v>
      </c>
      <c r="D18200" s="74" t="str">
        <f t="shared" si="569"/>
        <v>abr/2020</v>
      </c>
      <c r="E18200" s="267">
        <v>43937</v>
      </c>
      <c r="F18200" s="285" t="s">
        <v>5481</v>
      </c>
      <c r="G18200" s="285" t="s">
        <v>2229</v>
      </c>
      <c r="H18200" s="268" t="s">
        <v>4736</v>
      </c>
      <c r="I18200" s="268" t="s">
        <v>562</v>
      </c>
      <c r="J18200" s="268">
        <v>-756.86</v>
      </c>
      <c r="K18200" s="83" t="str">
        <f>IFERROR(IFERROR(VLOOKUP(I18200,'DE-PARA'!B:D,3,0),VLOOKUP(I18200,'DE-PARA'!C:D,2,0)),"NÃO ENCONTRADO")</f>
        <v>Outras Saídas</v>
      </c>
      <c r="L18200" s="50" t="str">
        <f>VLOOKUP(K18200,'Base -Receita-Despesa'!$B:$AS,1,FALSE)</f>
        <v>Outras Saídas</v>
      </c>
    </row>
    <row r="18201" spans="1:12" x14ac:dyDescent="0.3">
      <c r="A18201" s="82" t="str">
        <f t="shared" si="568"/>
        <v>2020</v>
      </c>
      <c r="B18201" s="263" t="s">
        <v>2228</v>
      </c>
      <c r="C18201" s="264" t="s">
        <v>138</v>
      </c>
      <c r="D18201" s="74" t="str">
        <f t="shared" si="569"/>
        <v>abr/2020</v>
      </c>
      <c r="E18201" s="267">
        <v>43937</v>
      </c>
      <c r="F18201" s="285" t="s">
        <v>5482</v>
      </c>
      <c r="G18201" s="285" t="s">
        <v>2229</v>
      </c>
      <c r="H18201" s="268" t="s">
        <v>4736</v>
      </c>
      <c r="I18201" s="268" t="s">
        <v>188</v>
      </c>
      <c r="J18201" s="269">
        <v>-1676.24</v>
      </c>
      <c r="K18201" s="83" t="str">
        <f>IFERROR(IFERROR(VLOOKUP(I18201,'DE-PARA'!B:D,3,0),VLOOKUP(I18201,'DE-PARA'!C:D,2,0)),"NÃO ENCONTRADO")</f>
        <v>Serviços</v>
      </c>
      <c r="L18201" s="50" t="str">
        <f>VLOOKUP(K18201,'Base -Receita-Despesa'!$B:$AS,1,FALSE)</f>
        <v>Serviços</v>
      </c>
    </row>
    <row r="18202" spans="1:12" x14ac:dyDescent="0.3">
      <c r="A18202" s="82" t="str">
        <f t="shared" si="568"/>
        <v>2020</v>
      </c>
      <c r="B18202" s="263" t="s">
        <v>2228</v>
      </c>
      <c r="C18202" s="264" t="s">
        <v>138</v>
      </c>
      <c r="D18202" s="74" t="str">
        <f t="shared" si="569"/>
        <v>abr/2020</v>
      </c>
      <c r="E18202" s="267">
        <v>43937</v>
      </c>
      <c r="F18202" s="285" t="s">
        <v>5482</v>
      </c>
      <c r="G18202" s="285" t="s">
        <v>2229</v>
      </c>
      <c r="H18202" s="268" t="s">
        <v>4736</v>
      </c>
      <c r="I18202" s="268" t="s">
        <v>562</v>
      </c>
      <c r="J18202" s="268">
        <v>-448.72</v>
      </c>
      <c r="K18202" s="83" t="str">
        <f>IFERROR(IFERROR(VLOOKUP(I18202,'DE-PARA'!B:D,3,0),VLOOKUP(I18202,'DE-PARA'!C:D,2,0)),"NÃO ENCONTRADO")</f>
        <v>Outras Saídas</v>
      </c>
      <c r="L18202" s="50" t="str">
        <f>VLOOKUP(K18202,'Base -Receita-Despesa'!$B:$AS,1,FALSE)</f>
        <v>Outras Saídas</v>
      </c>
    </row>
    <row r="18203" spans="1:12" x14ac:dyDescent="0.3">
      <c r="A18203" s="82" t="str">
        <f t="shared" si="568"/>
        <v>2020</v>
      </c>
      <c r="B18203" s="263" t="s">
        <v>2228</v>
      </c>
      <c r="C18203" s="264" t="s">
        <v>138</v>
      </c>
      <c r="D18203" s="74" t="str">
        <f t="shared" si="569"/>
        <v>abr/2020</v>
      </c>
      <c r="E18203" s="267">
        <v>43937</v>
      </c>
      <c r="F18203" s="285" t="s">
        <v>3033</v>
      </c>
      <c r="G18203" s="285" t="s">
        <v>2229</v>
      </c>
      <c r="H18203" s="268" t="s">
        <v>4736</v>
      </c>
      <c r="I18203" s="268" t="s">
        <v>188</v>
      </c>
      <c r="J18203" s="269">
        <v>-2805</v>
      </c>
      <c r="K18203" s="83" t="str">
        <f>IFERROR(IFERROR(VLOOKUP(I18203,'DE-PARA'!B:D,3,0),VLOOKUP(I18203,'DE-PARA'!C:D,2,0)),"NÃO ENCONTRADO")</f>
        <v>Serviços</v>
      </c>
      <c r="L18203" s="50" t="str">
        <f>VLOOKUP(K18203,'Base -Receita-Despesa'!$B:$AS,1,FALSE)</f>
        <v>Serviços</v>
      </c>
    </row>
    <row r="18204" spans="1:12" x14ac:dyDescent="0.3">
      <c r="A18204" s="82" t="str">
        <f t="shared" si="568"/>
        <v>2020</v>
      </c>
      <c r="B18204" s="263" t="s">
        <v>2228</v>
      </c>
      <c r="C18204" s="264" t="s">
        <v>138</v>
      </c>
      <c r="D18204" s="74" t="str">
        <f t="shared" si="569"/>
        <v>abr/2020</v>
      </c>
      <c r="E18204" s="267">
        <v>43937</v>
      </c>
      <c r="F18204" s="285" t="s">
        <v>3033</v>
      </c>
      <c r="G18204" s="285" t="s">
        <v>2229</v>
      </c>
      <c r="H18204" s="268" t="s">
        <v>4736</v>
      </c>
      <c r="I18204" s="268" t="s">
        <v>562</v>
      </c>
      <c r="J18204" s="268">
        <v>-750.89</v>
      </c>
      <c r="K18204" s="83" t="str">
        <f>IFERROR(IFERROR(VLOOKUP(I18204,'DE-PARA'!B:D,3,0),VLOOKUP(I18204,'DE-PARA'!C:D,2,0)),"NÃO ENCONTRADO")</f>
        <v>Outras Saídas</v>
      </c>
      <c r="L18204" s="50" t="str">
        <f>VLOOKUP(K18204,'Base -Receita-Despesa'!$B:$AS,1,FALSE)</f>
        <v>Outras Saídas</v>
      </c>
    </row>
    <row r="18205" spans="1:12" x14ac:dyDescent="0.3">
      <c r="A18205" s="82" t="str">
        <f t="shared" si="568"/>
        <v>2020</v>
      </c>
      <c r="B18205" s="263" t="s">
        <v>2228</v>
      </c>
      <c r="C18205" s="264" t="s">
        <v>138</v>
      </c>
      <c r="D18205" s="74" t="str">
        <f t="shared" si="569"/>
        <v>abr/2020</v>
      </c>
      <c r="E18205" s="267">
        <v>43937</v>
      </c>
      <c r="F18205" s="285" t="s">
        <v>5483</v>
      </c>
      <c r="G18205" s="285" t="s">
        <v>2229</v>
      </c>
      <c r="H18205" s="268" t="s">
        <v>180</v>
      </c>
      <c r="I18205" s="268" t="s">
        <v>181</v>
      </c>
      <c r="J18205" s="269">
        <v>-2784.75</v>
      </c>
      <c r="K18205" s="83" t="str">
        <f>IFERROR(IFERROR(VLOOKUP(I18205,'DE-PARA'!B:D,3,0),VLOOKUP(I18205,'DE-PARA'!C:D,2,0)),"NÃO ENCONTRADO")</f>
        <v>Serviços</v>
      </c>
      <c r="L18205" s="50" t="str">
        <f>VLOOKUP(K18205,'Base -Receita-Despesa'!$B:$AS,1,FALSE)</f>
        <v>Serviços</v>
      </c>
    </row>
    <row r="18206" spans="1:12" x14ac:dyDescent="0.3">
      <c r="A18206" s="82" t="str">
        <f t="shared" si="568"/>
        <v>2020</v>
      </c>
      <c r="B18206" s="263" t="s">
        <v>2228</v>
      </c>
      <c r="C18206" s="264" t="s">
        <v>138</v>
      </c>
      <c r="D18206" s="74" t="str">
        <f t="shared" si="569"/>
        <v>abr/2020</v>
      </c>
      <c r="E18206" s="267">
        <v>43937</v>
      </c>
      <c r="F18206" s="285" t="s">
        <v>5483</v>
      </c>
      <c r="G18206" s="285" t="s">
        <v>2229</v>
      </c>
      <c r="H18206" s="268" t="s">
        <v>180</v>
      </c>
      <c r="I18206" s="268" t="s">
        <v>562</v>
      </c>
      <c r="J18206" s="268">
        <v>-759.12</v>
      </c>
      <c r="K18206" s="83" t="str">
        <f>IFERROR(IFERROR(VLOOKUP(I18206,'DE-PARA'!B:D,3,0),VLOOKUP(I18206,'DE-PARA'!C:D,2,0)),"NÃO ENCONTRADO")</f>
        <v>Outras Saídas</v>
      </c>
      <c r="L18206" s="50" t="str">
        <f>VLOOKUP(K18206,'Base -Receita-Despesa'!$B:$AS,1,FALSE)</f>
        <v>Outras Saídas</v>
      </c>
    </row>
    <row r="18207" spans="1:12" x14ac:dyDescent="0.3">
      <c r="A18207" s="82" t="str">
        <f t="shared" si="568"/>
        <v>2020</v>
      </c>
      <c r="B18207" s="263" t="s">
        <v>2228</v>
      </c>
      <c r="C18207" s="264" t="s">
        <v>138</v>
      </c>
      <c r="D18207" s="74" t="str">
        <f t="shared" si="569"/>
        <v>abr/2020</v>
      </c>
      <c r="E18207" s="267">
        <v>43937</v>
      </c>
      <c r="F18207" s="285" t="s">
        <v>5484</v>
      </c>
      <c r="G18207" s="285" t="s">
        <v>2229</v>
      </c>
      <c r="H18207" s="268" t="s">
        <v>4768</v>
      </c>
      <c r="I18207" s="268" t="s">
        <v>118</v>
      </c>
      <c r="J18207" s="269">
        <v>-16026.85</v>
      </c>
      <c r="K18207" s="83" t="str">
        <f>IFERROR(IFERROR(VLOOKUP(I18207,'DE-PARA'!B:D,3,0),VLOOKUP(I18207,'DE-PARA'!C:D,2,0)),"NÃO ENCONTRADO")</f>
        <v>Serviços</v>
      </c>
      <c r="L18207" s="50" t="str">
        <f>VLOOKUP(K18207,'Base -Receita-Despesa'!$B:$AS,1,FALSE)</f>
        <v>Serviços</v>
      </c>
    </row>
    <row r="18208" spans="1:12" x14ac:dyDescent="0.3">
      <c r="A18208" s="82" t="str">
        <f t="shared" si="568"/>
        <v>2020</v>
      </c>
      <c r="B18208" s="263" t="s">
        <v>2228</v>
      </c>
      <c r="C18208" s="264" t="s">
        <v>138</v>
      </c>
      <c r="D18208" s="74" t="str">
        <f t="shared" si="569"/>
        <v>abr/2020</v>
      </c>
      <c r="E18208" s="267">
        <v>43937</v>
      </c>
      <c r="F18208" s="285" t="s">
        <v>5484</v>
      </c>
      <c r="G18208" s="285" t="s">
        <v>2229</v>
      </c>
      <c r="H18208" s="268" t="s">
        <v>4768</v>
      </c>
      <c r="I18208" s="268" t="s">
        <v>562</v>
      </c>
      <c r="J18208" s="269">
        <v>-4368.91</v>
      </c>
      <c r="K18208" s="83" t="str">
        <f>IFERROR(IFERROR(VLOOKUP(I18208,'DE-PARA'!B:D,3,0),VLOOKUP(I18208,'DE-PARA'!C:D,2,0)),"NÃO ENCONTRADO")</f>
        <v>Outras Saídas</v>
      </c>
      <c r="L18208" s="50" t="str">
        <f>VLOOKUP(K18208,'Base -Receita-Despesa'!$B:$AS,1,FALSE)</f>
        <v>Outras Saídas</v>
      </c>
    </row>
    <row r="18209" spans="1:12" x14ac:dyDescent="0.3">
      <c r="A18209" s="82" t="str">
        <f t="shared" si="568"/>
        <v>2020</v>
      </c>
      <c r="B18209" s="263" t="s">
        <v>2228</v>
      </c>
      <c r="C18209" s="264" t="s">
        <v>138</v>
      </c>
      <c r="D18209" s="74" t="str">
        <f t="shared" si="569"/>
        <v>abr/2020</v>
      </c>
      <c r="E18209" s="267">
        <v>43937</v>
      </c>
      <c r="F18209" s="285" t="s">
        <v>5485</v>
      </c>
      <c r="G18209" s="285" t="s">
        <v>2229</v>
      </c>
      <c r="H18209" s="268" t="s">
        <v>4753</v>
      </c>
      <c r="I18209" s="268" t="s">
        <v>2176</v>
      </c>
      <c r="J18209" s="269">
        <v>-2422.87</v>
      </c>
      <c r="K18209" s="83" t="str">
        <f>IFERROR(IFERROR(VLOOKUP(I18209,'DE-PARA'!B:D,3,0),VLOOKUP(I18209,'DE-PARA'!C:D,2,0)),"NÃO ENCONTRADO")</f>
        <v>Pessoal</v>
      </c>
      <c r="L18209" s="50" t="str">
        <f>VLOOKUP(K18209,'Base -Receita-Despesa'!$B:$AS,1,FALSE)</f>
        <v>Pessoal</v>
      </c>
    </row>
    <row r="18210" spans="1:12" x14ac:dyDescent="0.3">
      <c r="A18210" s="82" t="str">
        <f t="shared" si="568"/>
        <v>2020</v>
      </c>
      <c r="B18210" s="263" t="s">
        <v>2228</v>
      </c>
      <c r="C18210" s="264" t="s">
        <v>138</v>
      </c>
      <c r="D18210" s="74" t="str">
        <f t="shared" si="569"/>
        <v>abr/2020</v>
      </c>
      <c r="E18210" s="267">
        <v>43937</v>
      </c>
      <c r="F18210" s="285" t="s">
        <v>5485</v>
      </c>
      <c r="G18210" s="285" t="s">
        <v>2229</v>
      </c>
      <c r="H18210" s="268" t="s">
        <v>4753</v>
      </c>
      <c r="I18210" s="268" t="s">
        <v>562</v>
      </c>
      <c r="J18210" s="268">
        <v>-660.47</v>
      </c>
      <c r="K18210" s="83" t="str">
        <f>IFERROR(IFERROR(VLOOKUP(I18210,'DE-PARA'!B:D,3,0),VLOOKUP(I18210,'DE-PARA'!C:D,2,0)),"NÃO ENCONTRADO")</f>
        <v>Outras Saídas</v>
      </c>
      <c r="L18210" s="50" t="str">
        <f>VLOOKUP(K18210,'Base -Receita-Despesa'!$B:$AS,1,FALSE)</f>
        <v>Outras Saídas</v>
      </c>
    </row>
    <row r="18211" spans="1:12" x14ac:dyDescent="0.3">
      <c r="A18211" s="82" t="str">
        <f t="shared" si="568"/>
        <v>2020</v>
      </c>
      <c r="B18211" s="263" t="s">
        <v>2228</v>
      </c>
      <c r="C18211" s="264" t="s">
        <v>138</v>
      </c>
      <c r="D18211" s="74" t="str">
        <f t="shared" si="569"/>
        <v>abr/2020</v>
      </c>
      <c r="E18211" s="267">
        <v>43937</v>
      </c>
      <c r="F18211" s="285" t="s">
        <v>3540</v>
      </c>
      <c r="G18211" s="285" t="s">
        <v>2229</v>
      </c>
      <c r="H18211" s="268" t="s">
        <v>4753</v>
      </c>
      <c r="I18211" s="268" t="s">
        <v>2176</v>
      </c>
      <c r="J18211" s="269">
        <v>-10648.64</v>
      </c>
      <c r="K18211" s="83" t="str">
        <f>IFERROR(IFERROR(VLOOKUP(I18211,'DE-PARA'!B:D,3,0),VLOOKUP(I18211,'DE-PARA'!C:D,2,0)),"NÃO ENCONTRADO")</f>
        <v>Pessoal</v>
      </c>
      <c r="L18211" s="50" t="str">
        <f>VLOOKUP(K18211,'Base -Receita-Despesa'!$B:$AS,1,FALSE)</f>
        <v>Pessoal</v>
      </c>
    </row>
    <row r="18212" spans="1:12" x14ac:dyDescent="0.3">
      <c r="A18212" s="82" t="str">
        <f t="shared" si="568"/>
        <v>2020</v>
      </c>
      <c r="B18212" s="263" t="s">
        <v>2228</v>
      </c>
      <c r="C18212" s="264" t="s">
        <v>138</v>
      </c>
      <c r="D18212" s="74" t="str">
        <f t="shared" si="569"/>
        <v>abr/2020</v>
      </c>
      <c r="E18212" s="267">
        <v>43937</v>
      </c>
      <c r="F18212" s="285" t="s">
        <v>3540</v>
      </c>
      <c r="G18212" s="285" t="s">
        <v>2229</v>
      </c>
      <c r="H18212" s="268" t="s">
        <v>4753</v>
      </c>
      <c r="I18212" s="268" t="s">
        <v>562</v>
      </c>
      <c r="J18212" s="269">
        <v>-2902.81</v>
      </c>
      <c r="K18212" s="83" t="str">
        <f>IFERROR(IFERROR(VLOOKUP(I18212,'DE-PARA'!B:D,3,0),VLOOKUP(I18212,'DE-PARA'!C:D,2,0)),"NÃO ENCONTRADO")</f>
        <v>Outras Saídas</v>
      </c>
      <c r="L18212" s="50" t="str">
        <f>VLOOKUP(K18212,'Base -Receita-Despesa'!$B:$AS,1,FALSE)</f>
        <v>Outras Saídas</v>
      </c>
    </row>
    <row r="18213" spans="1:12" x14ac:dyDescent="0.3">
      <c r="A18213" s="82" t="str">
        <f t="shared" si="568"/>
        <v>2020</v>
      </c>
      <c r="B18213" s="263" t="s">
        <v>2228</v>
      </c>
      <c r="C18213" s="264" t="s">
        <v>138</v>
      </c>
      <c r="D18213" s="74" t="str">
        <f t="shared" si="569"/>
        <v>abr/2020</v>
      </c>
      <c r="E18213" s="267">
        <v>43937</v>
      </c>
      <c r="F18213" s="285" t="s">
        <v>5486</v>
      </c>
      <c r="G18213" s="285" t="s">
        <v>2229</v>
      </c>
      <c r="H18213" s="268" t="s">
        <v>4753</v>
      </c>
      <c r="I18213" s="268" t="s">
        <v>2176</v>
      </c>
      <c r="J18213" s="269">
        <v>-4683.1400000000003</v>
      </c>
      <c r="K18213" s="83" t="str">
        <f>IFERROR(IFERROR(VLOOKUP(I18213,'DE-PARA'!B:D,3,0),VLOOKUP(I18213,'DE-PARA'!C:D,2,0)),"NÃO ENCONTRADO")</f>
        <v>Pessoal</v>
      </c>
      <c r="L18213" s="50" t="str">
        <f>VLOOKUP(K18213,'Base -Receita-Despesa'!$B:$AS,1,FALSE)</f>
        <v>Pessoal</v>
      </c>
    </row>
    <row r="18214" spans="1:12" x14ac:dyDescent="0.3">
      <c r="A18214" s="82" t="str">
        <f t="shared" si="568"/>
        <v>2020</v>
      </c>
      <c r="B18214" s="263" t="s">
        <v>2228</v>
      </c>
      <c r="C18214" s="264" t="s">
        <v>138</v>
      </c>
      <c r="D18214" s="74" t="str">
        <f t="shared" si="569"/>
        <v>abr/2020</v>
      </c>
      <c r="E18214" s="267">
        <v>43937</v>
      </c>
      <c r="F18214" s="285" t="s">
        <v>5486</v>
      </c>
      <c r="G18214" s="285" t="s">
        <v>2229</v>
      </c>
      <c r="H18214" s="268" t="s">
        <v>4753</v>
      </c>
      <c r="I18214" s="268" t="s">
        <v>562</v>
      </c>
      <c r="J18214" s="269">
        <v>-1276.6099999999999</v>
      </c>
      <c r="K18214" s="83" t="str">
        <f>IFERROR(IFERROR(VLOOKUP(I18214,'DE-PARA'!B:D,3,0),VLOOKUP(I18214,'DE-PARA'!C:D,2,0)),"NÃO ENCONTRADO")</f>
        <v>Outras Saídas</v>
      </c>
      <c r="L18214" s="50" t="str">
        <f>VLOOKUP(K18214,'Base -Receita-Despesa'!$B:$AS,1,FALSE)</f>
        <v>Outras Saídas</v>
      </c>
    </row>
    <row r="18215" spans="1:12" x14ac:dyDescent="0.3">
      <c r="A18215" s="82" t="str">
        <f t="shared" si="568"/>
        <v>2020</v>
      </c>
      <c r="B18215" s="263" t="s">
        <v>2228</v>
      </c>
      <c r="C18215" s="264" t="s">
        <v>138</v>
      </c>
      <c r="D18215" s="74" t="str">
        <f t="shared" si="569"/>
        <v>abr/2020</v>
      </c>
      <c r="E18215" s="267">
        <v>43937</v>
      </c>
      <c r="F18215" s="285" t="s">
        <v>3117</v>
      </c>
      <c r="G18215" s="285" t="s">
        <v>2229</v>
      </c>
      <c r="H18215" s="268" t="s">
        <v>4753</v>
      </c>
      <c r="I18215" s="268" t="s">
        <v>2176</v>
      </c>
      <c r="J18215" s="269">
        <v>-21865.35</v>
      </c>
      <c r="K18215" s="83" t="str">
        <f>IFERROR(IFERROR(VLOOKUP(I18215,'DE-PARA'!B:D,3,0),VLOOKUP(I18215,'DE-PARA'!C:D,2,0)),"NÃO ENCONTRADO")</f>
        <v>Pessoal</v>
      </c>
      <c r="L18215" s="50" t="str">
        <f>VLOOKUP(K18215,'Base -Receita-Despesa'!$B:$AS,1,FALSE)</f>
        <v>Pessoal</v>
      </c>
    </row>
    <row r="18216" spans="1:12" x14ac:dyDescent="0.3">
      <c r="A18216" s="82" t="str">
        <f t="shared" si="568"/>
        <v>2020</v>
      </c>
      <c r="B18216" s="263" t="s">
        <v>2228</v>
      </c>
      <c r="C18216" s="264" t="s">
        <v>138</v>
      </c>
      <c r="D18216" s="74" t="str">
        <f t="shared" si="569"/>
        <v>abr/2020</v>
      </c>
      <c r="E18216" s="267">
        <v>43937</v>
      </c>
      <c r="F18216" s="285" t="s">
        <v>3117</v>
      </c>
      <c r="G18216" s="285" t="s">
        <v>2229</v>
      </c>
      <c r="H18216" s="268" t="s">
        <v>4753</v>
      </c>
      <c r="I18216" s="268" t="s">
        <v>562</v>
      </c>
      <c r="J18216" s="269">
        <v>-5960.49</v>
      </c>
      <c r="K18216" s="83" t="str">
        <f>IFERROR(IFERROR(VLOOKUP(I18216,'DE-PARA'!B:D,3,0),VLOOKUP(I18216,'DE-PARA'!C:D,2,0)),"NÃO ENCONTRADO")</f>
        <v>Outras Saídas</v>
      </c>
      <c r="L18216" s="50" t="str">
        <f>VLOOKUP(K18216,'Base -Receita-Despesa'!$B:$AS,1,FALSE)</f>
        <v>Outras Saídas</v>
      </c>
    </row>
    <row r="18217" spans="1:12" x14ac:dyDescent="0.3">
      <c r="A18217" s="82" t="str">
        <f t="shared" si="568"/>
        <v>2020</v>
      </c>
      <c r="B18217" s="263" t="s">
        <v>2228</v>
      </c>
      <c r="C18217" s="264" t="s">
        <v>138</v>
      </c>
      <c r="D18217" s="74" t="str">
        <f t="shared" si="569"/>
        <v>abr/2020</v>
      </c>
      <c r="E18217" s="267">
        <v>43937</v>
      </c>
      <c r="F18217" s="285" t="s">
        <v>3115</v>
      </c>
      <c r="G18217" s="285" t="s">
        <v>2229</v>
      </c>
      <c r="H18217" s="268" t="s">
        <v>4753</v>
      </c>
      <c r="I18217" s="268" t="s">
        <v>2176</v>
      </c>
      <c r="J18217" s="269">
        <v>-28279.35</v>
      </c>
      <c r="K18217" s="83" t="str">
        <f>IFERROR(IFERROR(VLOOKUP(I18217,'DE-PARA'!B:D,3,0),VLOOKUP(I18217,'DE-PARA'!C:D,2,0)),"NÃO ENCONTRADO")</f>
        <v>Pessoal</v>
      </c>
      <c r="L18217" s="50" t="str">
        <f>VLOOKUP(K18217,'Base -Receita-Despesa'!$B:$AS,1,FALSE)</f>
        <v>Pessoal</v>
      </c>
    </row>
    <row r="18218" spans="1:12" x14ac:dyDescent="0.3">
      <c r="A18218" s="82" t="str">
        <f t="shared" ref="A18218:A18281" si="570">IF(K18218="NÃO ENCONTRADO",0,RIGHT(D18218,4))</f>
        <v>2020</v>
      </c>
      <c r="B18218" s="263" t="s">
        <v>2228</v>
      </c>
      <c r="C18218" s="264" t="s">
        <v>138</v>
      </c>
      <c r="D18218" s="74" t="str">
        <f t="shared" si="569"/>
        <v>abr/2020</v>
      </c>
      <c r="E18218" s="267">
        <v>43937</v>
      </c>
      <c r="F18218" s="285" t="s">
        <v>3115</v>
      </c>
      <c r="G18218" s="285" t="s">
        <v>2229</v>
      </c>
      <c r="H18218" s="268" t="s">
        <v>4753</v>
      </c>
      <c r="I18218" s="268" t="s">
        <v>562</v>
      </c>
      <c r="J18218" s="269">
        <v>-7708.95</v>
      </c>
      <c r="K18218" s="83" t="str">
        <f>IFERROR(IFERROR(VLOOKUP(I18218,'DE-PARA'!B:D,3,0),VLOOKUP(I18218,'DE-PARA'!C:D,2,0)),"NÃO ENCONTRADO")</f>
        <v>Outras Saídas</v>
      </c>
      <c r="L18218" s="50" t="str">
        <f>VLOOKUP(K18218,'Base -Receita-Despesa'!$B:$AS,1,FALSE)</f>
        <v>Outras Saídas</v>
      </c>
    </row>
    <row r="18219" spans="1:12" x14ac:dyDescent="0.3">
      <c r="A18219" s="82" t="str">
        <f t="shared" si="570"/>
        <v>2020</v>
      </c>
      <c r="B18219" s="263" t="s">
        <v>2228</v>
      </c>
      <c r="C18219" s="264" t="s">
        <v>138</v>
      </c>
      <c r="D18219" s="74" t="str">
        <f t="shared" si="569"/>
        <v>abr/2020</v>
      </c>
      <c r="E18219" s="267">
        <v>43937</v>
      </c>
      <c r="F18219" s="285" t="s">
        <v>5481</v>
      </c>
      <c r="G18219" s="285" t="s">
        <v>2229</v>
      </c>
      <c r="H18219" s="268" t="s">
        <v>4753</v>
      </c>
      <c r="I18219" s="268" t="s">
        <v>2176</v>
      </c>
      <c r="J18219" s="269">
        <v>-8740</v>
      </c>
      <c r="K18219" s="83" t="str">
        <f>IFERROR(IFERROR(VLOOKUP(I18219,'DE-PARA'!B:D,3,0),VLOOKUP(I18219,'DE-PARA'!C:D,2,0)),"NÃO ENCONTRADO")</f>
        <v>Pessoal</v>
      </c>
      <c r="L18219" s="50" t="str">
        <f>VLOOKUP(K18219,'Base -Receita-Despesa'!$B:$AS,1,FALSE)</f>
        <v>Pessoal</v>
      </c>
    </row>
    <row r="18220" spans="1:12" x14ac:dyDescent="0.3">
      <c r="A18220" s="82" t="str">
        <f t="shared" si="570"/>
        <v>2020</v>
      </c>
      <c r="B18220" s="263" t="s">
        <v>2228</v>
      </c>
      <c r="C18220" s="264" t="s">
        <v>138</v>
      </c>
      <c r="D18220" s="74" t="str">
        <f t="shared" si="569"/>
        <v>abr/2020</v>
      </c>
      <c r="E18220" s="267">
        <v>43937</v>
      </c>
      <c r="F18220" s="285" t="s">
        <v>5481</v>
      </c>
      <c r="G18220" s="285" t="s">
        <v>2229</v>
      </c>
      <c r="H18220" s="268" t="s">
        <v>4753</v>
      </c>
      <c r="I18220" s="268" t="s">
        <v>562</v>
      </c>
      <c r="J18220" s="269">
        <v>-2382.52</v>
      </c>
      <c r="K18220" s="83" t="str">
        <f>IFERROR(IFERROR(VLOOKUP(I18220,'DE-PARA'!B:D,3,0),VLOOKUP(I18220,'DE-PARA'!C:D,2,0)),"NÃO ENCONTRADO")</f>
        <v>Outras Saídas</v>
      </c>
      <c r="L18220" s="50" t="str">
        <f>VLOOKUP(K18220,'Base -Receita-Despesa'!$B:$AS,1,FALSE)</f>
        <v>Outras Saídas</v>
      </c>
    </row>
    <row r="18221" spans="1:12" x14ac:dyDescent="0.3">
      <c r="A18221" s="82" t="str">
        <f t="shared" si="570"/>
        <v>2020</v>
      </c>
      <c r="B18221" s="263" t="s">
        <v>2228</v>
      </c>
      <c r="C18221" s="264" t="s">
        <v>138</v>
      </c>
      <c r="D18221" s="74" t="str">
        <f t="shared" si="569"/>
        <v>abr/2020</v>
      </c>
      <c r="E18221" s="267">
        <v>43937</v>
      </c>
      <c r="F18221" s="285" t="s">
        <v>3167</v>
      </c>
      <c r="G18221" s="285" t="s">
        <v>2229</v>
      </c>
      <c r="H18221" s="268" t="s">
        <v>4736</v>
      </c>
      <c r="I18221" s="268" t="s">
        <v>188</v>
      </c>
      <c r="J18221" s="269">
        <v>-1676.24</v>
      </c>
      <c r="K18221" s="83" t="str">
        <f>IFERROR(IFERROR(VLOOKUP(I18221,'DE-PARA'!B:D,3,0),VLOOKUP(I18221,'DE-PARA'!C:D,2,0)),"NÃO ENCONTRADO")</f>
        <v>Serviços</v>
      </c>
      <c r="L18221" s="50" t="str">
        <f>VLOOKUP(K18221,'Base -Receita-Despesa'!$B:$AS,1,FALSE)</f>
        <v>Serviços</v>
      </c>
    </row>
    <row r="18222" spans="1:12" x14ac:dyDescent="0.3">
      <c r="A18222" s="82" t="str">
        <f t="shared" si="570"/>
        <v>2020</v>
      </c>
      <c r="B18222" s="263" t="s">
        <v>2228</v>
      </c>
      <c r="C18222" s="264" t="s">
        <v>138</v>
      </c>
      <c r="D18222" s="74" t="str">
        <f t="shared" si="569"/>
        <v>abr/2020</v>
      </c>
      <c r="E18222" s="267">
        <v>43937</v>
      </c>
      <c r="F18222" s="285" t="s">
        <v>3167</v>
      </c>
      <c r="G18222" s="285" t="s">
        <v>2229</v>
      </c>
      <c r="H18222" s="268" t="s">
        <v>4736</v>
      </c>
      <c r="I18222" s="268" t="s">
        <v>562</v>
      </c>
      <c r="J18222" s="268">
        <v>-456.93</v>
      </c>
      <c r="K18222" s="83" t="str">
        <f>IFERROR(IFERROR(VLOOKUP(I18222,'DE-PARA'!B:D,3,0),VLOOKUP(I18222,'DE-PARA'!C:D,2,0)),"NÃO ENCONTRADO")</f>
        <v>Outras Saídas</v>
      </c>
      <c r="L18222" s="50" t="str">
        <f>VLOOKUP(K18222,'Base -Receita-Despesa'!$B:$AS,1,FALSE)</f>
        <v>Outras Saídas</v>
      </c>
    </row>
    <row r="18223" spans="1:12" x14ac:dyDescent="0.3">
      <c r="A18223" s="82" t="str">
        <f t="shared" si="570"/>
        <v>2020</v>
      </c>
      <c r="B18223" s="263" t="s">
        <v>2228</v>
      </c>
      <c r="C18223" s="264" t="s">
        <v>138</v>
      </c>
      <c r="D18223" s="74" t="str">
        <f t="shared" si="569"/>
        <v>abr/2020</v>
      </c>
      <c r="E18223" s="267">
        <v>43937</v>
      </c>
      <c r="F18223" s="285" t="s">
        <v>5487</v>
      </c>
      <c r="G18223" s="285" t="s">
        <v>2229</v>
      </c>
      <c r="H18223" s="268" t="s">
        <v>4736</v>
      </c>
      <c r="I18223" s="268" t="s">
        <v>188</v>
      </c>
      <c r="J18223" s="269">
        <v>-2805</v>
      </c>
      <c r="K18223" s="83" t="str">
        <f>IFERROR(IFERROR(VLOOKUP(I18223,'DE-PARA'!B:D,3,0),VLOOKUP(I18223,'DE-PARA'!C:D,2,0)),"NÃO ENCONTRADO")</f>
        <v>Serviços</v>
      </c>
      <c r="L18223" s="50" t="str">
        <f>VLOOKUP(K18223,'Base -Receita-Despesa'!$B:$AS,1,FALSE)</f>
        <v>Serviços</v>
      </c>
    </row>
    <row r="18224" spans="1:12" x14ac:dyDescent="0.3">
      <c r="A18224" s="82" t="str">
        <f t="shared" si="570"/>
        <v>2020</v>
      </c>
      <c r="B18224" s="263" t="s">
        <v>2228</v>
      </c>
      <c r="C18224" s="264" t="s">
        <v>138</v>
      </c>
      <c r="D18224" s="74" t="str">
        <f t="shared" si="569"/>
        <v>abr/2020</v>
      </c>
      <c r="E18224" s="267">
        <v>43937</v>
      </c>
      <c r="F18224" s="285" t="s">
        <v>5487</v>
      </c>
      <c r="G18224" s="285" t="s">
        <v>2229</v>
      </c>
      <c r="H18224" s="268" t="s">
        <v>4736</v>
      </c>
      <c r="I18224" s="268" t="s">
        <v>562</v>
      </c>
      <c r="J18224" s="268">
        <v>-764.64</v>
      </c>
      <c r="K18224" s="83" t="str">
        <f>IFERROR(IFERROR(VLOOKUP(I18224,'DE-PARA'!B:D,3,0),VLOOKUP(I18224,'DE-PARA'!C:D,2,0)),"NÃO ENCONTRADO")</f>
        <v>Outras Saídas</v>
      </c>
      <c r="L18224" s="50" t="str">
        <f>VLOOKUP(K18224,'Base -Receita-Despesa'!$B:$AS,1,FALSE)</f>
        <v>Outras Saídas</v>
      </c>
    </row>
    <row r="18225" spans="1:12" x14ac:dyDescent="0.3">
      <c r="A18225" s="82" t="str">
        <f t="shared" si="570"/>
        <v>2020</v>
      </c>
      <c r="B18225" s="263" t="s">
        <v>2228</v>
      </c>
      <c r="C18225" s="264" t="s">
        <v>138</v>
      </c>
      <c r="D18225" s="74" t="str">
        <f t="shared" si="569"/>
        <v>abr/2020</v>
      </c>
      <c r="E18225" s="267">
        <v>43937</v>
      </c>
      <c r="F18225" s="285" t="s">
        <v>5488</v>
      </c>
      <c r="G18225" s="285" t="s">
        <v>2229</v>
      </c>
      <c r="H18225" s="268" t="s">
        <v>4736</v>
      </c>
      <c r="I18225" s="268" t="s">
        <v>179</v>
      </c>
      <c r="J18225" s="269">
        <v>-2827.31</v>
      </c>
      <c r="K18225" s="83" t="str">
        <f>IFERROR(IFERROR(VLOOKUP(I18225,'DE-PARA'!B:D,3,0),VLOOKUP(I18225,'DE-PARA'!C:D,2,0)),"NÃO ENCONTRADO")</f>
        <v>Serviços</v>
      </c>
      <c r="L18225" s="50" t="str">
        <f>VLOOKUP(K18225,'Base -Receita-Despesa'!$B:$AS,1,FALSE)</f>
        <v>Serviços</v>
      </c>
    </row>
    <row r="18226" spans="1:12" x14ac:dyDescent="0.3">
      <c r="A18226" s="82" t="str">
        <f t="shared" si="570"/>
        <v>2020</v>
      </c>
      <c r="B18226" s="263" t="s">
        <v>2228</v>
      </c>
      <c r="C18226" s="264" t="s">
        <v>138</v>
      </c>
      <c r="D18226" s="74" t="str">
        <f t="shared" si="569"/>
        <v>abr/2020</v>
      </c>
      <c r="E18226" s="267">
        <v>43937</v>
      </c>
      <c r="F18226" s="285" t="s">
        <v>5488</v>
      </c>
      <c r="G18226" s="285" t="s">
        <v>2229</v>
      </c>
      <c r="H18226" s="268" t="s">
        <v>4736</v>
      </c>
      <c r="I18226" s="268" t="s">
        <v>562</v>
      </c>
      <c r="J18226" s="268">
        <v>-770.72</v>
      </c>
      <c r="K18226" s="83" t="str">
        <f>IFERROR(IFERROR(VLOOKUP(I18226,'DE-PARA'!B:D,3,0),VLOOKUP(I18226,'DE-PARA'!C:D,2,0)),"NÃO ENCONTRADO")</f>
        <v>Outras Saídas</v>
      </c>
      <c r="L18226" s="50" t="str">
        <f>VLOOKUP(K18226,'Base -Receita-Despesa'!$B:$AS,1,FALSE)</f>
        <v>Outras Saídas</v>
      </c>
    </row>
    <row r="18227" spans="1:12" x14ac:dyDescent="0.3">
      <c r="A18227" s="82" t="str">
        <f t="shared" si="570"/>
        <v>2020</v>
      </c>
      <c r="B18227" s="263" t="s">
        <v>2228</v>
      </c>
      <c r="C18227" s="264" t="s">
        <v>138</v>
      </c>
      <c r="D18227" s="74" t="str">
        <f t="shared" si="569"/>
        <v>abr/2020</v>
      </c>
      <c r="E18227" s="267">
        <v>43937</v>
      </c>
      <c r="F18227" s="285">
        <v>329</v>
      </c>
      <c r="G18227" s="285" t="s">
        <v>2229</v>
      </c>
      <c r="H18227" s="268" t="s">
        <v>5156</v>
      </c>
      <c r="I18227" s="268" t="s">
        <v>164</v>
      </c>
      <c r="J18227" s="269">
        <v>-6600</v>
      </c>
      <c r="K18227" s="83" t="str">
        <f>IFERROR(IFERROR(VLOOKUP(I18227,'DE-PARA'!B:D,3,0),VLOOKUP(I18227,'DE-PARA'!C:D,2,0)),"NÃO ENCONTRADO")</f>
        <v>Concessionárias (água, luz e telefone)</v>
      </c>
      <c r="L18227" s="50" t="str">
        <f>VLOOKUP(K18227,'Base -Receita-Despesa'!$B:$AS,1,FALSE)</f>
        <v>Concessionárias (água, luz e telefone)</v>
      </c>
    </row>
    <row r="18228" spans="1:12" x14ac:dyDescent="0.3">
      <c r="A18228" s="82" t="str">
        <f t="shared" si="570"/>
        <v>2020</v>
      </c>
      <c r="B18228" s="263" t="s">
        <v>2228</v>
      </c>
      <c r="C18228" s="264" t="s">
        <v>138</v>
      </c>
      <c r="D18228" s="74" t="str">
        <f t="shared" si="569"/>
        <v>abr/2020</v>
      </c>
      <c r="E18228" s="267">
        <v>43937</v>
      </c>
      <c r="F18228" s="285">
        <v>4091</v>
      </c>
      <c r="G18228" s="285" t="s">
        <v>2229</v>
      </c>
      <c r="H18228" s="268" t="s">
        <v>5362</v>
      </c>
      <c r="I18228" s="268" t="s">
        <v>2182</v>
      </c>
      <c r="J18228" s="268">
        <v>-320</v>
      </c>
      <c r="K18228" s="83" t="str">
        <f>IFERROR(IFERROR(VLOOKUP(I18228,'DE-PARA'!B:D,3,0),VLOOKUP(I18228,'DE-PARA'!C:D,2,0)),"NÃO ENCONTRADO")</f>
        <v>Materiais</v>
      </c>
      <c r="L18228" s="50" t="str">
        <f>VLOOKUP(K18228,'Base -Receita-Despesa'!$B:$AS,1,FALSE)</f>
        <v>Materiais</v>
      </c>
    </row>
    <row r="18229" spans="1:12" x14ac:dyDescent="0.3">
      <c r="A18229" s="82" t="str">
        <f t="shared" si="570"/>
        <v>2020</v>
      </c>
      <c r="B18229" s="263" t="s">
        <v>2228</v>
      </c>
      <c r="C18229" s="264" t="s">
        <v>138</v>
      </c>
      <c r="D18229" s="74" t="str">
        <f t="shared" si="569"/>
        <v>abr/2020</v>
      </c>
      <c r="E18229" s="267">
        <v>43937</v>
      </c>
      <c r="F18229" s="285">
        <v>19526</v>
      </c>
      <c r="G18229" s="285" t="s">
        <v>2229</v>
      </c>
      <c r="H18229" s="268" t="s">
        <v>5152</v>
      </c>
      <c r="I18229" s="268" t="s">
        <v>618</v>
      </c>
      <c r="J18229" s="269">
        <v>-23906.5</v>
      </c>
      <c r="K18229" s="83" t="str">
        <f>IFERROR(IFERROR(VLOOKUP(I18229,'DE-PARA'!B:D,3,0),VLOOKUP(I18229,'DE-PARA'!C:D,2,0)),"NÃO ENCONTRADO")</f>
        <v>Serviços</v>
      </c>
      <c r="L18229" s="50" t="str">
        <f>VLOOKUP(K18229,'Base -Receita-Despesa'!$B:$AS,1,FALSE)</f>
        <v>Serviços</v>
      </c>
    </row>
    <row r="18230" spans="1:12" x14ac:dyDescent="0.3">
      <c r="A18230" s="82" t="str">
        <f t="shared" si="570"/>
        <v>2020</v>
      </c>
      <c r="B18230" s="263" t="s">
        <v>2228</v>
      </c>
      <c r="C18230" s="264" t="s">
        <v>138</v>
      </c>
      <c r="D18230" s="74" t="str">
        <f t="shared" si="569"/>
        <v>abr/2020</v>
      </c>
      <c r="E18230" s="267">
        <v>43937</v>
      </c>
      <c r="F18230" s="285">
        <v>8009</v>
      </c>
      <c r="G18230" s="285" t="s">
        <v>2229</v>
      </c>
      <c r="H18230" s="268" t="s">
        <v>5216</v>
      </c>
      <c r="I18230" s="268" t="s">
        <v>2182</v>
      </c>
      <c r="J18230" s="268">
        <v>-625</v>
      </c>
      <c r="K18230" s="83" t="str">
        <f>IFERROR(IFERROR(VLOOKUP(I18230,'DE-PARA'!B:D,3,0),VLOOKUP(I18230,'DE-PARA'!C:D,2,0)),"NÃO ENCONTRADO")</f>
        <v>Materiais</v>
      </c>
      <c r="L18230" s="50" t="str">
        <f>VLOOKUP(K18230,'Base -Receita-Despesa'!$B:$AS,1,FALSE)</f>
        <v>Materiais</v>
      </c>
    </row>
    <row r="18231" spans="1:12" x14ac:dyDescent="0.3">
      <c r="A18231" s="82" t="str">
        <f t="shared" si="570"/>
        <v>2020</v>
      </c>
      <c r="B18231" s="263" t="s">
        <v>2228</v>
      </c>
      <c r="C18231" s="264" t="s">
        <v>138</v>
      </c>
      <c r="D18231" s="74" t="str">
        <f t="shared" si="569"/>
        <v>abr/2020</v>
      </c>
      <c r="E18231" s="267">
        <v>43937</v>
      </c>
      <c r="F18231" s="285">
        <v>43001</v>
      </c>
      <c r="G18231" s="285" t="s">
        <v>2229</v>
      </c>
      <c r="H18231" s="268" t="s">
        <v>5237</v>
      </c>
      <c r="I18231" s="268" t="s">
        <v>2182</v>
      </c>
      <c r="J18231" s="268">
        <v>-475</v>
      </c>
      <c r="K18231" s="83" t="str">
        <f>IFERROR(IFERROR(VLOOKUP(I18231,'DE-PARA'!B:D,3,0),VLOOKUP(I18231,'DE-PARA'!C:D,2,0)),"NÃO ENCONTRADO")</f>
        <v>Materiais</v>
      </c>
      <c r="L18231" s="50" t="str">
        <f>VLOOKUP(K18231,'Base -Receita-Despesa'!$B:$AS,1,FALSE)</f>
        <v>Materiais</v>
      </c>
    </row>
    <row r="18232" spans="1:12" x14ac:dyDescent="0.3">
      <c r="A18232" s="82" t="str">
        <f t="shared" si="570"/>
        <v>2020</v>
      </c>
      <c r="B18232" s="263" t="s">
        <v>2228</v>
      </c>
      <c r="C18232" s="264" t="s">
        <v>138</v>
      </c>
      <c r="D18232" s="74" t="str">
        <f t="shared" si="569"/>
        <v>abr/2020</v>
      </c>
      <c r="E18232" s="267">
        <v>43937</v>
      </c>
      <c r="F18232" s="285">
        <v>764</v>
      </c>
      <c r="G18232" s="285" t="s">
        <v>2229</v>
      </c>
      <c r="H18232" s="268" t="s">
        <v>5157</v>
      </c>
      <c r="I18232" s="268" t="s">
        <v>116</v>
      </c>
      <c r="J18232" s="269">
        <v>-14676.3</v>
      </c>
      <c r="K18232" s="83" t="str">
        <f>IFERROR(IFERROR(VLOOKUP(I18232,'DE-PARA'!B:D,3,0),VLOOKUP(I18232,'DE-PARA'!C:D,2,0)),"NÃO ENCONTRADO")</f>
        <v>Serviços</v>
      </c>
      <c r="L18232" s="50" t="str">
        <f>VLOOKUP(K18232,'Base -Receita-Despesa'!$B:$AS,1,FALSE)</f>
        <v>Serviços</v>
      </c>
    </row>
    <row r="18233" spans="1:12" x14ac:dyDescent="0.3">
      <c r="A18233" s="82" t="str">
        <f t="shared" si="570"/>
        <v>2020</v>
      </c>
      <c r="B18233" s="263" t="s">
        <v>2228</v>
      </c>
      <c r="C18233" s="264" t="s">
        <v>138</v>
      </c>
      <c r="D18233" s="74" t="str">
        <f t="shared" si="569"/>
        <v>abr/2020</v>
      </c>
      <c r="E18233" s="267">
        <v>43937</v>
      </c>
      <c r="F18233" s="285">
        <v>763</v>
      </c>
      <c r="G18233" s="285" t="s">
        <v>2229</v>
      </c>
      <c r="H18233" s="268" t="s">
        <v>5157</v>
      </c>
      <c r="I18233" s="268" t="s">
        <v>116</v>
      </c>
      <c r="J18233" s="269">
        <v>-8322.76</v>
      </c>
      <c r="K18233" s="83" t="str">
        <f>IFERROR(IFERROR(VLOOKUP(I18233,'DE-PARA'!B:D,3,0),VLOOKUP(I18233,'DE-PARA'!C:D,2,0)),"NÃO ENCONTRADO")</f>
        <v>Serviços</v>
      </c>
      <c r="L18233" s="50" t="str">
        <f>VLOOKUP(K18233,'Base -Receita-Despesa'!$B:$AS,1,FALSE)</f>
        <v>Serviços</v>
      </c>
    </row>
    <row r="18234" spans="1:12" x14ac:dyDescent="0.3">
      <c r="A18234" s="82" t="str">
        <f t="shared" si="570"/>
        <v>2020</v>
      </c>
      <c r="B18234" s="263" t="s">
        <v>2228</v>
      </c>
      <c r="C18234" s="264" t="s">
        <v>138</v>
      </c>
      <c r="D18234" s="74" t="str">
        <f t="shared" si="569"/>
        <v>abr/2020</v>
      </c>
      <c r="E18234" s="267">
        <v>43937</v>
      </c>
      <c r="F18234" s="285" t="s">
        <v>4619</v>
      </c>
      <c r="G18234" s="285" t="s">
        <v>2229</v>
      </c>
      <c r="H18234" s="268" t="s">
        <v>5185</v>
      </c>
      <c r="I18234" s="270" t="s">
        <v>2170</v>
      </c>
      <c r="J18234" s="269">
        <v>-15026.06</v>
      </c>
      <c r="K18234" s="83" t="str">
        <f>IFERROR(IFERROR(VLOOKUP(I18234,'DE-PARA'!B:D,3,0),VLOOKUP(I18234,'DE-PARA'!C:D,2,0)),"NÃO ENCONTRADO")</f>
        <v>Reembolso de Rateios(-)</v>
      </c>
      <c r="L18234" s="50" t="str">
        <f>VLOOKUP(K18234,'Base -Receita-Despesa'!$B:$AS,1,FALSE)</f>
        <v>Reembolso de Rateios(-)</v>
      </c>
    </row>
    <row r="18235" spans="1:12" x14ac:dyDescent="0.3">
      <c r="A18235" s="82" t="str">
        <f t="shared" si="570"/>
        <v>2020</v>
      </c>
      <c r="B18235" s="263" t="s">
        <v>2228</v>
      </c>
      <c r="C18235" s="264" t="s">
        <v>138</v>
      </c>
      <c r="D18235" s="74" t="str">
        <f t="shared" si="569"/>
        <v>abr/2020</v>
      </c>
      <c r="E18235" s="267">
        <v>43937</v>
      </c>
      <c r="F18235" s="285" t="s">
        <v>1261</v>
      </c>
      <c r="G18235" s="285" t="s">
        <v>2229</v>
      </c>
      <c r="H18235" s="268" t="s">
        <v>2250</v>
      </c>
      <c r="I18235" s="268" t="s">
        <v>135</v>
      </c>
      <c r="J18235" s="268">
        <v>-10</v>
      </c>
      <c r="K18235" s="83" t="str">
        <f>IFERROR(IFERROR(VLOOKUP(I18235,'DE-PARA'!B:D,3,0),VLOOKUP(I18235,'DE-PARA'!C:D,2,0)),"NÃO ENCONTRADO")</f>
        <v>Outras Saídas</v>
      </c>
      <c r="L18235" s="50" t="str">
        <f>VLOOKUP(K18235,'Base -Receita-Despesa'!$B:$AS,1,FALSE)</f>
        <v>Outras Saídas</v>
      </c>
    </row>
    <row r="18236" spans="1:12" x14ac:dyDescent="0.3">
      <c r="A18236" s="82" t="str">
        <f t="shared" si="570"/>
        <v>2020</v>
      </c>
      <c r="B18236" s="263" t="s">
        <v>2228</v>
      </c>
      <c r="C18236" s="264" t="s">
        <v>138</v>
      </c>
      <c r="D18236" s="74" t="str">
        <f t="shared" si="569"/>
        <v>abr/2020</v>
      </c>
      <c r="E18236" s="267">
        <v>43937</v>
      </c>
      <c r="F18236" s="285" t="s">
        <v>1261</v>
      </c>
      <c r="G18236" s="285" t="s">
        <v>2229</v>
      </c>
      <c r="H18236" s="268" t="s">
        <v>2250</v>
      </c>
      <c r="I18236" s="268" t="s">
        <v>135</v>
      </c>
      <c r="J18236" s="268">
        <v>-10</v>
      </c>
      <c r="K18236" s="83" t="str">
        <f>IFERROR(IFERROR(VLOOKUP(I18236,'DE-PARA'!B:D,3,0),VLOOKUP(I18236,'DE-PARA'!C:D,2,0)),"NÃO ENCONTRADO")</f>
        <v>Outras Saídas</v>
      </c>
      <c r="L18236" s="50" t="str">
        <f>VLOOKUP(K18236,'Base -Receita-Despesa'!$B:$AS,1,FALSE)</f>
        <v>Outras Saídas</v>
      </c>
    </row>
    <row r="18237" spans="1:12" x14ac:dyDescent="0.3">
      <c r="A18237" s="82" t="str">
        <f t="shared" si="570"/>
        <v>2020</v>
      </c>
      <c r="B18237" s="263" t="s">
        <v>2228</v>
      </c>
      <c r="C18237" s="264" t="s">
        <v>138</v>
      </c>
      <c r="D18237" s="74" t="str">
        <f t="shared" si="569"/>
        <v>abr/2020</v>
      </c>
      <c r="E18237" s="267">
        <v>43937</v>
      </c>
      <c r="F18237" s="285" t="s">
        <v>1261</v>
      </c>
      <c r="G18237" s="285" t="s">
        <v>2229</v>
      </c>
      <c r="H18237" s="268" t="s">
        <v>2250</v>
      </c>
      <c r="I18237" s="268" t="s">
        <v>135</v>
      </c>
      <c r="J18237" s="268">
        <v>-10</v>
      </c>
      <c r="K18237" s="83" t="str">
        <f>IFERROR(IFERROR(VLOOKUP(I18237,'DE-PARA'!B:D,3,0),VLOOKUP(I18237,'DE-PARA'!C:D,2,0)),"NÃO ENCONTRADO")</f>
        <v>Outras Saídas</v>
      </c>
      <c r="L18237" s="50" t="str">
        <f>VLOOKUP(K18237,'Base -Receita-Despesa'!$B:$AS,1,FALSE)</f>
        <v>Outras Saídas</v>
      </c>
    </row>
    <row r="18238" spans="1:12" x14ac:dyDescent="0.3">
      <c r="A18238" s="82" t="str">
        <f t="shared" si="570"/>
        <v>2020</v>
      </c>
      <c r="B18238" s="263" t="s">
        <v>2228</v>
      </c>
      <c r="C18238" s="264" t="s">
        <v>138</v>
      </c>
      <c r="D18238" s="74" t="str">
        <f t="shared" si="569"/>
        <v>abr/2020</v>
      </c>
      <c r="E18238" s="267">
        <v>43937</v>
      </c>
      <c r="F18238" s="285" t="s">
        <v>1261</v>
      </c>
      <c r="G18238" s="285" t="s">
        <v>2229</v>
      </c>
      <c r="H18238" s="268" t="s">
        <v>2250</v>
      </c>
      <c r="I18238" s="268" t="s">
        <v>135</v>
      </c>
      <c r="J18238" s="268">
        <v>-10</v>
      </c>
      <c r="K18238" s="83" t="str">
        <f>IFERROR(IFERROR(VLOOKUP(I18238,'DE-PARA'!B:D,3,0),VLOOKUP(I18238,'DE-PARA'!C:D,2,0)),"NÃO ENCONTRADO")</f>
        <v>Outras Saídas</v>
      </c>
      <c r="L18238" s="50" t="str">
        <f>VLOOKUP(K18238,'Base -Receita-Despesa'!$B:$AS,1,FALSE)</f>
        <v>Outras Saídas</v>
      </c>
    </row>
    <row r="18239" spans="1:12" x14ac:dyDescent="0.3">
      <c r="A18239" s="82" t="str">
        <f t="shared" si="570"/>
        <v>2020</v>
      </c>
      <c r="B18239" s="263" t="s">
        <v>2228</v>
      </c>
      <c r="C18239" s="264" t="s">
        <v>138</v>
      </c>
      <c r="D18239" s="74" t="str">
        <f t="shared" si="569"/>
        <v>abr/2020</v>
      </c>
      <c r="E18239" s="267">
        <v>43937</v>
      </c>
      <c r="F18239" s="285" t="s">
        <v>1261</v>
      </c>
      <c r="G18239" s="285" t="s">
        <v>2229</v>
      </c>
      <c r="H18239" s="268" t="s">
        <v>2250</v>
      </c>
      <c r="I18239" s="268" t="s">
        <v>135</v>
      </c>
      <c r="J18239" s="268">
        <v>-10</v>
      </c>
      <c r="K18239" s="83" t="str">
        <f>IFERROR(IFERROR(VLOOKUP(I18239,'DE-PARA'!B:D,3,0),VLOOKUP(I18239,'DE-PARA'!C:D,2,0)),"NÃO ENCONTRADO")</f>
        <v>Outras Saídas</v>
      </c>
      <c r="L18239" s="50" t="str">
        <f>VLOOKUP(K18239,'Base -Receita-Despesa'!$B:$AS,1,FALSE)</f>
        <v>Outras Saídas</v>
      </c>
    </row>
    <row r="18240" spans="1:12" x14ac:dyDescent="0.3">
      <c r="A18240" s="82" t="str">
        <f t="shared" si="570"/>
        <v>2020</v>
      </c>
      <c r="B18240" s="263" t="s">
        <v>2228</v>
      </c>
      <c r="C18240" s="264" t="s">
        <v>138</v>
      </c>
      <c r="D18240" s="74" t="str">
        <f t="shared" si="569"/>
        <v>abr/2020</v>
      </c>
      <c r="E18240" s="267">
        <v>43937</v>
      </c>
      <c r="F18240" s="285" t="s">
        <v>1070</v>
      </c>
      <c r="G18240" s="285" t="s">
        <v>2229</v>
      </c>
      <c r="H18240" s="268" t="s">
        <v>1071</v>
      </c>
      <c r="I18240" s="268" t="s">
        <v>2237</v>
      </c>
      <c r="J18240" s="269">
        <v>516150.45</v>
      </c>
      <c r="K18240" s="83" t="str">
        <f>IFERROR(IFERROR(VLOOKUP(I18240,'DE-PARA'!B:D,3,0),VLOOKUP(I18240,'DE-PARA'!C:D,2,0)),"NÃO ENCONTRADO")</f>
        <v>Entrada Conta Aplicação (+)</v>
      </c>
      <c r="L18240" s="50" t="str">
        <f>VLOOKUP(K18240,'Base -Receita-Despesa'!$B:$AS,1,FALSE)</f>
        <v>ENTRADA CONTA APLICAÇÃO (+)</v>
      </c>
    </row>
    <row r="18241" spans="1:12" x14ac:dyDescent="0.3">
      <c r="A18241" s="82" t="str">
        <f t="shared" si="570"/>
        <v>2020</v>
      </c>
      <c r="B18241" s="263" t="s">
        <v>2228</v>
      </c>
      <c r="C18241" s="264" t="s">
        <v>138</v>
      </c>
      <c r="D18241" s="74" t="str">
        <f t="shared" si="569"/>
        <v>abr/2020</v>
      </c>
      <c r="E18241" s="267">
        <v>43938</v>
      </c>
      <c r="F18241" s="285">
        <v>6130</v>
      </c>
      <c r="G18241" s="285" t="s">
        <v>2229</v>
      </c>
      <c r="H18241" s="268" t="s">
        <v>5489</v>
      </c>
      <c r="I18241" s="268" t="s">
        <v>2182</v>
      </c>
      <c r="J18241" s="268">
        <v>-587</v>
      </c>
      <c r="K18241" s="83" t="str">
        <f>IFERROR(IFERROR(VLOOKUP(I18241,'DE-PARA'!B:D,3,0),VLOOKUP(I18241,'DE-PARA'!C:D,2,0)),"NÃO ENCONTRADO")</f>
        <v>Materiais</v>
      </c>
      <c r="L18241" s="50" t="str">
        <f>VLOOKUP(K18241,'Base -Receita-Despesa'!$B:$AS,1,FALSE)</f>
        <v>Materiais</v>
      </c>
    </row>
    <row r="18242" spans="1:12" x14ac:dyDescent="0.3">
      <c r="A18242" s="82" t="str">
        <f t="shared" si="570"/>
        <v>2020</v>
      </c>
      <c r="B18242" s="263" t="s">
        <v>2228</v>
      </c>
      <c r="C18242" s="264" t="s">
        <v>138</v>
      </c>
      <c r="D18242" s="74" t="str">
        <f t="shared" si="569"/>
        <v>abr/2020</v>
      </c>
      <c r="E18242" s="267">
        <v>43938</v>
      </c>
      <c r="F18242" s="285">
        <v>6811</v>
      </c>
      <c r="G18242" s="285" t="s">
        <v>2229</v>
      </c>
      <c r="H18242" s="268" t="s">
        <v>301</v>
      </c>
      <c r="I18242" s="268" t="s">
        <v>151</v>
      </c>
      <c r="J18242" s="268">
        <v>-120</v>
      </c>
      <c r="K18242" s="83" t="str">
        <f>IFERROR(IFERROR(VLOOKUP(I18242,'DE-PARA'!B:D,3,0),VLOOKUP(I18242,'DE-PARA'!C:D,2,0)),"NÃO ENCONTRADO")</f>
        <v>Concessionárias (água, luz e telefone)</v>
      </c>
      <c r="L18242" s="50" t="str">
        <f>VLOOKUP(K18242,'Base -Receita-Despesa'!$B:$AS,1,FALSE)</f>
        <v>Concessionárias (água, luz e telefone)</v>
      </c>
    </row>
    <row r="18243" spans="1:12" x14ac:dyDescent="0.3">
      <c r="A18243" s="82" t="str">
        <f t="shared" si="570"/>
        <v>2020</v>
      </c>
      <c r="B18243" s="263" t="s">
        <v>2228</v>
      </c>
      <c r="C18243" s="264" t="s">
        <v>138</v>
      </c>
      <c r="D18243" s="74" t="str">
        <f t="shared" si="569"/>
        <v>abr/2020</v>
      </c>
      <c r="E18243" s="267">
        <v>43938</v>
      </c>
      <c r="F18243" s="285">
        <v>6832</v>
      </c>
      <c r="G18243" s="285" t="s">
        <v>2229</v>
      </c>
      <c r="H18243" s="268" t="s">
        <v>301</v>
      </c>
      <c r="I18243" s="268" t="s">
        <v>151</v>
      </c>
      <c r="J18243" s="268">
        <v>-120</v>
      </c>
      <c r="K18243" s="83" t="str">
        <f>IFERROR(IFERROR(VLOOKUP(I18243,'DE-PARA'!B:D,3,0),VLOOKUP(I18243,'DE-PARA'!C:D,2,0)),"NÃO ENCONTRADO")</f>
        <v>Concessionárias (água, luz e telefone)</v>
      </c>
      <c r="L18243" s="50" t="str">
        <f>VLOOKUP(K18243,'Base -Receita-Despesa'!$B:$AS,1,FALSE)</f>
        <v>Concessionárias (água, luz e telefone)</v>
      </c>
    </row>
    <row r="18244" spans="1:12" x14ac:dyDescent="0.3">
      <c r="A18244" s="82" t="str">
        <f t="shared" si="570"/>
        <v>2020</v>
      </c>
      <c r="B18244" s="263" t="s">
        <v>2228</v>
      </c>
      <c r="C18244" s="264" t="s">
        <v>138</v>
      </c>
      <c r="D18244" s="74" t="str">
        <f t="shared" ref="D18244:D18307" si="571">TEXT(E18244,"mmm/aaaa")</f>
        <v>abr/2020</v>
      </c>
      <c r="E18244" s="267">
        <v>43938</v>
      </c>
      <c r="F18244" s="285" t="s">
        <v>5490</v>
      </c>
      <c r="G18244" s="285" t="s">
        <v>2229</v>
      </c>
      <c r="H18244" s="268" t="s">
        <v>180</v>
      </c>
      <c r="I18244" s="268" t="s">
        <v>181</v>
      </c>
      <c r="J18244" s="268">
        <v>-451.68</v>
      </c>
      <c r="K18244" s="83" t="str">
        <f>IFERROR(IFERROR(VLOOKUP(I18244,'DE-PARA'!B:D,3,0),VLOOKUP(I18244,'DE-PARA'!C:D,2,0)),"NÃO ENCONTRADO")</f>
        <v>Serviços</v>
      </c>
      <c r="L18244" s="50" t="str">
        <f>VLOOKUP(K18244,'Base -Receita-Despesa'!$B:$AS,1,FALSE)</f>
        <v>Serviços</v>
      </c>
    </row>
    <row r="18245" spans="1:12" x14ac:dyDescent="0.3">
      <c r="A18245" s="82" t="str">
        <f t="shared" si="570"/>
        <v>2020</v>
      </c>
      <c r="B18245" s="263" t="s">
        <v>2228</v>
      </c>
      <c r="C18245" s="264" t="s">
        <v>138</v>
      </c>
      <c r="D18245" s="74" t="str">
        <f t="shared" si="571"/>
        <v>abr/2020</v>
      </c>
      <c r="E18245" s="267">
        <v>43938</v>
      </c>
      <c r="F18245" s="285" t="s">
        <v>5490</v>
      </c>
      <c r="G18245" s="285" t="s">
        <v>2229</v>
      </c>
      <c r="H18245" s="268" t="s">
        <v>180</v>
      </c>
      <c r="I18245" s="268" t="s">
        <v>562</v>
      </c>
      <c r="J18245" s="268">
        <v>-149.41999999999999</v>
      </c>
      <c r="K18245" s="83" t="str">
        <f>IFERROR(IFERROR(VLOOKUP(I18245,'DE-PARA'!B:D,3,0),VLOOKUP(I18245,'DE-PARA'!C:D,2,0)),"NÃO ENCONTRADO")</f>
        <v>Outras Saídas</v>
      </c>
      <c r="L18245" s="50" t="str">
        <f>VLOOKUP(K18245,'Base -Receita-Despesa'!$B:$AS,1,FALSE)</f>
        <v>Outras Saídas</v>
      </c>
    </row>
    <row r="18246" spans="1:12" x14ac:dyDescent="0.3">
      <c r="A18246" s="82" t="str">
        <f t="shared" si="570"/>
        <v>2020</v>
      </c>
      <c r="B18246" s="263" t="s">
        <v>2228</v>
      </c>
      <c r="C18246" s="264" t="s">
        <v>138</v>
      </c>
      <c r="D18246" s="74" t="str">
        <f t="shared" si="571"/>
        <v>abr/2020</v>
      </c>
      <c r="E18246" s="267">
        <v>43938</v>
      </c>
      <c r="F18246" s="285" t="s">
        <v>5491</v>
      </c>
      <c r="G18246" s="285" t="s">
        <v>2229</v>
      </c>
      <c r="H18246" s="268" t="s">
        <v>4768</v>
      </c>
      <c r="I18246" s="268" t="s">
        <v>118</v>
      </c>
      <c r="J18246" s="269">
        <v>-5873.17</v>
      </c>
      <c r="K18246" s="83" t="str">
        <f>IFERROR(IFERROR(VLOOKUP(I18246,'DE-PARA'!B:D,3,0),VLOOKUP(I18246,'DE-PARA'!C:D,2,0)),"NÃO ENCONTRADO")</f>
        <v>Serviços</v>
      </c>
      <c r="L18246" s="50" t="str">
        <f>VLOOKUP(K18246,'Base -Receita-Despesa'!$B:$AS,1,FALSE)</f>
        <v>Serviços</v>
      </c>
    </row>
    <row r="18247" spans="1:12" x14ac:dyDescent="0.3">
      <c r="A18247" s="82" t="str">
        <f t="shared" si="570"/>
        <v>2020</v>
      </c>
      <c r="B18247" s="263" t="s">
        <v>2228</v>
      </c>
      <c r="C18247" s="264" t="s">
        <v>138</v>
      </c>
      <c r="D18247" s="74" t="str">
        <f t="shared" si="571"/>
        <v>abr/2020</v>
      </c>
      <c r="E18247" s="267">
        <v>43938</v>
      </c>
      <c r="F18247" s="285" t="s">
        <v>5491</v>
      </c>
      <c r="G18247" s="285" t="s">
        <v>2229</v>
      </c>
      <c r="H18247" s="268" t="s">
        <v>4768</v>
      </c>
      <c r="I18247" s="268" t="s">
        <v>562</v>
      </c>
      <c r="J18247" s="269">
        <v>-1894.31</v>
      </c>
      <c r="K18247" s="83" t="str">
        <f>IFERROR(IFERROR(VLOOKUP(I18247,'DE-PARA'!B:D,3,0),VLOOKUP(I18247,'DE-PARA'!C:D,2,0)),"NÃO ENCONTRADO")</f>
        <v>Outras Saídas</v>
      </c>
      <c r="L18247" s="50" t="str">
        <f>VLOOKUP(K18247,'Base -Receita-Despesa'!$B:$AS,1,FALSE)</f>
        <v>Outras Saídas</v>
      </c>
    </row>
    <row r="18248" spans="1:12" x14ac:dyDescent="0.3">
      <c r="A18248" s="82" t="str">
        <f t="shared" si="570"/>
        <v>2020</v>
      </c>
      <c r="B18248" s="263" t="s">
        <v>2228</v>
      </c>
      <c r="C18248" s="264" t="s">
        <v>138</v>
      </c>
      <c r="D18248" s="74" t="str">
        <f t="shared" si="571"/>
        <v>abr/2020</v>
      </c>
      <c r="E18248" s="267">
        <v>43938</v>
      </c>
      <c r="F18248" s="285" t="s">
        <v>5492</v>
      </c>
      <c r="G18248" s="285" t="s">
        <v>2229</v>
      </c>
      <c r="H18248" s="268" t="s">
        <v>180</v>
      </c>
      <c r="I18248" s="268" t="s">
        <v>181</v>
      </c>
      <c r="J18248" s="269">
        <v>-1015.61</v>
      </c>
      <c r="K18248" s="83" t="str">
        <f>IFERROR(IFERROR(VLOOKUP(I18248,'DE-PARA'!B:D,3,0),VLOOKUP(I18248,'DE-PARA'!C:D,2,0)),"NÃO ENCONTRADO")</f>
        <v>Serviços</v>
      </c>
      <c r="L18248" s="50" t="str">
        <f>VLOOKUP(K18248,'Base -Receita-Despesa'!$B:$AS,1,FALSE)</f>
        <v>Serviços</v>
      </c>
    </row>
    <row r="18249" spans="1:12" x14ac:dyDescent="0.3">
      <c r="A18249" s="82" t="str">
        <f t="shared" si="570"/>
        <v>2020</v>
      </c>
      <c r="B18249" s="263" t="s">
        <v>2228</v>
      </c>
      <c r="C18249" s="264" t="s">
        <v>138</v>
      </c>
      <c r="D18249" s="74" t="str">
        <f t="shared" si="571"/>
        <v>abr/2020</v>
      </c>
      <c r="E18249" s="267">
        <v>43938</v>
      </c>
      <c r="F18249" s="285" t="s">
        <v>5492</v>
      </c>
      <c r="G18249" s="285" t="s">
        <v>2229</v>
      </c>
      <c r="H18249" s="268" t="s">
        <v>180</v>
      </c>
      <c r="I18249" s="268" t="s">
        <v>562</v>
      </c>
      <c r="J18249" s="268">
        <v>-326.77999999999997</v>
      </c>
      <c r="K18249" s="83" t="str">
        <f>IFERROR(IFERROR(VLOOKUP(I18249,'DE-PARA'!B:D,3,0),VLOOKUP(I18249,'DE-PARA'!C:D,2,0)),"NÃO ENCONTRADO")</f>
        <v>Outras Saídas</v>
      </c>
      <c r="L18249" s="50" t="str">
        <f>VLOOKUP(K18249,'Base -Receita-Despesa'!$B:$AS,1,FALSE)</f>
        <v>Outras Saídas</v>
      </c>
    </row>
    <row r="18250" spans="1:12" x14ac:dyDescent="0.3">
      <c r="A18250" s="82" t="str">
        <f t="shared" si="570"/>
        <v>2020</v>
      </c>
      <c r="B18250" s="263" t="s">
        <v>2228</v>
      </c>
      <c r="C18250" s="264" t="s">
        <v>138</v>
      </c>
      <c r="D18250" s="74" t="str">
        <f t="shared" si="571"/>
        <v>abr/2020</v>
      </c>
      <c r="E18250" s="267">
        <v>43938</v>
      </c>
      <c r="F18250" s="285" t="s">
        <v>2465</v>
      </c>
      <c r="G18250" s="285" t="s">
        <v>2229</v>
      </c>
      <c r="H18250" s="268" t="s">
        <v>4736</v>
      </c>
      <c r="I18250" s="268" t="s">
        <v>188</v>
      </c>
      <c r="J18250" s="268">
        <v>-460.13</v>
      </c>
      <c r="K18250" s="83" t="str">
        <f>IFERROR(IFERROR(VLOOKUP(I18250,'DE-PARA'!B:D,3,0),VLOOKUP(I18250,'DE-PARA'!C:D,2,0)),"NÃO ENCONTRADO")</f>
        <v>Serviços</v>
      </c>
      <c r="L18250" s="50" t="str">
        <f>VLOOKUP(K18250,'Base -Receita-Despesa'!$B:$AS,1,FALSE)</f>
        <v>Serviços</v>
      </c>
    </row>
    <row r="18251" spans="1:12" x14ac:dyDescent="0.3">
      <c r="A18251" s="82" t="str">
        <f t="shared" si="570"/>
        <v>2020</v>
      </c>
      <c r="B18251" s="263" t="s">
        <v>2228</v>
      </c>
      <c r="C18251" s="264" t="s">
        <v>138</v>
      </c>
      <c r="D18251" s="74" t="str">
        <f t="shared" si="571"/>
        <v>abr/2020</v>
      </c>
      <c r="E18251" s="267">
        <v>43938</v>
      </c>
      <c r="F18251" s="285" t="s">
        <v>2465</v>
      </c>
      <c r="G18251" s="285" t="s">
        <v>2229</v>
      </c>
      <c r="H18251" s="268" t="s">
        <v>4736</v>
      </c>
      <c r="I18251" s="268" t="s">
        <v>562</v>
      </c>
      <c r="J18251" s="268">
        <v>-152.22999999999999</v>
      </c>
      <c r="K18251" s="83" t="str">
        <f>IFERROR(IFERROR(VLOOKUP(I18251,'DE-PARA'!B:D,3,0),VLOOKUP(I18251,'DE-PARA'!C:D,2,0)),"NÃO ENCONTRADO")</f>
        <v>Outras Saídas</v>
      </c>
      <c r="L18251" s="50" t="str">
        <f>VLOOKUP(K18251,'Base -Receita-Despesa'!$B:$AS,1,FALSE)</f>
        <v>Outras Saídas</v>
      </c>
    </row>
    <row r="18252" spans="1:12" x14ac:dyDescent="0.3">
      <c r="A18252" s="82" t="str">
        <f t="shared" si="570"/>
        <v>2020</v>
      </c>
      <c r="B18252" s="263" t="s">
        <v>2228</v>
      </c>
      <c r="C18252" s="264" t="s">
        <v>138</v>
      </c>
      <c r="D18252" s="74" t="str">
        <f t="shared" si="571"/>
        <v>abr/2020</v>
      </c>
      <c r="E18252" s="267">
        <v>43938</v>
      </c>
      <c r="F18252" s="285" t="s">
        <v>5493</v>
      </c>
      <c r="G18252" s="285" t="s">
        <v>2229</v>
      </c>
      <c r="H18252" s="268" t="s">
        <v>5461</v>
      </c>
      <c r="I18252" s="283" t="s">
        <v>2204</v>
      </c>
      <c r="J18252" s="268">
        <v>-127.59</v>
      </c>
      <c r="K18252" s="83" t="str">
        <f>IFERROR(IFERROR(VLOOKUP(I18252,'DE-PARA'!B:D,3,0),VLOOKUP(I18252,'DE-PARA'!C:D,2,0)),"NÃO ENCONTRADO")</f>
        <v>Serviços</v>
      </c>
      <c r="L18252" s="50" t="str">
        <f>VLOOKUP(K18252,'Base -Receita-Despesa'!$B:$AS,1,FALSE)</f>
        <v>Serviços</v>
      </c>
    </row>
    <row r="18253" spans="1:12" x14ac:dyDescent="0.3">
      <c r="A18253" s="82" t="str">
        <f t="shared" si="570"/>
        <v>2020</v>
      </c>
      <c r="B18253" s="263" t="s">
        <v>2228</v>
      </c>
      <c r="C18253" s="264" t="s">
        <v>138</v>
      </c>
      <c r="D18253" s="74" t="str">
        <f t="shared" si="571"/>
        <v>abr/2020</v>
      </c>
      <c r="E18253" s="267">
        <v>43938</v>
      </c>
      <c r="F18253" s="285" t="s">
        <v>5493</v>
      </c>
      <c r="G18253" s="285" t="s">
        <v>2229</v>
      </c>
      <c r="H18253" s="268" t="s">
        <v>5461</v>
      </c>
      <c r="I18253" s="268" t="s">
        <v>562</v>
      </c>
      <c r="J18253" s="268">
        <v>-41.49</v>
      </c>
      <c r="K18253" s="83" t="str">
        <f>IFERROR(IFERROR(VLOOKUP(I18253,'DE-PARA'!B:D,3,0),VLOOKUP(I18253,'DE-PARA'!C:D,2,0)),"NÃO ENCONTRADO")</f>
        <v>Outras Saídas</v>
      </c>
      <c r="L18253" s="50" t="str">
        <f>VLOOKUP(K18253,'Base -Receita-Despesa'!$B:$AS,1,FALSE)</f>
        <v>Outras Saídas</v>
      </c>
    </row>
    <row r="18254" spans="1:12" x14ac:dyDescent="0.3">
      <c r="A18254" s="82" t="str">
        <f t="shared" si="570"/>
        <v>2020</v>
      </c>
      <c r="B18254" s="263" t="s">
        <v>2228</v>
      </c>
      <c r="C18254" s="264" t="s">
        <v>138</v>
      </c>
      <c r="D18254" s="74" t="str">
        <f t="shared" si="571"/>
        <v>abr/2020</v>
      </c>
      <c r="E18254" s="267">
        <v>43938</v>
      </c>
      <c r="F18254" s="285" t="s">
        <v>5494</v>
      </c>
      <c r="G18254" s="285" t="s">
        <v>2229</v>
      </c>
      <c r="H18254" s="268" t="s">
        <v>4736</v>
      </c>
      <c r="I18254" s="268" t="s">
        <v>179</v>
      </c>
      <c r="J18254" s="269">
        <v>-1545.14</v>
      </c>
      <c r="K18254" s="83" t="str">
        <f>IFERROR(IFERROR(VLOOKUP(I18254,'DE-PARA'!B:D,3,0),VLOOKUP(I18254,'DE-PARA'!C:D,2,0)),"NÃO ENCONTRADO")</f>
        <v>Serviços</v>
      </c>
      <c r="L18254" s="50" t="str">
        <f>VLOOKUP(K18254,'Base -Receita-Despesa'!$B:$AS,1,FALSE)</f>
        <v>Serviços</v>
      </c>
    </row>
    <row r="18255" spans="1:12" x14ac:dyDescent="0.3">
      <c r="A18255" s="82" t="str">
        <f t="shared" si="570"/>
        <v>2020</v>
      </c>
      <c r="B18255" s="263" t="s">
        <v>2228</v>
      </c>
      <c r="C18255" s="264" t="s">
        <v>138</v>
      </c>
      <c r="D18255" s="74" t="str">
        <f t="shared" si="571"/>
        <v>abr/2020</v>
      </c>
      <c r="E18255" s="267">
        <v>43938</v>
      </c>
      <c r="F18255" s="285" t="s">
        <v>5494</v>
      </c>
      <c r="G18255" s="285" t="s">
        <v>2229</v>
      </c>
      <c r="H18255" s="268" t="s">
        <v>4736</v>
      </c>
      <c r="I18255" s="268" t="s">
        <v>562</v>
      </c>
      <c r="J18255" s="268">
        <v>-513.54</v>
      </c>
      <c r="K18255" s="83" t="str">
        <f>IFERROR(IFERROR(VLOOKUP(I18255,'DE-PARA'!B:D,3,0),VLOOKUP(I18255,'DE-PARA'!C:D,2,0)),"NÃO ENCONTRADO")</f>
        <v>Outras Saídas</v>
      </c>
      <c r="L18255" s="50" t="str">
        <f>VLOOKUP(K18255,'Base -Receita-Despesa'!$B:$AS,1,FALSE)</f>
        <v>Outras Saídas</v>
      </c>
    </row>
    <row r="18256" spans="1:12" x14ac:dyDescent="0.3">
      <c r="A18256" s="82" t="str">
        <f t="shared" si="570"/>
        <v>2020</v>
      </c>
      <c r="B18256" s="263" t="s">
        <v>2228</v>
      </c>
      <c r="C18256" s="264" t="s">
        <v>138</v>
      </c>
      <c r="D18256" s="74" t="str">
        <f t="shared" si="571"/>
        <v>abr/2020</v>
      </c>
      <c r="E18256" s="267">
        <v>43938</v>
      </c>
      <c r="F18256" s="285">
        <v>12122397</v>
      </c>
      <c r="G18256" s="285" t="s">
        <v>2229</v>
      </c>
      <c r="H18256" s="268" t="s">
        <v>2470</v>
      </c>
      <c r="I18256" s="268" t="s">
        <v>151</v>
      </c>
      <c r="J18256" s="268">
        <v>-987.47</v>
      </c>
      <c r="K18256" s="83" t="str">
        <f>IFERROR(IFERROR(VLOOKUP(I18256,'DE-PARA'!B:D,3,0),VLOOKUP(I18256,'DE-PARA'!C:D,2,0)),"NÃO ENCONTRADO")</f>
        <v>Concessionárias (água, luz e telefone)</v>
      </c>
      <c r="L18256" s="50" t="str">
        <f>VLOOKUP(K18256,'Base -Receita-Despesa'!$B:$AS,1,FALSE)</f>
        <v>Concessionárias (água, luz e telefone)</v>
      </c>
    </row>
    <row r="18257" spans="1:12" x14ac:dyDescent="0.3">
      <c r="A18257" s="82" t="str">
        <f t="shared" si="570"/>
        <v>2020</v>
      </c>
      <c r="B18257" s="263" t="s">
        <v>2228</v>
      </c>
      <c r="C18257" s="264" t="s">
        <v>138</v>
      </c>
      <c r="D18257" s="74" t="str">
        <f t="shared" si="571"/>
        <v>abr/2020</v>
      </c>
      <c r="E18257" s="267">
        <v>43938</v>
      </c>
      <c r="F18257" s="285">
        <v>8385229</v>
      </c>
      <c r="G18257" s="285" t="s">
        <v>2229</v>
      </c>
      <c r="H18257" s="268" t="s">
        <v>3582</v>
      </c>
      <c r="I18257" s="268" t="s">
        <v>151</v>
      </c>
      <c r="J18257" s="269">
        <v>-3145.23</v>
      </c>
      <c r="K18257" s="83" t="str">
        <f>IFERROR(IFERROR(VLOOKUP(I18257,'DE-PARA'!B:D,3,0),VLOOKUP(I18257,'DE-PARA'!C:D,2,0)),"NÃO ENCONTRADO")</f>
        <v>Concessionárias (água, luz e telefone)</v>
      </c>
      <c r="L18257" s="50" t="str">
        <f>VLOOKUP(K18257,'Base -Receita-Despesa'!$B:$AS,1,FALSE)</f>
        <v>Concessionárias (água, luz e telefone)</v>
      </c>
    </row>
    <row r="18258" spans="1:12" x14ac:dyDescent="0.3">
      <c r="A18258" s="82" t="str">
        <f t="shared" si="570"/>
        <v>2020</v>
      </c>
      <c r="B18258" s="263" t="s">
        <v>2228</v>
      </c>
      <c r="C18258" s="264" t="s">
        <v>138</v>
      </c>
      <c r="D18258" s="74" t="str">
        <f t="shared" si="571"/>
        <v>abr/2020</v>
      </c>
      <c r="E18258" s="267">
        <v>43938</v>
      </c>
      <c r="F18258" s="285">
        <v>8385228</v>
      </c>
      <c r="G18258" s="285" t="s">
        <v>2229</v>
      </c>
      <c r="H18258" s="268" t="s">
        <v>3582</v>
      </c>
      <c r="I18258" s="268" t="s">
        <v>151</v>
      </c>
      <c r="J18258" s="269">
        <v>-1886.48</v>
      </c>
      <c r="K18258" s="83" t="str">
        <f>IFERROR(IFERROR(VLOOKUP(I18258,'DE-PARA'!B:D,3,0),VLOOKUP(I18258,'DE-PARA'!C:D,2,0)),"NÃO ENCONTRADO")</f>
        <v>Concessionárias (água, luz e telefone)</v>
      </c>
      <c r="L18258" s="50" t="str">
        <f>VLOOKUP(K18258,'Base -Receita-Despesa'!$B:$AS,1,FALSE)</f>
        <v>Concessionárias (água, luz e telefone)</v>
      </c>
    </row>
    <row r="18259" spans="1:12" x14ac:dyDescent="0.3">
      <c r="A18259" s="82" t="str">
        <f t="shared" si="570"/>
        <v>2020</v>
      </c>
      <c r="B18259" s="263" t="s">
        <v>2228</v>
      </c>
      <c r="C18259" s="264" t="s">
        <v>138</v>
      </c>
      <c r="D18259" s="74" t="str">
        <f t="shared" si="571"/>
        <v>abr/2020</v>
      </c>
      <c r="E18259" s="267">
        <v>43938</v>
      </c>
      <c r="F18259" s="285" t="s">
        <v>5495</v>
      </c>
      <c r="G18259" s="285" t="s">
        <v>2229</v>
      </c>
      <c r="H18259" s="268" t="s">
        <v>4768</v>
      </c>
      <c r="I18259" s="268" t="s">
        <v>118</v>
      </c>
      <c r="J18259" s="269">
        <v>-5873.17</v>
      </c>
      <c r="K18259" s="83" t="str">
        <f>IFERROR(IFERROR(VLOOKUP(I18259,'DE-PARA'!B:D,3,0),VLOOKUP(I18259,'DE-PARA'!C:D,2,0)),"NÃO ENCONTRADO")</f>
        <v>Serviços</v>
      </c>
      <c r="L18259" s="50" t="str">
        <f>VLOOKUP(K18259,'Base -Receita-Despesa'!$B:$AS,1,FALSE)</f>
        <v>Serviços</v>
      </c>
    </row>
    <row r="18260" spans="1:12" x14ac:dyDescent="0.3">
      <c r="A18260" s="82" t="str">
        <f t="shared" si="570"/>
        <v>2020</v>
      </c>
      <c r="B18260" s="263" t="s">
        <v>2228</v>
      </c>
      <c r="C18260" s="264" t="s">
        <v>138</v>
      </c>
      <c r="D18260" s="74" t="str">
        <f t="shared" si="571"/>
        <v>abr/2020</v>
      </c>
      <c r="E18260" s="267">
        <v>43938</v>
      </c>
      <c r="F18260" s="285" t="s">
        <v>5495</v>
      </c>
      <c r="G18260" s="285" t="s">
        <v>2229</v>
      </c>
      <c r="H18260" s="268" t="s">
        <v>4768</v>
      </c>
      <c r="I18260" s="268" t="s">
        <v>562</v>
      </c>
      <c r="J18260" s="269">
        <v>-1954.78</v>
      </c>
      <c r="K18260" s="83" t="str">
        <f>IFERROR(IFERROR(VLOOKUP(I18260,'DE-PARA'!B:D,3,0),VLOOKUP(I18260,'DE-PARA'!C:D,2,0)),"NÃO ENCONTRADO")</f>
        <v>Outras Saídas</v>
      </c>
      <c r="L18260" s="50" t="str">
        <f>VLOOKUP(K18260,'Base -Receita-Despesa'!$B:$AS,1,FALSE)</f>
        <v>Outras Saídas</v>
      </c>
    </row>
    <row r="18261" spans="1:12" x14ac:dyDescent="0.3">
      <c r="A18261" s="82" t="str">
        <f t="shared" si="570"/>
        <v>2020</v>
      </c>
      <c r="B18261" s="263" t="s">
        <v>2228</v>
      </c>
      <c r="C18261" s="264" t="s">
        <v>138</v>
      </c>
      <c r="D18261" s="74" t="str">
        <f t="shared" si="571"/>
        <v>abr/2020</v>
      </c>
      <c r="E18261" s="267">
        <v>43938</v>
      </c>
      <c r="F18261" s="285" t="s">
        <v>2775</v>
      </c>
      <c r="G18261" s="285" t="s">
        <v>2229</v>
      </c>
      <c r="H18261" s="268" t="s">
        <v>4736</v>
      </c>
      <c r="I18261" s="268" t="s">
        <v>188</v>
      </c>
      <c r="J18261" s="268">
        <v>-460.13</v>
      </c>
      <c r="K18261" s="83" t="str">
        <f>IFERROR(IFERROR(VLOOKUP(I18261,'DE-PARA'!B:D,3,0),VLOOKUP(I18261,'DE-PARA'!C:D,2,0)),"NÃO ENCONTRADO")</f>
        <v>Serviços</v>
      </c>
      <c r="L18261" s="50" t="str">
        <f>VLOOKUP(K18261,'Base -Receita-Despesa'!$B:$AS,1,FALSE)</f>
        <v>Serviços</v>
      </c>
    </row>
    <row r="18262" spans="1:12" x14ac:dyDescent="0.3">
      <c r="A18262" s="82" t="str">
        <f t="shared" si="570"/>
        <v>2020</v>
      </c>
      <c r="B18262" s="263" t="s">
        <v>2228</v>
      </c>
      <c r="C18262" s="264" t="s">
        <v>138</v>
      </c>
      <c r="D18262" s="74" t="str">
        <f t="shared" si="571"/>
        <v>abr/2020</v>
      </c>
      <c r="E18262" s="267">
        <v>43938</v>
      </c>
      <c r="F18262" s="285" t="s">
        <v>2775</v>
      </c>
      <c r="G18262" s="285" t="s">
        <v>2229</v>
      </c>
      <c r="H18262" s="268" t="s">
        <v>4736</v>
      </c>
      <c r="I18262" s="268" t="s">
        <v>562</v>
      </c>
      <c r="J18262" s="268">
        <v>-147.52000000000001</v>
      </c>
      <c r="K18262" s="83" t="str">
        <f>IFERROR(IFERROR(VLOOKUP(I18262,'DE-PARA'!B:D,3,0),VLOOKUP(I18262,'DE-PARA'!C:D,2,0)),"NÃO ENCONTRADO")</f>
        <v>Outras Saídas</v>
      </c>
      <c r="L18262" s="50" t="str">
        <f>VLOOKUP(K18262,'Base -Receita-Despesa'!$B:$AS,1,FALSE)</f>
        <v>Outras Saídas</v>
      </c>
    </row>
    <row r="18263" spans="1:12" x14ac:dyDescent="0.3">
      <c r="A18263" s="82" t="str">
        <f t="shared" si="570"/>
        <v>2020</v>
      </c>
      <c r="B18263" s="263" t="s">
        <v>2228</v>
      </c>
      <c r="C18263" s="264" t="s">
        <v>138</v>
      </c>
      <c r="D18263" s="74" t="str">
        <f t="shared" si="571"/>
        <v>abr/2020</v>
      </c>
      <c r="E18263" s="267">
        <v>43938</v>
      </c>
      <c r="F18263" s="285" t="s">
        <v>5496</v>
      </c>
      <c r="G18263" s="285" t="s">
        <v>2229</v>
      </c>
      <c r="H18263" s="268" t="s">
        <v>180</v>
      </c>
      <c r="I18263" s="268" t="s">
        <v>181</v>
      </c>
      <c r="J18263" s="268">
        <v>-451.68</v>
      </c>
      <c r="K18263" s="83" t="str">
        <f>IFERROR(IFERROR(VLOOKUP(I18263,'DE-PARA'!B:D,3,0),VLOOKUP(I18263,'DE-PARA'!C:D,2,0)),"NÃO ENCONTRADO")</f>
        <v>Serviços</v>
      </c>
      <c r="L18263" s="50" t="str">
        <f>VLOOKUP(K18263,'Base -Receita-Despesa'!$B:$AS,1,FALSE)</f>
        <v>Serviços</v>
      </c>
    </row>
    <row r="18264" spans="1:12" x14ac:dyDescent="0.3">
      <c r="A18264" s="82" t="str">
        <f t="shared" si="570"/>
        <v>2020</v>
      </c>
      <c r="B18264" s="263" t="s">
        <v>2228</v>
      </c>
      <c r="C18264" s="264" t="s">
        <v>138</v>
      </c>
      <c r="D18264" s="74" t="str">
        <f t="shared" si="571"/>
        <v>abr/2020</v>
      </c>
      <c r="E18264" s="267">
        <v>43938</v>
      </c>
      <c r="F18264" s="285" t="s">
        <v>5496</v>
      </c>
      <c r="G18264" s="285" t="s">
        <v>2229</v>
      </c>
      <c r="H18264" s="268" t="s">
        <v>180</v>
      </c>
      <c r="I18264" s="268" t="s">
        <v>562</v>
      </c>
      <c r="J18264" s="268">
        <v>-144.80000000000001</v>
      </c>
      <c r="K18264" s="83" t="str">
        <f>IFERROR(IFERROR(VLOOKUP(I18264,'DE-PARA'!B:D,3,0),VLOOKUP(I18264,'DE-PARA'!C:D,2,0)),"NÃO ENCONTRADO")</f>
        <v>Outras Saídas</v>
      </c>
      <c r="L18264" s="50" t="str">
        <f>VLOOKUP(K18264,'Base -Receita-Despesa'!$B:$AS,1,FALSE)</f>
        <v>Outras Saídas</v>
      </c>
    </row>
    <row r="18265" spans="1:12" x14ac:dyDescent="0.3">
      <c r="A18265" s="82" t="str">
        <f t="shared" si="570"/>
        <v>2020</v>
      </c>
      <c r="B18265" s="263" t="s">
        <v>2228</v>
      </c>
      <c r="C18265" s="264" t="s">
        <v>138</v>
      </c>
      <c r="D18265" s="74" t="str">
        <f t="shared" si="571"/>
        <v>abr/2020</v>
      </c>
      <c r="E18265" s="267">
        <v>43938</v>
      </c>
      <c r="F18265" s="285" t="s">
        <v>5497</v>
      </c>
      <c r="G18265" s="285" t="s">
        <v>2229</v>
      </c>
      <c r="H18265" s="268" t="s">
        <v>4736</v>
      </c>
      <c r="I18265" s="268" t="s">
        <v>188</v>
      </c>
      <c r="J18265" s="268">
        <v>-767.97</v>
      </c>
      <c r="K18265" s="83" t="str">
        <f>IFERROR(IFERROR(VLOOKUP(I18265,'DE-PARA'!B:D,3,0),VLOOKUP(I18265,'DE-PARA'!C:D,2,0)),"NÃO ENCONTRADO")</f>
        <v>Serviços</v>
      </c>
      <c r="L18265" s="50" t="str">
        <f>VLOOKUP(K18265,'Base -Receita-Despesa'!$B:$AS,1,FALSE)</f>
        <v>Serviços</v>
      </c>
    </row>
    <row r="18266" spans="1:12" x14ac:dyDescent="0.3">
      <c r="A18266" s="82" t="str">
        <f t="shared" si="570"/>
        <v>2020</v>
      </c>
      <c r="B18266" s="263" t="s">
        <v>2228</v>
      </c>
      <c r="C18266" s="264" t="s">
        <v>138</v>
      </c>
      <c r="D18266" s="74" t="str">
        <f t="shared" si="571"/>
        <v>abr/2020</v>
      </c>
      <c r="E18266" s="267">
        <v>43938</v>
      </c>
      <c r="F18266" s="285" t="s">
        <v>5497</v>
      </c>
      <c r="G18266" s="285" t="s">
        <v>2229</v>
      </c>
      <c r="H18266" s="268" t="s">
        <v>4736</v>
      </c>
      <c r="I18266" s="268" t="s">
        <v>562</v>
      </c>
      <c r="J18266" s="268">
        <v>-246.87</v>
      </c>
      <c r="K18266" s="83" t="str">
        <f>IFERROR(IFERROR(VLOOKUP(I18266,'DE-PARA'!B:D,3,0),VLOOKUP(I18266,'DE-PARA'!C:D,2,0)),"NÃO ENCONTRADO")</f>
        <v>Outras Saídas</v>
      </c>
      <c r="L18266" s="50" t="str">
        <f>VLOOKUP(K18266,'Base -Receita-Despesa'!$B:$AS,1,FALSE)</f>
        <v>Outras Saídas</v>
      </c>
    </row>
    <row r="18267" spans="1:12" x14ac:dyDescent="0.3">
      <c r="A18267" s="82" t="str">
        <f t="shared" si="570"/>
        <v>2020</v>
      </c>
      <c r="B18267" s="263" t="s">
        <v>2228</v>
      </c>
      <c r="C18267" s="264" t="s">
        <v>138</v>
      </c>
      <c r="D18267" s="74" t="str">
        <f t="shared" si="571"/>
        <v>abr/2020</v>
      </c>
      <c r="E18267" s="267">
        <v>43938</v>
      </c>
      <c r="F18267" s="285" t="s">
        <v>5498</v>
      </c>
      <c r="G18267" s="285" t="s">
        <v>2229</v>
      </c>
      <c r="H18267" s="268" t="s">
        <v>4736</v>
      </c>
      <c r="I18267" s="268" t="s">
        <v>179</v>
      </c>
      <c r="J18267" s="269">
        <v>-1545.14</v>
      </c>
      <c r="K18267" s="83" t="str">
        <f>IFERROR(IFERROR(VLOOKUP(I18267,'DE-PARA'!B:D,3,0),VLOOKUP(I18267,'DE-PARA'!C:D,2,0)),"NÃO ENCONTRADO")</f>
        <v>Serviços</v>
      </c>
      <c r="L18267" s="50" t="str">
        <f>VLOOKUP(K18267,'Base -Receita-Despesa'!$B:$AS,1,FALSE)</f>
        <v>Serviços</v>
      </c>
    </row>
    <row r="18268" spans="1:12" x14ac:dyDescent="0.3">
      <c r="A18268" s="82" t="str">
        <f t="shared" si="570"/>
        <v>2020</v>
      </c>
      <c r="B18268" s="263" t="s">
        <v>2228</v>
      </c>
      <c r="C18268" s="264" t="s">
        <v>138</v>
      </c>
      <c r="D18268" s="74" t="str">
        <f t="shared" si="571"/>
        <v>abr/2020</v>
      </c>
      <c r="E18268" s="267">
        <v>43938</v>
      </c>
      <c r="F18268" s="285" t="s">
        <v>5498</v>
      </c>
      <c r="G18268" s="285" t="s">
        <v>2229</v>
      </c>
      <c r="H18268" s="268" t="s">
        <v>4736</v>
      </c>
      <c r="I18268" s="268" t="s">
        <v>562</v>
      </c>
      <c r="J18268" s="268">
        <v>-497.65</v>
      </c>
      <c r="K18268" s="83" t="str">
        <f>IFERROR(IFERROR(VLOOKUP(I18268,'DE-PARA'!B:D,3,0),VLOOKUP(I18268,'DE-PARA'!C:D,2,0)),"NÃO ENCONTRADO")</f>
        <v>Outras Saídas</v>
      </c>
      <c r="L18268" s="50" t="str">
        <f>VLOOKUP(K18268,'Base -Receita-Despesa'!$B:$AS,1,FALSE)</f>
        <v>Outras Saídas</v>
      </c>
    </row>
    <row r="18269" spans="1:12" x14ac:dyDescent="0.3">
      <c r="A18269" s="82" t="str">
        <f t="shared" si="570"/>
        <v>2020</v>
      </c>
      <c r="B18269" s="263" t="s">
        <v>2228</v>
      </c>
      <c r="C18269" s="264" t="s">
        <v>138</v>
      </c>
      <c r="D18269" s="74" t="str">
        <f t="shared" si="571"/>
        <v>abr/2020</v>
      </c>
      <c r="E18269" s="267">
        <v>43938</v>
      </c>
      <c r="F18269" s="285" t="s">
        <v>5499</v>
      </c>
      <c r="G18269" s="285" t="s">
        <v>2229</v>
      </c>
      <c r="H18269" s="268" t="s">
        <v>180</v>
      </c>
      <c r="I18269" s="268" t="s">
        <v>181</v>
      </c>
      <c r="J18269" s="269">
        <v>-1015.61</v>
      </c>
      <c r="K18269" s="83" t="str">
        <f>IFERROR(IFERROR(VLOOKUP(I18269,'DE-PARA'!B:D,3,0),VLOOKUP(I18269,'DE-PARA'!C:D,2,0)),"NÃO ENCONTRADO")</f>
        <v>Serviços</v>
      </c>
      <c r="L18269" s="50" t="str">
        <f>VLOOKUP(K18269,'Base -Receita-Despesa'!$B:$AS,1,FALSE)</f>
        <v>Serviços</v>
      </c>
    </row>
    <row r="18270" spans="1:12" x14ac:dyDescent="0.3">
      <c r="A18270" s="82" t="str">
        <f t="shared" si="570"/>
        <v>2020</v>
      </c>
      <c r="B18270" s="263" t="s">
        <v>2228</v>
      </c>
      <c r="C18270" s="264" t="s">
        <v>138</v>
      </c>
      <c r="D18270" s="74" t="str">
        <f t="shared" si="571"/>
        <v>abr/2020</v>
      </c>
      <c r="E18270" s="267">
        <v>43938</v>
      </c>
      <c r="F18270" s="285" t="s">
        <v>5499</v>
      </c>
      <c r="G18270" s="285" t="s">
        <v>2229</v>
      </c>
      <c r="H18270" s="268" t="s">
        <v>180</v>
      </c>
      <c r="I18270" s="268" t="s">
        <v>562</v>
      </c>
      <c r="J18270" s="268">
        <v>-337.21</v>
      </c>
      <c r="K18270" s="83" t="str">
        <f>IFERROR(IFERROR(VLOOKUP(I18270,'DE-PARA'!B:D,3,0),VLOOKUP(I18270,'DE-PARA'!C:D,2,0)),"NÃO ENCONTRADO")</f>
        <v>Outras Saídas</v>
      </c>
      <c r="L18270" s="50" t="str">
        <f>VLOOKUP(K18270,'Base -Receita-Despesa'!$B:$AS,1,FALSE)</f>
        <v>Outras Saídas</v>
      </c>
    </row>
    <row r="18271" spans="1:12" x14ac:dyDescent="0.3">
      <c r="A18271" s="82" t="str">
        <f t="shared" si="570"/>
        <v>2020</v>
      </c>
      <c r="B18271" s="263" t="s">
        <v>2228</v>
      </c>
      <c r="C18271" s="264" t="s">
        <v>138</v>
      </c>
      <c r="D18271" s="74" t="str">
        <f t="shared" si="571"/>
        <v>abr/2020</v>
      </c>
      <c r="E18271" s="267">
        <v>43938</v>
      </c>
      <c r="F18271" s="285" t="s">
        <v>2355</v>
      </c>
      <c r="G18271" s="285" t="s">
        <v>2229</v>
      </c>
      <c r="H18271" s="268" t="s">
        <v>4736</v>
      </c>
      <c r="I18271" s="268" t="s">
        <v>188</v>
      </c>
      <c r="J18271" s="268">
        <v>-767.97</v>
      </c>
      <c r="K18271" s="83" t="str">
        <f>IFERROR(IFERROR(VLOOKUP(I18271,'DE-PARA'!B:D,3,0),VLOOKUP(I18271,'DE-PARA'!C:D,2,0)),"NÃO ENCONTRADO")</f>
        <v>Serviços</v>
      </c>
      <c r="L18271" s="50" t="str">
        <f>VLOOKUP(K18271,'Base -Receita-Despesa'!$B:$AS,1,FALSE)</f>
        <v>Serviços</v>
      </c>
    </row>
    <row r="18272" spans="1:12" x14ac:dyDescent="0.3">
      <c r="A18272" s="82" t="str">
        <f t="shared" si="570"/>
        <v>2020</v>
      </c>
      <c r="B18272" s="263" t="s">
        <v>2228</v>
      </c>
      <c r="C18272" s="264" t="s">
        <v>138</v>
      </c>
      <c r="D18272" s="74" t="str">
        <f t="shared" si="571"/>
        <v>abr/2020</v>
      </c>
      <c r="E18272" s="267">
        <v>43938</v>
      </c>
      <c r="F18272" s="285" t="s">
        <v>2355</v>
      </c>
      <c r="G18272" s="285" t="s">
        <v>2229</v>
      </c>
      <c r="H18272" s="268" t="s">
        <v>4736</v>
      </c>
      <c r="I18272" s="268" t="s">
        <v>562</v>
      </c>
      <c r="J18272" s="268">
        <v>-254.75</v>
      </c>
      <c r="K18272" s="83" t="str">
        <f>IFERROR(IFERROR(VLOOKUP(I18272,'DE-PARA'!B:D,3,0),VLOOKUP(I18272,'DE-PARA'!C:D,2,0)),"NÃO ENCONTRADO")</f>
        <v>Outras Saídas</v>
      </c>
      <c r="L18272" s="50" t="str">
        <f>VLOOKUP(K18272,'Base -Receita-Despesa'!$B:$AS,1,FALSE)</f>
        <v>Outras Saídas</v>
      </c>
    </row>
    <row r="18273" spans="1:12" x14ac:dyDescent="0.3">
      <c r="A18273" s="82" t="str">
        <f t="shared" si="570"/>
        <v>2020</v>
      </c>
      <c r="B18273" s="263" t="s">
        <v>2228</v>
      </c>
      <c r="C18273" s="264" t="s">
        <v>138</v>
      </c>
      <c r="D18273" s="74" t="str">
        <f t="shared" si="571"/>
        <v>abr/2020</v>
      </c>
      <c r="E18273" s="267">
        <v>43938</v>
      </c>
      <c r="F18273" s="285" t="s">
        <v>5500</v>
      </c>
      <c r="G18273" s="285" t="s">
        <v>2229</v>
      </c>
      <c r="H18273" s="268" t="s">
        <v>5461</v>
      </c>
      <c r="I18273" s="283" t="s">
        <v>2204</v>
      </c>
      <c r="J18273" s="268">
        <v>-76.760000000000005</v>
      </c>
      <c r="K18273" s="83" t="str">
        <f>IFERROR(IFERROR(VLOOKUP(I18273,'DE-PARA'!B:D,3,0),VLOOKUP(I18273,'DE-PARA'!C:D,2,0)),"NÃO ENCONTRADO")</f>
        <v>Serviços</v>
      </c>
      <c r="L18273" s="50" t="str">
        <f>VLOOKUP(K18273,'Base -Receita-Despesa'!$B:$AS,1,FALSE)</f>
        <v>Serviços</v>
      </c>
    </row>
    <row r="18274" spans="1:12" x14ac:dyDescent="0.3">
      <c r="A18274" s="82" t="str">
        <f t="shared" si="570"/>
        <v>2020</v>
      </c>
      <c r="B18274" s="263" t="s">
        <v>2228</v>
      </c>
      <c r="C18274" s="264" t="s">
        <v>138</v>
      </c>
      <c r="D18274" s="74" t="str">
        <f t="shared" si="571"/>
        <v>abr/2020</v>
      </c>
      <c r="E18274" s="267">
        <v>43938</v>
      </c>
      <c r="F18274" s="285" t="s">
        <v>5500</v>
      </c>
      <c r="G18274" s="285" t="s">
        <v>2229</v>
      </c>
      <c r="H18274" s="268" t="s">
        <v>5461</v>
      </c>
      <c r="I18274" s="268" t="s">
        <v>562</v>
      </c>
      <c r="J18274" s="268">
        <v>-23.81</v>
      </c>
      <c r="K18274" s="83" t="str">
        <f>IFERROR(IFERROR(VLOOKUP(I18274,'DE-PARA'!B:D,3,0),VLOOKUP(I18274,'DE-PARA'!C:D,2,0)),"NÃO ENCONTRADO")</f>
        <v>Outras Saídas</v>
      </c>
      <c r="L18274" s="50" t="str">
        <f>VLOOKUP(K18274,'Base -Receita-Despesa'!$B:$AS,1,FALSE)</f>
        <v>Outras Saídas</v>
      </c>
    </row>
    <row r="18275" spans="1:12" x14ac:dyDescent="0.3">
      <c r="A18275" s="82" t="str">
        <f t="shared" si="570"/>
        <v>2020</v>
      </c>
      <c r="B18275" s="263" t="s">
        <v>2228</v>
      </c>
      <c r="C18275" s="264" t="s">
        <v>138</v>
      </c>
      <c r="D18275" s="74" t="str">
        <f t="shared" si="571"/>
        <v>abr/2020</v>
      </c>
      <c r="E18275" s="267">
        <v>43938</v>
      </c>
      <c r="F18275" s="285">
        <v>303841</v>
      </c>
      <c r="G18275" s="285" t="s">
        <v>2229</v>
      </c>
      <c r="H18275" s="268" t="s">
        <v>222</v>
      </c>
      <c r="I18275" s="268" t="s">
        <v>2182</v>
      </c>
      <c r="J18275" s="269">
        <v>-2284.6799999999998</v>
      </c>
      <c r="K18275" s="83" t="str">
        <f>IFERROR(IFERROR(VLOOKUP(I18275,'DE-PARA'!B:D,3,0),VLOOKUP(I18275,'DE-PARA'!C:D,2,0)),"NÃO ENCONTRADO")</f>
        <v>Materiais</v>
      </c>
      <c r="L18275" s="50" t="str">
        <f>VLOOKUP(K18275,'Base -Receita-Despesa'!$B:$AS,1,FALSE)</f>
        <v>Materiais</v>
      </c>
    </row>
    <row r="18276" spans="1:12" x14ac:dyDescent="0.3">
      <c r="A18276" s="82" t="str">
        <f t="shared" si="570"/>
        <v>2020</v>
      </c>
      <c r="B18276" s="263" t="s">
        <v>2228</v>
      </c>
      <c r="C18276" s="264" t="s">
        <v>138</v>
      </c>
      <c r="D18276" s="74" t="str">
        <f t="shared" si="571"/>
        <v>abr/2020</v>
      </c>
      <c r="E18276" s="267">
        <v>43938</v>
      </c>
      <c r="F18276" s="285">
        <v>301295</v>
      </c>
      <c r="G18276" s="285" t="s">
        <v>2232</v>
      </c>
      <c r="H18276" s="268" t="s">
        <v>222</v>
      </c>
      <c r="I18276" s="268" t="s">
        <v>2182</v>
      </c>
      <c r="J18276" s="269">
        <v>-1686.23</v>
      </c>
      <c r="K18276" s="83" t="str">
        <f>IFERROR(IFERROR(VLOOKUP(I18276,'DE-PARA'!B:D,3,0),VLOOKUP(I18276,'DE-PARA'!C:D,2,0)),"NÃO ENCONTRADO")</f>
        <v>Materiais</v>
      </c>
      <c r="L18276" s="50" t="str">
        <f>VLOOKUP(K18276,'Base -Receita-Despesa'!$B:$AS,1,FALSE)</f>
        <v>Materiais</v>
      </c>
    </row>
    <row r="18277" spans="1:12" x14ac:dyDescent="0.3">
      <c r="A18277" s="82" t="str">
        <f t="shared" si="570"/>
        <v>2020</v>
      </c>
      <c r="B18277" s="263" t="s">
        <v>2228</v>
      </c>
      <c r="C18277" s="264" t="s">
        <v>138</v>
      </c>
      <c r="D18277" s="74" t="str">
        <f t="shared" si="571"/>
        <v>abr/2020</v>
      </c>
      <c r="E18277" s="267">
        <v>43938</v>
      </c>
      <c r="F18277" s="285">
        <v>4043</v>
      </c>
      <c r="G18277" s="285" t="s">
        <v>2229</v>
      </c>
      <c r="H18277" s="268" t="s">
        <v>5227</v>
      </c>
      <c r="I18277" s="268" t="s">
        <v>2181</v>
      </c>
      <c r="J18277" s="269">
        <v>-1420.5</v>
      </c>
      <c r="K18277" s="83" t="str">
        <f>IFERROR(IFERROR(VLOOKUP(I18277,'DE-PARA'!B:D,3,0),VLOOKUP(I18277,'DE-PARA'!C:D,2,0)),"NÃO ENCONTRADO")</f>
        <v>Materiais</v>
      </c>
      <c r="L18277" s="50" t="str">
        <f>VLOOKUP(K18277,'Base -Receita-Despesa'!$B:$AS,1,FALSE)</f>
        <v>Materiais</v>
      </c>
    </row>
    <row r="18278" spans="1:12" x14ac:dyDescent="0.3">
      <c r="A18278" s="82" t="str">
        <f t="shared" si="570"/>
        <v>2020</v>
      </c>
      <c r="B18278" s="263" t="s">
        <v>2228</v>
      </c>
      <c r="C18278" s="264" t="s">
        <v>138</v>
      </c>
      <c r="D18278" s="74" t="str">
        <f t="shared" si="571"/>
        <v>abr/2020</v>
      </c>
      <c r="E18278" s="267">
        <v>43938</v>
      </c>
      <c r="F18278" s="285">
        <v>25498</v>
      </c>
      <c r="G18278" s="285" t="s">
        <v>2229</v>
      </c>
      <c r="H18278" s="268" t="s">
        <v>5166</v>
      </c>
      <c r="I18278" s="268" t="s">
        <v>2183</v>
      </c>
      <c r="J18278" s="268">
        <v>-575.6</v>
      </c>
      <c r="K18278" s="83" t="str">
        <f>IFERROR(IFERROR(VLOOKUP(I18278,'DE-PARA'!B:D,3,0),VLOOKUP(I18278,'DE-PARA'!C:D,2,0)),"NÃO ENCONTRADO")</f>
        <v>Materiais</v>
      </c>
      <c r="L18278" s="50" t="str">
        <f>VLOOKUP(K18278,'Base -Receita-Despesa'!$B:$AS,1,FALSE)</f>
        <v>Materiais</v>
      </c>
    </row>
    <row r="18279" spans="1:12" x14ac:dyDescent="0.3">
      <c r="A18279" s="82" t="str">
        <f t="shared" si="570"/>
        <v>2020</v>
      </c>
      <c r="B18279" s="263" t="s">
        <v>2228</v>
      </c>
      <c r="C18279" s="264" t="s">
        <v>138</v>
      </c>
      <c r="D18279" s="74" t="str">
        <f t="shared" si="571"/>
        <v>abr/2020</v>
      </c>
      <c r="E18279" s="267">
        <v>43938</v>
      </c>
      <c r="F18279" s="285">
        <v>36606</v>
      </c>
      <c r="G18279" s="285" t="s">
        <v>2229</v>
      </c>
      <c r="H18279" s="268" t="s">
        <v>5172</v>
      </c>
      <c r="I18279" s="268" t="s">
        <v>2182</v>
      </c>
      <c r="J18279" s="268">
        <v>-737.01</v>
      </c>
      <c r="K18279" s="83" t="str">
        <f>IFERROR(IFERROR(VLOOKUP(I18279,'DE-PARA'!B:D,3,0),VLOOKUP(I18279,'DE-PARA'!C:D,2,0)),"NÃO ENCONTRADO")</f>
        <v>Materiais</v>
      </c>
      <c r="L18279" s="50" t="str">
        <f>VLOOKUP(K18279,'Base -Receita-Despesa'!$B:$AS,1,FALSE)</f>
        <v>Materiais</v>
      </c>
    </row>
    <row r="18280" spans="1:12" x14ac:dyDescent="0.3">
      <c r="A18280" s="82" t="str">
        <f t="shared" si="570"/>
        <v>2020</v>
      </c>
      <c r="B18280" s="263" t="s">
        <v>2228</v>
      </c>
      <c r="C18280" s="264" t="s">
        <v>138</v>
      </c>
      <c r="D18280" s="74" t="str">
        <f t="shared" si="571"/>
        <v>abr/2020</v>
      </c>
      <c r="E18280" s="267">
        <v>43938</v>
      </c>
      <c r="F18280" s="285">
        <v>113771</v>
      </c>
      <c r="G18280" s="285" t="s">
        <v>2229</v>
      </c>
      <c r="H18280" s="268" t="s">
        <v>528</v>
      </c>
      <c r="I18280" s="268" t="s">
        <v>2182</v>
      </c>
      <c r="J18280" s="269">
        <v>-1950</v>
      </c>
      <c r="K18280" s="83" t="str">
        <f>IFERROR(IFERROR(VLOOKUP(I18280,'DE-PARA'!B:D,3,0),VLOOKUP(I18280,'DE-PARA'!C:D,2,0)),"NÃO ENCONTRADO")</f>
        <v>Materiais</v>
      </c>
      <c r="L18280" s="50" t="str">
        <f>VLOOKUP(K18280,'Base -Receita-Despesa'!$B:$AS,1,FALSE)</f>
        <v>Materiais</v>
      </c>
    </row>
    <row r="18281" spans="1:12" x14ac:dyDescent="0.3">
      <c r="A18281" s="82" t="str">
        <f t="shared" si="570"/>
        <v>2020</v>
      </c>
      <c r="B18281" s="263" t="s">
        <v>2228</v>
      </c>
      <c r="C18281" s="264" t="s">
        <v>138</v>
      </c>
      <c r="D18281" s="74" t="str">
        <f t="shared" si="571"/>
        <v>abr/2020</v>
      </c>
      <c r="E18281" s="267">
        <v>43938</v>
      </c>
      <c r="F18281" s="285">
        <v>102027</v>
      </c>
      <c r="G18281" s="285" t="s">
        <v>2229</v>
      </c>
      <c r="H18281" s="268" t="s">
        <v>5501</v>
      </c>
      <c r="I18281" s="268" t="s">
        <v>2182</v>
      </c>
      <c r="J18281" s="268">
        <v>-810</v>
      </c>
      <c r="K18281" s="83" t="str">
        <f>IFERROR(IFERROR(VLOOKUP(I18281,'DE-PARA'!B:D,3,0),VLOOKUP(I18281,'DE-PARA'!C:D,2,0)),"NÃO ENCONTRADO")</f>
        <v>Materiais</v>
      </c>
      <c r="L18281" s="50" t="str">
        <f>VLOOKUP(K18281,'Base -Receita-Despesa'!$B:$AS,1,FALSE)</f>
        <v>Materiais</v>
      </c>
    </row>
    <row r="18282" spans="1:12" x14ac:dyDescent="0.3">
      <c r="A18282" s="82" t="str">
        <f t="shared" ref="A18282:A18345" si="572">IF(K18282="NÃO ENCONTRADO",0,RIGHT(D18282,4))</f>
        <v>2020</v>
      </c>
      <c r="B18282" s="263" t="s">
        <v>2228</v>
      </c>
      <c r="C18282" s="264" t="s">
        <v>138</v>
      </c>
      <c r="D18282" s="74" t="str">
        <f t="shared" si="571"/>
        <v>abr/2020</v>
      </c>
      <c r="E18282" s="267">
        <v>43938</v>
      </c>
      <c r="F18282" s="285">
        <v>19980</v>
      </c>
      <c r="G18282" s="285" t="s">
        <v>2229</v>
      </c>
      <c r="H18282" s="268" t="s">
        <v>3145</v>
      </c>
      <c r="I18282" s="268" t="s">
        <v>2182</v>
      </c>
      <c r="J18282" s="269">
        <v>-1035</v>
      </c>
      <c r="K18282" s="83" t="str">
        <f>IFERROR(IFERROR(VLOOKUP(I18282,'DE-PARA'!B:D,3,0),VLOOKUP(I18282,'DE-PARA'!C:D,2,0)),"NÃO ENCONTRADO")</f>
        <v>Materiais</v>
      </c>
      <c r="L18282" s="50" t="str">
        <f>VLOOKUP(K18282,'Base -Receita-Despesa'!$B:$AS,1,FALSE)</f>
        <v>Materiais</v>
      </c>
    </row>
    <row r="18283" spans="1:12" x14ac:dyDescent="0.3">
      <c r="A18283" s="82" t="str">
        <f t="shared" si="572"/>
        <v>2020</v>
      </c>
      <c r="B18283" s="263" t="s">
        <v>2228</v>
      </c>
      <c r="C18283" s="264" t="s">
        <v>138</v>
      </c>
      <c r="D18283" s="74" t="str">
        <f t="shared" si="571"/>
        <v>abr/2020</v>
      </c>
      <c r="E18283" s="267">
        <v>43938</v>
      </c>
      <c r="F18283" s="285">
        <v>1185500</v>
      </c>
      <c r="G18283" s="285" t="s">
        <v>2232</v>
      </c>
      <c r="H18283" s="268" t="s">
        <v>5153</v>
      </c>
      <c r="I18283" s="268" t="s">
        <v>2182</v>
      </c>
      <c r="J18283" s="269">
        <v>-3801.37</v>
      </c>
      <c r="K18283" s="83" t="str">
        <f>IFERROR(IFERROR(VLOOKUP(I18283,'DE-PARA'!B:D,3,0),VLOOKUP(I18283,'DE-PARA'!C:D,2,0)),"NÃO ENCONTRADO")</f>
        <v>Materiais</v>
      </c>
      <c r="L18283" s="50" t="str">
        <f>VLOOKUP(K18283,'Base -Receita-Despesa'!$B:$AS,1,FALSE)</f>
        <v>Materiais</v>
      </c>
    </row>
    <row r="18284" spans="1:12" x14ac:dyDescent="0.3">
      <c r="A18284" s="82" t="str">
        <f t="shared" si="572"/>
        <v>2020</v>
      </c>
      <c r="B18284" s="263" t="s">
        <v>2228</v>
      </c>
      <c r="C18284" s="264" t="s">
        <v>138</v>
      </c>
      <c r="D18284" s="74" t="str">
        <f t="shared" si="571"/>
        <v>abr/2020</v>
      </c>
      <c r="E18284" s="267">
        <v>43938</v>
      </c>
      <c r="F18284" s="285">
        <v>51333</v>
      </c>
      <c r="G18284" s="285" t="s">
        <v>2238</v>
      </c>
      <c r="H18284" s="268" t="s">
        <v>4514</v>
      </c>
      <c r="I18284" s="268" t="s">
        <v>2182</v>
      </c>
      <c r="J18284" s="268">
        <v>-391.36</v>
      </c>
      <c r="K18284" s="83" t="str">
        <f>IFERROR(IFERROR(VLOOKUP(I18284,'DE-PARA'!B:D,3,0),VLOOKUP(I18284,'DE-PARA'!C:D,2,0)),"NÃO ENCONTRADO")</f>
        <v>Materiais</v>
      </c>
      <c r="L18284" s="50" t="str">
        <f>VLOOKUP(K18284,'Base -Receita-Despesa'!$B:$AS,1,FALSE)</f>
        <v>Materiais</v>
      </c>
    </row>
    <row r="18285" spans="1:12" x14ac:dyDescent="0.3">
      <c r="A18285" s="82" t="str">
        <f t="shared" si="572"/>
        <v>2020</v>
      </c>
      <c r="B18285" s="263" t="s">
        <v>2228</v>
      </c>
      <c r="C18285" s="264" t="s">
        <v>138</v>
      </c>
      <c r="D18285" s="74" t="str">
        <f t="shared" si="571"/>
        <v>abr/2020</v>
      </c>
      <c r="E18285" s="267">
        <v>43938</v>
      </c>
      <c r="F18285" s="285">
        <v>51332</v>
      </c>
      <c r="G18285" s="285" t="s">
        <v>2232</v>
      </c>
      <c r="H18285" s="268" t="s">
        <v>4514</v>
      </c>
      <c r="I18285" s="268" t="s">
        <v>2181</v>
      </c>
      <c r="J18285" s="269">
        <v>-1679.9</v>
      </c>
      <c r="K18285" s="83" t="str">
        <f>IFERROR(IFERROR(VLOOKUP(I18285,'DE-PARA'!B:D,3,0),VLOOKUP(I18285,'DE-PARA'!C:D,2,0)),"NÃO ENCONTRADO")</f>
        <v>Materiais</v>
      </c>
      <c r="L18285" s="50" t="str">
        <f>VLOOKUP(K18285,'Base -Receita-Despesa'!$B:$AS,1,FALSE)</f>
        <v>Materiais</v>
      </c>
    </row>
    <row r="18286" spans="1:12" x14ac:dyDescent="0.3">
      <c r="A18286" s="82" t="str">
        <f t="shared" si="572"/>
        <v>2020</v>
      </c>
      <c r="B18286" s="263" t="s">
        <v>2228</v>
      </c>
      <c r="C18286" s="264" t="s">
        <v>138</v>
      </c>
      <c r="D18286" s="74" t="str">
        <f t="shared" si="571"/>
        <v>abr/2020</v>
      </c>
      <c r="E18286" s="267">
        <v>43938</v>
      </c>
      <c r="F18286" s="285">
        <v>3714</v>
      </c>
      <c r="G18286" s="285" t="s">
        <v>2229</v>
      </c>
      <c r="H18286" s="268" t="s">
        <v>5164</v>
      </c>
      <c r="I18286" s="268" t="s">
        <v>157</v>
      </c>
      <c r="J18286" s="269">
        <v>-3082.62</v>
      </c>
      <c r="K18286" s="83" t="str">
        <f>IFERROR(IFERROR(VLOOKUP(I18286,'DE-PARA'!B:D,3,0),VLOOKUP(I18286,'DE-PARA'!C:D,2,0)),"NÃO ENCONTRADO")</f>
        <v>Materiais</v>
      </c>
      <c r="L18286" s="50" t="str">
        <f>VLOOKUP(K18286,'Base -Receita-Despesa'!$B:$AS,1,FALSE)</f>
        <v>Materiais</v>
      </c>
    </row>
    <row r="18287" spans="1:12" x14ac:dyDescent="0.3">
      <c r="A18287" s="82" t="str">
        <f t="shared" si="572"/>
        <v>2020</v>
      </c>
      <c r="B18287" s="263" t="s">
        <v>2228</v>
      </c>
      <c r="C18287" s="264" t="s">
        <v>138</v>
      </c>
      <c r="D18287" s="74" t="str">
        <f t="shared" si="571"/>
        <v>abr/2020</v>
      </c>
      <c r="E18287" s="267">
        <v>43938</v>
      </c>
      <c r="F18287" s="285">
        <v>3715</v>
      </c>
      <c r="G18287" s="285" t="s">
        <v>2229</v>
      </c>
      <c r="H18287" s="268" t="s">
        <v>5164</v>
      </c>
      <c r="I18287" s="268" t="s">
        <v>157</v>
      </c>
      <c r="J18287" s="269">
        <v>-1250.4000000000001</v>
      </c>
      <c r="K18287" s="83" t="str">
        <f>IFERROR(IFERROR(VLOOKUP(I18287,'DE-PARA'!B:D,3,0),VLOOKUP(I18287,'DE-PARA'!C:D,2,0)),"NÃO ENCONTRADO")</f>
        <v>Materiais</v>
      </c>
      <c r="L18287" s="50" t="str">
        <f>VLOOKUP(K18287,'Base -Receita-Despesa'!$B:$AS,1,FALSE)</f>
        <v>Materiais</v>
      </c>
    </row>
    <row r="18288" spans="1:12" x14ac:dyDescent="0.3">
      <c r="A18288" s="82" t="str">
        <f t="shared" si="572"/>
        <v>2020</v>
      </c>
      <c r="B18288" s="263" t="s">
        <v>2228</v>
      </c>
      <c r="C18288" s="264" t="s">
        <v>138</v>
      </c>
      <c r="D18288" s="74" t="str">
        <f t="shared" si="571"/>
        <v>abr/2020</v>
      </c>
      <c r="E18288" s="267">
        <v>43938</v>
      </c>
      <c r="F18288" s="285">
        <v>179654</v>
      </c>
      <c r="G18288" s="285" t="s">
        <v>2229</v>
      </c>
      <c r="H18288" s="268" t="s">
        <v>5214</v>
      </c>
      <c r="I18288" s="268" t="s">
        <v>145</v>
      </c>
      <c r="J18288" s="268">
        <v>-597.97</v>
      </c>
      <c r="K18288" s="83" t="str">
        <f>IFERROR(IFERROR(VLOOKUP(I18288,'DE-PARA'!B:D,3,0),VLOOKUP(I18288,'DE-PARA'!C:D,2,0)),"NÃO ENCONTRADO")</f>
        <v>Serviços</v>
      </c>
      <c r="L18288" s="50" t="str">
        <f>VLOOKUP(K18288,'Base -Receita-Despesa'!$B:$AS,1,FALSE)</f>
        <v>Serviços</v>
      </c>
    </row>
    <row r="18289" spans="1:12" x14ac:dyDescent="0.3">
      <c r="A18289" s="82" t="str">
        <f t="shared" si="572"/>
        <v>2020</v>
      </c>
      <c r="B18289" s="263" t="s">
        <v>2228</v>
      </c>
      <c r="C18289" s="264" t="s">
        <v>138</v>
      </c>
      <c r="D18289" s="74" t="str">
        <f t="shared" si="571"/>
        <v>abr/2020</v>
      </c>
      <c r="E18289" s="267">
        <v>43938</v>
      </c>
      <c r="F18289" s="285">
        <v>2945</v>
      </c>
      <c r="G18289" s="285" t="s">
        <v>2229</v>
      </c>
      <c r="H18289" s="268" t="s">
        <v>2322</v>
      </c>
      <c r="I18289" s="268" t="s">
        <v>120</v>
      </c>
      <c r="J18289" s="269">
        <v>-1321.75</v>
      </c>
      <c r="K18289" s="83" t="str">
        <f>IFERROR(IFERROR(VLOOKUP(I18289,'DE-PARA'!B:D,3,0),VLOOKUP(I18289,'DE-PARA'!C:D,2,0)),"NÃO ENCONTRADO")</f>
        <v>Serviços</v>
      </c>
      <c r="L18289" s="50" t="str">
        <f>VLOOKUP(K18289,'Base -Receita-Despesa'!$B:$AS,1,FALSE)</f>
        <v>Serviços</v>
      </c>
    </row>
    <row r="18290" spans="1:12" x14ac:dyDescent="0.3">
      <c r="A18290" s="82" t="str">
        <f t="shared" si="572"/>
        <v>2020</v>
      </c>
      <c r="B18290" s="263" t="s">
        <v>2228</v>
      </c>
      <c r="C18290" s="264" t="s">
        <v>138</v>
      </c>
      <c r="D18290" s="74" t="str">
        <f t="shared" si="571"/>
        <v>abr/2020</v>
      </c>
      <c r="E18290" s="267">
        <v>43938</v>
      </c>
      <c r="F18290" s="285">
        <v>301490</v>
      </c>
      <c r="G18290" s="285" t="s">
        <v>2232</v>
      </c>
      <c r="H18290" s="268" t="s">
        <v>222</v>
      </c>
      <c r="I18290" s="268" t="s">
        <v>2181</v>
      </c>
      <c r="J18290" s="268">
        <v>-310.2</v>
      </c>
      <c r="K18290" s="83" t="str">
        <f>IFERROR(IFERROR(VLOOKUP(I18290,'DE-PARA'!B:D,3,0),VLOOKUP(I18290,'DE-PARA'!C:D,2,0)),"NÃO ENCONTRADO")</f>
        <v>Materiais</v>
      </c>
      <c r="L18290" s="50" t="str">
        <f>VLOOKUP(K18290,'Base -Receita-Despesa'!$B:$AS,1,FALSE)</f>
        <v>Materiais</v>
      </c>
    </row>
    <row r="18291" spans="1:12" x14ac:dyDescent="0.3">
      <c r="A18291" s="82" t="str">
        <f t="shared" si="572"/>
        <v>2020</v>
      </c>
      <c r="B18291" s="263" t="s">
        <v>2228</v>
      </c>
      <c r="C18291" s="264" t="s">
        <v>138</v>
      </c>
      <c r="D18291" s="74" t="str">
        <f t="shared" si="571"/>
        <v>abr/2020</v>
      </c>
      <c r="E18291" s="267">
        <v>43938</v>
      </c>
      <c r="F18291" s="285">
        <v>521473</v>
      </c>
      <c r="G18291" s="285" t="s">
        <v>2229</v>
      </c>
      <c r="H18291" s="268" t="s">
        <v>5163</v>
      </c>
      <c r="I18291" s="268" t="s">
        <v>846</v>
      </c>
      <c r="J18291" s="268">
        <v>-225.5</v>
      </c>
      <c r="K18291" s="83" t="str">
        <f>IFERROR(IFERROR(VLOOKUP(I18291,'DE-PARA'!B:D,3,0),VLOOKUP(I18291,'DE-PARA'!C:D,2,0)),"NÃO ENCONTRADO")</f>
        <v>Pessoal</v>
      </c>
      <c r="L18291" s="50" t="str">
        <f>VLOOKUP(K18291,'Base -Receita-Despesa'!$B:$AS,1,FALSE)</f>
        <v>Pessoal</v>
      </c>
    </row>
    <row r="18292" spans="1:12" x14ac:dyDescent="0.3">
      <c r="A18292" s="82" t="str">
        <f t="shared" si="572"/>
        <v>2020</v>
      </c>
      <c r="B18292" s="263" t="s">
        <v>2228</v>
      </c>
      <c r="C18292" s="264" t="s">
        <v>138</v>
      </c>
      <c r="D18292" s="74" t="str">
        <f t="shared" si="571"/>
        <v>abr/2020</v>
      </c>
      <c r="E18292" s="267">
        <v>43938</v>
      </c>
      <c r="F18292" s="285">
        <v>301489</v>
      </c>
      <c r="G18292" s="285" t="s">
        <v>2232</v>
      </c>
      <c r="H18292" s="268" t="s">
        <v>222</v>
      </c>
      <c r="I18292" s="268" t="s">
        <v>2181</v>
      </c>
      <c r="J18292" s="269">
        <v>-1997.39</v>
      </c>
      <c r="K18292" s="83" t="str">
        <f>IFERROR(IFERROR(VLOOKUP(I18292,'DE-PARA'!B:D,3,0),VLOOKUP(I18292,'DE-PARA'!C:D,2,0)),"NÃO ENCONTRADO")</f>
        <v>Materiais</v>
      </c>
      <c r="L18292" s="50" t="str">
        <f>VLOOKUP(K18292,'Base -Receita-Despesa'!$B:$AS,1,FALSE)</f>
        <v>Materiais</v>
      </c>
    </row>
    <row r="18293" spans="1:12" x14ac:dyDescent="0.3">
      <c r="A18293" s="82" t="str">
        <f t="shared" si="572"/>
        <v>2020</v>
      </c>
      <c r="B18293" s="263" t="s">
        <v>2228</v>
      </c>
      <c r="C18293" s="264" t="s">
        <v>138</v>
      </c>
      <c r="D18293" s="74" t="str">
        <f t="shared" si="571"/>
        <v>abr/2020</v>
      </c>
      <c r="E18293" s="267">
        <v>43938</v>
      </c>
      <c r="F18293" s="285">
        <v>118779</v>
      </c>
      <c r="G18293" s="285" t="s">
        <v>2229</v>
      </c>
      <c r="H18293" s="268" t="s">
        <v>2602</v>
      </c>
      <c r="I18293" s="268" t="s">
        <v>2182</v>
      </c>
      <c r="J18293" s="269">
        <v>-1933.92</v>
      </c>
      <c r="K18293" s="83" t="str">
        <f>IFERROR(IFERROR(VLOOKUP(I18293,'DE-PARA'!B:D,3,0),VLOOKUP(I18293,'DE-PARA'!C:D,2,0)),"NÃO ENCONTRADO")</f>
        <v>Materiais</v>
      </c>
      <c r="L18293" s="50" t="str">
        <f>VLOOKUP(K18293,'Base -Receita-Despesa'!$B:$AS,1,FALSE)</f>
        <v>Materiais</v>
      </c>
    </row>
    <row r="18294" spans="1:12" x14ac:dyDescent="0.3">
      <c r="A18294" s="82" t="str">
        <f t="shared" si="572"/>
        <v>2020</v>
      </c>
      <c r="B18294" s="263" t="s">
        <v>2228</v>
      </c>
      <c r="C18294" s="264" t="s">
        <v>138</v>
      </c>
      <c r="D18294" s="74" t="str">
        <f t="shared" si="571"/>
        <v>abr/2020</v>
      </c>
      <c r="E18294" s="267">
        <v>43938</v>
      </c>
      <c r="F18294" s="285">
        <v>3717</v>
      </c>
      <c r="G18294" s="285" t="s">
        <v>2229</v>
      </c>
      <c r="H18294" s="268" t="s">
        <v>5164</v>
      </c>
      <c r="I18294" s="268" t="s">
        <v>157</v>
      </c>
      <c r="J18294" s="269">
        <v>-2360.96</v>
      </c>
      <c r="K18294" s="83" t="str">
        <f>IFERROR(IFERROR(VLOOKUP(I18294,'DE-PARA'!B:D,3,0),VLOOKUP(I18294,'DE-PARA'!C:D,2,0)),"NÃO ENCONTRADO")</f>
        <v>Materiais</v>
      </c>
      <c r="L18294" s="50" t="str">
        <f>VLOOKUP(K18294,'Base -Receita-Despesa'!$B:$AS,1,FALSE)</f>
        <v>Materiais</v>
      </c>
    </row>
    <row r="18295" spans="1:12" x14ac:dyDescent="0.3">
      <c r="A18295" s="82" t="str">
        <f t="shared" si="572"/>
        <v>2020</v>
      </c>
      <c r="B18295" s="263" t="s">
        <v>2228</v>
      </c>
      <c r="C18295" s="264" t="s">
        <v>138</v>
      </c>
      <c r="D18295" s="74" t="str">
        <f t="shared" si="571"/>
        <v>abr/2020</v>
      </c>
      <c r="E18295" s="267">
        <v>43938</v>
      </c>
      <c r="F18295" s="285">
        <v>301306</v>
      </c>
      <c r="G18295" s="285" t="s">
        <v>2232</v>
      </c>
      <c r="H18295" s="268" t="s">
        <v>222</v>
      </c>
      <c r="I18295" s="268" t="s">
        <v>2181</v>
      </c>
      <c r="J18295" s="269">
        <v>-1926.68</v>
      </c>
      <c r="K18295" s="83" t="str">
        <f>IFERROR(IFERROR(VLOOKUP(I18295,'DE-PARA'!B:D,3,0),VLOOKUP(I18295,'DE-PARA'!C:D,2,0)),"NÃO ENCONTRADO")</f>
        <v>Materiais</v>
      </c>
      <c r="L18295" s="50" t="str">
        <f>VLOOKUP(K18295,'Base -Receita-Despesa'!$B:$AS,1,FALSE)</f>
        <v>Materiais</v>
      </c>
    </row>
    <row r="18296" spans="1:12" x14ac:dyDescent="0.3">
      <c r="A18296" s="82" t="str">
        <f t="shared" si="572"/>
        <v>2020</v>
      </c>
      <c r="B18296" s="263" t="s">
        <v>2228</v>
      </c>
      <c r="C18296" s="264" t="s">
        <v>138</v>
      </c>
      <c r="D18296" s="74" t="str">
        <f t="shared" si="571"/>
        <v>abr/2020</v>
      </c>
      <c r="E18296" s="267">
        <v>43938</v>
      </c>
      <c r="F18296" s="285">
        <v>5902</v>
      </c>
      <c r="G18296" s="285" t="s">
        <v>2324</v>
      </c>
      <c r="H18296" s="268" t="s">
        <v>5371</v>
      </c>
      <c r="I18296" s="268" t="s">
        <v>2194</v>
      </c>
      <c r="J18296" s="269">
        <v>-5348</v>
      </c>
      <c r="K18296" s="83" t="str">
        <f>IFERROR(IFERROR(VLOOKUP(I18296,'DE-PARA'!B:D,3,0),VLOOKUP(I18296,'DE-PARA'!C:D,2,0)),"NÃO ENCONTRADO")</f>
        <v>Materiais</v>
      </c>
      <c r="L18296" s="50" t="str">
        <f>VLOOKUP(K18296,'Base -Receita-Despesa'!$B:$AS,1,FALSE)</f>
        <v>Materiais</v>
      </c>
    </row>
    <row r="18297" spans="1:12" x14ac:dyDescent="0.3">
      <c r="A18297" s="82" t="str">
        <f t="shared" si="572"/>
        <v>2020</v>
      </c>
      <c r="B18297" s="263" t="s">
        <v>2228</v>
      </c>
      <c r="C18297" s="264" t="s">
        <v>138</v>
      </c>
      <c r="D18297" s="74" t="str">
        <f t="shared" si="571"/>
        <v>abr/2020</v>
      </c>
      <c r="E18297" s="267">
        <v>43938</v>
      </c>
      <c r="F18297" s="285">
        <v>303822</v>
      </c>
      <c r="G18297" s="285" t="s">
        <v>2229</v>
      </c>
      <c r="H18297" s="268" t="s">
        <v>222</v>
      </c>
      <c r="I18297" s="268" t="s">
        <v>2181</v>
      </c>
      <c r="J18297" s="269">
        <v>-2313.1999999999998</v>
      </c>
      <c r="K18297" s="83" t="str">
        <f>IFERROR(IFERROR(VLOOKUP(I18297,'DE-PARA'!B:D,3,0),VLOOKUP(I18297,'DE-PARA'!C:D,2,0)),"NÃO ENCONTRADO")</f>
        <v>Materiais</v>
      </c>
      <c r="L18297" s="50" t="str">
        <f>VLOOKUP(K18297,'Base -Receita-Despesa'!$B:$AS,1,FALSE)</f>
        <v>Materiais</v>
      </c>
    </row>
    <row r="18298" spans="1:12" x14ac:dyDescent="0.3">
      <c r="A18298" s="82" t="str">
        <f t="shared" si="572"/>
        <v>2020</v>
      </c>
      <c r="B18298" s="263" t="s">
        <v>2228</v>
      </c>
      <c r="C18298" s="264" t="s">
        <v>138</v>
      </c>
      <c r="D18298" s="74" t="str">
        <f t="shared" si="571"/>
        <v>abr/2020</v>
      </c>
      <c r="E18298" s="267">
        <v>43938</v>
      </c>
      <c r="F18298" s="285" t="s">
        <v>5418</v>
      </c>
      <c r="G18298" s="285" t="s">
        <v>2229</v>
      </c>
      <c r="H18298" s="268" t="s">
        <v>5502</v>
      </c>
      <c r="I18298" s="268" t="s">
        <v>194</v>
      </c>
      <c r="J18298" s="269">
        <v>-20894.62</v>
      </c>
      <c r="K18298" s="83" t="str">
        <f>IFERROR(IFERROR(VLOOKUP(I18298,'DE-PARA'!B:D,3,0),VLOOKUP(I18298,'DE-PARA'!C:D,2,0)),"NÃO ENCONTRADO")</f>
        <v>Encargos sobre Folha de Pagamento</v>
      </c>
      <c r="L18298" s="50" t="str">
        <f>VLOOKUP(K18298,'Base -Receita-Despesa'!$B:$AS,1,FALSE)</f>
        <v>Encargos sobre Folha de Pagamento</v>
      </c>
    </row>
    <row r="18299" spans="1:12" x14ac:dyDescent="0.3">
      <c r="A18299" s="82" t="str">
        <f t="shared" si="572"/>
        <v>2020</v>
      </c>
      <c r="B18299" s="263" t="s">
        <v>2228</v>
      </c>
      <c r="C18299" s="264" t="s">
        <v>138</v>
      </c>
      <c r="D18299" s="74" t="str">
        <f t="shared" si="571"/>
        <v>abr/2020</v>
      </c>
      <c r="E18299" s="267">
        <v>43938</v>
      </c>
      <c r="F18299" s="285" t="s">
        <v>5418</v>
      </c>
      <c r="G18299" s="285" t="s">
        <v>2229</v>
      </c>
      <c r="H18299" s="268" t="s">
        <v>5502</v>
      </c>
      <c r="I18299" s="268" t="s">
        <v>562</v>
      </c>
      <c r="J18299" s="269">
        <v>-5495.28</v>
      </c>
      <c r="K18299" s="83" t="str">
        <f>IFERROR(IFERROR(VLOOKUP(I18299,'DE-PARA'!B:D,3,0),VLOOKUP(I18299,'DE-PARA'!C:D,2,0)),"NÃO ENCONTRADO")</f>
        <v>Outras Saídas</v>
      </c>
      <c r="L18299" s="50" t="str">
        <f>VLOOKUP(K18299,'Base -Receita-Despesa'!$B:$AS,1,FALSE)</f>
        <v>Outras Saídas</v>
      </c>
    </row>
    <row r="18300" spans="1:12" x14ac:dyDescent="0.3">
      <c r="A18300" s="82" t="str">
        <f t="shared" si="572"/>
        <v>2020</v>
      </c>
      <c r="B18300" s="263" t="s">
        <v>2228</v>
      </c>
      <c r="C18300" s="264" t="s">
        <v>138</v>
      </c>
      <c r="D18300" s="74" t="str">
        <f t="shared" si="571"/>
        <v>abr/2020</v>
      </c>
      <c r="E18300" s="267">
        <v>43938</v>
      </c>
      <c r="F18300" s="285" t="s">
        <v>5418</v>
      </c>
      <c r="G18300" s="285" t="s">
        <v>2229</v>
      </c>
      <c r="H18300" s="268" t="s">
        <v>5503</v>
      </c>
      <c r="I18300" s="268" t="s">
        <v>194</v>
      </c>
      <c r="J18300" s="269">
        <v>-21392.79</v>
      </c>
      <c r="K18300" s="83" t="str">
        <f>IFERROR(IFERROR(VLOOKUP(I18300,'DE-PARA'!B:D,3,0),VLOOKUP(I18300,'DE-PARA'!C:D,2,0)),"NÃO ENCONTRADO")</f>
        <v>Encargos sobre Folha de Pagamento</v>
      </c>
      <c r="L18300" s="50" t="str">
        <f>VLOOKUP(K18300,'Base -Receita-Despesa'!$B:$AS,1,FALSE)</f>
        <v>Encargos sobre Folha de Pagamento</v>
      </c>
    </row>
    <row r="18301" spans="1:12" x14ac:dyDescent="0.3">
      <c r="A18301" s="82" t="str">
        <f t="shared" si="572"/>
        <v>2020</v>
      </c>
      <c r="B18301" s="263" t="s">
        <v>2228</v>
      </c>
      <c r="C18301" s="264" t="s">
        <v>138</v>
      </c>
      <c r="D18301" s="74" t="str">
        <f t="shared" si="571"/>
        <v>abr/2020</v>
      </c>
      <c r="E18301" s="267">
        <v>43938</v>
      </c>
      <c r="F18301" s="285" t="s">
        <v>5418</v>
      </c>
      <c r="G18301" s="285" t="s">
        <v>2229</v>
      </c>
      <c r="H18301" s="268" t="s">
        <v>5503</v>
      </c>
      <c r="I18301" s="268" t="s">
        <v>562</v>
      </c>
      <c r="J18301" s="269">
        <v>-5515.05</v>
      </c>
      <c r="K18301" s="83" t="str">
        <f>IFERROR(IFERROR(VLOOKUP(I18301,'DE-PARA'!B:D,3,0),VLOOKUP(I18301,'DE-PARA'!C:D,2,0)),"NÃO ENCONTRADO")</f>
        <v>Outras Saídas</v>
      </c>
      <c r="L18301" s="50" t="str">
        <f>VLOOKUP(K18301,'Base -Receita-Despesa'!$B:$AS,1,FALSE)</f>
        <v>Outras Saídas</v>
      </c>
    </row>
    <row r="18302" spans="1:12" x14ac:dyDescent="0.3">
      <c r="A18302" s="82" t="str">
        <f t="shared" si="572"/>
        <v>2020</v>
      </c>
      <c r="B18302" s="263" t="s">
        <v>2228</v>
      </c>
      <c r="C18302" s="264" t="s">
        <v>138</v>
      </c>
      <c r="D18302" s="74" t="str">
        <f t="shared" si="571"/>
        <v>abr/2020</v>
      </c>
      <c r="E18302" s="267">
        <v>43938</v>
      </c>
      <c r="F18302" s="285" t="s">
        <v>5420</v>
      </c>
      <c r="G18302" s="285" t="s">
        <v>2229</v>
      </c>
      <c r="H18302" s="268" t="s">
        <v>5504</v>
      </c>
      <c r="I18302" s="268" t="s">
        <v>194</v>
      </c>
      <c r="J18302" s="269">
        <v>-21285.87</v>
      </c>
      <c r="K18302" s="83" t="str">
        <f>IFERROR(IFERROR(VLOOKUP(I18302,'DE-PARA'!B:D,3,0),VLOOKUP(I18302,'DE-PARA'!C:D,2,0)),"NÃO ENCONTRADO")</f>
        <v>Encargos sobre Folha de Pagamento</v>
      </c>
      <c r="L18302" s="50" t="str">
        <f>VLOOKUP(K18302,'Base -Receita-Despesa'!$B:$AS,1,FALSE)</f>
        <v>Encargos sobre Folha de Pagamento</v>
      </c>
    </row>
    <row r="18303" spans="1:12" x14ac:dyDescent="0.3">
      <c r="A18303" s="82" t="str">
        <f t="shared" si="572"/>
        <v>2020</v>
      </c>
      <c r="B18303" s="263" t="s">
        <v>2228</v>
      </c>
      <c r="C18303" s="264" t="s">
        <v>138</v>
      </c>
      <c r="D18303" s="74" t="str">
        <f t="shared" si="571"/>
        <v>abr/2020</v>
      </c>
      <c r="E18303" s="267">
        <v>43938</v>
      </c>
      <c r="F18303" s="285" t="s">
        <v>5420</v>
      </c>
      <c r="G18303" s="285" t="s">
        <v>2229</v>
      </c>
      <c r="H18303" s="268" t="s">
        <v>5504</v>
      </c>
      <c r="I18303" s="268" t="s">
        <v>562</v>
      </c>
      <c r="J18303" s="269">
        <v>-5598.17</v>
      </c>
      <c r="K18303" s="83" t="str">
        <f>IFERROR(IFERROR(VLOOKUP(I18303,'DE-PARA'!B:D,3,0),VLOOKUP(I18303,'DE-PARA'!C:D,2,0)),"NÃO ENCONTRADO")</f>
        <v>Outras Saídas</v>
      </c>
      <c r="L18303" s="50" t="str">
        <f>VLOOKUP(K18303,'Base -Receita-Despesa'!$B:$AS,1,FALSE)</f>
        <v>Outras Saídas</v>
      </c>
    </row>
    <row r="18304" spans="1:12" x14ac:dyDescent="0.3">
      <c r="A18304" s="82" t="str">
        <f t="shared" si="572"/>
        <v>2020</v>
      </c>
      <c r="B18304" s="263" t="s">
        <v>2228</v>
      </c>
      <c r="C18304" s="264" t="s">
        <v>138</v>
      </c>
      <c r="D18304" s="74" t="str">
        <f t="shared" si="571"/>
        <v>abr/2020</v>
      </c>
      <c r="E18304" s="267">
        <v>43938</v>
      </c>
      <c r="F18304" s="285" t="s">
        <v>5420</v>
      </c>
      <c r="G18304" s="285" t="s">
        <v>2229</v>
      </c>
      <c r="H18304" s="268" t="s">
        <v>5505</v>
      </c>
      <c r="I18304" s="268" t="s">
        <v>194</v>
      </c>
      <c r="J18304" s="269">
        <v>-88142.46</v>
      </c>
      <c r="K18304" s="83" t="str">
        <f>IFERROR(IFERROR(VLOOKUP(I18304,'DE-PARA'!B:D,3,0),VLOOKUP(I18304,'DE-PARA'!C:D,2,0)),"NÃO ENCONTRADO")</f>
        <v>Encargos sobre Folha de Pagamento</v>
      </c>
      <c r="L18304" s="50" t="str">
        <f>VLOOKUP(K18304,'Base -Receita-Despesa'!$B:$AS,1,FALSE)</f>
        <v>Encargos sobre Folha de Pagamento</v>
      </c>
    </row>
    <row r="18305" spans="1:12" x14ac:dyDescent="0.3">
      <c r="A18305" s="82" t="str">
        <f t="shared" si="572"/>
        <v>2020</v>
      </c>
      <c r="B18305" s="263" t="s">
        <v>2228</v>
      </c>
      <c r="C18305" s="264" t="s">
        <v>138</v>
      </c>
      <c r="D18305" s="74" t="str">
        <f t="shared" si="571"/>
        <v>abr/2020</v>
      </c>
      <c r="E18305" s="267">
        <v>43938</v>
      </c>
      <c r="F18305" s="285" t="s">
        <v>5420</v>
      </c>
      <c r="G18305" s="285" t="s">
        <v>2229</v>
      </c>
      <c r="H18305" s="268" t="s">
        <v>5505</v>
      </c>
      <c r="I18305" s="268" t="s">
        <v>562</v>
      </c>
      <c r="J18305" s="269">
        <v>-22723.119999999999</v>
      </c>
      <c r="K18305" s="83" t="str">
        <f>IFERROR(IFERROR(VLOOKUP(I18305,'DE-PARA'!B:D,3,0),VLOOKUP(I18305,'DE-PARA'!C:D,2,0)),"NÃO ENCONTRADO")</f>
        <v>Outras Saídas</v>
      </c>
      <c r="L18305" s="50" t="str">
        <f>VLOOKUP(K18305,'Base -Receita-Despesa'!$B:$AS,1,FALSE)</f>
        <v>Outras Saídas</v>
      </c>
    </row>
    <row r="18306" spans="1:12" x14ac:dyDescent="0.3">
      <c r="A18306" s="82" t="str">
        <f t="shared" si="572"/>
        <v>2020</v>
      </c>
      <c r="B18306" s="263" t="s">
        <v>2228</v>
      </c>
      <c r="C18306" s="264" t="s">
        <v>138</v>
      </c>
      <c r="D18306" s="74" t="str">
        <f t="shared" si="571"/>
        <v>abr/2020</v>
      </c>
      <c r="E18306" s="267">
        <v>43938</v>
      </c>
      <c r="F18306" s="285" t="s">
        <v>5420</v>
      </c>
      <c r="G18306" s="285" t="s">
        <v>2229</v>
      </c>
      <c r="H18306" s="268" t="s">
        <v>5506</v>
      </c>
      <c r="I18306" s="268" t="s">
        <v>194</v>
      </c>
      <c r="J18306" s="269">
        <v>-67837.149999999994</v>
      </c>
      <c r="K18306" s="83" t="str">
        <f>IFERROR(IFERROR(VLOOKUP(I18306,'DE-PARA'!B:D,3,0),VLOOKUP(I18306,'DE-PARA'!C:D,2,0)),"NÃO ENCONTRADO")</f>
        <v>Encargos sobre Folha de Pagamento</v>
      </c>
      <c r="L18306" s="50" t="str">
        <f>VLOOKUP(K18306,'Base -Receita-Despesa'!$B:$AS,1,FALSE)</f>
        <v>Encargos sobre Folha de Pagamento</v>
      </c>
    </row>
    <row r="18307" spans="1:12" x14ac:dyDescent="0.3">
      <c r="A18307" s="82" t="str">
        <f t="shared" si="572"/>
        <v>2020</v>
      </c>
      <c r="B18307" s="263" t="s">
        <v>2228</v>
      </c>
      <c r="C18307" s="264" t="s">
        <v>138</v>
      </c>
      <c r="D18307" s="74" t="str">
        <f t="shared" si="571"/>
        <v>abr/2020</v>
      </c>
      <c r="E18307" s="267">
        <v>43938</v>
      </c>
      <c r="F18307" s="285" t="s">
        <v>5418</v>
      </c>
      <c r="G18307" s="285" t="s">
        <v>2229</v>
      </c>
      <c r="H18307" s="268" t="s">
        <v>5507</v>
      </c>
      <c r="I18307" s="268" t="s">
        <v>194</v>
      </c>
      <c r="J18307" s="269">
        <v>-12214.17</v>
      </c>
      <c r="K18307" s="83" t="str">
        <f>IFERROR(IFERROR(VLOOKUP(I18307,'DE-PARA'!B:D,3,0),VLOOKUP(I18307,'DE-PARA'!C:D,2,0)),"NÃO ENCONTRADO")</f>
        <v>Encargos sobre Folha de Pagamento</v>
      </c>
      <c r="L18307" s="50" t="str">
        <f>VLOOKUP(K18307,'Base -Receita-Despesa'!$B:$AS,1,FALSE)</f>
        <v>Encargos sobre Folha de Pagamento</v>
      </c>
    </row>
    <row r="18308" spans="1:12" x14ac:dyDescent="0.3">
      <c r="A18308" s="82" t="str">
        <f t="shared" si="572"/>
        <v>2020</v>
      </c>
      <c r="B18308" s="263" t="s">
        <v>2228</v>
      </c>
      <c r="C18308" s="264" t="s">
        <v>138</v>
      </c>
      <c r="D18308" s="74" t="str">
        <f t="shared" ref="D18308:D18371" si="573">TEXT(E18308,"mmm/aaaa")</f>
        <v>abr/2020</v>
      </c>
      <c r="E18308" s="267">
        <v>43938</v>
      </c>
      <c r="F18308" s="285" t="s">
        <v>4622</v>
      </c>
      <c r="G18308" s="285" t="s">
        <v>2229</v>
      </c>
      <c r="H18308" s="268" t="s">
        <v>5508</v>
      </c>
      <c r="I18308" s="268" t="s">
        <v>194</v>
      </c>
      <c r="J18308" s="269">
        <v>-3569.45</v>
      </c>
      <c r="K18308" s="83" t="str">
        <f>IFERROR(IFERROR(VLOOKUP(I18308,'DE-PARA'!B:D,3,0),VLOOKUP(I18308,'DE-PARA'!C:D,2,0)),"NÃO ENCONTRADO")</f>
        <v>Encargos sobre Folha de Pagamento</v>
      </c>
      <c r="L18308" s="50" t="str">
        <f>VLOOKUP(K18308,'Base -Receita-Despesa'!$B:$AS,1,FALSE)</f>
        <v>Encargos sobre Folha de Pagamento</v>
      </c>
    </row>
    <row r="18309" spans="1:12" x14ac:dyDescent="0.3">
      <c r="A18309" s="82" t="str">
        <f t="shared" si="572"/>
        <v>2020</v>
      </c>
      <c r="B18309" s="263" t="s">
        <v>2228</v>
      </c>
      <c r="C18309" s="264" t="s">
        <v>138</v>
      </c>
      <c r="D18309" s="74" t="str">
        <f t="shared" si="573"/>
        <v>abr/2020</v>
      </c>
      <c r="E18309" s="267">
        <v>43938</v>
      </c>
      <c r="F18309" s="285" t="s">
        <v>4565</v>
      </c>
      <c r="G18309" s="285" t="s">
        <v>2229</v>
      </c>
      <c r="H18309" s="268" t="s">
        <v>5509</v>
      </c>
      <c r="I18309" s="268" t="s">
        <v>194</v>
      </c>
      <c r="J18309" s="269">
        <v>-26348.35</v>
      </c>
      <c r="K18309" s="83" t="str">
        <f>IFERROR(IFERROR(VLOOKUP(I18309,'DE-PARA'!B:D,3,0),VLOOKUP(I18309,'DE-PARA'!C:D,2,0)),"NÃO ENCONTRADO")</f>
        <v>Encargos sobre Folha de Pagamento</v>
      </c>
      <c r="L18309" s="50" t="str">
        <f>VLOOKUP(K18309,'Base -Receita-Despesa'!$B:$AS,1,FALSE)</f>
        <v>Encargos sobre Folha de Pagamento</v>
      </c>
    </row>
    <row r="18310" spans="1:12" x14ac:dyDescent="0.3">
      <c r="A18310" s="82" t="str">
        <f t="shared" si="572"/>
        <v>2020</v>
      </c>
      <c r="B18310" s="263" t="s">
        <v>2228</v>
      </c>
      <c r="C18310" s="264" t="s">
        <v>138</v>
      </c>
      <c r="D18310" s="74" t="str">
        <f t="shared" si="573"/>
        <v>abr/2020</v>
      </c>
      <c r="E18310" s="267">
        <v>43938</v>
      </c>
      <c r="F18310" s="285" t="s">
        <v>5510</v>
      </c>
      <c r="G18310" s="285" t="s">
        <v>2229</v>
      </c>
      <c r="H18310" s="268" t="s">
        <v>4736</v>
      </c>
      <c r="I18310" s="268" t="s">
        <v>179</v>
      </c>
      <c r="J18310" s="269">
        <v>-2827.31</v>
      </c>
      <c r="K18310" s="83" t="str">
        <f>IFERROR(IFERROR(VLOOKUP(I18310,'DE-PARA'!B:D,3,0),VLOOKUP(I18310,'DE-PARA'!C:D,2,0)),"NÃO ENCONTRADO")</f>
        <v>Serviços</v>
      </c>
      <c r="L18310" s="50" t="str">
        <f>VLOOKUP(K18310,'Base -Receita-Despesa'!$B:$AS,1,FALSE)</f>
        <v>Serviços</v>
      </c>
    </row>
    <row r="18311" spans="1:12" x14ac:dyDescent="0.3">
      <c r="A18311" s="82" t="str">
        <f t="shared" si="572"/>
        <v>2020</v>
      </c>
      <c r="B18311" s="263" t="s">
        <v>2228</v>
      </c>
      <c r="C18311" s="264" t="s">
        <v>138</v>
      </c>
      <c r="D18311" s="74" t="str">
        <f t="shared" si="573"/>
        <v>abr/2020</v>
      </c>
      <c r="E18311" s="267">
        <v>43938</v>
      </c>
      <c r="F18311" s="285" t="s">
        <v>5510</v>
      </c>
      <c r="G18311" s="285" t="s">
        <v>2229</v>
      </c>
      <c r="H18311" s="268" t="s">
        <v>4736</v>
      </c>
      <c r="I18311" s="268" t="s">
        <v>562</v>
      </c>
      <c r="J18311" s="268">
        <v>-743.58</v>
      </c>
      <c r="K18311" s="83" t="str">
        <f>IFERROR(IFERROR(VLOOKUP(I18311,'DE-PARA'!B:D,3,0),VLOOKUP(I18311,'DE-PARA'!C:D,2,0)),"NÃO ENCONTRADO")</f>
        <v>Outras Saídas</v>
      </c>
      <c r="L18311" s="50" t="str">
        <f>VLOOKUP(K18311,'Base -Receita-Despesa'!$B:$AS,1,FALSE)</f>
        <v>Outras Saídas</v>
      </c>
    </row>
    <row r="18312" spans="1:12" x14ac:dyDescent="0.3">
      <c r="A18312" s="82" t="str">
        <f t="shared" si="572"/>
        <v>2020</v>
      </c>
      <c r="B18312" s="263" t="s">
        <v>2228</v>
      </c>
      <c r="C18312" s="264" t="s">
        <v>138</v>
      </c>
      <c r="D18312" s="74" t="str">
        <f t="shared" si="573"/>
        <v>abr/2020</v>
      </c>
      <c r="E18312" s="267">
        <v>43938</v>
      </c>
      <c r="F18312" s="285" t="s">
        <v>2477</v>
      </c>
      <c r="G18312" s="285" t="s">
        <v>2229</v>
      </c>
      <c r="H18312" s="268" t="s">
        <v>4736</v>
      </c>
      <c r="I18312" s="268" t="s">
        <v>188</v>
      </c>
      <c r="J18312" s="269">
        <v>-2805</v>
      </c>
      <c r="K18312" s="83" t="str">
        <f>IFERROR(IFERROR(VLOOKUP(I18312,'DE-PARA'!B:D,3,0),VLOOKUP(I18312,'DE-PARA'!C:D,2,0)),"NÃO ENCONTRADO")</f>
        <v>Serviços</v>
      </c>
      <c r="L18312" s="50" t="str">
        <f>VLOOKUP(K18312,'Base -Receita-Despesa'!$B:$AS,1,FALSE)</f>
        <v>Serviços</v>
      </c>
    </row>
    <row r="18313" spans="1:12" x14ac:dyDescent="0.3">
      <c r="A18313" s="82" t="str">
        <f t="shared" si="572"/>
        <v>2020</v>
      </c>
      <c r="B18313" s="263" t="s">
        <v>2228</v>
      </c>
      <c r="C18313" s="264" t="s">
        <v>138</v>
      </c>
      <c r="D18313" s="74" t="str">
        <f t="shared" si="573"/>
        <v>abr/2020</v>
      </c>
      <c r="E18313" s="267">
        <v>43938</v>
      </c>
      <c r="F18313" s="285" t="s">
        <v>2477</v>
      </c>
      <c r="G18313" s="285" t="s">
        <v>2229</v>
      </c>
      <c r="H18313" s="268" t="s">
        <v>4736</v>
      </c>
      <c r="I18313" s="268" t="s">
        <v>562</v>
      </c>
      <c r="J18313" s="268">
        <v>-737.71</v>
      </c>
      <c r="K18313" s="83" t="str">
        <f>IFERROR(IFERROR(VLOOKUP(I18313,'DE-PARA'!B:D,3,0),VLOOKUP(I18313,'DE-PARA'!C:D,2,0)),"NÃO ENCONTRADO")</f>
        <v>Outras Saídas</v>
      </c>
      <c r="L18313" s="50" t="str">
        <f>VLOOKUP(K18313,'Base -Receita-Despesa'!$B:$AS,1,FALSE)</f>
        <v>Outras Saídas</v>
      </c>
    </row>
    <row r="18314" spans="1:12" x14ac:dyDescent="0.3">
      <c r="A18314" s="82" t="str">
        <f t="shared" si="572"/>
        <v>2020</v>
      </c>
      <c r="B18314" s="263" t="s">
        <v>2228</v>
      </c>
      <c r="C18314" s="264" t="s">
        <v>138</v>
      </c>
      <c r="D18314" s="74" t="str">
        <f t="shared" si="573"/>
        <v>abr/2020</v>
      </c>
      <c r="E18314" s="267">
        <v>43938</v>
      </c>
      <c r="F18314" s="285" t="s">
        <v>2478</v>
      </c>
      <c r="G18314" s="285" t="s">
        <v>2229</v>
      </c>
      <c r="H18314" s="268" t="s">
        <v>4736</v>
      </c>
      <c r="I18314" s="268" t="s">
        <v>188</v>
      </c>
      <c r="J18314" s="269">
        <v>-1676.24</v>
      </c>
      <c r="K18314" s="83" t="str">
        <f>IFERROR(IFERROR(VLOOKUP(I18314,'DE-PARA'!B:D,3,0),VLOOKUP(I18314,'DE-PARA'!C:D,2,0)),"NÃO ENCONTRADO")</f>
        <v>Serviços</v>
      </c>
      <c r="L18314" s="50" t="str">
        <f>VLOOKUP(K18314,'Base -Receita-Despesa'!$B:$AS,1,FALSE)</f>
        <v>Serviços</v>
      </c>
    </row>
    <row r="18315" spans="1:12" x14ac:dyDescent="0.3">
      <c r="A18315" s="82" t="str">
        <f t="shared" si="572"/>
        <v>2020</v>
      </c>
      <c r="B18315" s="263" t="s">
        <v>2228</v>
      </c>
      <c r="C18315" s="264" t="s">
        <v>138</v>
      </c>
      <c r="D18315" s="74" t="str">
        <f t="shared" si="573"/>
        <v>abr/2020</v>
      </c>
      <c r="E18315" s="267">
        <v>43938</v>
      </c>
      <c r="F18315" s="285" t="s">
        <v>2478</v>
      </c>
      <c r="G18315" s="285" t="s">
        <v>2229</v>
      </c>
      <c r="H18315" s="268" t="s">
        <v>4736</v>
      </c>
      <c r="I18315" s="268" t="s">
        <v>562</v>
      </c>
      <c r="J18315" s="268">
        <v>-440.84</v>
      </c>
      <c r="K18315" s="83" t="str">
        <f>IFERROR(IFERROR(VLOOKUP(I18315,'DE-PARA'!B:D,3,0),VLOOKUP(I18315,'DE-PARA'!C:D,2,0)),"NÃO ENCONTRADO")</f>
        <v>Outras Saídas</v>
      </c>
      <c r="L18315" s="50" t="str">
        <f>VLOOKUP(K18315,'Base -Receita-Despesa'!$B:$AS,1,FALSE)</f>
        <v>Outras Saídas</v>
      </c>
    </row>
    <row r="18316" spans="1:12" x14ac:dyDescent="0.3">
      <c r="A18316" s="82" t="str">
        <f t="shared" si="572"/>
        <v>2020</v>
      </c>
      <c r="B18316" s="263" t="s">
        <v>2228</v>
      </c>
      <c r="C18316" s="264" t="s">
        <v>138</v>
      </c>
      <c r="D18316" s="74" t="str">
        <f t="shared" si="573"/>
        <v>abr/2020</v>
      </c>
      <c r="E18316" s="267">
        <v>43938</v>
      </c>
      <c r="F18316" s="285" t="s">
        <v>5114</v>
      </c>
      <c r="G18316" s="285" t="s">
        <v>2229</v>
      </c>
      <c r="H18316" s="268" t="s">
        <v>4753</v>
      </c>
      <c r="I18316" s="268" t="s">
        <v>2176</v>
      </c>
      <c r="J18316" s="269">
        <v>-8740</v>
      </c>
      <c r="K18316" s="83" t="str">
        <f>IFERROR(IFERROR(VLOOKUP(I18316,'DE-PARA'!B:D,3,0),VLOOKUP(I18316,'DE-PARA'!C:D,2,0)),"NÃO ENCONTRADO")</f>
        <v>Pessoal</v>
      </c>
      <c r="L18316" s="50" t="str">
        <f>VLOOKUP(K18316,'Base -Receita-Despesa'!$B:$AS,1,FALSE)</f>
        <v>Pessoal</v>
      </c>
    </row>
    <row r="18317" spans="1:12" x14ac:dyDescent="0.3">
      <c r="A18317" s="82" t="str">
        <f t="shared" si="572"/>
        <v>2020</v>
      </c>
      <c r="B18317" s="263" t="s">
        <v>2228</v>
      </c>
      <c r="C18317" s="264" t="s">
        <v>138</v>
      </c>
      <c r="D18317" s="74" t="str">
        <f t="shared" si="573"/>
        <v>abr/2020</v>
      </c>
      <c r="E18317" s="267">
        <v>43938</v>
      </c>
      <c r="F18317" s="285" t="s">
        <v>5114</v>
      </c>
      <c r="G18317" s="285" t="s">
        <v>2229</v>
      </c>
      <c r="H18317" s="268" t="s">
        <v>4753</v>
      </c>
      <c r="I18317" s="268" t="s">
        <v>562</v>
      </c>
      <c r="J18317" s="269">
        <v>-2298.62</v>
      </c>
      <c r="K18317" s="83" t="str">
        <f>IFERROR(IFERROR(VLOOKUP(I18317,'DE-PARA'!B:D,3,0),VLOOKUP(I18317,'DE-PARA'!C:D,2,0)),"NÃO ENCONTRADO")</f>
        <v>Outras Saídas</v>
      </c>
      <c r="L18317" s="50" t="str">
        <f>VLOOKUP(K18317,'Base -Receita-Despesa'!$B:$AS,1,FALSE)</f>
        <v>Outras Saídas</v>
      </c>
    </row>
    <row r="18318" spans="1:12" x14ac:dyDescent="0.3">
      <c r="A18318" s="82" t="str">
        <f t="shared" si="572"/>
        <v>2020</v>
      </c>
      <c r="B18318" s="263" t="s">
        <v>2228</v>
      </c>
      <c r="C18318" s="264" t="s">
        <v>138</v>
      </c>
      <c r="D18318" s="74" t="str">
        <f t="shared" si="573"/>
        <v>abr/2020</v>
      </c>
      <c r="E18318" s="267">
        <v>43938</v>
      </c>
      <c r="F18318" s="285" t="s">
        <v>5511</v>
      </c>
      <c r="G18318" s="285" t="s">
        <v>2229</v>
      </c>
      <c r="H18318" s="268" t="s">
        <v>4753</v>
      </c>
      <c r="I18318" s="268" t="s">
        <v>2176</v>
      </c>
      <c r="J18318" s="269">
        <v>-21865.35</v>
      </c>
      <c r="K18318" s="83" t="str">
        <f>IFERROR(IFERROR(VLOOKUP(I18318,'DE-PARA'!B:D,3,0),VLOOKUP(I18318,'DE-PARA'!C:D,2,0)),"NÃO ENCONTRADO")</f>
        <v>Pessoal</v>
      </c>
      <c r="L18318" s="50" t="str">
        <f>VLOOKUP(K18318,'Base -Receita-Despesa'!$B:$AS,1,FALSE)</f>
        <v>Pessoal</v>
      </c>
    </row>
    <row r="18319" spans="1:12" x14ac:dyDescent="0.3">
      <c r="A18319" s="82" t="str">
        <f t="shared" si="572"/>
        <v>2020</v>
      </c>
      <c r="B18319" s="263" t="s">
        <v>2228</v>
      </c>
      <c r="C18319" s="264" t="s">
        <v>138</v>
      </c>
      <c r="D18319" s="74" t="str">
        <f t="shared" si="573"/>
        <v>abr/2020</v>
      </c>
      <c r="E18319" s="267">
        <v>43938</v>
      </c>
      <c r="F18319" s="285" t="s">
        <v>5511</v>
      </c>
      <c r="G18319" s="285" t="s">
        <v>2229</v>
      </c>
      <c r="H18319" s="268" t="s">
        <v>4753</v>
      </c>
      <c r="I18319" s="268" t="s">
        <v>562</v>
      </c>
      <c r="J18319" s="269">
        <v>-5750.58</v>
      </c>
      <c r="K18319" s="83" t="str">
        <f>IFERROR(IFERROR(VLOOKUP(I18319,'DE-PARA'!B:D,3,0),VLOOKUP(I18319,'DE-PARA'!C:D,2,0)),"NÃO ENCONTRADO")</f>
        <v>Outras Saídas</v>
      </c>
      <c r="L18319" s="50" t="str">
        <f>VLOOKUP(K18319,'Base -Receita-Despesa'!$B:$AS,1,FALSE)</f>
        <v>Outras Saídas</v>
      </c>
    </row>
    <row r="18320" spans="1:12" x14ac:dyDescent="0.3">
      <c r="A18320" s="82" t="str">
        <f t="shared" si="572"/>
        <v>2020</v>
      </c>
      <c r="B18320" s="263" t="s">
        <v>2228</v>
      </c>
      <c r="C18320" s="264" t="s">
        <v>138</v>
      </c>
      <c r="D18320" s="74" t="str">
        <f t="shared" si="573"/>
        <v>abr/2020</v>
      </c>
      <c r="E18320" s="267">
        <v>43938</v>
      </c>
      <c r="F18320" s="285" t="s">
        <v>3988</v>
      </c>
      <c r="G18320" s="285" t="s">
        <v>2229</v>
      </c>
      <c r="H18320" s="268" t="s">
        <v>4753</v>
      </c>
      <c r="I18320" s="268" t="s">
        <v>2176</v>
      </c>
      <c r="J18320" s="269">
        <v>-28279.35</v>
      </c>
      <c r="K18320" s="83" t="str">
        <f>IFERROR(IFERROR(VLOOKUP(I18320,'DE-PARA'!B:D,3,0),VLOOKUP(I18320,'DE-PARA'!C:D,2,0)),"NÃO ENCONTRADO")</f>
        <v>Pessoal</v>
      </c>
      <c r="L18320" s="50" t="str">
        <f>VLOOKUP(K18320,'Base -Receita-Despesa'!$B:$AS,1,FALSE)</f>
        <v>Pessoal</v>
      </c>
    </row>
    <row r="18321" spans="1:12" x14ac:dyDescent="0.3">
      <c r="A18321" s="82" t="str">
        <f t="shared" si="572"/>
        <v>2020</v>
      </c>
      <c r="B18321" s="263" t="s">
        <v>2228</v>
      </c>
      <c r="C18321" s="264" t="s">
        <v>138</v>
      </c>
      <c r="D18321" s="74" t="str">
        <f t="shared" si="573"/>
        <v>abr/2020</v>
      </c>
      <c r="E18321" s="267">
        <v>43938</v>
      </c>
      <c r="F18321" s="285" t="s">
        <v>3988</v>
      </c>
      <c r="G18321" s="285" t="s">
        <v>2229</v>
      </c>
      <c r="H18321" s="268" t="s">
        <v>4753</v>
      </c>
      <c r="I18321" s="268" t="s">
        <v>562</v>
      </c>
      <c r="J18321" s="269">
        <v>-7437.46</v>
      </c>
      <c r="K18321" s="83" t="str">
        <f>IFERROR(IFERROR(VLOOKUP(I18321,'DE-PARA'!B:D,3,0),VLOOKUP(I18321,'DE-PARA'!C:D,2,0)),"NÃO ENCONTRADO")</f>
        <v>Outras Saídas</v>
      </c>
      <c r="L18321" s="50" t="str">
        <f>VLOOKUP(K18321,'Base -Receita-Despesa'!$B:$AS,1,FALSE)</f>
        <v>Outras Saídas</v>
      </c>
    </row>
    <row r="18322" spans="1:12" x14ac:dyDescent="0.3">
      <c r="A18322" s="82" t="str">
        <f t="shared" si="572"/>
        <v>2020</v>
      </c>
      <c r="B18322" s="263" t="s">
        <v>2228</v>
      </c>
      <c r="C18322" s="264" t="s">
        <v>138</v>
      </c>
      <c r="D18322" s="74" t="str">
        <f t="shared" si="573"/>
        <v>abr/2020</v>
      </c>
      <c r="E18322" s="267">
        <v>43938</v>
      </c>
      <c r="F18322" s="285" t="s">
        <v>5512</v>
      </c>
      <c r="G18322" s="285" t="s">
        <v>2229</v>
      </c>
      <c r="H18322" s="268" t="s">
        <v>4768</v>
      </c>
      <c r="I18322" s="268" t="s">
        <v>118</v>
      </c>
      <c r="J18322" s="269">
        <v>-16143.05</v>
      </c>
      <c r="K18322" s="83" t="str">
        <f>IFERROR(IFERROR(VLOOKUP(I18322,'DE-PARA'!B:D,3,0),VLOOKUP(I18322,'DE-PARA'!C:D,2,0)),"NÃO ENCONTRADO")</f>
        <v>Serviços</v>
      </c>
      <c r="L18322" s="50" t="str">
        <f>VLOOKUP(K18322,'Base -Receita-Despesa'!$B:$AS,1,FALSE)</f>
        <v>Serviços</v>
      </c>
    </row>
    <row r="18323" spans="1:12" x14ac:dyDescent="0.3">
      <c r="A18323" s="82" t="str">
        <f t="shared" si="572"/>
        <v>2020</v>
      </c>
      <c r="B18323" s="263" t="s">
        <v>2228</v>
      </c>
      <c r="C18323" s="264" t="s">
        <v>138</v>
      </c>
      <c r="D18323" s="74" t="str">
        <f t="shared" si="573"/>
        <v>abr/2020</v>
      </c>
      <c r="E18323" s="267">
        <v>43938</v>
      </c>
      <c r="F18323" s="285" t="s">
        <v>5512</v>
      </c>
      <c r="G18323" s="285" t="s">
        <v>2229</v>
      </c>
      <c r="H18323" s="268" t="s">
        <v>4768</v>
      </c>
      <c r="I18323" s="268" t="s">
        <v>562</v>
      </c>
      <c r="J18323" s="269">
        <v>-4245.62</v>
      </c>
      <c r="K18323" s="83" t="str">
        <f>IFERROR(IFERROR(VLOOKUP(I18323,'DE-PARA'!B:D,3,0),VLOOKUP(I18323,'DE-PARA'!C:D,2,0)),"NÃO ENCONTRADO")</f>
        <v>Outras Saídas</v>
      </c>
      <c r="L18323" s="50" t="str">
        <f>VLOOKUP(K18323,'Base -Receita-Despesa'!$B:$AS,1,FALSE)</f>
        <v>Outras Saídas</v>
      </c>
    </row>
    <row r="18324" spans="1:12" x14ac:dyDescent="0.3">
      <c r="A18324" s="82" t="str">
        <f t="shared" si="572"/>
        <v>2020</v>
      </c>
      <c r="B18324" s="263" t="s">
        <v>2228</v>
      </c>
      <c r="C18324" s="264" t="s">
        <v>138</v>
      </c>
      <c r="D18324" s="74" t="str">
        <f t="shared" si="573"/>
        <v>abr/2020</v>
      </c>
      <c r="E18324" s="267">
        <v>43938</v>
      </c>
      <c r="F18324" s="285" t="s">
        <v>5513</v>
      </c>
      <c r="G18324" s="285" t="s">
        <v>2229</v>
      </c>
      <c r="H18324" s="268" t="s">
        <v>180</v>
      </c>
      <c r="I18324" s="268" t="s">
        <v>181</v>
      </c>
      <c r="J18324" s="269">
        <v>-2784.75</v>
      </c>
      <c r="K18324" s="83" t="str">
        <f>IFERROR(IFERROR(VLOOKUP(I18324,'DE-PARA'!B:D,3,0),VLOOKUP(I18324,'DE-PARA'!C:D,2,0)),"NÃO ENCONTRADO")</f>
        <v>Serviços</v>
      </c>
      <c r="L18324" s="50" t="str">
        <f>VLOOKUP(K18324,'Base -Receita-Despesa'!$B:$AS,1,FALSE)</f>
        <v>Serviços</v>
      </c>
    </row>
    <row r="18325" spans="1:12" x14ac:dyDescent="0.3">
      <c r="A18325" s="82" t="str">
        <f t="shared" si="572"/>
        <v>2020</v>
      </c>
      <c r="B18325" s="263" t="s">
        <v>2228</v>
      </c>
      <c r="C18325" s="264" t="s">
        <v>138</v>
      </c>
      <c r="D18325" s="74" t="str">
        <f t="shared" si="573"/>
        <v>abr/2020</v>
      </c>
      <c r="E18325" s="267">
        <v>43938</v>
      </c>
      <c r="F18325" s="285" t="s">
        <v>5513</v>
      </c>
      <c r="G18325" s="285" t="s">
        <v>2229</v>
      </c>
      <c r="H18325" s="268" t="s">
        <v>180</v>
      </c>
      <c r="I18325" s="268" t="s">
        <v>562</v>
      </c>
      <c r="J18325" s="268">
        <v>-732.38</v>
      </c>
      <c r="K18325" s="83" t="str">
        <f>IFERROR(IFERROR(VLOOKUP(I18325,'DE-PARA'!B:D,3,0),VLOOKUP(I18325,'DE-PARA'!C:D,2,0)),"NÃO ENCONTRADO")</f>
        <v>Outras Saídas</v>
      </c>
      <c r="L18325" s="50" t="str">
        <f>VLOOKUP(K18325,'Base -Receita-Despesa'!$B:$AS,1,FALSE)</f>
        <v>Outras Saídas</v>
      </c>
    </row>
    <row r="18326" spans="1:12" x14ac:dyDescent="0.3">
      <c r="A18326" s="82" t="str">
        <f t="shared" si="572"/>
        <v>2020</v>
      </c>
      <c r="B18326" s="263" t="s">
        <v>2228</v>
      </c>
      <c r="C18326" s="264" t="s">
        <v>138</v>
      </c>
      <c r="D18326" s="74" t="str">
        <f t="shared" si="573"/>
        <v>abr/2020</v>
      </c>
      <c r="E18326" s="267">
        <v>43938</v>
      </c>
      <c r="F18326" s="285" t="s">
        <v>5514</v>
      </c>
      <c r="G18326" s="285" t="s">
        <v>2229</v>
      </c>
      <c r="H18326" s="268" t="s">
        <v>4736</v>
      </c>
      <c r="I18326" s="268" t="s">
        <v>179</v>
      </c>
      <c r="J18326" s="269">
        <v>-2827.31</v>
      </c>
      <c r="K18326" s="83" t="str">
        <f>IFERROR(IFERROR(VLOOKUP(I18326,'DE-PARA'!B:D,3,0),VLOOKUP(I18326,'DE-PARA'!C:D,2,0)),"NÃO ENCONTRADO")</f>
        <v>Serviços</v>
      </c>
      <c r="L18326" s="50" t="str">
        <f>VLOOKUP(K18326,'Base -Receita-Despesa'!$B:$AS,1,FALSE)</f>
        <v>Serviços</v>
      </c>
    </row>
    <row r="18327" spans="1:12" x14ac:dyDescent="0.3">
      <c r="A18327" s="82" t="str">
        <f t="shared" si="572"/>
        <v>2020</v>
      </c>
      <c r="B18327" s="263" t="s">
        <v>2228</v>
      </c>
      <c r="C18327" s="264" t="s">
        <v>138</v>
      </c>
      <c r="D18327" s="74" t="str">
        <f t="shared" si="573"/>
        <v>abr/2020</v>
      </c>
      <c r="E18327" s="267">
        <v>43938</v>
      </c>
      <c r="F18327" s="285" t="s">
        <v>5514</v>
      </c>
      <c r="G18327" s="285" t="s">
        <v>2229</v>
      </c>
      <c r="H18327" s="268" t="s">
        <v>4736</v>
      </c>
      <c r="I18327" s="268" t="s">
        <v>562</v>
      </c>
      <c r="J18327" s="268">
        <v>-728.87</v>
      </c>
      <c r="K18327" s="83" t="str">
        <f>IFERROR(IFERROR(VLOOKUP(I18327,'DE-PARA'!B:D,3,0),VLOOKUP(I18327,'DE-PARA'!C:D,2,0)),"NÃO ENCONTRADO")</f>
        <v>Outras Saídas</v>
      </c>
      <c r="L18327" s="50" t="str">
        <f>VLOOKUP(K18327,'Base -Receita-Despesa'!$B:$AS,1,FALSE)</f>
        <v>Outras Saídas</v>
      </c>
    </row>
    <row r="18328" spans="1:12" x14ac:dyDescent="0.3">
      <c r="A18328" s="82" t="str">
        <f t="shared" si="572"/>
        <v>2020</v>
      </c>
      <c r="B18328" s="263" t="s">
        <v>2228</v>
      </c>
      <c r="C18328" s="264" t="s">
        <v>138</v>
      </c>
      <c r="D18328" s="74" t="str">
        <f t="shared" si="573"/>
        <v>abr/2020</v>
      </c>
      <c r="E18328" s="267">
        <v>43938</v>
      </c>
      <c r="F18328" s="285" t="s">
        <v>5515</v>
      </c>
      <c r="G18328" s="285" t="s">
        <v>2229</v>
      </c>
      <c r="H18328" s="268" t="s">
        <v>4736</v>
      </c>
      <c r="I18328" s="268" t="s">
        <v>188</v>
      </c>
      <c r="J18328" s="269">
        <v>-2805</v>
      </c>
      <c r="K18328" s="83" t="str">
        <f>IFERROR(IFERROR(VLOOKUP(I18328,'DE-PARA'!B:D,3,0),VLOOKUP(I18328,'DE-PARA'!C:D,2,0)),"NÃO ENCONTRADO")</f>
        <v>Serviços</v>
      </c>
      <c r="L18328" s="50" t="str">
        <f>VLOOKUP(K18328,'Base -Receita-Despesa'!$B:$AS,1,FALSE)</f>
        <v>Serviços</v>
      </c>
    </row>
    <row r="18329" spans="1:12" x14ac:dyDescent="0.3">
      <c r="A18329" s="82" t="str">
        <f t="shared" si="572"/>
        <v>2020</v>
      </c>
      <c r="B18329" s="263" t="s">
        <v>2228</v>
      </c>
      <c r="C18329" s="264" t="s">
        <v>138</v>
      </c>
      <c r="D18329" s="74" t="str">
        <f t="shared" si="573"/>
        <v>abr/2020</v>
      </c>
      <c r="E18329" s="267">
        <v>43938</v>
      </c>
      <c r="F18329" s="285" t="s">
        <v>5515</v>
      </c>
      <c r="G18329" s="285" t="s">
        <v>2229</v>
      </c>
      <c r="H18329" s="268" t="s">
        <v>4736</v>
      </c>
      <c r="I18329" s="268" t="s">
        <v>562</v>
      </c>
      <c r="J18329" s="268">
        <v>-723.12</v>
      </c>
      <c r="K18329" s="83" t="str">
        <f>IFERROR(IFERROR(VLOOKUP(I18329,'DE-PARA'!B:D,3,0),VLOOKUP(I18329,'DE-PARA'!C:D,2,0)),"NÃO ENCONTRADO")</f>
        <v>Outras Saídas</v>
      </c>
      <c r="L18329" s="50" t="str">
        <f>VLOOKUP(K18329,'Base -Receita-Despesa'!$B:$AS,1,FALSE)</f>
        <v>Outras Saídas</v>
      </c>
    </row>
    <row r="18330" spans="1:12" x14ac:dyDescent="0.3">
      <c r="A18330" s="82" t="str">
        <f t="shared" si="572"/>
        <v>2020</v>
      </c>
      <c r="B18330" s="263" t="s">
        <v>2228</v>
      </c>
      <c r="C18330" s="264" t="s">
        <v>138</v>
      </c>
      <c r="D18330" s="74" t="str">
        <f t="shared" si="573"/>
        <v>abr/2020</v>
      </c>
      <c r="E18330" s="267">
        <v>43938</v>
      </c>
      <c r="F18330" s="285" t="s">
        <v>2815</v>
      </c>
      <c r="G18330" s="285" t="s">
        <v>2229</v>
      </c>
      <c r="H18330" s="268" t="s">
        <v>4736</v>
      </c>
      <c r="I18330" s="268" t="s">
        <v>188</v>
      </c>
      <c r="J18330" s="269">
        <v>-1676.24</v>
      </c>
      <c r="K18330" s="83" t="str">
        <f>IFERROR(IFERROR(VLOOKUP(I18330,'DE-PARA'!B:D,3,0),VLOOKUP(I18330,'DE-PARA'!C:D,2,0)),"NÃO ENCONTRADO")</f>
        <v>Serviços</v>
      </c>
      <c r="L18330" s="50" t="str">
        <f>VLOOKUP(K18330,'Base -Receita-Despesa'!$B:$AS,1,FALSE)</f>
        <v>Serviços</v>
      </c>
    </row>
    <row r="18331" spans="1:12" x14ac:dyDescent="0.3">
      <c r="A18331" s="82" t="str">
        <f t="shared" si="572"/>
        <v>2020</v>
      </c>
      <c r="B18331" s="263" t="s">
        <v>2228</v>
      </c>
      <c r="C18331" s="264" t="s">
        <v>138</v>
      </c>
      <c r="D18331" s="74" t="str">
        <f t="shared" si="573"/>
        <v>abr/2020</v>
      </c>
      <c r="E18331" s="267">
        <v>43938</v>
      </c>
      <c r="F18331" s="285" t="s">
        <v>2815</v>
      </c>
      <c r="G18331" s="285" t="s">
        <v>2229</v>
      </c>
      <c r="H18331" s="268" t="s">
        <v>4736</v>
      </c>
      <c r="I18331" s="268" t="s">
        <v>562</v>
      </c>
      <c r="J18331" s="268">
        <v>-432.12</v>
      </c>
      <c r="K18331" s="83" t="str">
        <f>IFERROR(IFERROR(VLOOKUP(I18331,'DE-PARA'!B:D,3,0),VLOOKUP(I18331,'DE-PARA'!C:D,2,0)),"NÃO ENCONTRADO")</f>
        <v>Outras Saídas</v>
      </c>
      <c r="L18331" s="50" t="str">
        <f>VLOOKUP(K18331,'Base -Receita-Despesa'!$B:$AS,1,FALSE)</f>
        <v>Outras Saídas</v>
      </c>
    </row>
    <row r="18332" spans="1:12" x14ac:dyDescent="0.3">
      <c r="A18332" s="82" t="str">
        <f t="shared" si="572"/>
        <v>2020</v>
      </c>
      <c r="B18332" s="263" t="s">
        <v>2228</v>
      </c>
      <c r="C18332" s="264" t="s">
        <v>138</v>
      </c>
      <c r="D18332" s="74" t="str">
        <f t="shared" si="573"/>
        <v>abr/2020</v>
      </c>
      <c r="E18332" s="267">
        <v>43938</v>
      </c>
      <c r="F18332" s="285" t="s">
        <v>5510</v>
      </c>
      <c r="G18332" s="285" t="s">
        <v>2229</v>
      </c>
      <c r="H18332" s="268" t="s">
        <v>4753</v>
      </c>
      <c r="I18332" s="268" t="s">
        <v>2176</v>
      </c>
      <c r="J18332" s="269">
        <v>-8740</v>
      </c>
      <c r="K18332" s="83" t="str">
        <f>IFERROR(IFERROR(VLOOKUP(I18332,'DE-PARA'!B:D,3,0),VLOOKUP(I18332,'DE-PARA'!C:D,2,0)),"NÃO ENCONTRADO")</f>
        <v>Pessoal</v>
      </c>
      <c r="L18332" s="50" t="str">
        <f>VLOOKUP(K18332,'Base -Receita-Despesa'!$B:$AS,1,FALSE)</f>
        <v>Pessoal</v>
      </c>
    </row>
    <row r="18333" spans="1:12" x14ac:dyDescent="0.3">
      <c r="A18333" s="82" t="str">
        <f t="shared" si="572"/>
        <v>2020</v>
      </c>
      <c r="B18333" s="263" t="s">
        <v>2228</v>
      </c>
      <c r="C18333" s="264" t="s">
        <v>138</v>
      </c>
      <c r="D18333" s="74" t="str">
        <f t="shared" si="573"/>
        <v>abr/2020</v>
      </c>
      <c r="E18333" s="267">
        <v>43938</v>
      </c>
      <c r="F18333" s="285" t="s">
        <v>5510</v>
      </c>
      <c r="G18333" s="285" t="s">
        <v>2229</v>
      </c>
      <c r="H18333" s="268" t="s">
        <v>4753</v>
      </c>
      <c r="I18333" s="268" t="s">
        <v>562</v>
      </c>
      <c r="J18333" s="269">
        <v>-2253.17</v>
      </c>
      <c r="K18333" s="83" t="str">
        <f>IFERROR(IFERROR(VLOOKUP(I18333,'DE-PARA'!B:D,3,0),VLOOKUP(I18333,'DE-PARA'!C:D,2,0)),"NÃO ENCONTRADO")</f>
        <v>Outras Saídas</v>
      </c>
      <c r="L18333" s="50" t="str">
        <f>VLOOKUP(K18333,'Base -Receita-Despesa'!$B:$AS,1,FALSE)</f>
        <v>Outras Saídas</v>
      </c>
    </row>
    <row r="18334" spans="1:12" x14ac:dyDescent="0.3">
      <c r="A18334" s="82" t="str">
        <f t="shared" si="572"/>
        <v>2020</v>
      </c>
      <c r="B18334" s="263" t="s">
        <v>2228</v>
      </c>
      <c r="C18334" s="264" t="s">
        <v>138</v>
      </c>
      <c r="D18334" s="74" t="str">
        <f t="shared" si="573"/>
        <v>abr/2020</v>
      </c>
      <c r="E18334" s="267">
        <v>43938</v>
      </c>
      <c r="F18334" s="285" t="s">
        <v>2477</v>
      </c>
      <c r="G18334" s="285" t="s">
        <v>2229</v>
      </c>
      <c r="H18334" s="268" t="s">
        <v>4753</v>
      </c>
      <c r="I18334" s="268" t="s">
        <v>2176</v>
      </c>
      <c r="J18334" s="269">
        <v>-28279.35</v>
      </c>
      <c r="K18334" s="83" t="str">
        <f>IFERROR(IFERROR(VLOOKUP(I18334,'DE-PARA'!B:D,3,0),VLOOKUP(I18334,'DE-PARA'!C:D,2,0)),"NÃO ENCONTRADO")</f>
        <v>Pessoal</v>
      </c>
      <c r="L18334" s="50" t="str">
        <f>VLOOKUP(K18334,'Base -Receita-Despesa'!$B:$AS,1,FALSE)</f>
        <v>Pessoal</v>
      </c>
    </row>
    <row r="18335" spans="1:12" x14ac:dyDescent="0.3">
      <c r="A18335" s="82" t="str">
        <f t="shared" si="572"/>
        <v>2020</v>
      </c>
      <c r="B18335" s="263" t="s">
        <v>2228</v>
      </c>
      <c r="C18335" s="264" t="s">
        <v>138</v>
      </c>
      <c r="D18335" s="74" t="str">
        <f t="shared" si="573"/>
        <v>abr/2020</v>
      </c>
      <c r="E18335" s="267">
        <v>43938</v>
      </c>
      <c r="F18335" s="285" t="s">
        <v>2477</v>
      </c>
      <c r="G18335" s="285" t="s">
        <v>2229</v>
      </c>
      <c r="H18335" s="268" t="s">
        <v>4753</v>
      </c>
      <c r="I18335" s="268" t="s">
        <v>562</v>
      </c>
      <c r="J18335" s="269">
        <v>-7290.41</v>
      </c>
      <c r="K18335" s="83" t="str">
        <f>IFERROR(IFERROR(VLOOKUP(I18335,'DE-PARA'!B:D,3,0),VLOOKUP(I18335,'DE-PARA'!C:D,2,0)),"NÃO ENCONTRADO")</f>
        <v>Outras Saídas</v>
      </c>
      <c r="L18335" s="50" t="str">
        <f>VLOOKUP(K18335,'Base -Receita-Despesa'!$B:$AS,1,FALSE)</f>
        <v>Outras Saídas</v>
      </c>
    </row>
    <row r="18336" spans="1:12" x14ac:dyDescent="0.3">
      <c r="A18336" s="82" t="str">
        <f t="shared" si="572"/>
        <v>2020</v>
      </c>
      <c r="B18336" s="263" t="s">
        <v>2228</v>
      </c>
      <c r="C18336" s="264" t="s">
        <v>138</v>
      </c>
      <c r="D18336" s="74" t="str">
        <f t="shared" si="573"/>
        <v>abr/2020</v>
      </c>
      <c r="E18336" s="267">
        <v>43938</v>
      </c>
      <c r="F18336" s="285" t="s">
        <v>2478</v>
      </c>
      <c r="G18336" s="285" t="s">
        <v>2229</v>
      </c>
      <c r="H18336" s="268" t="s">
        <v>4753</v>
      </c>
      <c r="I18336" s="268" t="s">
        <v>2176</v>
      </c>
      <c r="J18336" s="269">
        <v>-21865.35</v>
      </c>
      <c r="K18336" s="83" t="str">
        <f>IFERROR(IFERROR(VLOOKUP(I18336,'DE-PARA'!B:D,3,0),VLOOKUP(I18336,'DE-PARA'!C:D,2,0)),"NÃO ENCONTRADO")</f>
        <v>Pessoal</v>
      </c>
      <c r="L18336" s="50" t="str">
        <f>VLOOKUP(K18336,'Base -Receita-Despesa'!$B:$AS,1,FALSE)</f>
        <v>Pessoal</v>
      </c>
    </row>
    <row r="18337" spans="1:12" x14ac:dyDescent="0.3">
      <c r="A18337" s="82" t="str">
        <f t="shared" si="572"/>
        <v>2020</v>
      </c>
      <c r="B18337" s="263" t="s">
        <v>2228</v>
      </c>
      <c r="C18337" s="264" t="s">
        <v>138</v>
      </c>
      <c r="D18337" s="74" t="str">
        <f t="shared" si="573"/>
        <v>abr/2020</v>
      </c>
      <c r="E18337" s="267">
        <v>43938</v>
      </c>
      <c r="F18337" s="285" t="s">
        <v>2478</v>
      </c>
      <c r="G18337" s="285" t="s">
        <v>2229</v>
      </c>
      <c r="H18337" s="268" t="s">
        <v>4753</v>
      </c>
      <c r="I18337" s="268" t="s">
        <v>562</v>
      </c>
      <c r="J18337" s="269">
        <v>-5636.88</v>
      </c>
      <c r="K18337" s="83" t="str">
        <f>IFERROR(IFERROR(VLOOKUP(I18337,'DE-PARA'!B:D,3,0),VLOOKUP(I18337,'DE-PARA'!C:D,2,0)),"NÃO ENCONTRADO")</f>
        <v>Outras Saídas</v>
      </c>
      <c r="L18337" s="50" t="str">
        <f>VLOOKUP(K18337,'Base -Receita-Despesa'!$B:$AS,1,FALSE)</f>
        <v>Outras Saídas</v>
      </c>
    </row>
    <row r="18338" spans="1:12" x14ac:dyDescent="0.3">
      <c r="A18338" s="82" t="str">
        <f t="shared" si="572"/>
        <v>2020</v>
      </c>
      <c r="B18338" s="263" t="s">
        <v>2228</v>
      </c>
      <c r="C18338" s="264" t="s">
        <v>138</v>
      </c>
      <c r="D18338" s="74" t="str">
        <f t="shared" si="573"/>
        <v>abr/2020</v>
      </c>
      <c r="E18338" s="267">
        <v>43938</v>
      </c>
      <c r="F18338" s="285" t="s">
        <v>5516</v>
      </c>
      <c r="G18338" s="285" t="s">
        <v>2229</v>
      </c>
      <c r="H18338" s="268" t="s">
        <v>4768</v>
      </c>
      <c r="I18338" s="268" t="s">
        <v>118</v>
      </c>
      <c r="J18338" s="269">
        <v>-16143.05</v>
      </c>
      <c r="K18338" s="83" t="str">
        <f>IFERROR(IFERROR(VLOOKUP(I18338,'DE-PARA'!B:D,3,0),VLOOKUP(I18338,'DE-PARA'!C:D,2,0)),"NÃO ENCONTRADO")</f>
        <v>Serviços</v>
      </c>
      <c r="L18338" s="50" t="str">
        <f>VLOOKUP(K18338,'Base -Receita-Despesa'!$B:$AS,1,FALSE)</f>
        <v>Serviços</v>
      </c>
    </row>
    <row r="18339" spans="1:12" x14ac:dyDescent="0.3">
      <c r="A18339" s="82" t="str">
        <f t="shared" si="572"/>
        <v>2020</v>
      </c>
      <c r="B18339" s="263" t="s">
        <v>2228</v>
      </c>
      <c r="C18339" s="264" t="s">
        <v>138</v>
      </c>
      <c r="D18339" s="74" t="str">
        <f t="shared" si="573"/>
        <v>abr/2020</v>
      </c>
      <c r="E18339" s="267">
        <v>43938</v>
      </c>
      <c r="F18339" s="285" t="s">
        <v>5516</v>
      </c>
      <c r="G18339" s="285" t="s">
        <v>2229</v>
      </c>
      <c r="H18339" s="268" t="s">
        <v>4768</v>
      </c>
      <c r="I18339" s="268" t="s">
        <v>562</v>
      </c>
      <c r="J18339" s="269">
        <v>-4161.67</v>
      </c>
      <c r="K18339" s="83" t="str">
        <f>IFERROR(IFERROR(VLOOKUP(I18339,'DE-PARA'!B:D,3,0),VLOOKUP(I18339,'DE-PARA'!C:D,2,0)),"NÃO ENCONTRADO")</f>
        <v>Outras Saídas</v>
      </c>
      <c r="L18339" s="50" t="str">
        <f>VLOOKUP(K18339,'Base -Receita-Despesa'!$B:$AS,1,FALSE)</f>
        <v>Outras Saídas</v>
      </c>
    </row>
    <row r="18340" spans="1:12" x14ac:dyDescent="0.3">
      <c r="A18340" s="82" t="str">
        <f t="shared" si="572"/>
        <v>2020</v>
      </c>
      <c r="B18340" s="263" t="s">
        <v>2228</v>
      </c>
      <c r="C18340" s="264" t="s">
        <v>138</v>
      </c>
      <c r="D18340" s="74" t="str">
        <f t="shared" si="573"/>
        <v>abr/2020</v>
      </c>
      <c r="E18340" s="267">
        <v>43938</v>
      </c>
      <c r="F18340" s="285" t="s">
        <v>5517</v>
      </c>
      <c r="G18340" s="285" t="s">
        <v>2229</v>
      </c>
      <c r="H18340" s="268" t="s">
        <v>180</v>
      </c>
      <c r="I18340" s="268" t="s">
        <v>181</v>
      </c>
      <c r="J18340" s="269">
        <v>-2784.75</v>
      </c>
      <c r="K18340" s="83" t="str">
        <f>IFERROR(IFERROR(VLOOKUP(I18340,'DE-PARA'!B:D,3,0),VLOOKUP(I18340,'DE-PARA'!C:D,2,0)),"NÃO ENCONTRADO")</f>
        <v>Serviços</v>
      </c>
      <c r="L18340" s="50" t="str">
        <f>VLOOKUP(K18340,'Base -Receita-Despesa'!$B:$AS,1,FALSE)</f>
        <v>Serviços</v>
      </c>
    </row>
    <row r="18341" spans="1:12" x14ac:dyDescent="0.3">
      <c r="A18341" s="82" t="str">
        <f t="shared" si="572"/>
        <v>2020</v>
      </c>
      <c r="B18341" s="263" t="s">
        <v>2228</v>
      </c>
      <c r="C18341" s="264" t="s">
        <v>138</v>
      </c>
      <c r="D18341" s="74" t="str">
        <f t="shared" si="573"/>
        <v>abr/2020</v>
      </c>
      <c r="E18341" s="267">
        <v>43938</v>
      </c>
      <c r="F18341" s="285" t="s">
        <v>5517</v>
      </c>
      <c r="G18341" s="285" t="s">
        <v>2229</v>
      </c>
      <c r="H18341" s="268" t="s">
        <v>180</v>
      </c>
      <c r="I18341" s="268" t="s">
        <v>562</v>
      </c>
      <c r="J18341" s="268">
        <v>-717.9</v>
      </c>
      <c r="K18341" s="83" t="str">
        <f>IFERROR(IFERROR(VLOOKUP(I18341,'DE-PARA'!B:D,3,0),VLOOKUP(I18341,'DE-PARA'!C:D,2,0)),"NÃO ENCONTRADO")</f>
        <v>Outras Saídas</v>
      </c>
      <c r="L18341" s="50" t="str">
        <f>VLOOKUP(K18341,'Base -Receita-Despesa'!$B:$AS,1,FALSE)</f>
        <v>Outras Saídas</v>
      </c>
    </row>
    <row r="18342" spans="1:12" x14ac:dyDescent="0.3">
      <c r="A18342" s="82" t="str">
        <f t="shared" si="572"/>
        <v>2020</v>
      </c>
      <c r="B18342" s="263" t="s">
        <v>2228</v>
      </c>
      <c r="C18342" s="264" t="s">
        <v>138</v>
      </c>
      <c r="D18342" s="74" t="str">
        <f t="shared" si="573"/>
        <v>abr/2020</v>
      </c>
      <c r="E18342" s="267">
        <v>43938</v>
      </c>
      <c r="F18342" s="285" t="s">
        <v>4539</v>
      </c>
      <c r="G18342" s="285" t="s">
        <v>2229</v>
      </c>
      <c r="H18342" s="268" t="s">
        <v>5518</v>
      </c>
      <c r="I18342" s="268" t="s">
        <v>5519</v>
      </c>
      <c r="J18342" s="269">
        <v>-184908.08</v>
      </c>
      <c r="K18342" s="83" t="str">
        <f>IFERROR(IFERROR(VLOOKUP(I18342,'DE-PARA'!B:D,3,0),VLOOKUP(I18342,'DE-PARA'!C:D,2,0)),"NÃO ENCONTRADO")</f>
        <v>Encargos sobre Folha de Pagamento</v>
      </c>
      <c r="L18342" s="50" t="str">
        <f>VLOOKUP(K18342,'Base -Receita-Despesa'!$B:$AS,1,FALSE)</f>
        <v>Encargos sobre Folha de Pagamento</v>
      </c>
    </row>
    <row r="18343" spans="1:12" x14ac:dyDescent="0.3">
      <c r="A18343" s="82" t="str">
        <f t="shared" si="572"/>
        <v>2020</v>
      </c>
      <c r="B18343" s="263" t="s">
        <v>2228</v>
      </c>
      <c r="C18343" s="264" t="s">
        <v>138</v>
      </c>
      <c r="D18343" s="74" t="str">
        <f t="shared" si="573"/>
        <v>abr/2020</v>
      </c>
      <c r="E18343" s="267">
        <v>43938</v>
      </c>
      <c r="F18343" s="285" t="s">
        <v>5520</v>
      </c>
      <c r="G18343" s="285" t="s">
        <v>2229</v>
      </c>
      <c r="H18343" s="268" t="s">
        <v>4736</v>
      </c>
      <c r="I18343" s="268" t="s">
        <v>188</v>
      </c>
      <c r="J18343" s="269">
        <v>-4481.24</v>
      </c>
      <c r="K18343" s="83" t="str">
        <f>IFERROR(IFERROR(VLOOKUP(I18343,'DE-PARA'!B:D,3,0),VLOOKUP(I18343,'DE-PARA'!C:D,2,0)),"NÃO ENCONTRADO")</f>
        <v>Serviços</v>
      </c>
      <c r="L18343" s="50" t="str">
        <f>VLOOKUP(K18343,'Base -Receita-Despesa'!$B:$AS,1,FALSE)</f>
        <v>Serviços</v>
      </c>
    </row>
    <row r="18344" spans="1:12" x14ac:dyDescent="0.3">
      <c r="A18344" s="82" t="str">
        <f t="shared" si="572"/>
        <v>2020</v>
      </c>
      <c r="B18344" s="263" t="s">
        <v>2228</v>
      </c>
      <c r="C18344" s="264" t="s">
        <v>138</v>
      </c>
      <c r="D18344" s="74" t="str">
        <f t="shared" si="573"/>
        <v>abr/2020</v>
      </c>
      <c r="E18344" s="267">
        <v>43938</v>
      </c>
      <c r="F18344" s="285" t="s">
        <v>5521</v>
      </c>
      <c r="G18344" s="285" t="s">
        <v>2229</v>
      </c>
      <c r="H18344" s="268" t="s">
        <v>5522</v>
      </c>
      <c r="I18344" s="268" t="s">
        <v>2176</v>
      </c>
      <c r="J18344" s="269">
        <v>-14705.16</v>
      </c>
      <c r="K18344" s="83" t="str">
        <f>IFERROR(IFERROR(VLOOKUP(I18344,'DE-PARA'!B:D,3,0),VLOOKUP(I18344,'DE-PARA'!C:D,2,0)),"NÃO ENCONTRADO")</f>
        <v>Pessoal</v>
      </c>
      <c r="L18344" s="50" t="str">
        <f>VLOOKUP(K18344,'Base -Receita-Despesa'!$B:$AS,1,FALSE)</f>
        <v>Pessoal</v>
      </c>
    </row>
    <row r="18345" spans="1:12" x14ac:dyDescent="0.3">
      <c r="A18345" s="82" t="str">
        <f t="shared" si="572"/>
        <v>2020</v>
      </c>
      <c r="B18345" s="263" t="s">
        <v>2228</v>
      </c>
      <c r="C18345" s="264" t="s">
        <v>138</v>
      </c>
      <c r="D18345" s="74" t="str">
        <f t="shared" si="573"/>
        <v>abr/2020</v>
      </c>
      <c r="E18345" s="267">
        <v>43938</v>
      </c>
      <c r="F18345" s="285" t="s">
        <v>5523</v>
      </c>
      <c r="G18345" s="285" t="s">
        <v>2229</v>
      </c>
      <c r="H18345" s="268" t="s">
        <v>4753</v>
      </c>
      <c r="I18345" s="268" t="s">
        <v>2176</v>
      </c>
      <c r="J18345" s="269">
        <v>-8740</v>
      </c>
      <c r="K18345" s="83" t="str">
        <f>IFERROR(IFERROR(VLOOKUP(I18345,'DE-PARA'!B:D,3,0),VLOOKUP(I18345,'DE-PARA'!C:D,2,0)),"NÃO ENCONTRADO")</f>
        <v>Pessoal</v>
      </c>
      <c r="L18345" s="50" t="str">
        <f>VLOOKUP(K18345,'Base -Receita-Despesa'!$B:$AS,1,FALSE)</f>
        <v>Pessoal</v>
      </c>
    </row>
    <row r="18346" spans="1:12" x14ac:dyDescent="0.3">
      <c r="A18346" s="82" t="str">
        <f t="shared" ref="A18346:A18409" si="574">IF(K18346="NÃO ENCONTRADO",0,RIGHT(D18346,4))</f>
        <v>2020</v>
      </c>
      <c r="B18346" s="263" t="s">
        <v>2228</v>
      </c>
      <c r="C18346" s="264" t="s">
        <v>138</v>
      </c>
      <c r="D18346" s="74" t="str">
        <f t="shared" si="573"/>
        <v>abr/2020</v>
      </c>
      <c r="E18346" s="267">
        <v>43938</v>
      </c>
      <c r="F18346" s="285">
        <v>2578</v>
      </c>
      <c r="G18346" s="285" t="s">
        <v>2229</v>
      </c>
      <c r="H18346" s="268" t="s">
        <v>5178</v>
      </c>
      <c r="I18346" s="268" t="s">
        <v>2181</v>
      </c>
      <c r="J18346" s="268">
        <v>-83.7</v>
      </c>
      <c r="K18346" s="83" t="str">
        <f>IFERROR(IFERROR(VLOOKUP(I18346,'DE-PARA'!B:D,3,0),VLOOKUP(I18346,'DE-PARA'!C:D,2,0)),"NÃO ENCONTRADO")</f>
        <v>Materiais</v>
      </c>
      <c r="L18346" s="50" t="str">
        <f>VLOOKUP(K18346,'Base -Receita-Despesa'!$B:$AS,1,FALSE)</f>
        <v>Materiais</v>
      </c>
    </row>
    <row r="18347" spans="1:12" x14ac:dyDescent="0.3">
      <c r="A18347" s="82" t="str">
        <f t="shared" si="574"/>
        <v>2020</v>
      </c>
      <c r="B18347" s="263" t="s">
        <v>2228</v>
      </c>
      <c r="C18347" s="264" t="s">
        <v>138</v>
      </c>
      <c r="D18347" s="74" t="str">
        <f t="shared" si="573"/>
        <v>abr/2020</v>
      </c>
      <c r="E18347" s="267">
        <v>43938</v>
      </c>
      <c r="F18347" s="285">
        <v>2586</v>
      </c>
      <c r="G18347" s="285" t="s">
        <v>2229</v>
      </c>
      <c r="H18347" s="268" t="s">
        <v>5178</v>
      </c>
      <c r="I18347" s="268" t="s">
        <v>2182</v>
      </c>
      <c r="J18347" s="269">
        <v>-1028.0999999999999</v>
      </c>
      <c r="K18347" s="83" t="str">
        <f>IFERROR(IFERROR(VLOOKUP(I18347,'DE-PARA'!B:D,3,0),VLOOKUP(I18347,'DE-PARA'!C:D,2,0)),"NÃO ENCONTRADO")</f>
        <v>Materiais</v>
      </c>
      <c r="L18347" s="50" t="str">
        <f>VLOOKUP(K18347,'Base -Receita-Despesa'!$B:$AS,1,FALSE)</f>
        <v>Materiais</v>
      </c>
    </row>
    <row r="18348" spans="1:12" x14ac:dyDescent="0.3">
      <c r="A18348" s="82" t="str">
        <f t="shared" si="574"/>
        <v>2020</v>
      </c>
      <c r="B18348" s="263" t="s">
        <v>2228</v>
      </c>
      <c r="C18348" s="264" t="s">
        <v>138</v>
      </c>
      <c r="D18348" s="74" t="str">
        <f t="shared" si="573"/>
        <v>abr/2020</v>
      </c>
      <c r="E18348" s="267">
        <v>43938</v>
      </c>
      <c r="F18348" s="285">
        <v>175</v>
      </c>
      <c r="G18348" s="285" t="s">
        <v>2229</v>
      </c>
      <c r="H18348" s="268" t="s">
        <v>5132</v>
      </c>
      <c r="I18348" s="268" t="s">
        <v>2176</v>
      </c>
      <c r="J18348" s="269">
        <v>-2750</v>
      </c>
      <c r="K18348" s="83" t="str">
        <f>IFERROR(IFERROR(VLOOKUP(I18348,'DE-PARA'!B:D,3,0),VLOOKUP(I18348,'DE-PARA'!C:D,2,0)),"NÃO ENCONTRADO")</f>
        <v>Pessoal</v>
      </c>
      <c r="L18348" s="50" t="str">
        <f>VLOOKUP(K18348,'Base -Receita-Despesa'!$B:$AS,1,FALSE)</f>
        <v>Pessoal</v>
      </c>
    </row>
    <row r="18349" spans="1:12" x14ac:dyDescent="0.3">
      <c r="A18349" s="82" t="str">
        <f t="shared" si="574"/>
        <v>2020</v>
      </c>
      <c r="B18349" s="263" t="s">
        <v>2228</v>
      </c>
      <c r="C18349" s="264" t="s">
        <v>138</v>
      </c>
      <c r="D18349" s="74" t="str">
        <f t="shared" si="573"/>
        <v>abr/2020</v>
      </c>
      <c r="E18349" s="267">
        <v>43938</v>
      </c>
      <c r="F18349" s="285" t="s">
        <v>1008</v>
      </c>
      <c r="G18349" s="285" t="s">
        <v>2229</v>
      </c>
      <c r="H18349" s="268" t="s">
        <v>2405</v>
      </c>
      <c r="I18349" s="268" t="s">
        <v>133</v>
      </c>
      <c r="J18349" s="269">
        <v>-4552.29</v>
      </c>
      <c r="K18349" s="83" t="str">
        <f>IFERROR(IFERROR(VLOOKUP(I18349,'DE-PARA'!B:D,3,0),VLOOKUP(I18349,'DE-PARA'!C:D,2,0)),"NÃO ENCONTRADO")</f>
        <v>Pessoal</v>
      </c>
      <c r="L18349" s="50" t="str">
        <f>VLOOKUP(K18349,'Base -Receita-Despesa'!$B:$AS,1,FALSE)</f>
        <v>Pessoal</v>
      </c>
    </row>
    <row r="18350" spans="1:12" x14ac:dyDescent="0.3">
      <c r="A18350" s="82" t="str">
        <f t="shared" si="574"/>
        <v>2020</v>
      </c>
      <c r="B18350" s="263" t="s">
        <v>2228</v>
      </c>
      <c r="C18350" s="264" t="s">
        <v>138</v>
      </c>
      <c r="D18350" s="74" t="str">
        <f t="shared" si="573"/>
        <v>abr/2020</v>
      </c>
      <c r="E18350" s="267">
        <v>43938</v>
      </c>
      <c r="F18350" s="285">
        <v>8026</v>
      </c>
      <c r="G18350" s="285" t="s">
        <v>2229</v>
      </c>
      <c r="H18350" s="268" t="s">
        <v>5216</v>
      </c>
      <c r="I18350" s="268" t="s">
        <v>2182</v>
      </c>
      <c r="J18350" s="269">
        <v>-2200</v>
      </c>
      <c r="K18350" s="83" t="str">
        <f>IFERROR(IFERROR(VLOOKUP(I18350,'DE-PARA'!B:D,3,0),VLOOKUP(I18350,'DE-PARA'!C:D,2,0)),"NÃO ENCONTRADO")</f>
        <v>Materiais</v>
      </c>
      <c r="L18350" s="50" t="str">
        <f>VLOOKUP(K18350,'Base -Receita-Despesa'!$B:$AS,1,FALSE)</f>
        <v>Materiais</v>
      </c>
    </row>
    <row r="18351" spans="1:12" x14ac:dyDescent="0.3">
      <c r="A18351" s="82" t="str">
        <f t="shared" si="574"/>
        <v>2020</v>
      </c>
      <c r="B18351" s="263" t="s">
        <v>2228</v>
      </c>
      <c r="C18351" s="264" t="s">
        <v>138</v>
      </c>
      <c r="D18351" s="74" t="str">
        <f t="shared" si="573"/>
        <v>abr/2020</v>
      </c>
      <c r="E18351" s="267">
        <v>43938</v>
      </c>
      <c r="F18351" s="285">
        <v>4231</v>
      </c>
      <c r="G18351" s="285" t="s">
        <v>2229</v>
      </c>
      <c r="H18351" s="268" t="s">
        <v>5298</v>
      </c>
      <c r="I18351" s="268" t="s">
        <v>2182</v>
      </c>
      <c r="J18351" s="269">
        <v>-1071</v>
      </c>
      <c r="K18351" s="83" t="str">
        <f>IFERROR(IFERROR(VLOOKUP(I18351,'DE-PARA'!B:D,3,0),VLOOKUP(I18351,'DE-PARA'!C:D,2,0)),"NÃO ENCONTRADO")</f>
        <v>Materiais</v>
      </c>
      <c r="L18351" s="50" t="str">
        <f>VLOOKUP(K18351,'Base -Receita-Despesa'!$B:$AS,1,FALSE)</f>
        <v>Materiais</v>
      </c>
    </row>
    <row r="18352" spans="1:12" x14ac:dyDescent="0.3">
      <c r="A18352" s="82" t="str">
        <f t="shared" si="574"/>
        <v>2020</v>
      </c>
      <c r="B18352" s="263" t="s">
        <v>2228</v>
      </c>
      <c r="C18352" s="264" t="s">
        <v>138</v>
      </c>
      <c r="D18352" s="74" t="str">
        <f t="shared" si="573"/>
        <v>abr/2020</v>
      </c>
      <c r="E18352" s="267">
        <v>43938</v>
      </c>
      <c r="F18352" s="285">
        <v>487</v>
      </c>
      <c r="G18352" s="285" t="s">
        <v>2229</v>
      </c>
      <c r="H18352" s="268" t="s">
        <v>4391</v>
      </c>
      <c r="I18352" s="268" t="s">
        <v>2202</v>
      </c>
      <c r="J18352" s="269">
        <v>-5962.5</v>
      </c>
      <c r="K18352" s="83" t="str">
        <f>IFERROR(IFERROR(VLOOKUP(I18352,'DE-PARA'!B:D,3,0),VLOOKUP(I18352,'DE-PARA'!C:D,2,0)),"NÃO ENCONTRADO")</f>
        <v>Serviços</v>
      </c>
      <c r="L18352" s="50" t="str">
        <f>VLOOKUP(K18352,'Base -Receita-Despesa'!$B:$AS,1,FALSE)</f>
        <v>Serviços</v>
      </c>
    </row>
    <row r="18353" spans="1:12" x14ac:dyDescent="0.3">
      <c r="A18353" s="82" t="str">
        <f t="shared" si="574"/>
        <v>2020</v>
      </c>
      <c r="B18353" s="263" t="s">
        <v>2228</v>
      </c>
      <c r="C18353" s="264" t="s">
        <v>138</v>
      </c>
      <c r="D18353" s="74" t="str">
        <f t="shared" si="573"/>
        <v>abr/2020</v>
      </c>
      <c r="E18353" s="267">
        <v>43938</v>
      </c>
      <c r="F18353" s="285" t="s">
        <v>139</v>
      </c>
      <c r="G18353" s="285" t="s">
        <v>2229</v>
      </c>
      <c r="H18353" s="268" t="s">
        <v>4614</v>
      </c>
      <c r="I18353" s="268" t="s">
        <v>141</v>
      </c>
      <c r="J18353" s="268">
        <v>-563.22</v>
      </c>
      <c r="K18353" s="83" t="str">
        <f>IFERROR(IFERROR(VLOOKUP(I18353,'DE-PARA'!B:D,3,0),VLOOKUP(I18353,'DE-PARA'!C:D,2,0)),"NÃO ENCONTRADO")</f>
        <v>Pessoal</v>
      </c>
      <c r="L18353" s="50" t="str">
        <f>VLOOKUP(K18353,'Base -Receita-Despesa'!$B:$AS,1,FALSE)</f>
        <v>Pessoal</v>
      </c>
    </row>
    <row r="18354" spans="1:12" x14ac:dyDescent="0.3">
      <c r="A18354" s="82" t="str">
        <f t="shared" si="574"/>
        <v>2020</v>
      </c>
      <c r="B18354" s="263" t="s">
        <v>2228</v>
      </c>
      <c r="C18354" s="264" t="s">
        <v>138</v>
      </c>
      <c r="D18354" s="74" t="str">
        <f t="shared" si="573"/>
        <v>abr/2020</v>
      </c>
      <c r="E18354" s="267">
        <v>43938</v>
      </c>
      <c r="F18354" s="285" t="s">
        <v>139</v>
      </c>
      <c r="G18354" s="285" t="s">
        <v>2229</v>
      </c>
      <c r="H18354" s="268" t="s">
        <v>5380</v>
      </c>
      <c r="I18354" s="268" t="s">
        <v>141</v>
      </c>
      <c r="J18354" s="268">
        <v>-337.8</v>
      </c>
      <c r="K18354" s="83" t="str">
        <f>IFERROR(IFERROR(VLOOKUP(I18354,'DE-PARA'!B:D,3,0),VLOOKUP(I18354,'DE-PARA'!C:D,2,0)),"NÃO ENCONTRADO")</f>
        <v>Pessoal</v>
      </c>
      <c r="L18354" s="50" t="str">
        <f>VLOOKUP(K18354,'Base -Receita-Despesa'!$B:$AS,1,FALSE)</f>
        <v>Pessoal</v>
      </c>
    </row>
    <row r="18355" spans="1:12" x14ac:dyDescent="0.3">
      <c r="A18355" s="82" t="str">
        <f t="shared" si="574"/>
        <v>2020</v>
      </c>
      <c r="B18355" s="263" t="s">
        <v>2228</v>
      </c>
      <c r="C18355" s="264" t="s">
        <v>138</v>
      </c>
      <c r="D18355" s="74" t="str">
        <f t="shared" si="573"/>
        <v>abr/2020</v>
      </c>
      <c r="E18355" s="267">
        <v>43938</v>
      </c>
      <c r="F18355" s="285" t="s">
        <v>139</v>
      </c>
      <c r="G18355" s="285" t="s">
        <v>2229</v>
      </c>
      <c r="H18355" s="268" t="s">
        <v>5271</v>
      </c>
      <c r="I18355" s="268" t="s">
        <v>141</v>
      </c>
      <c r="J18355" s="268">
        <v>-880.15</v>
      </c>
      <c r="K18355" s="83" t="str">
        <f>IFERROR(IFERROR(VLOOKUP(I18355,'DE-PARA'!B:D,3,0),VLOOKUP(I18355,'DE-PARA'!C:D,2,0)),"NÃO ENCONTRADO")</f>
        <v>Pessoal</v>
      </c>
      <c r="L18355" s="50" t="str">
        <f>VLOOKUP(K18355,'Base -Receita-Despesa'!$B:$AS,1,FALSE)</f>
        <v>Pessoal</v>
      </c>
    </row>
    <row r="18356" spans="1:12" x14ac:dyDescent="0.3">
      <c r="A18356" s="82" t="str">
        <f t="shared" si="574"/>
        <v>2020</v>
      </c>
      <c r="B18356" s="263" t="s">
        <v>2228</v>
      </c>
      <c r="C18356" s="264" t="s">
        <v>138</v>
      </c>
      <c r="D18356" s="74" t="str">
        <f t="shared" si="573"/>
        <v>abr/2020</v>
      </c>
      <c r="E18356" s="267">
        <v>43938</v>
      </c>
      <c r="F18356" s="285" t="s">
        <v>139</v>
      </c>
      <c r="G18356" s="285" t="s">
        <v>2229</v>
      </c>
      <c r="H18356" s="268" t="s">
        <v>5209</v>
      </c>
      <c r="I18356" s="268" t="s">
        <v>141</v>
      </c>
      <c r="J18356" s="268">
        <v>-660</v>
      </c>
      <c r="K18356" s="83" t="str">
        <f>IFERROR(IFERROR(VLOOKUP(I18356,'DE-PARA'!B:D,3,0),VLOOKUP(I18356,'DE-PARA'!C:D,2,0)),"NÃO ENCONTRADO")</f>
        <v>Pessoal</v>
      </c>
      <c r="L18356" s="50" t="str">
        <f>VLOOKUP(K18356,'Base -Receita-Despesa'!$B:$AS,1,FALSE)</f>
        <v>Pessoal</v>
      </c>
    </row>
    <row r="18357" spans="1:12" x14ac:dyDescent="0.3">
      <c r="A18357" s="82" t="str">
        <f t="shared" si="574"/>
        <v>2020</v>
      </c>
      <c r="B18357" s="263" t="s">
        <v>2228</v>
      </c>
      <c r="C18357" s="264" t="s">
        <v>138</v>
      </c>
      <c r="D18357" s="74" t="str">
        <f t="shared" si="573"/>
        <v>abr/2020</v>
      </c>
      <c r="E18357" s="267">
        <v>43938</v>
      </c>
      <c r="F18357" s="285" t="s">
        <v>139</v>
      </c>
      <c r="G18357" s="285" t="s">
        <v>2229</v>
      </c>
      <c r="H18357" s="268" t="s">
        <v>5381</v>
      </c>
      <c r="I18357" s="268" t="s">
        <v>141</v>
      </c>
      <c r="J18357" s="268">
        <v>-374.37</v>
      </c>
      <c r="K18357" s="83" t="str">
        <f>IFERROR(IFERROR(VLOOKUP(I18357,'DE-PARA'!B:D,3,0),VLOOKUP(I18357,'DE-PARA'!C:D,2,0)),"NÃO ENCONTRADO")</f>
        <v>Pessoal</v>
      </c>
      <c r="L18357" s="50" t="str">
        <f>VLOOKUP(K18357,'Base -Receita-Despesa'!$B:$AS,1,FALSE)</f>
        <v>Pessoal</v>
      </c>
    </row>
    <row r="18358" spans="1:12" x14ac:dyDescent="0.3">
      <c r="A18358" s="82" t="str">
        <f t="shared" si="574"/>
        <v>2020</v>
      </c>
      <c r="B18358" s="263" t="s">
        <v>2228</v>
      </c>
      <c r="C18358" s="264" t="s">
        <v>138</v>
      </c>
      <c r="D18358" s="74" t="str">
        <f t="shared" si="573"/>
        <v>abr/2020</v>
      </c>
      <c r="E18358" s="267">
        <v>43938</v>
      </c>
      <c r="F18358" s="285" t="s">
        <v>139</v>
      </c>
      <c r="G18358" s="285" t="s">
        <v>2229</v>
      </c>
      <c r="H18358" s="268" t="s">
        <v>3280</v>
      </c>
      <c r="I18358" s="268" t="s">
        <v>141</v>
      </c>
      <c r="J18358" s="268">
        <v>-423.04</v>
      </c>
      <c r="K18358" s="83" t="str">
        <f>IFERROR(IFERROR(VLOOKUP(I18358,'DE-PARA'!B:D,3,0),VLOOKUP(I18358,'DE-PARA'!C:D,2,0)),"NÃO ENCONTRADO")</f>
        <v>Pessoal</v>
      </c>
      <c r="L18358" s="50" t="str">
        <f>VLOOKUP(K18358,'Base -Receita-Despesa'!$B:$AS,1,FALSE)</f>
        <v>Pessoal</v>
      </c>
    </row>
    <row r="18359" spans="1:12" x14ac:dyDescent="0.3">
      <c r="A18359" s="82" t="str">
        <f t="shared" si="574"/>
        <v>2020</v>
      </c>
      <c r="B18359" s="263" t="s">
        <v>2228</v>
      </c>
      <c r="C18359" s="264" t="s">
        <v>138</v>
      </c>
      <c r="D18359" s="74" t="str">
        <f t="shared" si="573"/>
        <v>abr/2020</v>
      </c>
      <c r="E18359" s="267">
        <v>43938</v>
      </c>
      <c r="F18359" s="285" t="s">
        <v>139</v>
      </c>
      <c r="G18359" s="285" t="s">
        <v>2229</v>
      </c>
      <c r="H18359" s="268" t="s">
        <v>5524</v>
      </c>
      <c r="I18359" s="268" t="s">
        <v>141</v>
      </c>
      <c r="J18359" s="269">
        <v>-1564.5</v>
      </c>
      <c r="K18359" s="83" t="str">
        <f>IFERROR(IFERROR(VLOOKUP(I18359,'DE-PARA'!B:D,3,0),VLOOKUP(I18359,'DE-PARA'!C:D,2,0)),"NÃO ENCONTRADO")</f>
        <v>Pessoal</v>
      </c>
      <c r="L18359" s="50" t="str">
        <f>VLOOKUP(K18359,'Base -Receita-Despesa'!$B:$AS,1,FALSE)</f>
        <v>Pessoal</v>
      </c>
    </row>
    <row r="18360" spans="1:12" x14ac:dyDescent="0.3">
      <c r="A18360" s="82" t="str">
        <f t="shared" si="574"/>
        <v>2020</v>
      </c>
      <c r="B18360" s="263" t="s">
        <v>2228</v>
      </c>
      <c r="C18360" s="264" t="s">
        <v>138</v>
      </c>
      <c r="D18360" s="74" t="str">
        <f t="shared" si="573"/>
        <v>abr/2020</v>
      </c>
      <c r="E18360" s="267">
        <v>43938</v>
      </c>
      <c r="F18360" s="285" t="s">
        <v>139</v>
      </c>
      <c r="G18360" s="285" t="s">
        <v>2229</v>
      </c>
      <c r="H18360" s="268" t="s">
        <v>5389</v>
      </c>
      <c r="I18360" s="268" t="s">
        <v>141</v>
      </c>
      <c r="J18360" s="268">
        <v>-897.75</v>
      </c>
      <c r="K18360" s="83" t="str">
        <f>IFERROR(IFERROR(VLOOKUP(I18360,'DE-PARA'!B:D,3,0),VLOOKUP(I18360,'DE-PARA'!C:D,2,0)),"NÃO ENCONTRADO")</f>
        <v>Pessoal</v>
      </c>
      <c r="L18360" s="50" t="str">
        <f>VLOOKUP(K18360,'Base -Receita-Despesa'!$B:$AS,1,FALSE)</f>
        <v>Pessoal</v>
      </c>
    </row>
    <row r="18361" spans="1:12" x14ac:dyDescent="0.3">
      <c r="A18361" s="82" t="str">
        <f t="shared" si="574"/>
        <v>2020</v>
      </c>
      <c r="B18361" s="263" t="s">
        <v>2228</v>
      </c>
      <c r="C18361" s="264" t="s">
        <v>138</v>
      </c>
      <c r="D18361" s="74" t="str">
        <f t="shared" si="573"/>
        <v>abr/2020</v>
      </c>
      <c r="E18361" s="267">
        <v>43938</v>
      </c>
      <c r="F18361" s="285" t="s">
        <v>139</v>
      </c>
      <c r="G18361" s="285" t="s">
        <v>2229</v>
      </c>
      <c r="H18361" s="268" t="s">
        <v>5390</v>
      </c>
      <c r="I18361" s="268" t="s">
        <v>141</v>
      </c>
      <c r="J18361" s="268">
        <v>-897.75</v>
      </c>
      <c r="K18361" s="83" t="str">
        <f>IFERROR(IFERROR(VLOOKUP(I18361,'DE-PARA'!B:D,3,0),VLOOKUP(I18361,'DE-PARA'!C:D,2,0)),"NÃO ENCONTRADO")</f>
        <v>Pessoal</v>
      </c>
      <c r="L18361" s="50" t="str">
        <f>VLOOKUP(K18361,'Base -Receita-Despesa'!$B:$AS,1,FALSE)</f>
        <v>Pessoal</v>
      </c>
    </row>
    <row r="18362" spans="1:12" x14ac:dyDescent="0.3">
      <c r="A18362" s="82" t="str">
        <f t="shared" si="574"/>
        <v>2020</v>
      </c>
      <c r="B18362" s="263" t="s">
        <v>2228</v>
      </c>
      <c r="C18362" s="264" t="s">
        <v>138</v>
      </c>
      <c r="D18362" s="74" t="str">
        <f t="shared" si="573"/>
        <v>abr/2020</v>
      </c>
      <c r="E18362" s="267">
        <v>43938</v>
      </c>
      <c r="F18362" s="285" t="s">
        <v>139</v>
      </c>
      <c r="G18362" s="285" t="s">
        <v>2229</v>
      </c>
      <c r="H18362" s="268" t="s">
        <v>1258</v>
      </c>
      <c r="I18362" s="268" t="s">
        <v>141</v>
      </c>
      <c r="J18362" s="268">
        <v>-782.25</v>
      </c>
      <c r="K18362" s="83" t="str">
        <f>IFERROR(IFERROR(VLOOKUP(I18362,'DE-PARA'!B:D,3,0),VLOOKUP(I18362,'DE-PARA'!C:D,2,0)),"NÃO ENCONTRADO")</f>
        <v>Pessoal</v>
      </c>
      <c r="L18362" s="50" t="str">
        <f>VLOOKUP(K18362,'Base -Receita-Despesa'!$B:$AS,1,FALSE)</f>
        <v>Pessoal</v>
      </c>
    </row>
    <row r="18363" spans="1:12" x14ac:dyDescent="0.3">
      <c r="A18363" s="82" t="str">
        <f t="shared" si="574"/>
        <v>2020</v>
      </c>
      <c r="B18363" s="263" t="s">
        <v>2228</v>
      </c>
      <c r="C18363" s="264" t="s">
        <v>138</v>
      </c>
      <c r="D18363" s="74" t="str">
        <f t="shared" si="573"/>
        <v>abr/2020</v>
      </c>
      <c r="E18363" s="267">
        <v>43938</v>
      </c>
      <c r="F18363" s="285" t="s">
        <v>1261</v>
      </c>
      <c r="G18363" s="285" t="s">
        <v>2229</v>
      </c>
      <c r="H18363" s="268" t="s">
        <v>2250</v>
      </c>
      <c r="I18363" s="268" t="s">
        <v>135</v>
      </c>
      <c r="J18363" s="268">
        <v>-10</v>
      </c>
      <c r="K18363" s="83" t="str">
        <f>IFERROR(IFERROR(VLOOKUP(I18363,'DE-PARA'!B:D,3,0),VLOOKUP(I18363,'DE-PARA'!C:D,2,0)),"NÃO ENCONTRADO")</f>
        <v>Outras Saídas</v>
      </c>
      <c r="L18363" s="50" t="str">
        <f>VLOOKUP(K18363,'Base -Receita-Despesa'!$B:$AS,1,FALSE)</f>
        <v>Outras Saídas</v>
      </c>
    </row>
    <row r="18364" spans="1:12" x14ac:dyDescent="0.3">
      <c r="A18364" s="82" t="str">
        <f t="shared" si="574"/>
        <v>2020</v>
      </c>
      <c r="B18364" s="263" t="s">
        <v>2228</v>
      </c>
      <c r="C18364" s="264" t="s">
        <v>138</v>
      </c>
      <c r="D18364" s="74" t="str">
        <f t="shared" si="573"/>
        <v>abr/2020</v>
      </c>
      <c r="E18364" s="267">
        <v>43938</v>
      </c>
      <c r="F18364" s="285" t="s">
        <v>1261</v>
      </c>
      <c r="G18364" s="285" t="s">
        <v>2229</v>
      </c>
      <c r="H18364" s="268" t="s">
        <v>2250</v>
      </c>
      <c r="I18364" s="268" t="s">
        <v>135</v>
      </c>
      <c r="J18364" s="268">
        <v>-10</v>
      </c>
      <c r="K18364" s="83" t="str">
        <f>IFERROR(IFERROR(VLOOKUP(I18364,'DE-PARA'!B:D,3,0),VLOOKUP(I18364,'DE-PARA'!C:D,2,0)),"NÃO ENCONTRADO")</f>
        <v>Outras Saídas</v>
      </c>
      <c r="L18364" s="50" t="str">
        <f>VLOOKUP(K18364,'Base -Receita-Despesa'!$B:$AS,1,FALSE)</f>
        <v>Outras Saídas</v>
      </c>
    </row>
    <row r="18365" spans="1:12" x14ac:dyDescent="0.3">
      <c r="A18365" s="82" t="str">
        <f t="shared" si="574"/>
        <v>2020</v>
      </c>
      <c r="B18365" s="263" t="s">
        <v>2228</v>
      </c>
      <c r="C18365" s="264" t="s">
        <v>138</v>
      </c>
      <c r="D18365" s="74" t="str">
        <f t="shared" si="573"/>
        <v>abr/2020</v>
      </c>
      <c r="E18365" s="267">
        <v>43938</v>
      </c>
      <c r="F18365" s="285" t="s">
        <v>1261</v>
      </c>
      <c r="G18365" s="285" t="s">
        <v>2229</v>
      </c>
      <c r="H18365" s="268" t="s">
        <v>2250</v>
      </c>
      <c r="I18365" s="268" t="s">
        <v>135</v>
      </c>
      <c r="J18365" s="268">
        <v>-10</v>
      </c>
      <c r="K18365" s="83" t="str">
        <f>IFERROR(IFERROR(VLOOKUP(I18365,'DE-PARA'!B:D,3,0),VLOOKUP(I18365,'DE-PARA'!C:D,2,0)),"NÃO ENCONTRADO")</f>
        <v>Outras Saídas</v>
      </c>
      <c r="L18365" s="50" t="str">
        <f>VLOOKUP(K18365,'Base -Receita-Despesa'!$B:$AS,1,FALSE)</f>
        <v>Outras Saídas</v>
      </c>
    </row>
    <row r="18366" spans="1:12" x14ac:dyDescent="0.3">
      <c r="A18366" s="82" t="str">
        <f t="shared" si="574"/>
        <v>2020</v>
      </c>
      <c r="B18366" s="263" t="s">
        <v>2228</v>
      </c>
      <c r="C18366" s="264" t="s">
        <v>138</v>
      </c>
      <c r="D18366" s="74" t="str">
        <f t="shared" si="573"/>
        <v>abr/2020</v>
      </c>
      <c r="E18366" s="267">
        <v>43938</v>
      </c>
      <c r="F18366" s="285" t="s">
        <v>1261</v>
      </c>
      <c r="G18366" s="285" t="s">
        <v>2229</v>
      </c>
      <c r="H18366" s="268" t="s">
        <v>2250</v>
      </c>
      <c r="I18366" s="268" t="s">
        <v>135</v>
      </c>
      <c r="J18366" s="268">
        <v>-10</v>
      </c>
      <c r="K18366" s="83" t="str">
        <f>IFERROR(IFERROR(VLOOKUP(I18366,'DE-PARA'!B:D,3,0),VLOOKUP(I18366,'DE-PARA'!C:D,2,0)),"NÃO ENCONTRADO")</f>
        <v>Outras Saídas</v>
      </c>
      <c r="L18366" s="50" t="str">
        <f>VLOOKUP(K18366,'Base -Receita-Despesa'!$B:$AS,1,FALSE)</f>
        <v>Outras Saídas</v>
      </c>
    </row>
    <row r="18367" spans="1:12" x14ac:dyDescent="0.3">
      <c r="A18367" s="82" t="str">
        <f t="shared" si="574"/>
        <v>2020</v>
      </c>
      <c r="B18367" s="263" t="s">
        <v>2228</v>
      </c>
      <c r="C18367" s="264" t="s">
        <v>138</v>
      </c>
      <c r="D18367" s="74" t="str">
        <f t="shared" si="573"/>
        <v>abr/2020</v>
      </c>
      <c r="E18367" s="267">
        <v>43938</v>
      </c>
      <c r="F18367" s="285" t="s">
        <v>1261</v>
      </c>
      <c r="G18367" s="285" t="s">
        <v>2229</v>
      </c>
      <c r="H18367" s="268" t="s">
        <v>2250</v>
      </c>
      <c r="I18367" s="268" t="s">
        <v>135</v>
      </c>
      <c r="J18367" s="268">
        <v>-10</v>
      </c>
      <c r="K18367" s="83" t="str">
        <f>IFERROR(IFERROR(VLOOKUP(I18367,'DE-PARA'!B:D,3,0),VLOOKUP(I18367,'DE-PARA'!C:D,2,0)),"NÃO ENCONTRADO")</f>
        <v>Outras Saídas</v>
      </c>
      <c r="L18367" s="50" t="str">
        <f>VLOOKUP(K18367,'Base -Receita-Despesa'!$B:$AS,1,FALSE)</f>
        <v>Outras Saídas</v>
      </c>
    </row>
    <row r="18368" spans="1:12" x14ac:dyDescent="0.3">
      <c r="A18368" s="82" t="str">
        <f t="shared" si="574"/>
        <v>2020</v>
      </c>
      <c r="B18368" s="263" t="s">
        <v>2228</v>
      </c>
      <c r="C18368" s="264" t="s">
        <v>138</v>
      </c>
      <c r="D18368" s="74" t="str">
        <f t="shared" si="573"/>
        <v>abr/2020</v>
      </c>
      <c r="E18368" s="267">
        <v>43938</v>
      </c>
      <c r="F18368" s="285" t="s">
        <v>1261</v>
      </c>
      <c r="G18368" s="285" t="s">
        <v>2229</v>
      </c>
      <c r="H18368" s="268" t="s">
        <v>2250</v>
      </c>
      <c r="I18368" s="268" t="s">
        <v>135</v>
      </c>
      <c r="J18368" s="268">
        <v>-10</v>
      </c>
      <c r="K18368" s="83" t="str">
        <f>IFERROR(IFERROR(VLOOKUP(I18368,'DE-PARA'!B:D,3,0),VLOOKUP(I18368,'DE-PARA'!C:D,2,0)),"NÃO ENCONTRADO")</f>
        <v>Outras Saídas</v>
      </c>
      <c r="L18368" s="50" t="str">
        <f>VLOOKUP(K18368,'Base -Receita-Despesa'!$B:$AS,1,FALSE)</f>
        <v>Outras Saídas</v>
      </c>
    </row>
    <row r="18369" spans="1:12" x14ac:dyDescent="0.3">
      <c r="A18369" s="82" t="str">
        <f t="shared" si="574"/>
        <v>2020</v>
      </c>
      <c r="B18369" s="263" t="s">
        <v>2228</v>
      </c>
      <c r="C18369" s="264" t="s">
        <v>138</v>
      </c>
      <c r="D18369" s="74" t="str">
        <f t="shared" si="573"/>
        <v>abr/2020</v>
      </c>
      <c r="E18369" s="267">
        <v>43938</v>
      </c>
      <c r="F18369" s="285" t="s">
        <v>139</v>
      </c>
      <c r="G18369" s="285" t="s">
        <v>2229</v>
      </c>
      <c r="H18369" s="268" t="s">
        <v>5525</v>
      </c>
      <c r="I18369" s="268" t="s">
        <v>141</v>
      </c>
      <c r="J18369" s="269">
        <v>-98884.46</v>
      </c>
      <c r="K18369" s="83" t="str">
        <f>IFERROR(IFERROR(VLOOKUP(I18369,'DE-PARA'!B:D,3,0),VLOOKUP(I18369,'DE-PARA'!C:D,2,0)),"NÃO ENCONTRADO")</f>
        <v>Pessoal</v>
      </c>
      <c r="L18369" s="50" t="str">
        <f>VLOOKUP(K18369,'Base -Receita-Despesa'!$B:$AS,1,FALSE)</f>
        <v>Pessoal</v>
      </c>
    </row>
    <row r="18370" spans="1:12" x14ac:dyDescent="0.3">
      <c r="A18370" s="82" t="str">
        <f t="shared" si="574"/>
        <v>2020</v>
      </c>
      <c r="B18370" s="263" t="s">
        <v>2228</v>
      </c>
      <c r="C18370" s="264" t="s">
        <v>138</v>
      </c>
      <c r="D18370" s="74" t="str">
        <f t="shared" si="573"/>
        <v>abr/2020</v>
      </c>
      <c r="E18370" s="267">
        <v>43938</v>
      </c>
      <c r="F18370" s="285" t="s">
        <v>1070</v>
      </c>
      <c r="G18370" s="285" t="s">
        <v>2229</v>
      </c>
      <c r="H18370" s="268" t="s">
        <v>1071</v>
      </c>
      <c r="I18370" s="268" t="s">
        <v>2237</v>
      </c>
      <c r="J18370" s="269">
        <v>925400.2</v>
      </c>
      <c r="K18370" s="83" t="str">
        <f>IFERROR(IFERROR(VLOOKUP(I18370,'DE-PARA'!B:D,3,0),VLOOKUP(I18370,'DE-PARA'!C:D,2,0)),"NÃO ENCONTRADO")</f>
        <v>Entrada Conta Aplicação (+)</v>
      </c>
      <c r="L18370" s="50" t="str">
        <f>VLOOKUP(K18370,'Base -Receita-Despesa'!$B:$AS,1,FALSE)</f>
        <v>ENTRADA CONTA APLICAÇÃO (+)</v>
      </c>
    </row>
    <row r="18371" spans="1:12" x14ac:dyDescent="0.3">
      <c r="A18371" s="82" t="str">
        <f t="shared" si="574"/>
        <v>2020</v>
      </c>
      <c r="B18371" s="263" t="s">
        <v>2228</v>
      </c>
      <c r="C18371" s="264" t="s">
        <v>138</v>
      </c>
      <c r="D18371" s="74" t="str">
        <f t="shared" si="573"/>
        <v>abr/2020</v>
      </c>
      <c r="E18371" s="267">
        <v>43941</v>
      </c>
      <c r="F18371" s="285" t="s">
        <v>139</v>
      </c>
      <c r="G18371" s="285" t="s">
        <v>2229</v>
      </c>
      <c r="H18371" s="268" t="s">
        <v>5385</v>
      </c>
      <c r="I18371" s="268" t="s">
        <v>141</v>
      </c>
      <c r="J18371" s="268">
        <v>-538.82000000000005</v>
      </c>
      <c r="K18371" s="83" t="str">
        <f>IFERROR(IFERROR(VLOOKUP(I18371,'DE-PARA'!B:D,3,0),VLOOKUP(I18371,'DE-PARA'!C:D,2,0)),"NÃO ENCONTRADO")</f>
        <v>Pessoal</v>
      </c>
      <c r="L18371" s="50" t="str">
        <f>VLOOKUP(K18371,'Base -Receita-Despesa'!$B:$AS,1,FALSE)</f>
        <v>Pessoal</v>
      </c>
    </row>
    <row r="18372" spans="1:12" x14ac:dyDescent="0.3">
      <c r="A18372" s="82" t="str">
        <f t="shared" si="574"/>
        <v>2020</v>
      </c>
      <c r="B18372" s="263" t="s">
        <v>2228</v>
      </c>
      <c r="C18372" s="264" t="s">
        <v>138</v>
      </c>
      <c r="D18372" s="74" t="str">
        <f t="shared" ref="D18372:D18435" si="575">TEXT(E18372,"mmm/aaaa")</f>
        <v>abr/2020</v>
      </c>
      <c r="E18372" s="267">
        <v>43941</v>
      </c>
      <c r="F18372" s="285" t="s">
        <v>139</v>
      </c>
      <c r="G18372" s="285" t="s">
        <v>2229</v>
      </c>
      <c r="H18372" s="268" t="s">
        <v>5386</v>
      </c>
      <c r="I18372" s="268" t="s">
        <v>141</v>
      </c>
      <c r="J18372" s="268">
        <v>-992.52</v>
      </c>
      <c r="K18372" s="83" t="str">
        <f>IFERROR(IFERROR(VLOOKUP(I18372,'DE-PARA'!B:D,3,0),VLOOKUP(I18372,'DE-PARA'!C:D,2,0)),"NÃO ENCONTRADO")</f>
        <v>Pessoal</v>
      </c>
      <c r="L18372" s="50" t="str">
        <f>VLOOKUP(K18372,'Base -Receita-Despesa'!$B:$AS,1,FALSE)</f>
        <v>Pessoal</v>
      </c>
    </row>
    <row r="18373" spans="1:12" x14ac:dyDescent="0.3">
      <c r="A18373" s="82" t="str">
        <f t="shared" si="574"/>
        <v>2020</v>
      </c>
      <c r="B18373" s="263" t="s">
        <v>2228</v>
      </c>
      <c r="C18373" s="264" t="s">
        <v>138</v>
      </c>
      <c r="D18373" s="74" t="str">
        <f t="shared" si="575"/>
        <v>abr/2020</v>
      </c>
      <c r="E18373" s="267">
        <v>43941</v>
      </c>
      <c r="F18373" s="285" t="s">
        <v>139</v>
      </c>
      <c r="G18373" s="285" t="s">
        <v>2229</v>
      </c>
      <c r="H18373" s="268" t="s">
        <v>5526</v>
      </c>
      <c r="I18373" s="268" t="s">
        <v>141</v>
      </c>
      <c r="J18373" s="268">
        <v>-897.75</v>
      </c>
      <c r="K18373" s="83" t="str">
        <f>IFERROR(IFERROR(VLOOKUP(I18373,'DE-PARA'!B:D,3,0),VLOOKUP(I18373,'DE-PARA'!C:D,2,0)),"NÃO ENCONTRADO")</f>
        <v>Pessoal</v>
      </c>
      <c r="L18373" s="50" t="str">
        <f>VLOOKUP(K18373,'Base -Receita-Despesa'!$B:$AS,1,FALSE)</f>
        <v>Pessoal</v>
      </c>
    </row>
    <row r="18374" spans="1:12" x14ac:dyDescent="0.3">
      <c r="A18374" s="82" t="str">
        <f t="shared" si="574"/>
        <v>2020</v>
      </c>
      <c r="B18374" s="263" t="s">
        <v>2228</v>
      </c>
      <c r="C18374" s="264" t="s">
        <v>138</v>
      </c>
      <c r="D18374" s="74" t="str">
        <f t="shared" si="575"/>
        <v>abr/2020</v>
      </c>
      <c r="E18374" s="267">
        <v>43941</v>
      </c>
      <c r="F18374" s="285" t="s">
        <v>139</v>
      </c>
      <c r="G18374" s="285" t="s">
        <v>2229</v>
      </c>
      <c r="H18374" s="268" t="s">
        <v>5388</v>
      </c>
      <c r="I18374" s="268" t="s">
        <v>141</v>
      </c>
      <c r="J18374" s="268">
        <v>-337.8</v>
      </c>
      <c r="K18374" s="83" t="str">
        <f>IFERROR(IFERROR(VLOOKUP(I18374,'DE-PARA'!B:D,3,0),VLOOKUP(I18374,'DE-PARA'!C:D,2,0)),"NÃO ENCONTRADO")</f>
        <v>Pessoal</v>
      </c>
      <c r="L18374" s="50" t="str">
        <f>VLOOKUP(K18374,'Base -Receita-Despesa'!$B:$AS,1,FALSE)</f>
        <v>Pessoal</v>
      </c>
    </row>
    <row r="18375" spans="1:12" x14ac:dyDescent="0.3">
      <c r="A18375" s="82" t="str">
        <f t="shared" si="574"/>
        <v>2020</v>
      </c>
      <c r="B18375" s="263" t="s">
        <v>2228</v>
      </c>
      <c r="C18375" s="264" t="s">
        <v>138</v>
      </c>
      <c r="D18375" s="74" t="str">
        <f t="shared" si="575"/>
        <v>abr/2020</v>
      </c>
      <c r="E18375" s="267">
        <v>43941</v>
      </c>
      <c r="F18375" s="285" t="s">
        <v>139</v>
      </c>
      <c r="G18375" s="285" t="s">
        <v>2229</v>
      </c>
      <c r="H18375" s="268" t="s">
        <v>3063</v>
      </c>
      <c r="I18375" s="268" t="s">
        <v>141</v>
      </c>
      <c r="J18375" s="269">
        <v>-1138.96</v>
      </c>
      <c r="K18375" s="83" t="str">
        <f>IFERROR(IFERROR(VLOOKUP(I18375,'DE-PARA'!B:D,3,0),VLOOKUP(I18375,'DE-PARA'!C:D,2,0)),"NÃO ENCONTRADO")</f>
        <v>Pessoal</v>
      </c>
      <c r="L18375" s="50" t="str">
        <f>VLOOKUP(K18375,'Base -Receita-Despesa'!$B:$AS,1,FALSE)</f>
        <v>Pessoal</v>
      </c>
    </row>
    <row r="18376" spans="1:12" x14ac:dyDescent="0.3">
      <c r="A18376" s="82" t="str">
        <f t="shared" si="574"/>
        <v>2020</v>
      </c>
      <c r="B18376" s="263" t="s">
        <v>2228</v>
      </c>
      <c r="C18376" s="264" t="s">
        <v>138</v>
      </c>
      <c r="D18376" s="74" t="str">
        <f t="shared" si="575"/>
        <v>abr/2020</v>
      </c>
      <c r="E18376" s="267">
        <v>43941</v>
      </c>
      <c r="F18376" s="285" t="s">
        <v>139</v>
      </c>
      <c r="G18376" s="285" t="s">
        <v>2229</v>
      </c>
      <c r="H18376" s="268" t="s">
        <v>209</v>
      </c>
      <c r="I18376" s="268" t="s">
        <v>141</v>
      </c>
      <c r="J18376" s="268">
        <v>-938.7</v>
      </c>
      <c r="K18376" s="83" t="str">
        <f>IFERROR(IFERROR(VLOOKUP(I18376,'DE-PARA'!B:D,3,0),VLOOKUP(I18376,'DE-PARA'!C:D,2,0)),"NÃO ENCONTRADO")</f>
        <v>Pessoal</v>
      </c>
      <c r="L18376" s="50" t="str">
        <f>VLOOKUP(K18376,'Base -Receita-Despesa'!$B:$AS,1,FALSE)</f>
        <v>Pessoal</v>
      </c>
    </row>
    <row r="18377" spans="1:12" x14ac:dyDescent="0.3">
      <c r="A18377" s="82" t="str">
        <f t="shared" si="574"/>
        <v>2020</v>
      </c>
      <c r="B18377" s="263" t="s">
        <v>2228</v>
      </c>
      <c r="C18377" s="264" t="s">
        <v>138</v>
      </c>
      <c r="D18377" s="74" t="str">
        <f t="shared" si="575"/>
        <v>abr/2020</v>
      </c>
      <c r="E18377" s="267">
        <v>43941</v>
      </c>
      <c r="F18377" s="285" t="s">
        <v>139</v>
      </c>
      <c r="G18377" s="285" t="s">
        <v>2229</v>
      </c>
      <c r="H18377" s="268" t="s">
        <v>5391</v>
      </c>
      <c r="I18377" s="268" t="s">
        <v>141</v>
      </c>
      <c r="J18377" s="268">
        <v>-897.75</v>
      </c>
      <c r="K18377" s="83" t="str">
        <f>IFERROR(IFERROR(VLOOKUP(I18377,'DE-PARA'!B:D,3,0),VLOOKUP(I18377,'DE-PARA'!C:D,2,0)),"NÃO ENCONTRADO")</f>
        <v>Pessoal</v>
      </c>
      <c r="L18377" s="50" t="str">
        <f>VLOOKUP(K18377,'Base -Receita-Despesa'!$B:$AS,1,FALSE)</f>
        <v>Pessoal</v>
      </c>
    </row>
    <row r="18378" spans="1:12" x14ac:dyDescent="0.3">
      <c r="A18378" s="82" t="str">
        <f t="shared" si="574"/>
        <v>2020</v>
      </c>
      <c r="B18378" s="263" t="s">
        <v>2228</v>
      </c>
      <c r="C18378" s="264" t="s">
        <v>138</v>
      </c>
      <c r="D18378" s="74" t="str">
        <f t="shared" si="575"/>
        <v>abr/2020</v>
      </c>
      <c r="E18378" s="267">
        <v>43941</v>
      </c>
      <c r="F18378" s="285" t="s">
        <v>139</v>
      </c>
      <c r="G18378" s="285" t="s">
        <v>2229</v>
      </c>
      <c r="H18378" s="268" t="s">
        <v>5129</v>
      </c>
      <c r="I18378" s="268" t="s">
        <v>141</v>
      </c>
      <c r="J18378" s="268">
        <v>-690</v>
      </c>
      <c r="K18378" s="83" t="str">
        <f>IFERROR(IFERROR(VLOOKUP(I18378,'DE-PARA'!B:D,3,0),VLOOKUP(I18378,'DE-PARA'!C:D,2,0)),"NÃO ENCONTRADO")</f>
        <v>Pessoal</v>
      </c>
      <c r="L18378" s="50" t="str">
        <f>VLOOKUP(K18378,'Base -Receita-Despesa'!$B:$AS,1,FALSE)</f>
        <v>Pessoal</v>
      </c>
    </row>
    <row r="18379" spans="1:12" x14ac:dyDescent="0.3">
      <c r="A18379" s="82" t="str">
        <f t="shared" si="574"/>
        <v>2020</v>
      </c>
      <c r="B18379" s="263" t="s">
        <v>2228</v>
      </c>
      <c r="C18379" s="264" t="s">
        <v>138</v>
      </c>
      <c r="D18379" s="74" t="str">
        <f t="shared" si="575"/>
        <v>abr/2020</v>
      </c>
      <c r="E18379" s="267">
        <v>43941</v>
      </c>
      <c r="F18379" s="285" t="s">
        <v>1261</v>
      </c>
      <c r="G18379" s="285" t="s">
        <v>2229</v>
      </c>
      <c r="H18379" s="268" t="s">
        <v>2250</v>
      </c>
      <c r="I18379" s="268" t="s">
        <v>135</v>
      </c>
      <c r="J18379" s="268">
        <v>-10</v>
      </c>
      <c r="K18379" s="83" t="str">
        <f>IFERROR(IFERROR(VLOOKUP(I18379,'DE-PARA'!B:D,3,0),VLOOKUP(I18379,'DE-PARA'!C:D,2,0)),"NÃO ENCONTRADO")</f>
        <v>Outras Saídas</v>
      </c>
      <c r="L18379" s="50" t="str">
        <f>VLOOKUP(K18379,'Base -Receita-Despesa'!$B:$AS,1,FALSE)</f>
        <v>Outras Saídas</v>
      </c>
    </row>
    <row r="18380" spans="1:12" x14ac:dyDescent="0.3">
      <c r="A18380" s="82" t="str">
        <f t="shared" si="574"/>
        <v>2020</v>
      </c>
      <c r="B18380" s="263" t="s">
        <v>2228</v>
      </c>
      <c r="C18380" s="264" t="s">
        <v>138</v>
      </c>
      <c r="D18380" s="74" t="str">
        <f t="shared" si="575"/>
        <v>abr/2020</v>
      </c>
      <c r="E18380" s="267">
        <v>43941</v>
      </c>
      <c r="F18380" s="285" t="s">
        <v>1261</v>
      </c>
      <c r="G18380" s="285" t="s">
        <v>2229</v>
      </c>
      <c r="H18380" s="268" t="s">
        <v>2250</v>
      </c>
      <c r="I18380" s="268" t="s">
        <v>135</v>
      </c>
      <c r="J18380" s="268">
        <v>-10</v>
      </c>
      <c r="K18380" s="83" t="str">
        <f>IFERROR(IFERROR(VLOOKUP(I18380,'DE-PARA'!B:D,3,0),VLOOKUP(I18380,'DE-PARA'!C:D,2,0)),"NÃO ENCONTRADO")</f>
        <v>Outras Saídas</v>
      </c>
      <c r="L18380" s="50" t="str">
        <f>VLOOKUP(K18380,'Base -Receita-Despesa'!$B:$AS,1,FALSE)</f>
        <v>Outras Saídas</v>
      </c>
    </row>
    <row r="18381" spans="1:12" x14ac:dyDescent="0.3">
      <c r="A18381" s="82" t="str">
        <f t="shared" si="574"/>
        <v>2020</v>
      </c>
      <c r="B18381" s="263" t="s">
        <v>2228</v>
      </c>
      <c r="C18381" s="264" t="s">
        <v>138</v>
      </c>
      <c r="D18381" s="74" t="str">
        <f t="shared" si="575"/>
        <v>abr/2020</v>
      </c>
      <c r="E18381" s="267">
        <v>43941</v>
      </c>
      <c r="F18381" s="285" t="s">
        <v>1261</v>
      </c>
      <c r="G18381" s="285" t="s">
        <v>2229</v>
      </c>
      <c r="H18381" s="268" t="s">
        <v>2250</v>
      </c>
      <c r="I18381" s="268" t="s">
        <v>135</v>
      </c>
      <c r="J18381" s="268">
        <v>-10</v>
      </c>
      <c r="K18381" s="83" t="str">
        <f>IFERROR(IFERROR(VLOOKUP(I18381,'DE-PARA'!B:D,3,0),VLOOKUP(I18381,'DE-PARA'!C:D,2,0)),"NÃO ENCONTRADO")</f>
        <v>Outras Saídas</v>
      </c>
      <c r="L18381" s="50" t="str">
        <f>VLOOKUP(K18381,'Base -Receita-Despesa'!$B:$AS,1,FALSE)</f>
        <v>Outras Saídas</v>
      </c>
    </row>
    <row r="18382" spans="1:12" x14ac:dyDescent="0.3">
      <c r="A18382" s="82" t="str">
        <f t="shared" si="574"/>
        <v>2020</v>
      </c>
      <c r="B18382" s="263" t="s">
        <v>2228</v>
      </c>
      <c r="C18382" s="264" t="s">
        <v>138</v>
      </c>
      <c r="D18382" s="74" t="str">
        <f t="shared" si="575"/>
        <v>abr/2020</v>
      </c>
      <c r="E18382" s="267">
        <v>43941</v>
      </c>
      <c r="F18382" s="285" t="s">
        <v>1070</v>
      </c>
      <c r="G18382" s="285" t="s">
        <v>2229</v>
      </c>
      <c r="H18382" s="268" t="s">
        <v>1071</v>
      </c>
      <c r="I18382" s="268" t="s">
        <v>2237</v>
      </c>
      <c r="J18382" s="269">
        <v>6462.3</v>
      </c>
      <c r="K18382" s="83" t="str">
        <f>IFERROR(IFERROR(VLOOKUP(I18382,'DE-PARA'!B:D,3,0),VLOOKUP(I18382,'DE-PARA'!C:D,2,0)),"NÃO ENCONTRADO")</f>
        <v>Entrada Conta Aplicação (+)</v>
      </c>
      <c r="L18382" s="50" t="str">
        <f>VLOOKUP(K18382,'Base -Receita-Despesa'!$B:$AS,1,FALSE)</f>
        <v>ENTRADA CONTA APLICAÇÃO (+)</v>
      </c>
    </row>
    <row r="18383" spans="1:12" x14ac:dyDescent="0.3">
      <c r="A18383" s="82" t="str">
        <f t="shared" si="574"/>
        <v>2020</v>
      </c>
      <c r="B18383" s="263" t="s">
        <v>2228</v>
      </c>
      <c r="C18383" s="264" t="s">
        <v>138</v>
      </c>
      <c r="D18383" s="74" t="str">
        <f t="shared" si="575"/>
        <v>abr/2020</v>
      </c>
      <c r="E18383" s="267">
        <v>43943</v>
      </c>
      <c r="F18383" s="285" t="s">
        <v>5418</v>
      </c>
      <c r="G18383" s="285" t="s">
        <v>2229</v>
      </c>
      <c r="H18383" s="268" t="s">
        <v>5527</v>
      </c>
      <c r="I18383" s="268" t="s">
        <v>194</v>
      </c>
      <c r="J18383" s="269">
        <v>-21520.95</v>
      </c>
      <c r="K18383" s="83" t="str">
        <f>IFERROR(IFERROR(VLOOKUP(I18383,'DE-PARA'!B:D,3,0),VLOOKUP(I18383,'DE-PARA'!C:D,2,0)),"NÃO ENCONTRADO")</f>
        <v>Encargos sobre Folha de Pagamento</v>
      </c>
      <c r="L18383" s="50" t="str">
        <f>VLOOKUP(K18383,'Base -Receita-Despesa'!$B:$AS,1,FALSE)</f>
        <v>Encargos sobre Folha de Pagamento</v>
      </c>
    </row>
    <row r="18384" spans="1:12" x14ac:dyDescent="0.3">
      <c r="A18384" s="82" t="str">
        <f t="shared" si="574"/>
        <v>2020</v>
      </c>
      <c r="B18384" s="263" t="s">
        <v>2228</v>
      </c>
      <c r="C18384" s="264" t="s">
        <v>138</v>
      </c>
      <c r="D18384" s="74" t="str">
        <f t="shared" si="575"/>
        <v>abr/2020</v>
      </c>
      <c r="E18384" s="267">
        <v>43943</v>
      </c>
      <c r="F18384" s="285" t="s">
        <v>5418</v>
      </c>
      <c r="G18384" s="285" t="s">
        <v>2229</v>
      </c>
      <c r="H18384" s="268" t="s">
        <v>5527</v>
      </c>
      <c r="I18384" s="268" t="s">
        <v>562</v>
      </c>
      <c r="J18384" s="269">
        <v>-5431.88</v>
      </c>
      <c r="K18384" s="83" t="str">
        <f>IFERROR(IFERROR(VLOOKUP(I18384,'DE-PARA'!B:D,3,0),VLOOKUP(I18384,'DE-PARA'!C:D,2,0)),"NÃO ENCONTRADO")</f>
        <v>Outras Saídas</v>
      </c>
      <c r="L18384" s="50" t="str">
        <f>VLOOKUP(K18384,'Base -Receita-Despesa'!$B:$AS,1,FALSE)</f>
        <v>Outras Saídas</v>
      </c>
    </row>
    <row r="18385" spans="1:12" x14ac:dyDescent="0.3">
      <c r="A18385" s="82" t="str">
        <f t="shared" si="574"/>
        <v>2020</v>
      </c>
      <c r="B18385" s="263" t="s">
        <v>2228</v>
      </c>
      <c r="C18385" s="264" t="s">
        <v>138</v>
      </c>
      <c r="D18385" s="74" t="str">
        <f t="shared" si="575"/>
        <v>abr/2020</v>
      </c>
      <c r="E18385" s="267">
        <v>43943</v>
      </c>
      <c r="F18385" s="285" t="s">
        <v>5420</v>
      </c>
      <c r="G18385" s="285" t="s">
        <v>2229</v>
      </c>
      <c r="H18385" s="268" t="s">
        <v>5528</v>
      </c>
      <c r="I18385" s="268" t="s">
        <v>194</v>
      </c>
      <c r="J18385" s="269">
        <v>-11083.67</v>
      </c>
      <c r="K18385" s="83" t="str">
        <f>IFERROR(IFERROR(VLOOKUP(I18385,'DE-PARA'!B:D,3,0),VLOOKUP(I18385,'DE-PARA'!C:D,2,0)),"NÃO ENCONTRADO")</f>
        <v>Encargos sobre Folha de Pagamento</v>
      </c>
      <c r="L18385" s="50" t="str">
        <f>VLOOKUP(K18385,'Base -Receita-Despesa'!$B:$AS,1,FALSE)</f>
        <v>Encargos sobre Folha de Pagamento</v>
      </c>
    </row>
    <row r="18386" spans="1:12" x14ac:dyDescent="0.3">
      <c r="A18386" s="82" t="str">
        <f t="shared" si="574"/>
        <v>2020</v>
      </c>
      <c r="B18386" s="263" t="s">
        <v>2228</v>
      </c>
      <c r="C18386" s="264" t="s">
        <v>138</v>
      </c>
      <c r="D18386" s="74" t="str">
        <f t="shared" si="575"/>
        <v>abr/2020</v>
      </c>
      <c r="E18386" s="267">
        <v>43943</v>
      </c>
      <c r="F18386" s="285" t="s">
        <v>5420</v>
      </c>
      <c r="G18386" s="285" t="s">
        <v>2229</v>
      </c>
      <c r="H18386" s="268" t="s">
        <v>5528</v>
      </c>
      <c r="I18386" s="268" t="s">
        <v>562</v>
      </c>
      <c r="J18386" s="269">
        <v>-2797.51</v>
      </c>
      <c r="K18386" s="83" t="str">
        <f>IFERROR(IFERROR(VLOOKUP(I18386,'DE-PARA'!B:D,3,0),VLOOKUP(I18386,'DE-PARA'!C:D,2,0)),"NÃO ENCONTRADO")</f>
        <v>Outras Saídas</v>
      </c>
      <c r="L18386" s="50" t="str">
        <f>VLOOKUP(K18386,'Base -Receita-Despesa'!$B:$AS,1,FALSE)</f>
        <v>Outras Saídas</v>
      </c>
    </row>
    <row r="18387" spans="1:12" x14ac:dyDescent="0.3">
      <c r="A18387" s="82" t="str">
        <f t="shared" si="574"/>
        <v>2020</v>
      </c>
      <c r="B18387" s="263" t="s">
        <v>2228</v>
      </c>
      <c r="C18387" s="264" t="s">
        <v>138</v>
      </c>
      <c r="D18387" s="74" t="str">
        <f t="shared" si="575"/>
        <v>abr/2020</v>
      </c>
      <c r="E18387" s="267">
        <v>43943</v>
      </c>
      <c r="F18387" s="285" t="s">
        <v>3645</v>
      </c>
      <c r="G18387" s="285" t="s">
        <v>2229</v>
      </c>
      <c r="H18387" s="268" t="s">
        <v>4736</v>
      </c>
      <c r="I18387" s="268" t="s">
        <v>179</v>
      </c>
      <c r="J18387" s="269">
        <v>-1545.14</v>
      </c>
      <c r="K18387" s="83" t="str">
        <f>IFERROR(IFERROR(VLOOKUP(I18387,'DE-PARA'!B:D,3,0),VLOOKUP(I18387,'DE-PARA'!C:D,2,0)),"NÃO ENCONTRADO")</f>
        <v>Serviços</v>
      </c>
      <c r="L18387" s="50" t="str">
        <f>VLOOKUP(K18387,'Base -Receita-Despesa'!$B:$AS,1,FALSE)</f>
        <v>Serviços</v>
      </c>
    </row>
    <row r="18388" spans="1:12" x14ac:dyDescent="0.3">
      <c r="A18388" s="82" t="str">
        <f t="shared" si="574"/>
        <v>2020</v>
      </c>
      <c r="B18388" s="263" t="s">
        <v>2228</v>
      </c>
      <c r="C18388" s="264" t="s">
        <v>138</v>
      </c>
      <c r="D18388" s="74" t="str">
        <f t="shared" si="575"/>
        <v>abr/2020</v>
      </c>
      <c r="E18388" s="267">
        <v>43943</v>
      </c>
      <c r="F18388" s="285" t="s">
        <v>3645</v>
      </c>
      <c r="G18388" s="285" t="s">
        <v>2229</v>
      </c>
      <c r="H18388" s="268" t="s">
        <v>4736</v>
      </c>
      <c r="I18388" s="268" t="s">
        <v>562</v>
      </c>
      <c r="J18388" s="268">
        <v>-484.7</v>
      </c>
      <c r="K18388" s="83" t="str">
        <f>IFERROR(IFERROR(VLOOKUP(I18388,'DE-PARA'!B:D,3,0),VLOOKUP(I18388,'DE-PARA'!C:D,2,0)),"NÃO ENCONTRADO")</f>
        <v>Outras Saídas</v>
      </c>
      <c r="L18388" s="50" t="str">
        <f>VLOOKUP(K18388,'Base -Receita-Despesa'!$B:$AS,1,FALSE)</f>
        <v>Outras Saídas</v>
      </c>
    </row>
    <row r="18389" spans="1:12" x14ac:dyDescent="0.3">
      <c r="A18389" s="82" t="str">
        <f t="shared" si="574"/>
        <v>2020</v>
      </c>
      <c r="B18389" s="263" t="s">
        <v>2228</v>
      </c>
      <c r="C18389" s="264" t="s">
        <v>138</v>
      </c>
      <c r="D18389" s="74" t="str">
        <f t="shared" si="575"/>
        <v>abr/2020</v>
      </c>
      <c r="E18389" s="267">
        <v>43943</v>
      </c>
      <c r="F18389" s="285" t="s">
        <v>5529</v>
      </c>
      <c r="G18389" s="285" t="s">
        <v>2229</v>
      </c>
      <c r="H18389" s="268" t="s">
        <v>4736</v>
      </c>
      <c r="I18389" s="268" t="s">
        <v>188</v>
      </c>
      <c r="J18389" s="268">
        <v>-767.97</v>
      </c>
      <c r="K18389" s="83" t="str">
        <f>IFERROR(IFERROR(VLOOKUP(I18389,'DE-PARA'!B:D,3,0),VLOOKUP(I18389,'DE-PARA'!C:D,2,0)),"NÃO ENCONTRADO")</f>
        <v>Serviços</v>
      </c>
      <c r="L18389" s="50" t="str">
        <f>VLOOKUP(K18389,'Base -Receita-Despesa'!$B:$AS,1,FALSE)</f>
        <v>Serviços</v>
      </c>
    </row>
    <row r="18390" spans="1:12" x14ac:dyDescent="0.3">
      <c r="A18390" s="82" t="str">
        <f t="shared" si="574"/>
        <v>2020</v>
      </c>
      <c r="B18390" s="263" t="s">
        <v>2228</v>
      </c>
      <c r="C18390" s="264" t="s">
        <v>138</v>
      </c>
      <c r="D18390" s="74" t="str">
        <f t="shared" si="575"/>
        <v>abr/2020</v>
      </c>
      <c r="E18390" s="267">
        <v>43943</v>
      </c>
      <c r="F18390" s="285" t="s">
        <v>5529</v>
      </c>
      <c r="G18390" s="285" t="s">
        <v>2229</v>
      </c>
      <c r="H18390" s="268" t="s">
        <v>4736</v>
      </c>
      <c r="I18390" s="268" t="s">
        <v>562</v>
      </c>
      <c r="J18390" s="268">
        <v>-240.44</v>
      </c>
      <c r="K18390" s="83" t="str">
        <f>IFERROR(IFERROR(VLOOKUP(I18390,'DE-PARA'!B:D,3,0),VLOOKUP(I18390,'DE-PARA'!C:D,2,0)),"NÃO ENCONTRADO")</f>
        <v>Outras Saídas</v>
      </c>
      <c r="L18390" s="50" t="str">
        <f>VLOOKUP(K18390,'Base -Receita-Despesa'!$B:$AS,1,FALSE)</f>
        <v>Outras Saídas</v>
      </c>
    </row>
    <row r="18391" spans="1:12" x14ac:dyDescent="0.3">
      <c r="A18391" s="82" t="str">
        <f t="shared" si="574"/>
        <v>2020</v>
      </c>
      <c r="B18391" s="263" t="s">
        <v>2228</v>
      </c>
      <c r="C18391" s="264" t="s">
        <v>138</v>
      </c>
      <c r="D18391" s="74" t="str">
        <f t="shared" si="575"/>
        <v>abr/2020</v>
      </c>
      <c r="E18391" s="267">
        <v>43943</v>
      </c>
      <c r="F18391" s="285" t="s">
        <v>3651</v>
      </c>
      <c r="G18391" s="285" t="s">
        <v>2229</v>
      </c>
      <c r="H18391" s="268" t="s">
        <v>4736</v>
      </c>
      <c r="I18391" s="268" t="s">
        <v>188</v>
      </c>
      <c r="J18391" s="268">
        <v>-460.13</v>
      </c>
      <c r="K18391" s="83" t="str">
        <f>IFERROR(IFERROR(VLOOKUP(I18391,'DE-PARA'!B:D,3,0),VLOOKUP(I18391,'DE-PARA'!C:D,2,0)),"NÃO ENCONTRADO")</f>
        <v>Serviços</v>
      </c>
      <c r="L18391" s="50" t="str">
        <f>VLOOKUP(K18391,'Base -Receita-Despesa'!$B:$AS,1,FALSE)</f>
        <v>Serviços</v>
      </c>
    </row>
    <row r="18392" spans="1:12" x14ac:dyDescent="0.3">
      <c r="A18392" s="82" t="str">
        <f t="shared" si="574"/>
        <v>2020</v>
      </c>
      <c r="B18392" s="263" t="s">
        <v>2228</v>
      </c>
      <c r="C18392" s="264" t="s">
        <v>138</v>
      </c>
      <c r="D18392" s="74" t="str">
        <f t="shared" si="575"/>
        <v>abr/2020</v>
      </c>
      <c r="E18392" s="267">
        <v>43943</v>
      </c>
      <c r="F18392" s="285" t="s">
        <v>3651</v>
      </c>
      <c r="G18392" s="285" t="s">
        <v>2229</v>
      </c>
      <c r="H18392" s="268" t="s">
        <v>4736</v>
      </c>
      <c r="I18392" s="268" t="s">
        <v>562</v>
      </c>
      <c r="J18392" s="268">
        <v>-143.68</v>
      </c>
      <c r="K18392" s="83" t="str">
        <f>IFERROR(IFERROR(VLOOKUP(I18392,'DE-PARA'!B:D,3,0),VLOOKUP(I18392,'DE-PARA'!C:D,2,0)),"NÃO ENCONTRADO")</f>
        <v>Outras Saídas</v>
      </c>
      <c r="L18392" s="50" t="str">
        <f>VLOOKUP(K18392,'Base -Receita-Despesa'!$B:$AS,1,FALSE)</f>
        <v>Outras Saídas</v>
      </c>
    </row>
    <row r="18393" spans="1:12" x14ac:dyDescent="0.3">
      <c r="A18393" s="82" t="str">
        <f t="shared" si="574"/>
        <v>2020</v>
      </c>
      <c r="B18393" s="263" t="s">
        <v>2228</v>
      </c>
      <c r="C18393" s="264" t="s">
        <v>138</v>
      </c>
      <c r="D18393" s="74" t="str">
        <f t="shared" si="575"/>
        <v>abr/2020</v>
      </c>
      <c r="E18393" s="267">
        <v>43943</v>
      </c>
      <c r="F18393" s="285" t="s">
        <v>5530</v>
      </c>
      <c r="G18393" s="285" t="s">
        <v>2229</v>
      </c>
      <c r="H18393" s="268" t="s">
        <v>5461</v>
      </c>
      <c r="I18393" s="283" t="s">
        <v>2204</v>
      </c>
      <c r="J18393" s="268">
        <v>-117.72</v>
      </c>
      <c r="K18393" s="83" t="str">
        <f>IFERROR(IFERROR(VLOOKUP(I18393,'DE-PARA'!B:D,3,0),VLOOKUP(I18393,'DE-PARA'!C:D,2,0)),"NÃO ENCONTRADO")</f>
        <v>Serviços</v>
      </c>
      <c r="L18393" s="50" t="str">
        <f>VLOOKUP(K18393,'Base -Receita-Despesa'!$B:$AS,1,FALSE)</f>
        <v>Serviços</v>
      </c>
    </row>
    <row r="18394" spans="1:12" x14ac:dyDescent="0.3">
      <c r="A18394" s="82" t="str">
        <f t="shared" si="574"/>
        <v>2020</v>
      </c>
      <c r="B18394" s="263" t="s">
        <v>2228</v>
      </c>
      <c r="C18394" s="264" t="s">
        <v>138</v>
      </c>
      <c r="D18394" s="74" t="str">
        <f t="shared" si="575"/>
        <v>abr/2020</v>
      </c>
      <c r="E18394" s="267">
        <v>43943</v>
      </c>
      <c r="F18394" s="285" t="s">
        <v>5530</v>
      </c>
      <c r="G18394" s="285" t="s">
        <v>2229</v>
      </c>
      <c r="H18394" s="268" t="s">
        <v>5461</v>
      </c>
      <c r="I18394" s="268" t="s">
        <v>562</v>
      </c>
      <c r="J18394" s="268">
        <v>-36.07</v>
      </c>
      <c r="K18394" s="83" t="str">
        <f>IFERROR(IFERROR(VLOOKUP(I18394,'DE-PARA'!B:D,3,0),VLOOKUP(I18394,'DE-PARA'!C:D,2,0)),"NÃO ENCONTRADO")</f>
        <v>Outras Saídas</v>
      </c>
      <c r="L18394" s="50" t="str">
        <f>VLOOKUP(K18394,'Base -Receita-Despesa'!$B:$AS,1,FALSE)</f>
        <v>Outras Saídas</v>
      </c>
    </row>
    <row r="18395" spans="1:12" x14ac:dyDescent="0.3">
      <c r="A18395" s="82" t="str">
        <f t="shared" si="574"/>
        <v>2020</v>
      </c>
      <c r="B18395" s="263" t="s">
        <v>2228</v>
      </c>
      <c r="C18395" s="264" t="s">
        <v>138</v>
      </c>
      <c r="D18395" s="74" t="str">
        <f t="shared" si="575"/>
        <v>abr/2020</v>
      </c>
      <c r="E18395" s="267">
        <v>43943</v>
      </c>
      <c r="F18395" s="285" t="s">
        <v>5531</v>
      </c>
      <c r="G18395" s="285" t="s">
        <v>2229</v>
      </c>
      <c r="H18395" s="268" t="s">
        <v>4768</v>
      </c>
      <c r="I18395" s="268" t="s">
        <v>118</v>
      </c>
      <c r="J18395" s="269">
        <v>-5873.17</v>
      </c>
      <c r="K18395" s="83" t="str">
        <f>IFERROR(IFERROR(VLOOKUP(I18395,'DE-PARA'!B:D,3,0),VLOOKUP(I18395,'DE-PARA'!C:D,2,0)),"NÃO ENCONTRADO")</f>
        <v>Serviços</v>
      </c>
      <c r="L18395" s="50" t="str">
        <f>VLOOKUP(K18395,'Base -Receita-Despesa'!$B:$AS,1,FALSE)</f>
        <v>Serviços</v>
      </c>
    </row>
    <row r="18396" spans="1:12" x14ac:dyDescent="0.3">
      <c r="A18396" s="82" t="str">
        <f t="shared" si="574"/>
        <v>2020</v>
      </c>
      <c r="B18396" s="263" t="s">
        <v>2228</v>
      </c>
      <c r="C18396" s="264" t="s">
        <v>138</v>
      </c>
      <c r="D18396" s="74" t="str">
        <f t="shared" si="575"/>
        <v>abr/2020</v>
      </c>
      <c r="E18396" s="267">
        <v>43943</v>
      </c>
      <c r="F18396" s="285" t="s">
        <v>5531</v>
      </c>
      <c r="G18396" s="285" t="s">
        <v>2229</v>
      </c>
      <c r="H18396" s="268" t="s">
        <v>4768</v>
      </c>
      <c r="I18396" s="268" t="s">
        <v>562</v>
      </c>
      <c r="J18396" s="269">
        <v>-1845</v>
      </c>
      <c r="K18396" s="83" t="str">
        <f>IFERROR(IFERROR(VLOOKUP(I18396,'DE-PARA'!B:D,3,0),VLOOKUP(I18396,'DE-PARA'!C:D,2,0)),"NÃO ENCONTRADO")</f>
        <v>Outras Saídas</v>
      </c>
      <c r="L18396" s="50" t="str">
        <f>VLOOKUP(K18396,'Base -Receita-Despesa'!$B:$AS,1,FALSE)</f>
        <v>Outras Saídas</v>
      </c>
    </row>
    <row r="18397" spans="1:12" x14ac:dyDescent="0.3">
      <c r="A18397" s="82" t="str">
        <f t="shared" si="574"/>
        <v>2020</v>
      </c>
      <c r="B18397" s="263" t="s">
        <v>2228</v>
      </c>
      <c r="C18397" s="264" t="s">
        <v>138</v>
      </c>
      <c r="D18397" s="74" t="str">
        <f t="shared" si="575"/>
        <v>abr/2020</v>
      </c>
      <c r="E18397" s="267">
        <v>43943</v>
      </c>
      <c r="F18397" s="285" t="s">
        <v>5532</v>
      </c>
      <c r="G18397" s="285" t="s">
        <v>2229</v>
      </c>
      <c r="H18397" s="268" t="s">
        <v>180</v>
      </c>
      <c r="I18397" s="268" t="s">
        <v>181</v>
      </c>
      <c r="J18397" s="269">
        <v>-1015.61</v>
      </c>
      <c r="K18397" s="83" t="str">
        <f>IFERROR(IFERROR(VLOOKUP(I18397,'DE-PARA'!B:D,3,0),VLOOKUP(I18397,'DE-PARA'!C:D,2,0)),"NÃO ENCONTRADO")</f>
        <v>Serviços</v>
      </c>
      <c r="L18397" s="50" t="str">
        <f>VLOOKUP(K18397,'Base -Receita-Despesa'!$B:$AS,1,FALSE)</f>
        <v>Serviços</v>
      </c>
    </row>
    <row r="18398" spans="1:12" x14ac:dyDescent="0.3">
      <c r="A18398" s="82" t="str">
        <f t="shared" si="574"/>
        <v>2020</v>
      </c>
      <c r="B18398" s="263" t="s">
        <v>2228</v>
      </c>
      <c r="C18398" s="264" t="s">
        <v>138</v>
      </c>
      <c r="D18398" s="74" t="str">
        <f t="shared" si="575"/>
        <v>abr/2020</v>
      </c>
      <c r="E18398" s="267">
        <v>43943</v>
      </c>
      <c r="F18398" s="285" t="s">
        <v>5532</v>
      </c>
      <c r="G18398" s="285" t="s">
        <v>2229</v>
      </c>
      <c r="H18398" s="268" t="s">
        <v>180</v>
      </c>
      <c r="I18398" s="268" t="s">
        <v>562</v>
      </c>
      <c r="J18398" s="268">
        <v>-318.27</v>
      </c>
      <c r="K18398" s="83" t="str">
        <f>IFERROR(IFERROR(VLOOKUP(I18398,'DE-PARA'!B:D,3,0),VLOOKUP(I18398,'DE-PARA'!C:D,2,0)),"NÃO ENCONTRADO")</f>
        <v>Outras Saídas</v>
      </c>
      <c r="L18398" s="50" t="str">
        <f>VLOOKUP(K18398,'Base -Receita-Despesa'!$B:$AS,1,FALSE)</f>
        <v>Outras Saídas</v>
      </c>
    </row>
    <row r="18399" spans="1:12" x14ac:dyDescent="0.3">
      <c r="A18399" s="82" t="str">
        <f t="shared" si="574"/>
        <v>2020</v>
      </c>
      <c r="B18399" s="263" t="s">
        <v>2228</v>
      </c>
      <c r="C18399" s="264" t="s">
        <v>138</v>
      </c>
      <c r="D18399" s="74" t="str">
        <f t="shared" si="575"/>
        <v>abr/2020</v>
      </c>
      <c r="E18399" s="267">
        <v>43943</v>
      </c>
      <c r="F18399" s="285" t="s">
        <v>5533</v>
      </c>
      <c r="G18399" s="285" t="s">
        <v>2229</v>
      </c>
      <c r="H18399" s="268" t="s">
        <v>180</v>
      </c>
      <c r="I18399" s="268" t="s">
        <v>181</v>
      </c>
      <c r="J18399" s="268">
        <v>-451.68</v>
      </c>
      <c r="K18399" s="83" t="str">
        <f>IFERROR(IFERROR(VLOOKUP(I18399,'DE-PARA'!B:D,3,0),VLOOKUP(I18399,'DE-PARA'!C:D,2,0)),"NÃO ENCONTRADO")</f>
        <v>Serviços</v>
      </c>
      <c r="L18399" s="50" t="str">
        <f>VLOOKUP(K18399,'Base -Receita-Despesa'!$B:$AS,1,FALSE)</f>
        <v>Serviços</v>
      </c>
    </row>
    <row r="18400" spans="1:12" x14ac:dyDescent="0.3">
      <c r="A18400" s="82" t="str">
        <f t="shared" si="574"/>
        <v>2020</v>
      </c>
      <c r="B18400" s="263" t="s">
        <v>2228</v>
      </c>
      <c r="C18400" s="264" t="s">
        <v>138</v>
      </c>
      <c r="D18400" s="74" t="str">
        <f t="shared" si="575"/>
        <v>abr/2020</v>
      </c>
      <c r="E18400" s="267">
        <v>43943</v>
      </c>
      <c r="F18400" s="285" t="s">
        <v>5533</v>
      </c>
      <c r="G18400" s="285" t="s">
        <v>2229</v>
      </c>
      <c r="H18400" s="268" t="s">
        <v>180</v>
      </c>
      <c r="I18400" s="268" t="s">
        <v>562</v>
      </c>
      <c r="J18400" s="268">
        <v>-141.03</v>
      </c>
      <c r="K18400" s="83" t="str">
        <f>IFERROR(IFERROR(VLOOKUP(I18400,'DE-PARA'!B:D,3,0),VLOOKUP(I18400,'DE-PARA'!C:D,2,0)),"NÃO ENCONTRADO")</f>
        <v>Outras Saídas</v>
      </c>
      <c r="L18400" s="50" t="str">
        <f>VLOOKUP(K18400,'Base -Receita-Despesa'!$B:$AS,1,FALSE)</f>
        <v>Outras Saídas</v>
      </c>
    </row>
    <row r="18401" spans="1:12" x14ac:dyDescent="0.3">
      <c r="A18401" s="82" t="str">
        <f t="shared" si="574"/>
        <v>2020</v>
      </c>
      <c r="B18401" s="263" t="s">
        <v>2228</v>
      </c>
      <c r="C18401" s="264" t="s">
        <v>138</v>
      </c>
      <c r="D18401" s="74" t="str">
        <f t="shared" si="575"/>
        <v>abr/2020</v>
      </c>
      <c r="E18401" s="267">
        <v>43943</v>
      </c>
      <c r="F18401" s="285" t="s">
        <v>5521</v>
      </c>
      <c r="G18401" s="285" t="s">
        <v>2229</v>
      </c>
      <c r="H18401" s="268" t="s">
        <v>4736</v>
      </c>
      <c r="I18401" s="268" t="s">
        <v>5519</v>
      </c>
      <c r="J18401" s="269">
        <v>-7308.55</v>
      </c>
      <c r="K18401" s="83" t="str">
        <f>IFERROR(IFERROR(VLOOKUP(I18401,'DE-PARA'!B:D,3,0),VLOOKUP(I18401,'DE-PARA'!C:D,2,0)),"NÃO ENCONTRADO")</f>
        <v>Encargos sobre Folha de Pagamento</v>
      </c>
      <c r="L18401" s="50" t="str">
        <f>VLOOKUP(K18401,'Base -Receita-Despesa'!$B:$AS,1,FALSE)</f>
        <v>Encargos sobre Folha de Pagamento</v>
      </c>
    </row>
    <row r="18402" spans="1:12" x14ac:dyDescent="0.3">
      <c r="A18402" s="82" t="str">
        <f t="shared" si="574"/>
        <v>2020</v>
      </c>
      <c r="B18402" s="263" t="s">
        <v>2228</v>
      </c>
      <c r="C18402" s="264" t="s">
        <v>138</v>
      </c>
      <c r="D18402" s="74" t="str">
        <f t="shared" si="575"/>
        <v>abr/2020</v>
      </c>
      <c r="E18402" s="267">
        <v>43943</v>
      </c>
      <c r="F18402" s="285" t="s">
        <v>5521</v>
      </c>
      <c r="G18402" s="285" t="s">
        <v>2229</v>
      </c>
      <c r="H18402" s="268" t="s">
        <v>4736</v>
      </c>
      <c r="I18402" s="268" t="s">
        <v>562</v>
      </c>
      <c r="J18402" s="269">
        <v>-1844.67</v>
      </c>
      <c r="K18402" s="83" t="str">
        <f>IFERROR(IFERROR(VLOOKUP(I18402,'DE-PARA'!B:D,3,0),VLOOKUP(I18402,'DE-PARA'!C:D,2,0)),"NÃO ENCONTRADO")</f>
        <v>Outras Saídas</v>
      </c>
      <c r="L18402" s="50" t="str">
        <f>VLOOKUP(K18402,'Base -Receita-Despesa'!$B:$AS,1,FALSE)</f>
        <v>Outras Saídas</v>
      </c>
    </row>
    <row r="18403" spans="1:12" x14ac:dyDescent="0.3">
      <c r="A18403" s="82" t="str">
        <f t="shared" si="574"/>
        <v>2020</v>
      </c>
      <c r="B18403" s="263" t="s">
        <v>2228</v>
      </c>
      <c r="C18403" s="264" t="s">
        <v>138</v>
      </c>
      <c r="D18403" s="74" t="str">
        <f t="shared" si="575"/>
        <v>abr/2020</v>
      </c>
      <c r="E18403" s="267">
        <v>43943</v>
      </c>
      <c r="F18403" s="285" t="s">
        <v>5521</v>
      </c>
      <c r="G18403" s="285" t="s">
        <v>2229</v>
      </c>
      <c r="H18403" s="268" t="s">
        <v>4753</v>
      </c>
      <c r="I18403" s="268" t="s">
        <v>5519</v>
      </c>
      <c r="J18403" s="269">
        <v>-58884.69</v>
      </c>
      <c r="K18403" s="83" t="str">
        <f>IFERROR(IFERROR(VLOOKUP(I18403,'DE-PARA'!B:D,3,0),VLOOKUP(I18403,'DE-PARA'!C:D,2,0)),"NÃO ENCONTRADO")</f>
        <v>Encargos sobre Folha de Pagamento</v>
      </c>
      <c r="L18403" s="50" t="str">
        <f>VLOOKUP(K18403,'Base -Receita-Despesa'!$B:$AS,1,FALSE)</f>
        <v>Encargos sobre Folha de Pagamento</v>
      </c>
    </row>
    <row r="18404" spans="1:12" x14ac:dyDescent="0.3">
      <c r="A18404" s="82" t="str">
        <f t="shared" si="574"/>
        <v>2020</v>
      </c>
      <c r="B18404" s="263" t="s">
        <v>2228</v>
      </c>
      <c r="C18404" s="264" t="s">
        <v>138</v>
      </c>
      <c r="D18404" s="74" t="str">
        <f t="shared" si="575"/>
        <v>abr/2020</v>
      </c>
      <c r="E18404" s="267">
        <v>43943</v>
      </c>
      <c r="F18404" s="285" t="s">
        <v>5521</v>
      </c>
      <c r="G18404" s="285" t="s">
        <v>2229</v>
      </c>
      <c r="H18404" s="268" t="s">
        <v>4753</v>
      </c>
      <c r="I18404" s="268" t="s">
        <v>562</v>
      </c>
      <c r="J18404" s="269">
        <v>-14862.48</v>
      </c>
      <c r="K18404" s="83" t="str">
        <f>IFERROR(IFERROR(VLOOKUP(I18404,'DE-PARA'!B:D,3,0),VLOOKUP(I18404,'DE-PARA'!C:D,2,0)),"NÃO ENCONTRADO")</f>
        <v>Outras Saídas</v>
      </c>
      <c r="L18404" s="50" t="str">
        <f>VLOOKUP(K18404,'Base -Receita-Despesa'!$B:$AS,1,FALSE)</f>
        <v>Outras Saídas</v>
      </c>
    </row>
    <row r="18405" spans="1:12" x14ac:dyDescent="0.3">
      <c r="A18405" s="82" t="str">
        <f t="shared" si="574"/>
        <v>2020</v>
      </c>
      <c r="B18405" s="263" t="s">
        <v>2228</v>
      </c>
      <c r="C18405" s="264" t="s">
        <v>138</v>
      </c>
      <c r="D18405" s="74" t="str">
        <f t="shared" si="575"/>
        <v>abr/2020</v>
      </c>
      <c r="E18405" s="267">
        <v>43943</v>
      </c>
      <c r="F18405" s="285" t="s">
        <v>5534</v>
      </c>
      <c r="G18405" s="285" t="s">
        <v>2229</v>
      </c>
      <c r="H18405" s="268" t="s">
        <v>4768</v>
      </c>
      <c r="I18405" s="268" t="s">
        <v>5519</v>
      </c>
      <c r="J18405" s="269">
        <v>-16143.05</v>
      </c>
      <c r="K18405" s="83" t="str">
        <f>IFERROR(IFERROR(VLOOKUP(I18405,'DE-PARA'!B:D,3,0),VLOOKUP(I18405,'DE-PARA'!C:D,2,0)),"NÃO ENCONTRADO")</f>
        <v>Encargos sobre Folha de Pagamento</v>
      </c>
      <c r="L18405" s="50" t="str">
        <f>VLOOKUP(K18405,'Base -Receita-Despesa'!$B:$AS,1,FALSE)</f>
        <v>Encargos sobre Folha de Pagamento</v>
      </c>
    </row>
    <row r="18406" spans="1:12" x14ac:dyDescent="0.3">
      <c r="A18406" s="82" t="str">
        <f t="shared" si="574"/>
        <v>2020</v>
      </c>
      <c r="B18406" s="263" t="s">
        <v>2228</v>
      </c>
      <c r="C18406" s="264" t="s">
        <v>138</v>
      </c>
      <c r="D18406" s="74" t="str">
        <f t="shared" si="575"/>
        <v>abr/2020</v>
      </c>
      <c r="E18406" s="267">
        <v>43943</v>
      </c>
      <c r="F18406" s="285" t="s">
        <v>5534</v>
      </c>
      <c r="G18406" s="285" t="s">
        <v>2229</v>
      </c>
      <c r="H18406" s="268" t="s">
        <v>4768</v>
      </c>
      <c r="I18406" s="268" t="s">
        <v>562</v>
      </c>
      <c r="J18406" s="269">
        <v>-4074.5</v>
      </c>
      <c r="K18406" s="83" t="str">
        <f>IFERROR(IFERROR(VLOOKUP(I18406,'DE-PARA'!B:D,3,0),VLOOKUP(I18406,'DE-PARA'!C:D,2,0)),"NÃO ENCONTRADO")</f>
        <v>Outras Saídas</v>
      </c>
      <c r="L18406" s="50" t="str">
        <f>VLOOKUP(K18406,'Base -Receita-Despesa'!$B:$AS,1,FALSE)</f>
        <v>Outras Saídas</v>
      </c>
    </row>
    <row r="18407" spans="1:12" x14ac:dyDescent="0.3">
      <c r="A18407" s="82" t="str">
        <f t="shared" si="574"/>
        <v>2020</v>
      </c>
      <c r="B18407" s="263" t="s">
        <v>2228</v>
      </c>
      <c r="C18407" s="264" t="s">
        <v>138</v>
      </c>
      <c r="D18407" s="74" t="str">
        <f t="shared" si="575"/>
        <v>abr/2020</v>
      </c>
      <c r="E18407" s="267">
        <v>43943</v>
      </c>
      <c r="F18407" s="285" t="s">
        <v>5535</v>
      </c>
      <c r="G18407" s="285" t="s">
        <v>2229</v>
      </c>
      <c r="H18407" s="268" t="s">
        <v>180</v>
      </c>
      <c r="I18407" s="268" t="s">
        <v>5519</v>
      </c>
      <c r="J18407" s="269">
        <v>-2784.75</v>
      </c>
      <c r="K18407" s="83" t="str">
        <f>IFERROR(IFERROR(VLOOKUP(I18407,'DE-PARA'!B:D,3,0),VLOOKUP(I18407,'DE-PARA'!C:D,2,0)),"NÃO ENCONTRADO")</f>
        <v>Encargos sobre Folha de Pagamento</v>
      </c>
      <c r="L18407" s="50" t="str">
        <f>VLOOKUP(K18407,'Base -Receita-Despesa'!$B:$AS,1,FALSE)</f>
        <v>Encargos sobre Folha de Pagamento</v>
      </c>
    </row>
    <row r="18408" spans="1:12" x14ac:dyDescent="0.3">
      <c r="A18408" s="82" t="str">
        <f t="shared" si="574"/>
        <v>2020</v>
      </c>
      <c r="B18408" s="263" t="s">
        <v>2228</v>
      </c>
      <c r="C18408" s="264" t="s">
        <v>138</v>
      </c>
      <c r="D18408" s="74" t="str">
        <f t="shared" si="575"/>
        <v>abr/2020</v>
      </c>
      <c r="E18408" s="267">
        <v>43943</v>
      </c>
      <c r="F18408" s="285" t="s">
        <v>5535</v>
      </c>
      <c r="G18408" s="285" t="s">
        <v>2229</v>
      </c>
      <c r="H18408" s="268" t="s">
        <v>180</v>
      </c>
      <c r="I18408" s="268" t="s">
        <v>562</v>
      </c>
      <c r="J18408" s="268">
        <v>-702.87</v>
      </c>
      <c r="K18408" s="83" t="str">
        <f>IFERROR(IFERROR(VLOOKUP(I18408,'DE-PARA'!B:D,3,0),VLOOKUP(I18408,'DE-PARA'!C:D,2,0)),"NÃO ENCONTRADO")</f>
        <v>Outras Saídas</v>
      </c>
      <c r="L18408" s="50" t="str">
        <f>VLOOKUP(K18408,'Base -Receita-Despesa'!$B:$AS,1,FALSE)</f>
        <v>Outras Saídas</v>
      </c>
    </row>
    <row r="18409" spans="1:12" x14ac:dyDescent="0.3">
      <c r="A18409" s="82" t="str">
        <f t="shared" si="574"/>
        <v>2020</v>
      </c>
      <c r="B18409" s="263" t="s">
        <v>2228</v>
      </c>
      <c r="C18409" s="264" t="s">
        <v>138</v>
      </c>
      <c r="D18409" s="74" t="str">
        <f t="shared" si="575"/>
        <v>abr/2020</v>
      </c>
      <c r="E18409" s="267">
        <v>43943</v>
      </c>
      <c r="F18409" s="285">
        <v>113</v>
      </c>
      <c r="G18409" s="285" t="s">
        <v>2229</v>
      </c>
      <c r="H18409" s="268" t="s">
        <v>4753</v>
      </c>
      <c r="I18409" s="268" t="s">
        <v>2176</v>
      </c>
      <c r="J18409" s="269">
        <v>-275246.23</v>
      </c>
      <c r="K18409" s="83" t="str">
        <f>IFERROR(IFERROR(VLOOKUP(I18409,'DE-PARA'!B:D,3,0),VLOOKUP(I18409,'DE-PARA'!C:D,2,0)),"NÃO ENCONTRADO")</f>
        <v>Pessoal</v>
      </c>
      <c r="L18409" s="50" t="str">
        <f>VLOOKUP(K18409,'Base -Receita-Despesa'!$B:$AS,1,FALSE)</f>
        <v>Pessoal</v>
      </c>
    </row>
    <row r="18410" spans="1:12" x14ac:dyDescent="0.3">
      <c r="A18410" s="82" t="str">
        <f t="shared" ref="A18410:A18473" si="576">IF(K18410="NÃO ENCONTRADO",0,RIGHT(D18410,4))</f>
        <v>2020</v>
      </c>
      <c r="B18410" s="263" t="s">
        <v>2228</v>
      </c>
      <c r="C18410" s="264" t="s">
        <v>138</v>
      </c>
      <c r="D18410" s="74" t="str">
        <f t="shared" si="575"/>
        <v>abr/2020</v>
      </c>
      <c r="E18410" s="267">
        <v>43943</v>
      </c>
      <c r="F18410" s="285">
        <v>115</v>
      </c>
      <c r="G18410" s="285" t="s">
        <v>2229</v>
      </c>
      <c r="H18410" s="268" t="s">
        <v>4753</v>
      </c>
      <c r="I18410" s="268" t="s">
        <v>2176</v>
      </c>
      <c r="J18410" s="269">
        <v>-8446.5</v>
      </c>
      <c r="K18410" s="83" t="str">
        <f>IFERROR(IFERROR(VLOOKUP(I18410,'DE-PARA'!B:D,3,0),VLOOKUP(I18410,'DE-PARA'!C:D,2,0)),"NÃO ENCONTRADO")</f>
        <v>Pessoal</v>
      </c>
      <c r="L18410" s="50" t="str">
        <f>VLOOKUP(K18410,'Base -Receita-Despesa'!$B:$AS,1,FALSE)</f>
        <v>Pessoal</v>
      </c>
    </row>
    <row r="18411" spans="1:12" x14ac:dyDescent="0.3">
      <c r="A18411" s="82" t="str">
        <f t="shared" si="576"/>
        <v>2020</v>
      </c>
      <c r="B18411" s="263" t="s">
        <v>2228</v>
      </c>
      <c r="C18411" s="264" t="s">
        <v>138</v>
      </c>
      <c r="D18411" s="74" t="str">
        <f t="shared" si="575"/>
        <v>abr/2020</v>
      </c>
      <c r="E18411" s="267">
        <v>43943</v>
      </c>
      <c r="F18411" s="285">
        <v>116</v>
      </c>
      <c r="G18411" s="285" t="s">
        <v>2229</v>
      </c>
      <c r="H18411" s="268" t="s">
        <v>4753</v>
      </c>
      <c r="I18411" s="268" t="s">
        <v>2176</v>
      </c>
      <c r="J18411" s="269">
        <v>-213912.76</v>
      </c>
      <c r="K18411" s="83" t="str">
        <f>IFERROR(IFERROR(VLOOKUP(I18411,'DE-PARA'!B:D,3,0),VLOOKUP(I18411,'DE-PARA'!C:D,2,0)),"NÃO ENCONTRADO")</f>
        <v>Pessoal</v>
      </c>
      <c r="L18411" s="50" t="str">
        <f>VLOOKUP(K18411,'Base -Receita-Despesa'!$B:$AS,1,FALSE)</f>
        <v>Pessoal</v>
      </c>
    </row>
    <row r="18412" spans="1:12" x14ac:dyDescent="0.3">
      <c r="A18412" s="82" t="str">
        <f t="shared" si="576"/>
        <v>2020</v>
      </c>
      <c r="B18412" s="263" t="s">
        <v>2228</v>
      </c>
      <c r="C18412" s="264" t="s">
        <v>138</v>
      </c>
      <c r="D18412" s="74" t="str">
        <f t="shared" si="575"/>
        <v>abr/2020</v>
      </c>
      <c r="E18412" s="267">
        <v>43943</v>
      </c>
      <c r="F18412" s="285">
        <v>114</v>
      </c>
      <c r="G18412" s="285" t="s">
        <v>2229</v>
      </c>
      <c r="H18412" s="268" t="s">
        <v>4753</v>
      </c>
      <c r="I18412" s="268" t="s">
        <v>2176</v>
      </c>
      <c r="J18412" s="269">
        <v>-18657.38</v>
      </c>
      <c r="K18412" s="83" t="str">
        <f>IFERROR(IFERROR(VLOOKUP(I18412,'DE-PARA'!B:D,3,0),VLOOKUP(I18412,'DE-PARA'!C:D,2,0)),"NÃO ENCONTRADO")</f>
        <v>Pessoal</v>
      </c>
      <c r="L18412" s="50" t="str">
        <f>VLOOKUP(K18412,'Base -Receita-Despesa'!$B:$AS,1,FALSE)</f>
        <v>Pessoal</v>
      </c>
    </row>
    <row r="18413" spans="1:12" x14ac:dyDescent="0.3">
      <c r="A18413" s="82" t="str">
        <f t="shared" si="576"/>
        <v>2020</v>
      </c>
      <c r="B18413" s="263" t="s">
        <v>2228</v>
      </c>
      <c r="C18413" s="264" t="s">
        <v>138</v>
      </c>
      <c r="D18413" s="74" t="str">
        <f t="shared" si="575"/>
        <v>abr/2020</v>
      </c>
      <c r="E18413" s="267">
        <v>43943</v>
      </c>
      <c r="F18413" s="285">
        <v>111</v>
      </c>
      <c r="G18413" s="285" t="s">
        <v>2229</v>
      </c>
      <c r="H18413" s="268" t="s">
        <v>5154</v>
      </c>
      <c r="I18413" s="268" t="s">
        <v>145</v>
      </c>
      <c r="J18413" s="269">
        <v>-27466.5</v>
      </c>
      <c r="K18413" s="83" t="str">
        <f>IFERROR(IFERROR(VLOOKUP(I18413,'DE-PARA'!B:D,3,0),VLOOKUP(I18413,'DE-PARA'!C:D,2,0)),"NÃO ENCONTRADO")</f>
        <v>Serviços</v>
      </c>
      <c r="L18413" s="50" t="str">
        <f>VLOOKUP(K18413,'Base -Receita-Despesa'!$B:$AS,1,FALSE)</f>
        <v>Serviços</v>
      </c>
    </row>
    <row r="18414" spans="1:12" x14ac:dyDescent="0.3">
      <c r="A18414" s="82" t="str">
        <f t="shared" si="576"/>
        <v>2020</v>
      </c>
      <c r="B18414" s="263" t="s">
        <v>2228</v>
      </c>
      <c r="C18414" s="264" t="s">
        <v>138</v>
      </c>
      <c r="D18414" s="74" t="str">
        <f t="shared" si="575"/>
        <v>abr/2020</v>
      </c>
      <c r="E18414" s="267">
        <v>43943</v>
      </c>
      <c r="F18414" s="285">
        <v>57688</v>
      </c>
      <c r="G18414" s="285" t="s">
        <v>2229</v>
      </c>
      <c r="H18414" s="268" t="s">
        <v>5536</v>
      </c>
      <c r="I18414" s="268" t="s">
        <v>2182</v>
      </c>
      <c r="J18414" s="269">
        <v>-8497</v>
      </c>
      <c r="K18414" s="83" t="str">
        <f>IFERROR(IFERROR(VLOOKUP(I18414,'DE-PARA'!B:D,3,0),VLOOKUP(I18414,'DE-PARA'!C:D,2,0)),"NÃO ENCONTRADO")</f>
        <v>Materiais</v>
      </c>
      <c r="L18414" s="50" t="str">
        <f>VLOOKUP(K18414,'Base -Receita-Despesa'!$B:$AS,1,FALSE)</f>
        <v>Materiais</v>
      </c>
    </row>
    <row r="18415" spans="1:12" x14ac:dyDescent="0.3">
      <c r="A18415" s="82" t="str">
        <f t="shared" si="576"/>
        <v>2020</v>
      </c>
      <c r="B18415" s="263" t="s">
        <v>2228</v>
      </c>
      <c r="C18415" s="264" t="s">
        <v>138</v>
      </c>
      <c r="D18415" s="74" t="str">
        <f t="shared" si="575"/>
        <v>abr/2020</v>
      </c>
      <c r="E18415" s="267">
        <v>43943</v>
      </c>
      <c r="F18415" s="285" t="s">
        <v>1261</v>
      </c>
      <c r="G18415" s="285" t="s">
        <v>2229</v>
      </c>
      <c r="H18415" s="268" t="s">
        <v>2250</v>
      </c>
      <c r="I18415" s="268" t="s">
        <v>135</v>
      </c>
      <c r="J18415" s="268">
        <v>-10</v>
      </c>
      <c r="K18415" s="83" t="str">
        <f>IFERROR(IFERROR(VLOOKUP(I18415,'DE-PARA'!B:D,3,0),VLOOKUP(I18415,'DE-PARA'!C:D,2,0)),"NÃO ENCONTRADO")</f>
        <v>Outras Saídas</v>
      </c>
      <c r="L18415" s="50" t="str">
        <f>VLOOKUP(K18415,'Base -Receita-Despesa'!$B:$AS,1,FALSE)</f>
        <v>Outras Saídas</v>
      </c>
    </row>
    <row r="18416" spans="1:12" x14ac:dyDescent="0.3">
      <c r="A18416" s="82" t="str">
        <f t="shared" si="576"/>
        <v>2020</v>
      </c>
      <c r="B18416" s="263" t="s">
        <v>2228</v>
      </c>
      <c r="C18416" s="264" t="s">
        <v>138</v>
      </c>
      <c r="D18416" s="74" t="str">
        <f t="shared" si="575"/>
        <v>abr/2020</v>
      </c>
      <c r="E18416" s="267">
        <v>43943</v>
      </c>
      <c r="F18416" s="285" t="s">
        <v>1261</v>
      </c>
      <c r="G18416" s="285" t="s">
        <v>2229</v>
      </c>
      <c r="H18416" s="268" t="s">
        <v>2250</v>
      </c>
      <c r="I18416" s="268" t="s">
        <v>135</v>
      </c>
      <c r="J18416" s="268">
        <v>-10</v>
      </c>
      <c r="K18416" s="83" t="str">
        <f>IFERROR(IFERROR(VLOOKUP(I18416,'DE-PARA'!B:D,3,0),VLOOKUP(I18416,'DE-PARA'!C:D,2,0)),"NÃO ENCONTRADO")</f>
        <v>Outras Saídas</v>
      </c>
      <c r="L18416" s="50" t="str">
        <f>VLOOKUP(K18416,'Base -Receita-Despesa'!$B:$AS,1,FALSE)</f>
        <v>Outras Saídas</v>
      </c>
    </row>
    <row r="18417" spans="1:12" x14ac:dyDescent="0.3">
      <c r="A18417" s="82" t="str">
        <f t="shared" si="576"/>
        <v>2020</v>
      </c>
      <c r="B18417" s="263" t="s">
        <v>2228</v>
      </c>
      <c r="C18417" s="264" t="s">
        <v>138</v>
      </c>
      <c r="D18417" s="74" t="str">
        <f t="shared" si="575"/>
        <v>abr/2020</v>
      </c>
      <c r="E18417" s="267">
        <v>43943</v>
      </c>
      <c r="F18417" s="285" t="s">
        <v>1261</v>
      </c>
      <c r="G18417" s="285" t="s">
        <v>2229</v>
      </c>
      <c r="H18417" s="268" t="s">
        <v>2250</v>
      </c>
      <c r="I18417" s="268" t="s">
        <v>135</v>
      </c>
      <c r="J18417" s="268">
        <v>-10</v>
      </c>
      <c r="K18417" s="83" t="str">
        <f>IFERROR(IFERROR(VLOOKUP(I18417,'DE-PARA'!B:D,3,0),VLOOKUP(I18417,'DE-PARA'!C:D,2,0)),"NÃO ENCONTRADO")</f>
        <v>Outras Saídas</v>
      </c>
      <c r="L18417" s="50" t="str">
        <f>VLOOKUP(K18417,'Base -Receita-Despesa'!$B:$AS,1,FALSE)</f>
        <v>Outras Saídas</v>
      </c>
    </row>
    <row r="18418" spans="1:12" x14ac:dyDescent="0.3">
      <c r="A18418" s="82" t="str">
        <f t="shared" si="576"/>
        <v>2020</v>
      </c>
      <c r="B18418" s="263" t="s">
        <v>2228</v>
      </c>
      <c r="C18418" s="264" t="s">
        <v>138</v>
      </c>
      <c r="D18418" s="74" t="str">
        <f t="shared" si="575"/>
        <v>abr/2020</v>
      </c>
      <c r="E18418" s="267">
        <v>43943</v>
      </c>
      <c r="F18418" s="285" t="s">
        <v>1261</v>
      </c>
      <c r="G18418" s="285" t="s">
        <v>2229</v>
      </c>
      <c r="H18418" s="268" t="s">
        <v>2250</v>
      </c>
      <c r="I18418" s="268" t="s">
        <v>135</v>
      </c>
      <c r="J18418" s="268">
        <v>-10</v>
      </c>
      <c r="K18418" s="83" t="str">
        <f>IFERROR(IFERROR(VLOOKUP(I18418,'DE-PARA'!B:D,3,0),VLOOKUP(I18418,'DE-PARA'!C:D,2,0)),"NÃO ENCONTRADO")</f>
        <v>Outras Saídas</v>
      </c>
      <c r="L18418" s="50" t="str">
        <f>VLOOKUP(K18418,'Base -Receita-Despesa'!$B:$AS,1,FALSE)</f>
        <v>Outras Saídas</v>
      </c>
    </row>
    <row r="18419" spans="1:12" x14ac:dyDescent="0.3">
      <c r="A18419" s="82" t="str">
        <f t="shared" si="576"/>
        <v>2020</v>
      </c>
      <c r="B18419" s="263" t="s">
        <v>2228</v>
      </c>
      <c r="C18419" s="264" t="s">
        <v>138</v>
      </c>
      <c r="D18419" s="74" t="str">
        <f t="shared" si="575"/>
        <v>abr/2020</v>
      </c>
      <c r="E18419" s="267">
        <v>43943</v>
      </c>
      <c r="F18419" s="285" t="s">
        <v>1261</v>
      </c>
      <c r="G18419" s="285" t="s">
        <v>2229</v>
      </c>
      <c r="H18419" s="268" t="s">
        <v>262</v>
      </c>
      <c r="I18419" s="268" t="s">
        <v>135</v>
      </c>
      <c r="J18419" s="268">
        <v>-210.33</v>
      </c>
      <c r="K18419" s="83" t="str">
        <f>IFERROR(IFERROR(VLOOKUP(I18419,'DE-PARA'!B:D,3,0),VLOOKUP(I18419,'DE-PARA'!C:D,2,0)),"NÃO ENCONTRADO")</f>
        <v>Outras Saídas</v>
      </c>
      <c r="L18419" s="50" t="str">
        <f>VLOOKUP(K18419,'Base -Receita-Despesa'!$B:$AS,1,FALSE)</f>
        <v>Outras Saídas</v>
      </c>
    </row>
    <row r="18420" spans="1:12" x14ac:dyDescent="0.3">
      <c r="A18420" s="82" t="str">
        <f t="shared" si="576"/>
        <v>2020</v>
      </c>
      <c r="B18420" s="263" t="s">
        <v>2228</v>
      </c>
      <c r="C18420" s="264" t="s">
        <v>138</v>
      </c>
      <c r="D18420" s="74" t="str">
        <f t="shared" si="575"/>
        <v>abr/2020</v>
      </c>
      <c r="E18420" s="267">
        <v>43943</v>
      </c>
      <c r="F18420" s="285" t="s">
        <v>1070</v>
      </c>
      <c r="G18420" s="285" t="s">
        <v>2229</v>
      </c>
      <c r="H18420" s="268" t="s">
        <v>1071</v>
      </c>
      <c r="I18420" s="268" t="s">
        <v>2237</v>
      </c>
      <c r="J18420" s="269">
        <v>713356.88</v>
      </c>
      <c r="K18420" s="83" t="str">
        <f>IFERROR(IFERROR(VLOOKUP(I18420,'DE-PARA'!B:D,3,0),VLOOKUP(I18420,'DE-PARA'!C:D,2,0)),"NÃO ENCONTRADO")</f>
        <v>Entrada Conta Aplicação (+)</v>
      </c>
      <c r="L18420" s="50" t="str">
        <f>VLOOKUP(K18420,'Base -Receita-Despesa'!$B:$AS,1,FALSE)</f>
        <v>ENTRADA CONTA APLICAÇÃO (+)</v>
      </c>
    </row>
    <row r="18421" spans="1:12" x14ac:dyDescent="0.3">
      <c r="A18421" s="82" t="str">
        <f t="shared" si="576"/>
        <v>2020</v>
      </c>
      <c r="B18421" s="263" t="s">
        <v>2240</v>
      </c>
      <c r="C18421" s="264" t="s">
        <v>138</v>
      </c>
      <c r="D18421" s="74" t="str">
        <f t="shared" si="575"/>
        <v>abr/2020</v>
      </c>
      <c r="E18421" s="267">
        <v>43944</v>
      </c>
      <c r="F18421" s="285" t="s">
        <v>161</v>
      </c>
      <c r="G18421" s="285" t="s">
        <v>2229</v>
      </c>
      <c r="H18421" s="268" t="s">
        <v>161</v>
      </c>
      <c r="I18421" s="268" t="s">
        <v>2168</v>
      </c>
      <c r="J18421" s="287">
        <v>693852.85</v>
      </c>
      <c r="K18421" s="83" t="str">
        <f>IFERROR(IFERROR(VLOOKUP(I18421,'DE-PARA'!B:D,3,0),VLOOKUP(I18421,'DE-PARA'!C:D,2,0)),"NÃO ENCONTRADO")</f>
        <v>Repasses Contrato de Gestão</v>
      </c>
      <c r="L18421" s="50" t="str">
        <f>VLOOKUP(K18421,'Base -Receita-Despesa'!$B:$AS,1,FALSE)</f>
        <v>Repasses Contrato de Gestão</v>
      </c>
    </row>
    <row r="18422" spans="1:12" x14ac:dyDescent="0.3">
      <c r="A18422" s="82" t="str">
        <f t="shared" si="576"/>
        <v>2020</v>
      </c>
      <c r="B18422" s="263" t="s">
        <v>2228</v>
      </c>
      <c r="C18422" s="264" t="s">
        <v>138</v>
      </c>
      <c r="D18422" s="74" t="str">
        <f t="shared" si="575"/>
        <v>abr/2020</v>
      </c>
      <c r="E18422" s="267">
        <v>43944</v>
      </c>
      <c r="F18422" s="285">
        <v>13752</v>
      </c>
      <c r="G18422" s="285" t="s">
        <v>2229</v>
      </c>
      <c r="H18422" s="268" t="s">
        <v>2890</v>
      </c>
      <c r="I18422" s="268" t="s">
        <v>2183</v>
      </c>
      <c r="J18422" s="269">
        <v>-1919.1</v>
      </c>
      <c r="K18422" s="83" t="str">
        <f>IFERROR(IFERROR(VLOOKUP(I18422,'DE-PARA'!B:D,3,0),VLOOKUP(I18422,'DE-PARA'!C:D,2,0)),"NÃO ENCONTRADO")</f>
        <v>Materiais</v>
      </c>
      <c r="L18422" s="50" t="str">
        <f>VLOOKUP(K18422,'Base -Receita-Despesa'!$B:$AS,1,FALSE)</f>
        <v>Materiais</v>
      </c>
    </row>
    <row r="18423" spans="1:12" x14ac:dyDescent="0.3">
      <c r="A18423" s="82" t="str">
        <f t="shared" si="576"/>
        <v>2020</v>
      </c>
      <c r="B18423" s="263" t="s">
        <v>2228</v>
      </c>
      <c r="C18423" s="264" t="s">
        <v>138</v>
      </c>
      <c r="D18423" s="74" t="str">
        <f t="shared" si="575"/>
        <v>abr/2020</v>
      </c>
      <c r="E18423" s="267">
        <v>43944</v>
      </c>
      <c r="F18423" s="285">
        <v>4144</v>
      </c>
      <c r="G18423" s="285" t="s">
        <v>2229</v>
      </c>
      <c r="H18423" s="268" t="s">
        <v>2231</v>
      </c>
      <c r="I18423" s="268" t="s">
        <v>2185</v>
      </c>
      <c r="J18423" s="269">
        <v>-5414.39</v>
      </c>
      <c r="K18423" s="83" t="str">
        <f>IFERROR(IFERROR(VLOOKUP(I18423,'DE-PARA'!B:D,3,0),VLOOKUP(I18423,'DE-PARA'!C:D,2,0)),"NÃO ENCONTRADO")</f>
        <v>Materiais</v>
      </c>
      <c r="L18423" s="50" t="str">
        <f>VLOOKUP(K18423,'Base -Receita-Despesa'!$B:$AS,1,FALSE)</f>
        <v>Materiais</v>
      </c>
    </row>
    <row r="18424" spans="1:12" x14ac:dyDescent="0.3">
      <c r="A18424" s="82" t="str">
        <f t="shared" si="576"/>
        <v>2020</v>
      </c>
      <c r="B18424" s="263" t="s">
        <v>2228</v>
      </c>
      <c r="C18424" s="264" t="s">
        <v>138</v>
      </c>
      <c r="D18424" s="74" t="str">
        <f t="shared" si="575"/>
        <v>abr/2020</v>
      </c>
      <c r="E18424" s="267">
        <v>43944</v>
      </c>
      <c r="F18424" s="285">
        <v>4021</v>
      </c>
      <c r="G18424" s="285" t="s">
        <v>2229</v>
      </c>
      <c r="H18424" s="268" t="s">
        <v>5227</v>
      </c>
      <c r="I18424" s="268" t="s">
        <v>2182</v>
      </c>
      <c r="J18424" s="268">
        <v>-156</v>
      </c>
      <c r="K18424" s="83" t="str">
        <f>IFERROR(IFERROR(VLOOKUP(I18424,'DE-PARA'!B:D,3,0),VLOOKUP(I18424,'DE-PARA'!C:D,2,0)),"NÃO ENCONTRADO")</f>
        <v>Materiais</v>
      </c>
      <c r="L18424" s="50" t="str">
        <f>VLOOKUP(K18424,'Base -Receita-Despesa'!$B:$AS,1,FALSE)</f>
        <v>Materiais</v>
      </c>
    </row>
    <row r="18425" spans="1:12" x14ac:dyDescent="0.3">
      <c r="A18425" s="82" t="str">
        <f t="shared" si="576"/>
        <v>2020</v>
      </c>
      <c r="B18425" s="263" t="s">
        <v>2228</v>
      </c>
      <c r="C18425" s="264" t="s">
        <v>138</v>
      </c>
      <c r="D18425" s="74" t="str">
        <f t="shared" si="575"/>
        <v>abr/2020</v>
      </c>
      <c r="E18425" s="267">
        <v>43944</v>
      </c>
      <c r="F18425" s="285">
        <v>114542</v>
      </c>
      <c r="G18425" s="285" t="s">
        <v>2229</v>
      </c>
      <c r="H18425" s="268" t="s">
        <v>528</v>
      </c>
      <c r="I18425" s="268" t="s">
        <v>2182</v>
      </c>
      <c r="J18425" s="269">
        <v>-4468.07</v>
      </c>
      <c r="K18425" s="83" t="str">
        <f>IFERROR(IFERROR(VLOOKUP(I18425,'DE-PARA'!B:D,3,0),VLOOKUP(I18425,'DE-PARA'!C:D,2,0)),"NÃO ENCONTRADO")</f>
        <v>Materiais</v>
      </c>
      <c r="L18425" s="50" t="str">
        <f>VLOOKUP(K18425,'Base -Receita-Despesa'!$B:$AS,1,FALSE)</f>
        <v>Materiais</v>
      </c>
    </row>
    <row r="18426" spans="1:12" x14ac:dyDescent="0.3">
      <c r="A18426" s="82" t="str">
        <f t="shared" si="576"/>
        <v>2020</v>
      </c>
      <c r="B18426" s="263" t="s">
        <v>2228</v>
      </c>
      <c r="C18426" s="264" t="s">
        <v>138</v>
      </c>
      <c r="D18426" s="74" t="str">
        <f t="shared" si="575"/>
        <v>abr/2020</v>
      </c>
      <c r="E18426" s="267">
        <v>43944</v>
      </c>
      <c r="F18426" s="285">
        <v>52021</v>
      </c>
      <c r="G18426" s="285" t="s">
        <v>2229</v>
      </c>
      <c r="H18426" s="268" t="s">
        <v>4514</v>
      </c>
      <c r="I18426" s="268" t="s">
        <v>2182</v>
      </c>
      <c r="J18426" s="268">
        <v>-520</v>
      </c>
      <c r="K18426" s="83" t="str">
        <f>IFERROR(IFERROR(VLOOKUP(I18426,'DE-PARA'!B:D,3,0),VLOOKUP(I18426,'DE-PARA'!C:D,2,0)),"NÃO ENCONTRADO")</f>
        <v>Materiais</v>
      </c>
      <c r="L18426" s="50" t="str">
        <f>VLOOKUP(K18426,'Base -Receita-Despesa'!$B:$AS,1,FALSE)</f>
        <v>Materiais</v>
      </c>
    </row>
    <row r="18427" spans="1:12" x14ac:dyDescent="0.3">
      <c r="A18427" s="82" t="str">
        <f t="shared" si="576"/>
        <v>2020</v>
      </c>
      <c r="B18427" s="263" t="s">
        <v>2228</v>
      </c>
      <c r="C18427" s="264" t="s">
        <v>138</v>
      </c>
      <c r="D18427" s="74" t="str">
        <f t="shared" si="575"/>
        <v>abr/2020</v>
      </c>
      <c r="E18427" s="267">
        <v>43944</v>
      </c>
      <c r="F18427" s="285">
        <v>52021</v>
      </c>
      <c r="G18427" s="285" t="s">
        <v>2229</v>
      </c>
      <c r="H18427" s="268" t="s">
        <v>4514</v>
      </c>
      <c r="I18427" s="268" t="s">
        <v>562</v>
      </c>
      <c r="J18427" s="268">
        <v>-26.34</v>
      </c>
      <c r="K18427" s="83" t="str">
        <f>IFERROR(IFERROR(VLOOKUP(I18427,'DE-PARA'!B:D,3,0),VLOOKUP(I18427,'DE-PARA'!C:D,2,0)),"NÃO ENCONTRADO")</f>
        <v>Outras Saídas</v>
      </c>
      <c r="L18427" s="50" t="str">
        <f>VLOOKUP(K18427,'Base -Receita-Despesa'!$B:$AS,1,FALSE)</f>
        <v>Outras Saídas</v>
      </c>
    </row>
    <row r="18428" spans="1:12" x14ac:dyDescent="0.3">
      <c r="A18428" s="82" t="str">
        <f t="shared" si="576"/>
        <v>2020</v>
      </c>
      <c r="B18428" s="263" t="s">
        <v>2228</v>
      </c>
      <c r="C18428" s="264" t="s">
        <v>138</v>
      </c>
      <c r="D18428" s="74" t="str">
        <f t="shared" si="575"/>
        <v>abr/2020</v>
      </c>
      <c r="E18428" s="267">
        <v>43944</v>
      </c>
      <c r="F18428" s="285" t="s">
        <v>5537</v>
      </c>
      <c r="G18428" s="285" t="s">
        <v>2229</v>
      </c>
      <c r="H18428" s="268" t="s">
        <v>4736</v>
      </c>
      <c r="I18428" s="268" t="s">
        <v>188</v>
      </c>
      <c r="J18428" s="269">
        <v>-1225.1300000000001</v>
      </c>
      <c r="K18428" s="83" t="str">
        <f>IFERROR(IFERROR(VLOOKUP(I18428,'DE-PARA'!B:D,3,0),VLOOKUP(I18428,'DE-PARA'!C:D,2,0)),"NÃO ENCONTRADO")</f>
        <v>Serviços</v>
      </c>
      <c r="L18428" s="50" t="str">
        <f>VLOOKUP(K18428,'Base -Receita-Despesa'!$B:$AS,1,FALSE)</f>
        <v>Serviços</v>
      </c>
    </row>
    <row r="18429" spans="1:12" x14ac:dyDescent="0.3">
      <c r="A18429" s="82" t="str">
        <f t="shared" si="576"/>
        <v>2020</v>
      </c>
      <c r="B18429" s="263" t="s">
        <v>2228</v>
      </c>
      <c r="C18429" s="264" t="s">
        <v>138</v>
      </c>
      <c r="D18429" s="74" t="str">
        <f t="shared" si="575"/>
        <v>abr/2020</v>
      </c>
      <c r="E18429" s="267">
        <v>43944</v>
      </c>
      <c r="F18429" s="285" t="s">
        <v>5537</v>
      </c>
      <c r="G18429" s="285" t="s">
        <v>2229</v>
      </c>
      <c r="H18429" s="268" t="s">
        <v>4736</v>
      </c>
      <c r="I18429" s="268" t="s">
        <v>562</v>
      </c>
      <c r="J18429" s="268">
        <v>-347.09</v>
      </c>
      <c r="K18429" s="83" t="str">
        <f>IFERROR(IFERROR(VLOOKUP(I18429,'DE-PARA'!B:D,3,0),VLOOKUP(I18429,'DE-PARA'!C:D,2,0)),"NÃO ENCONTRADO")</f>
        <v>Outras Saídas</v>
      </c>
      <c r="L18429" s="50" t="str">
        <f>VLOOKUP(K18429,'Base -Receita-Despesa'!$B:$AS,1,FALSE)</f>
        <v>Outras Saídas</v>
      </c>
    </row>
    <row r="18430" spans="1:12" x14ac:dyDescent="0.3">
      <c r="A18430" s="82" t="str">
        <f t="shared" si="576"/>
        <v>2020</v>
      </c>
      <c r="B18430" s="263" t="s">
        <v>2228</v>
      </c>
      <c r="C18430" s="264" t="s">
        <v>138</v>
      </c>
      <c r="D18430" s="74" t="str">
        <f t="shared" si="575"/>
        <v>abr/2020</v>
      </c>
      <c r="E18430" s="267">
        <v>43944</v>
      </c>
      <c r="F18430" s="285" t="s">
        <v>5538</v>
      </c>
      <c r="G18430" s="285" t="s">
        <v>2229</v>
      </c>
      <c r="H18430" s="268" t="s">
        <v>180</v>
      </c>
      <c r="I18430" s="268" t="s">
        <v>181</v>
      </c>
      <c r="J18430" s="268">
        <v>-451.68</v>
      </c>
      <c r="K18430" s="83" t="str">
        <f>IFERROR(IFERROR(VLOOKUP(I18430,'DE-PARA'!B:D,3,0),VLOOKUP(I18430,'DE-PARA'!C:D,2,0)),"NÃO ENCONTRADO")</f>
        <v>Serviços</v>
      </c>
      <c r="L18430" s="50" t="str">
        <f>VLOOKUP(K18430,'Base -Receita-Despesa'!$B:$AS,1,FALSE)</f>
        <v>Serviços</v>
      </c>
    </row>
    <row r="18431" spans="1:12" x14ac:dyDescent="0.3">
      <c r="A18431" s="82" t="str">
        <f t="shared" si="576"/>
        <v>2020</v>
      </c>
      <c r="B18431" s="263" t="s">
        <v>2228</v>
      </c>
      <c r="C18431" s="264" t="s">
        <v>138</v>
      </c>
      <c r="D18431" s="74" t="str">
        <f t="shared" si="575"/>
        <v>abr/2020</v>
      </c>
      <c r="E18431" s="267">
        <v>43944</v>
      </c>
      <c r="F18431" s="285" t="s">
        <v>5538</v>
      </c>
      <c r="G18431" s="285" t="s">
        <v>2229</v>
      </c>
      <c r="H18431" s="268" t="s">
        <v>180</v>
      </c>
      <c r="I18431" s="268" t="s">
        <v>562</v>
      </c>
      <c r="J18431" s="268">
        <v>-132.05000000000001</v>
      </c>
      <c r="K18431" s="83" t="str">
        <f>IFERROR(IFERROR(VLOOKUP(I18431,'DE-PARA'!B:D,3,0),VLOOKUP(I18431,'DE-PARA'!C:D,2,0)),"NÃO ENCONTRADO")</f>
        <v>Outras Saídas</v>
      </c>
      <c r="L18431" s="50" t="str">
        <f>VLOOKUP(K18431,'Base -Receita-Despesa'!$B:$AS,1,FALSE)</f>
        <v>Outras Saídas</v>
      </c>
    </row>
    <row r="18432" spans="1:12" x14ac:dyDescent="0.3">
      <c r="A18432" s="82" t="str">
        <f t="shared" si="576"/>
        <v>2020</v>
      </c>
      <c r="B18432" s="263" t="s">
        <v>2228</v>
      </c>
      <c r="C18432" s="264" t="s">
        <v>138</v>
      </c>
      <c r="D18432" s="74" t="str">
        <f t="shared" si="575"/>
        <v>abr/2020</v>
      </c>
      <c r="E18432" s="267">
        <v>43944</v>
      </c>
      <c r="F18432" s="285" t="s">
        <v>5539</v>
      </c>
      <c r="G18432" s="285" t="s">
        <v>2229</v>
      </c>
      <c r="H18432" s="268" t="s">
        <v>180</v>
      </c>
      <c r="I18432" s="268" t="s">
        <v>181</v>
      </c>
      <c r="J18432" s="269">
        <v>-1015.61</v>
      </c>
      <c r="K18432" s="83" t="str">
        <f>IFERROR(IFERROR(VLOOKUP(I18432,'DE-PARA'!B:D,3,0),VLOOKUP(I18432,'DE-PARA'!C:D,2,0)),"NÃO ENCONTRADO")</f>
        <v>Serviços</v>
      </c>
      <c r="L18432" s="50" t="str">
        <f>VLOOKUP(K18432,'Base -Receita-Despesa'!$B:$AS,1,FALSE)</f>
        <v>Serviços</v>
      </c>
    </row>
    <row r="18433" spans="1:12" x14ac:dyDescent="0.3">
      <c r="A18433" s="82" t="str">
        <f t="shared" si="576"/>
        <v>2020</v>
      </c>
      <c r="B18433" s="263" t="s">
        <v>2228</v>
      </c>
      <c r="C18433" s="264" t="s">
        <v>138</v>
      </c>
      <c r="D18433" s="74" t="str">
        <f t="shared" si="575"/>
        <v>abr/2020</v>
      </c>
      <c r="E18433" s="267">
        <v>43944</v>
      </c>
      <c r="F18433" s="285" t="s">
        <v>5539</v>
      </c>
      <c r="G18433" s="285" t="s">
        <v>2229</v>
      </c>
      <c r="H18433" s="268" t="s">
        <v>180</v>
      </c>
      <c r="I18433" s="268" t="s">
        <v>562</v>
      </c>
      <c r="J18433" s="268">
        <v>-298.02</v>
      </c>
      <c r="K18433" s="83" t="str">
        <f>IFERROR(IFERROR(VLOOKUP(I18433,'DE-PARA'!B:D,3,0),VLOOKUP(I18433,'DE-PARA'!C:D,2,0)),"NÃO ENCONTRADO")</f>
        <v>Outras Saídas</v>
      </c>
      <c r="L18433" s="50" t="str">
        <f>VLOOKUP(K18433,'Base -Receita-Despesa'!$B:$AS,1,FALSE)</f>
        <v>Outras Saídas</v>
      </c>
    </row>
    <row r="18434" spans="1:12" x14ac:dyDescent="0.3">
      <c r="A18434" s="82" t="str">
        <f t="shared" si="576"/>
        <v>2020</v>
      </c>
      <c r="B18434" s="263" t="s">
        <v>2228</v>
      </c>
      <c r="C18434" s="264" t="s">
        <v>138</v>
      </c>
      <c r="D18434" s="74" t="str">
        <f t="shared" si="575"/>
        <v>abr/2020</v>
      </c>
      <c r="E18434" s="267">
        <v>43944</v>
      </c>
      <c r="F18434" s="285" t="s">
        <v>5540</v>
      </c>
      <c r="G18434" s="285" t="s">
        <v>2229</v>
      </c>
      <c r="H18434" s="268" t="s">
        <v>4768</v>
      </c>
      <c r="I18434" s="268" t="s">
        <v>118</v>
      </c>
      <c r="J18434" s="269">
        <v>-6083.84</v>
      </c>
      <c r="K18434" s="83" t="str">
        <f>IFERROR(IFERROR(VLOOKUP(I18434,'DE-PARA'!B:D,3,0),VLOOKUP(I18434,'DE-PARA'!C:D,2,0)),"NÃO ENCONTRADO")</f>
        <v>Serviços</v>
      </c>
      <c r="L18434" s="50" t="str">
        <f>VLOOKUP(K18434,'Base -Receita-Despesa'!$B:$AS,1,FALSE)</f>
        <v>Serviços</v>
      </c>
    </row>
    <row r="18435" spans="1:12" x14ac:dyDescent="0.3">
      <c r="A18435" s="82" t="str">
        <f t="shared" si="576"/>
        <v>2020</v>
      </c>
      <c r="B18435" s="263" t="s">
        <v>2228</v>
      </c>
      <c r="C18435" s="264" t="s">
        <v>138</v>
      </c>
      <c r="D18435" s="74" t="str">
        <f t="shared" si="575"/>
        <v>abr/2020</v>
      </c>
      <c r="E18435" s="267">
        <v>43944</v>
      </c>
      <c r="F18435" s="285" t="s">
        <v>5540</v>
      </c>
      <c r="G18435" s="285" t="s">
        <v>2229</v>
      </c>
      <c r="H18435" s="268" t="s">
        <v>4768</v>
      </c>
      <c r="I18435" s="268" t="s">
        <v>562</v>
      </c>
      <c r="J18435" s="269">
        <v>-1789.6</v>
      </c>
      <c r="K18435" s="83" t="str">
        <f>IFERROR(IFERROR(VLOOKUP(I18435,'DE-PARA'!B:D,3,0),VLOOKUP(I18435,'DE-PARA'!C:D,2,0)),"NÃO ENCONTRADO")</f>
        <v>Outras Saídas</v>
      </c>
      <c r="L18435" s="50" t="str">
        <f>VLOOKUP(K18435,'Base -Receita-Despesa'!$B:$AS,1,FALSE)</f>
        <v>Outras Saídas</v>
      </c>
    </row>
    <row r="18436" spans="1:12" x14ac:dyDescent="0.3">
      <c r="A18436" s="82" t="str">
        <f t="shared" si="576"/>
        <v>2020</v>
      </c>
      <c r="B18436" s="263" t="s">
        <v>2228</v>
      </c>
      <c r="C18436" s="264" t="s">
        <v>138</v>
      </c>
      <c r="D18436" s="74" t="str">
        <f t="shared" ref="D18436:D18499" si="577">TEXT(E18436,"mmm/aaaa")</f>
        <v>abr/2020</v>
      </c>
      <c r="E18436" s="267">
        <v>43944</v>
      </c>
      <c r="F18436" s="285" t="s">
        <v>5541</v>
      </c>
      <c r="G18436" s="285" t="s">
        <v>2229</v>
      </c>
      <c r="H18436" s="268" t="s">
        <v>5461</v>
      </c>
      <c r="I18436" s="283" t="s">
        <v>2204</v>
      </c>
      <c r="J18436" s="268">
        <v>-124.44</v>
      </c>
      <c r="K18436" s="83" t="str">
        <f>IFERROR(IFERROR(VLOOKUP(I18436,'DE-PARA'!B:D,3,0),VLOOKUP(I18436,'DE-PARA'!C:D,2,0)),"NÃO ENCONTRADO")</f>
        <v>Serviços</v>
      </c>
      <c r="L18436" s="50" t="str">
        <f>VLOOKUP(K18436,'Base -Receita-Despesa'!$B:$AS,1,FALSE)</f>
        <v>Serviços</v>
      </c>
    </row>
    <row r="18437" spans="1:12" x14ac:dyDescent="0.3">
      <c r="A18437" s="82" t="str">
        <f t="shared" si="576"/>
        <v>2020</v>
      </c>
      <c r="B18437" s="263" t="s">
        <v>2228</v>
      </c>
      <c r="C18437" s="264" t="s">
        <v>138</v>
      </c>
      <c r="D18437" s="74" t="str">
        <f t="shared" si="577"/>
        <v>abr/2020</v>
      </c>
      <c r="E18437" s="267">
        <v>43944</v>
      </c>
      <c r="F18437" s="285" t="s">
        <v>5541</v>
      </c>
      <c r="G18437" s="285" t="s">
        <v>2229</v>
      </c>
      <c r="H18437" s="268" t="s">
        <v>5461</v>
      </c>
      <c r="I18437" s="268" t="s">
        <v>562</v>
      </c>
      <c r="J18437" s="268">
        <v>-35.74</v>
      </c>
      <c r="K18437" s="83" t="str">
        <f>IFERROR(IFERROR(VLOOKUP(I18437,'DE-PARA'!B:D,3,0),VLOOKUP(I18437,'DE-PARA'!C:D,2,0)),"NÃO ENCONTRADO")</f>
        <v>Outras Saídas</v>
      </c>
      <c r="L18437" s="50" t="str">
        <f>VLOOKUP(K18437,'Base -Receita-Despesa'!$B:$AS,1,FALSE)</f>
        <v>Outras Saídas</v>
      </c>
    </row>
    <row r="18438" spans="1:12" x14ac:dyDescent="0.3">
      <c r="A18438" s="82" t="str">
        <f t="shared" si="576"/>
        <v>2020</v>
      </c>
      <c r="B18438" s="263" t="s">
        <v>2228</v>
      </c>
      <c r="C18438" s="264" t="s">
        <v>138</v>
      </c>
      <c r="D18438" s="74" t="str">
        <f t="shared" si="577"/>
        <v>abr/2020</v>
      </c>
      <c r="E18438" s="267">
        <v>43944</v>
      </c>
      <c r="F18438" s="285" t="s">
        <v>5542</v>
      </c>
      <c r="G18438" s="285" t="s">
        <v>2229</v>
      </c>
      <c r="H18438" s="268" t="s">
        <v>4736</v>
      </c>
      <c r="I18438" s="268" t="s">
        <v>188</v>
      </c>
      <c r="J18438" s="269">
        <v>-1225.1300000000001</v>
      </c>
      <c r="K18438" s="83" t="str">
        <f>IFERROR(IFERROR(VLOOKUP(I18438,'DE-PARA'!B:D,3,0),VLOOKUP(I18438,'DE-PARA'!C:D,2,0)),"NÃO ENCONTRADO")</f>
        <v>Serviços</v>
      </c>
      <c r="L18438" s="50" t="str">
        <f>VLOOKUP(K18438,'Base -Receita-Despesa'!$B:$AS,1,FALSE)</f>
        <v>Serviços</v>
      </c>
    </row>
    <row r="18439" spans="1:12" x14ac:dyDescent="0.3">
      <c r="A18439" s="82" t="str">
        <f t="shared" si="576"/>
        <v>2020</v>
      </c>
      <c r="B18439" s="263" t="s">
        <v>2228</v>
      </c>
      <c r="C18439" s="264" t="s">
        <v>138</v>
      </c>
      <c r="D18439" s="74" t="str">
        <f t="shared" si="577"/>
        <v>abr/2020</v>
      </c>
      <c r="E18439" s="267">
        <v>43944</v>
      </c>
      <c r="F18439" s="285" t="s">
        <v>5542</v>
      </c>
      <c r="G18439" s="285" t="s">
        <v>2229</v>
      </c>
      <c r="H18439" s="268" t="s">
        <v>4736</v>
      </c>
      <c r="I18439" s="268" t="s">
        <v>562</v>
      </c>
      <c r="J18439" s="268">
        <v>-359.68</v>
      </c>
      <c r="K18439" s="83" t="str">
        <f>IFERROR(IFERROR(VLOOKUP(I18439,'DE-PARA'!B:D,3,0),VLOOKUP(I18439,'DE-PARA'!C:D,2,0)),"NÃO ENCONTRADO")</f>
        <v>Outras Saídas</v>
      </c>
      <c r="L18439" s="50" t="str">
        <f>VLOOKUP(K18439,'Base -Receita-Despesa'!$B:$AS,1,FALSE)</f>
        <v>Outras Saídas</v>
      </c>
    </row>
    <row r="18440" spans="1:12" x14ac:dyDescent="0.3">
      <c r="A18440" s="82" t="str">
        <f t="shared" si="576"/>
        <v>2020</v>
      </c>
      <c r="B18440" s="263" t="s">
        <v>2228</v>
      </c>
      <c r="C18440" s="264" t="s">
        <v>138</v>
      </c>
      <c r="D18440" s="74" t="str">
        <f t="shared" si="577"/>
        <v>abr/2020</v>
      </c>
      <c r="E18440" s="267">
        <v>43944</v>
      </c>
      <c r="F18440" s="285" t="s">
        <v>5543</v>
      </c>
      <c r="G18440" s="285" t="s">
        <v>2229</v>
      </c>
      <c r="H18440" s="268" t="s">
        <v>4736</v>
      </c>
      <c r="I18440" s="268" t="s">
        <v>179</v>
      </c>
      <c r="J18440" s="269">
        <v>-1545.14</v>
      </c>
      <c r="K18440" s="83" t="str">
        <f>IFERROR(IFERROR(VLOOKUP(I18440,'DE-PARA'!B:D,3,0),VLOOKUP(I18440,'DE-PARA'!C:D,2,0)),"NÃO ENCONTRADO")</f>
        <v>Serviços</v>
      </c>
      <c r="L18440" s="50" t="str">
        <f>VLOOKUP(K18440,'Base -Receita-Despesa'!$B:$AS,1,FALSE)</f>
        <v>Serviços</v>
      </c>
    </row>
    <row r="18441" spans="1:12" x14ac:dyDescent="0.3">
      <c r="A18441" s="82" t="str">
        <f t="shared" si="576"/>
        <v>2020</v>
      </c>
      <c r="B18441" s="263" t="s">
        <v>2228</v>
      </c>
      <c r="C18441" s="264" t="s">
        <v>138</v>
      </c>
      <c r="D18441" s="74" t="str">
        <f t="shared" si="577"/>
        <v>abr/2020</v>
      </c>
      <c r="E18441" s="267">
        <v>43944</v>
      </c>
      <c r="F18441" s="285" t="s">
        <v>5543</v>
      </c>
      <c r="G18441" s="285" t="s">
        <v>2229</v>
      </c>
      <c r="H18441" s="268" t="s">
        <v>4736</v>
      </c>
      <c r="I18441" s="268" t="s">
        <v>562</v>
      </c>
      <c r="J18441" s="268">
        <v>-453.86</v>
      </c>
      <c r="K18441" s="83" t="str">
        <f>IFERROR(IFERROR(VLOOKUP(I18441,'DE-PARA'!B:D,3,0),VLOOKUP(I18441,'DE-PARA'!C:D,2,0)),"NÃO ENCONTRADO")</f>
        <v>Outras Saídas</v>
      </c>
      <c r="L18441" s="50" t="str">
        <f>VLOOKUP(K18441,'Base -Receita-Despesa'!$B:$AS,1,FALSE)</f>
        <v>Outras Saídas</v>
      </c>
    </row>
    <row r="18442" spans="1:12" x14ac:dyDescent="0.3">
      <c r="A18442" s="82" t="str">
        <f t="shared" si="576"/>
        <v>2020</v>
      </c>
      <c r="B18442" s="263" t="s">
        <v>2228</v>
      </c>
      <c r="C18442" s="264" t="s">
        <v>138</v>
      </c>
      <c r="D18442" s="74" t="str">
        <f t="shared" si="577"/>
        <v>abr/2020</v>
      </c>
      <c r="E18442" s="267">
        <v>43944</v>
      </c>
      <c r="F18442" s="285" t="s">
        <v>5544</v>
      </c>
      <c r="G18442" s="285" t="s">
        <v>2229</v>
      </c>
      <c r="H18442" s="268" t="s">
        <v>180</v>
      </c>
      <c r="I18442" s="268" t="s">
        <v>181</v>
      </c>
      <c r="J18442" s="268">
        <v>-451.68</v>
      </c>
      <c r="K18442" s="83" t="str">
        <f>IFERROR(IFERROR(VLOOKUP(I18442,'DE-PARA'!B:D,3,0),VLOOKUP(I18442,'DE-PARA'!C:D,2,0)),"NÃO ENCONTRADO")</f>
        <v>Serviços</v>
      </c>
      <c r="L18442" s="50" t="str">
        <f>VLOOKUP(K18442,'Base -Receita-Despesa'!$B:$AS,1,FALSE)</f>
        <v>Serviços</v>
      </c>
    </row>
    <row r="18443" spans="1:12" x14ac:dyDescent="0.3">
      <c r="A18443" s="82" t="str">
        <f t="shared" si="576"/>
        <v>2020</v>
      </c>
      <c r="B18443" s="263" t="s">
        <v>2228</v>
      </c>
      <c r="C18443" s="264" t="s">
        <v>138</v>
      </c>
      <c r="D18443" s="74" t="str">
        <f t="shared" si="577"/>
        <v>abr/2020</v>
      </c>
      <c r="E18443" s="267">
        <v>43944</v>
      </c>
      <c r="F18443" s="285" t="s">
        <v>5544</v>
      </c>
      <c r="G18443" s="285" t="s">
        <v>2229</v>
      </c>
      <c r="H18443" s="268" t="s">
        <v>180</v>
      </c>
      <c r="I18443" s="268" t="s">
        <v>562</v>
      </c>
      <c r="J18443" s="268">
        <v>-136.27000000000001</v>
      </c>
      <c r="K18443" s="83" t="str">
        <f>IFERROR(IFERROR(VLOOKUP(I18443,'DE-PARA'!B:D,3,0),VLOOKUP(I18443,'DE-PARA'!C:D,2,0)),"NÃO ENCONTRADO")</f>
        <v>Outras Saídas</v>
      </c>
      <c r="L18443" s="50" t="str">
        <f>VLOOKUP(K18443,'Base -Receita-Despesa'!$B:$AS,1,FALSE)</f>
        <v>Outras Saídas</v>
      </c>
    </row>
    <row r="18444" spans="1:12" x14ac:dyDescent="0.3">
      <c r="A18444" s="82" t="str">
        <f t="shared" si="576"/>
        <v>2020</v>
      </c>
      <c r="B18444" s="263" t="s">
        <v>2228</v>
      </c>
      <c r="C18444" s="264" t="s">
        <v>138</v>
      </c>
      <c r="D18444" s="74" t="str">
        <f t="shared" si="577"/>
        <v>abr/2020</v>
      </c>
      <c r="E18444" s="267">
        <v>43944</v>
      </c>
      <c r="F18444" s="285" t="s">
        <v>5545</v>
      </c>
      <c r="G18444" s="285" t="s">
        <v>2229</v>
      </c>
      <c r="H18444" s="268" t="s">
        <v>180</v>
      </c>
      <c r="I18444" s="268" t="s">
        <v>181</v>
      </c>
      <c r="J18444" s="269">
        <v>-1015.61</v>
      </c>
      <c r="K18444" s="83" t="str">
        <f>IFERROR(IFERROR(VLOOKUP(I18444,'DE-PARA'!B:D,3,0),VLOOKUP(I18444,'DE-PARA'!C:D,2,0)),"NÃO ENCONTRADO")</f>
        <v>Serviços</v>
      </c>
      <c r="L18444" s="50" t="str">
        <f>VLOOKUP(K18444,'Base -Receita-Despesa'!$B:$AS,1,FALSE)</f>
        <v>Serviços</v>
      </c>
    </row>
    <row r="18445" spans="1:12" x14ac:dyDescent="0.3">
      <c r="A18445" s="82" t="str">
        <f t="shared" si="576"/>
        <v>2020</v>
      </c>
      <c r="B18445" s="263" t="s">
        <v>2228</v>
      </c>
      <c r="C18445" s="264" t="s">
        <v>138</v>
      </c>
      <c r="D18445" s="74" t="str">
        <f t="shared" si="577"/>
        <v>abr/2020</v>
      </c>
      <c r="E18445" s="267">
        <v>43944</v>
      </c>
      <c r="F18445" s="285" t="s">
        <v>5545</v>
      </c>
      <c r="G18445" s="285" t="s">
        <v>2229</v>
      </c>
      <c r="H18445" s="268" t="s">
        <v>180</v>
      </c>
      <c r="I18445" s="268" t="s">
        <v>562</v>
      </c>
      <c r="J18445" s="268">
        <v>-307.54000000000002</v>
      </c>
      <c r="K18445" s="83" t="str">
        <f>IFERROR(IFERROR(VLOOKUP(I18445,'DE-PARA'!B:D,3,0),VLOOKUP(I18445,'DE-PARA'!C:D,2,0)),"NÃO ENCONTRADO")</f>
        <v>Outras Saídas</v>
      </c>
      <c r="L18445" s="50" t="str">
        <f>VLOOKUP(K18445,'Base -Receita-Despesa'!$B:$AS,1,FALSE)</f>
        <v>Outras Saídas</v>
      </c>
    </row>
    <row r="18446" spans="1:12" x14ac:dyDescent="0.3">
      <c r="A18446" s="82" t="str">
        <f t="shared" si="576"/>
        <v>2020</v>
      </c>
      <c r="B18446" s="263" t="s">
        <v>2228</v>
      </c>
      <c r="C18446" s="264" t="s">
        <v>138</v>
      </c>
      <c r="D18446" s="74" t="str">
        <f t="shared" si="577"/>
        <v>abr/2020</v>
      </c>
      <c r="E18446" s="267">
        <v>43944</v>
      </c>
      <c r="F18446" s="285" t="s">
        <v>5546</v>
      </c>
      <c r="G18446" s="285" t="s">
        <v>2229</v>
      </c>
      <c r="H18446" s="268" t="s">
        <v>4768</v>
      </c>
      <c r="I18446" s="268" t="s">
        <v>118</v>
      </c>
      <c r="J18446" s="269">
        <v>-6083.84</v>
      </c>
      <c r="K18446" s="83" t="str">
        <f>IFERROR(IFERROR(VLOOKUP(I18446,'DE-PARA'!B:D,3,0),VLOOKUP(I18446,'DE-PARA'!C:D,2,0)),"NÃO ENCONTRADO")</f>
        <v>Serviços</v>
      </c>
      <c r="L18446" s="50" t="str">
        <f>VLOOKUP(K18446,'Base -Receita-Despesa'!$B:$AS,1,FALSE)</f>
        <v>Serviços</v>
      </c>
    </row>
    <row r="18447" spans="1:12" x14ac:dyDescent="0.3">
      <c r="A18447" s="82" t="str">
        <f t="shared" si="576"/>
        <v>2020</v>
      </c>
      <c r="B18447" s="263" t="s">
        <v>2228</v>
      </c>
      <c r="C18447" s="264" t="s">
        <v>138</v>
      </c>
      <c r="D18447" s="74" t="str">
        <f t="shared" si="577"/>
        <v>abr/2020</v>
      </c>
      <c r="E18447" s="267">
        <v>43944</v>
      </c>
      <c r="F18447" s="285" t="s">
        <v>5546</v>
      </c>
      <c r="G18447" s="285" t="s">
        <v>2229</v>
      </c>
      <c r="H18447" s="268" t="s">
        <v>4768</v>
      </c>
      <c r="I18447" s="268" t="s">
        <v>562</v>
      </c>
      <c r="J18447" s="269">
        <v>-1846.76</v>
      </c>
      <c r="K18447" s="83" t="str">
        <f>IFERROR(IFERROR(VLOOKUP(I18447,'DE-PARA'!B:D,3,0),VLOOKUP(I18447,'DE-PARA'!C:D,2,0)),"NÃO ENCONTRADO")</f>
        <v>Outras Saídas</v>
      </c>
      <c r="L18447" s="50" t="str">
        <f>VLOOKUP(K18447,'Base -Receita-Despesa'!$B:$AS,1,FALSE)</f>
        <v>Outras Saídas</v>
      </c>
    </row>
    <row r="18448" spans="1:12" x14ac:dyDescent="0.3">
      <c r="A18448" s="82" t="str">
        <f t="shared" si="576"/>
        <v>2020</v>
      </c>
      <c r="B18448" s="263" t="s">
        <v>2228</v>
      </c>
      <c r="C18448" s="264" t="s">
        <v>138</v>
      </c>
      <c r="D18448" s="74" t="str">
        <f t="shared" si="577"/>
        <v>abr/2020</v>
      </c>
      <c r="E18448" s="267">
        <v>43944</v>
      </c>
      <c r="F18448" s="285" t="s">
        <v>5547</v>
      </c>
      <c r="G18448" s="285" t="s">
        <v>2229</v>
      </c>
      <c r="H18448" s="268" t="s">
        <v>5461</v>
      </c>
      <c r="I18448" s="283" t="s">
        <v>2204</v>
      </c>
      <c r="J18448" s="268">
        <v>-93.1</v>
      </c>
      <c r="K18448" s="83" t="str">
        <f>IFERROR(IFERROR(VLOOKUP(I18448,'DE-PARA'!B:D,3,0),VLOOKUP(I18448,'DE-PARA'!C:D,2,0)),"NÃO ENCONTRADO")</f>
        <v>Serviços</v>
      </c>
      <c r="L18448" s="50" t="str">
        <f>VLOOKUP(K18448,'Base -Receita-Despesa'!$B:$AS,1,FALSE)</f>
        <v>Serviços</v>
      </c>
    </row>
    <row r="18449" spans="1:12" x14ac:dyDescent="0.3">
      <c r="A18449" s="82" t="str">
        <f t="shared" si="576"/>
        <v>2020</v>
      </c>
      <c r="B18449" s="263" t="s">
        <v>2228</v>
      </c>
      <c r="C18449" s="264" t="s">
        <v>138</v>
      </c>
      <c r="D18449" s="74" t="str">
        <f t="shared" si="577"/>
        <v>abr/2020</v>
      </c>
      <c r="E18449" s="267">
        <v>43944</v>
      </c>
      <c r="F18449" s="285" t="s">
        <v>5547</v>
      </c>
      <c r="G18449" s="285" t="s">
        <v>2229</v>
      </c>
      <c r="H18449" s="268" t="s">
        <v>5461</v>
      </c>
      <c r="I18449" s="268" t="s">
        <v>562</v>
      </c>
      <c r="J18449" s="268">
        <v>-27.38</v>
      </c>
      <c r="K18449" s="83" t="str">
        <f>IFERROR(IFERROR(VLOOKUP(I18449,'DE-PARA'!B:D,3,0),VLOOKUP(I18449,'DE-PARA'!C:D,2,0)),"NÃO ENCONTRADO")</f>
        <v>Outras Saídas</v>
      </c>
      <c r="L18449" s="50" t="str">
        <f>VLOOKUP(K18449,'Base -Receita-Despesa'!$B:$AS,1,FALSE)</f>
        <v>Outras Saídas</v>
      </c>
    </row>
    <row r="18450" spans="1:12" x14ac:dyDescent="0.3">
      <c r="A18450" s="82" t="str">
        <f t="shared" si="576"/>
        <v>2020</v>
      </c>
      <c r="B18450" s="263" t="s">
        <v>2228</v>
      </c>
      <c r="C18450" s="264" t="s">
        <v>138</v>
      </c>
      <c r="D18450" s="74" t="str">
        <f t="shared" si="577"/>
        <v>abr/2020</v>
      </c>
      <c r="E18450" s="267">
        <v>43944</v>
      </c>
      <c r="F18450" s="285" t="s">
        <v>5548</v>
      </c>
      <c r="G18450" s="285" t="s">
        <v>2229</v>
      </c>
      <c r="H18450" s="268" t="s">
        <v>4736</v>
      </c>
      <c r="I18450" s="268" t="s">
        <v>179</v>
      </c>
      <c r="J18450" s="269">
        <v>-1545.14</v>
      </c>
      <c r="K18450" s="83" t="str">
        <f>IFERROR(IFERROR(VLOOKUP(I18450,'DE-PARA'!B:D,3,0),VLOOKUP(I18450,'DE-PARA'!C:D,2,0)),"NÃO ENCONTRADO")</f>
        <v>Serviços</v>
      </c>
      <c r="L18450" s="50" t="str">
        <f>VLOOKUP(K18450,'Base -Receita-Despesa'!$B:$AS,1,FALSE)</f>
        <v>Serviços</v>
      </c>
    </row>
    <row r="18451" spans="1:12" x14ac:dyDescent="0.3">
      <c r="A18451" s="82" t="str">
        <f t="shared" si="576"/>
        <v>2020</v>
      </c>
      <c r="B18451" s="263" t="s">
        <v>2228</v>
      </c>
      <c r="C18451" s="264" t="s">
        <v>138</v>
      </c>
      <c r="D18451" s="74" t="str">
        <f t="shared" si="577"/>
        <v>abr/2020</v>
      </c>
      <c r="E18451" s="267">
        <v>43944</v>
      </c>
      <c r="F18451" s="285" t="s">
        <v>5548</v>
      </c>
      <c r="G18451" s="285" t="s">
        <v>2229</v>
      </c>
      <c r="H18451" s="268" t="s">
        <v>4736</v>
      </c>
      <c r="I18451" s="268" t="s">
        <v>562</v>
      </c>
      <c r="J18451" s="268">
        <v>-468.35</v>
      </c>
      <c r="K18451" s="83" t="str">
        <f>IFERROR(IFERROR(VLOOKUP(I18451,'DE-PARA'!B:D,3,0),VLOOKUP(I18451,'DE-PARA'!C:D,2,0)),"NÃO ENCONTRADO")</f>
        <v>Outras Saídas</v>
      </c>
      <c r="L18451" s="50" t="str">
        <f>VLOOKUP(K18451,'Base -Receita-Despesa'!$B:$AS,1,FALSE)</f>
        <v>Outras Saídas</v>
      </c>
    </row>
    <row r="18452" spans="1:12" x14ac:dyDescent="0.3">
      <c r="A18452" s="82" t="str">
        <f t="shared" si="576"/>
        <v>2020</v>
      </c>
      <c r="B18452" s="263" t="s">
        <v>2228</v>
      </c>
      <c r="C18452" s="264" t="s">
        <v>138</v>
      </c>
      <c r="D18452" s="74" t="str">
        <f t="shared" si="577"/>
        <v>abr/2020</v>
      </c>
      <c r="E18452" s="267">
        <v>43944</v>
      </c>
      <c r="F18452" s="285" t="s">
        <v>5420</v>
      </c>
      <c r="G18452" s="285" t="s">
        <v>2229</v>
      </c>
      <c r="H18452" s="268" t="s">
        <v>5549</v>
      </c>
      <c r="I18452" s="268" t="s">
        <v>194</v>
      </c>
      <c r="J18452" s="269">
        <v>-79363.17</v>
      </c>
      <c r="K18452" s="83" t="str">
        <f>IFERROR(IFERROR(VLOOKUP(I18452,'DE-PARA'!B:D,3,0),VLOOKUP(I18452,'DE-PARA'!C:D,2,0)),"NÃO ENCONTRADO")</f>
        <v>Encargos sobre Folha de Pagamento</v>
      </c>
      <c r="L18452" s="50" t="str">
        <f>VLOOKUP(K18452,'Base -Receita-Despesa'!$B:$AS,1,FALSE)</f>
        <v>Encargos sobre Folha de Pagamento</v>
      </c>
    </row>
    <row r="18453" spans="1:12" x14ac:dyDescent="0.3">
      <c r="A18453" s="82" t="str">
        <f t="shared" si="576"/>
        <v>2020</v>
      </c>
      <c r="B18453" s="263" t="s">
        <v>2228</v>
      </c>
      <c r="C18453" s="264" t="s">
        <v>138</v>
      </c>
      <c r="D18453" s="74" t="str">
        <f t="shared" si="577"/>
        <v>abr/2020</v>
      </c>
      <c r="E18453" s="267">
        <v>43944</v>
      </c>
      <c r="F18453" s="285" t="s">
        <v>5420</v>
      </c>
      <c r="G18453" s="285" t="s">
        <v>2229</v>
      </c>
      <c r="H18453" s="268" t="s">
        <v>5549</v>
      </c>
      <c r="I18453" s="268" t="s">
        <v>562</v>
      </c>
      <c r="J18453" s="269">
        <v>-19658.25</v>
      </c>
      <c r="K18453" s="83" t="str">
        <f>IFERROR(IFERROR(VLOOKUP(I18453,'DE-PARA'!B:D,3,0),VLOOKUP(I18453,'DE-PARA'!C:D,2,0)),"NÃO ENCONTRADO")</f>
        <v>Outras Saídas</v>
      </c>
      <c r="L18453" s="50" t="str">
        <f>VLOOKUP(K18453,'Base -Receita-Despesa'!$B:$AS,1,FALSE)</f>
        <v>Outras Saídas</v>
      </c>
    </row>
    <row r="18454" spans="1:12" x14ac:dyDescent="0.3">
      <c r="A18454" s="82" t="str">
        <f t="shared" si="576"/>
        <v>2020</v>
      </c>
      <c r="B18454" s="263" t="s">
        <v>2228</v>
      </c>
      <c r="C18454" s="264" t="s">
        <v>138</v>
      </c>
      <c r="D18454" s="74" t="str">
        <f t="shared" si="577"/>
        <v>abr/2020</v>
      </c>
      <c r="E18454" s="267">
        <v>43944</v>
      </c>
      <c r="F18454" s="285" t="s">
        <v>3915</v>
      </c>
      <c r="G18454" s="285" t="s">
        <v>2229</v>
      </c>
      <c r="H18454" s="268" t="s">
        <v>4736</v>
      </c>
      <c r="I18454" s="268" t="s">
        <v>188</v>
      </c>
      <c r="J18454" s="268">
        <v>-460.13</v>
      </c>
      <c r="K18454" s="83" t="str">
        <f>IFERROR(IFERROR(VLOOKUP(I18454,'DE-PARA'!B:D,3,0),VLOOKUP(I18454,'DE-PARA'!C:D,2,0)),"NÃO ENCONTRADO")</f>
        <v>Serviços</v>
      </c>
      <c r="L18454" s="50" t="str">
        <f>VLOOKUP(K18454,'Base -Receita-Despesa'!$B:$AS,1,FALSE)</f>
        <v>Serviços</v>
      </c>
    </row>
    <row r="18455" spans="1:12" x14ac:dyDescent="0.3">
      <c r="A18455" s="82" t="str">
        <f t="shared" si="576"/>
        <v>2020</v>
      </c>
      <c r="B18455" s="263" t="s">
        <v>2228</v>
      </c>
      <c r="C18455" s="264" t="s">
        <v>138</v>
      </c>
      <c r="D18455" s="74" t="str">
        <f t="shared" si="577"/>
        <v>abr/2020</v>
      </c>
      <c r="E18455" s="267">
        <v>43944</v>
      </c>
      <c r="F18455" s="285" t="s">
        <v>3915</v>
      </c>
      <c r="G18455" s="285" t="s">
        <v>2229</v>
      </c>
      <c r="H18455" s="268" t="s">
        <v>4736</v>
      </c>
      <c r="I18455" s="268" t="s">
        <v>562</v>
      </c>
      <c r="J18455" s="268">
        <v>-138.84</v>
      </c>
      <c r="K18455" s="83" t="str">
        <f>IFERROR(IFERROR(VLOOKUP(I18455,'DE-PARA'!B:D,3,0),VLOOKUP(I18455,'DE-PARA'!C:D,2,0)),"NÃO ENCONTRADO")</f>
        <v>Outras Saídas</v>
      </c>
      <c r="L18455" s="50" t="str">
        <f>VLOOKUP(K18455,'Base -Receita-Despesa'!$B:$AS,1,FALSE)</f>
        <v>Outras Saídas</v>
      </c>
    </row>
    <row r="18456" spans="1:12" x14ac:dyDescent="0.3">
      <c r="A18456" s="82" t="str">
        <f t="shared" si="576"/>
        <v>2020</v>
      </c>
      <c r="B18456" s="263" t="s">
        <v>2228</v>
      </c>
      <c r="C18456" s="264" t="s">
        <v>138</v>
      </c>
      <c r="D18456" s="74" t="str">
        <f t="shared" si="577"/>
        <v>abr/2020</v>
      </c>
      <c r="E18456" s="267">
        <v>43944</v>
      </c>
      <c r="F18456" s="285" t="s">
        <v>5420</v>
      </c>
      <c r="G18456" s="285" t="s">
        <v>2229</v>
      </c>
      <c r="H18456" s="268" t="s">
        <v>5550</v>
      </c>
      <c r="I18456" s="268" t="s">
        <v>194</v>
      </c>
      <c r="J18456" s="269">
        <v>-136850.47</v>
      </c>
      <c r="K18456" s="83" t="str">
        <f>IFERROR(IFERROR(VLOOKUP(I18456,'DE-PARA'!B:D,3,0),VLOOKUP(I18456,'DE-PARA'!C:D,2,0)),"NÃO ENCONTRADO")</f>
        <v>Encargos sobre Folha de Pagamento</v>
      </c>
      <c r="L18456" s="50" t="str">
        <f>VLOOKUP(K18456,'Base -Receita-Despesa'!$B:$AS,1,FALSE)</f>
        <v>Encargos sobre Folha de Pagamento</v>
      </c>
    </row>
    <row r="18457" spans="1:12" x14ac:dyDescent="0.3">
      <c r="A18457" s="82" t="str">
        <f t="shared" si="576"/>
        <v>2020</v>
      </c>
      <c r="B18457" s="263" t="s">
        <v>2228</v>
      </c>
      <c r="C18457" s="264" t="s">
        <v>138</v>
      </c>
      <c r="D18457" s="74" t="str">
        <f t="shared" si="577"/>
        <v>abr/2020</v>
      </c>
      <c r="E18457" s="267">
        <v>43944</v>
      </c>
      <c r="F18457" s="285" t="s">
        <v>5420</v>
      </c>
      <c r="G18457" s="285" t="s">
        <v>2229</v>
      </c>
      <c r="H18457" s="268" t="s">
        <v>5550</v>
      </c>
      <c r="I18457" s="268" t="s">
        <v>562</v>
      </c>
      <c r="J18457" s="269">
        <v>-33117.800000000003</v>
      </c>
      <c r="K18457" s="83" t="str">
        <f>IFERROR(IFERROR(VLOOKUP(I18457,'DE-PARA'!B:D,3,0),VLOOKUP(I18457,'DE-PARA'!C:D,2,0)),"NÃO ENCONTRADO")</f>
        <v>Outras Saídas</v>
      </c>
      <c r="L18457" s="50" t="str">
        <f>VLOOKUP(K18457,'Base -Receita-Despesa'!$B:$AS,1,FALSE)</f>
        <v>Outras Saídas</v>
      </c>
    </row>
    <row r="18458" spans="1:12" x14ac:dyDescent="0.3">
      <c r="A18458" s="82" t="str">
        <f t="shared" si="576"/>
        <v>2020</v>
      </c>
      <c r="B18458" s="263" t="s">
        <v>2228</v>
      </c>
      <c r="C18458" s="264" t="s">
        <v>138</v>
      </c>
      <c r="D18458" s="74" t="str">
        <f t="shared" si="577"/>
        <v>abr/2020</v>
      </c>
      <c r="E18458" s="267">
        <v>43944</v>
      </c>
      <c r="F18458" s="285" t="s">
        <v>5551</v>
      </c>
      <c r="G18458" s="285" t="s">
        <v>2229</v>
      </c>
      <c r="H18458" s="268" t="s">
        <v>4736</v>
      </c>
      <c r="I18458" s="268" t="s">
        <v>188</v>
      </c>
      <c r="J18458" s="268">
        <v>-767.97</v>
      </c>
      <c r="K18458" s="83" t="str">
        <f>IFERROR(IFERROR(VLOOKUP(I18458,'DE-PARA'!B:D,3,0),VLOOKUP(I18458,'DE-PARA'!C:D,2,0)),"NÃO ENCONTRADO")</f>
        <v>Serviços</v>
      </c>
      <c r="L18458" s="50" t="str">
        <f>VLOOKUP(K18458,'Base -Receita-Despesa'!$B:$AS,1,FALSE)</f>
        <v>Serviços</v>
      </c>
    </row>
    <row r="18459" spans="1:12" x14ac:dyDescent="0.3">
      <c r="A18459" s="82" t="str">
        <f t="shared" si="576"/>
        <v>2020</v>
      </c>
      <c r="B18459" s="263" t="s">
        <v>2228</v>
      </c>
      <c r="C18459" s="264" t="s">
        <v>138</v>
      </c>
      <c r="D18459" s="74" t="str">
        <f t="shared" si="577"/>
        <v>abr/2020</v>
      </c>
      <c r="E18459" s="267">
        <v>43944</v>
      </c>
      <c r="F18459" s="285" t="s">
        <v>5551</v>
      </c>
      <c r="G18459" s="285" t="s">
        <v>2229</v>
      </c>
      <c r="H18459" s="268" t="s">
        <v>4736</v>
      </c>
      <c r="I18459" s="268" t="s">
        <v>562</v>
      </c>
      <c r="J18459" s="268">
        <v>-232.33</v>
      </c>
      <c r="K18459" s="83" t="str">
        <f>IFERROR(IFERROR(VLOOKUP(I18459,'DE-PARA'!B:D,3,0),VLOOKUP(I18459,'DE-PARA'!C:D,2,0)),"NÃO ENCONTRADO")</f>
        <v>Outras Saídas</v>
      </c>
      <c r="L18459" s="50" t="str">
        <f>VLOOKUP(K18459,'Base -Receita-Despesa'!$B:$AS,1,FALSE)</f>
        <v>Outras Saídas</v>
      </c>
    </row>
    <row r="18460" spans="1:12" x14ac:dyDescent="0.3">
      <c r="A18460" s="82" t="str">
        <f t="shared" si="576"/>
        <v>2020</v>
      </c>
      <c r="B18460" s="263" t="s">
        <v>2228</v>
      </c>
      <c r="C18460" s="264" t="s">
        <v>138</v>
      </c>
      <c r="D18460" s="74" t="str">
        <f t="shared" si="577"/>
        <v>abr/2020</v>
      </c>
      <c r="E18460" s="267">
        <v>43944</v>
      </c>
      <c r="F18460" s="285" t="s">
        <v>5420</v>
      </c>
      <c r="G18460" s="285" t="s">
        <v>2229</v>
      </c>
      <c r="H18460" s="268" t="s">
        <v>5552</v>
      </c>
      <c r="I18460" s="268" t="s">
        <v>194</v>
      </c>
      <c r="J18460" s="269">
        <v>-98605.27</v>
      </c>
      <c r="K18460" s="83" t="str">
        <f>IFERROR(IFERROR(VLOOKUP(I18460,'DE-PARA'!B:D,3,0),VLOOKUP(I18460,'DE-PARA'!C:D,2,0)),"NÃO ENCONTRADO")</f>
        <v>Encargos sobre Folha de Pagamento</v>
      </c>
      <c r="L18460" s="50" t="str">
        <f>VLOOKUP(K18460,'Base -Receita-Despesa'!$B:$AS,1,FALSE)</f>
        <v>Encargos sobre Folha de Pagamento</v>
      </c>
    </row>
    <row r="18461" spans="1:12" x14ac:dyDescent="0.3">
      <c r="A18461" s="82" t="str">
        <f t="shared" si="576"/>
        <v>2020</v>
      </c>
      <c r="B18461" s="263" t="s">
        <v>2228</v>
      </c>
      <c r="C18461" s="264" t="s">
        <v>138</v>
      </c>
      <c r="D18461" s="74" t="str">
        <f t="shared" si="577"/>
        <v>abr/2020</v>
      </c>
      <c r="E18461" s="267">
        <v>43944</v>
      </c>
      <c r="F18461" s="285" t="s">
        <v>5420</v>
      </c>
      <c r="G18461" s="285" t="s">
        <v>2229</v>
      </c>
      <c r="H18461" s="268" t="s">
        <v>5552</v>
      </c>
      <c r="I18461" s="268" t="s">
        <v>562</v>
      </c>
      <c r="J18461" s="269">
        <v>-23369.439999999999</v>
      </c>
      <c r="K18461" s="83" t="str">
        <f>IFERROR(IFERROR(VLOOKUP(I18461,'DE-PARA'!B:D,3,0),VLOOKUP(I18461,'DE-PARA'!C:D,2,0)),"NÃO ENCONTRADO")</f>
        <v>Outras Saídas</v>
      </c>
      <c r="L18461" s="50" t="str">
        <f>VLOOKUP(K18461,'Base -Receita-Despesa'!$B:$AS,1,FALSE)</f>
        <v>Outras Saídas</v>
      </c>
    </row>
    <row r="18462" spans="1:12" x14ac:dyDescent="0.3">
      <c r="A18462" s="82" t="str">
        <f t="shared" si="576"/>
        <v>2020</v>
      </c>
      <c r="B18462" s="263" t="s">
        <v>2228</v>
      </c>
      <c r="C18462" s="264" t="s">
        <v>138</v>
      </c>
      <c r="D18462" s="74" t="str">
        <f t="shared" si="577"/>
        <v>abr/2020</v>
      </c>
      <c r="E18462" s="267">
        <v>43944</v>
      </c>
      <c r="F18462" s="285" t="s">
        <v>5553</v>
      </c>
      <c r="G18462" s="285" t="s">
        <v>2229</v>
      </c>
      <c r="H18462" s="268" t="s">
        <v>2370</v>
      </c>
      <c r="I18462" s="268" t="s">
        <v>194</v>
      </c>
      <c r="J18462" s="268">
        <v>-184.9</v>
      </c>
      <c r="K18462" s="83" t="str">
        <f>IFERROR(IFERROR(VLOOKUP(I18462,'DE-PARA'!B:D,3,0),VLOOKUP(I18462,'DE-PARA'!C:D,2,0)),"NÃO ENCONTRADO")</f>
        <v>Encargos sobre Folha de Pagamento</v>
      </c>
      <c r="L18462" s="50" t="str">
        <f>VLOOKUP(K18462,'Base -Receita-Despesa'!$B:$AS,1,FALSE)</f>
        <v>Encargos sobre Folha de Pagamento</v>
      </c>
    </row>
    <row r="18463" spans="1:12" x14ac:dyDescent="0.3">
      <c r="A18463" s="82" t="str">
        <f t="shared" si="576"/>
        <v>2020</v>
      </c>
      <c r="B18463" s="263" t="s">
        <v>2228</v>
      </c>
      <c r="C18463" s="264" t="s">
        <v>138</v>
      </c>
      <c r="D18463" s="74" t="str">
        <f t="shared" si="577"/>
        <v>abr/2020</v>
      </c>
      <c r="E18463" s="267">
        <v>43944</v>
      </c>
      <c r="F18463" s="285" t="s">
        <v>5553</v>
      </c>
      <c r="G18463" s="285" t="s">
        <v>2229</v>
      </c>
      <c r="H18463" s="268" t="s">
        <v>2370</v>
      </c>
      <c r="I18463" s="268" t="s">
        <v>562</v>
      </c>
      <c r="J18463" s="268">
        <v>-45.79</v>
      </c>
      <c r="K18463" s="83" t="str">
        <f>IFERROR(IFERROR(VLOOKUP(I18463,'DE-PARA'!B:D,3,0),VLOOKUP(I18463,'DE-PARA'!C:D,2,0)),"NÃO ENCONTRADO")</f>
        <v>Outras Saídas</v>
      </c>
      <c r="L18463" s="50" t="str">
        <f>VLOOKUP(K18463,'Base -Receita-Despesa'!$B:$AS,1,FALSE)</f>
        <v>Outras Saídas</v>
      </c>
    </row>
    <row r="18464" spans="1:12" x14ac:dyDescent="0.3">
      <c r="A18464" s="82" t="str">
        <f t="shared" si="576"/>
        <v>2020</v>
      </c>
      <c r="B18464" s="263" t="s">
        <v>2228</v>
      </c>
      <c r="C18464" s="264" t="s">
        <v>138</v>
      </c>
      <c r="D18464" s="74" t="str">
        <f t="shared" si="577"/>
        <v>abr/2020</v>
      </c>
      <c r="E18464" s="267">
        <v>43944</v>
      </c>
      <c r="F18464" s="285" t="s">
        <v>5418</v>
      </c>
      <c r="G18464" s="285" t="s">
        <v>2229</v>
      </c>
      <c r="H18464" s="268" t="s">
        <v>5554</v>
      </c>
      <c r="I18464" s="268" t="s">
        <v>194</v>
      </c>
      <c r="J18464" s="269">
        <v>-21256.87</v>
      </c>
      <c r="K18464" s="83" t="str">
        <f>IFERROR(IFERROR(VLOOKUP(I18464,'DE-PARA'!B:D,3,0),VLOOKUP(I18464,'DE-PARA'!C:D,2,0)),"NÃO ENCONTRADO")</f>
        <v>Encargos sobre Folha de Pagamento</v>
      </c>
      <c r="L18464" s="50" t="str">
        <f>VLOOKUP(K18464,'Base -Receita-Despesa'!$B:$AS,1,FALSE)</f>
        <v>Encargos sobre Folha de Pagamento</v>
      </c>
    </row>
    <row r="18465" spans="1:12" x14ac:dyDescent="0.3">
      <c r="A18465" s="82" t="str">
        <f t="shared" si="576"/>
        <v>2020</v>
      </c>
      <c r="B18465" s="263" t="s">
        <v>2228</v>
      </c>
      <c r="C18465" s="264" t="s">
        <v>138</v>
      </c>
      <c r="D18465" s="74" t="str">
        <f t="shared" si="577"/>
        <v>abr/2020</v>
      </c>
      <c r="E18465" s="267">
        <v>43944</v>
      </c>
      <c r="F18465" s="285" t="s">
        <v>5418</v>
      </c>
      <c r="G18465" s="285" t="s">
        <v>2229</v>
      </c>
      <c r="H18465" s="268" t="s">
        <v>5554</v>
      </c>
      <c r="I18465" s="268" t="s">
        <v>562</v>
      </c>
      <c r="J18465" s="269">
        <v>-5265.32</v>
      </c>
      <c r="K18465" s="83" t="str">
        <f>IFERROR(IFERROR(VLOOKUP(I18465,'DE-PARA'!B:D,3,0),VLOOKUP(I18465,'DE-PARA'!C:D,2,0)),"NÃO ENCONTRADO")</f>
        <v>Outras Saídas</v>
      </c>
      <c r="L18465" s="50" t="str">
        <f>VLOOKUP(K18465,'Base -Receita-Despesa'!$B:$AS,1,FALSE)</f>
        <v>Outras Saídas</v>
      </c>
    </row>
    <row r="18466" spans="1:12" x14ac:dyDescent="0.3">
      <c r="A18466" s="82" t="str">
        <f t="shared" si="576"/>
        <v>2020</v>
      </c>
      <c r="B18466" s="263" t="s">
        <v>2228</v>
      </c>
      <c r="C18466" s="264" t="s">
        <v>138</v>
      </c>
      <c r="D18466" s="74" t="str">
        <f t="shared" si="577"/>
        <v>abr/2020</v>
      </c>
      <c r="E18466" s="267">
        <v>43944</v>
      </c>
      <c r="F18466" s="285" t="s">
        <v>5418</v>
      </c>
      <c r="G18466" s="285" t="s">
        <v>2229</v>
      </c>
      <c r="H18466" s="268" t="s">
        <v>5555</v>
      </c>
      <c r="I18466" s="268" t="s">
        <v>194</v>
      </c>
      <c r="J18466" s="269">
        <v>-20566.09</v>
      </c>
      <c r="K18466" s="83" t="str">
        <f>IFERROR(IFERROR(VLOOKUP(I18466,'DE-PARA'!B:D,3,0),VLOOKUP(I18466,'DE-PARA'!C:D,2,0)),"NÃO ENCONTRADO")</f>
        <v>Encargos sobre Folha de Pagamento</v>
      </c>
      <c r="L18466" s="50" t="str">
        <f>VLOOKUP(K18466,'Base -Receita-Despesa'!$B:$AS,1,FALSE)</f>
        <v>Encargos sobre Folha de Pagamento</v>
      </c>
    </row>
    <row r="18467" spans="1:12" x14ac:dyDescent="0.3">
      <c r="A18467" s="82" t="str">
        <f t="shared" si="576"/>
        <v>2020</v>
      </c>
      <c r="B18467" s="263" t="s">
        <v>2228</v>
      </c>
      <c r="C18467" s="264" t="s">
        <v>138</v>
      </c>
      <c r="D18467" s="74" t="str">
        <f t="shared" si="577"/>
        <v>abr/2020</v>
      </c>
      <c r="E18467" s="267">
        <v>43944</v>
      </c>
      <c r="F18467" s="285" t="s">
        <v>5418</v>
      </c>
      <c r="G18467" s="285" t="s">
        <v>2229</v>
      </c>
      <c r="H18467" s="268" t="s">
        <v>5555</v>
      </c>
      <c r="I18467" s="268" t="s">
        <v>562</v>
      </c>
      <c r="J18467" s="269">
        <v>-4976.9799999999996</v>
      </c>
      <c r="K18467" s="83" t="str">
        <f>IFERROR(IFERROR(VLOOKUP(I18467,'DE-PARA'!B:D,3,0),VLOOKUP(I18467,'DE-PARA'!C:D,2,0)),"NÃO ENCONTRADO")</f>
        <v>Outras Saídas</v>
      </c>
      <c r="L18467" s="50" t="str">
        <f>VLOOKUP(K18467,'Base -Receita-Despesa'!$B:$AS,1,FALSE)</f>
        <v>Outras Saídas</v>
      </c>
    </row>
    <row r="18468" spans="1:12" x14ac:dyDescent="0.3">
      <c r="A18468" s="82" t="str">
        <f t="shared" si="576"/>
        <v>2020</v>
      </c>
      <c r="B18468" s="263" t="s">
        <v>2228</v>
      </c>
      <c r="C18468" s="264" t="s">
        <v>138</v>
      </c>
      <c r="D18468" s="74" t="str">
        <f t="shared" si="577"/>
        <v>abr/2020</v>
      </c>
      <c r="E18468" s="267">
        <v>43944</v>
      </c>
      <c r="F18468" s="285" t="s">
        <v>5418</v>
      </c>
      <c r="G18468" s="285" t="s">
        <v>2229</v>
      </c>
      <c r="H18468" s="268" t="s">
        <v>5556</v>
      </c>
      <c r="I18468" s="268" t="s">
        <v>194</v>
      </c>
      <c r="J18468" s="269">
        <v>-21090.45</v>
      </c>
      <c r="K18468" s="83" t="str">
        <f>IFERROR(IFERROR(VLOOKUP(I18468,'DE-PARA'!B:D,3,0),VLOOKUP(I18468,'DE-PARA'!C:D,2,0)),"NÃO ENCONTRADO")</f>
        <v>Encargos sobre Folha de Pagamento</v>
      </c>
      <c r="L18468" s="50" t="str">
        <f>VLOOKUP(K18468,'Base -Receita-Despesa'!$B:$AS,1,FALSE)</f>
        <v>Encargos sobre Folha de Pagamento</v>
      </c>
    </row>
    <row r="18469" spans="1:12" x14ac:dyDescent="0.3">
      <c r="A18469" s="82" t="str">
        <f t="shared" si="576"/>
        <v>2020</v>
      </c>
      <c r="B18469" s="263" t="s">
        <v>2228</v>
      </c>
      <c r="C18469" s="264" t="s">
        <v>138</v>
      </c>
      <c r="D18469" s="74" t="str">
        <f t="shared" si="577"/>
        <v>abr/2020</v>
      </c>
      <c r="E18469" s="267">
        <v>43944</v>
      </c>
      <c r="F18469" s="285" t="s">
        <v>5418</v>
      </c>
      <c r="G18469" s="285" t="s">
        <v>2229</v>
      </c>
      <c r="H18469" s="268" t="s">
        <v>5556</v>
      </c>
      <c r="I18469" s="268" t="s">
        <v>562</v>
      </c>
      <c r="J18469" s="269">
        <v>-4998.43</v>
      </c>
      <c r="K18469" s="83" t="str">
        <f>IFERROR(IFERROR(VLOOKUP(I18469,'DE-PARA'!B:D,3,0),VLOOKUP(I18469,'DE-PARA'!C:D,2,0)),"NÃO ENCONTRADO")</f>
        <v>Outras Saídas</v>
      </c>
      <c r="L18469" s="50" t="str">
        <f>VLOOKUP(K18469,'Base -Receita-Despesa'!$B:$AS,1,FALSE)</f>
        <v>Outras Saídas</v>
      </c>
    </row>
    <row r="18470" spans="1:12" x14ac:dyDescent="0.3">
      <c r="A18470" s="82" t="str">
        <f t="shared" si="576"/>
        <v>2020</v>
      </c>
      <c r="B18470" s="263" t="s">
        <v>2228</v>
      </c>
      <c r="C18470" s="264" t="s">
        <v>138</v>
      </c>
      <c r="D18470" s="74" t="str">
        <f t="shared" si="577"/>
        <v>abr/2020</v>
      </c>
      <c r="E18470" s="267">
        <v>43944</v>
      </c>
      <c r="F18470" s="285" t="s">
        <v>5557</v>
      </c>
      <c r="G18470" s="285" t="s">
        <v>2229</v>
      </c>
      <c r="H18470" s="268" t="s">
        <v>4768</v>
      </c>
      <c r="I18470" s="268" t="s">
        <v>118</v>
      </c>
      <c r="J18470" s="268">
        <v>-424.32</v>
      </c>
      <c r="K18470" s="83" t="str">
        <f>IFERROR(IFERROR(VLOOKUP(I18470,'DE-PARA'!B:D,3,0),VLOOKUP(I18470,'DE-PARA'!C:D,2,0)),"NÃO ENCONTRADO")</f>
        <v>Serviços</v>
      </c>
      <c r="L18470" s="50" t="str">
        <f>VLOOKUP(K18470,'Base -Receita-Despesa'!$B:$AS,1,FALSE)</f>
        <v>Serviços</v>
      </c>
    </row>
    <row r="18471" spans="1:12" x14ac:dyDescent="0.3">
      <c r="A18471" s="82" t="str">
        <f t="shared" si="576"/>
        <v>2020</v>
      </c>
      <c r="B18471" s="263" t="s">
        <v>2228</v>
      </c>
      <c r="C18471" s="264" t="s">
        <v>138</v>
      </c>
      <c r="D18471" s="74" t="str">
        <f t="shared" si="577"/>
        <v>abr/2020</v>
      </c>
      <c r="E18471" s="267">
        <v>43944</v>
      </c>
      <c r="F18471" s="285" t="s">
        <v>5557</v>
      </c>
      <c r="G18471" s="285" t="s">
        <v>2229</v>
      </c>
      <c r="H18471" s="268" t="s">
        <v>4768</v>
      </c>
      <c r="I18471" s="268" t="s">
        <v>562</v>
      </c>
      <c r="J18471" s="268">
        <v>-136.81</v>
      </c>
      <c r="K18471" s="83" t="str">
        <f>IFERROR(IFERROR(VLOOKUP(I18471,'DE-PARA'!B:D,3,0),VLOOKUP(I18471,'DE-PARA'!C:D,2,0)),"NÃO ENCONTRADO")</f>
        <v>Outras Saídas</v>
      </c>
      <c r="L18471" s="50" t="str">
        <f>VLOOKUP(K18471,'Base -Receita-Despesa'!$B:$AS,1,FALSE)</f>
        <v>Outras Saídas</v>
      </c>
    </row>
    <row r="18472" spans="1:12" x14ac:dyDescent="0.3">
      <c r="A18472" s="82" t="str">
        <f t="shared" si="576"/>
        <v>2020</v>
      </c>
      <c r="B18472" s="263" t="s">
        <v>2228</v>
      </c>
      <c r="C18472" s="264" t="s">
        <v>138</v>
      </c>
      <c r="D18472" s="74" t="str">
        <f t="shared" si="577"/>
        <v>abr/2020</v>
      </c>
      <c r="E18472" s="267">
        <v>43944</v>
      </c>
      <c r="F18472" s="285" t="s">
        <v>3237</v>
      </c>
      <c r="G18472" s="285" t="s">
        <v>2229</v>
      </c>
      <c r="H18472" s="268" t="s">
        <v>4736</v>
      </c>
      <c r="I18472" s="268" t="s">
        <v>179</v>
      </c>
      <c r="J18472" s="269">
        <v>-1545.14</v>
      </c>
      <c r="K18472" s="83" t="str">
        <f>IFERROR(IFERROR(VLOOKUP(I18472,'DE-PARA'!B:D,3,0),VLOOKUP(I18472,'DE-PARA'!C:D,2,0)),"NÃO ENCONTRADO")</f>
        <v>Serviços</v>
      </c>
      <c r="L18472" s="50" t="str">
        <f>VLOOKUP(K18472,'Base -Receita-Despesa'!$B:$AS,1,FALSE)</f>
        <v>Serviços</v>
      </c>
    </row>
    <row r="18473" spans="1:12" x14ac:dyDescent="0.3">
      <c r="A18473" s="82" t="str">
        <f t="shared" si="576"/>
        <v>2020</v>
      </c>
      <c r="B18473" s="263" t="s">
        <v>2228</v>
      </c>
      <c r="C18473" s="264" t="s">
        <v>138</v>
      </c>
      <c r="D18473" s="74" t="str">
        <f t="shared" si="577"/>
        <v>abr/2020</v>
      </c>
      <c r="E18473" s="267">
        <v>43944</v>
      </c>
      <c r="F18473" s="285" t="s">
        <v>3237</v>
      </c>
      <c r="G18473" s="285" t="s">
        <v>2229</v>
      </c>
      <c r="H18473" s="268" t="s">
        <v>4736</v>
      </c>
      <c r="I18473" s="268" t="s">
        <v>562</v>
      </c>
      <c r="J18473" s="268">
        <v>-437.97</v>
      </c>
      <c r="K18473" s="83" t="str">
        <f>IFERROR(IFERROR(VLOOKUP(I18473,'DE-PARA'!B:D,3,0),VLOOKUP(I18473,'DE-PARA'!C:D,2,0)),"NÃO ENCONTRADO")</f>
        <v>Outras Saídas</v>
      </c>
      <c r="L18473" s="50" t="str">
        <f>VLOOKUP(K18473,'Base -Receita-Despesa'!$B:$AS,1,FALSE)</f>
        <v>Outras Saídas</v>
      </c>
    </row>
    <row r="18474" spans="1:12" x14ac:dyDescent="0.3">
      <c r="A18474" s="82" t="str">
        <f t="shared" ref="A18474:A18537" si="578">IF(K18474="NÃO ENCONTRADO",0,RIGHT(D18474,4))</f>
        <v>2020</v>
      </c>
      <c r="B18474" s="263" t="s">
        <v>2228</v>
      </c>
      <c r="C18474" s="264" t="s">
        <v>138</v>
      </c>
      <c r="D18474" s="74" t="str">
        <f t="shared" si="577"/>
        <v>abr/2020</v>
      </c>
      <c r="E18474" s="267">
        <v>43944</v>
      </c>
      <c r="F18474" s="285" t="s">
        <v>5558</v>
      </c>
      <c r="G18474" s="285" t="s">
        <v>2229</v>
      </c>
      <c r="H18474" s="268" t="s">
        <v>4768</v>
      </c>
      <c r="I18474" s="268" t="s">
        <v>118</v>
      </c>
      <c r="J18474" s="269">
        <v>-6083.84</v>
      </c>
      <c r="K18474" s="83" t="str">
        <f>IFERROR(IFERROR(VLOOKUP(I18474,'DE-PARA'!B:D,3,0),VLOOKUP(I18474,'DE-PARA'!C:D,2,0)),"NÃO ENCONTRADO")</f>
        <v>Serviços</v>
      </c>
      <c r="L18474" s="50" t="str">
        <f>VLOOKUP(K18474,'Base -Receita-Despesa'!$B:$AS,1,FALSE)</f>
        <v>Serviços</v>
      </c>
    </row>
    <row r="18475" spans="1:12" x14ac:dyDescent="0.3">
      <c r="A18475" s="82" t="str">
        <f t="shared" si="578"/>
        <v>2020</v>
      </c>
      <c r="B18475" s="263" t="s">
        <v>2228</v>
      </c>
      <c r="C18475" s="264" t="s">
        <v>138</v>
      </c>
      <c r="D18475" s="74" t="str">
        <f t="shared" si="577"/>
        <v>abr/2020</v>
      </c>
      <c r="E18475" s="267">
        <v>43944</v>
      </c>
      <c r="F18475" s="285" t="s">
        <v>5558</v>
      </c>
      <c r="G18475" s="285" t="s">
        <v>2229</v>
      </c>
      <c r="H18475" s="268" t="s">
        <v>4768</v>
      </c>
      <c r="I18475" s="268" t="s">
        <v>562</v>
      </c>
      <c r="J18475" s="269">
        <v>-1726.96</v>
      </c>
      <c r="K18475" s="83" t="str">
        <f>IFERROR(IFERROR(VLOOKUP(I18475,'DE-PARA'!B:D,3,0),VLOOKUP(I18475,'DE-PARA'!C:D,2,0)),"NÃO ENCONTRADO")</f>
        <v>Outras Saídas</v>
      </c>
      <c r="L18475" s="50" t="str">
        <f>VLOOKUP(K18475,'Base -Receita-Despesa'!$B:$AS,1,FALSE)</f>
        <v>Outras Saídas</v>
      </c>
    </row>
    <row r="18476" spans="1:12" x14ac:dyDescent="0.3">
      <c r="A18476" s="82" t="str">
        <f t="shared" si="578"/>
        <v>2020</v>
      </c>
      <c r="B18476" s="263" t="s">
        <v>2228</v>
      </c>
      <c r="C18476" s="264" t="s">
        <v>138</v>
      </c>
      <c r="D18476" s="74" t="str">
        <f t="shared" si="577"/>
        <v>abr/2020</v>
      </c>
      <c r="E18476" s="267">
        <v>43944</v>
      </c>
      <c r="F18476" s="285" t="s">
        <v>5559</v>
      </c>
      <c r="G18476" s="285" t="s">
        <v>2229</v>
      </c>
      <c r="H18476" s="268" t="s">
        <v>180</v>
      </c>
      <c r="I18476" s="268" t="s">
        <v>181</v>
      </c>
      <c r="J18476" s="269">
        <v>-1015.61</v>
      </c>
      <c r="K18476" s="83" t="str">
        <f>IFERROR(IFERROR(VLOOKUP(I18476,'DE-PARA'!B:D,3,0),VLOOKUP(I18476,'DE-PARA'!C:D,2,0)),"NÃO ENCONTRADO")</f>
        <v>Serviços</v>
      </c>
      <c r="L18476" s="50" t="str">
        <f>VLOOKUP(K18476,'Base -Receita-Despesa'!$B:$AS,1,FALSE)</f>
        <v>Serviços</v>
      </c>
    </row>
    <row r="18477" spans="1:12" x14ac:dyDescent="0.3">
      <c r="A18477" s="82" t="str">
        <f t="shared" si="578"/>
        <v>2020</v>
      </c>
      <c r="B18477" s="263" t="s">
        <v>2228</v>
      </c>
      <c r="C18477" s="264" t="s">
        <v>138</v>
      </c>
      <c r="D18477" s="74" t="str">
        <f t="shared" si="577"/>
        <v>abr/2020</v>
      </c>
      <c r="E18477" s="267">
        <v>43944</v>
      </c>
      <c r="F18477" s="285" t="s">
        <v>5559</v>
      </c>
      <c r="G18477" s="285" t="s">
        <v>2229</v>
      </c>
      <c r="H18477" s="268" t="s">
        <v>180</v>
      </c>
      <c r="I18477" s="268" t="s">
        <v>562</v>
      </c>
      <c r="J18477" s="268">
        <v>-287.58999999999997</v>
      </c>
      <c r="K18477" s="83" t="str">
        <f>IFERROR(IFERROR(VLOOKUP(I18477,'DE-PARA'!B:D,3,0),VLOOKUP(I18477,'DE-PARA'!C:D,2,0)),"NÃO ENCONTRADO")</f>
        <v>Outras Saídas</v>
      </c>
      <c r="L18477" s="50" t="str">
        <f>VLOOKUP(K18477,'Base -Receita-Despesa'!$B:$AS,1,FALSE)</f>
        <v>Outras Saídas</v>
      </c>
    </row>
    <row r="18478" spans="1:12" x14ac:dyDescent="0.3">
      <c r="A18478" s="82" t="str">
        <f t="shared" si="578"/>
        <v>2020</v>
      </c>
      <c r="B18478" s="263" t="s">
        <v>2228</v>
      </c>
      <c r="C18478" s="264" t="s">
        <v>138</v>
      </c>
      <c r="D18478" s="74" t="str">
        <f t="shared" si="577"/>
        <v>abr/2020</v>
      </c>
      <c r="E18478" s="267">
        <v>43944</v>
      </c>
      <c r="F18478" s="285" t="s">
        <v>5560</v>
      </c>
      <c r="G18478" s="285" t="s">
        <v>2229</v>
      </c>
      <c r="H18478" s="268" t="s">
        <v>180</v>
      </c>
      <c r="I18478" s="268" t="s">
        <v>181</v>
      </c>
      <c r="J18478" s="268">
        <v>-451.68</v>
      </c>
      <c r="K18478" s="83" t="str">
        <f>IFERROR(IFERROR(VLOOKUP(I18478,'DE-PARA'!B:D,3,0),VLOOKUP(I18478,'DE-PARA'!C:D,2,0)),"NÃO ENCONTRADO")</f>
        <v>Serviços</v>
      </c>
      <c r="L18478" s="50" t="str">
        <f>VLOOKUP(K18478,'Base -Receita-Despesa'!$B:$AS,1,FALSE)</f>
        <v>Serviços</v>
      </c>
    </row>
    <row r="18479" spans="1:12" x14ac:dyDescent="0.3">
      <c r="A18479" s="82" t="str">
        <f t="shared" si="578"/>
        <v>2020</v>
      </c>
      <c r="B18479" s="263" t="s">
        <v>2228</v>
      </c>
      <c r="C18479" s="264" t="s">
        <v>138</v>
      </c>
      <c r="D18479" s="74" t="str">
        <f t="shared" si="577"/>
        <v>abr/2020</v>
      </c>
      <c r="E18479" s="267">
        <v>43944</v>
      </c>
      <c r="F18479" s="285" t="s">
        <v>5560</v>
      </c>
      <c r="G18479" s="285" t="s">
        <v>2229</v>
      </c>
      <c r="H18479" s="268" t="s">
        <v>180</v>
      </c>
      <c r="I18479" s="268" t="s">
        <v>562</v>
      </c>
      <c r="J18479" s="268">
        <v>-127.43</v>
      </c>
      <c r="K18479" s="83" t="str">
        <f>IFERROR(IFERROR(VLOOKUP(I18479,'DE-PARA'!B:D,3,0),VLOOKUP(I18479,'DE-PARA'!C:D,2,0)),"NÃO ENCONTRADO")</f>
        <v>Outras Saídas</v>
      </c>
      <c r="L18479" s="50" t="str">
        <f>VLOOKUP(K18479,'Base -Receita-Despesa'!$B:$AS,1,FALSE)</f>
        <v>Outras Saídas</v>
      </c>
    </row>
    <row r="18480" spans="1:12" x14ac:dyDescent="0.3">
      <c r="A18480" s="82" t="str">
        <f t="shared" si="578"/>
        <v>2020</v>
      </c>
      <c r="B18480" s="263" t="s">
        <v>2228</v>
      </c>
      <c r="C18480" s="264" t="s">
        <v>138</v>
      </c>
      <c r="D18480" s="74" t="str">
        <f t="shared" si="577"/>
        <v>abr/2020</v>
      </c>
      <c r="E18480" s="267">
        <v>43944</v>
      </c>
      <c r="F18480" s="285" t="s">
        <v>5521</v>
      </c>
      <c r="G18480" s="285" t="s">
        <v>2229</v>
      </c>
      <c r="H18480" s="268" t="s">
        <v>4736</v>
      </c>
      <c r="I18480" s="268" t="s">
        <v>5519</v>
      </c>
      <c r="J18480" s="269">
        <v>-7308.55</v>
      </c>
      <c r="K18480" s="83" t="str">
        <f>IFERROR(IFERROR(VLOOKUP(I18480,'DE-PARA'!B:D,3,0),VLOOKUP(I18480,'DE-PARA'!C:D,2,0)),"NÃO ENCONTRADO")</f>
        <v>Encargos sobre Folha de Pagamento</v>
      </c>
      <c r="L18480" s="50" t="str">
        <f>VLOOKUP(K18480,'Base -Receita-Despesa'!$B:$AS,1,FALSE)</f>
        <v>Encargos sobre Folha de Pagamento</v>
      </c>
    </row>
    <row r="18481" spans="1:12" x14ac:dyDescent="0.3">
      <c r="A18481" s="82" t="str">
        <f t="shared" si="578"/>
        <v>2020</v>
      </c>
      <c r="B18481" s="263" t="s">
        <v>2228</v>
      </c>
      <c r="C18481" s="264" t="s">
        <v>138</v>
      </c>
      <c r="D18481" s="74" t="str">
        <f t="shared" si="577"/>
        <v>abr/2020</v>
      </c>
      <c r="E18481" s="267">
        <v>43944</v>
      </c>
      <c r="F18481" s="285" t="s">
        <v>5521</v>
      </c>
      <c r="G18481" s="285" t="s">
        <v>2229</v>
      </c>
      <c r="H18481" s="268" t="s">
        <v>4736</v>
      </c>
      <c r="I18481" s="268" t="s">
        <v>562</v>
      </c>
      <c r="J18481" s="269">
        <v>-1810.32</v>
      </c>
      <c r="K18481" s="83" t="str">
        <f>IFERROR(IFERROR(VLOOKUP(I18481,'DE-PARA'!B:D,3,0),VLOOKUP(I18481,'DE-PARA'!C:D,2,0)),"NÃO ENCONTRADO")</f>
        <v>Outras Saídas</v>
      </c>
      <c r="L18481" s="50" t="str">
        <f>VLOOKUP(K18481,'Base -Receita-Despesa'!$B:$AS,1,FALSE)</f>
        <v>Outras Saídas</v>
      </c>
    </row>
    <row r="18482" spans="1:12" x14ac:dyDescent="0.3">
      <c r="A18482" s="82" t="str">
        <f t="shared" si="578"/>
        <v>2020</v>
      </c>
      <c r="B18482" s="263" t="s">
        <v>2228</v>
      </c>
      <c r="C18482" s="264" t="s">
        <v>138</v>
      </c>
      <c r="D18482" s="74" t="str">
        <f t="shared" si="577"/>
        <v>abr/2020</v>
      </c>
      <c r="E18482" s="267">
        <v>43944</v>
      </c>
      <c r="F18482" s="285" t="s">
        <v>5521</v>
      </c>
      <c r="G18482" s="285" t="s">
        <v>2229</v>
      </c>
      <c r="H18482" s="268" t="s">
        <v>4753</v>
      </c>
      <c r="I18482" s="268" t="s">
        <v>5519</v>
      </c>
      <c r="J18482" s="269">
        <v>-58884.69</v>
      </c>
      <c r="K18482" s="83" t="str">
        <f>IFERROR(IFERROR(VLOOKUP(I18482,'DE-PARA'!B:D,3,0),VLOOKUP(I18482,'DE-PARA'!C:D,2,0)),"NÃO ENCONTRADO")</f>
        <v>Encargos sobre Folha de Pagamento</v>
      </c>
      <c r="L18482" s="50" t="str">
        <f>VLOOKUP(K18482,'Base -Receita-Despesa'!$B:$AS,1,FALSE)</f>
        <v>Encargos sobre Folha de Pagamento</v>
      </c>
    </row>
    <row r="18483" spans="1:12" x14ac:dyDescent="0.3">
      <c r="A18483" s="82" t="str">
        <f t="shared" si="578"/>
        <v>2020</v>
      </c>
      <c r="B18483" s="263" t="s">
        <v>2228</v>
      </c>
      <c r="C18483" s="264" t="s">
        <v>138</v>
      </c>
      <c r="D18483" s="74" t="str">
        <f t="shared" si="577"/>
        <v>abr/2020</v>
      </c>
      <c r="E18483" s="267">
        <v>43944</v>
      </c>
      <c r="F18483" s="285" t="s">
        <v>5521</v>
      </c>
      <c r="G18483" s="285" t="s">
        <v>2229</v>
      </c>
      <c r="H18483" s="268" t="s">
        <v>4753</v>
      </c>
      <c r="I18483" s="268" t="s">
        <v>562</v>
      </c>
      <c r="J18483" s="269">
        <v>-14585.72</v>
      </c>
      <c r="K18483" s="83" t="str">
        <f>IFERROR(IFERROR(VLOOKUP(I18483,'DE-PARA'!B:D,3,0),VLOOKUP(I18483,'DE-PARA'!C:D,2,0)),"NÃO ENCONTRADO")</f>
        <v>Outras Saídas</v>
      </c>
      <c r="L18483" s="50" t="str">
        <f>VLOOKUP(K18483,'Base -Receita-Despesa'!$B:$AS,1,FALSE)</f>
        <v>Outras Saídas</v>
      </c>
    </row>
    <row r="18484" spans="1:12" x14ac:dyDescent="0.3">
      <c r="A18484" s="82" t="str">
        <f t="shared" si="578"/>
        <v>2020</v>
      </c>
      <c r="B18484" s="263" t="s">
        <v>2228</v>
      </c>
      <c r="C18484" s="264" t="s">
        <v>138</v>
      </c>
      <c r="D18484" s="74" t="str">
        <f t="shared" si="577"/>
        <v>abr/2020</v>
      </c>
      <c r="E18484" s="267">
        <v>43944</v>
      </c>
      <c r="F18484" s="285" t="s">
        <v>5521</v>
      </c>
      <c r="G18484" s="285" t="s">
        <v>2229</v>
      </c>
      <c r="H18484" s="268" t="s">
        <v>180</v>
      </c>
      <c r="I18484" s="268" t="s">
        <v>5519</v>
      </c>
      <c r="J18484" s="269">
        <v>-17881.13</v>
      </c>
      <c r="K18484" s="83" t="str">
        <f>IFERROR(IFERROR(VLOOKUP(I18484,'DE-PARA'!B:D,3,0),VLOOKUP(I18484,'DE-PARA'!C:D,2,0)),"NÃO ENCONTRADO")</f>
        <v>Encargos sobre Folha de Pagamento</v>
      </c>
      <c r="L18484" s="50" t="str">
        <f>VLOOKUP(K18484,'Base -Receita-Despesa'!$B:$AS,1,FALSE)</f>
        <v>Encargos sobre Folha de Pagamento</v>
      </c>
    </row>
    <row r="18485" spans="1:12" x14ac:dyDescent="0.3">
      <c r="A18485" s="82" t="str">
        <f t="shared" si="578"/>
        <v>2020</v>
      </c>
      <c r="B18485" s="263" t="s">
        <v>2228</v>
      </c>
      <c r="C18485" s="264" t="s">
        <v>138</v>
      </c>
      <c r="D18485" s="74" t="str">
        <f t="shared" si="577"/>
        <v>abr/2020</v>
      </c>
      <c r="E18485" s="267">
        <v>43944</v>
      </c>
      <c r="F18485" s="285" t="s">
        <v>5521</v>
      </c>
      <c r="G18485" s="285" t="s">
        <v>2229</v>
      </c>
      <c r="H18485" s="268" t="s">
        <v>180</v>
      </c>
      <c r="I18485" s="268" t="s">
        <v>562</v>
      </c>
      <c r="J18485" s="269">
        <v>-4429.1400000000003</v>
      </c>
      <c r="K18485" s="83" t="str">
        <f>IFERROR(IFERROR(VLOOKUP(I18485,'DE-PARA'!B:D,3,0),VLOOKUP(I18485,'DE-PARA'!C:D,2,0)),"NÃO ENCONTRADO")</f>
        <v>Outras Saídas</v>
      </c>
      <c r="L18485" s="50" t="str">
        <f>VLOOKUP(K18485,'Base -Receita-Despesa'!$B:$AS,1,FALSE)</f>
        <v>Outras Saídas</v>
      </c>
    </row>
    <row r="18486" spans="1:12" x14ac:dyDescent="0.3">
      <c r="A18486" s="82" t="str">
        <f t="shared" si="578"/>
        <v>2020</v>
      </c>
      <c r="B18486" s="263" t="s">
        <v>2228</v>
      </c>
      <c r="C18486" s="264" t="s">
        <v>138</v>
      </c>
      <c r="D18486" s="74" t="str">
        <f t="shared" si="577"/>
        <v>abr/2020</v>
      </c>
      <c r="E18486" s="267">
        <v>43944</v>
      </c>
      <c r="F18486" s="285" t="s">
        <v>5561</v>
      </c>
      <c r="G18486" s="285" t="s">
        <v>2229</v>
      </c>
      <c r="H18486" s="268" t="s">
        <v>180</v>
      </c>
      <c r="I18486" s="268" t="s">
        <v>5519</v>
      </c>
      <c r="J18486" s="269">
        <v>-2784.75</v>
      </c>
      <c r="K18486" s="83" t="str">
        <f>IFERROR(IFERROR(VLOOKUP(I18486,'DE-PARA'!B:D,3,0),VLOOKUP(I18486,'DE-PARA'!C:D,2,0)),"NÃO ENCONTRADO")</f>
        <v>Encargos sobre Folha de Pagamento</v>
      </c>
      <c r="L18486" s="50" t="str">
        <f>VLOOKUP(K18486,'Base -Receita-Despesa'!$B:$AS,1,FALSE)</f>
        <v>Encargos sobre Folha de Pagamento</v>
      </c>
    </row>
    <row r="18487" spans="1:12" x14ac:dyDescent="0.3">
      <c r="A18487" s="82" t="str">
        <f t="shared" si="578"/>
        <v>2020</v>
      </c>
      <c r="B18487" s="263" t="s">
        <v>2228</v>
      </c>
      <c r="C18487" s="264" t="s">
        <v>138</v>
      </c>
      <c r="D18487" s="74" t="str">
        <f t="shared" si="577"/>
        <v>abr/2020</v>
      </c>
      <c r="E18487" s="267">
        <v>43944</v>
      </c>
      <c r="F18487" s="285" t="s">
        <v>5561</v>
      </c>
      <c r="G18487" s="285" t="s">
        <v>2229</v>
      </c>
      <c r="H18487" s="268" t="s">
        <v>180</v>
      </c>
      <c r="I18487" s="268" t="s">
        <v>562</v>
      </c>
      <c r="J18487" s="268">
        <v>-689.78</v>
      </c>
      <c r="K18487" s="83" t="str">
        <f>IFERROR(IFERROR(VLOOKUP(I18487,'DE-PARA'!B:D,3,0),VLOOKUP(I18487,'DE-PARA'!C:D,2,0)),"NÃO ENCONTRADO")</f>
        <v>Outras Saídas</v>
      </c>
      <c r="L18487" s="50" t="str">
        <f>VLOOKUP(K18487,'Base -Receita-Despesa'!$B:$AS,1,FALSE)</f>
        <v>Outras Saídas</v>
      </c>
    </row>
    <row r="18488" spans="1:12" x14ac:dyDescent="0.3">
      <c r="A18488" s="82" t="str">
        <f t="shared" si="578"/>
        <v>2020</v>
      </c>
      <c r="B18488" s="263" t="s">
        <v>2228</v>
      </c>
      <c r="C18488" s="264" t="s">
        <v>138</v>
      </c>
      <c r="D18488" s="74" t="str">
        <f t="shared" si="577"/>
        <v>abr/2020</v>
      </c>
      <c r="E18488" s="267">
        <v>43944</v>
      </c>
      <c r="F18488" s="285" t="s">
        <v>5521</v>
      </c>
      <c r="G18488" s="285" t="s">
        <v>2229</v>
      </c>
      <c r="H18488" s="268" t="s">
        <v>4736</v>
      </c>
      <c r="I18488" s="268" t="s">
        <v>5519</v>
      </c>
      <c r="J18488" s="269">
        <v>-7308.55</v>
      </c>
      <c r="K18488" s="83" t="str">
        <f>IFERROR(IFERROR(VLOOKUP(I18488,'DE-PARA'!B:D,3,0),VLOOKUP(I18488,'DE-PARA'!C:D,2,0)),"NÃO ENCONTRADO")</f>
        <v>Encargos sobre Folha de Pagamento</v>
      </c>
      <c r="L18488" s="50" t="str">
        <f>VLOOKUP(K18488,'Base -Receita-Despesa'!$B:$AS,1,FALSE)</f>
        <v>Encargos sobre Folha de Pagamento</v>
      </c>
    </row>
    <row r="18489" spans="1:12" x14ac:dyDescent="0.3">
      <c r="A18489" s="82" t="str">
        <f t="shared" si="578"/>
        <v>2020</v>
      </c>
      <c r="B18489" s="263" t="s">
        <v>2228</v>
      </c>
      <c r="C18489" s="264" t="s">
        <v>138</v>
      </c>
      <c r="D18489" s="74" t="str">
        <f t="shared" si="577"/>
        <v>abr/2020</v>
      </c>
      <c r="E18489" s="267">
        <v>43944</v>
      </c>
      <c r="F18489" s="285" t="s">
        <v>5521</v>
      </c>
      <c r="G18489" s="285" t="s">
        <v>2229</v>
      </c>
      <c r="H18489" s="268" t="s">
        <v>4736</v>
      </c>
      <c r="I18489" s="268" t="s">
        <v>562</v>
      </c>
      <c r="J18489" s="269">
        <v>-1768.66</v>
      </c>
      <c r="K18489" s="83" t="str">
        <f>IFERROR(IFERROR(VLOOKUP(I18489,'DE-PARA'!B:D,3,0),VLOOKUP(I18489,'DE-PARA'!C:D,2,0)),"NÃO ENCONTRADO")</f>
        <v>Outras Saídas</v>
      </c>
      <c r="L18489" s="50" t="str">
        <f>VLOOKUP(K18489,'Base -Receita-Despesa'!$B:$AS,1,FALSE)</f>
        <v>Outras Saídas</v>
      </c>
    </row>
    <row r="18490" spans="1:12" x14ac:dyDescent="0.3">
      <c r="A18490" s="82" t="str">
        <f t="shared" si="578"/>
        <v>2020</v>
      </c>
      <c r="B18490" s="263" t="s">
        <v>2228</v>
      </c>
      <c r="C18490" s="264" t="s">
        <v>138</v>
      </c>
      <c r="D18490" s="74" t="str">
        <f t="shared" si="577"/>
        <v>abr/2020</v>
      </c>
      <c r="E18490" s="267">
        <v>43944</v>
      </c>
      <c r="F18490" s="285" t="s">
        <v>5521</v>
      </c>
      <c r="G18490" s="285" t="s">
        <v>2229</v>
      </c>
      <c r="H18490" s="268" t="s">
        <v>4753</v>
      </c>
      <c r="I18490" s="268" t="s">
        <v>5519</v>
      </c>
      <c r="J18490" s="269">
        <v>-58884.69</v>
      </c>
      <c r="K18490" s="83" t="str">
        <f>IFERROR(IFERROR(VLOOKUP(I18490,'DE-PARA'!B:D,3,0),VLOOKUP(I18490,'DE-PARA'!C:D,2,0)),"NÃO ENCONTRADO")</f>
        <v>Encargos sobre Folha de Pagamento</v>
      </c>
      <c r="L18490" s="50" t="str">
        <f>VLOOKUP(K18490,'Base -Receita-Despesa'!$B:$AS,1,FALSE)</f>
        <v>Encargos sobre Folha de Pagamento</v>
      </c>
    </row>
    <row r="18491" spans="1:12" x14ac:dyDescent="0.3">
      <c r="A18491" s="82" t="str">
        <f t="shared" si="578"/>
        <v>2020</v>
      </c>
      <c r="B18491" s="263" t="s">
        <v>2228</v>
      </c>
      <c r="C18491" s="264" t="s">
        <v>138</v>
      </c>
      <c r="D18491" s="74" t="str">
        <f t="shared" si="577"/>
        <v>abr/2020</v>
      </c>
      <c r="E18491" s="267">
        <v>43944</v>
      </c>
      <c r="F18491" s="285" t="s">
        <v>5521</v>
      </c>
      <c r="G18491" s="285" t="s">
        <v>2229</v>
      </c>
      <c r="H18491" s="268" t="s">
        <v>4753</v>
      </c>
      <c r="I18491" s="268" t="s">
        <v>562</v>
      </c>
      <c r="J18491" s="269">
        <v>-14250.08</v>
      </c>
      <c r="K18491" s="83" t="str">
        <f>IFERROR(IFERROR(VLOOKUP(I18491,'DE-PARA'!B:D,3,0),VLOOKUP(I18491,'DE-PARA'!C:D,2,0)),"NÃO ENCONTRADO")</f>
        <v>Outras Saídas</v>
      </c>
      <c r="L18491" s="50" t="str">
        <f>VLOOKUP(K18491,'Base -Receita-Despesa'!$B:$AS,1,FALSE)</f>
        <v>Outras Saídas</v>
      </c>
    </row>
    <row r="18492" spans="1:12" x14ac:dyDescent="0.3">
      <c r="A18492" s="82" t="str">
        <f t="shared" si="578"/>
        <v>2020</v>
      </c>
      <c r="B18492" s="263" t="s">
        <v>2228</v>
      </c>
      <c r="C18492" s="264" t="s">
        <v>138</v>
      </c>
      <c r="D18492" s="74" t="str">
        <f t="shared" si="577"/>
        <v>abr/2020</v>
      </c>
      <c r="E18492" s="267">
        <v>43944</v>
      </c>
      <c r="F18492" s="285" t="s">
        <v>5562</v>
      </c>
      <c r="G18492" s="285" t="s">
        <v>2229</v>
      </c>
      <c r="H18492" s="268" t="s">
        <v>4768</v>
      </c>
      <c r="I18492" s="268" t="s">
        <v>5519</v>
      </c>
      <c r="J18492" s="269">
        <v>-16722.400000000001</v>
      </c>
      <c r="K18492" s="83" t="str">
        <f>IFERROR(IFERROR(VLOOKUP(I18492,'DE-PARA'!B:D,3,0),VLOOKUP(I18492,'DE-PARA'!C:D,2,0)),"NÃO ENCONTRADO")</f>
        <v>Encargos sobre Folha de Pagamento</v>
      </c>
      <c r="L18492" s="50" t="str">
        <f>VLOOKUP(K18492,'Base -Receita-Despesa'!$B:$AS,1,FALSE)</f>
        <v>Encargos sobre Folha de Pagamento</v>
      </c>
    </row>
    <row r="18493" spans="1:12" x14ac:dyDescent="0.3">
      <c r="A18493" s="82" t="str">
        <f t="shared" si="578"/>
        <v>2020</v>
      </c>
      <c r="B18493" s="263" t="s">
        <v>2228</v>
      </c>
      <c r="C18493" s="264" t="s">
        <v>138</v>
      </c>
      <c r="D18493" s="74" t="str">
        <f t="shared" si="577"/>
        <v>abr/2020</v>
      </c>
      <c r="E18493" s="267">
        <v>43944</v>
      </c>
      <c r="F18493" s="285" t="s">
        <v>5562</v>
      </c>
      <c r="G18493" s="285" t="s">
        <v>2229</v>
      </c>
      <c r="H18493" s="268" t="s">
        <v>4768</v>
      </c>
      <c r="I18493" s="268" t="s">
        <v>562</v>
      </c>
      <c r="J18493" s="269">
        <v>-4046.82</v>
      </c>
      <c r="K18493" s="83" t="str">
        <f>IFERROR(IFERROR(VLOOKUP(I18493,'DE-PARA'!B:D,3,0),VLOOKUP(I18493,'DE-PARA'!C:D,2,0)),"NÃO ENCONTRADO")</f>
        <v>Outras Saídas</v>
      </c>
      <c r="L18493" s="50" t="str">
        <f>VLOOKUP(K18493,'Base -Receita-Despesa'!$B:$AS,1,FALSE)</f>
        <v>Outras Saídas</v>
      </c>
    </row>
    <row r="18494" spans="1:12" x14ac:dyDescent="0.3">
      <c r="A18494" s="82" t="str">
        <f t="shared" si="578"/>
        <v>2020</v>
      </c>
      <c r="B18494" s="263" t="s">
        <v>2228</v>
      </c>
      <c r="C18494" s="264" t="s">
        <v>138</v>
      </c>
      <c r="D18494" s="74" t="str">
        <f t="shared" si="577"/>
        <v>abr/2020</v>
      </c>
      <c r="E18494" s="267">
        <v>43944</v>
      </c>
      <c r="F18494" s="285" t="s">
        <v>5563</v>
      </c>
      <c r="G18494" s="285" t="s">
        <v>2229</v>
      </c>
      <c r="H18494" s="268" t="s">
        <v>180</v>
      </c>
      <c r="I18494" s="268" t="s">
        <v>5519</v>
      </c>
      <c r="J18494" s="269">
        <v>-2784.75</v>
      </c>
      <c r="K18494" s="83" t="str">
        <f>IFERROR(IFERROR(VLOOKUP(I18494,'DE-PARA'!B:D,3,0),VLOOKUP(I18494,'DE-PARA'!C:D,2,0)),"NÃO ENCONTRADO")</f>
        <v>Encargos sobre Folha de Pagamento</v>
      </c>
      <c r="L18494" s="50" t="str">
        <f>VLOOKUP(K18494,'Base -Receita-Despesa'!$B:$AS,1,FALSE)</f>
        <v>Encargos sobre Folha de Pagamento</v>
      </c>
    </row>
    <row r="18495" spans="1:12" x14ac:dyDescent="0.3">
      <c r="A18495" s="82" t="str">
        <f t="shared" si="578"/>
        <v>2020</v>
      </c>
      <c r="B18495" s="263" t="s">
        <v>2228</v>
      </c>
      <c r="C18495" s="264" t="s">
        <v>138</v>
      </c>
      <c r="D18495" s="74" t="str">
        <f t="shared" si="577"/>
        <v>abr/2020</v>
      </c>
      <c r="E18495" s="267">
        <v>43944</v>
      </c>
      <c r="F18495" s="285" t="s">
        <v>5563</v>
      </c>
      <c r="G18495" s="285" t="s">
        <v>2229</v>
      </c>
      <c r="H18495" s="268" t="s">
        <v>180</v>
      </c>
      <c r="I18495" s="268" t="s">
        <v>562</v>
      </c>
      <c r="J18495" s="268">
        <v>-673.9</v>
      </c>
      <c r="K18495" s="83" t="str">
        <f>IFERROR(IFERROR(VLOOKUP(I18495,'DE-PARA'!B:D,3,0),VLOOKUP(I18495,'DE-PARA'!C:D,2,0)),"NÃO ENCONTRADO")</f>
        <v>Outras Saídas</v>
      </c>
      <c r="L18495" s="50" t="str">
        <f>VLOOKUP(K18495,'Base -Receita-Despesa'!$B:$AS,1,FALSE)</f>
        <v>Outras Saídas</v>
      </c>
    </row>
    <row r="18496" spans="1:12" x14ac:dyDescent="0.3">
      <c r="A18496" s="82" t="str">
        <f t="shared" si="578"/>
        <v>2020</v>
      </c>
      <c r="B18496" s="263" t="s">
        <v>2228</v>
      </c>
      <c r="C18496" s="264" t="s">
        <v>138</v>
      </c>
      <c r="D18496" s="74" t="str">
        <f t="shared" si="577"/>
        <v>abr/2020</v>
      </c>
      <c r="E18496" s="267">
        <v>43944</v>
      </c>
      <c r="F18496" s="285" t="s">
        <v>5521</v>
      </c>
      <c r="G18496" s="285" t="s">
        <v>2229</v>
      </c>
      <c r="H18496" s="268" t="s">
        <v>4736</v>
      </c>
      <c r="I18496" s="268" t="s">
        <v>5519</v>
      </c>
      <c r="J18496" s="269">
        <v>-7308.55</v>
      </c>
      <c r="K18496" s="83" t="str">
        <f>IFERROR(IFERROR(VLOOKUP(I18496,'DE-PARA'!B:D,3,0),VLOOKUP(I18496,'DE-PARA'!C:D,2,0)),"NÃO ENCONTRADO")</f>
        <v>Encargos sobre Folha de Pagamento</v>
      </c>
      <c r="L18496" s="50" t="str">
        <f>VLOOKUP(K18496,'Base -Receita-Despesa'!$B:$AS,1,FALSE)</f>
        <v>Encargos sobre Folha de Pagamento</v>
      </c>
    </row>
    <row r="18497" spans="1:12" x14ac:dyDescent="0.3">
      <c r="A18497" s="82" t="str">
        <f t="shared" si="578"/>
        <v>2020</v>
      </c>
      <c r="B18497" s="263" t="s">
        <v>2228</v>
      </c>
      <c r="C18497" s="264" t="s">
        <v>138</v>
      </c>
      <c r="D18497" s="74" t="str">
        <f t="shared" si="577"/>
        <v>abr/2020</v>
      </c>
      <c r="E18497" s="267">
        <v>43944</v>
      </c>
      <c r="F18497" s="285" t="s">
        <v>5521</v>
      </c>
      <c r="G18497" s="285" t="s">
        <v>2229</v>
      </c>
      <c r="H18497" s="268" t="s">
        <v>4736</v>
      </c>
      <c r="I18497" s="268" t="s">
        <v>562</v>
      </c>
      <c r="J18497" s="269">
        <v>-1732.12</v>
      </c>
      <c r="K18497" s="83" t="str">
        <f>IFERROR(IFERROR(VLOOKUP(I18497,'DE-PARA'!B:D,3,0),VLOOKUP(I18497,'DE-PARA'!C:D,2,0)),"NÃO ENCONTRADO")</f>
        <v>Outras Saídas</v>
      </c>
      <c r="L18497" s="50" t="str">
        <f>VLOOKUP(K18497,'Base -Receita-Despesa'!$B:$AS,1,FALSE)</f>
        <v>Outras Saídas</v>
      </c>
    </row>
    <row r="18498" spans="1:12" x14ac:dyDescent="0.3">
      <c r="A18498" s="82" t="str">
        <f t="shared" si="578"/>
        <v>2020</v>
      </c>
      <c r="B18498" s="263" t="s">
        <v>2228</v>
      </c>
      <c r="C18498" s="264" t="s">
        <v>138</v>
      </c>
      <c r="D18498" s="74" t="str">
        <f t="shared" si="577"/>
        <v>abr/2020</v>
      </c>
      <c r="E18498" s="267">
        <v>43944</v>
      </c>
      <c r="F18498" s="285" t="s">
        <v>5521</v>
      </c>
      <c r="G18498" s="285" t="s">
        <v>2229</v>
      </c>
      <c r="H18498" s="268" t="s">
        <v>4753</v>
      </c>
      <c r="I18498" s="268" t="s">
        <v>5519</v>
      </c>
      <c r="J18498" s="269">
        <v>-58884.7</v>
      </c>
      <c r="K18498" s="83" t="str">
        <f>IFERROR(IFERROR(VLOOKUP(I18498,'DE-PARA'!B:D,3,0),VLOOKUP(I18498,'DE-PARA'!C:D,2,0)),"NÃO ENCONTRADO")</f>
        <v>Encargos sobre Folha de Pagamento</v>
      </c>
      <c r="L18498" s="50" t="str">
        <f>VLOOKUP(K18498,'Base -Receita-Despesa'!$B:$AS,1,FALSE)</f>
        <v>Encargos sobre Folha de Pagamento</v>
      </c>
    </row>
    <row r="18499" spans="1:12" x14ac:dyDescent="0.3">
      <c r="A18499" s="82" t="str">
        <f t="shared" si="578"/>
        <v>2020</v>
      </c>
      <c r="B18499" s="263" t="s">
        <v>2228</v>
      </c>
      <c r="C18499" s="264" t="s">
        <v>138</v>
      </c>
      <c r="D18499" s="74" t="str">
        <f t="shared" si="577"/>
        <v>abr/2020</v>
      </c>
      <c r="E18499" s="267">
        <v>43944</v>
      </c>
      <c r="F18499" s="285" t="s">
        <v>5521</v>
      </c>
      <c r="G18499" s="285" t="s">
        <v>2229</v>
      </c>
      <c r="H18499" s="268" t="s">
        <v>4753</v>
      </c>
      <c r="I18499" s="268" t="s">
        <v>562</v>
      </c>
      <c r="J18499" s="269">
        <v>-13955.67</v>
      </c>
      <c r="K18499" s="83" t="str">
        <f>IFERROR(IFERROR(VLOOKUP(I18499,'DE-PARA'!B:D,3,0),VLOOKUP(I18499,'DE-PARA'!C:D,2,0)),"NÃO ENCONTRADO")</f>
        <v>Outras Saídas</v>
      </c>
      <c r="L18499" s="50" t="str">
        <f>VLOOKUP(K18499,'Base -Receita-Despesa'!$B:$AS,1,FALSE)</f>
        <v>Outras Saídas</v>
      </c>
    </row>
    <row r="18500" spans="1:12" x14ac:dyDescent="0.3">
      <c r="A18500" s="82" t="str">
        <f t="shared" si="578"/>
        <v>2020</v>
      </c>
      <c r="B18500" s="263" t="s">
        <v>2228</v>
      </c>
      <c r="C18500" s="264" t="s">
        <v>138</v>
      </c>
      <c r="D18500" s="74" t="str">
        <f t="shared" ref="D18500:D18563" si="579">TEXT(E18500,"mmm/aaaa")</f>
        <v>abr/2020</v>
      </c>
      <c r="E18500" s="267">
        <v>43944</v>
      </c>
      <c r="F18500" s="285" t="s">
        <v>5564</v>
      </c>
      <c r="G18500" s="285" t="s">
        <v>2229</v>
      </c>
      <c r="H18500" s="268" t="s">
        <v>4768</v>
      </c>
      <c r="I18500" s="268" t="s">
        <v>5519</v>
      </c>
      <c r="J18500" s="269">
        <v>-16722.400000000001</v>
      </c>
      <c r="K18500" s="83" t="str">
        <f>IFERROR(IFERROR(VLOOKUP(I18500,'DE-PARA'!B:D,3,0),VLOOKUP(I18500,'DE-PARA'!C:D,2,0)),"NÃO ENCONTRADO")</f>
        <v>Encargos sobre Folha de Pagamento</v>
      </c>
      <c r="L18500" s="50" t="str">
        <f>VLOOKUP(K18500,'Base -Receita-Despesa'!$B:$AS,1,FALSE)</f>
        <v>Encargos sobre Folha de Pagamento</v>
      </c>
    </row>
    <row r="18501" spans="1:12" x14ac:dyDescent="0.3">
      <c r="A18501" s="82" t="str">
        <f t="shared" si="578"/>
        <v>2020</v>
      </c>
      <c r="B18501" s="263" t="s">
        <v>2228</v>
      </c>
      <c r="C18501" s="264" t="s">
        <v>138</v>
      </c>
      <c r="D18501" s="74" t="str">
        <f t="shared" si="579"/>
        <v>abr/2020</v>
      </c>
      <c r="E18501" s="267">
        <v>43944</v>
      </c>
      <c r="F18501" s="285" t="s">
        <v>5564</v>
      </c>
      <c r="G18501" s="285" t="s">
        <v>2229</v>
      </c>
      <c r="H18501" s="268" t="s">
        <v>4768</v>
      </c>
      <c r="I18501" s="268" t="s">
        <v>562</v>
      </c>
      <c r="J18501" s="269">
        <v>-3963.2</v>
      </c>
      <c r="K18501" s="83" t="str">
        <f>IFERROR(IFERROR(VLOOKUP(I18501,'DE-PARA'!B:D,3,0),VLOOKUP(I18501,'DE-PARA'!C:D,2,0)),"NÃO ENCONTRADO")</f>
        <v>Outras Saídas</v>
      </c>
      <c r="L18501" s="50" t="str">
        <f>VLOOKUP(K18501,'Base -Receita-Despesa'!$B:$AS,1,FALSE)</f>
        <v>Outras Saídas</v>
      </c>
    </row>
    <row r="18502" spans="1:12" x14ac:dyDescent="0.3">
      <c r="A18502" s="82" t="str">
        <f t="shared" si="578"/>
        <v>2020</v>
      </c>
      <c r="B18502" s="263" t="s">
        <v>2228</v>
      </c>
      <c r="C18502" s="264" t="s">
        <v>138</v>
      </c>
      <c r="D18502" s="74" t="str">
        <f t="shared" si="579"/>
        <v>abr/2020</v>
      </c>
      <c r="E18502" s="267">
        <v>43944</v>
      </c>
      <c r="F18502" s="285" t="s">
        <v>5565</v>
      </c>
      <c r="G18502" s="285" t="s">
        <v>2229</v>
      </c>
      <c r="H18502" s="268" t="s">
        <v>180</v>
      </c>
      <c r="I18502" s="268" t="s">
        <v>5519</v>
      </c>
      <c r="J18502" s="269">
        <v>-2784.75</v>
      </c>
      <c r="K18502" s="83" t="str">
        <f>IFERROR(IFERROR(VLOOKUP(I18502,'DE-PARA'!B:D,3,0),VLOOKUP(I18502,'DE-PARA'!C:D,2,0)),"NÃO ENCONTRADO")</f>
        <v>Encargos sobre Folha de Pagamento</v>
      </c>
      <c r="L18502" s="50" t="str">
        <f>VLOOKUP(K18502,'Base -Receita-Despesa'!$B:$AS,1,FALSE)</f>
        <v>Encargos sobre Folha de Pagamento</v>
      </c>
    </row>
    <row r="18503" spans="1:12" x14ac:dyDescent="0.3">
      <c r="A18503" s="82" t="str">
        <f t="shared" si="578"/>
        <v>2020</v>
      </c>
      <c r="B18503" s="263" t="s">
        <v>2228</v>
      </c>
      <c r="C18503" s="264" t="s">
        <v>138</v>
      </c>
      <c r="D18503" s="74" t="str">
        <f t="shared" si="579"/>
        <v>abr/2020</v>
      </c>
      <c r="E18503" s="267">
        <v>43944</v>
      </c>
      <c r="F18503" s="285" t="s">
        <v>5565</v>
      </c>
      <c r="G18503" s="285" t="s">
        <v>2229</v>
      </c>
      <c r="H18503" s="268" t="s">
        <v>180</v>
      </c>
      <c r="I18503" s="268" t="s">
        <v>562</v>
      </c>
      <c r="J18503" s="268">
        <v>-659.98</v>
      </c>
      <c r="K18503" s="83" t="str">
        <f>IFERROR(IFERROR(VLOOKUP(I18503,'DE-PARA'!B:D,3,0),VLOOKUP(I18503,'DE-PARA'!C:D,2,0)),"NÃO ENCONTRADO")</f>
        <v>Outras Saídas</v>
      </c>
      <c r="L18503" s="50" t="str">
        <f>VLOOKUP(K18503,'Base -Receita-Despesa'!$B:$AS,1,FALSE)</f>
        <v>Outras Saídas</v>
      </c>
    </row>
    <row r="18504" spans="1:12" x14ac:dyDescent="0.3">
      <c r="A18504" s="82" t="str">
        <f t="shared" si="578"/>
        <v>2020</v>
      </c>
      <c r="B18504" s="263" t="s">
        <v>2228</v>
      </c>
      <c r="C18504" s="264" t="s">
        <v>138</v>
      </c>
      <c r="D18504" s="74" t="str">
        <f t="shared" si="579"/>
        <v>abr/2020</v>
      </c>
      <c r="E18504" s="267">
        <v>43944</v>
      </c>
      <c r="F18504" s="285" t="s">
        <v>5566</v>
      </c>
      <c r="G18504" s="285" t="s">
        <v>2229</v>
      </c>
      <c r="H18504" s="268" t="s">
        <v>5187</v>
      </c>
      <c r="I18504" s="268" t="s">
        <v>540</v>
      </c>
      <c r="J18504" s="268">
        <v>-128</v>
      </c>
      <c r="K18504" s="83" t="str">
        <f>IFERROR(IFERROR(VLOOKUP(I18504,'DE-PARA'!B:D,3,0),VLOOKUP(I18504,'DE-PARA'!C:D,2,0)),"NÃO ENCONTRADO")</f>
        <v>Tributos, Taxas e Contribuições</v>
      </c>
      <c r="L18504" s="50" t="str">
        <f>VLOOKUP(K18504,'Base -Receita-Despesa'!$B:$AS,1,FALSE)</f>
        <v>Tributos, Taxas e Contribuições</v>
      </c>
    </row>
    <row r="18505" spans="1:12" x14ac:dyDescent="0.3">
      <c r="A18505" s="82" t="str">
        <f t="shared" si="578"/>
        <v>2020</v>
      </c>
      <c r="B18505" s="263" t="s">
        <v>2228</v>
      </c>
      <c r="C18505" s="264" t="s">
        <v>138</v>
      </c>
      <c r="D18505" s="74" t="str">
        <f t="shared" si="579"/>
        <v>abr/2020</v>
      </c>
      <c r="E18505" s="267">
        <v>43944</v>
      </c>
      <c r="F18505" s="285">
        <v>378243</v>
      </c>
      <c r="G18505" s="285" t="s">
        <v>2229</v>
      </c>
      <c r="H18505" s="268" t="s">
        <v>4707</v>
      </c>
      <c r="I18505" s="268" t="s">
        <v>2188</v>
      </c>
      <c r="J18505" s="269">
        <v>-2780.93</v>
      </c>
      <c r="K18505" s="83" t="str">
        <f>IFERROR(IFERROR(VLOOKUP(I18505,'DE-PARA'!B:D,3,0),VLOOKUP(I18505,'DE-PARA'!C:D,2,0)),"NÃO ENCONTRADO")</f>
        <v>Materiais</v>
      </c>
      <c r="L18505" s="50" t="str">
        <f>VLOOKUP(K18505,'Base -Receita-Despesa'!$B:$AS,1,FALSE)</f>
        <v>Materiais</v>
      </c>
    </row>
    <row r="18506" spans="1:12" x14ac:dyDescent="0.3">
      <c r="A18506" s="82" t="str">
        <f t="shared" si="578"/>
        <v>2020</v>
      </c>
      <c r="B18506" s="263" t="s">
        <v>2228</v>
      </c>
      <c r="C18506" s="264" t="s">
        <v>138</v>
      </c>
      <c r="D18506" s="74" t="str">
        <f t="shared" si="579"/>
        <v>abr/2020</v>
      </c>
      <c r="E18506" s="267">
        <v>43944</v>
      </c>
      <c r="F18506" s="285">
        <v>2058</v>
      </c>
      <c r="G18506" s="285" t="s">
        <v>2229</v>
      </c>
      <c r="H18506" s="268" t="s">
        <v>5217</v>
      </c>
      <c r="I18506" s="268" t="s">
        <v>2194</v>
      </c>
      <c r="J18506" s="268">
        <v>-857.25</v>
      </c>
      <c r="K18506" s="83" t="str">
        <f>IFERROR(IFERROR(VLOOKUP(I18506,'DE-PARA'!B:D,3,0),VLOOKUP(I18506,'DE-PARA'!C:D,2,0)),"NÃO ENCONTRADO")</f>
        <v>Materiais</v>
      </c>
      <c r="L18506" s="50" t="str">
        <f>VLOOKUP(K18506,'Base -Receita-Despesa'!$B:$AS,1,FALSE)</f>
        <v>Materiais</v>
      </c>
    </row>
    <row r="18507" spans="1:12" x14ac:dyDescent="0.3">
      <c r="A18507" s="82" t="str">
        <f t="shared" si="578"/>
        <v>2020</v>
      </c>
      <c r="B18507" s="263" t="s">
        <v>2228</v>
      </c>
      <c r="C18507" s="264" t="s">
        <v>138</v>
      </c>
      <c r="D18507" s="74" t="str">
        <f t="shared" si="579"/>
        <v>abr/2020</v>
      </c>
      <c r="E18507" s="267">
        <v>43944</v>
      </c>
      <c r="F18507" s="285">
        <v>4801</v>
      </c>
      <c r="G18507" s="285" t="s">
        <v>2229</v>
      </c>
      <c r="H18507" s="268" t="s">
        <v>5167</v>
      </c>
      <c r="I18507" s="268" t="s">
        <v>2182</v>
      </c>
      <c r="J18507" s="269">
        <v>-1160</v>
      </c>
      <c r="K18507" s="83" t="str">
        <f>IFERROR(IFERROR(VLOOKUP(I18507,'DE-PARA'!B:D,3,0),VLOOKUP(I18507,'DE-PARA'!C:D,2,0)),"NÃO ENCONTRADO")</f>
        <v>Materiais</v>
      </c>
      <c r="L18507" s="50" t="str">
        <f>VLOOKUP(K18507,'Base -Receita-Despesa'!$B:$AS,1,FALSE)</f>
        <v>Materiais</v>
      </c>
    </row>
    <row r="18508" spans="1:12" x14ac:dyDescent="0.3">
      <c r="A18508" s="82" t="str">
        <f t="shared" si="578"/>
        <v>2020</v>
      </c>
      <c r="B18508" s="263" t="s">
        <v>2228</v>
      </c>
      <c r="C18508" s="264" t="s">
        <v>138</v>
      </c>
      <c r="D18508" s="74" t="str">
        <f t="shared" si="579"/>
        <v>abr/2020</v>
      </c>
      <c r="E18508" s="267">
        <v>43944</v>
      </c>
      <c r="F18508" s="285">
        <v>57145</v>
      </c>
      <c r="G18508" s="285" t="s">
        <v>2229</v>
      </c>
      <c r="H18508" s="268" t="s">
        <v>5306</v>
      </c>
      <c r="I18508" s="268" t="s">
        <v>2188</v>
      </c>
      <c r="J18508" s="268">
        <v>-571.80999999999995</v>
      </c>
      <c r="K18508" s="83" t="str">
        <f>IFERROR(IFERROR(VLOOKUP(I18508,'DE-PARA'!B:D,3,0),VLOOKUP(I18508,'DE-PARA'!C:D,2,0)),"NÃO ENCONTRADO")</f>
        <v>Materiais</v>
      </c>
      <c r="L18508" s="50" t="str">
        <f>VLOOKUP(K18508,'Base -Receita-Despesa'!$B:$AS,1,FALSE)</f>
        <v>Materiais</v>
      </c>
    </row>
    <row r="18509" spans="1:12" x14ac:dyDescent="0.3">
      <c r="A18509" s="82" t="str">
        <f t="shared" si="578"/>
        <v>2020</v>
      </c>
      <c r="B18509" s="263" t="s">
        <v>2228</v>
      </c>
      <c r="C18509" s="264" t="s">
        <v>138</v>
      </c>
      <c r="D18509" s="74" t="str">
        <f t="shared" si="579"/>
        <v>abr/2020</v>
      </c>
      <c r="E18509" s="267">
        <v>43944</v>
      </c>
      <c r="F18509" s="285">
        <v>1220</v>
      </c>
      <c r="G18509" s="285" t="s">
        <v>2229</v>
      </c>
      <c r="H18509" s="268" t="s">
        <v>5275</v>
      </c>
      <c r="I18509" s="268" t="s">
        <v>2194</v>
      </c>
      <c r="J18509" s="268">
        <v>-254.66</v>
      </c>
      <c r="K18509" s="83" t="str">
        <f>IFERROR(IFERROR(VLOOKUP(I18509,'DE-PARA'!B:D,3,0),VLOOKUP(I18509,'DE-PARA'!C:D,2,0)),"NÃO ENCONTRADO")</f>
        <v>Materiais</v>
      </c>
      <c r="L18509" s="50" t="str">
        <f>VLOOKUP(K18509,'Base -Receita-Despesa'!$B:$AS,1,FALSE)</f>
        <v>Materiais</v>
      </c>
    </row>
    <row r="18510" spans="1:12" x14ac:dyDescent="0.3">
      <c r="A18510" s="82" t="str">
        <f t="shared" si="578"/>
        <v>2020</v>
      </c>
      <c r="B18510" s="263" t="s">
        <v>2228</v>
      </c>
      <c r="C18510" s="264" t="s">
        <v>138</v>
      </c>
      <c r="D18510" s="74" t="str">
        <f t="shared" si="579"/>
        <v>abr/2020</v>
      </c>
      <c r="E18510" s="267">
        <v>43944</v>
      </c>
      <c r="F18510" s="285">
        <v>301652</v>
      </c>
      <c r="G18510" s="285" t="s">
        <v>2232</v>
      </c>
      <c r="H18510" s="268" t="s">
        <v>222</v>
      </c>
      <c r="I18510" s="268" t="s">
        <v>2181</v>
      </c>
      <c r="J18510" s="269">
        <v>-2320.6799999999998</v>
      </c>
      <c r="K18510" s="83" t="str">
        <f>IFERROR(IFERROR(VLOOKUP(I18510,'DE-PARA'!B:D,3,0),VLOOKUP(I18510,'DE-PARA'!C:D,2,0)),"NÃO ENCONTRADO")</f>
        <v>Materiais</v>
      </c>
      <c r="L18510" s="50" t="str">
        <f>VLOOKUP(K18510,'Base -Receita-Despesa'!$B:$AS,1,FALSE)</f>
        <v>Materiais</v>
      </c>
    </row>
    <row r="18511" spans="1:12" x14ac:dyDescent="0.3">
      <c r="A18511" s="82" t="str">
        <f t="shared" si="578"/>
        <v>2020</v>
      </c>
      <c r="B18511" s="263" t="s">
        <v>2228</v>
      </c>
      <c r="C18511" s="264" t="s">
        <v>138</v>
      </c>
      <c r="D18511" s="74" t="str">
        <f t="shared" si="579"/>
        <v>abr/2020</v>
      </c>
      <c r="E18511" s="267">
        <v>43944</v>
      </c>
      <c r="F18511" s="285" t="s">
        <v>1261</v>
      </c>
      <c r="G18511" s="285" t="s">
        <v>2229</v>
      </c>
      <c r="H18511" s="268" t="s">
        <v>2250</v>
      </c>
      <c r="I18511" s="268" t="s">
        <v>135</v>
      </c>
      <c r="J18511" s="268">
        <v>-10</v>
      </c>
      <c r="K18511" s="83" t="str">
        <f>IFERROR(IFERROR(VLOOKUP(I18511,'DE-PARA'!B:D,3,0),VLOOKUP(I18511,'DE-PARA'!C:D,2,0)),"NÃO ENCONTRADO")</f>
        <v>Outras Saídas</v>
      </c>
      <c r="L18511" s="50" t="str">
        <f>VLOOKUP(K18511,'Base -Receita-Despesa'!$B:$AS,1,FALSE)</f>
        <v>Outras Saídas</v>
      </c>
    </row>
    <row r="18512" spans="1:12" x14ac:dyDescent="0.3">
      <c r="A18512" s="82" t="str">
        <f t="shared" si="578"/>
        <v>2020</v>
      </c>
      <c r="B18512" s="263" t="s">
        <v>2228</v>
      </c>
      <c r="C18512" s="264" t="s">
        <v>138</v>
      </c>
      <c r="D18512" s="74" t="str">
        <f t="shared" si="579"/>
        <v>abr/2020</v>
      </c>
      <c r="E18512" s="267">
        <v>43944</v>
      </c>
      <c r="F18512" s="285" t="s">
        <v>1261</v>
      </c>
      <c r="G18512" s="285" t="s">
        <v>2229</v>
      </c>
      <c r="H18512" s="268" t="s">
        <v>2250</v>
      </c>
      <c r="I18512" s="268" t="s">
        <v>135</v>
      </c>
      <c r="J18512" s="268">
        <v>-10</v>
      </c>
      <c r="K18512" s="83" t="str">
        <f>IFERROR(IFERROR(VLOOKUP(I18512,'DE-PARA'!B:D,3,0),VLOOKUP(I18512,'DE-PARA'!C:D,2,0)),"NÃO ENCONTRADO")</f>
        <v>Outras Saídas</v>
      </c>
      <c r="L18512" s="50" t="str">
        <f>VLOOKUP(K18512,'Base -Receita-Despesa'!$B:$AS,1,FALSE)</f>
        <v>Outras Saídas</v>
      </c>
    </row>
    <row r="18513" spans="1:12" x14ac:dyDescent="0.3">
      <c r="A18513" s="82" t="str">
        <f t="shared" si="578"/>
        <v>2020</v>
      </c>
      <c r="B18513" s="263" t="s">
        <v>2228</v>
      </c>
      <c r="C18513" s="264" t="s">
        <v>138</v>
      </c>
      <c r="D18513" s="74" t="str">
        <f t="shared" si="579"/>
        <v>abr/2020</v>
      </c>
      <c r="E18513" s="267">
        <v>43944</v>
      </c>
      <c r="F18513" s="285" t="s">
        <v>1261</v>
      </c>
      <c r="G18513" s="285" t="s">
        <v>2229</v>
      </c>
      <c r="H18513" s="268" t="s">
        <v>2250</v>
      </c>
      <c r="I18513" s="268" t="s">
        <v>135</v>
      </c>
      <c r="J18513" s="268">
        <v>-10</v>
      </c>
      <c r="K18513" s="83" t="str">
        <f>IFERROR(IFERROR(VLOOKUP(I18513,'DE-PARA'!B:D,3,0),VLOOKUP(I18513,'DE-PARA'!C:D,2,0)),"NÃO ENCONTRADO")</f>
        <v>Outras Saídas</v>
      </c>
      <c r="L18513" s="50" t="str">
        <f>VLOOKUP(K18513,'Base -Receita-Despesa'!$B:$AS,1,FALSE)</f>
        <v>Outras Saídas</v>
      </c>
    </row>
    <row r="18514" spans="1:12" x14ac:dyDescent="0.3">
      <c r="A18514" s="82" t="str">
        <f t="shared" si="578"/>
        <v>2020</v>
      </c>
      <c r="B18514" s="263" t="s">
        <v>2228</v>
      </c>
      <c r="C18514" s="264" t="s">
        <v>138</v>
      </c>
      <c r="D18514" s="74" t="str">
        <f t="shared" si="579"/>
        <v>abr/2020</v>
      </c>
      <c r="E18514" s="267">
        <v>43944</v>
      </c>
      <c r="F18514" s="285" t="s">
        <v>1261</v>
      </c>
      <c r="G18514" s="285" t="s">
        <v>2229</v>
      </c>
      <c r="H18514" s="268" t="s">
        <v>2250</v>
      </c>
      <c r="I18514" s="268" t="s">
        <v>135</v>
      </c>
      <c r="J18514" s="268">
        <v>-10</v>
      </c>
      <c r="K18514" s="83" t="str">
        <f>IFERROR(IFERROR(VLOOKUP(I18514,'DE-PARA'!B:D,3,0),VLOOKUP(I18514,'DE-PARA'!C:D,2,0)),"NÃO ENCONTRADO")</f>
        <v>Outras Saídas</v>
      </c>
      <c r="L18514" s="50" t="str">
        <f>VLOOKUP(K18514,'Base -Receita-Despesa'!$B:$AS,1,FALSE)</f>
        <v>Outras Saídas</v>
      </c>
    </row>
    <row r="18515" spans="1:12" x14ac:dyDescent="0.3">
      <c r="A18515" s="82" t="str">
        <f t="shared" si="578"/>
        <v>2020</v>
      </c>
      <c r="B18515" s="263" t="s">
        <v>2228</v>
      </c>
      <c r="C18515" s="264" t="s">
        <v>138</v>
      </c>
      <c r="D18515" s="74" t="str">
        <f t="shared" si="579"/>
        <v>abr/2020</v>
      </c>
      <c r="E18515" s="267">
        <v>43944</v>
      </c>
      <c r="F18515" s="285" t="s">
        <v>1261</v>
      </c>
      <c r="G18515" s="285" t="s">
        <v>2229</v>
      </c>
      <c r="H18515" s="268" t="s">
        <v>2250</v>
      </c>
      <c r="I18515" s="268" t="s">
        <v>135</v>
      </c>
      <c r="J18515" s="268">
        <v>-10</v>
      </c>
      <c r="K18515" s="83" t="str">
        <f>IFERROR(IFERROR(VLOOKUP(I18515,'DE-PARA'!B:D,3,0),VLOOKUP(I18515,'DE-PARA'!C:D,2,0)),"NÃO ENCONTRADO")</f>
        <v>Outras Saídas</v>
      </c>
      <c r="L18515" s="50" t="str">
        <f>VLOOKUP(K18515,'Base -Receita-Despesa'!$B:$AS,1,FALSE)</f>
        <v>Outras Saídas</v>
      </c>
    </row>
    <row r="18516" spans="1:12" x14ac:dyDescent="0.3">
      <c r="A18516" s="82" t="str">
        <f t="shared" si="578"/>
        <v>2020</v>
      </c>
      <c r="B18516" s="263" t="s">
        <v>2228</v>
      </c>
      <c r="C18516" s="264" t="s">
        <v>138</v>
      </c>
      <c r="D18516" s="74" t="str">
        <f t="shared" si="579"/>
        <v>abr/2020</v>
      </c>
      <c r="E18516" s="267">
        <v>43944</v>
      </c>
      <c r="F18516" s="285" t="s">
        <v>1261</v>
      </c>
      <c r="G18516" s="285" t="s">
        <v>2229</v>
      </c>
      <c r="H18516" s="268" t="s">
        <v>2250</v>
      </c>
      <c r="I18516" s="268" t="s">
        <v>135</v>
      </c>
      <c r="J18516" s="268">
        <v>-10</v>
      </c>
      <c r="K18516" s="83" t="str">
        <f>IFERROR(IFERROR(VLOOKUP(I18516,'DE-PARA'!B:D,3,0),VLOOKUP(I18516,'DE-PARA'!C:D,2,0)),"NÃO ENCONTRADO")</f>
        <v>Outras Saídas</v>
      </c>
      <c r="L18516" s="50" t="str">
        <f>VLOOKUP(K18516,'Base -Receita-Despesa'!$B:$AS,1,FALSE)</f>
        <v>Outras Saídas</v>
      </c>
    </row>
    <row r="18517" spans="1:12" x14ac:dyDescent="0.3">
      <c r="A18517" s="82" t="str">
        <f t="shared" si="578"/>
        <v>2020</v>
      </c>
      <c r="B18517" s="263" t="s">
        <v>2228</v>
      </c>
      <c r="C18517" s="264" t="s">
        <v>138</v>
      </c>
      <c r="D18517" s="74" t="str">
        <f t="shared" si="579"/>
        <v>abr/2020</v>
      </c>
      <c r="E18517" s="267">
        <v>43944</v>
      </c>
      <c r="F18517" s="285" t="s">
        <v>1261</v>
      </c>
      <c r="G18517" s="285" t="s">
        <v>2229</v>
      </c>
      <c r="H18517" s="268" t="s">
        <v>2250</v>
      </c>
      <c r="I18517" s="268" t="s">
        <v>135</v>
      </c>
      <c r="J18517" s="268">
        <v>-10</v>
      </c>
      <c r="K18517" s="83" t="str">
        <f>IFERROR(IFERROR(VLOOKUP(I18517,'DE-PARA'!B:D,3,0),VLOOKUP(I18517,'DE-PARA'!C:D,2,0)),"NÃO ENCONTRADO")</f>
        <v>Outras Saídas</v>
      </c>
      <c r="L18517" s="50" t="str">
        <f>VLOOKUP(K18517,'Base -Receita-Despesa'!$B:$AS,1,FALSE)</f>
        <v>Outras Saídas</v>
      </c>
    </row>
    <row r="18518" spans="1:12" x14ac:dyDescent="0.3">
      <c r="A18518" s="82" t="str">
        <f t="shared" si="578"/>
        <v>2020</v>
      </c>
      <c r="B18518" s="263" t="s">
        <v>2228</v>
      </c>
      <c r="C18518" s="264" t="s">
        <v>138</v>
      </c>
      <c r="D18518" s="74" t="str">
        <f t="shared" si="579"/>
        <v>abr/2020</v>
      </c>
      <c r="E18518" s="267">
        <v>43944</v>
      </c>
      <c r="F18518" s="285" t="s">
        <v>1070</v>
      </c>
      <c r="G18518" s="285" t="s">
        <v>2229</v>
      </c>
      <c r="H18518" s="268" t="s">
        <v>1071</v>
      </c>
      <c r="I18518" s="268" t="s">
        <v>2237</v>
      </c>
      <c r="J18518" s="269">
        <v>851721.06</v>
      </c>
      <c r="K18518" s="83" t="str">
        <f>IFERROR(IFERROR(VLOOKUP(I18518,'DE-PARA'!B:D,3,0),VLOOKUP(I18518,'DE-PARA'!C:D,2,0)),"NÃO ENCONTRADO")</f>
        <v>Entrada Conta Aplicação (+)</v>
      </c>
      <c r="L18518" s="50" t="str">
        <f>VLOOKUP(K18518,'Base -Receita-Despesa'!$B:$AS,1,FALSE)</f>
        <v>ENTRADA CONTA APLICAÇÃO (+)</v>
      </c>
    </row>
    <row r="18519" spans="1:12" x14ac:dyDescent="0.3">
      <c r="A18519" s="82" t="str">
        <f t="shared" si="578"/>
        <v>2020</v>
      </c>
      <c r="B18519" s="263" t="s">
        <v>2240</v>
      </c>
      <c r="C18519" s="264" t="s">
        <v>138</v>
      </c>
      <c r="D18519" s="74" t="str">
        <f t="shared" si="579"/>
        <v>abr/2020</v>
      </c>
      <c r="E18519" s="267">
        <v>43945</v>
      </c>
      <c r="F18519" s="285" t="s">
        <v>5127</v>
      </c>
      <c r="G18519" s="285" t="s">
        <v>2229</v>
      </c>
      <c r="H18519" s="268" t="s">
        <v>2251</v>
      </c>
      <c r="I18519" s="268" t="s">
        <v>126</v>
      </c>
      <c r="J18519" s="287">
        <v>-500000</v>
      </c>
      <c r="K18519" s="83" t="str">
        <f>IFERROR(IFERROR(VLOOKUP(I18519,'DE-PARA'!B:D,3,0),VLOOKUP(I18519,'DE-PARA'!C:D,2,0)),"NÃO ENCONTRADO")</f>
        <v>TEV – Transferências Entre Contas (Entradas)</v>
      </c>
      <c r="L18519" s="50" t="str">
        <f>VLOOKUP(K18519,'Base -Receita-Despesa'!$B:$AS,1,FALSE)</f>
        <v>TEV – Transferências Entre Contas (Entradas)</v>
      </c>
    </row>
    <row r="18520" spans="1:12" x14ac:dyDescent="0.3">
      <c r="A18520" s="82" t="str">
        <f t="shared" si="578"/>
        <v>2020</v>
      </c>
      <c r="B18520" s="263" t="s">
        <v>2228</v>
      </c>
      <c r="C18520" s="264" t="s">
        <v>138</v>
      </c>
      <c r="D18520" s="74" t="str">
        <f t="shared" si="579"/>
        <v>abr/2020</v>
      </c>
      <c r="E18520" s="267">
        <v>43945</v>
      </c>
      <c r="F18520" s="285" t="s">
        <v>5127</v>
      </c>
      <c r="G18520" s="285" t="s">
        <v>2229</v>
      </c>
      <c r="H18520" s="268" t="s">
        <v>2251</v>
      </c>
      <c r="I18520" s="268" t="s">
        <v>126</v>
      </c>
      <c r="J18520" s="269">
        <v>500000</v>
      </c>
      <c r="K18520" s="83" t="str">
        <f>IFERROR(IFERROR(VLOOKUP(I18520,'DE-PARA'!B:D,3,0),VLOOKUP(I18520,'DE-PARA'!C:D,2,0)),"NÃO ENCONTRADO")</f>
        <v>TEV – Transferências Entre Contas (Entradas)</v>
      </c>
      <c r="L18520" s="50" t="str">
        <f>VLOOKUP(K18520,'Base -Receita-Despesa'!$B:$AS,1,FALSE)</f>
        <v>TEV – Transferências Entre Contas (Entradas)</v>
      </c>
    </row>
    <row r="18521" spans="1:12" x14ac:dyDescent="0.3">
      <c r="A18521" s="82" t="str">
        <f t="shared" si="578"/>
        <v>2020</v>
      </c>
      <c r="B18521" s="263" t="s">
        <v>2228</v>
      </c>
      <c r="C18521" s="264" t="s">
        <v>138</v>
      </c>
      <c r="D18521" s="74" t="str">
        <f t="shared" si="579"/>
        <v>abr/2020</v>
      </c>
      <c r="E18521" s="267">
        <v>43945</v>
      </c>
      <c r="F18521" s="285">
        <v>13808</v>
      </c>
      <c r="G18521" s="285" t="s">
        <v>2229</v>
      </c>
      <c r="H18521" s="268" t="s">
        <v>2890</v>
      </c>
      <c r="I18521" s="268" t="s">
        <v>2182</v>
      </c>
      <c r="J18521" s="268">
        <v>-36.9</v>
      </c>
      <c r="K18521" s="83" t="str">
        <f>IFERROR(IFERROR(VLOOKUP(I18521,'DE-PARA'!B:D,3,0),VLOOKUP(I18521,'DE-PARA'!C:D,2,0)),"NÃO ENCONTRADO")</f>
        <v>Materiais</v>
      </c>
      <c r="L18521" s="50" t="str">
        <f>VLOOKUP(K18521,'Base -Receita-Despesa'!$B:$AS,1,FALSE)</f>
        <v>Materiais</v>
      </c>
    </row>
    <row r="18522" spans="1:12" x14ac:dyDescent="0.3">
      <c r="A18522" s="82" t="str">
        <f t="shared" si="578"/>
        <v>2020</v>
      </c>
      <c r="B18522" s="263" t="s">
        <v>2228</v>
      </c>
      <c r="C18522" s="264" t="s">
        <v>138</v>
      </c>
      <c r="D18522" s="74" t="str">
        <f t="shared" si="579"/>
        <v>abr/2020</v>
      </c>
      <c r="E18522" s="267">
        <v>43945</v>
      </c>
      <c r="F18522" s="285">
        <v>304195</v>
      </c>
      <c r="G18522" s="285" t="s">
        <v>2229</v>
      </c>
      <c r="H18522" s="268" t="s">
        <v>222</v>
      </c>
      <c r="I18522" s="268" t="s">
        <v>2181</v>
      </c>
      <c r="J18522" s="268">
        <v>-729.96</v>
      </c>
      <c r="K18522" s="83" t="str">
        <f>IFERROR(IFERROR(VLOOKUP(I18522,'DE-PARA'!B:D,3,0),VLOOKUP(I18522,'DE-PARA'!C:D,2,0)),"NÃO ENCONTRADO")</f>
        <v>Materiais</v>
      </c>
      <c r="L18522" s="50" t="str">
        <f>VLOOKUP(K18522,'Base -Receita-Despesa'!$B:$AS,1,FALSE)</f>
        <v>Materiais</v>
      </c>
    </row>
    <row r="18523" spans="1:12" x14ac:dyDescent="0.3">
      <c r="A18523" s="82" t="str">
        <f t="shared" si="578"/>
        <v>2020</v>
      </c>
      <c r="B18523" s="263" t="s">
        <v>2228</v>
      </c>
      <c r="C18523" s="264" t="s">
        <v>138</v>
      </c>
      <c r="D18523" s="74" t="str">
        <f t="shared" si="579"/>
        <v>abr/2020</v>
      </c>
      <c r="E18523" s="267">
        <v>43945</v>
      </c>
      <c r="F18523" s="285">
        <v>304196</v>
      </c>
      <c r="G18523" s="285" t="s">
        <v>2284</v>
      </c>
      <c r="H18523" s="268" t="s">
        <v>222</v>
      </c>
      <c r="I18523" s="268" t="s">
        <v>2181</v>
      </c>
      <c r="J18523" s="269">
        <v>-1897.14</v>
      </c>
      <c r="K18523" s="83" t="str">
        <f>IFERROR(IFERROR(VLOOKUP(I18523,'DE-PARA'!B:D,3,0),VLOOKUP(I18523,'DE-PARA'!C:D,2,0)),"NÃO ENCONTRADO")</f>
        <v>Materiais</v>
      </c>
      <c r="L18523" s="50" t="str">
        <f>VLOOKUP(K18523,'Base -Receita-Despesa'!$B:$AS,1,FALSE)</f>
        <v>Materiais</v>
      </c>
    </row>
    <row r="18524" spans="1:12" x14ac:dyDescent="0.3">
      <c r="A18524" s="82" t="str">
        <f t="shared" si="578"/>
        <v>2020</v>
      </c>
      <c r="B18524" s="263" t="s">
        <v>2228</v>
      </c>
      <c r="C18524" s="264" t="s">
        <v>138</v>
      </c>
      <c r="D18524" s="74" t="str">
        <f t="shared" si="579"/>
        <v>abr/2020</v>
      </c>
      <c r="E18524" s="267">
        <v>43945</v>
      </c>
      <c r="F18524" s="285" t="s">
        <v>4542</v>
      </c>
      <c r="G18524" s="285" t="s">
        <v>2229</v>
      </c>
      <c r="H18524" s="268" t="s">
        <v>5567</v>
      </c>
      <c r="I18524" s="268" t="s">
        <v>194</v>
      </c>
      <c r="J18524" s="269">
        <v>-5565.68</v>
      </c>
      <c r="K18524" s="83" t="str">
        <f>IFERROR(IFERROR(VLOOKUP(I18524,'DE-PARA'!B:D,3,0),VLOOKUP(I18524,'DE-PARA'!C:D,2,0)),"NÃO ENCONTRADO")</f>
        <v>Encargos sobre Folha de Pagamento</v>
      </c>
      <c r="L18524" s="50" t="str">
        <f>VLOOKUP(K18524,'Base -Receita-Despesa'!$B:$AS,1,FALSE)</f>
        <v>Encargos sobre Folha de Pagamento</v>
      </c>
    </row>
    <row r="18525" spans="1:12" x14ac:dyDescent="0.3">
      <c r="A18525" s="82" t="str">
        <f t="shared" si="578"/>
        <v>2020</v>
      </c>
      <c r="B18525" s="263" t="s">
        <v>2228</v>
      </c>
      <c r="C18525" s="264" t="s">
        <v>138</v>
      </c>
      <c r="D18525" s="74" t="str">
        <f t="shared" si="579"/>
        <v>abr/2020</v>
      </c>
      <c r="E18525" s="267">
        <v>43945</v>
      </c>
      <c r="F18525" s="285">
        <v>2181</v>
      </c>
      <c r="G18525" s="285" t="s">
        <v>2229</v>
      </c>
      <c r="H18525" s="273" t="s">
        <v>5456</v>
      </c>
      <c r="I18525" s="268" t="s">
        <v>200</v>
      </c>
      <c r="J18525" s="269">
        <v>-15400</v>
      </c>
      <c r="K18525" s="83" t="str">
        <f>IFERROR(IFERROR(VLOOKUP(I18525,'DE-PARA'!B:D,3,0),VLOOKUP(I18525,'DE-PARA'!C:D,2,0)),"NÃO ENCONTRADO")</f>
        <v>Serviços</v>
      </c>
      <c r="L18525" s="50" t="str">
        <f>VLOOKUP(K18525,'Base -Receita-Despesa'!$B:$AS,1,FALSE)</f>
        <v>Serviços</v>
      </c>
    </row>
    <row r="18526" spans="1:12" x14ac:dyDescent="0.3">
      <c r="A18526" s="82" t="str">
        <f t="shared" si="578"/>
        <v>2020</v>
      </c>
      <c r="B18526" s="263" t="s">
        <v>2228</v>
      </c>
      <c r="C18526" s="264" t="s">
        <v>138</v>
      </c>
      <c r="D18526" s="74" t="str">
        <f t="shared" si="579"/>
        <v>abr/2020</v>
      </c>
      <c r="E18526" s="267">
        <v>43945</v>
      </c>
      <c r="F18526" s="285">
        <v>19223</v>
      </c>
      <c r="G18526" s="285" t="s">
        <v>2229</v>
      </c>
      <c r="H18526" s="268" t="s">
        <v>5152</v>
      </c>
      <c r="I18526" s="268" t="s">
        <v>618</v>
      </c>
      <c r="J18526" s="269">
        <v>-22942.92</v>
      </c>
      <c r="K18526" s="83" t="str">
        <f>IFERROR(IFERROR(VLOOKUP(I18526,'DE-PARA'!B:D,3,0),VLOOKUP(I18526,'DE-PARA'!C:D,2,0)),"NÃO ENCONTRADO")</f>
        <v>Serviços</v>
      </c>
      <c r="L18526" s="50" t="str">
        <f>VLOOKUP(K18526,'Base -Receita-Despesa'!$B:$AS,1,FALSE)</f>
        <v>Serviços</v>
      </c>
    </row>
    <row r="18527" spans="1:12" x14ac:dyDescent="0.3">
      <c r="A18527" s="82" t="str">
        <f t="shared" si="578"/>
        <v>2020</v>
      </c>
      <c r="B18527" s="263" t="s">
        <v>2228</v>
      </c>
      <c r="C18527" s="264" t="s">
        <v>138</v>
      </c>
      <c r="D18527" s="74" t="str">
        <f t="shared" si="579"/>
        <v>abr/2020</v>
      </c>
      <c r="E18527" s="267">
        <v>43945</v>
      </c>
      <c r="F18527" s="285">
        <v>2710841</v>
      </c>
      <c r="G18527" s="285" t="s">
        <v>2229</v>
      </c>
      <c r="H18527" s="268" t="s">
        <v>5175</v>
      </c>
      <c r="I18527" s="268" t="s">
        <v>145</v>
      </c>
      <c r="J18527" s="269">
        <v>-4355.25</v>
      </c>
      <c r="K18527" s="83" t="str">
        <f>IFERROR(IFERROR(VLOOKUP(I18527,'DE-PARA'!B:D,3,0),VLOOKUP(I18527,'DE-PARA'!C:D,2,0)),"NÃO ENCONTRADO")</f>
        <v>Serviços</v>
      </c>
      <c r="L18527" s="50" t="str">
        <f>VLOOKUP(K18527,'Base -Receita-Despesa'!$B:$AS,1,FALSE)</f>
        <v>Serviços</v>
      </c>
    </row>
    <row r="18528" spans="1:12" x14ac:dyDescent="0.3">
      <c r="A18528" s="82" t="str">
        <f t="shared" si="578"/>
        <v>2020</v>
      </c>
      <c r="B18528" s="263" t="s">
        <v>2228</v>
      </c>
      <c r="C18528" s="264" t="s">
        <v>138</v>
      </c>
      <c r="D18528" s="74" t="str">
        <f t="shared" si="579"/>
        <v>abr/2020</v>
      </c>
      <c r="E18528" s="267">
        <v>43945</v>
      </c>
      <c r="F18528" s="285">
        <v>2748105</v>
      </c>
      <c r="G18528" s="285" t="s">
        <v>2229</v>
      </c>
      <c r="H18528" s="268" t="s">
        <v>5175</v>
      </c>
      <c r="I18528" s="268" t="s">
        <v>145</v>
      </c>
      <c r="J18528" s="269">
        <v>-4355.25</v>
      </c>
      <c r="K18528" s="83" t="str">
        <f>IFERROR(IFERROR(VLOOKUP(I18528,'DE-PARA'!B:D,3,0),VLOOKUP(I18528,'DE-PARA'!C:D,2,0)),"NÃO ENCONTRADO")</f>
        <v>Serviços</v>
      </c>
      <c r="L18528" s="50" t="str">
        <f>VLOOKUP(K18528,'Base -Receita-Despesa'!$B:$AS,1,FALSE)</f>
        <v>Serviços</v>
      </c>
    </row>
    <row r="18529" spans="1:12" x14ac:dyDescent="0.3">
      <c r="A18529" s="82" t="str">
        <f t="shared" si="578"/>
        <v>2020</v>
      </c>
      <c r="B18529" s="263" t="s">
        <v>2228</v>
      </c>
      <c r="C18529" s="264" t="s">
        <v>138</v>
      </c>
      <c r="D18529" s="74" t="str">
        <f t="shared" si="579"/>
        <v>abr/2020</v>
      </c>
      <c r="E18529" s="267">
        <v>43945</v>
      </c>
      <c r="F18529" s="285" t="s">
        <v>1261</v>
      </c>
      <c r="G18529" s="285" t="s">
        <v>2229</v>
      </c>
      <c r="H18529" s="268" t="s">
        <v>2250</v>
      </c>
      <c r="I18529" s="268" t="s">
        <v>135</v>
      </c>
      <c r="J18529" s="268">
        <v>-10</v>
      </c>
      <c r="K18529" s="83" t="str">
        <f>IFERROR(IFERROR(VLOOKUP(I18529,'DE-PARA'!B:D,3,0),VLOOKUP(I18529,'DE-PARA'!C:D,2,0)),"NÃO ENCONTRADO")</f>
        <v>Outras Saídas</v>
      </c>
      <c r="L18529" s="50" t="str">
        <f>VLOOKUP(K18529,'Base -Receita-Despesa'!$B:$AS,1,FALSE)</f>
        <v>Outras Saídas</v>
      </c>
    </row>
    <row r="18530" spans="1:12" x14ac:dyDescent="0.3">
      <c r="A18530" s="82" t="str">
        <f t="shared" si="578"/>
        <v>2020</v>
      </c>
      <c r="B18530" s="263" t="s">
        <v>2228</v>
      </c>
      <c r="C18530" s="264" t="s">
        <v>138</v>
      </c>
      <c r="D18530" s="74" t="str">
        <f t="shared" si="579"/>
        <v>abr/2020</v>
      </c>
      <c r="E18530" s="267">
        <v>43945</v>
      </c>
      <c r="F18530" s="285" t="s">
        <v>1261</v>
      </c>
      <c r="G18530" s="285" t="s">
        <v>2229</v>
      </c>
      <c r="H18530" s="268" t="s">
        <v>2250</v>
      </c>
      <c r="I18530" s="268" t="s">
        <v>135</v>
      </c>
      <c r="J18530" s="268">
        <v>-10</v>
      </c>
      <c r="K18530" s="83" t="str">
        <f>IFERROR(IFERROR(VLOOKUP(I18530,'DE-PARA'!B:D,3,0),VLOOKUP(I18530,'DE-PARA'!C:D,2,0)),"NÃO ENCONTRADO")</f>
        <v>Outras Saídas</v>
      </c>
      <c r="L18530" s="50" t="str">
        <f>VLOOKUP(K18530,'Base -Receita-Despesa'!$B:$AS,1,FALSE)</f>
        <v>Outras Saídas</v>
      </c>
    </row>
    <row r="18531" spans="1:12" x14ac:dyDescent="0.3">
      <c r="A18531" s="82" t="str">
        <f t="shared" si="578"/>
        <v>2020</v>
      </c>
      <c r="B18531" s="263" t="s">
        <v>2228</v>
      </c>
      <c r="C18531" s="264" t="s">
        <v>138</v>
      </c>
      <c r="D18531" s="74" t="str">
        <f t="shared" si="579"/>
        <v>abr/2020</v>
      </c>
      <c r="E18531" s="267">
        <v>43945</v>
      </c>
      <c r="F18531" s="285" t="s">
        <v>1261</v>
      </c>
      <c r="G18531" s="285" t="s">
        <v>2229</v>
      </c>
      <c r="H18531" s="268" t="s">
        <v>2250</v>
      </c>
      <c r="I18531" s="268" t="s">
        <v>135</v>
      </c>
      <c r="J18531" s="268">
        <v>-10</v>
      </c>
      <c r="K18531" s="83" t="str">
        <f>IFERROR(IFERROR(VLOOKUP(I18531,'DE-PARA'!B:D,3,0),VLOOKUP(I18531,'DE-PARA'!C:D,2,0)),"NÃO ENCONTRADO")</f>
        <v>Outras Saídas</v>
      </c>
      <c r="L18531" s="50" t="str">
        <f>VLOOKUP(K18531,'Base -Receita-Despesa'!$B:$AS,1,FALSE)</f>
        <v>Outras Saídas</v>
      </c>
    </row>
    <row r="18532" spans="1:12" x14ac:dyDescent="0.3">
      <c r="A18532" s="82" t="str">
        <f t="shared" si="578"/>
        <v>2020</v>
      </c>
      <c r="B18532" s="263" t="s">
        <v>2240</v>
      </c>
      <c r="C18532" s="264" t="s">
        <v>138</v>
      </c>
      <c r="D18532" s="74" t="str">
        <f t="shared" si="579"/>
        <v>abr/2020</v>
      </c>
      <c r="E18532" s="267">
        <v>43948</v>
      </c>
      <c r="F18532" s="285" t="s">
        <v>5130</v>
      </c>
      <c r="G18532" s="285" t="s">
        <v>2229</v>
      </c>
      <c r="H18532" s="268" t="s">
        <v>72</v>
      </c>
      <c r="I18532" s="268" t="s">
        <v>1064</v>
      </c>
      <c r="J18532" s="287">
        <v>-193852.85</v>
      </c>
      <c r="K18532" s="83" t="str">
        <f>IFERROR(IFERROR(VLOOKUP(I18532,'DE-PARA'!B:D,3,0),VLOOKUP(I18532,'DE-PARA'!C:D,2,0)),"NÃO ENCONTRADO")</f>
        <v>Saídas Da C/A Por Regates (-)</v>
      </c>
      <c r="L18532" s="50" t="str">
        <f>VLOOKUP(K18532,'Base -Receita-Despesa'!$B:$AS,1,FALSE)</f>
        <v>SAÍDAS DA C/A POR REGATES (-)</v>
      </c>
    </row>
    <row r="18533" spans="1:12" x14ac:dyDescent="0.3">
      <c r="A18533" s="82" t="str">
        <f t="shared" si="578"/>
        <v>2020</v>
      </c>
      <c r="B18533" s="263" t="s">
        <v>2228</v>
      </c>
      <c r="C18533" s="264" t="s">
        <v>138</v>
      </c>
      <c r="D18533" s="74" t="str">
        <f t="shared" si="579"/>
        <v>abr/2020</v>
      </c>
      <c r="E18533" s="267">
        <v>43948</v>
      </c>
      <c r="F18533" s="285" t="s">
        <v>5130</v>
      </c>
      <c r="G18533" s="285" t="s">
        <v>2229</v>
      </c>
      <c r="H18533" s="268" t="s">
        <v>72</v>
      </c>
      <c r="I18533" s="268" t="s">
        <v>1064</v>
      </c>
      <c r="J18533" s="269">
        <v>-391733.19</v>
      </c>
      <c r="K18533" s="83" t="str">
        <f>IFERROR(IFERROR(VLOOKUP(I18533,'DE-PARA'!B:D,3,0),VLOOKUP(I18533,'DE-PARA'!C:D,2,0)),"NÃO ENCONTRADO")</f>
        <v>Saídas Da C/A Por Regates (-)</v>
      </c>
      <c r="L18533" s="50" t="str">
        <f>VLOOKUP(K18533,'Base -Receita-Despesa'!$B:$AS,1,FALSE)</f>
        <v>SAÍDAS DA C/A POR REGATES (-)</v>
      </c>
    </row>
    <row r="18534" spans="1:12" x14ac:dyDescent="0.3">
      <c r="A18534" s="82" t="str">
        <f t="shared" si="578"/>
        <v>2020</v>
      </c>
      <c r="B18534" s="263" t="s">
        <v>2228</v>
      </c>
      <c r="C18534" s="264" t="s">
        <v>138</v>
      </c>
      <c r="D18534" s="74" t="str">
        <f t="shared" si="579"/>
        <v>abr/2020</v>
      </c>
      <c r="E18534" s="267">
        <v>43948</v>
      </c>
      <c r="F18534" s="285" t="s">
        <v>4412</v>
      </c>
      <c r="G18534" s="285" t="s">
        <v>2229</v>
      </c>
      <c r="H18534" s="268" t="s">
        <v>5006</v>
      </c>
      <c r="I18534" s="268" t="s">
        <v>130</v>
      </c>
      <c r="J18534" s="268">
        <v>-651.19000000000005</v>
      </c>
      <c r="K18534" s="83" t="str">
        <f>IFERROR(IFERROR(VLOOKUP(I18534,'DE-PARA'!B:D,3,0),VLOOKUP(I18534,'DE-PARA'!C:D,2,0)),"NÃO ENCONTRADO")</f>
        <v>Rescisões Trabalhistas</v>
      </c>
      <c r="L18534" s="50" t="str">
        <f>VLOOKUP(K18534,'Base -Receita-Despesa'!$B:$AS,1,FALSE)</f>
        <v>Rescisões Trabalhistas</v>
      </c>
    </row>
    <row r="18535" spans="1:12" x14ac:dyDescent="0.3">
      <c r="A18535" s="82" t="str">
        <f t="shared" si="578"/>
        <v>2020</v>
      </c>
      <c r="B18535" s="263" t="s">
        <v>2228</v>
      </c>
      <c r="C18535" s="264" t="s">
        <v>138</v>
      </c>
      <c r="D18535" s="74" t="str">
        <f t="shared" si="579"/>
        <v>abr/2020</v>
      </c>
      <c r="E18535" s="267">
        <v>43948</v>
      </c>
      <c r="F18535" s="285">
        <v>9240</v>
      </c>
      <c r="G18535" s="285" t="s">
        <v>2229</v>
      </c>
      <c r="H18535" s="268" t="s">
        <v>2341</v>
      </c>
      <c r="I18535" s="268" t="s">
        <v>232</v>
      </c>
      <c r="J18535" s="269">
        <v>-1079.95</v>
      </c>
      <c r="K18535" s="83" t="str">
        <f>IFERROR(IFERROR(VLOOKUP(I18535,'DE-PARA'!B:D,3,0),VLOOKUP(I18535,'DE-PARA'!C:D,2,0)),"NÃO ENCONTRADO")</f>
        <v>Materiais</v>
      </c>
      <c r="L18535" s="50" t="str">
        <f>VLOOKUP(K18535,'Base -Receita-Despesa'!$B:$AS,1,FALSE)</f>
        <v>Materiais</v>
      </c>
    </row>
    <row r="18536" spans="1:12" x14ac:dyDescent="0.3">
      <c r="A18536" s="82" t="str">
        <f t="shared" si="578"/>
        <v>2020</v>
      </c>
      <c r="B18536" s="263" t="s">
        <v>2228</v>
      </c>
      <c r="C18536" s="264" t="s">
        <v>138</v>
      </c>
      <c r="D18536" s="74" t="str">
        <f t="shared" si="579"/>
        <v>abr/2020</v>
      </c>
      <c r="E18536" s="267">
        <v>43948</v>
      </c>
      <c r="F18536" s="285">
        <v>16415</v>
      </c>
      <c r="G18536" s="285" t="s">
        <v>2229</v>
      </c>
      <c r="H18536" s="268" t="s">
        <v>5176</v>
      </c>
      <c r="I18536" s="268" t="s">
        <v>2190</v>
      </c>
      <c r="J18536" s="269">
        <v>-2041</v>
      </c>
      <c r="K18536" s="83" t="str">
        <f>IFERROR(IFERROR(VLOOKUP(I18536,'DE-PARA'!B:D,3,0),VLOOKUP(I18536,'DE-PARA'!C:D,2,0)),"NÃO ENCONTRADO")</f>
        <v>Materiais</v>
      </c>
      <c r="L18536" s="50" t="str">
        <f>VLOOKUP(K18536,'Base -Receita-Despesa'!$B:$AS,1,FALSE)</f>
        <v>Materiais</v>
      </c>
    </row>
    <row r="18537" spans="1:12" x14ac:dyDescent="0.3">
      <c r="A18537" s="82" t="str">
        <f t="shared" si="578"/>
        <v>2020</v>
      </c>
      <c r="B18537" s="263" t="s">
        <v>2228</v>
      </c>
      <c r="C18537" s="264" t="s">
        <v>138</v>
      </c>
      <c r="D18537" s="74" t="str">
        <f t="shared" si="579"/>
        <v>abr/2020</v>
      </c>
      <c r="E18537" s="267">
        <v>43948</v>
      </c>
      <c r="F18537" s="285">
        <v>114800</v>
      </c>
      <c r="G18537" s="285" t="s">
        <v>2229</v>
      </c>
      <c r="H18537" s="268" t="s">
        <v>528</v>
      </c>
      <c r="I18537" s="268" t="s">
        <v>2182</v>
      </c>
      <c r="J18537" s="269">
        <v>-5375</v>
      </c>
      <c r="K18537" s="83" t="str">
        <f>IFERROR(IFERROR(VLOOKUP(I18537,'DE-PARA'!B:D,3,0),VLOOKUP(I18537,'DE-PARA'!C:D,2,0)),"NÃO ENCONTRADO")</f>
        <v>Materiais</v>
      </c>
      <c r="L18537" s="50" t="str">
        <f>VLOOKUP(K18537,'Base -Receita-Despesa'!$B:$AS,1,FALSE)</f>
        <v>Materiais</v>
      </c>
    </row>
    <row r="18538" spans="1:12" x14ac:dyDescent="0.3">
      <c r="A18538" s="82" t="str">
        <f t="shared" ref="A18538:A18601" si="580">IF(K18538="NÃO ENCONTRADO",0,RIGHT(D18538,4))</f>
        <v>2020</v>
      </c>
      <c r="B18538" s="263" t="s">
        <v>2228</v>
      </c>
      <c r="C18538" s="264" t="s">
        <v>138</v>
      </c>
      <c r="D18538" s="74" t="str">
        <f t="shared" si="579"/>
        <v>abr/2020</v>
      </c>
      <c r="E18538" s="267">
        <v>43948</v>
      </c>
      <c r="F18538" s="285">
        <v>445205</v>
      </c>
      <c r="G18538" s="285" t="s">
        <v>2232</v>
      </c>
      <c r="H18538" s="268" t="s">
        <v>5238</v>
      </c>
      <c r="I18538" s="268" t="s">
        <v>2181</v>
      </c>
      <c r="J18538" s="268">
        <v>-625</v>
      </c>
      <c r="K18538" s="83" t="str">
        <f>IFERROR(IFERROR(VLOOKUP(I18538,'DE-PARA'!B:D,3,0),VLOOKUP(I18538,'DE-PARA'!C:D,2,0)),"NÃO ENCONTRADO")</f>
        <v>Materiais</v>
      </c>
      <c r="L18538" s="50" t="str">
        <f>VLOOKUP(K18538,'Base -Receita-Despesa'!$B:$AS,1,FALSE)</f>
        <v>Materiais</v>
      </c>
    </row>
    <row r="18539" spans="1:12" x14ac:dyDescent="0.3">
      <c r="A18539" s="82" t="str">
        <f t="shared" si="580"/>
        <v>2020</v>
      </c>
      <c r="B18539" s="263" t="s">
        <v>2228</v>
      </c>
      <c r="C18539" s="264" t="s">
        <v>138</v>
      </c>
      <c r="D18539" s="74" t="str">
        <f t="shared" si="579"/>
        <v>abr/2020</v>
      </c>
      <c r="E18539" s="267">
        <v>43948</v>
      </c>
      <c r="F18539" s="285">
        <v>532998</v>
      </c>
      <c r="G18539" s="285" t="s">
        <v>2284</v>
      </c>
      <c r="H18539" s="268" t="s">
        <v>339</v>
      </c>
      <c r="I18539" s="268" t="s">
        <v>2181</v>
      </c>
      <c r="J18539" s="269">
        <v>-2400</v>
      </c>
      <c r="K18539" s="83" t="str">
        <f>IFERROR(IFERROR(VLOOKUP(I18539,'DE-PARA'!B:D,3,0),VLOOKUP(I18539,'DE-PARA'!C:D,2,0)),"NÃO ENCONTRADO")</f>
        <v>Materiais</v>
      </c>
      <c r="L18539" s="50" t="str">
        <f>VLOOKUP(K18539,'Base -Receita-Despesa'!$B:$AS,1,FALSE)</f>
        <v>Materiais</v>
      </c>
    </row>
    <row r="18540" spans="1:12" x14ac:dyDescent="0.3">
      <c r="A18540" s="82" t="str">
        <f t="shared" si="580"/>
        <v>2020</v>
      </c>
      <c r="B18540" s="263" t="s">
        <v>2228</v>
      </c>
      <c r="C18540" s="264" t="s">
        <v>138</v>
      </c>
      <c r="D18540" s="74" t="str">
        <f t="shared" si="579"/>
        <v>abr/2020</v>
      </c>
      <c r="E18540" s="267">
        <v>43948</v>
      </c>
      <c r="F18540" s="285">
        <v>897077</v>
      </c>
      <c r="G18540" s="285" t="s">
        <v>2324</v>
      </c>
      <c r="H18540" s="268" t="s">
        <v>2424</v>
      </c>
      <c r="I18540" s="268" t="s">
        <v>2181</v>
      </c>
      <c r="J18540" s="269">
        <v>-3695.31</v>
      </c>
      <c r="K18540" s="83" t="str">
        <f>IFERROR(IFERROR(VLOOKUP(I18540,'DE-PARA'!B:D,3,0),VLOOKUP(I18540,'DE-PARA'!C:D,2,0)),"NÃO ENCONTRADO")</f>
        <v>Materiais</v>
      </c>
      <c r="L18540" s="50" t="str">
        <f>VLOOKUP(K18540,'Base -Receita-Despesa'!$B:$AS,1,FALSE)</f>
        <v>Materiais</v>
      </c>
    </row>
    <row r="18541" spans="1:12" x14ac:dyDescent="0.3">
      <c r="A18541" s="82" t="str">
        <f t="shared" si="580"/>
        <v>2020</v>
      </c>
      <c r="B18541" s="263" t="s">
        <v>2228</v>
      </c>
      <c r="C18541" s="264" t="s">
        <v>138</v>
      </c>
      <c r="D18541" s="74" t="str">
        <f t="shared" si="579"/>
        <v>abr/2020</v>
      </c>
      <c r="E18541" s="267">
        <v>43948</v>
      </c>
      <c r="F18541" s="285">
        <v>26056</v>
      </c>
      <c r="G18541" s="285" t="s">
        <v>2229</v>
      </c>
      <c r="H18541" s="268" t="s">
        <v>4591</v>
      </c>
      <c r="I18541" s="268" t="s">
        <v>151</v>
      </c>
      <c r="J18541" s="268">
        <v>-425</v>
      </c>
      <c r="K18541" s="83" t="str">
        <f>IFERROR(IFERROR(VLOOKUP(I18541,'DE-PARA'!B:D,3,0),VLOOKUP(I18541,'DE-PARA'!C:D,2,0)),"NÃO ENCONTRADO")</f>
        <v>Concessionárias (água, luz e telefone)</v>
      </c>
      <c r="L18541" s="50" t="str">
        <f>VLOOKUP(K18541,'Base -Receita-Despesa'!$B:$AS,1,FALSE)</f>
        <v>Concessionárias (água, luz e telefone)</v>
      </c>
    </row>
    <row r="18542" spans="1:12" x14ac:dyDescent="0.3">
      <c r="A18542" s="82" t="str">
        <f t="shared" si="580"/>
        <v>2020</v>
      </c>
      <c r="B18542" s="263" t="s">
        <v>2228</v>
      </c>
      <c r="C18542" s="264" t="s">
        <v>138</v>
      </c>
      <c r="D18542" s="74" t="str">
        <f t="shared" si="579"/>
        <v>abr/2020</v>
      </c>
      <c r="E18542" s="267">
        <v>43948</v>
      </c>
      <c r="F18542" s="285">
        <v>22105</v>
      </c>
      <c r="G18542" s="285" t="s">
        <v>2229</v>
      </c>
      <c r="H18542" s="268" t="s">
        <v>2370</v>
      </c>
      <c r="I18542" s="268" t="s">
        <v>145</v>
      </c>
      <c r="J18542" s="269">
        <v>-4996.57</v>
      </c>
      <c r="K18542" s="83" t="str">
        <f>IFERROR(IFERROR(VLOOKUP(I18542,'DE-PARA'!B:D,3,0),VLOOKUP(I18542,'DE-PARA'!C:D,2,0)),"NÃO ENCONTRADO")</f>
        <v>Serviços</v>
      </c>
      <c r="L18542" s="50" t="str">
        <f>VLOOKUP(K18542,'Base -Receita-Despesa'!$B:$AS,1,FALSE)</f>
        <v>Serviços</v>
      </c>
    </row>
    <row r="18543" spans="1:12" x14ac:dyDescent="0.3">
      <c r="A18543" s="82" t="str">
        <f t="shared" si="580"/>
        <v>2020</v>
      </c>
      <c r="B18543" s="263" t="s">
        <v>2228</v>
      </c>
      <c r="C18543" s="264" t="s">
        <v>138</v>
      </c>
      <c r="D18543" s="74" t="str">
        <f t="shared" si="579"/>
        <v>abr/2020</v>
      </c>
      <c r="E18543" s="267">
        <v>43948</v>
      </c>
      <c r="F18543" s="285">
        <v>29</v>
      </c>
      <c r="G18543" s="285" t="s">
        <v>2229</v>
      </c>
      <c r="H18543" s="268" t="s">
        <v>5568</v>
      </c>
      <c r="I18543" s="283" t="s">
        <v>846</v>
      </c>
      <c r="J18543" s="269">
        <v>-22600.01</v>
      </c>
      <c r="K18543" s="83" t="str">
        <f>IFERROR(IFERROR(VLOOKUP(I18543,'DE-PARA'!B:D,3,0),VLOOKUP(I18543,'DE-PARA'!C:D,2,0)),"NÃO ENCONTRADO")</f>
        <v>Pessoal</v>
      </c>
      <c r="L18543" s="50" t="str">
        <f>VLOOKUP(K18543,'Base -Receita-Despesa'!$B:$AS,1,FALSE)</f>
        <v>Pessoal</v>
      </c>
    </row>
    <row r="18544" spans="1:12" x14ac:dyDescent="0.3">
      <c r="A18544" s="82" t="str">
        <f t="shared" si="580"/>
        <v>2020</v>
      </c>
      <c r="B18544" s="263" t="s">
        <v>2228</v>
      </c>
      <c r="C18544" s="264" t="s">
        <v>138</v>
      </c>
      <c r="D18544" s="74" t="str">
        <f t="shared" si="579"/>
        <v>abr/2020</v>
      </c>
      <c r="E18544" s="267">
        <v>43948</v>
      </c>
      <c r="F18544" s="285">
        <v>2077</v>
      </c>
      <c r="G18544" s="285" t="s">
        <v>2229</v>
      </c>
      <c r="H18544" s="268" t="s">
        <v>5217</v>
      </c>
      <c r="I18544" s="268" t="s">
        <v>2194</v>
      </c>
      <c r="J18544" s="268">
        <v>-62.36</v>
      </c>
      <c r="K18544" s="83" t="str">
        <f>IFERROR(IFERROR(VLOOKUP(I18544,'DE-PARA'!B:D,3,0),VLOOKUP(I18544,'DE-PARA'!C:D,2,0)),"NÃO ENCONTRADO")</f>
        <v>Materiais</v>
      </c>
      <c r="L18544" s="50" t="str">
        <f>VLOOKUP(K18544,'Base -Receita-Despesa'!$B:$AS,1,FALSE)</f>
        <v>Materiais</v>
      </c>
    </row>
    <row r="18545" spans="1:12" x14ac:dyDescent="0.3">
      <c r="A18545" s="82" t="str">
        <f t="shared" si="580"/>
        <v>2020</v>
      </c>
      <c r="B18545" s="263" t="s">
        <v>2228</v>
      </c>
      <c r="C18545" s="264" t="s">
        <v>138</v>
      </c>
      <c r="D18545" s="74" t="str">
        <f t="shared" si="579"/>
        <v>abr/2020</v>
      </c>
      <c r="E18545" s="267">
        <v>43948</v>
      </c>
      <c r="F18545" s="285">
        <v>2362</v>
      </c>
      <c r="G18545" s="285" t="s">
        <v>2229</v>
      </c>
      <c r="H18545" s="268" t="s">
        <v>5569</v>
      </c>
      <c r="I18545" s="268" t="s">
        <v>2194</v>
      </c>
      <c r="J18545" s="269">
        <v>-1260</v>
      </c>
      <c r="K18545" s="83" t="str">
        <f>IFERROR(IFERROR(VLOOKUP(I18545,'DE-PARA'!B:D,3,0),VLOOKUP(I18545,'DE-PARA'!C:D,2,0)),"NÃO ENCONTRADO")</f>
        <v>Materiais</v>
      </c>
      <c r="L18545" s="50" t="str">
        <f>VLOOKUP(K18545,'Base -Receita-Despesa'!$B:$AS,1,FALSE)</f>
        <v>Materiais</v>
      </c>
    </row>
    <row r="18546" spans="1:12" x14ac:dyDescent="0.3">
      <c r="A18546" s="82" t="str">
        <f t="shared" si="580"/>
        <v>2020</v>
      </c>
      <c r="B18546" s="263" t="s">
        <v>2228</v>
      </c>
      <c r="C18546" s="264" t="s">
        <v>138</v>
      </c>
      <c r="D18546" s="74" t="str">
        <f t="shared" si="579"/>
        <v>abr/2020</v>
      </c>
      <c r="E18546" s="267">
        <v>43948</v>
      </c>
      <c r="F18546" s="285">
        <v>11101</v>
      </c>
      <c r="G18546" s="285" t="s">
        <v>2229</v>
      </c>
      <c r="H18546" s="268" t="s">
        <v>5570</v>
      </c>
      <c r="I18546" s="268" t="s">
        <v>232</v>
      </c>
      <c r="J18546" s="268">
        <v>-570</v>
      </c>
      <c r="K18546" s="83" t="str">
        <f>IFERROR(IFERROR(VLOOKUP(I18546,'DE-PARA'!B:D,3,0),VLOOKUP(I18546,'DE-PARA'!C:D,2,0)),"NÃO ENCONTRADO")</f>
        <v>Materiais</v>
      </c>
      <c r="L18546" s="50" t="str">
        <f>VLOOKUP(K18546,'Base -Receita-Despesa'!$B:$AS,1,FALSE)</f>
        <v>Materiais</v>
      </c>
    </row>
    <row r="18547" spans="1:12" x14ac:dyDescent="0.3">
      <c r="A18547" s="82" t="str">
        <f t="shared" si="580"/>
        <v>2020</v>
      </c>
      <c r="B18547" s="263" t="s">
        <v>2228</v>
      </c>
      <c r="C18547" s="264" t="s">
        <v>138</v>
      </c>
      <c r="D18547" s="74" t="str">
        <f t="shared" si="579"/>
        <v>abr/2020</v>
      </c>
      <c r="E18547" s="267">
        <v>43948</v>
      </c>
      <c r="F18547" s="285">
        <v>178</v>
      </c>
      <c r="G18547" s="285" t="s">
        <v>2229</v>
      </c>
      <c r="H18547" s="268" t="s">
        <v>5132</v>
      </c>
      <c r="I18547" s="268" t="s">
        <v>2176</v>
      </c>
      <c r="J18547" s="269">
        <v>-2850</v>
      </c>
      <c r="K18547" s="83" t="str">
        <f>IFERROR(IFERROR(VLOOKUP(I18547,'DE-PARA'!B:D,3,0),VLOOKUP(I18547,'DE-PARA'!C:D,2,0)),"NÃO ENCONTRADO")</f>
        <v>Pessoal</v>
      </c>
      <c r="L18547" s="50" t="str">
        <f>VLOOKUP(K18547,'Base -Receita-Despesa'!$B:$AS,1,FALSE)</f>
        <v>Pessoal</v>
      </c>
    </row>
    <row r="18548" spans="1:12" x14ac:dyDescent="0.3">
      <c r="A18548" s="82" t="str">
        <f t="shared" si="580"/>
        <v>2020</v>
      </c>
      <c r="B18548" s="263" t="s">
        <v>2228</v>
      </c>
      <c r="C18548" s="264" t="s">
        <v>138</v>
      </c>
      <c r="D18548" s="74" t="str">
        <f t="shared" si="579"/>
        <v>abr/2020</v>
      </c>
      <c r="E18548" s="267">
        <v>43948</v>
      </c>
      <c r="F18548" s="285" t="s">
        <v>3376</v>
      </c>
      <c r="G18548" s="285" t="s">
        <v>2229</v>
      </c>
      <c r="H18548" s="268" t="s">
        <v>5006</v>
      </c>
      <c r="I18548" s="268" t="s">
        <v>130</v>
      </c>
      <c r="J18548" s="269">
        <v>-4262.32</v>
      </c>
      <c r="K18548" s="83" t="str">
        <f>IFERROR(IFERROR(VLOOKUP(I18548,'DE-PARA'!B:D,3,0),VLOOKUP(I18548,'DE-PARA'!C:D,2,0)),"NÃO ENCONTRADO")</f>
        <v>Rescisões Trabalhistas</v>
      </c>
      <c r="L18548" s="50" t="str">
        <f>VLOOKUP(K18548,'Base -Receita-Despesa'!$B:$AS,1,FALSE)</f>
        <v>Rescisões Trabalhistas</v>
      </c>
    </row>
    <row r="18549" spans="1:12" x14ac:dyDescent="0.3">
      <c r="A18549" s="82" t="str">
        <f t="shared" si="580"/>
        <v>2020</v>
      </c>
      <c r="B18549" s="263" t="s">
        <v>2228</v>
      </c>
      <c r="C18549" s="264" t="s">
        <v>138</v>
      </c>
      <c r="D18549" s="74" t="str">
        <f t="shared" si="579"/>
        <v>abr/2020</v>
      </c>
      <c r="E18549" s="267">
        <v>43948</v>
      </c>
      <c r="F18549" s="285" t="s">
        <v>1261</v>
      </c>
      <c r="G18549" s="285" t="s">
        <v>2229</v>
      </c>
      <c r="H18549" s="268" t="s">
        <v>2250</v>
      </c>
      <c r="I18549" s="268" t="s">
        <v>135</v>
      </c>
      <c r="J18549" s="268">
        <v>-10</v>
      </c>
      <c r="K18549" s="83" t="str">
        <f>IFERROR(IFERROR(VLOOKUP(I18549,'DE-PARA'!B:D,3,0),VLOOKUP(I18549,'DE-PARA'!C:D,2,0)),"NÃO ENCONTRADO")</f>
        <v>Outras Saídas</v>
      </c>
      <c r="L18549" s="50" t="str">
        <f>VLOOKUP(K18549,'Base -Receita-Despesa'!$B:$AS,1,FALSE)</f>
        <v>Outras Saídas</v>
      </c>
    </row>
    <row r="18550" spans="1:12" x14ac:dyDescent="0.3">
      <c r="A18550" s="82" t="str">
        <f t="shared" si="580"/>
        <v>2020</v>
      </c>
      <c r="B18550" s="263" t="s">
        <v>2228</v>
      </c>
      <c r="C18550" s="264" t="s">
        <v>138</v>
      </c>
      <c r="D18550" s="74" t="str">
        <f t="shared" si="579"/>
        <v>abr/2020</v>
      </c>
      <c r="E18550" s="267">
        <v>43948</v>
      </c>
      <c r="F18550" s="285" t="s">
        <v>1261</v>
      </c>
      <c r="G18550" s="285" t="s">
        <v>2229</v>
      </c>
      <c r="H18550" s="268" t="s">
        <v>2250</v>
      </c>
      <c r="I18550" s="268" t="s">
        <v>135</v>
      </c>
      <c r="J18550" s="268">
        <v>-10</v>
      </c>
      <c r="K18550" s="83" t="str">
        <f>IFERROR(IFERROR(VLOOKUP(I18550,'DE-PARA'!B:D,3,0),VLOOKUP(I18550,'DE-PARA'!C:D,2,0)),"NÃO ENCONTRADO")</f>
        <v>Outras Saídas</v>
      </c>
      <c r="L18550" s="50" t="str">
        <f>VLOOKUP(K18550,'Base -Receita-Despesa'!$B:$AS,1,FALSE)</f>
        <v>Outras Saídas</v>
      </c>
    </row>
    <row r="18551" spans="1:12" x14ac:dyDescent="0.3">
      <c r="A18551" s="82" t="str">
        <f t="shared" si="580"/>
        <v>2020</v>
      </c>
      <c r="B18551" s="263" t="s">
        <v>2228</v>
      </c>
      <c r="C18551" s="264" t="s">
        <v>138</v>
      </c>
      <c r="D18551" s="74" t="str">
        <f t="shared" si="579"/>
        <v>abr/2020</v>
      </c>
      <c r="E18551" s="267">
        <v>43948</v>
      </c>
      <c r="F18551" s="285" t="s">
        <v>1261</v>
      </c>
      <c r="G18551" s="285" t="s">
        <v>2229</v>
      </c>
      <c r="H18551" s="268" t="s">
        <v>2250</v>
      </c>
      <c r="I18551" s="268" t="s">
        <v>135</v>
      </c>
      <c r="J18551" s="268">
        <v>-10</v>
      </c>
      <c r="K18551" s="83" t="str">
        <f>IFERROR(IFERROR(VLOOKUP(I18551,'DE-PARA'!B:D,3,0),VLOOKUP(I18551,'DE-PARA'!C:D,2,0)),"NÃO ENCONTRADO")</f>
        <v>Outras Saídas</v>
      </c>
      <c r="L18551" s="50" t="str">
        <f>VLOOKUP(K18551,'Base -Receita-Despesa'!$B:$AS,1,FALSE)</f>
        <v>Outras Saídas</v>
      </c>
    </row>
    <row r="18552" spans="1:12" x14ac:dyDescent="0.3">
      <c r="A18552" s="82" t="str">
        <f t="shared" si="580"/>
        <v>2020</v>
      </c>
      <c r="B18552" s="263" t="s">
        <v>2228</v>
      </c>
      <c r="C18552" s="264" t="s">
        <v>138</v>
      </c>
      <c r="D18552" s="74" t="str">
        <f t="shared" si="579"/>
        <v>abr/2020</v>
      </c>
      <c r="E18552" s="267">
        <v>43948</v>
      </c>
      <c r="F18552" s="285" t="s">
        <v>1261</v>
      </c>
      <c r="G18552" s="285" t="s">
        <v>2229</v>
      </c>
      <c r="H18552" s="268" t="s">
        <v>2250</v>
      </c>
      <c r="I18552" s="268" t="s">
        <v>135</v>
      </c>
      <c r="J18552" s="268">
        <v>-10</v>
      </c>
      <c r="K18552" s="83" t="str">
        <f>IFERROR(IFERROR(VLOOKUP(I18552,'DE-PARA'!B:D,3,0),VLOOKUP(I18552,'DE-PARA'!C:D,2,0)),"NÃO ENCONTRADO")</f>
        <v>Outras Saídas</v>
      </c>
      <c r="L18552" s="50" t="str">
        <f>VLOOKUP(K18552,'Base -Receita-Despesa'!$B:$AS,1,FALSE)</f>
        <v>Outras Saídas</v>
      </c>
    </row>
    <row r="18553" spans="1:12" x14ac:dyDescent="0.3">
      <c r="A18553" s="82" t="str">
        <f t="shared" si="580"/>
        <v>2020</v>
      </c>
      <c r="B18553" s="263" t="s">
        <v>2228</v>
      </c>
      <c r="C18553" s="264" t="s">
        <v>138</v>
      </c>
      <c r="D18553" s="74" t="str">
        <f t="shared" si="579"/>
        <v>abr/2020</v>
      </c>
      <c r="E18553" s="267">
        <v>43948</v>
      </c>
      <c r="F18553" s="285" t="s">
        <v>1261</v>
      </c>
      <c r="G18553" s="285" t="s">
        <v>2229</v>
      </c>
      <c r="H18553" s="268" t="s">
        <v>2250</v>
      </c>
      <c r="I18553" s="268" t="s">
        <v>135</v>
      </c>
      <c r="J18553" s="268">
        <v>-10</v>
      </c>
      <c r="K18553" s="83" t="str">
        <f>IFERROR(IFERROR(VLOOKUP(I18553,'DE-PARA'!B:D,3,0),VLOOKUP(I18553,'DE-PARA'!C:D,2,0)),"NÃO ENCONTRADO")</f>
        <v>Outras Saídas</v>
      </c>
      <c r="L18553" s="50" t="str">
        <f>VLOOKUP(K18553,'Base -Receita-Despesa'!$B:$AS,1,FALSE)</f>
        <v>Outras Saídas</v>
      </c>
    </row>
    <row r="18554" spans="1:12" x14ac:dyDescent="0.3">
      <c r="A18554" s="82" t="str">
        <f t="shared" si="580"/>
        <v>2020</v>
      </c>
      <c r="B18554" s="263" t="s">
        <v>2228</v>
      </c>
      <c r="C18554" s="264" t="s">
        <v>138</v>
      </c>
      <c r="D18554" s="74" t="str">
        <f t="shared" si="579"/>
        <v>abr/2020</v>
      </c>
      <c r="E18554" s="267">
        <v>43948</v>
      </c>
      <c r="F18554" s="285" t="s">
        <v>1261</v>
      </c>
      <c r="G18554" s="285" t="s">
        <v>2229</v>
      </c>
      <c r="H18554" s="268" t="s">
        <v>2250</v>
      </c>
      <c r="I18554" s="268" t="s">
        <v>135</v>
      </c>
      <c r="J18554" s="268">
        <v>-10</v>
      </c>
      <c r="K18554" s="83" t="str">
        <f>IFERROR(IFERROR(VLOOKUP(I18554,'DE-PARA'!B:D,3,0),VLOOKUP(I18554,'DE-PARA'!C:D,2,0)),"NÃO ENCONTRADO")</f>
        <v>Outras Saídas</v>
      </c>
      <c r="L18554" s="50" t="str">
        <f>VLOOKUP(K18554,'Base -Receita-Despesa'!$B:$AS,1,FALSE)</f>
        <v>Outras Saídas</v>
      </c>
    </row>
    <row r="18555" spans="1:12" x14ac:dyDescent="0.3">
      <c r="A18555" s="82" t="str">
        <f t="shared" si="580"/>
        <v>2020</v>
      </c>
      <c r="B18555" s="263" t="s">
        <v>2228</v>
      </c>
      <c r="C18555" s="264" t="s">
        <v>138</v>
      </c>
      <c r="D18555" s="74" t="str">
        <f t="shared" si="579"/>
        <v>abr/2020</v>
      </c>
      <c r="E18555" s="267">
        <v>43949</v>
      </c>
      <c r="F18555" s="285">
        <v>74539</v>
      </c>
      <c r="G18555" s="285" t="s">
        <v>2229</v>
      </c>
      <c r="H18555" s="268" t="s">
        <v>5203</v>
      </c>
      <c r="I18555" s="268" t="s">
        <v>2183</v>
      </c>
      <c r="J18555" s="268">
        <v>-49.58</v>
      </c>
      <c r="K18555" s="83" t="str">
        <f>IFERROR(IFERROR(VLOOKUP(I18555,'DE-PARA'!B:D,3,0),VLOOKUP(I18555,'DE-PARA'!C:D,2,0)),"NÃO ENCONTRADO")</f>
        <v>Materiais</v>
      </c>
      <c r="L18555" s="50" t="str">
        <f>VLOOKUP(K18555,'Base -Receita-Despesa'!$B:$AS,1,FALSE)</f>
        <v>Materiais</v>
      </c>
    </row>
    <row r="18556" spans="1:12" x14ac:dyDescent="0.3">
      <c r="A18556" s="82" t="str">
        <f t="shared" si="580"/>
        <v>2020</v>
      </c>
      <c r="B18556" s="263" t="s">
        <v>2228</v>
      </c>
      <c r="C18556" s="264" t="s">
        <v>138</v>
      </c>
      <c r="D18556" s="74" t="str">
        <f t="shared" si="579"/>
        <v>abr/2020</v>
      </c>
      <c r="E18556" s="267">
        <v>43949</v>
      </c>
      <c r="F18556" s="285">
        <v>20213</v>
      </c>
      <c r="G18556" s="285" t="s">
        <v>2229</v>
      </c>
      <c r="H18556" s="268" t="s">
        <v>3145</v>
      </c>
      <c r="I18556" s="268" t="s">
        <v>2182</v>
      </c>
      <c r="J18556" s="268">
        <v>-64.8</v>
      </c>
      <c r="K18556" s="83" t="str">
        <f>IFERROR(IFERROR(VLOOKUP(I18556,'DE-PARA'!B:D,3,0),VLOOKUP(I18556,'DE-PARA'!C:D,2,0)),"NÃO ENCONTRADO")</f>
        <v>Materiais</v>
      </c>
      <c r="L18556" s="50" t="str">
        <f>VLOOKUP(K18556,'Base -Receita-Despesa'!$B:$AS,1,FALSE)</f>
        <v>Materiais</v>
      </c>
    </row>
    <row r="18557" spans="1:12" x14ac:dyDescent="0.3">
      <c r="A18557" s="82" t="str">
        <f t="shared" si="580"/>
        <v>2020</v>
      </c>
      <c r="B18557" s="263" t="s">
        <v>2228</v>
      </c>
      <c r="C18557" s="264" t="s">
        <v>138</v>
      </c>
      <c r="D18557" s="74" t="str">
        <f t="shared" si="579"/>
        <v>abr/2020</v>
      </c>
      <c r="E18557" s="267">
        <v>43949</v>
      </c>
      <c r="F18557" s="285">
        <v>74538</v>
      </c>
      <c r="G18557" s="285" t="s">
        <v>2229</v>
      </c>
      <c r="H18557" s="268" t="s">
        <v>5203</v>
      </c>
      <c r="I18557" s="268" t="s">
        <v>2183</v>
      </c>
      <c r="J18557" s="268">
        <v>-852.98</v>
      </c>
      <c r="K18557" s="83" t="str">
        <f>IFERROR(IFERROR(VLOOKUP(I18557,'DE-PARA'!B:D,3,0),VLOOKUP(I18557,'DE-PARA'!C:D,2,0)),"NÃO ENCONTRADO")</f>
        <v>Materiais</v>
      </c>
      <c r="L18557" s="50" t="str">
        <f>VLOOKUP(K18557,'Base -Receita-Despesa'!$B:$AS,1,FALSE)</f>
        <v>Materiais</v>
      </c>
    </row>
    <row r="18558" spans="1:12" x14ac:dyDescent="0.3">
      <c r="A18558" s="82" t="str">
        <f t="shared" si="580"/>
        <v>2020</v>
      </c>
      <c r="B18558" s="263" t="s">
        <v>2228</v>
      </c>
      <c r="C18558" s="264" t="s">
        <v>138</v>
      </c>
      <c r="D18558" s="74" t="str">
        <f t="shared" si="579"/>
        <v>abr/2020</v>
      </c>
      <c r="E18558" s="267">
        <v>43949</v>
      </c>
      <c r="F18558" s="285" t="s">
        <v>1008</v>
      </c>
      <c r="G18558" s="285" t="s">
        <v>2229</v>
      </c>
      <c r="H18558" s="268" t="s">
        <v>2676</v>
      </c>
      <c r="I18558" s="268" t="s">
        <v>133</v>
      </c>
      <c r="J18558" s="269">
        <v>-3596.57</v>
      </c>
      <c r="K18558" s="83" t="str">
        <f>IFERROR(IFERROR(VLOOKUP(I18558,'DE-PARA'!B:D,3,0),VLOOKUP(I18558,'DE-PARA'!C:D,2,0)),"NÃO ENCONTRADO")</f>
        <v>Pessoal</v>
      </c>
      <c r="L18558" s="50" t="str">
        <f>VLOOKUP(K18558,'Base -Receita-Despesa'!$B:$AS,1,FALSE)</f>
        <v>Pessoal</v>
      </c>
    </row>
    <row r="18559" spans="1:12" x14ac:dyDescent="0.3">
      <c r="A18559" s="82" t="str">
        <f t="shared" si="580"/>
        <v>2020</v>
      </c>
      <c r="B18559" s="263" t="s">
        <v>2228</v>
      </c>
      <c r="C18559" s="264" t="s">
        <v>138</v>
      </c>
      <c r="D18559" s="74" t="str">
        <f t="shared" si="579"/>
        <v>abr/2020</v>
      </c>
      <c r="E18559" s="267">
        <v>43949</v>
      </c>
      <c r="F18559" s="285" t="s">
        <v>1070</v>
      </c>
      <c r="G18559" s="285" t="s">
        <v>2229</v>
      </c>
      <c r="H18559" s="268" t="s">
        <v>1071</v>
      </c>
      <c r="I18559" s="268" t="s">
        <v>2237</v>
      </c>
      <c r="J18559" s="269">
        <v>4563.93</v>
      </c>
      <c r="K18559" s="83" t="str">
        <f>IFERROR(IFERROR(VLOOKUP(I18559,'DE-PARA'!B:D,3,0),VLOOKUP(I18559,'DE-PARA'!C:D,2,0)),"NÃO ENCONTRADO")</f>
        <v>Entrada Conta Aplicação (+)</v>
      </c>
      <c r="L18559" s="50" t="str">
        <f>VLOOKUP(K18559,'Base -Receita-Despesa'!$B:$AS,1,FALSE)</f>
        <v>ENTRADA CONTA APLICAÇÃO (+)</v>
      </c>
    </row>
    <row r="18560" spans="1:12" x14ac:dyDescent="0.3">
      <c r="A18560" s="82" t="str">
        <f t="shared" si="580"/>
        <v>2020</v>
      </c>
      <c r="B18560" s="263" t="s">
        <v>2228</v>
      </c>
      <c r="C18560" s="264" t="s">
        <v>138</v>
      </c>
      <c r="D18560" s="74" t="str">
        <f t="shared" si="579"/>
        <v>abr/2020</v>
      </c>
      <c r="E18560" s="267">
        <v>43950</v>
      </c>
      <c r="F18560" s="285">
        <v>3699</v>
      </c>
      <c r="G18560" s="285" t="s">
        <v>2229</v>
      </c>
      <c r="H18560" s="268" t="s">
        <v>2231</v>
      </c>
      <c r="I18560" s="268" t="s">
        <v>2185</v>
      </c>
      <c r="J18560" s="269">
        <v>-4994.67</v>
      </c>
      <c r="K18560" s="83" t="str">
        <f>IFERROR(IFERROR(VLOOKUP(I18560,'DE-PARA'!B:D,3,0),VLOOKUP(I18560,'DE-PARA'!C:D,2,0)),"NÃO ENCONTRADO")</f>
        <v>Materiais</v>
      </c>
      <c r="L18560" s="50" t="str">
        <f>VLOOKUP(K18560,'Base -Receita-Despesa'!$B:$AS,1,FALSE)</f>
        <v>Materiais</v>
      </c>
    </row>
    <row r="18561" spans="1:12" x14ac:dyDescent="0.3">
      <c r="A18561" s="82" t="str">
        <f t="shared" si="580"/>
        <v>2020</v>
      </c>
      <c r="B18561" s="263" t="s">
        <v>2228</v>
      </c>
      <c r="C18561" s="264" t="s">
        <v>138</v>
      </c>
      <c r="D18561" s="74" t="str">
        <f t="shared" si="579"/>
        <v>abr/2020</v>
      </c>
      <c r="E18561" s="267">
        <v>43950</v>
      </c>
      <c r="F18561" s="285">
        <v>13809</v>
      </c>
      <c r="G18561" s="285" t="s">
        <v>2229</v>
      </c>
      <c r="H18561" s="268" t="s">
        <v>2890</v>
      </c>
      <c r="I18561" s="268" t="s">
        <v>2183</v>
      </c>
      <c r="J18561" s="269">
        <v>-1134</v>
      </c>
      <c r="K18561" s="83" t="str">
        <f>IFERROR(IFERROR(VLOOKUP(I18561,'DE-PARA'!B:D,3,0),VLOOKUP(I18561,'DE-PARA'!C:D,2,0)),"NÃO ENCONTRADO")</f>
        <v>Materiais</v>
      </c>
      <c r="L18561" s="50" t="str">
        <f>VLOOKUP(K18561,'Base -Receita-Despesa'!$B:$AS,1,FALSE)</f>
        <v>Materiais</v>
      </c>
    </row>
    <row r="18562" spans="1:12" x14ac:dyDescent="0.3">
      <c r="A18562" s="82" t="str">
        <f t="shared" si="580"/>
        <v>2020</v>
      </c>
      <c r="B18562" s="263" t="s">
        <v>2228</v>
      </c>
      <c r="C18562" s="264" t="s">
        <v>138</v>
      </c>
      <c r="D18562" s="74" t="str">
        <f t="shared" si="579"/>
        <v>abr/2020</v>
      </c>
      <c r="E18562" s="267">
        <v>43950</v>
      </c>
      <c r="F18562" s="285">
        <v>49</v>
      </c>
      <c r="G18562" s="285" t="s">
        <v>2229</v>
      </c>
      <c r="H18562" s="268" t="s">
        <v>5571</v>
      </c>
      <c r="I18562" s="268" t="s">
        <v>2194</v>
      </c>
      <c r="J18562" s="269">
        <v>-1180</v>
      </c>
      <c r="K18562" s="83" t="str">
        <f>IFERROR(IFERROR(VLOOKUP(I18562,'DE-PARA'!B:D,3,0),VLOOKUP(I18562,'DE-PARA'!C:D,2,0)),"NÃO ENCONTRADO")</f>
        <v>Materiais</v>
      </c>
      <c r="L18562" s="50" t="str">
        <f>VLOOKUP(K18562,'Base -Receita-Despesa'!$B:$AS,1,FALSE)</f>
        <v>Materiais</v>
      </c>
    </row>
    <row r="18563" spans="1:12" x14ac:dyDescent="0.3">
      <c r="A18563" s="82" t="str">
        <f t="shared" si="580"/>
        <v>2020</v>
      </c>
      <c r="B18563" s="263" t="s">
        <v>2228</v>
      </c>
      <c r="C18563" s="264" t="s">
        <v>138</v>
      </c>
      <c r="D18563" s="74" t="str">
        <f t="shared" si="579"/>
        <v>abr/2020</v>
      </c>
      <c r="E18563" s="267">
        <v>43950</v>
      </c>
      <c r="F18563" s="285">
        <v>62</v>
      </c>
      <c r="G18563" s="285" t="s">
        <v>2229</v>
      </c>
      <c r="H18563" s="268" t="s">
        <v>5572</v>
      </c>
      <c r="I18563" s="268" t="s">
        <v>2181</v>
      </c>
      <c r="J18563" s="268">
        <v>-390</v>
      </c>
      <c r="K18563" s="83" t="str">
        <f>IFERROR(IFERROR(VLOOKUP(I18563,'DE-PARA'!B:D,3,0),VLOOKUP(I18563,'DE-PARA'!C:D,2,0)),"NÃO ENCONTRADO")</f>
        <v>Materiais</v>
      </c>
      <c r="L18563" s="50" t="str">
        <f>VLOOKUP(K18563,'Base -Receita-Despesa'!$B:$AS,1,FALSE)</f>
        <v>Materiais</v>
      </c>
    </row>
    <row r="18564" spans="1:12" x14ac:dyDescent="0.3">
      <c r="A18564" s="82" t="str">
        <f t="shared" si="580"/>
        <v>2020</v>
      </c>
      <c r="B18564" s="263" t="s">
        <v>2228</v>
      </c>
      <c r="C18564" s="264" t="s">
        <v>138</v>
      </c>
      <c r="D18564" s="74" t="str">
        <f t="shared" ref="D18564:D18627" si="581">TEXT(E18564,"mmm/aaaa")</f>
        <v>abr/2020</v>
      </c>
      <c r="E18564" s="267">
        <v>43950</v>
      </c>
      <c r="F18564" s="285" t="s">
        <v>1261</v>
      </c>
      <c r="G18564" s="285" t="s">
        <v>2229</v>
      </c>
      <c r="H18564" s="268" t="s">
        <v>2250</v>
      </c>
      <c r="I18564" s="268" t="s">
        <v>135</v>
      </c>
      <c r="J18564" s="268">
        <v>-10</v>
      </c>
      <c r="K18564" s="83" t="str">
        <f>IFERROR(IFERROR(VLOOKUP(I18564,'DE-PARA'!B:D,3,0),VLOOKUP(I18564,'DE-PARA'!C:D,2,0)),"NÃO ENCONTRADO")</f>
        <v>Outras Saídas</v>
      </c>
      <c r="L18564" s="50" t="str">
        <f>VLOOKUP(K18564,'Base -Receita-Despesa'!$B:$AS,1,FALSE)</f>
        <v>Outras Saídas</v>
      </c>
    </row>
    <row r="18565" spans="1:12" x14ac:dyDescent="0.3">
      <c r="A18565" s="82" t="str">
        <f t="shared" si="580"/>
        <v>2020</v>
      </c>
      <c r="B18565" s="263" t="s">
        <v>2228</v>
      </c>
      <c r="C18565" s="264" t="s">
        <v>138</v>
      </c>
      <c r="D18565" s="74" t="str">
        <f t="shared" si="581"/>
        <v>abr/2020</v>
      </c>
      <c r="E18565" s="267">
        <v>43950</v>
      </c>
      <c r="F18565" s="285" t="s">
        <v>1261</v>
      </c>
      <c r="G18565" s="285" t="s">
        <v>2229</v>
      </c>
      <c r="H18565" s="268" t="s">
        <v>2250</v>
      </c>
      <c r="I18565" s="268" t="s">
        <v>135</v>
      </c>
      <c r="J18565" s="268">
        <v>-10</v>
      </c>
      <c r="K18565" s="83" t="str">
        <f>IFERROR(IFERROR(VLOOKUP(I18565,'DE-PARA'!B:D,3,0),VLOOKUP(I18565,'DE-PARA'!C:D,2,0)),"NÃO ENCONTRADO")</f>
        <v>Outras Saídas</v>
      </c>
      <c r="L18565" s="50" t="str">
        <f>VLOOKUP(K18565,'Base -Receita-Despesa'!$B:$AS,1,FALSE)</f>
        <v>Outras Saídas</v>
      </c>
    </row>
    <row r="18566" spans="1:12" x14ac:dyDescent="0.3">
      <c r="A18566" s="82" t="str">
        <f t="shared" si="580"/>
        <v>2020</v>
      </c>
      <c r="B18566" s="263" t="s">
        <v>2228</v>
      </c>
      <c r="C18566" s="264" t="s">
        <v>138</v>
      </c>
      <c r="D18566" s="74" t="str">
        <f t="shared" si="581"/>
        <v>abr/2020</v>
      </c>
      <c r="E18566" s="267">
        <v>43950</v>
      </c>
      <c r="F18566" s="285" t="s">
        <v>1070</v>
      </c>
      <c r="G18566" s="285" t="s">
        <v>2229</v>
      </c>
      <c r="H18566" s="268" t="s">
        <v>1071</v>
      </c>
      <c r="I18566" s="268" t="s">
        <v>2237</v>
      </c>
      <c r="J18566" s="269">
        <v>7718.67</v>
      </c>
      <c r="K18566" s="83" t="str">
        <f>IFERROR(IFERROR(VLOOKUP(I18566,'DE-PARA'!B:D,3,0),VLOOKUP(I18566,'DE-PARA'!C:D,2,0)),"NÃO ENCONTRADO")</f>
        <v>Entrada Conta Aplicação (+)</v>
      </c>
      <c r="L18566" s="50" t="str">
        <f>VLOOKUP(K18566,'Base -Receita-Despesa'!$B:$AS,1,FALSE)</f>
        <v>ENTRADA CONTA APLICAÇÃO (+)</v>
      </c>
    </row>
    <row r="18567" spans="1:12" x14ac:dyDescent="0.3">
      <c r="A18567" s="82" t="str">
        <f t="shared" si="580"/>
        <v>2020</v>
      </c>
      <c r="B18567" s="263" t="s">
        <v>2228</v>
      </c>
      <c r="C18567" s="264" t="s">
        <v>138</v>
      </c>
      <c r="D18567" s="74" t="str">
        <f t="shared" si="581"/>
        <v>abr/2020</v>
      </c>
      <c r="E18567" s="267">
        <v>43951</v>
      </c>
      <c r="F18567" s="285" t="s">
        <v>1267</v>
      </c>
      <c r="G18567" s="285" t="s">
        <v>2229</v>
      </c>
      <c r="H18567" s="268" t="s">
        <v>5377</v>
      </c>
      <c r="I18567" s="268" t="s">
        <v>160</v>
      </c>
      <c r="J18567" s="269">
        <v>1060.0999999999999</v>
      </c>
      <c r="K18567" s="83" t="str">
        <f>IFERROR(IFERROR(VLOOKUP(I18567,'DE-PARA'!B:D,3,0),VLOOKUP(I18567,'DE-PARA'!C:D,2,0)),"NÃO ENCONTRADO")</f>
        <v>Outras Saídas</v>
      </c>
      <c r="L18567" s="50" t="str">
        <f>VLOOKUP(K18567,'Base -Receita-Despesa'!$B:$AS,1,FALSE)</f>
        <v>Outras Saídas</v>
      </c>
    </row>
    <row r="18568" spans="1:12" x14ac:dyDescent="0.3">
      <c r="A18568" s="82" t="str">
        <f t="shared" si="580"/>
        <v>2020</v>
      </c>
      <c r="B18568" s="263" t="s">
        <v>2228</v>
      </c>
      <c r="C18568" s="264" t="s">
        <v>138</v>
      </c>
      <c r="D18568" s="74" t="str">
        <f t="shared" si="581"/>
        <v>abr/2020</v>
      </c>
      <c r="E18568" s="267">
        <v>43951</v>
      </c>
      <c r="F18568" s="285" t="s">
        <v>4412</v>
      </c>
      <c r="G18568" s="285" t="s">
        <v>2229</v>
      </c>
      <c r="H18568" s="268" t="s">
        <v>5573</v>
      </c>
      <c r="I18568" s="268" t="s">
        <v>130</v>
      </c>
      <c r="J18568" s="268">
        <v>-162.47999999999999</v>
      </c>
      <c r="K18568" s="83" t="str">
        <f>IFERROR(IFERROR(VLOOKUP(I18568,'DE-PARA'!B:D,3,0),VLOOKUP(I18568,'DE-PARA'!C:D,2,0)),"NÃO ENCONTRADO")</f>
        <v>Rescisões Trabalhistas</v>
      </c>
      <c r="L18568" s="50" t="str">
        <f>VLOOKUP(K18568,'Base -Receita-Despesa'!$B:$AS,1,FALSE)</f>
        <v>Rescisões Trabalhistas</v>
      </c>
    </row>
    <row r="18569" spans="1:12" x14ac:dyDescent="0.3">
      <c r="A18569" s="82" t="str">
        <f t="shared" si="580"/>
        <v>2020</v>
      </c>
      <c r="B18569" s="263" t="s">
        <v>2228</v>
      </c>
      <c r="C18569" s="264" t="s">
        <v>138</v>
      </c>
      <c r="D18569" s="74" t="str">
        <f t="shared" si="581"/>
        <v>abr/2020</v>
      </c>
      <c r="E18569" s="267">
        <v>43951</v>
      </c>
      <c r="F18569" s="285" t="s">
        <v>4412</v>
      </c>
      <c r="G18569" s="285" t="s">
        <v>2229</v>
      </c>
      <c r="H18569" s="268" t="s">
        <v>1027</v>
      </c>
      <c r="I18569" s="268" t="s">
        <v>130</v>
      </c>
      <c r="J18569" s="269">
        <v>-12405.93</v>
      </c>
      <c r="K18569" s="83" t="str">
        <f>IFERROR(IFERROR(VLOOKUP(I18569,'DE-PARA'!B:D,3,0),VLOOKUP(I18569,'DE-PARA'!C:D,2,0)),"NÃO ENCONTRADO")</f>
        <v>Rescisões Trabalhistas</v>
      </c>
      <c r="L18569" s="50" t="str">
        <f>VLOOKUP(K18569,'Base -Receita-Despesa'!$B:$AS,1,FALSE)</f>
        <v>Rescisões Trabalhistas</v>
      </c>
    </row>
    <row r="18570" spans="1:12" x14ac:dyDescent="0.3">
      <c r="A18570" s="82" t="str">
        <f t="shared" si="580"/>
        <v>2020</v>
      </c>
      <c r="B18570" s="263" t="s">
        <v>2228</v>
      </c>
      <c r="C18570" s="264" t="s">
        <v>138</v>
      </c>
      <c r="D18570" s="74" t="str">
        <f t="shared" si="581"/>
        <v>abr/2020</v>
      </c>
      <c r="E18570" s="267">
        <v>43951</v>
      </c>
      <c r="F18570" s="285" t="s">
        <v>4412</v>
      </c>
      <c r="G18570" s="285" t="s">
        <v>2229</v>
      </c>
      <c r="H18570" s="268" t="s">
        <v>692</v>
      </c>
      <c r="I18570" s="268" t="s">
        <v>130</v>
      </c>
      <c r="J18570" s="268">
        <v>-742.9</v>
      </c>
      <c r="K18570" s="83" t="str">
        <f>IFERROR(IFERROR(VLOOKUP(I18570,'DE-PARA'!B:D,3,0),VLOOKUP(I18570,'DE-PARA'!C:D,2,0)),"NÃO ENCONTRADO")</f>
        <v>Rescisões Trabalhistas</v>
      </c>
      <c r="L18570" s="50" t="str">
        <f>VLOOKUP(K18570,'Base -Receita-Despesa'!$B:$AS,1,FALSE)</f>
        <v>Rescisões Trabalhistas</v>
      </c>
    </row>
    <row r="18571" spans="1:12" x14ac:dyDescent="0.3">
      <c r="A18571" s="82" t="str">
        <f t="shared" si="580"/>
        <v>2020</v>
      </c>
      <c r="B18571" s="263" t="s">
        <v>2228</v>
      </c>
      <c r="C18571" s="264" t="s">
        <v>138</v>
      </c>
      <c r="D18571" s="74" t="str">
        <f t="shared" si="581"/>
        <v>abr/2020</v>
      </c>
      <c r="E18571" s="267">
        <v>43951</v>
      </c>
      <c r="F18571" s="285" t="s">
        <v>4412</v>
      </c>
      <c r="G18571" s="285" t="s">
        <v>2229</v>
      </c>
      <c r="H18571" s="268" t="s">
        <v>1523</v>
      </c>
      <c r="I18571" s="268" t="s">
        <v>130</v>
      </c>
      <c r="J18571" s="269">
        <v>-21628.6</v>
      </c>
      <c r="K18571" s="83" t="str">
        <f>IFERROR(IFERROR(VLOOKUP(I18571,'DE-PARA'!B:D,3,0),VLOOKUP(I18571,'DE-PARA'!C:D,2,0)),"NÃO ENCONTRADO")</f>
        <v>Rescisões Trabalhistas</v>
      </c>
      <c r="L18571" s="50" t="str">
        <f>VLOOKUP(K18571,'Base -Receita-Despesa'!$B:$AS,1,FALSE)</f>
        <v>Rescisões Trabalhistas</v>
      </c>
    </row>
    <row r="18572" spans="1:12" x14ac:dyDescent="0.3">
      <c r="A18572" s="82" t="str">
        <f t="shared" si="580"/>
        <v>2020</v>
      </c>
      <c r="B18572" s="263" t="s">
        <v>2228</v>
      </c>
      <c r="C18572" s="264" t="s">
        <v>138</v>
      </c>
      <c r="D18572" s="74" t="str">
        <f t="shared" si="581"/>
        <v>abr/2020</v>
      </c>
      <c r="E18572" s="267">
        <v>43951</v>
      </c>
      <c r="F18572" s="285" t="s">
        <v>4412</v>
      </c>
      <c r="G18572" s="285" t="s">
        <v>2229</v>
      </c>
      <c r="H18572" s="268" t="s">
        <v>2575</v>
      </c>
      <c r="I18572" s="268" t="s">
        <v>130</v>
      </c>
      <c r="J18572" s="269">
        <v>-1827.66</v>
      </c>
      <c r="K18572" s="83" t="str">
        <f>IFERROR(IFERROR(VLOOKUP(I18572,'DE-PARA'!B:D,3,0),VLOOKUP(I18572,'DE-PARA'!C:D,2,0)),"NÃO ENCONTRADO")</f>
        <v>Rescisões Trabalhistas</v>
      </c>
      <c r="L18572" s="50" t="str">
        <f>VLOOKUP(K18572,'Base -Receita-Despesa'!$B:$AS,1,FALSE)</f>
        <v>Rescisões Trabalhistas</v>
      </c>
    </row>
    <row r="18573" spans="1:12" x14ac:dyDescent="0.3">
      <c r="A18573" s="82" t="str">
        <f t="shared" si="580"/>
        <v>2020</v>
      </c>
      <c r="B18573" s="263" t="s">
        <v>2228</v>
      </c>
      <c r="C18573" s="264" t="s">
        <v>138</v>
      </c>
      <c r="D18573" s="74" t="str">
        <f t="shared" si="581"/>
        <v>abr/2020</v>
      </c>
      <c r="E18573" s="267">
        <v>43951</v>
      </c>
      <c r="F18573" s="285" t="s">
        <v>4412</v>
      </c>
      <c r="G18573" s="285" t="s">
        <v>2229</v>
      </c>
      <c r="H18573" s="268" t="s">
        <v>132</v>
      </c>
      <c r="I18573" s="268" t="s">
        <v>130</v>
      </c>
      <c r="J18573" s="269">
        <v>-4939.34</v>
      </c>
      <c r="K18573" s="83" t="str">
        <f>IFERROR(IFERROR(VLOOKUP(I18573,'DE-PARA'!B:D,3,0),VLOOKUP(I18573,'DE-PARA'!C:D,2,0)),"NÃO ENCONTRADO")</f>
        <v>Rescisões Trabalhistas</v>
      </c>
      <c r="L18573" s="50" t="str">
        <f>VLOOKUP(K18573,'Base -Receita-Despesa'!$B:$AS,1,FALSE)</f>
        <v>Rescisões Trabalhistas</v>
      </c>
    </row>
    <row r="18574" spans="1:12" x14ac:dyDescent="0.3">
      <c r="A18574" s="82" t="str">
        <f t="shared" si="580"/>
        <v>2020</v>
      </c>
      <c r="B18574" s="263" t="s">
        <v>2228</v>
      </c>
      <c r="C18574" s="264" t="s">
        <v>138</v>
      </c>
      <c r="D18574" s="74" t="str">
        <f t="shared" si="581"/>
        <v>abr/2020</v>
      </c>
      <c r="E18574" s="267">
        <v>43951</v>
      </c>
      <c r="F18574" s="285">
        <v>55505</v>
      </c>
      <c r="G18574" s="285" t="s">
        <v>2232</v>
      </c>
      <c r="H18574" s="268" t="s">
        <v>4514</v>
      </c>
      <c r="I18574" s="268" t="s">
        <v>2181</v>
      </c>
      <c r="J18574" s="268">
        <v>-760.25</v>
      </c>
      <c r="K18574" s="83" t="str">
        <f>IFERROR(IFERROR(VLOOKUP(I18574,'DE-PARA'!B:D,3,0),VLOOKUP(I18574,'DE-PARA'!C:D,2,0)),"NÃO ENCONTRADO")</f>
        <v>Materiais</v>
      </c>
      <c r="L18574" s="50" t="str">
        <f>VLOOKUP(K18574,'Base -Receita-Despesa'!$B:$AS,1,FALSE)</f>
        <v>Materiais</v>
      </c>
    </row>
    <row r="18575" spans="1:12" x14ac:dyDescent="0.3">
      <c r="A18575" s="82" t="str">
        <f t="shared" si="580"/>
        <v>2020</v>
      </c>
      <c r="B18575" s="263" t="s">
        <v>2228</v>
      </c>
      <c r="C18575" s="264" t="s">
        <v>138</v>
      </c>
      <c r="D18575" s="74" t="str">
        <f t="shared" si="581"/>
        <v>abr/2020</v>
      </c>
      <c r="E18575" s="267">
        <v>43951</v>
      </c>
      <c r="F18575" s="285">
        <v>20246</v>
      </c>
      <c r="G18575" s="285" t="s">
        <v>2229</v>
      </c>
      <c r="H18575" s="268" t="s">
        <v>3145</v>
      </c>
      <c r="I18575" s="268" t="s">
        <v>2182</v>
      </c>
      <c r="J18575" s="268">
        <v>-432</v>
      </c>
      <c r="K18575" s="83" t="str">
        <f>IFERROR(IFERROR(VLOOKUP(I18575,'DE-PARA'!B:D,3,0),VLOOKUP(I18575,'DE-PARA'!C:D,2,0)),"NÃO ENCONTRADO")</f>
        <v>Materiais</v>
      </c>
      <c r="L18575" s="50" t="str">
        <f>VLOOKUP(K18575,'Base -Receita-Despesa'!$B:$AS,1,FALSE)</f>
        <v>Materiais</v>
      </c>
    </row>
    <row r="18576" spans="1:12" x14ac:dyDescent="0.3">
      <c r="A18576" s="82" t="str">
        <f t="shared" si="580"/>
        <v>2020</v>
      </c>
      <c r="B18576" s="263" t="s">
        <v>2228</v>
      </c>
      <c r="C18576" s="264" t="s">
        <v>138</v>
      </c>
      <c r="D18576" s="74" t="str">
        <f t="shared" si="581"/>
        <v>abr/2020</v>
      </c>
      <c r="E18576" s="267">
        <v>43951</v>
      </c>
      <c r="F18576" s="285">
        <v>115224</v>
      </c>
      <c r="G18576" s="285" t="s">
        <v>2229</v>
      </c>
      <c r="H18576" s="268" t="s">
        <v>528</v>
      </c>
      <c r="I18576" s="268" t="s">
        <v>2181</v>
      </c>
      <c r="J18576" s="269">
        <v>-2238</v>
      </c>
      <c r="K18576" s="83" t="str">
        <f>IFERROR(IFERROR(VLOOKUP(I18576,'DE-PARA'!B:D,3,0),VLOOKUP(I18576,'DE-PARA'!C:D,2,0)),"NÃO ENCONTRADO")</f>
        <v>Materiais</v>
      </c>
      <c r="L18576" s="50" t="str">
        <f>VLOOKUP(K18576,'Base -Receita-Despesa'!$B:$AS,1,FALSE)</f>
        <v>Materiais</v>
      </c>
    </row>
    <row r="18577" spans="1:12" x14ac:dyDescent="0.3">
      <c r="A18577" s="82" t="str">
        <f t="shared" si="580"/>
        <v>2020</v>
      </c>
      <c r="B18577" s="266" t="s">
        <v>2228</v>
      </c>
      <c r="C18577" s="318" t="s">
        <v>138</v>
      </c>
      <c r="D18577" s="74" t="str">
        <f t="shared" si="581"/>
        <v>abr/2020</v>
      </c>
      <c r="E18577" s="286">
        <v>43951</v>
      </c>
      <c r="F18577" s="323">
        <v>527</v>
      </c>
      <c r="G18577" s="323" t="s">
        <v>2229</v>
      </c>
      <c r="H18577" s="268" t="s">
        <v>5574</v>
      </c>
      <c r="I18577" s="270" t="s">
        <v>2182</v>
      </c>
      <c r="J18577" s="269">
        <v>-64500</v>
      </c>
      <c r="K18577" s="83" t="str">
        <f>IFERROR(IFERROR(VLOOKUP(I18577,'DE-PARA'!B:D,3,0),VLOOKUP(I18577,'DE-PARA'!C:D,2,0)),"NÃO ENCONTRADO")</f>
        <v>Materiais</v>
      </c>
      <c r="L18577" s="50" t="str">
        <f>VLOOKUP(K18577,'Base -Receita-Despesa'!$B:$AS,1,FALSE)</f>
        <v>Materiais</v>
      </c>
    </row>
    <row r="18578" spans="1:12" x14ac:dyDescent="0.3">
      <c r="A18578" s="82" t="str">
        <f t="shared" si="580"/>
        <v>2020</v>
      </c>
      <c r="B18578" s="263" t="s">
        <v>2228</v>
      </c>
      <c r="C18578" s="264" t="s">
        <v>138</v>
      </c>
      <c r="D18578" s="74" t="str">
        <f t="shared" si="581"/>
        <v>abr/2020</v>
      </c>
      <c r="E18578" s="267">
        <v>43951</v>
      </c>
      <c r="F18578" s="285" t="s">
        <v>3376</v>
      </c>
      <c r="G18578" s="285" t="s">
        <v>2229</v>
      </c>
      <c r="H18578" s="268" t="s">
        <v>132</v>
      </c>
      <c r="I18578" s="268" t="s">
        <v>130</v>
      </c>
      <c r="J18578" s="269">
        <v>-6881.33</v>
      </c>
      <c r="K18578" s="83" t="str">
        <f>IFERROR(IFERROR(VLOOKUP(I18578,'DE-PARA'!B:D,3,0),VLOOKUP(I18578,'DE-PARA'!C:D,2,0)),"NÃO ENCONTRADO")</f>
        <v>Rescisões Trabalhistas</v>
      </c>
      <c r="L18578" s="50" t="str">
        <f>VLOOKUP(K18578,'Base -Receita-Despesa'!$B:$AS,1,FALSE)</f>
        <v>Rescisões Trabalhistas</v>
      </c>
    </row>
    <row r="18579" spans="1:12" x14ac:dyDescent="0.3">
      <c r="A18579" s="82" t="str">
        <f t="shared" si="580"/>
        <v>2020</v>
      </c>
      <c r="B18579" s="263" t="s">
        <v>2228</v>
      </c>
      <c r="C18579" s="264" t="s">
        <v>138</v>
      </c>
      <c r="D18579" s="74" t="str">
        <f t="shared" si="581"/>
        <v>abr/2020</v>
      </c>
      <c r="E18579" s="267">
        <v>43951</v>
      </c>
      <c r="F18579" s="285" t="s">
        <v>3376</v>
      </c>
      <c r="G18579" s="285" t="s">
        <v>2229</v>
      </c>
      <c r="H18579" s="268" t="s">
        <v>1523</v>
      </c>
      <c r="I18579" s="268" t="s">
        <v>130</v>
      </c>
      <c r="J18579" s="269">
        <v>-29311.5</v>
      </c>
      <c r="K18579" s="83" t="str">
        <f>IFERROR(IFERROR(VLOOKUP(I18579,'DE-PARA'!B:D,3,0),VLOOKUP(I18579,'DE-PARA'!C:D,2,0)),"NÃO ENCONTRADO")</f>
        <v>Rescisões Trabalhistas</v>
      </c>
      <c r="L18579" s="50" t="str">
        <f>VLOOKUP(K18579,'Base -Receita-Despesa'!$B:$AS,1,FALSE)</f>
        <v>Rescisões Trabalhistas</v>
      </c>
    </row>
    <row r="18580" spans="1:12" x14ac:dyDescent="0.3">
      <c r="A18580" s="82" t="str">
        <f t="shared" si="580"/>
        <v>2020</v>
      </c>
      <c r="B18580" s="263" t="s">
        <v>2228</v>
      </c>
      <c r="C18580" s="264" t="s">
        <v>138</v>
      </c>
      <c r="D18580" s="74" t="str">
        <f t="shared" si="581"/>
        <v>abr/2020</v>
      </c>
      <c r="E18580" s="267">
        <v>43951</v>
      </c>
      <c r="F18580" s="285" t="s">
        <v>3376</v>
      </c>
      <c r="G18580" s="285" t="s">
        <v>2229</v>
      </c>
      <c r="H18580" s="268" t="s">
        <v>2575</v>
      </c>
      <c r="I18580" s="268" t="s">
        <v>130</v>
      </c>
      <c r="J18580" s="269">
        <v>-5420.7</v>
      </c>
      <c r="K18580" s="83" t="str">
        <f>IFERROR(IFERROR(VLOOKUP(I18580,'DE-PARA'!B:D,3,0),VLOOKUP(I18580,'DE-PARA'!C:D,2,0)),"NÃO ENCONTRADO")</f>
        <v>Rescisões Trabalhistas</v>
      </c>
      <c r="L18580" s="50" t="str">
        <f>VLOOKUP(K18580,'Base -Receita-Despesa'!$B:$AS,1,FALSE)</f>
        <v>Rescisões Trabalhistas</v>
      </c>
    </row>
    <row r="18581" spans="1:12" x14ac:dyDescent="0.3">
      <c r="A18581" s="82" t="str">
        <f t="shared" si="580"/>
        <v>2020</v>
      </c>
      <c r="B18581" s="263" t="s">
        <v>2228</v>
      </c>
      <c r="C18581" s="264" t="s">
        <v>138</v>
      </c>
      <c r="D18581" s="74" t="str">
        <f t="shared" si="581"/>
        <v>abr/2020</v>
      </c>
      <c r="E18581" s="267">
        <v>43951</v>
      </c>
      <c r="F18581" s="285" t="s">
        <v>3376</v>
      </c>
      <c r="G18581" s="285" t="s">
        <v>2229</v>
      </c>
      <c r="H18581" s="268" t="s">
        <v>692</v>
      </c>
      <c r="I18581" s="268" t="s">
        <v>130</v>
      </c>
      <c r="J18581" s="269">
        <v>-4620.8100000000004</v>
      </c>
      <c r="K18581" s="83" t="str">
        <f>IFERROR(IFERROR(VLOOKUP(I18581,'DE-PARA'!B:D,3,0),VLOOKUP(I18581,'DE-PARA'!C:D,2,0)),"NÃO ENCONTRADO")</f>
        <v>Rescisões Trabalhistas</v>
      </c>
      <c r="L18581" s="50" t="str">
        <f>VLOOKUP(K18581,'Base -Receita-Despesa'!$B:$AS,1,FALSE)</f>
        <v>Rescisões Trabalhistas</v>
      </c>
    </row>
    <row r="18582" spans="1:12" x14ac:dyDescent="0.3">
      <c r="A18582" s="82" t="str">
        <f t="shared" si="580"/>
        <v>2020</v>
      </c>
      <c r="B18582" s="263" t="s">
        <v>2228</v>
      </c>
      <c r="C18582" s="264" t="s">
        <v>138</v>
      </c>
      <c r="D18582" s="74" t="str">
        <f t="shared" si="581"/>
        <v>abr/2020</v>
      </c>
      <c r="E18582" s="267">
        <v>43951</v>
      </c>
      <c r="F18582" s="285">
        <v>890</v>
      </c>
      <c r="G18582" s="285" t="s">
        <v>2229</v>
      </c>
      <c r="H18582" s="268" t="s">
        <v>5177</v>
      </c>
      <c r="I18582" s="268" t="s">
        <v>157</v>
      </c>
      <c r="J18582" s="268">
        <v>-930</v>
      </c>
      <c r="K18582" s="83" t="str">
        <f>IFERROR(IFERROR(VLOOKUP(I18582,'DE-PARA'!B:D,3,0),VLOOKUP(I18582,'DE-PARA'!C:D,2,0)),"NÃO ENCONTRADO")</f>
        <v>Materiais</v>
      </c>
      <c r="L18582" s="50" t="str">
        <f>VLOOKUP(K18582,'Base -Receita-Despesa'!$B:$AS,1,FALSE)</f>
        <v>Materiais</v>
      </c>
    </row>
    <row r="18583" spans="1:12" x14ac:dyDescent="0.3">
      <c r="A18583" s="82" t="str">
        <f t="shared" si="580"/>
        <v>2020</v>
      </c>
      <c r="B18583" s="263" t="s">
        <v>2228</v>
      </c>
      <c r="C18583" s="264" t="s">
        <v>138</v>
      </c>
      <c r="D18583" s="74" t="str">
        <f t="shared" si="581"/>
        <v>abr/2020</v>
      </c>
      <c r="E18583" s="267">
        <v>43951</v>
      </c>
      <c r="F18583" s="285">
        <v>7716</v>
      </c>
      <c r="G18583" s="285" t="s">
        <v>2229</v>
      </c>
      <c r="H18583" s="268" t="s">
        <v>4691</v>
      </c>
      <c r="I18583" s="268" t="s">
        <v>2207</v>
      </c>
      <c r="J18583" s="269">
        <v>-3500</v>
      </c>
      <c r="K18583" s="83" t="str">
        <f>IFERROR(IFERROR(VLOOKUP(I18583,'DE-PARA'!B:D,3,0),VLOOKUP(I18583,'DE-PARA'!C:D,2,0)),"NÃO ENCONTRADO")</f>
        <v>Serviços</v>
      </c>
      <c r="L18583" s="50" t="str">
        <f>VLOOKUP(K18583,'Base -Receita-Despesa'!$B:$AS,1,FALSE)</f>
        <v>Serviços</v>
      </c>
    </row>
    <row r="18584" spans="1:12" x14ac:dyDescent="0.3">
      <c r="A18584" s="82" t="str">
        <f t="shared" si="580"/>
        <v>2020</v>
      </c>
      <c r="B18584" s="263" t="s">
        <v>2228</v>
      </c>
      <c r="C18584" s="264" t="s">
        <v>138</v>
      </c>
      <c r="D18584" s="74" t="str">
        <f t="shared" si="581"/>
        <v>abr/2020</v>
      </c>
      <c r="E18584" s="267">
        <v>43951</v>
      </c>
      <c r="F18584" s="285">
        <v>43181</v>
      </c>
      <c r="G18584" s="285" t="s">
        <v>2229</v>
      </c>
      <c r="H18584" s="268" t="s">
        <v>5237</v>
      </c>
      <c r="I18584" s="268" t="s">
        <v>2182</v>
      </c>
      <c r="J18584" s="268">
        <v>-180</v>
      </c>
      <c r="K18584" s="83" t="str">
        <f>IFERROR(IFERROR(VLOOKUP(I18584,'DE-PARA'!B:D,3,0),VLOOKUP(I18584,'DE-PARA'!C:D,2,0)),"NÃO ENCONTRADO")</f>
        <v>Materiais</v>
      </c>
      <c r="L18584" s="50" t="str">
        <f>VLOOKUP(K18584,'Base -Receita-Despesa'!$B:$AS,1,FALSE)</f>
        <v>Materiais</v>
      </c>
    </row>
    <row r="18585" spans="1:12" x14ac:dyDescent="0.3">
      <c r="A18585" s="82" t="str">
        <f t="shared" si="580"/>
        <v>2020</v>
      </c>
      <c r="B18585" s="263" t="s">
        <v>2228</v>
      </c>
      <c r="C18585" s="264" t="s">
        <v>138</v>
      </c>
      <c r="D18585" s="74" t="str">
        <f t="shared" si="581"/>
        <v>abr/2020</v>
      </c>
      <c r="E18585" s="267">
        <v>43951</v>
      </c>
      <c r="F18585" s="285" t="s">
        <v>3376</v>
      </c>
      <c r="G18585" s="285" t="s">
        <v>2229</v>
      </c>
      <c r="H18585" s="268" t="s">
        <v>5573</v>
      </c>
      <c r="I18585" s="268" t="s">
        <v>130</v>
      </c>
      <c r="J18585" s="269">
        <v>-2372.52</v>
      </c>
      <c r="K18585" s="83" t="str">
        <f>IFERROR(IFERROR(VLOOKUP(I18585,'DE-PARA'!B:D,3,0),VLOOKUP(I18585,'DE-PARA'!C:D,2,0)),"NÃO ENCONTRADO")</f>
        <v>Rescisões Trabalhistas</v>
      </c>
      <c r="L18585" s="50" t="str">
        <f>VLOOKUP(K18585,'Base -Receita-Despesa'!$B:$AS,1,FALSE)</f>
        <v>Rescisões Trabalhistas</v>
      </c>
    </row>
    <row r="18586" spans="1:12" x14ac:dyDescent="0.3">
      <c r="A18586" s="82" t="str">
        <f t="shared" si="580"/>
        <v>2020</v>
      </c>
      <c r="B18586" s="263" t="s">
        <v>2228</v>
      </c>
      <c r="C18586" s="264" t="s">
        <v>138</v>
      </c>
      <c r="D18586" s="74" t="str">
        <f t="shared" si="581"/>
        <v>abr/2020</v>
      </c>
      <c r="E18586" s="267">
        <v>43951</v>
      </c>
      <c r="F18586" s="285" t="s">
        <v>3376</v>
      </c>
      <c r="G18586" s="285" t="s">
        <v>2229</v>
      </c>
      <c r="H18586" s="268" t="s">
        <v>1027</v>
      </c>
      <c r="I18586" s="268" t="s">
        <v>130</v>
      </c>
      <c r="J18586" s="269">
        <v>-24378.3</v>
      </c>
      <c r="K18586" s="83" t="str">
        <f>IFERROR(IFERROR(VLOOKUP(I18586,'DE-PARA'!B:D,3,0),VLOOKUP(I18586,'DE-PARA'!C:D,2,0)),"NÃO ENCONTRADO")</f>
        <v>Rescisões Trabalhistas</v>
      </c>
      <c r="L18586" s="50" t="str">
        <f>VLOOKUP(K18586,'Base -Receita-Despesa'!$B:$AS,1,FALSE)</f>
        <v>Rescisões Trabalhistas</v>
      </c>
    </row>
    <row r="18587" spans="1:12" x14ac:dyDescent="0.3">
      <c r="A18587" s="82" t="str">
        <f t="shared" si="580"/>
        <v>2020</v>
      </c>
      <c r="B18587" s="263" t="s">
        <v>2228</v>
      </c>
      <c r="C18587" s="264" t="s">
        <v>138</v>
      </c>
      <c r="D18587" s="74" t="str">
        <f t="shared" si="581"/>
        <v>abr/2020</v>
      </c>
      <c r="E18587" s="267">
        <v>43951</v>
      </c>
      <c r="F18587" s="285" t="s">
        <v>1261</v>
      </c>
      <c r="G18587" s="285" t="s">
        <v>2229</v>
      </c>
      <c r="H18587" s="268" t="s">
        <v>2250</v>
      </c>
      <c r="I18587" s="268" t="s">
        <v>135</v>
      </c>
      <c r="J18587" s="268">
        <v>-10</v>
      </c>
      <c r="K18587" s="83" t="str">
        <f>IFERROR(IFERROR(VLOOKUP(I18587,'DE-PARA'!B:D,3,0),VLOOKUP(I18587,'DE-PARA'!C:D,2,0)),"NÃO ENCONTRADO")</f>
        <v>Outras Saídas</v>
      </c>
      <c r="L18587" s="50" t="str">
        <f>VLOOKUP(K18587,'Base -Receita-Despesa'!$B:$AS,1,FALSE)</f>
        <v>Outras Saídas</v>
      </c>
    </row>
    <row r="18588" spans="1:12" x14ac:dyDescent="0.3">
      <c r="A18588" s="82" t="str">
        <f t="shared" si="580"/>
        <v>2020</v>
      </c>
      <c r="B18588" s="263" t="s">
        <v>2228</v>
      </c>
      <c r="C18588" s="264" t="s">
        <v>138</v>
      </c>
      <c r="D18588" s="74" t="str">
        <f t="shared" si="581"/>
        <v>abr/2020</v>
      </c>
      <c r="E18588" s="267">
        <v>43951</v>
      </c>
      <c r="F18588" s="285" t="s">
        <v>1261</v>
      </c>
      <c r="G18588" s="285" t="s">
        <v>2229</v>
      </c>
      <c r="H18588" s="268" t="s">
        <v>2250</v>
      </c>
      <c r="I18588" s="268" t="s">
        <v>135</v>
      </c>
      <c r="J18588" s="268">
        <v>-10</v>
      </c>
      <c r="K18588" s="83" t="str">
        <f>IFERROR(IFERROR(VLOOKUP(I18588,'DE-PARA'!B:D,3,0),VLOOKUP(I18588,'DE-PARA'!C:D,2,0)),"NÃO ENCONTRADO")</f>
        <v>Outras Saídas</v>
      </c>
      <c r="L18588" s="50" t="str">
        <f>VLOOKUP(K18588,'Base -Receita-Despesa'!$B:$AS,1,FALSE)</f>
        <v>Outras Saídas</v>
      </c>
    </row>
    <row r="18589" spans="1:12" x14ac:dyDescent="0.3">
      <c r="A18589" s="82" t="str">
        <f t="shared" si="580"/>
        <v>2020</v>
      </c>
      <c r="B18589" s="263" t="s">
        <v>2228</v>
      </c>
      <c r="C18589" s="264" t="s">
        <v>138</v>
      </c>
      <c r="D18589" s="74" t="str">
        <f t="shared" si="581"/>
        <v>abr/2020</v>
      </c>
      <c r="E18589" s="267">
        <v>43951</v>
      </c>
      <c r="F18589" s="285" t="s">
        <v>1261</v>
      </c>
      <c r="G18589" s="285" t="s">
        <v>2229</v>
      </c>
      <c r="H18589" s="268" t="s">
        <v>2250</v>
      </c>
      <c r="I18589" s="268" t="s">
        <v>135</v>
      </c>
      <c r="J18589" s="268">
        <v>-10</v>
      </c>
      <c r="K18589" s="83" t="str">
        <f>IFERROR(IFERROR(VLOOKUP(I18589,'DE-PARA'!B:D,3,0),VLOOKUP(I18589,'DE-PARA'!C:D,2,0)),"NÃO ENCONTRADO")</f>
        <v>Outras Saídas</v>
      </c>
      <c r="L18589" s="50" t="str">
        <f>VLOOKUP(K18589,'Base -Receita-Despesa'!$B:$AS,1,FALSE)</f>
        <v>Outras Saídas</v>
      </c>
    </row>
    <row r="18590" spans="1:12" x14ac:dyDescent="0.3">
      <c r="A18590" s="82" t="str">
        <f t="shared" si="580"/>
        <v>2020</v>
      </c>
      <c r="B18590" s="263" t="s">
        <v>2228</v>
      </c>
      <c r="C18590" s="264" t="s">
        <v>138</v>
      </c>
      <c r="D18590" s="74" t="str">
        <f t="shared" si="581"/>
        <v>abr/2020</v>
      </c>
      <c r="E18590" s="267">
        <v>43951</v>
      </c>
      <c r="F18590" s="285" t="s">
        <v>1261</v>
      </c>
      <c r="G18590" s="285" t="s">
        <v>2229</v>
      </c>
      <c r="H18590" s="268" t="s">
        <v>2250</v>
      </c>
      <c r="I18590" s="268" t="s">
        <v>135</v>
      </c>
      <c r="J18590" s="268">
        <v>-10</v>
      </c>
      <c r="K18590" s="83" t="str">
        <f>IFERROR(IFERROR(VLOOKUP(I18590,'DE-PARA'!B:D,3,0),VLOOKUP(I18590,'DE-PARA'!C:D,2,0)),"NÃO ENCONTRADO")</f>
        <v>Outras Saídas</v>
      </c>
      <c r="L18590" s="50" t="str">
        <f>VLOOKUP(K18590,'Base -Receita-Despesa'!$B:$AS,1,FALSE)</f>
        <v>Outras Saídas</v>
      </c>
    </row>
    <row r="18591" spans="1:12" x14ac:dyDescent="0.3">
      <c r="A18591" s="82" t="str">
        <f t="shared" si="580"/>
        <v>2020</v>
      </c>
      <c r="B18591" s="263" t="s">
        <v>2228</v>
      </c>
      <c r="C18591" s="264" t="s">
        <v>138</v>
      </c>
      <c r="D18591" s="74" t="str">
        <f t="shared" si="581"/>
        <v>abr/2020</v>
      </c>
      <c r="E18591" s="267">
        <v>43951</v>
      </c>
      <c r="F18591" s="285" t="s">
        <v>1261</v>
      </c>
      <c r="G18591" s="285" t="s">
        <v>2229</v>
      </c>
      <c r="H18591" s="268" t="s">
        <v>2250</v>
      </c>
      <c r="I18591" s="268" t="s">
        <v>135</v>
      </c>
      <c r="J18591" s="268">
        <v>-10</v>
      </c>
      <c r="K18591" s="83" t="str">
        <f>IFERROR(IFERROR(VLOOKUP(I18591,'DE-PARA'!B:D,3,0),VLOOKUP(I18591,'DE-PARA'!C:D,2,0)),"NÃO ENCONTRADO")</f>
        <v>Outras Saídas</v>
      </c>
      <c r="L18591" s="50" t="str">
        <f>VLOOKUP(K18591,'Base -Receita-Despesa'!$B:$AS,1,FALSE)</f>
        <v>Outras Saídas</v>
      </c>
    </row>
    <row r="18592" spans="1:12" x14ac:dyDescent="0.3">
      <c r="A18592" s="82" t="str">
        <f t="shared" si="580"/>
        <v>2020</v>
      </c>
      <c r="B18592" s="263" t="s">
        <v>2228</v>
      </c>
      <c r="C18592" s="264" t="s">
        <v>138</v>
      </c>
      <c r="D18592" s="74" t="str">
        <f t="shared" si="581"/>
        <v>abr/2020</v>
      </c>
      <c r="E18592" s="267">
        <v>43951</v>
      </c>
      <c r="F18592" s="285" t="s">
        <v>1261</v>
      </c>
      <c r="G18592" s="285" t="s">
        <v>2229</v>
      </c>
      <c r="H18592" s="268" t="s">
        <v>2250</v>
      </c>
      <c r="I18592" s="268" t="s">
        <v>135</v>
      </c>
      <c r="J18592" s="268">
        <v>-10</v>
      </c>
      <c r="K18592" s="83" t="str">
        <f>IFERROR(IFERROR(VLOOKUP(I18592,'DE-PARA'!B:D,3,0),VLOOKUP(I18592,'DE-PARA'!C:D,2,0)),"NÃO ENCONTRADO")</f>
        <v>Outras Saídas</v>
      </c>
      <c r="L18592" s="50" t="str">
        <f>VLOOKUP(K18592,'Base -Receita-Despesa'!$B:$AS,1,FALSE)</f>
        <v>Outras Saídas</v>
      </c>
    </row>
    <row r="18593" spans="1:12" x14ac:dyDescent="0.3">
      <c r="A18593" s="82" t="str">
        <f t="shared" si="580"/>
        <v>2020</v>
      </c>
      <c r="B18593" s="263" t="s">
        <v>2228</v>
      </c>
      <c r="C18593" s="264" t="s">
        <v>138</v>
      </c>
      <c r="D18593" s="74" t="str">
        <f t="shared" si="581"/>
        <v>abr/2020</v>
      </c>
      <c r="E18593" s="267">
        <v>43951</v>
      </c>
      <c r="F18593" s="285" t="s">
        <v>1261</v>
      </c>
      <c r="G18593" s="285" t="s">
        <v>2229</v>
      </c>
      <c r="H18593" s="268" t="s">
        <v>2250</v>
      </c>
      <c r="I18593" s="268" t="s">
        <v>135</v>
      </c>
      <c r="J18593" s="268">
        <v>-10</v>
      </c>
      <c r="K18593" s="83" t="str">
        <f>IFERROR(IFERROR(VLOOKUP(I18593,'DE-PARA'!B:D,3,0),VLOOKUP(I18593,'DE-PARA'!C:D,2,0)),"NÃO ENCONTRADO")</f>
        <v>Outras Saídas</v>
      </c>
      <c r="L18593" s="50" t="str">
        <f>VLOOKUP(K18593,'Base -Receita-Despesa'!$B:$AS,1,FALSE)</f>
        <v>Outras Saídas</v>
      </c>
    </row>
    <row r="18594" spans="1:12" x14ac:dyDescent="0.3">
      <c r="A18594" s="82" t="str">
        <f t="shared" si="580"/>
        <v>2020</v>
      </c>
      <c r="B18594" s="263" t="s">
        <v>2228</v>
      </c>
      <c r="C18594" s="264" t="s">
        <v>138</v>
      </c>
      <c r="D18594" s="74" t="str">
        <f t="shared" si="581"/>
        <v>abr/2020</v>
      </c>
      <c r="E18594" s="267">
        <v>43951</v>
      </c>
      <c r="F18594" s="285" t="s">
        <v>1261</v>
      </c>
      <c r="G18594" s="285" t="s">
        <v>2229</v>
      </c>
      <c r="H18594" s="268" t="s">
        <v>2250</v>
      </c>
      <c r="I18594" s="268" t="s">
        <v>135</v>
      </c>
      <c r="J18594" s="268">
        <v>-10</v>
      </c>
      <c r="K18594" s="83" t="str">
        <f>IFERROR(IFERROR(VLOOKUP(I18594,'DE-PARA'!B:D,3,0),VLOOKUP(I18594,'DE-PARA'!C:D,2,0)),"NÃO ENCONTRADO")</f>
        <v>Outras Saídas</v>
      </c>
      <c r="L18594" s="50" t="str">
        <f>VLOOKUP(K18594,'Base -Receita-Despesa'!$B:$AS,1,FALSE)</f>
        <v>Outras Saídas</v>
      </c>
    </row>
    <row r="18595" spans="1:12" x14ac:dyDescent="0.3">
      <c r="A18595" s="82" t="str">
        <f t="shared" si="580"/>
        <v>2020</v>
      </c>
      <c r="B18595" s="263" t="s">
        <v>2228</v>
      </c>
      <c r="C18595" s="264" t="s">
        <v>138</v>
      </c>
      <c r="D18595" s="74" t="str">
        <f t="shared" si="581"/>
        <v>abr/2020</v>
      </c>
      <c r="E18595" s="267">
        <v>43951</v>
      </c>
      <c r="F18595" s="285" t="s">
        <v>1070</v>
      </c>
      <c r="G18595" s="285" t="s">
        <v>2229</v>
      </c>
      <c r="H18595" s="268" t="s">
        <v>1071</v>
      </c>
      <c r="I18595" s="268" t="s">
        <v>2237</v>
      </c>
      <c r="J18595" s="269">
        <v>186252.22</v>
      </c>
      <c r="K18595" s="83" t="str">
        <f>IFERROR(IFERROR(VLOOKUP(I18595,'DE-PARA'!B:D,3,0),VLOOKUP(I18595,'DE-PARA'!C:D,2,0)),"NÃO ENCONTRADO")</f>
        <v>Entrada Conta Aplicação (+)</v>
      </c>
      <c r="L18595" s="50" t="str">
        <f>VLOOKUP(K18595,'Base -Receita-Despesa'!$B:$AS,1,FALSE)</f>
        <v>ENTRADA CONTA APLICAÇÃO (+)</v>
      </c>
    </row>
    <row r="18596" spans="1:12" x14ac:dyDescent="0.3">
      <c r="A18596" s="82" t="str">
        <f t="shared" si="580"/>
        <v>2020</v>
      </c>
      <c r="B18596" s="263" t="s">
        <v>2240</v>
      </c>
      <c r="C18596" s="264" t="s">
        <v>138</v>
      </c>
      <c r="D18596" s="74" t="str">
        <f t="shared" si="581"/>
        <v>abr/2020</v>
      </c>
      <c r="E18596" s="267">
        <v>43951</v>
      </c>
      <c r="F18596" s="285" t="s">
        <v>5181</v>
      </c>
      <c r="G18596" s="285" t="s">
        <v>2229</v>
      </c>
      <c r="H18596" s="268" t="s">
        <v>5575</v>
      </c>
      <c r="I18596" s="268" t="s">
        <v>2171</v>
      </c>
      <c r="J18596" s="287">
        <v>8124.42</v>
      </c>
      <c r="K18596" s="83" t="str">
        <f>IFERROR(IFERROR(VLOOKUP(I18596,'DE-PARA'!B:D,3,0),VLOOKUP(I18596,'DE-PARA'!C:D,2,0)),"NÃO ENCONTRADO")</f>
        <v>Rendimentos sobre Aplicações Financeiras</v>
      </c>
      <c r="L18596" s="50" t="str">
        <f>VLOOKUP(K18596,'Base -Receita-Despesa'!$B:$AS,1,FALSE)</f>
        <v>Rendimentos sobre Aplicações Financeiras</v>
      </c>
    </row>
    <row r="18597" spans="1:12" x14ac:dyDescent="0.3">
      <c r="A18597" s="82" t="str">
        <f t="shared" si="580"/>
        <v>2020</v>
      </c>
      <c r="B18597" s="263" t="s">
        <v>2228</v>
      </c>
      <c r="C18597" s="264" t="s">
        <v>138</v>
      </c>
      <c r="D18597" s="74" t="str">
        <f t="shared" si="581"/>
        <v>abr/2020</v>
      </c>
      <c r="E18597" s="267">
        <v>43951</v>
      </c>
      <c r="F18597" s="285" t="s">
        <v>5181</v>
      </c>
      <c r="G18597" s="285" t="s">
        <v>2229</v>
      </c>
      <c r="H18597" s="268" t="s">
        <v>5575</v>
      </c>
      <c r="I18597" s="268" t="s">
        <v>2171</v>
      </c>
      <c r="J18597" s="269">
        <v>7284.67</v>
      </c>
      <c r="K18597" s="83" t="str">
        <f>IFERROR(IFERROR(VLOOKUP(I18597,'DE-PARA'!B:D,3,0),VLOOKUP(I18597,'DE-PARA'!C:D,2,0)),"NÃO ENCONTRADO")</f>
        <v>Rendimentos sobre Aplicações Financeiras</v>
      </c>
      <c r="L18597" s="50" t="str">
        <f>VLOOKUP(K18597,'Base -Receita-Despesa'!$B:$AS,1,FALSE)</f>
        <v>Rendimentos sobre Aplicações Financeiras</v>
      </c>
    </row>
    <row r="18598" spans="1:12" x14ac:dyDescent="0.3">
      <c r="A18598" s="82" t="str">
        <f t="shared" si="580"/>
        <v>2020</v>
      </c>
      <c r="B18598" s="263" t="s">
        <v>2228</v>
      </c>
      <c r="C18598" s="264" t="s">
        <v>138</v>
      </c>
      <c r="D18598" s="74" t="str">
        <f t="shared" si="581"/>
        <v>mai/2020</v>
      </c>
      <c r="E18598" s="267">
        <v>43955</v>
      </c>
      <c r="F18598" s="285">
        <v>1303</v>
      </c>
      <c r="G18598" s="285" t="s">
        <v>2229</v>
      </c>
      <c r="H18598" s="268" t="s">
        <v>3467</v>
      </c>
      <c r="I18598" s="268" t="s">
        <v>157</v>
      </c>
      <c r="J18598" s="269">
        <v>-3197.99</v>
      </c>
      <c r="K18598" s="83" t="str">
        <f>IFERROR(IFERROR(VLOOKUP(I18598,'DE-PARA'!B:D,3,0),VLOOKUP(I18598,'DE-PARA'!C:D,2,0)),"NÃO ENCONTRADO")</f>
        <v>Materiais</v>
      </c>
      <c r="L18598" s="50" t="str">
        <f>VLOOKUP(K18598,'Base -Receita-Despesa'!$B:$AS,1,FALSE)</f>
        <v>Materiais</v>
      </c>
    </row>
    <row r="18599" spans="1:12" x14ac:dyDescent="0.3">
      <c r="A18599" s="82" t="str">
        <f t="shared" si="580"/>
        <v>2020</v>
      </c>
      <c r="B18599" s="263" t="s">
        <v>2228</v>
      </c>
      <c r="C18599" s="264" t="s">
        <v>138</v>
      </c>
      <c r="D18599" s="74" t="str">
        <f t="shared" si="581"/>
        <v>mai/2020</v>
      </c>
      <c r="E18599" s="267">
        <v>43955</v>
      </c>
      <c r="F18599" s="285">
        <v>1304</v>
      </c>
      <c r="G18599" s="285" t="s">
        <v>2229</v>
      </c>
      <c r="H18599" s="268" t="s">
        <v>3467</v>
      </c>
      <c r="I18599" s="268" t="s">
        <v>157</v>
      </c>
      <c r="J18599" s="269">
        <v>-9541.6200000000008</v>
      </c>
      <c r="K18599" s="83" t="str">
        <f>IFERROR(IFERROR(VLOOKUP(I18599,'DE-PARA'!B:D,3,0),VLOOKUP(I18599,'DE-PARA'!C:D,2,0)),"NÃO ENCONTRADO")</f>
        <v>Materiais</v>
      </c>
      <c r="L18599" s="50" t="str">
        <f>VLOOKUP(K18599,'Base -Receita-Despesa'!$B:$AS,1,FALSE)</f>
        <v>Materiais</v>
      </c>
    </row>
    <row r="18600" spans="1:12" x14ac:dyDescent="0.3">
      <c r="A18600" s="82" t="str">
        <f t="shared" si="580"/>
        <v>2020</v>
      </c>
      <c r="B18600" s="263" t="s">
        <v>2228</v>
      </c>
      <c r="C18600" s="264" t="s">
        <v>138</v>
      </c>
      <c r="D18600" s="74" t="str">
        <f t="shared" si="581"/>
        <v>mai/2020</v>
      </c>
      <c r="E18600" s="267">
        <v>43955</v>
      </c>
      <c r="F18600" s="285">
        <v>1305</v>
      </c>
      <c r="G18600" s="285" t="s">
        <v>2229</v>
      </c>
      <c r="H18600" s="268" t="s">
        <v>3467</v>
      </c>
      <c r="I18600" s="268" t="s">
        <v>157</v>
      </c>
      <c r="J18600" s="269">
        <v>-7731.96</v>
      </c>
      <c r="K18600" s="83" t="str">
        <f>IFERROR(IFERROR(VLOOKUP(I18600,'DE-PARA'!B:D,3,0),VLOOKUP(I18600,'DE-PARA'!C:D,2,0)),"NÃO ENCONTRADO")</f>
        <v>Materiais</v>
      </c>
      <c r="L18600" s="50" t="str">
        <f>VLOOKUP(K18600,'Base -Receita-Despesa'!$B:$AS,1,FALSE)</f>
        <v>Materiais</v>
      </c>
    </row>
    <row r="18601" spans="1:12" x14ac:dyDescent="0.3">
      <c r="A18601" s="82" t="str">
        <f t="shared" si="580"/>
        <v>2020</v>
      </c>
      <c r="B18601" s="263" t="s">
        <v>2228</v>
      </c>
      <c r="C18601" s="264" t="s">
        <v>138</v>
      </c>
      <c r="D18601" s="74" t="str">
        <f t="shared" si="581"/>
        <v>mai/2020</v>
      </c>
      <c r="E18601" s="267">
        <v>43955</v>
      </c>
      <c r="F18601" s="326">
        <v>41477</v>
      </c>
      <c r="G18601" s="285" t="s">
        <v>2229</v>
      </c>
      <c r="H18601" s="268" t="s">
        <v>5336</v>
      </c>
      <c r="I18601" s="268" t="s">
        <v>120</v>
      </c>
      <c r="J18601" s="269">
        <v>-1574.64</v>
      </c>
      <c r="K18601" s="83" t="str">
        <f>IFERROR(IFERROR(VLOOKUP(I18601,'DE-PARA'!B:D,3,0),VLOOKUP(I18601,'DE-PARA'!C:D,2,0)),"NÃO ENCONTRADO")</f>
        <v>Serviços</v>
      </c>
      <c r="L18601" s="50" t="str">
        <f>VLOOKUP(K18601,'Base -Receita-Despesa'!$B:$AS,1,FALSE)</f>
        <v>Serviços</v>
      </c>
    </row>
    <row r="18602" spans="1:12" x14ac:dyDescent="0.3">
      <c r="A18602" s="82" t="str">
        <f t="shared" ref="A18602:A18665" si="582">IF(K18602="NÃO ENCONTRADO",0,RIGHT(D18602,4))</f>
        <v>2020</v>
      </c>
      <c r="B18602" s="263" t="s">
        <v>2228</v>
      </c>
      <c r="C18602" s="264" t="s">
        <v>138</v>
      </c>
      <c r="D18602" s="74" t="str">
        <f t="shared" si="581"/>
        <v>mai/2020</v>
      </c>
      <c r="E18602" s="267">
        <v>43955</v>
      </c>
      <c r="F18602" s="285">
        <v>115639</v>
      </c>
      <c r="G18602" s="285" t="s">
        <v>2229</v>
      </c>
      <c r="H18602" s="268" t="s">
        <v>528</v>
      </c>
      <c r="I18602" s="268" t="s">
        <v>2182</v>
      </c>
      <c r="J18602" s="269">
        <v>-16000</v>
      </c>
      <c r="K18602" s="83" t="str">
        <f>IFERROR(IFERROR(VLOOKUP(I18602,'DE-PARA'!B:D,3,0),VLOOKUP(I18602,'DE-PARA'!C:D,2,0)),"NÃO ENCONTRADO")</f>
        <v>Materiais</v>
      </c>
      <c r="L18602" s="50" t="str">
        <f>VLOOKUP(K18602,'Base -Receita-Despesa'!$B:$AS,1,FALSE)</f>
        <v>Materiais</v>
      </c>
    </row>
    <row r="18603" spans="1:12" x14ac:dyDescent="0.3">
      <c r="A18603" s="82" t="str">
        <f t="shared" si="582"/>
        <v>2020</v>
      </c>
      <c r="B18603" s="263" t="s">
        <v>2228</v>
      </c>
      <c r="C18603" s="264" t="s">
        <v>138</v>
      </c>
      <c r="D18603" s="74" t="str">
        <f t="shared" si="581"/>
        <v>mai/2020</v>
      </c>
      <c r="E18603" s="267">
        <v>43955</v>
      </c>
      <c r="F18603" s="285">
        <v>1.26025420125085E+16</v>
      </c>
      <c r="G18603" s="285" t="s">
        <v>2229</v>
      </c>
      <c r="H18603" s="268" t="s">
        <v>2668</v>
      </c>
      <c r="I18603" s="268" t="s">
        <v>540</v>
      </c>
      <c r="J18603" s="268">
        <v>-155.31</v>
      </c>
      <c r="K18603" s="83" t="str">
        <f>IFERROR(IFERROR(VLOOKUP(I18603,'DE-PARA'!B:D,3,0),VLOOKUP(I18603,'DE-PARA'!C:D,2,0)),"NÃO ENCONTRADO")</f>
        <v>Tributos, Taxas e Contribuições</v>
      </c>
      <c r="L18603" s="50" t="str">
        <f>VLOOKUP(K18603,'Base -Receita-Despesa'!$B:$AS,1,FALSE)</f>
        <v>Tributos, Taxas e Contribuições</v>
      </c>
    </row>
    <row r="18604" spans="1:12" x14ac:dyDescent="0.3">
      <c r="A18604" s="82" t="str">
        <f t="shared" si="582"/>
        <v>2020</v>
      </c>
      <c r="B18604" s="263" t="s">
        <v>2228</v>
      </c>
      <c r="C18604" s="264" t="s">
        <v>138</v>
      </c>
      <c r="D18604" s="74" t="str">
        <f t="shared" si="581"/>
        <v>mai/2020</v>
      </c>
      <c r="E18604" s="267">
        <v>43955</v>
      </c>
      <c r="F18604" s="285" t="s">
        <v>4412</v>
      </c>
      <c r="G18604" s="285" t="s">
        <v>2229</v>
      </c>
      <c r="H18604" s="268" t="s">
        <v>1787</v>
      </c>
      <c r="I18604" s="268" t="s">
        <v>128</v>
      </c>
      <c r="J18604" s="269">
        <v>-3658.65</v>
      </c>
      <c r="K18604" s="83" t="str">
        <f>IFERROR(IFERROR(VLOOKUP(I18604,'DE-PARA'!B:D,3,0),VLOOKUP(I18604,'DE-PARA'!C:D,2,0)),"NÃO ENCONTRADO")</f>
        <v>Encargos sobre Folha de Pagamento</v>
      </c>
      <c r="L18604" s="50" t="str">
        <f>VLOOKUP(K18604,'Base -Receita-Despesa'!$B:$AS,1,FALSE)</f>
        <v>Encargos sobre Folha de Pagamento</v>
      </c>
    </row>
    <row r="18605" spans="1:12" x14ac:dyDescent="0.3">
      <c r="A18605" s="82" t="str">
        <f t="shared" si="582"/>
        <v>2020</v>
      </c>
      <c r="B18605" s="263" t="s">
        <v>2228</v>
      </c>
      <c r="C18605" s="264" t="s">
        <v>138</v>
      </c>
      <c r="D18605" s="74" t="str">
        <f t="shared" si="581"/>
        <v>mai/2020</v>
      </c>
      <c r="E18605" s="267">
        <v>43955</v>
      </c>
      <c r="F18605" s="285" t="s">
        <v>1267</v>
      </c>
      <c r="G18605" s="285" t="s">
        <v>2229</v>
      </c>
      <c r="H18605" s="268" t="s">
        <v>5576</v>
      </c>
      <c r="I18605" s="268" t="s">
        <v>160</v>
      </c>
      <c r="J18605" s="269">
        <v>-3000</v>
      </c>
      <c r="K18605" s="83" t="str">
        <f>IFERROR(IFERROR(VLOOKUP(I18605,'DE-PARA'!B:D,3,0),VLOOKUP(I18605,'DE-PARA'!C:D,2,0)),"NÃO ENCONTRADO")</f>
        <v>Outras Saídas</v>
      </c>
      <c r="L18605" s="50" t="str">
        <f>VLOOKUP(K18605,'Base -Receita-Despesa'!$B:$AS,1,FALSE)</f>
        <v>Outras Saídas</v>
      </c>
    </row>
    <row r="18606" spans="1:12" x14ac:dyDescent="0.3">
      <c r="A18606" s="82" t="str">
        <f t="shared" si="582"/>
        <v>2020</v>
      </c>
      <c r="B18606" s="263" t="s">
        <v>2228</v>
      </c>
      <c r="C18606" s="264" t="s">
        <v>138</v>
      </c>
      <c r="D18606" s="74" t="str">
        <f t="shared" si="581"/>
        <v>mai/2020</v>
      </c>
      <c r="E18606" s="267">
        <v>43955</v>
      </c>
      <c r="F18606" s="285">
        <v>15599311</v>
      </c>
      <c r="G18606" s="285" t="s">
        <v>2229</v>
      </c>
      <c r="H18606" s="268" t="s">
        <v>5577</v>
      </c>
      <c r="I18606" s="268" t="s">
        <v>2191</v>
      </c>
      <c r="J18606" s="269">
        <v>-12044</v>
      </c>
      <c r="K18606" s="83" t="str">
        <f>IFERROR(IFERROR(VLOOKUP(I18606,'DE-PARA'!B:D,3,0),VLOOKUP(I18606,'DE-PARA'!C:D,2,0)),"NÃO ENCONTRADO")</f>
        <v>Materiais</v>
      </c>
      <c r="L18606" s="50" t="str">
        <f>VLOOKUP(K18606,'Base -Receita-Despesa'!$B:$AS,1,FALSE)</f>
        <v>Materiais</v>
      </c>
    </row>
    <row r="18607" spans="1:12" x14ac:dyDescent="0.3">
      <c r="A18607" s="82" t="str">
        <f t="shared" si="582"/>
        <v>2020</v>
      </c>
      <c r="B18607" s="263" t="s">
        <v>2228</v>
      </c>
      <c r="C18607" s="264" t="s">
        <v>138</v>
      </c>
      <c r="D18607" s="74" t="str">
        <f t="shared" si="581"/>
        <v>mai/2020</v>
      </c>
      <c r="E18607" s="267">
        <v>43955</v>
      </c>
      <c r="F18607" s="285">
        <v>5</v>
      </c>
      <c r="G18607" s="285" t="s">
        <v>2229</v>
      </c>
      <c r="H18607" s="268" t="s">
        <v>5293</v>
      </c>
      <c r="I18607" s="268" t="s">
        <v>2177</v>
      </c>
      <c r="J18607" s="269">
        <v>-14000</v>
      </c>
      <c r="K18607" s="83" t="str">
        <f>IFERROR(IFERROR(VLOOKUP(I18607,'DE-PARA'!B:D,3,0),VLOOKUP(I18607,'DE-PARA'!C:D,2,0)),"NÃO ENCONTRADO")</f>
        <v>Pessoal</v>
      </c>
      <c r="L18607" s="50" t="str">
        <f>VLOOKUP(K18607,'Base -Receita-Despesa'!$B:$AS,1,FALSE)</f>
        <v>Pessoal</v>
      </c>
    </row>
    <row r="18608" spans="1:12" x14ac:dyDescent="0.3">
      <c r="A18608" s="82" t="str">
        <f t="shared" si="582"/>
        <v>2020</v>
      </c>
      <c r="B18608" s="263" t="s">
        <v>2228</v>
      </c>
      <c r="C18608" s="264" t="s">
        <v>138</v>
      </c>
      <c r="D18608" s="74" t="str">
        <f t="shared" si="581"/>
        <v>mai/2020</v>
      </c>
      <c r="E18608" s="267">
        <v>43955</v>
      </c>
      <c r="F18608" s="285" t="s">
        <v>3376</v>
      </c>
      <c r="G18608" s="285" t="s">
        <v>2229</v>
      </c>
      <c r="H18608" s="268" t="s">
        <v>1787</v>
      </c>
      <c r="I18608" s="268" t="s">
        <v>130</v>
      </c>
      <c r="J18608" s="269">
        <v>-8948.27</v>
      </c>
      <c r="K18608" s="83" t="str">
        <f>IFERROR(IFERROR(VLOOKUP(I18608,'DE-PARA'!B:D,3,0),VLOOKUP(I18608,'DE-PARA'!C:D,2,0)),"NÃO ENCONTRADO")</f>
        <v>Rescisões Trabalhistas</v>
      </c>
      <c r="L18608" s="50" t="str">
        <f>VLOOKUP(K18608,'Base -Receita-Despesa'!$B:$AS,1,FALSE)</f>
        <v>Rescisões Trabalhistas</v>
      </c>
    </row>
    <row r="18609" spans="1:12" x14ac:dyDescent="0.3">
      <c r="A18609" s="82" t="str">
        <f t="shared" si="582"/>
        <v>2020</v>
      </c>
      <c r="B18609" s="263" t="s">
        <v>2228</v>
      </c>
      <c r="C18609" s="264" t="s">
        <v>138</v>
      </c>
      <c r="D18609" s="74" t="str">
        <f t="shared" si="581"/>
        <v>mai/2020</v>
      </c>
      <c r="E18609" s="267">
        <v>43955</v>
      </c>
      <c r="F18609" s="285" t="s">
        <v>1070</v>
      </c>
      <c r="G18609" s="285" t="s">
        <v>2229</v>
      </c>
      <c r="H18609" s="268" t="s">
        <v>1071</v>
      </c>
      <c r="I18609" s="268" t="s">
        <v>2237</v>
      </c>
      <c r="J18609" s="269">
        <v>79852.44</v>
      </c>
      <c r="K18609" s="83" t="str">
        <f>IFERROR(IFERROR(VLOOKUP(I18609,'DE-PARA'!B:D,3,0),VLOOKUP(I18609,'DE-PARA'!C:D,2,0)),"NÃO ENCONTRADO")</f>
        <v>Entrada Conta Aplicação (+)</v>
      </c>
      <c r="L18609" s="50" t="str">
        <f>VLOOKUP(K18609,'Base -Receita-Despesa'!$B:$AS,1,FALSE)</f>
        <v>ENTRADA CONTA APLICAÇÃO (+)</v>
      </c>
    </row>
    <row r="18610" spans="1:12" x14ac:dyDescent="0.3">
      <c r="A18610" s="82" t="str">
        <f t="shared" si="582"/>
        <v>2020</v>
      </c>
      <c r="B18610" s="263" t="s">
        <v>2228</v>
      </c>
      <c r="C18610" s="264" t="s">
        <v>138</v>
      </c>
      <c r="D18610" s="74" t="str">
        <f t="shared" si="581"/>
        <v>mai/2020</v>
      </c>
      <c r="E18610" s="267">
        <v>43956</v>
      </c>
      <c r="F18610" s="285" t="s">
        <v>4412</v>
      </c>
      <c r="G18610" s="285" t="s">
        <v>2229</v>
      </c>
      <c r="H18610" s="268" t="s">
        <v>3532</v>
      </c>
      <c r="I18610" s="268" t="s">
        <v>130</v>
      </c>
      <c r="J18610" s="268">
        <v>-900.08</v>
      </c>
      <c r="K18610" s="83" t="str">
        <f>IFERROR(IFERROR(VLOOKUP(I18610,'DE-PARA'!B:D,3,0),VLOOKUP(I18610,'DE-PARA'!C:D,2,0)),"NÃO ENCONTRADO")</f>
        <v>Rescisões Trabalhistas</v>
      </c>
      <c r="L18610" s="50" t="str">
        <f>VLOOKUP(K18610,'Base -Receita-Despesa'!$B:$AS,1,FALSE)</f>
        <v>Rescisões Trabalhistas</v>
      </c>
    </row>
    <row r="18611" spans="1:12" x14ac:dyDescent="0.3">
      <c r="A18611" s="82" t="str">
        <f t="shared" si="582"/>
        <v>2020</v>
      </c>
      <c r="B18611" s="263" t="s">
        <v>2228</v>
      </c>
      <c r="C18611" s="264" t="s">
        <v>138</v>
      </c>
      <c r="D18611" s="74" t="str">
        <f t="shared" si="581"/>
        <v>mai/2020</v>
      </c>
      <c r="E18611" s="267">
        <v>43956</v>
      </c>
      <c r="F18611" s="285">
        <v>2655447</v>
      </c>
      <c r="G18611" s="285" t="s">
        <v>2229</v>
      </c>
      <c r="H18611" s="268" t="s">
        <v>2784</v>
      </c>
      <c r="I18611" s="268" t="s">
        <v>164</v>
      </c>
      <c r="J18611" s="268">
        <v>-44.19</v>
      </c>
      <c r="K18611" s="83" t="str">
        <f>IFERROR(IFERROR(VLOOKUP(I18611,'DE-PARA'!B:D,3,0),VLOOKUP(I18611,'DE-PARA'!C:D,2,0)),"NÃO ENCONTRADO")</f>
        <v>Concessionárias (água, luz e telefone)</v>
      </c>
      <c r="L18611" s="50" t="str">
        <f>VLOOKUP(K18611,'Base -Receita-Despesa'!$B:$AS,1,FALSE)</f>
        <v>Concessionárias (água, luz e telefone)</v>
      </c>
    </row>
    <row r="18612" spans="1:12" x14ac:dyDescent="0.3">
      <c r="A18612" s="82" t="str">
        <f t="shared" si="582"/>
        <v>2020</v>
      </c>
      <c r="B18612" s="263" t="s">
        <v>2228</v>
      </c>
      <c r="C18612" s="264" t="s">
        <v>138</v>
      </c>
      <c r="D18612" s="74" t="str">
        <f t="shared" si="581"/>
        <v>mai/2020</v>
      </c>
      <c r="E18612" s="267">
        <v>43956</v>
      </c>
      <c r="F18612" s="285">
        <v>9881</v>
      </c>
      <c r="G18612" s="285" t="s">
        <v>2229</v>
      </c>
      <c r="H18612" s="268" t="s">
        <v>5274</v>
      </c>
      <c r="I18612" s="268" t="s">
        <v>2188</v>
      </c>
      <c r="J18612" s="268">
        <v>-129.91</v>
      </c>
      <c r="K18612" s="83" t="str">
        <f>IFERROR(IFERROR(VLOOKUP(I18612,'DE-PARA'!B:D,3,0),VLOOKUP(I18612,'DE-PARA'!C:D,2,0)),"NÃO ENCONTRADO")</f>
        <v>Materiais</v>
      </c>
      <c r="L18612" s="50" t="str">
        <f>VLOOKUP(K18612,'Base -Receita-Despesa'!$B:$AS,1,FALSE)</f>
        <v>Materiais</v>
      </c>
    </row>
    <row r="18613" spans="1:12" x14ac:dyDescent="0.3">
      <c r="A18613" s="82" t="str">
        <f t="shared" si="582"/>
        <v>2020</v>
      </c>
      <c r="B18613" s="263" t="s">
        <v>2228</v>
      </c>
      <c r="C18613" s="264" t="s">
        <v>138</v>
      </c>
      <c r="D18613" s="74" t="str">
        <f t="shared" si="581"/>
        <v>mai/2020</v>
      </c>
      <c r="E18613" s="267">
        <v>43956</v>
      </c>
      <c r="F18613" s="285">
        <v>71</v>
      </c>
      <c r="G18613" s="285" t="s">
        <v>2229</v>
      </c>
      <c r="H18613" s="268" t="s">
        <v>5392</v>
      </c>
      <c r="I18613" s="268" t="s">
        <v>2177</v>
      </c>
      <c r="J18613" s="269">
        <v>-20000</v>
      </c>
      <c r="K18613" s="83" t="str">
        <f>IFERROR(IFERROR(VLOOKUP(I18613,'DE-PARA'!B:D,3,0),VLOOKUP(I18613,'DE-PARA'!C:D,2,0)),"NÃO ENCONTRADO")</f>
        <v>Pessoal</v>
      </c>
      <c r="L18613" s="50" t="str">
        <f>VLOOKUP(K18613,'Base -Receita-Despesa'!$B:$AS,1,FALSE)</f>
        <v>Pessoal</v>
      </c>
    </row>
    <row r="18614" spans="1:12" x14ac:dyDescent="0.3">
      <c r="A18614" s="82" t="str">
        <f t="shared" si="582"/>
        <v>2020</v>
      </c>
      <c r="B18614" s="263" t="s">
        <v>2228</v>
      </c>
      <c r="C18614" s="264" t="s">
        <v>138</v>
      </c>
      <c r="D18614" s="74" t="str">
        <f t="shared" si="581"/>
        <v>mai/2020</v>
      </c>
      <c r="E18614" s="267">
        <v>43956</v>
      </c>
      <c r="F18614" s="285" t="s">
        <v>139</v>
      </c>
      <c r="G18614" s="285" t="s">
        <v>2229</v>
      </c>
      <c r="H18614" s="268" t="s">
        <v>5380</v>
      </c>
      <c r="I18614" s="268" t="s">
        <v>141</v>
      </c>
      <c r="J18614" s="269">
        <v>-1007.33</v>
      </c>
      <c r="K18614" s="83" t="str">
        <f>IFERROR(IFERROR(VLOOKUP(I18614,'DE-PARA'!B:D,3,0),VLOOKUP(I18614,'DE-PARA'!C:D,2,0)),"NÃO ENCONTRADO")</f>
        <v>Pessoal</v>
      </c>
      <c r="L18614" s="50" t="str">
        <f>VLOOKUP(K18614,'Base -Receita-Despesa'!$B:$AS,1,FALSE)</f>
        <v>Pessoal</v>
      </c>
    </row>
    <row r="18615" spans="1:12" x14ac:dyDescent="0.3">
      <c r="A18615" s="82" t="str">
        <f t="shared" si="582"/>
        <v>2020</v>
      </c>
      <c r="B18615" s="263" t="s">
        <v>2228</v>
      </c>
      <c r="C18615" s="264" t="s">
        <v>138</v>
      </c>
      <c r="D18615" s="74" t="str">
        <f t="shared" si="581"/>
        <v>mai/2020</v>
      </c>
      <c r="E18615" s="267">
        <v>43956</v>
      </c>
      <c r="F18615" s="285" t="s">
        <v>139</v>
      </c>
      <c r="G18615" s="285" t="s">
        <v>2229</v>
      </c>
      <c r="H18615" s="268" t="s">
        <v>5129</v>
      </c>
      <c r="I18615" s="268" t="s">
        <v>141</v>
      </c>
      <c r="J18615" s="269">
        <v>-1324.53</v>
      </c>
      <c r="K18615" s="83" t="str">
        <f>IFERROR(IFERROR(VLOOKUP(I18615,'DE-PARA'!B:D,3,0),VLOOKUP(I18615,'DE-PARA'!C:D,2,0)),"NÃO ENCONTRADO")</f>
        <v>Pessoal</v>
      </c>
      <c r="L18615" s="50" t="str">
        <f>VLOOKUP(K18615,'Base -Receita-Despesa'!$B:$AS,1,FALSE)</f>
        <v>Pessoal</v>
      </c>
    </row>
    <row r="18616" spans="1:12" x14ac:dyDescent="0.3">
      <c r="A18616" s="82" t="str">
        <f t="shared" si="582"/>
        <v>2020</v>
      </c>
      <c r="B18616" s="263" t="s">
        <v>2228</v>
      </c>
      <c r="C18616" s="264" t="s">
        <v>138</v>
      </c>
      <c r="D18616" s="74" t="str">
        <f t="shared" si="581"/>
        <v>mai/2020</v>
      </c>
      <c r="E18616" s="267">
        <v>43956</v>
      </c>
      <c r="F18616" s="285" t="s">
        <v>139</v>
      </c>
      <c r="G18616" s="285" t="s">
        <v>2229</v>
      </c>
      <c r="H18616" s="268" t="s">
        <v>4614</v>
      </c>
      <c r="I18616" s="268" t="s">
        <v>141</v>
      </c>
      <c r="J18616" s="269">
        <v>-1448.05</v>
      </c>
      <c r="K18616" s="83" t="str">
        <f>IFERROR(IFERROR(VLOOKUP(I18616,'DE-PARA'!B:D,3,0),VLOOKUP(I18616,'DE-PARA'!C:D,2,0)),"NÃO ENCONTRADO")</f>
        <v>Pessoal</v>
      </c>
      <c r="L18616" s="50" t="str">
        <f>VLOOKUP(K18616,'Base -Receita-Despesa'!$B:$AS,1,FALSE)</f>
        <v>Pessoal</v>
      </c>
    </row>
    <row r="18617" spans="1:12" x14ac:dyDescent="0.3">
      <c r="A18617" s="82" t="str">
        <f t="shared" si="582"/>
        <v>2020</v>
      </c>
      <c r="B18617" s="263" t="s">
        <v>2228</v>
      </c>
      <c r="C18617" s="264" t="s">
        <v>138</v>
      </c>
      <c r="D18617" s="74" t="str">
        <f t="shared" si="581"/>
        <v>mai/2020</v>
      </c>
      <c r="E18617" s="267">
        <v>43956</v>
      </c>
      <c r="F18617" s="285" t="s">
        <v>139</v>
      </c>
      <c r="G18617" s="285" t="s">
        <v>2229</v>
      </c>
      <c r="H18617" s="268" t="s">
        <v>5389</v>
      </c>
      <c r="I18617" s="268" t="s">
        <v>141</v>
      </c>
      <c r="J18617" s="269">
        <v>-2704.12</v>
      </c>
      <c r="K18617" s="83" t="str">
        <f>IFERROR(IFERROR(VLOOKUP(I18617,'DE-PARA'!B:D,3,0),VLOOKUP(I18617,'DE-PARA'!C:D,2,0)),"NÃO ENCONTRADO")</f>
        <v>Pessoal</v>
      </c>
      <c r="L18617" s="50" t="str">
        <f>VLOOKUP(K18617,'Base -Receita-Despesa'!$B:$AS,1,FALSE)</f>
        <v>Pessoal</v>
      </c>
    </row>
    <row r="18618" spans="1:12" x14ac:dyDescent="0.3">
      <c r="A18618" s="82" t="str">
        <f t="shared" si="582"/>
        <v>2020</v>
      </c>
      <c r="B18618" s="263" t="s">
        <v>2228</v>
      </c>
      <c r="C18618" s="264" t="s">
        <v>138</v>
      </c>
      <c r="D18618" s="74" t="str">
        <f t="shared" si="581"/>
        <v>mai/2020</v>
      </c>
      <c r="E18618" s="267">
        <v>43956</v>
      </c>
      <c r="F18618" s="285" t="s">
        <v>139</v>
      </c>
      <c r="G18618" s="285" t="s">
        <v>2229</v>
      </c>
      <c r="H18618" s="268" t="s">
        <v>5271</v>
      </c>
      <c r="I18618" s="268" t="s">
        <v>141</v>
      </c>
      <c r="J18618" s="269">
        <v>-1992.63</v>
      </c>
      <c r="K18618" s="83" t="str">
        <f>IFERROR(IFERROR(VLOOKUP(I18618,'DE-PARA'!B:D,3,0),VLOOKUP(I18618,'DE-PARA'!C:D,2,0)),"NÃO ENCONTRADO")</f>
        <v>Pessoal</v>
      </c>
      <c r="L18618" s="50" t="str">
        <f>VLOOKUP(K18618,'Base -Receita-Despesa'!$B:$AS,1,FALSE)</f>
        <v>Pessoal</v>
      </c>
    </row>
    <row r="18619" spans="1:12" x14ac:dyDescent="0.3">
      <c r="A18619" s="82" t="str">
        <f t="shared" si="582"/>
        <v>2020</v>
      </c>
      <c r="B18619" s="263" t="s">
        <v>2228</v>
      </c>
      <c r="C18619" s="264" t="s">
        <v>138</v>
      </c>
      <c r="D18619" s="74" t="str">
        <f t="shared" si="581"/>
        <v>mai/2020</v>
      </c>
      <c r="E18619" s="267">
        <v>43956</v>
      </c>
      <c r="F18619" s="285" t="s">
        <v>139</v>
      </c>
      <c r="G18619" s="285" t="s">
        <v>2229</v>
      </c>
      <c r="H18619" s="268" t="s">
        <v>5212</v>
      </c>
      <c r="I18619" s="268" t="s">
        <v>141</v>
      </c>
      <c r="J18619" s="269">
        <v>-2961.68</v>
      </c>
      <c r="K18619" s="83" t="str">
        <f>IFERROR(IFERROR(VLOOKUP(I18619,'DE-PARA'!B:D,3,0),VLOOKUP(I18619,'DE-PARA'!C:D,2,0)),"NÃO ENCONTRADO")</f>
        <v>Pessoal</v>
      </c>
      <c r="L18619" s="50" t="str">
        <f>VLOOKUP(K18619,'Base -Receita-Despesa'!$B:$AS,1,FALSE)</f>
        <v>Pessoal</v>
      </c>
    </row>
    <row r="18620" spans="1:12" x14ac:dyDescent="0.3">
      <c r="A18620" s="82" t="str">
        <f t="shared" si="582"/>
        <v>2020</v>
      </c>
      <c r="B18620" s="263" t="s">
        <v>2228</v>
      </c>
      <c r="C18620" s="264" t="s">
        <v>138</v>
      </c>
      <c r="D18620" s="74" t="str">
        <f t="shared" si="581"/>
        <v>mai/2020</v>
      </c>
      <c r="E18620" s="267">
        <v>43956</v>
      </c>
      <c r="F18620" s="285" t="s">
        <v>139</v>
      </c>
      <c r="G18620" s="285" t="s">
        <v>2229</v>
      </c>
      <c r="H18620" s="268" t="s">
        <v>5381</v>
      </c>
      <c r="I18620" s="268" t="s">
        <v>141</v>
      </c>
      <c r="J18620" s="269">
        <v>-1313.54</v>
      </c>
      <c r="K18620" s="83" t="str">
        <f>IFERROR(IFERROR(VLOOKUP(I18620,'DE-PARA'!B:D,3,0),VLOOKUP(I18620,'DE-PARA'!C:D,2,0)),"NÃO ENCONTRADO")</f>
        <v>Pessoal</v>
      </c>
      <c r="L18620" s="50" t="str">
        <f>VLOOKUP(K18620,'Base -Receita-Despesa'!$B:$AS,1,FALSE)</f>
        <v>Pessoal</v>
      </c>
    </row>
    <row r="18621" spans="1:12" x14ac:dyDescent="0.3">
      <c r="A18621" s="82" t="str">
        <f t="shared" si="582"/>
        <v>2020</v>
      </c>
      <c r="B18621" s="263" t="s">
        <v>2228</v>
      </c>
      <c r="C18621" s="264" t="s">
        <v>138</v>
      </c>
      <c r="D18621" s="74" t="str">
        <f t="shared" si="581"/>
        <v>mai/2020</v>
      </c>
      <c r="E18621" s="267">
        <v>43956</v>
      </c>
      <c r="F18621" s="285" t="s">
        <v>139</v>
      </c>
      <c r="G18621" s="285" t="s">
        <v>2229</v>
      </c>
      <c r="H18621" s="268" t="s">
        <v>5390</v>
      </c>
      <c r="I18621" s="268" t="s">
        <v>141</v>
      </c>
      <c r="J18621" s="269">
        <v>-2605.33</v>
      </c>
      <c r="K18621" s="83" t="str">
        <f>IFERROR(IFERROR(VLOOKUP(I18621,'DE-PARA'!B:D,3,0),VLOOKUP(I18621,'DE-PARA'!C:D,2,0)),"NÃO ENCONTRADO")</f>
        <v>Pessoal</v>
      </c>
      <c r="L18621" s="50" t="str">
        <f>VLOOKUP(K18621,'Base -Receita-Despesa'!$B:$AS,1,FALSE)</f>
        <v>Pessoal</v>
      </c>
    </row>
    <row r="18622" spans="1:12" x14ac:dyDescent="0.3">
      <c r="A18622" s="82" t="str">
        <f t="shared" si="582"/>
        <v>2020</v>
      </c>
      <c r="B18622" s="263" t="s">
        <v>2228</v>
      </c>
      <c r="C18622" s="264" t="s">
        <v>138</v>
      </c>
      <c r="D18622" s="74" t="str">
        <f t="shared" si="581"/>
        <v>mai/2020</v>
      </c>
      <c r="E18622" s="267">
        <v>43956</v>
      </c>
      <c r="F18622" s="285" t="s">
        <v>139</v>
      </c>
      <c r="G18622" s="285" t="s">
        <v>2229</v>
      </c>
      <c r="H18622" s="268" t="s">
        <v>1258</v>
      </c>
      <c r="I18622" s="268" t="s">
        <v>141</v>
      </c>
      <c r="J18622" s="269">
        <v>-1845</v>
      </c>
      <c r="K18622" s="83" t="str">
        <f>IFERROR(IFERROR(VLOOKUP(I18622,'DE-PARA'!B:D,3,0),VLOOKUP(I18622,'DE-PARA'!C:D,2,0)),"NÃO ENCONTRADO")</f>
        <v>Pessoal</v>
      </c>
      <c r="L18622" s="50" t="str">
        <f>VLOOKUP(K18622,'Base -Receita-Despesa'!$B:$AS,1,FALSE)</f>
        <v>Pessoal</v>
      </c>
    </row>
    <row r="18623" spans="1:12" x14ac:dyDescent="0.3">
      <c r="A18623" s="82" t="str">
        <f t="shared" si="582"/>
        <v>2020</v>
      </c>
      <c r="B18623" s="263" t="s">
        <v>2228</v>
      </c>
      <c r="C18623" s="264" t="s">
        <v>138</v>
      </c>
      <c r="D18623" s="74" t="str">
        <f t="shared" si="581"/>
        <v>mai/2020</v>
      </c>
      <c r="E18623" s="267">
        <v>43956</v>
      </c>
      <c r="F18623" s="285" t="s">
        <v>4405</v>
      </c>
      <c r="G18623" s="285" t="s">
        <v>2229</v>
      </c>
      <c r="H18623" s="268" t="s">
        <v>5196</v>
      </c>
      <c r="I18623" s="268" t="s">
        <v>846</v>
      </c>
      <c r="J18623" s="268">
        <v>-769.01</v>
      </c>
      <c r="K18623" s="83" t="str">
        <f>IFERROR(IFERROR(VLOOKUP(I18623,'DE-PARA'!B:D,3,0),VLOOKUP(I18623,'DE-PARA'!C:D,2,0)),"NÃO ENCONTRADO")</f>
        <v>Pessoal</v>
      </c>
      <c r="L18623" s="50" t="str">
        <f>VLOOKUP(K18623,'Base -Receita-Despesa'!$B:$AS,1,FALSE)</f>
        <v>Pessoal</v>
      </c>
    </row>
    <row r="18624" spans="1:12" x14ac:dyDescent="0.3">
      <c r="A18624" s="82" t="str">
        <f t="shared" si="582"/>
        <v>2020</v>
      </c>
      <c r="B18624" s="263" t="s">
        <v>2228</v>
      </c>
      <c r="C18624" s="264" t="s">
        <v>138</v>
      </c>
      <c r="D18624" s="74" t="str">
        <f t="shared" si="581"/>
        <v>mai/2020</v>
      </c>
      <c r="E18624" s="267">
        <v>43956</v>
      </c>
      <c r="F18624" s="285" t="s">
        <v>1431</v>
      </c>
      <c r="G18624" s="285" t="s">
        <v>2229</v>
      </c>
      <c r="H18624" s="268" t="s">
        <v>5578</v>
      </c>
      <c r="I18624" s="268" t="s">
        <v>141</v>
      </c>
      <c r="J18624" s="269">
        <v>-265381.59999999998</v>
      </c>
      <c r="K18624" s="83" t="str">
        <f>IFERROR(IFERROR(VLOOKUP(I18624,'DE-PARA'!B:D,3,0),VLOOKUP(I18624,'DE-PARA'!C:D,2,0)),"NÃO ENCONTRADO")</f>
        <v>Pessoal</v>
      </c>
      <c r="L18624" s="50" t="str">
        <f>VLOOKUP(K18624,'Base -Receita-Despesa'!$B:$AS,1,FALSE)</f>
        <v>Pessoal</v>
      </c>
    </row>
    <row r="18625" spans="1:12" x14ac:dyDescent="0.3">
      <c r="A18625" s="82" t="str">
        <f t="shared" si="582"/>
        <v>2020</v>
      </c>
      <c r="B18625" s="263" t="s">
        <v>2228</v>
      </c>
      <c r="C18625" s="264" t="s">
        <v>138</v>
      </c>
      <c r="D18625" s="74" t="str">
        <f t="shared" si="581"/>
        <v>mai/2020</v>
      </c>
      <c r="E18625" s="267">
        <v>43956</v>
      </c>
      <c r="F18625" s="285" t="s">
        <v>1070</v>
      </c>
      <c r="G18625" s="285" t="s">
        <v>2229</v>
      </c>
      <c r="H18625" s="268" t="s">
        <v>1071</v>
      </c>
      <c r="I18625" s="268" t="s">
        <v>2237</v>
      </c>
      <c r="J18625" s="269">
        <v>304427</v>
      </c>
      <c r="K18625" s="83" t="str">
        <f>IFERROR(IFERROR(VLOOKUP(I18625,'DE-PARA'!B:D,3,0),VLOOKUP(I18625,'DE-PARA'!C:D,2,0)),"NÃO ENCONTRADO")</f>
        <v>Entrada Conta Aplicação (+)</v>
      </c>
      <c r="L18625" s="50" t="str">
        <f>VLOOKUP(K18625,'Base -Receita-Despesa'!$B:$AS,1,FALSE)</f>
        <v>ENTRADA CONTA APLICAÇÃO (+)</v>
      </c>
    </row>
    <row r="18626" spans="1:12" x14ac:dyDescent="0.3">
      <c r="A18626" s="82" t="str">
        <f t="shared" si="582"/>
        <v>2020</v>
      </c>
      <c r="B18626" s="263" t="s">
        <v>2228</v>
      </c>
      <c r="C18626" s="264" t="s">
        <v>138</v>
      </c>
      <c r="D18626" s="74" t="str">
        <f t="shared" si="581"/>
        <v>mai/2020</v>
      </c>
      <c r="E18626" s="267">
        <v>43957</v>
      </c>
      <c r="F18626" s="285" t="s">
        <v>4412</v>
      </c>
      <c r="G18626" s="285" t="s">
        <v>2229</v>
      </c>
      <c r="H18626" s="268" t="s">
        <v>545</v>
      </c>
      <c r="I18626" s="268" t="s">
        <v>130</v>
      </c>
      <c r="J18626" s="269">
        <v>-6535.85</v>
      </c>
      <c r="K18626" s="83" t="str">
        <f>IFERROR(IFERROR(VLOOKUP(I18626,'DE-PARA'!B:D,3,0),VLOOKUP(I18626,'DE-PARA'!C:D,2,0)),"NÃO ENCONTRADO")</f>
        <v>Rescisões Trabalhistas</v>
      </c>
      <c r="L18626" s="50" t="str">
        <f>VLOOKUP(K18626,'Base -Receita-Despesa'!$B:$AS,1,FALSE)</f>
        <v>Rescisões Trabalhistas</v>
      </c>
    </row>
    <row r="18627" spans="1:12" x14ac:dyDescent="0.3">
      <c r="A18627" s="82" t="str">
        <f t="shared" si="582"/>
        <v>2020</v>
      </c>
      <c r="B18627" s="263" t="s">
        <v>2228</v>
      </c>
      <c r="C18627" s="264" t="s">
        <v>138</v>
      </c>
      <c r="D18627" s="74" t="str">
        <f t="shared" si="581"/>
        <v>mai/2020</v>
      </c>
      <c r="E18627" s="267">
        <v>43957</v>
      </c>
      <c r="F18627" s="285">
        <v>16470</v>
      </c>
      <c r="G18627" s="285" t="s">
        <v>2229</v>
      </c>
      <c r="H18627" s="268" t="s">
        <v>5176</v>
      </c>
      <c r="I18627" s="268" t="s">
        <v>2190</v>
      </c>
      <c r="J18627" s="269">
        <v>-2508.6</v>
      </c>
      <c r="K18627" s="83" t="str">
        <f>IFERROR(IFERROR(VLOOKUP(I18627,'DE-PARA'!B:D,3,0),VLOOKUP(I18627,'DE-PARA'!C:D,2,0)),"NÃO ENCONTRADO")</f>
        <v>Materiais</v>
      </c>
      <c r="L18627" s="50" t="str">
        <f>VLOOKUP(K18627,'Base -Receita-Despesa'!$B:$AS,1,FALSE)</f>
        <v>Materiais</v>
      </c>
    </row>
    <row r="18628" spans="1:12" x14ac:dyDescent="0.3">
      <c r="A18628" s="82" t="str">
        <f t="shared" si="582"/>
        <v>2020</v>
      </c>
      <c r="B18628" s="263" t="s">
        <v>2228</v>
      </c>
      <c r="C18628" s="264" t="s">
        <v>138</v>
      </c>
      <c r="D18628" s="74" t="str">
        <f t="shared" ref="D18628:D18691" si="583">TEXT(E18628,"mmm/aaaa")</f>
        <v>mai/2020</v>
      </c>
      <c r="E18628" s="267">
        <v>43957</v>
      </c>
      <c r="F18628" s="285">
        <v>4323</v>
      </c>
      <c r="G18628" s="285" t="s">
        <v>2229</v>
      </c>
      <c r="H18628" s="268" t="s">
        <v>2231</v>
      </c>
      <c r="I18628" s="268" t="s">
        <v>2185</v>
      </c>
      <c r="J18628" s="269">
        <v>-3071.78</v>
      </c>
      <c r="K18628" s="83" t="str">
        <f>IFERROR(IFERROR(VLOOKUP(I18628,'DE-PARA'!B:D,3,0),VLOOKUP(I18628,'DE-PARA'!C:D,2,0)),"NÃO ENCONTRADO")</f>
        <v>Materiais</v>
      </c>
      <c r="L18628" s="50" t="str">
        <f>VLOOKUP(K18628,'Base -Receita-Despesa'!$B:$AS,1,FALSE)</f>
        <v>Materiais</v>
      </c>
    </row>
    <row r="18629" spans="1:12" x14ac:dyDescent="0.3">
      <c r="A18629" s="82" t="str">
        <f t="shared" si="582"/>
        <v>2020</v>
      </c>
      <c r="B18629" s="263" t="s">
        <v>2228</v>
      </c>
      <c r="C18629" s="264" t="s">
        <v>138</v>
      </c>
      <c r="D18629" s="74" t="str">
        <f t="shared" si="583"/>
        <v>mai/2020</v>
      </c>
      <c r="E18629" s="267">
        <v>43957</v>
      </c>
      <c r="F18629" s="285">
        <v>37280</v>
      </c>
      <c r="G18629" s="285" t="s">
        <v>2229</v>
      </c>
      <c r="H18629" s="268" t="s">
        <v>5172</v>
      </c>
      <c r="I18629" s="268" t="s">
        <v>2182</v>
      </c>
      <c r="J18629" s="268">
        <v>-800.4</v>
      </c>
      <c r="K18629" s="83" t="str">
        <f>IFERROR(IFERROR(VLOOKUP(I18629,'DE-PARA'!B:D,3,0),VLOOKUP(I18629,'DE-PARA'!C:D,2,0)),"NÃO ENCONTRADO")</f>
        <v>Materiais</v>
      </c>
      <c r="L18629" s="50" t="str">
        <f>VLOOKUP(K18629,'Base -Receita-Despesa'!$B:$AS,1,FALSE)</f>
        <v>Materiais</v>
      </c>
    </row>
    <row r="18630" spans="1:12" x14ac:dyDescent="0.3">
      <c r="A18630" s="82" t="str">
        <f t="shared" si="582"/>
        <v>2020</v>
      </c>
      <c r="B18630" s="263" t="s">
        <v>2228</v>
      </c>
      <c r="C18630" s="264" t="s">
        <v>138</v>
      </c>
      <c r="D18630" s="74" t="str">
        <f t="shared" si="583"/>
        <v>mai/2020</v>
      </c>
      <c r="E18630" s="267">
        <v>43957</v>
      </c>
      <c r="F18630" s="285">
        <v>41589</v>
      </c>
      <c r="G18630" s="285" t="s">
        <v>2229</v>
      </c>
      <c r="H18630" s="268" t="s">
        <v>2231</v>
      </c>
      <c r="I18630" s="268" t="s">
        <v>2206</v>
      </c>
      <c r="J18630" s="268">
        <v>-996.59</v>
      </c>
      <c r="K18630" s="83" t="str">
        <f>IFERROR(IFERROR(VLOOKUP(I18630,'DE-PARA'!B:D,3,0),VLOOKUP(I18630,'DE-PARA'!C:D,2,0)),"NÃO ENCONTRADO")</f>
        <v>Serviços</v>
      </c>
      <c r="L18630" s="50" t="str">
        <f>VLOOKUP(K18630,'Base -Receita-Despesa'!$B:$AS,1,FALSE)</f>
        <v>Serviços</v>
      </c>
    </row>
    <row r="18631" spans="1:12" x14ac:dyDescent="0.3">
      <c r="A18631" s="82" t="str">
        <f t="shared" si="582"/>
        <v>2020</v>
      </c>
      <c r="B18631" s="263" t="s">
        <v>2228</v>
      </c>
      <c r="C18631" s="264" t="s">
        <v>138</v>
      </c>
      <c r="D18631" s="74" t="str">
        <f t="shared" si="583"/>
        <v>mai/2020</v>
      </c>
      <c r="E18631" s="267">
        <v>43957</v>
      </c>
      <c r="F18631" s="285" t="s">
        <v>139</v>
      </c>
      <c r="G18631" s="285" t="s">
        <v>2229</v>
      </c>
      <c r="H18631" s="268" t="s">
        <v>5385</v>
      </c>
      <c r="I18631" s="268" t="s">
        <v>141</v>
      </c>
      <c r="J18631" s="269">
        <v>-1397.28</v>
      </c>
      <c r="K18631" s="83" t="str">
        <f>IFERROR(IFERROR(VLOOKUP(I18631,'DE-PARA'!B:D,3,0),VLOOKUP(I18631,'DE-PARA'!C:D,2,0)),"NÃO ENCONTRADO")</f>
        <v>Pessoal</v>
      </c>
      <c r="L18631" s="50" t="str">
        <f>VLOOKUP(K18631,'Base -Receita-Despesa'!$B:$AS,1,FALSE)</f>
        <v>Pessoal</v>
      </c>
    </row>
    <row r="18632" spans="1:12" x14ac:dyDescent="0.3">
      <c r="A18632" s="82" t="str">
        <f t="shared" si="582"/>
        <v>2020</v>
      </c>
      <c r="B18632" s="263" t="s">
        <v>2228</v>
      </c>
      <c r="C18632" s="264" t="s">
        <v>138</v>
      </c>
      <c r="D18632" s="74" t="str">
        <f t="shared" si="583"/>
        <v>mai/2020</v>
      </c>
      <c r="E18632" s="267">
        <v>43957</v>
      </c>
      <c r="F18632" s="285" t="s">
        <v>139</v>
      </c>
      <c r="G18632" s="285" t="s">
        <v>2229</v>
      </c>
      <c r="H18632" s="268" t="s">
        <v>5386</v>
      </c>
      <c r="I18632" s="268" t="s">
        <v>141</v>
      </c>
      <c r="J18632" s="269">
        <v>-2186.1799999999998</v>
      </c>
      <c r="K18632" s="83" t="str">
        <f>IFERROR(IFERROR(VLOOKUP(I18632,'DE-PARA'!B:D,3,0),VLOOKUP(I18632,'DE-PARA'!C:D,2,0)),"NÃO ENCONTRADO")</f>
        <v>Pessoal</v>
      </c>
      <c r="L18632" s="50" t="str">
        <f>VLOOKUP(K18632,'Base -Receita-Despesa'!$B:$AS,1,FALSE)</f>
        <v>Pessoal</v>
      </c>
    </row>
    <row r="18633" spans="1:12" x14ac:dyDescent="0.3">
      <c r="A18633" s="82" t="str">
        <f t="shared" si="582"/>
        <v>2020</v>
      </c>
      <c r="B18633" s="263" t="s">
        <v>2228</v>
      </c>
      <c r="C18633" s="264" t="s">
        <v>138</v>
      </c>
      <c r="D18633" s="74" t="str">
        <f t="shared" si="583"/>
        <v>mai/2020</v>
      </c>
      <c r="E18633" s="267">
        <v>43957</v>
      </c>
      <c r="F18633" s="285" t="s">
        <v>139</v>
      </c>
      <c r="G18633" s="285" t="s">
        <v>2229</v>
      </c>
      <c r="H18633" s="268" t="s">
        <v>5388</v>
      </c>
      <c r="I18633" s="268" t="s">
        <v>141</v>
      </c>
      <c r="J18633" s="269">
        <v>-1055.95</v>
      </c>
      <c r="K18633" s="83" t="str">
        <f>IFERROR(IFERROR(VLOOKUP(I18633,'DE-PARA'!B:D,3,0),VLOOKUP(I18633,'DE-PARA'!C:D,2,0)),"NÃO ENCONTRADO")</f>
        <v>Pessoal</v>
      </c>
      <c r="L18633" s="50" t="str">
        <f>VLOOKUP(K18633,'Base -Receita-Despesa'!$B:$AS,1,FALSE)</f>
        <v>Pessoal</v>
      </c>
    </row>
    <row r="18634" spans="1:12" x14ac:dyDescent="0.3">
      <c r="A18634" s="82" t="str">
        <f t="shared" si="582"/>
        <v>2020</v>
      </c>
      <c r="B18634" s="263" t="s">
        <v>2228</v>
      </c>
      <c r="C18634" s="264" t="s">
        <v>138</v>
      </c>
      <c r="D18634" s="74" t="str">
        <f t="shared" si="583"/>
        <v>mai/2020</v>
      </c>
      <c r="E18634" s="267">
        <v>43957</v>
      </c>
      <c r="F18634" s="285" t="s">
        <v>139</v>
      </c>
      <c r="G18634" s="285" t="s">
        <v>2229</v>
      </c>
      <c r="H18634" s="268" t="s">
        <v>209</v>
      </c>
      <c r="I18634" s="268" t="s">
        <v>141</v>
      </c>
      <c r="J18634" s="269">
        <v>-2102.3000000000002</v>
      </c>
      <c r="K18634" s="83" t="str">
        <f>IFERROR(IFERROR(VLOOKUP(I18634,'DE-PARA'!B:D,3,0),VLOOKUP(I18634,'DE-PARA'!C:D,2,0)),"NÃO ENCONTRADO")</f>
        <v>Pessoal</v>
      </c>
      <c r="L18634" s="50" t="str">
        <f>VLOOKUP(K18634,'Base -Receita-Despesa'!$B:$AS,1,FALSE)</f>
        <v>Pessoal</v>
      </c>
    </row>
    <row r="18635" spans="1:12" x14ac:dyDescent="0.3">
      <c r="A18635" s="82" t="str">
        <f t="shared" si="582"/>
        <v>2020</v>
      </c>
      <c r="B18635" s="263" t="s">
        <v>2228</v>
      </c>
      <c r="C18635" s="264" t="s">
        <v>138</v>
      </c>
      <c r="D18635" s="74" t="str">
        <f t="shared" si="583"/>
        <v>mai/2020</v>
      </c>
      <c r="E18635" s="267">
        <v>43957</v>
      </c>
      <c r="F18635" s="285" t="s">
        <v>139</v>
      </c>
      <c r="G18635" s="285" t="s">
        <v>2229</v>
      </c>
      <c r="H18635" s="268" t="s">
        <v>5391</v>
      </c>
      <c r="I18635" s="268" t="s">
        <v>141</v>
      </c>
      <c r="J18635" s="269">
        <v>-2141.13</v>
      </c>
      <c r="K18635" s="83" t="str">
        <f>IFERROR(IFERROR(VLOOKUP(I18635,'DE-PARA'!B:D,3,0),VLOOKUP(I18635,'DE-PARA'!C:D,2,0)),"NÃO ENCONTRADO")</f>
        <v>Pessoal</v>
      </c>
      <c r="L18635" s="50" t="str">
        <f>VLOOKUP(K18635,'Base -Receita-Despesa'!$B:$AS,1,FALSE)</f>
        <v>Pessoal</v>
      </c>
    </row>
    <row r="18636" spans="1:12" x14ac:dyDescent="0.3">
      <c r="A18636" s="82" t="str">
        <f t="shared" si="582"/>
        <v>2020</v>
      </c>
      <c r="B18636" s="263" t="s">
        <v>2228</v>
      </c>
      <c r="C18636" s="264" t="s">
        <v>138</v>
      </c>
      <c r="D18636" s="74" t="str">
        <f t="shared" si="583"/>
        <v>mai/2020</v>
      </c>
      <c r="E18636" s="267">
        <v>43957</v>
      </c>
      <c r="F18636" s="285" t="s">
        <v>1431</v>
      </c>
      <c r="G18636" s="285" t="s">
        <v>2229</v>
      </c>
      <c r="H18636" s="268" t="s">
        <v>4461</v>
      </c>
      <c r="I18636" s="268" t="s">
        <v>141</v>
      </c>
      <c r="J18636" s="269">
        <v>-1310.4100000000001</v>
      </c>
      <c r="K18636" s="83" t="str">
        <f>IFERROR(IFERROR(VLOOKUP(I18636,'DE-PARA'!B:D,3,0),VLOOKUP(I18636,'DE-PARA'!C:D,2,0)),"NÃO ENCONTRADO")</f>
        <v>Pessoal</v>
      </c>
      <c r="L18636" s="50" t="str">
        <f>VLOOKUP(K18636,'Base -Receita-Despesa'!$B:$AS,1,FALSE)</f>
        <v>Pessoal</v>
      </c>
    </row>
    <row r="18637" spans="1:12" x14ac:dyDescent="0.3">
      <c r="A18637" s="82" t="str">
        <f t="shared" si="582"/>
        <v>2020</v>
      </c>
      <c r="B18637" s="263" t="s">
        <v>2228</v>
      </c>
      <c r="C18637" s="264" t="s">
        <v>138</v>
      </c>
      <c r="D18637" s="74" t="str">
        <f t="shared" si="583"/>
        <v>mai/2020</v>
      </c>
      <c r="E18637" s="267">
        <v>43957</v>
      </c>
      <c r="F18637" s="285" t="s">
        <v>139</v>
      </c>
      <c r="G18637" s="285" t="s">
        <v>2229</v>
      </c>
      <c r="H18637" s="268" t="s">
        <v>542</v>
      </c>
      <c r="I18637" s="268" t="s">
        <v>141</v>
      </c>
      <c r="J18637" s="269">
        <v>-3750.61</v>
      </c>
      <c r="K18637" s="83" t="str">
        <f>IFERROR(IFERROR(VLOOKUP(I18637,'DE-PARA'!B:D,3,0),VLOOKUP(I18637,'DE-PARA'!C:D,2,0)),"NÃO ENCONTRADO")</f>
        <v>Pessoal</v>
      </c>
      <c r="L18637" s="50" t="str">
        <f>VLOOKUP(K18637,'Base -Receita-Despesa'!$B:$AS,1,FALSE)</f>
        <v>Pessoal</v>
      </c>
    </row>
    <row r="18638" spans="1:12" x14ac:dyDescent="0.3">
      <c r="A18638" s="82" t="str">
        <f t="shared" si="582"/>
        <v>2020</v>
      </c>
      <c r="B18638" s="263" t="s">
        <v>2228</v>
      </c>
      <c r="C18638" s="264" t="s">
        <v>138</v>
      </c>
      <c r="D18638" s="74" t="str">
        <f t="shared" si="583"/>
        <v>mai/2020</v>
      </c>
      <c r="E18638" s="267">
        <v>43957</v>
      </c>
      <c r="F18638" s="285" t="s">
        <v>4619</v>
      </c>
      <c r="G18638" s="285" t="s">
        <v>2229</v>
      </c>
      <c r="H18638" s="268" t="s">
        <v>5185</v>
      </c>
      <c r="I18638" s="268" t="s">
        <v>2170</v>
      </c>
      <c r="J18638" s="269">
        <v>-75320.62</v>
      </c>
      <c r="K18638" s="83" t="str">
        <f>IFERROR(IFERROR(VLOOKUP(I18638,'DE-PARA'!B:D,3,0),VLOOKUP(I18638,'DE-PARA'!C:D,2,0)),"NÃO ENCONTRADO")</f>
        <v>Reembolso de Rateios(-)</v>
      </c>
      <c r="L18638" s="50" t="str">
        <f>VLOOKUP(K18638,'Base -Receita-Despesa'!$B:$AS,1,FALSE)</f>
        <v>Reembolso de Rateios(-)</v>
      </c>
    </row>
    <row r="18639" spans="1:12" x14ac:dyDescent="0.3">
      <c r="A18639" s="82" t="str">
        <f t="shared" si="582"/>
        <v>2020</v>
      </c>
      <c r="B18639" s="263" t="s">
        <v>2228</v>
      </c>
      <c r="C18639" s="264" t="s">
        <v>138</v>
      </c>
      <c r="D18639" s="74" t="str">
        <f t="shared" si="583"/>
        <v>mai/2020</v>
      </c>
      <c r="E18639" s="267">
        <v>43957</v>
      </c>
      <c r="F18639" s="285" t="s">
        <v>3376</v>
      </c>
      <c r="G18639" s="285" t="s">
        <v>2229</v>
      </c>
      <c r="H18639" s="268" t="s">
        <v>545</v>
      </c>
      <c r="I18639" s="268" t="s">
        <v>130</v>
      </c>
      <c r="J18639" s="269">
        <v>-17278.849999999999</v>
      </c>
      <c r="K18639" s="83" t="str">
        <f>IFERROR(IFERROR(VLOOKUP(I18639,'DE-PARA'!B:D,3,0),VLOOKUP(I18639,'DE-PARA'!C:D,2,0)),"NÃO ENCONTRADO")</f>
        <v>Rescisões Trabalhistas</v>
      </c>
      <c r="L18639" s="50" t="str">
        <f>VLOOKUP(K18639,'Base -Receita-Despesa'!$B:$AS,1,FALSE)</f>
        <v>Rescisões Trabalhistas</v>
      </c>
    </row>
    <row r="18640" spans="1:12" x14ac:dyDescent="0.3">
      <c r="A18640" s="82" t="str">
        <f t="shared" si="582"/>
        <v>2020</v>
      </c>
      <c r="B18640" s="263" t="s">
        <v>2228</v>
      </c>
      <c r="C18640" s="264" t="s">
        <v>138</v>
      </c>
      <c r="D18640" s="74" t="str">
        <f t="shared" si="583"/>
        <v>mai/2020</v>
      </c>
      <c r="E18640" s="267">
        <v>43957</v>
      </c>
      <c r="F18640" s="285" t="s">
        <v>2326</v>
      </c>
      <c r="G18640" s="285" t="s">
        <v>2229</v>
      </c>
      <c r="H18640" s="268" t="s">
        <v>4674</v>
      </c>
      <c r="I18640" s="268" t="s">
        <v>2209</v>
      </c>
      <c r="J18640" s="268">
        <v>-265.2</v>
      </c>
      <c r="K18640" s="83" t="str">
        <f>IFERROR(IFERROR(VLOOKUP(I18640,'DE-PARA'!B:D,3,0),VLOOKUP(I18640,'DE-PARA'!C:D,2,0)),"NÃO ENCONTRADO")</f>
        <v>Despesas com Viagens</v>
      </c>
      <c r="L18640" s="50" t="str">
        <f>VLOOKUP(K18640,'Base -Receita-Despesa'!$B:$AS,1,FALSE)</f>
        <v>Despesas com Viagens</v>
      </c>
    </row>
    <row r="18641" spans="1:12" x14ac:dyDescent="0.3">
      <c r="A18641" s="82" t="str">
        <f t="shared" si="582"/>
        <v>2020</v>
      </c>
      <c r="B18641" s="263" t="s">
        <v>2228</v>
      </c>
      <c r="C18641" s="264" t="s">
        <v>138</v>
      </c>
      <c r="D18641" s="74" t="str">
        <f t="shared" si="583"/>
        <v>mai/2020</v>
      </c>
      <c r="E18641" s="267">
        <v>43957</v>
      </c>
      <c r="F18641" s="285" t="s">
        <v>1070</v>
      </c>
      <c r="G18641" s="285" t="s">
        <v>2229</v>
      </c>
      <c r="H18641" s="268" t="s">
        <v>1071</v>
      </c>
      <c r="I18641" s="268" t="s">
        <v>2237</v>
      </c>
      <c r="J18641" s="269">
        <v>120721.75</v>
      </c>
      <c r="K18641" s="83" t="str">
        <f>IFERROR(IFERROR(VLOOKUP(I18641,'DE-PARA'!B:D,3,0),VLOOKUP(I18641,'DE-PARA'!C:D,2,0)),"NÃO ENCONTRADO")</f>
        <v>Entrada Conta Aplicação (+)</v>
      </c>
      <c r="L18641" s="50" t="str">
        <f>VLOOKUP(K18641,'Base -Receita-Despesa'!$B:$AS,1,FALSE)</f>
        <v>ENTRADA CONTA APLICAÇÃO (+)</v>
      </c>
    </row>
    <row r="18642" spans="1:12" x14ac:dyDescent="0.3">
      <c r="A18642" s="82" t="str">
        <f t="shared" si="582"/>
        <v>2020</v>
      </c>
      <c r="B18642" s="263" t="s">
        <v>2228</v>
      </c>
      <c r="C18642" s="264" t="s">
        <v>138</v>
      </c>
      <c r="D18642" s="74" t="str">
        <f t="shared" si="583"/>
        <v>mai/2020</v>
      </c>
      <c r="E18642" s="267">
        <v>43958</v>
      </c>
      <c r="F18642" s="285" t="s">
        <v>5127</v>
      </c>
      <c r="G18642" s="285" t="s">
        <v>2229</v>
      </c>
      <c r="H18642" s="268" t="s">
        <v>2251</v>
      </c>
      <c r="I18642" s="268" t="s">
        <v>126</v>
      </c>
      <c r="J18642" s="269">
        <v>500000</v>
      </c>
      <c r="K18642" s="83" t="str">
        <f>IFERROR(IFERROR(VLOOKUP(I18642,'DE-PARA'!B:D,3,0),VLOOKUP(I18642,'DE-PARA'!C:D,2,0)),"NÃO ENCONTRADO")</f>
        <v>TEV – Transferências Entre Contas (Entradas)</v>
      </c>
      <c r="L18642" s="50" t="str">
        <f>VLOOKUP(K18642,'Base -Receita-Despesa'!$B:$AS,1,FALSE)</f>
        <v>TEV – Transferências Entre Contas (Entradas)</v>
      </c>
    </row>
    <row r="18643" spans="1:12" x14ac:dyDescent="0.3">
      <c r="A18643" s="82" t="str">
        <f t="shared" si="582"/>
        <v>2020</v>
      </c>
      <c r="B18643" s="263" t="s">
        <v>2228</v>
      </c>
      <c r="C18643" s="264" t="s">
        <v>138</v>
      </c>
      <c r="D18643" s="74" t="str">
        <f t="shared" si="583"/>
        <v>mai/2020</v>
      </c>
      <c r="E18643" s="267">
        <v>43958</v>
      </c>
      <c r="F18643" s="285">
        <v>37305</v>
      </c>
      <c r="G18643" s="285" t="s">
        <v>2229</v>
      </c>
      <c r="H18643" s="268" t="s">
        <v>5172</v>
      </c>
      <c r="I18643" s="268" t="s">
        <v>2182</v>
      </c>
      <c r="J18643" s="268">
        <v>-936</v>
      </c>
      <c r="K18643" s="83" t="str">
        <f>IFERROR(IFERROR(VLOOKUP(I18643,'DE-PARA'!B:D,3,0),VLOOKUP(I18643,'DE-PARA'!C:D,2,0)),"NÃO ENCONTRADO")</f>
        <v>Materiais</v>
      </c>
      <c r="L18643" s="50" t="str">
        <f>VLOOKUP(K18643,'Base -Receita-Despesa'!$B:$AS,1,FALSE)</f>
        <v>Materiais</v>
      </c>
    </row>
    <row r="18644" spans="1:12" x14ac:dyDescent="0.3">
      <c r="A18644" s="82" t="str">
        <f t="shared" si="582"/>
        <v>2020</v>
      </c>
      <c r="B18644" s="263" t="s">
        <v>2228</v>
      </c>
      <c r="C18644" s="264" t="s">
        <v>138</v>
      </c>
      <c r="D18644" s="74" t="str">
        <f t="shared" si="583"/>
        <v>mai/2020</v>
      </c>
      <c r="E18644" s="267">
        <v>43958</v>
      </c>
      <c r="F18644" s="285">
        <v>1.26025420128024E+16</v>
      </c>
      <c r="G18644" s="285" t="s">
        <v>2229</v>
      </c>
      <c r="H18644" s="268" t="s">
        <v>2668</v>
      </c>
      <c r="I18644" s="268" t="s">
        <v>540</v>
      </c>
      <c r="J18644" s="268">
        <v>-231.44</v>
      </c>
      <c r="K18644" s="83" t="str">
        <f>IFERROR(IFERROR(VLOOKUP(I18644,'DE-PARA'!B:D,3,0),VLOOKUP(I18644,'DE-PARA'!C:D,2,0)),"NÃO ENCONTRADO")</f>
        <v>Tributos, Taxas e Contribuições</v>
      </c>
      <c r="L18644" s="50" t="str">
        <f>VLOOKUP(K18644,'Base -Receita-Despesa'!$B:$AS,1,FALSE)</f>
        <v>Tributos, Taxas e Contribuições</v>
      </c>
    </row>
    <row r="18645" spans="1:12" x14ac:dyDescent="0.3">
      <c r="A18645" s="82" t="str">
        <f t="shared" si="582"/>
        <v>2020</v>
      </c>
      <c r="B18645" s="263" t="s">
        <v>2228</v>
      </c>
      <c r="C18645" s="264" t="s">
        <v>138</v>
      </c>
      <c r="D18645" s="74" t="str">
        <f t="shared" si="583"/>
        <v>mai/2020</v>
      </c>
      <c r="E18645" s="267">
        <v>43958</v>
      </c>
      <c r="F18645" s="285" t="s">
        <v>4412</v>
      </c>
      <c r="G18645" s="285" t="s">
        <v>2229</v>
      </c>
      <c r="H18645" s="268" t="s">
        <v>4486</v>
      </c>
      <c r="I18645" s="268" t="s">
        <v>130</v>
      </c>
      <c r="J18645" s="269">
        <v>-2322.7600000000002</v>
      </c>
      <c r="K18645" s="83" t="str">
        <f>IFERROR(IFERROR(VLOOKUP(I18645,'DE-PARA'!B:D,3,0),VLOOKUP(I18645,'DE-PARA'!C:D,2,0)),"NÃO ENCONTRADO")</f>
        <v>Rescisões Trabalhistas</v>
      </c>
      <c r="L18645" s="50" t="str">
        <f>VLOOKUP(K18645,'Base -Receita-Despesa'!$B:$AS,1,FALSE)</f>
        <v>Rescisões Trabalhistas</v>
      </c>
    </row>
    <row r="18646" spans="1:12" x14ac:dyDescent="0.3">
      <c r="A18646" s="82" t="str">
        <f t="shared" si="582"/>
        <v>2020</v>
      </c>
      <c r="B18646" s="263" t="s">
        <v>2228</v>
      </c>
      <c r="C18646" s="264" t="s">
        <v>138</v>
      </c>
      <c r="D18646" s="74" t="str">
        <f t="shared" si="583"/>
        <v>mai/2020</v>
      </c>
      <c r="E18646" s="267">
        <v>43958</v>
      </c>
      <c r="F18646" s="285" t="s">
        <v>4377</v>
      </c>
      <c r="G18646" s="285" t="s">
        <v>2229</v>
      </c>
      <c r="H18646" s="268" t="s">
        <v>5579</v>
      </c>
      <c r="I18646" s="268" t="s">
        <v>128</v>
      </c>
      <c r="J18646" s="269">
        <v>-42864.05</v>
      </c>
      <c r="K18646" s="83" t="str">
        <f>IFERROR(IFERROR(VLOOKUP(I18646,'DE-PARA'!B:D,3,0),VLOOKUP(I18646,'DE-PARA'!C:D,2,0)),"NÃO ENCONTRADO")</f>
        <v>Encargos sobre Folha de Pagamento</v>
      </c>
      <c r="L18646" s="50" t="str">
        <f>VLOOKUP(K18646,'Base -Receita-Despesa'!$B:$AS,1,FALSE)</f>
        <v>Encargos sobre Folha de Pagamento</v>
      </c>
    </row>
    <row r="18647" spans="1:12" x14ac:dyDescent="0.3">
      <c r="A18647" s="82" t="str">
        <f t="shared" si="582"/>
        <v>2020</v>
      </c>
      <c r="B18647" s="263" t="s">
        <v>2228</v>
      </c>
      <c r="C18647" s="264" t="s">
        <v>138</v>
      </c>
      <c r="D18647" s="74" t="str">
        <f t="shared" si="583"/>
        <v>mai/2020</v>
      </c>
      <c r="E18647" s="267">
        <v>43958</v>
      </c>
      <c r="F18647" s="285">
        <v>60</v>
      </c>
      <c r="G18647" s="285" t="s">
        <v>2229</v>
      </c>
      <c r="H18647" s="268" t="s">
        <v>5522</v>
      </c>
      <c r="I18647" s="268" t="s">
        <v>118</v>
      </c>
      <c r="J18647" s="269">
        <v>-100000</v>
      </c>
      <c r="K18647" s="83" t="str">
        <f>IFERROR(IFERROR(VLOOKUP(I18647,'DE-PARA'!B:D,3,0),VLOOKUP(I18647,'DE-PARA'!C:D,2,0)),"NÃO ENCONTRADO")</f>
        <v>Serviços</v>
      </c>
      <c r="L18647" s="50" t="str">
        <f>VLOOKUP(K18647,'Base -Receita-Despesa'!$B:$AS,1,FALSE)</f>
        <v>Serviços</v>
      </c>
    </row>
    <row r="18648" spans="1:12" x14ac:dyDescent="0.3">
      <c r="A18648" s="82" t="str">
        <f t="shared" si="582"/>
        <v>2020</v>
      </c>
      <c r="B18648" s="263" t="s">
        <v>2228</v>
      </c>
      <c r="C18648" s="264" t="s">
        <v>138</v>
      </c>
      <c r="D18648" s="74" t="str">
        <f t="shared" si="583"/>
        <v>mai/2020</v>
      </c>
      <c r="E18648" s="267">
        <v>43958</v>
      </c>
      <c r="F18648" s="285" t="s">
        <v>3376</v>
      </c>
      <c r="G18648" s="285" t="s">
        <v>2229</v>
      </c>
      <c r="H18648" s="268" t="s">
        <v>3532</v>
      </c>
      <c r="I18648" s="268" t="s">
        <v>130</v>
      </c>
      <c r="J18648" s="269">
        <v>-6099.44</v>
      </c>
      <c r="K18648" s="83" t="str">
        <f>IFERROR(IFERROR(VLOOKUP(I18648,'DE-PARA'!B:D,3,0),VLOOKUP(I18648,'DE-PARA'!C:D,2,0)),"NÃO ENCONTRADO")</f>
        <v>Rescisões Trabalhistas</v>
      </c>
      <c r="L18648" s="50" t="str">
        <f>VLOOKUP(K18648,'Base -Receita-Despesa'!$B:$AS,1,FALSE)</f>
        <v>Rescisões Trabalhistas</v>
      </c>
    </row>
    <row r="18649" spans="1:12" x14ac:dyDescent="0.3">
      <c r="A18649" s="82" t="str">
        <f t="shared" si="582"/>
        <v>2020</v>
      </c>
      <c r="B18649" s="263" t="s">
        <v>2228</v>
      </c>
      <c r="C18649" s="264" t="s">
        <v>138</v>
      </c>
      <c r="D18649" s="74" t="str">
        <f t="shared" si="583"/>
        <v>mai/2020</v>
      </c>
      <c r="E18649" s="267">
        <v>43958</v>
      </c>
      <c r="F18649" s="285">
        <v>9881</v>
      </c>
      <c r="G18649" s="285" t="s">
        <v>2229</v>
      </c>
      <c r="H18649" s="268" t="s">
        <v>5274</v>
      </c>
      <c r="I18649" s="268" t="s">
        <v>2188</v>
      </c>
      <c r="J18649" s="268">
        <v>-129.91</v>
      </c>
      <c r="K18649" s="83" t="str">
        <f>IFERROR(IFERROR(VLOOKUP(I18649,'DE-PARA'!B:D,3,0),VLOOKUP(I18649,'DE-PARA'!C:D,2,0)),"NÃO ENCONTRADO")</f>
        <v>Materiais</v>
      </c>
      <c r="L18649" s="50" t="str">
        <f>VLOOKUP(K18649,'Base -Receita-Despesa'!$B:$AS,1,FALSE)</f>
        <v>Materiais</v>
      </c>
    </row>
    <row r="18650" spans="1:12" x14ac:dyDescent="0.3">
      <c r="A18650" s="82" t="str">
        <f t="shared" si="582"/>
        <v>2020</v>
      </c>
      <c r="B18650" s="263" t="s">
        <v>2228</v>
      </c>
      <c r="C18650" s="264" t="s">
        <v>138</v>
      </c>
      <c r="D18650" s="74" t="str">
        <f t="shared" si="583"/>
        <v>mai/2020</v>
      </c>
      <c r="E18650" s="267">
        <v>43958</v>
      </c>
      <c r="F18650" s="285">
        <v>9884</v>
      </c>
      <c r="G18650" s="285" t="s">
        <v>2229</v>
      </c>
      <c r="H18650" s="268" t="s">
        <v>5274</v>
      </c>
      <c r="I18650" s="268" t="s">
        <v>2188</v>
      </c>
      <c r="J18650" s="268">
        <v>-96</v>
      </c>
      <c r="K18650" s="83" t="str">
        <f>IFERROR(IFERROR(VLOOKUP(I18650,'DE-PARA'!B:D,3,0),VLOOKUP(I18650,'DE-PARA'!C:D,2,0)),"NÃO ENCONTRADO")</f>
        <v>Materiais</v>
      </c>
      <c r="L18650" s="50" t="str">
        <f>VLOOKUP(K18650,'Base -Receita-Despesa'!$B:$AS,1,FALSE)</f>
        <v>Materiais</v>
      </c>
    </row>
    <row r="18651" spans="1:12" x14ac:dyDescent="0.3">
      <c r="A18651" s="82" t="str">
        <f t="shared" si="582"/>
        <v>2020</v>
      </c>
      <c r="B18651" s="263" t="s">
        <v>2228</v>
      </c>
      <c r="C18651" s="264" t="s">
        <v>138</v>
      </c>
      <c r="D18651" s="74" t="str">
        <f t="shared" si="583"/>
        <v>mai/2020</v>
      </c>
      <c r="E18651" s="267">
        <v>43958</v>
      </c>
      <c r="F18651" s="285" t="s">
        <v>1261</v>
      </c>
      <c r="G18651" s="285" t="s">
        <v>2229</v>
      </c>
      <c r="H18651" s="268" t="s">
        <v>879</v>
      </c>
      <c r="I18651" s="268" t="s">
        <v>135</v>
      </c>
      <c r="J18651" s="268">
        <v>-10</v>
      </c>
      <c r="K18651" s="83" t="str">
        <f>IFERROR(IFERROR(VLOOKUP(I18651,'DE-PARA'!B:D,3,0),VLOOKUP(I18651,'DE-PARA'!C:D,2,0)),"NÃO ENCONTRADO")</f>
        <v>Outras Saídas</v>
      </c>
      <c r="L18651" s="50" t="str">
        <f>VLOOKUP(K18651,'Base -Receita-Despesa'!$B:$AS,1,FALSE)</f>
        <v>Outras Saídas</v>
      </c>
    </row>
    <row r="18652" spans="1:12" x14ac:dyDescent="0.3">
      <c r="A18652" s="82" t="str">
        <f t="shared" si="582"/>
        <v>2020</v>
      </c>
      <c r="B18652" s="263" t="s">
        <v>2228</v>
      </c>
      <c r="C18652" s="264" t="s">
        <v>138</v>
      </c>
      <c r="D18652" s="74" t="str">
        <f t="shared" si="583"/>
        <v>mai/2020</v>
      </c>
      <c r="E18652" s="267">
        <v>43958</v>
      </c>
      <c r="F18652" s="285" t="s">
        <v>1261</v>
      </c>
      <c r="G18652" s="285" t="s">
        <v>2229</v>
      </c>
      <c r="H18652" s="268" t="s">
        <v>262</v>
      </c>
      <c r="I18652" s="268" t="s">
        <v>135</v>
      </c>
      <c r="J18652" s="268">
        <v>-207.87</v>
      </c>
      <c r="K18652" s="83" t="str">
        <f>IFERROR(IFERROR(VLOOKUP(I18652,'DE-PARA'!B:D,3,0),VLOOKUP(I18652,'DE-PARA'!C:D,2,0)),"NÃO ENCONTRADO")</f>
        <v>Outras Saídas</v>
      </c>
      <c r="L18652" s="50" t="str">
        <f>VLOOKUP(K18652,'Base -Receita-Despesa'!$B:$AS,1,FALSE)</f>
        <v>Outras Saídas</v>
      </c>
    </row>
    <row r="18653" spans="1:12" x14ac:dyDescent="0.3">
      <c r="A18653" s="82" t="str">
        <f t="shared" si="582"/>
        <v>2020</v>
      </c>
      <c r="B18653" s="265" t="s">
        <v>2240</v>
      </c>
      <c r="C18653" s="319" t="s">
        <v>138</v>
      </c>
      <c r="D18653" s="74" t="str">
        <f t="shared" si="583"/>
        <v>mai/2020</v>
      </c>
      <c r="E18653" s="267">
        <v>43958</v>
      </c>
      <c r="F18653" s="285" t="s">
        <v>161</v>
      </c>
      <c r="G18653" s="325" t="s">
        <v>2229</v>
      </c>
      <c r="H18653" s="268" t="s">
        <v>161</v>
      </c>
      <c r="I18653" s="273" t="s">
        <v>2168</v>
      </c>
      <c r="J18653" s="278">
        <v>1614501.28</v>
      </c>
      <c r="K18653" s="83" t="str">
        <f>IFERROR(IFERROR(VLOOKUP(I18653,'DE-PARA'!B:D,3,0),VLOOKUP(I18653,'DE-PARA'!C:D,2,0)),"NÃO ENCONTRADO")</f>
        <v>Repasses Contrato de Gestão</v>
      </c>
      <c r="L18653" s="50" t="str">
        <f>VLOOKUP(K18653,'Base -Receita-Despesa'!$B:$AS,1,FALSE)</f>
        <v>Repasses Contrato de Gestão</v>
      </c>
    </row>
    <row r="18654" spans="1:12" x14ac:dyDescent="0.3">
      <c r="A18654" s="82" t="str">
        <f t="shared" si="582"/>
        <v>2020</v>
      </c>
      <c r="B18654" s="265" t="s">
        <v>2240</v>
      </c>
      <c r="C18654" s="319" t="s">
        <v>138</v>
      </c>
      <c r="D18654" s="74" t="str">
        <f t="shared" si="583"/>
        <v>mai/2020</v>
      </c>
      <c r="E18654" s="267">
        <v>43958</v>
      </c>
      <c r="F18654" s="285" t="s">
        <v>5127</v>
      </c>
      <c r="G18654" s="325" t="s">
        <v>2229</v>
      </c>
      <c r="H18654" s="268" t="s">
        <v>2251</v>
      </c>
      <c r="I18654" s="273" t="s">
        <v>126</v>
      </c>
      <c r="J18654" s="278">
        <v>-500000</v>
      </c>
      <c r="K18654" s="83" t="str">
        <f>IFERROR(IFERROR(VLOOKUP(I18654,'DE-PARA'!B:D,3,0),VLOOKUP(I18654,'DE-PARA'!C:D,2,0)),"NÃO ENCONTRADO")</f>
        <v>TEV – Transferências Entre Contas (Entradas)</v>
      </c>
      <c r="L18654" s="50" t="str">
        <f>VLOOKUP(K18654,'Base -Receita-Despesa'!$B:$AS,1,FALSE)</f>
        <v>TEV – Transferências Entre Contas (Entradas)</v>
      </c>
    </row>
    <row r="18655" spans="1:12" x14ac:dyDescent="0.3">
      <c r="A18655" s="82" t="str">
        <f t="shared" si="582"/>
        <v>2020</v>
      </c>
      <c r="B18655" s="263" t="s">
        <v>2228</v>
      </c>
      <c r="C18655" s="264" t="s">
        <v>138</v>
      </c>
      <c r="D18655" s="74" t="str">
        <f t="shared" si="583"/>
        <v>mai/2020</v>
      </c>
      <c r="E18655" s="267">
        <v>43959</v>
      </c>
      <c r="F18655" s="285" t="s">
        <v>5127</v>
      </c>
      <c r="G18655" s="285" t="s">
        <v>2229</v>
      </c>
      <c r="H18655" s="268" t="s">
        <v>2251</v>
      </c>
      <c r="I18655" s="268" t="s">
        <v>126</v>
      </c>
      <c r="J18655" s="269">
        <v>500000</v>
      </c>
      <c r="K18655" s="83" t="str">
        <f>IFERROR(IFERROR(VLOOKUP(I18655,'DE-PARA'!B:D,3,0),VLOOKUP(I18655,'DE-PARA'!C:D,2,0)),"NÃO ENCONTRADO")</f>
        <v>TEV – Transferências Entre Contas (Entradas)</v>
      </c>
      <c r="L18655" s="50" t="str">
        <f>VLOOKUP(K18655,'Base -Receita-Despesa'!$B:$AS,1,FALSE)</f>
        <v>TEV – Transferências Entre Contas (Entradas)</v>
      </c>
    </row>
    <row r="18656" spans="1:12" x14ac:dyDescent="0.3">
      <c r="A18656" s="82" t="str">
        <f t="shared" si="582"/>
        <v>2020</v>
      </c>
      <c r="B18656" s="263" t="s">
        <v>2228</v>
      </c>
      <c r="C18656" s="264" t="s">
        <v>138</v>
      </c>
      <c r="D18656" s="74" t="str">
        <f t="shared" si="583"/>
        <v>mai/2020</v>
      </c>
      <c r="E18656" s="267">
        <v>43959</v>
      </c>
      <c r="F18656" s="285">
        <v>2112651149</v>
      </c>
      <c r="G18656" s="285" t="s">
        <v>2229</v>
      </c>
      <c r="H18656" s="268" t="s">
        <v>4529</v>
      </c>
      <c r="I18656" s="268" t="s">
        <v>155</v>
      </c>
      <c r="J18656" s="269">
        <v>-3087.8</v>
      </c>
      <c r="K18656" s="83" t="str">
        <f>IFERROR(IFERROR(VLOOKUP(I18656,'DE-PARA'!B:D,3,0),VLOOKUP(I18656,'DE-PARA'!C:D,2,0)),"NÃO ENCONTRADO")</f>
        <v>Concessionárias (água, luz e telefone)</v>
      </c>
      <c r="L18656" s="50" t="str">
        <f>VLOOKUP(K18656,'Base -Receita-Despesa'!$B:$AS,1,FALSE)</f>
        <v>Concessionárias (água, luz e telefone)</v>
      </c>
    </row>
    <row r="18657" spans="1:12" x14ac:dyDescent="0.3">
      <c r="A18657" s="82" t="str">
        <f t="shared" si="582"/>
        <v>2020</v>
      </c>
      <c r="B18657" s="263" t="s">
        <v>2228</v>
      </c>
      <c r="C18657" s="264" t="s">
        <v>138</v>
      </c>
      <c r="D18657" s="74" t="str">
        <f t="shared" si="583"/>
        <v>mai/2020</v>
      </c>
      <c r="E18657" s="267">
        <v>43959</v>
      </c>
      <c r="F18657" s="285" t="s">
        <v>5580</v>
      </c>
      <c r="G18657" s="285" t="s">
        <v>2229</v>
      </c>
      <c r="H18657" s="268" t="s">
        <v>5581</v>
      </c>
      <c r="I18657" s="268" t="s">
        <v>176</v>
      </c>
      <c r="J18657" s="269">
        <v>-1490.05</v>
      </c>
      <c r="K18657" s="83" t="str">
        <f>IFERROR(IFERROR(VLOOKUP(I18657,'DE-PARA'!B:D,3,0),VLOOKUP(I18657,'DE-PARA'!C:D,2,0)),"NÃO ENCONTRADO")</f>
        <v>Pessoal</v>
      </c>
      <c r="L18657" s="50" t="str">
        <f>VLOOKUP(K18657,'Base -Receita-Despesa'!$B:$AS,1,FALSE)</f>
        <v>Pessoal</v>
      </c>
    </row>
    <row r="18658" spans="1:12" x14ac:dyDescent="0.3">
      <c r="A18658" s="82" t="str">
        <f t="shared" si="582"/>
        <v>2020</v>
      </c>
      <c r="B18658" s="263" t="s">
        <v>2228</v>
      </c>
      <c r="C18658" s="264" t="s">
        <v>138</v>
      </c>
      <c r="D18658" s="74" t="str">
        <f t="shared" si="583"/>
        <v>mai/2020</v>
      </c>
      <c r="E18658" s="267">
        <v>43959</v>
      </c>
      <c r="F18658" s="285">
        <v>4284</v>
      </c>
      <c r="G18658" s="285" t="s">
        <v>2229</v>
      </c>
      <c r="H18658" s="268" t="s">
        <v>5298</v>
      </c>
      <c r="I18658" s="268" t="s">
        <v>2194</v>
      </c>
      <c r="J18658" s="269">
        <v>-1251.2</v>
      </c>
      <c r="K18658" s="83" t="str">
        <f>IFERROR(IFERROR(VLOOKUP(I18658,'DE-PARA'!B:D,3,0),VLOOKUP(I18658,'DE-PARA'!C:D,2,0)),"NÃO ENCONTRADO")</f>
        <v>Materiais</v>
      </c>
      <c r="L18658" s="50" t="str">
        <f>VLOOKUP(K18658,'Base -Receita-Despesa'!$B:$AS,1,FALSE)</f>
        <v>Materiais</v>
      </c>
    </row>
    <row r="18659" spans="1:12" x14ac:dyDescent="0.3">
      <c r="A18659" s="82" t="str">
        <f t="shared" si="582"/>
        <v>2020</v>
      </c>
      <c r="B18659" s="263" t="s">
        <v>2228</v>
      </c>
      <c r="C18659" s="264" t="s">
        <v>138</v>
      </c>
      <c r="D18659" s="74" t="str">
        <f t="shared" si="583"/>
        <v>mai/2020</v>
      </c>
      <c r="E18659" s="267">
        <v>43959</v>
      </c>
      <c r="F18659" s="285">
        <v>4283</v>
      </c>
      <c r="G18659" s="285" t="s">
        <v>2229</v>
      </c>
      <c r="H18659" s="268" t="s">
        <v>5298</v>
      </c>
      <c r="I18659" s="268" t="s">
        <v>2182</v>
      </c>
      <c r="J18659" s="268">
        <v>-309.12</v>
      </c>
      <c r="K18659" s="83" t="str">
        <f>IFERROR(IFERROR(VLOOKUP(I18659,'DE-PARA'!B:D,3,0),VLOOKUP(I18659,'DE-PARA'!C:D,2,0)),"NÃO ENCONTRADO")</f>
        <v>Materiais</v>
      </c>
      <c r="L18659" s="50" t="str">
        <f>VLOOKUP(K18659,'Base -Receita-Despesa'!$B:$AS,1,FALSE)</f>
        <v>Materiais</v>
      </c>
    </row>
    <row r="18660" spans="1:12" x14ac:dyDescent="0.3">
      <c r="A18660" s="82" t="str">
        <f t="shared" si="582"/>
        <v>2020</v>
      </c>
      <c r="B18660" s="263" t="s">
        <v>2228</v>
      </c>
      <c r="C18660" s="264" t="s">
        <v>138</v>
      </c>
      <c r="D18660" s="74" t="str">
        <f t="shared" si="583"/>
        <v>mai/2020</v>
      </c>
      <c r="E18660" s="267">
        <v>43959</v>
      </c>
      <c r="F18660" s="285">
        <v>20623</v>
      </c>
      <c r="G18660" s="285" t="s">
        <v>2229</v>
      </c>
      <c r="H18660" s="268" t="s">
        <v>5150</v>
      </c>
      <c r="I18660" s="268" t="s">
        <v>2204</v>
      </c>
      <c r="J18660" s="269">
        <v>-3073</v>
      </c>
      <c r="K18660" s="83" t="str">
        <f>IFERROR(IFERROR(VLOOKUP(I18660,'DE-PARA'!B:D,3,0),VLOOKUP(I18660,'DE-PARA'!C:D,2,0)),"NÃO ENCONTRADO")</f>
        <v>Serviços</v>
      </c>
      <c r="L18660" s="50" t="str">
        <f>VLOOKUP(K18660,'Base -Receita-Despesa'!$B:$AS,1,FALSE)</f>
        <v>Serviços</v>
      </c>
    </row>
    <row r="18661" spans="1:12" x14ac:dyDescent="0.3">
      <c r="A18661" s="82" t="str">
        <f t="shared" si="582"/>
        <v>2020</v>
      </c>
      <c r="B18661" s="263" t="s">
        <v>2228</v>
      </c>
      <c r="C18661" s="264" t="s">
        <v>138</v>
      </c>
      <c r="D18661" s="74" t="str">
        <f t="shared" si="583"/>
        <v>mai/2020</v>
      </c>
      <c r="E18661" s="267">
        <v>43959</v>
      </c>
      <c r="F18661" s="285" t="s">
        <v>3376</v>
      </c>
      <c r="G18661" s="285" t="s">
        <v>2229</v>
      </c>
      <c r="H18661" s="268" t="s">
        <v>4486</v>
      </c>
      <c r="I18661" s="268" t="s">
        <v>130</v>
      </c>
      <c r="J18661" s="269">
        <v>-13278.21</v>
      </c>
      <c r="K18661" s="83" t="str">
        <f>IFERROR(IFERROR(VLOOKUP(I18661,'DE-PARA'!B:D,3,0),VLOOKUP(I18661,'DE-PARA'!C:D,2,0)),"NÃO ENCONTRADO")</f>
        <v>Rescisões Trabalhistas</v>
      </c>
      <c r="L18661" s="50" t="str">
        <f>VLOOKUP(K18661,'Base -Receita-Despesa'!$B:$AS,1,FALSE)</f>
        <v>Rescisões Trabalhistas</v>
      </c>
    </row>
    <row r="18662" spans="1:12" x14ac:dyDescent="0.3">
      <c r="A18662" s="82" t="str">
        <f t="shared" si="582"/>
        <v>2020</v>
      </c>
      <c r="B18662" s="263" t="s">
        <v>2228</v>
      </c>
      <c r="C18662" s="264" t="s">
        <v>138</v>
      </c>
      <c r="D18662" s="74" t="str">
        <f t="shared" si="583"/>
        <v>mai/2020</v>
      </c>
      <c r="E18662" s="267">
        <v>43959</v>
      </c>
      <c r="F18662" s="285" t="s">
        <v>1261</v>
      </c>
      <c r="G18662" s="285" t="s">
        <v>2229</v>
      </c>
      <c r="H18662" s="268" t="s">
        <v>879</v>
      </c>
      <c r="I18662" s="268" t="s">
        <v>135</v>
      </c>
      <c r="J18662" s="268">
        <v>-10</v>
      </c>
      <c r="K18662" s="83" t="str">
        <f>IFERROR(IFERROR(VLOOKUP(I18662,'DE-PARA'!B:D,3,0),VLOOKUP(I18662,'DE-PARA'!C:D,2,0)),"NÃO ENCONTRADO")</f>
        <v>Outras Saídas</v>
      </c>
      <c r="L18662" s="50" t="str">
        <f>VLOOKUP(K18662,'Base -Receita-Despesa'!$B:$AS,1,FALSE)</f>
        <v>Outras Saídas</v>
      </c>
    </row>
    <row r="18663" spans="1:12" x14ac:dyDescent="0.3">
      <c r="A18663" s="82" t="str">
        <f t="shared" si="582"/>
        <v>2020</v>
      </c>
      <c r="B18663" s="263" t="s">
        <v>2228</v>
      </c>
      <c r="C18663" s="264" t="s">
        <v>138</v>
      </c>
      <c r="D18663" s="74" t="str">
        <f t="shared" si="583"/>
        <v>mai/2020</v>
      </c>
      <c r="E18663" s="267">
        <v>43959</v>
      </c>
      <c r="F18663" s="285" t="s">
        <v>1261</v>
      </c>
      <c r="G18663" s="285" t="s">
        <v>2229</v>
      </c>
      <c r="H18663" s="268" t="s">
        <v>879</v>
      </c>
      <c r="I18663" s="268" t="s">
        <v>135</v>
      </c>
      <c r="J18663" s="268">
        <v>-10</v>
      </c>
      <c r="K18663" s="83" t="str">
        <f>IFERROR(IFERROR(VLOOKUP(I18663,'DE-PARA'!B:D,3,0),VLOOKUP(I18663,'DE-PARA'!C:D,2,0)),"NÃO ENCONTRADO")</f>
        <v>Outras Saídas</v>
      </c>
      <c r="L18663" s="50" t="str">
        <f>VLOOKUP(K18663,'Base -Receita-Despesa'!$B:$AS,1,FALSE)</f>
        <v>Outras Saídas</v>
      </c>
    </row>
    <row r="18664" spans="1:12" x14ac:dyDescent="0.3">
      <c r="A18664" s="82" t="str">
        <f t="shared" si="582"/>
        <v>2020</v>
      </c>
      <c r="B18664" s="263" t="s">
        <v>2228</v>
      </c>
      <c r="C18664" s="264" t="s">
        <v>138</v>
      </c>
      <c r="D18664" s="74" t="str">
        <f t="shared" si="583"/>
        <v>mai/2020</v>
      </c>
      <c r="E18664" s="267">
        <v>43959</v>
      </c>
      <c r="F18664" s="285" t="s">
        <v>1261</v>
      </c>
      <c r="G18664" s="285" t="s">
        <v>2229</v>
      </c>
      <c r="H18664" s="268" t="s">
        <v>879</v>
      </c>
      <c r="I18664" s="268" t="s">
        <v>135</v>
      </c>
      <c r="J18664" s="268">
        <v>-10</v>
      </c>
      <c r="K18664" s="83" t="str">
        <f>IFERROR(IFERROR(VLOOKUP(I18664,'DE-PARA'!B:D,3,0),VLOOKUP(I18664,'DE-PARA'!C:D,2,0)),"NÃO ENCONTRADO")</f>
        <v>Outras Saídas</v>
      </c>
      <c r="L18664" s="50" t="str">
        <f>VLOOKUP(K18664,'Base -Receita-Despesa'!$B:$AS,1,FALSE)</f>
        <v>Outras Saídas</v>
      </c>
    </row>
    <row r="18665" spans="1:12" x14ac:dyDescent="0.3">
      <c r="A18665" s="82" t="str">
        <f t="shared" si="582"/>
        <v>2020</v>
      </c>
      <c r="B18665" s="263" t="s">
        <v>2228</v>
      </c>
      <c r="C18665" s="264" t="s">
        <v>138</v>
      </c>
      <c r="D18665" s="74" t="str">
        <f t="shared" si="583"/>
        <v>mai/2020</v>
      </c>
      <c r="E18665" s="267">
        <v>43959</v>
      </c>
      <c r="F18665" s="285" t="s">
        <v>1261</v>
      </c>
      <c r="G18665" s="285" t="s">
        <v>2229</v>
      </c>
      <c r="H18665" s="268" t="s">
        <v>879</v>
      </c>
      <c r="I18665" s="268" t="s">
        <v>135</v>
      </c>
      <c r="J18665" s="268">
        <v>-10</v>
      </c>
      <c r="K18665" s="83" t="str">
        <f>IFERROR(IFERROR(VLOOKUP(I18665,'DE-PARA'!B:D,3,0),VLOOKUP(I18665,'DE-PARA'!C:D,2,0)),"NÃO ENCONTRADO")</f>
        <v>Outras Saídas</v>
      </c>
      <c r="L18665" s="50" t="str">
        <f>VLOOKUP(K18665,'Base -Receita-Despesa'!$B:$AS,1,FALSE)</f>
        <v>Outras Saídas</v>
      </c>
    </row>
    <row r="18666" spans="1:12" x14ac:dyDescent="0.3">
      <c r="A18666" s="82" t="str">
        <f t="shared" ref="A18666:A18729" si="584">IF(K18666="NÃO ENCONTRADO",0,RIGHT(D18666,4))</f>
        <v>2020</v>
      </c>
      <c r="B18666" s="263" t="s">
        <v>2228</v>
      </c>
      <c r="C18666" s="264" t="s">
        <v>138</v>
      </c>
      <c r="D18666" s="74" t="str">
        <f t="shared" si="583"/>
        <v>mai/2020</v>
      </c>
      <c r="E18666" s="267">
        <v>43959</v>
      </c>
      <c r="F18666" s="285" t="s">
        <v>139</v>
      </c>
      <c r="G18666" s="285" t="s">
        <v>2229</v>
      </c>
      <c r="H18666" s="268" t="s">
        <v>5578</v>
      </c>
      <c r="I18666" s="268" t="s">
        <v>141</v>
      </c>
      <c r="J18666" s="269">
        <v>-32747.18</v>
      </c>
      <c r="K18666" s="83" t="str">
        <f>IFERROR(IFERROR(VLOOKUP(I18666,'DE-PARA'!B:D,3,0),VLOOKUP(I18666,'DE-PARA'!C:D,2,0)),"NÃO ENCONTRADO")</f>
        <v>Pessoal</v>
      </c>
      <c r="L18666" s="50" t="str">
        <f>VLOOKUP(K18666,'Base -Receita-Despesa'!$B:$AS,1,FALSE)</f>
        <v>Pessoal</v>
      </c>
    </row>
    <row r="18667" spans="1:12" x14ac:dyDescent="0.3">
      <c r="A18667" s="82" t="str">
        <f t="shared" si="584"/>
        <v>2020</v>
      </c>
      <c r="B18667" s="265" t="s">
        <v>2240</v>
      </c>
      <c r="C18667" s="319" t="s">
        <v>138</v>
      </c>
      <c r="D18667" s="74" t="str">
        <f t="shared" si="583"/>
        <v>mai/2020</v>
      </c>
      <c r="E18667" s="267">
        <v>43959</v>
      </c>
      <c r="F18667" s="285" t="s">
        <v>5127</v>
      </c>
      <c r="G18667" s="325" t="s">
        <v>2229</v>
      </c>
      <c r="H18667" s="268" t="s">
        <v>2251</v>
      </c>
      <c r="I18667" s="273" t="s">
        <v>126</v>
      </c>
      <c r="J18667" s="278">
        <v>-500000</v>
      </c>
      <c r="K18667" s="83" t="str">
        <f>IFERROR(IFERROR(VLOOKUP(I18667,'DE-PARA'!B:D,3,0),VLOOKUP(I18667,'DE-PARA'!C:D,2,0)),"NÃO ENCONTRADO")</f>
        <v>TEV – Transferências Entre Contas (Entradas)</v>
      </c>
      <c r="L18667" s="50" t="str">
        <f>VLOOKUP(K18667,'Base -Receita-Despesa'!$B:$AS,1,FALSE)</f>
        <v>TEV – Transferências Entre Contas (Entradas)</v>
      </c>
    </row>
    <row r="18668" spans="1:12" x14ac:dyDescent="0.3">
      <c r="A18668" s="82" t="str">
        <f t="shared" si="584"/>
        <v>2020</v>
      </c>
      <c r="B18668" s="263" t="s">
        <v>2228</v>
      </c>
      <c r="C18668" s="264" t="s">
        <v>138</v>
      </c>
      <c r="D18668" s="74" t="str">
        <f t="shared" si="583"/>
        <v>mai/2020</v>
      </c>
      <c r="E18668" s="267">
        <v>43962</v>
      </c>
      <c r="F18668" s="285" t="s">
        <v>5130</v>
      </c>
      <c r="G18668" s="285" t="s">
        <v>2229</v>
      </c>
      <c r="H18668" s="268" t="s">
        <v>72</v>
      </c>
      <c r="I18668" s="268" t="s">
        <v>1064</v>
      </c>
      <c r="J18668" s="269">
        <v>-1272136.68</v>
      </c>
      <c r="K18668" s="83" t="str">
        <f>IFERROR(IFERROR(VLOOKUP(I18668,'DE-PARA'!B:D,3,0),VLOOKUP(I18668,'DE-PARA'!C:D,2,0)),"NÃO ENCONTRADO")</f>
        <v>Saídas Da C/A Por Regates (-)</v>
      </c>
      <c r="L18668" s="50" t="str">
        <f>VLOOKUP(K18668,'Base -Receita-Despesa'!$B:$AS,1,FALSE)</f>
        <v>SAÍDAS DA C/A POR REGATES (-)</v>
      </c>
    </row>
    <row r="18669" spans="1:12" x14ac:dyDescent="0.3">
      <c r="A18669" s="82" t="str">
        <f t="shared" si="584"/>
        <v>2020</v>
      </c>
      <c r="B18669" s="263" t="s">
        <v>2228</v>
      </c>
      <c r="C18669" s="264" t="s">
        <v>138</v>
      </c>
      <c r="D18669" s="74" t="str">
        <f t="shared" si="583"/>
        <v>mai/2020</v>
      </c>
      <c r="E18669" s="267">
        <v>43962</v>
      </c>
      <c r="F18669" s="285" t="s">
        <v>5127</v>
      </c>
      <c r="G18669" s="285" t="s">
        <v>2229</v>
      </c>
      <c r="H18669" s="268" t="s">
        <v>2251</v>
      </c>
      <c r="I18669" s="268" t="s">
        <v>126</v>
      </c>
      <c r="J18669" s="269">
        <v>500000</v>
      </c>
      <c r="K18669" s="83" t="str">
        <f>IFERROR(IFERROR(VLOOKUP(I18669,'DE-PARA'!B:D,3,0),VLOOKUP(I18669,'DE-PARA'!C:D,2,0)),"NÃO ENCONTRADO")</f>
        <v>TEV – Transferências Entre Contas (Entradas)</v>
      </c>
      <c r="L18669" s="50" t="str">
        <f>VLOOKUP(K18669,'Base -Receita-Despesa'!$B:$AS,1,FALSE)</f>
        <v>TEV – Transferências Entre Contas (Entradas)</v>
      </c>
    </row>
    <row r="18670" spans="1:12" x14ac:dyDescent="0.3">
      <c r="A18670" s="82" t="str">
        <f t="shared" si="584"/>
        <v>2020</v>
      </c>
      <c r="B18670" s="263" t="s">
        <v>2228</v>
      </c>
      <c r="C18670" s="264" t="s">
        <v>138</v>
      </c>
      <c r="D18670" s="74" t="str">
        <f t="shared" si="583"/>
        <v>mai/2020</v>
      </c>
      <c r="E18670" s="267">
        <v>43962</v>
      </c>
      <c r="F18670" s="285" t="s">
        <v>5582</v>
      </c>
      <c r="G18670" s="285" t="s">
        <v>2229</v>
      </c>
      <c r="H18670" s="268" t="s">
        <v>333</v>
      </c>
      <c r="I18670" s="268" t="s">
        <v>176</v>
      </c>
      <c r="J18670" s="269">
        <v>-1490.05</v>
      </c>
      <c r="K18670" s="83" t="str">
        <f>IFERROR(IFERROR(VLOOKUP(I18670,'DE-PARA'!B:D,3,0),VLOOKUP(I18670,'DE-PARA'!C:D,2,0)),"NÃO ENCONTRADO")</f>
        <v>Pessoal</v>
      </c>
      <c r="L18670" s="50" t="str">
        <f>VLOOKUP(K18670,'Base -Receita-Despesa'!$B:$AS,1,FALSE)</f>
        <v>Pessoal</v>
      </c>
    </row>
    <row r="18671" spans="1:12" x14ac:dyDescent="0.3">
      <c r="A18671" s="82" t="str">
        <f t="shared" si="584"/>
        <v>2020</v>
      </c>
      <c r="B18671" s="263" t="s">
        <v>2228</v>
      </c>
      <c r="C18671" s="264" t="s">
        <v>138</v>
      </c>
      <c r="D18671" s="74" t="str">
        <f t="shared" si="583"/>
        <v>mai/2020</v>
      </c>
      <c r="E18671" s="267">
        <v>43962</v>
      </c>
      <c r="F18671" s="285" t="s">
        <v>5583</v>
      </c>
      <c r="G18671" s="285" t="s">
        <v>2229</v>
      </c>
      <c r="H18671" s="268" t="s">
        <v>5584</v>
      </c>
      <c r="I18671" s="268" t="s">
        <v>2214</v>
      </c>
      <c r="J18671" s="268">
        <v>-136.88</v>
      </c>
      <c r="K18671" s="83" t="str">
        <f>IFERROR(IFERROR(VLOOKUP(I18671,'DE-PARA'!B:D,3,0),VLOOKUP(I18671,'DE-PARA'!C:D,2,0)),"NÃO ENCONTRADO")</f>
        <v>Outras Saídas</v>
      </c>
      <c r="L18671" s="50" t="str">
        <f>VLOOKUP(K18671,'Base -Receita-Despesa'!$B:$AS,1,FALSE)</f>
        <v>Outras Saídas</v>
      </c>
    </row>
    <row r="18672" spans="1:12" x14ac:dyDescent="0.3">
      <c r="A18672" s="82" t="str">
        <f t="shared" si="584"/>
        <v>2020</v>
      </c>
      <c r="B18672" s="263" t="s">
        <v>2228</v>
      </c>
      <c r="C18672" s="264" t="s">
        <v>138</v>
      </c>
      <c r="D18672" s="74" t="str">
        <f t="shared" si="583"/>
        <v>mai/2020</v>
      </c>
      <c r="E18672" s="267">
        <v>43962</v>
      </c>
      <c r="F18672" s="285" t="s">
        <v>5585</v>
      </c>
      <c r="G18672" s="285" t="s">
        <v>2229</v>
      </c>
      <c r="H18672" s="268" t="s">
        <v>5584</v>
      </c>
      <c r="I18672" s="268" t="s">
        <v>2214</v>
      </c>
      <c r="J18672" s="268">
        <v>-600</v>
      </c>
      <c r="K18672" s="83" t="str">
        <f>IFERROR(IFERROR(VLOOKUP(I18672,'DE-PARA'!B:D,3,0),VLOOKUP(I18672,'DE-PARA'!C:D,2,0)),"NÃO ENCONTRADO")</f>
        <v>Outras Saídas</v>
      </c>
      <c r="L18672" s="50" t="str">
        <f>VLOOKUP(K18672,'Base -Receita-Despesa'!$B:$AS,1,FALSE)</f>
        <v>Outras Saídas</v>
      </c>
    </row>
    <row r="18673" spans="1:12" x14ac:dyDescent="0.3">
      <c r="A18673" s="82" t="str">
        <f t="shared" si="584"/>
        <v>2020</v>
      </c>
      <c r="B18673" s="263" t="s">
        <v>2228</v>
      </c>
      <c r="C18673" s="264" t="s">
        <v>138</v>
      </c>
      <c r="D18673" s="74" t="str">
        <f t="shared" si="583"/>
        <v>mai/2020</v>
      </c>
      <c r="E18673" s="267">
        <v>43962</v>
      </c>
      <c r="F18673" s="285">
        <v>5902</v>
      </c>
      <c r="G18673" s="285" t="s">
        <v>2238</v>
      </c>
      <c r="H18673" s="268" t="s">
        <v>5371</v>
      </c>
      <c r="I18673" s="268" t="s">
        <v>2194</v>
      </c>
      <c r="J18673" s="269">
        <v>-5348</v>
      </c>
      <c r="K18673" s="83" t="str">
        <f>IFERROR(IFERROR(VLOOKUP(I18673,'DE-PARA'!B:D,3,0),VLOOKUP(I18673,'DE-PARA'!C:D,2,0)),"NÃO ENCONTRADO")</f>
        <v>Materiais</v>
      </c>
      <c r="L18673" s="50" t="str">
        <f>VLOOKUP(K18673,'Base -Receita-Despesa'!$B:$AS,1,FALSE)</f>
        <v>Materiais</v>
      </c>
    </row>
    <row r="18674" spans="1:12" x14ac:dyDescent="0.3">
      <c r="A18674" s="82" t="str">
        <f t="shared" si="584"/>
        <v>2020</v>
      </c>
      <c r="B18674" s="263" t="s">
        <v>2228</v>
      </c>
      <c r="C18674" s="264" t="s">
        <v>138</v>
      </c>
      <c r="D18674" s="74" t="str">
        <f t="shared" si="583"/>
        <v>mai/2020</v>
      </c>
      <c r="E18674" s="267">
        <v>43962</v>
      </c>
      <c r="F18674" s="285">
        <v>532998</v>
      </c>
      <c r="G18674" s="285" t="s">
        <v>2232</v>
      </c>
      <c r="H18674" s="268" t="s">
        <v>339</v>
      </c>
      <c r="I18674" s="268" t="s">
        <v>2181</v>
      </c>
      <c r="J18674" s="269">
        <v>-2400</v>
      </c>
      <c r="K18674" s="83" t="str">
        <f>IFERROR(IFERROR(VLOOKUP(I18674,'DE-PARA'!B:D,3,0),VLOOKUP(I18674,'DE-PARA'!C:D,2,0)),"NÃO ENCONTRADO")</f>
        <v>Materiais</v>
      </c>
      <c r="L18674" s="50" t="str">
        <f>VLOOKUP(K18674,'Base -Receita-Despesa'!$B:$AS,1,FALSE)</f>
        <v>Materiais</v>
      </c>
    </row>
    <row r="18675" spans="1:12" x14ac:dyDescent="0.3">
      <c r="A18675" s="82" t="str">
        <f t="shared" si="584"/>
        <v>2020</v>
      </c>
      <c r="B18675" s="263" t="s">
        <v>2228</v>
      </c>
      <c r="C18675" s="264" t="s">
        <v>138</v>
      </c>
      <c r="D18675" s="74" t="str">
        <f t="shared" si="583"/>
        <v>mai/2020</v>
      </c>
      <c r="E18675" s="267">
        <v>43962</v>
      </c>
      <c r="F18675" s="285" t="s">
        <v>5586</v>
      </c>
      <c r="G18675" s="285" t="s">
        <v>2229</v>
      </c>
      <c r="H18675" s="268" t="s">
        <v>5398</v>
      </c>
      <c r="I18675" s="268" t="s">
        <v>176</v>
      </c>
      <c r="J18675" s="268">
        <v>-133.13</v>
      </c>
      <c r="K18675" s="83" t="str">
        <f>IFERROR(IFERROR(VLOOKUP(I18675,'DE-PARA'!B:D,3,0),VLOOKUP(I18675,'DE-PARA'!C:D,2,0)),"NÃO ENCONTRADO")</f>
        <v>Pessoal</v>
      </c>
      <c r="L18675" s="50" t="str">
        <f>VLOOKUP(K18675,'Base -Receita-Despesa'!$B:$AS,1,FALSE)</f>
        <v>Pessoal</v>
      </c>
    </row>
    <row r="18676" spans="1:12" x14ac:dyDescent="0.3">
      <c r="A18676" s="82" t="str">
        <f t="shared" si="584"/>
        <v>2020</v>
      </c>
      <c r="B18676" s="263" t="s">
        <v>2228</v>
      </c>
      <c r="C18676" s="264" t="s">
        <v>138</v>
      </c>
      <c r="D18676" s="74" t="str">
        <f t="shared" si="583"/>
        <v>mai/2020</v>
      </c>
      <c r="E18676" s="267">
        <v>43962</v>
      </c>
      <c r="F18676" s="285" t="s">
        <v>5587</v>
      </c>
      <c r="G18676" s="285" t="s">
        <v>2229</v>
      </c>
      <c r="H18676" s="268" t="s">
        <v>5588</v>
      </c>
      <c r="I18676" s="268" t="s">
        <v>176</v>
      </c>
      <c r="J18676" s="268">
        <v>-481.33</v>
      </c>
      <c r="K18676" s="83" t="str">
        <f>IFERROR(IFERROR(VLOOKUP(I18676,'DE-PARA'!B:D,3,0),VLOOKUP(I18676,'DE-PARA'!C:D,2,0)),"NÃO ENCONTRADO")</f>
        <v>Pessoal</v>
      </c>
      <c r="L18676" s="50" t="str">
        <f>VLOOKUP(K18676,'Base -Receita-Despesa'!$B:$AS,1,FALSE)</f>
        <v>Pessoal</v>
      </c>
    </row>
    <row r="18677" spans="1:12" x14ac:dyDescent="0.3">
      <c r="A18677" s="82" t="str">
        <f t="shared" si="584"/>
        <v>2020</v>
      </c>
      <c r="B18677" s="263" t="s">
        <v>2228</v>
      </c>
      <c r="C18677" s="264" t="s">
        <v>138</v>
      </c>
      <c r="D18677" s="74" t="str">
        <f t="shared" si="583"/>
        <v>mai/2020</v>
      </c>
      <c r="E18677" s="267">
        <v>43962</v>
      </c>
      <c r="F18677" s="285" t="s">
        <v>5589</v>
      </c>
      <c r="G18677" s="285" t="s">
        <v>2229</v>
      </c>
      <c r="H18677" s="268" t="s">
        <v>5590</v>
      </c>
      <c r="I18677" s="268" t="s">
        <v>176</v>
      </c>
      <c r="J18677" s="269">
        <v>-7381.84</v>
      </c>
      <c r="K18677" s="83" t="str">
        <f>IFERROR(IFERROR(VLOOKUP(I18677,'DE-PARA'!B:D,3,0),VLOOKUP(I18677,'DE-PARA'!C:D,2,0)),"NÃO ENCONTRADO")</f>
        <v>Pessoal</v>
      </c>
      <c r="L18677" s="50" t="str">
        <f>VLOOKUP(K18677,'Base -Receita-Despesa'!$B:$AS,1,FALSE)</f>
        <v>Pessoal</v>
      </c>
    </row>
    <row r="18678" spans="1:12" x14ac:dyDescent="0.3">
      <c r="A18678" s="82" t="str">
        <f t="shared" si="584"/>
        <v>2020</v>
      </c>
      <c r="B18678" s="263" t="s">
        <v>2228</v>
      </c>
      <c r="C18678" s="264" t="s">
        <v>138</v>
      </c>
      <c r="D18678" s="74" t="str">
        <f t="shared" si="583"/>
        <v>mai/2020</v>
      </c>
      <c r="E18678" s="267">
        <v>43962</v>
      </c>
      <c r="F18678" s="285" t="s">
        <v>5591</v>
      </c>
      <c r="G18678" s="285" t="s">
        <v>2229</v>
      </c>
      <c r="H18678" s="268" t="s">
        <v>1504</v>
      </c>
      <c r="I18678" s="268" t="s">
        <v>176</v>
      </c>
      <c r="J18678" s="269">
        <v>-1718.06</v>
      </c>
      <c r="K18678" s="83" t="str">
        <f>IFERROR(IFERROR(VLOOKUP(I18678,'DE-PARA'!B:D,3,0),VLOOKUP(I18678,'DE-PARA'!C:D,2,0)),"NÃO ENCONTRADO")</f>
        <v>Pessoal</v>
      </c>
      <c r="L18678" s="50" t="str">
        <f>VLOOKUP(K18678,'Base -Receita-Despesa'!$B:$AS,1,FALSE)</f>
        <v>Pessoal</v>
      </c>
    </row>
    <row r="18679" spans="1:12" x14ac:dyDescent="0.3">
      <c r="A18679" s="82" t="str">
        <f t="shared" si="584"/>
        <v>2020</v>
      </c>
      <c r="B18679" s="263" t="s">
        <v>5091</v>
      </c>
      <c r="C18679" s="264" t="s">
        <v>138</v>
      </c>
      <c r="D18679" s="74" t="str">
        <f t="shared" si="583"/>
        <v>mai/2020</v>
      </c>
      <c r="E18679" s="267">
        <v>43962</v>
      </c>
      <c r="F18679" s="285" t="s">
        <v>5127</v>
      </c>
      <c r="G18679" s="285" t="s">
        <v>2229</v>
      </c>
      <c r="H18679" s="268" t="s">
        <v>2251</v>
      </c>
      <c r="I18679" s="268" t="s">
        <v>126</v>
      </c>
      <c r="J18679" s="269">
        <v>-500000</v>
      </c>
      <c r="K18679" s="83" t="str">
        <f>IFERROR(IFERROR(VLOOKUP(I18679,'DE-PARA'!B:D,3,0),VLOOKUP(I18679,'DE-PARA'!C:D,2,0)),"NÃO ENCONTRADO")</f>
        <v>TEV – Transferências Entre Contas (Entradas)</v>
      </c>
      <c r="L18679" s="50" t="str">
        <f>VLOOKUP(K18679,'Base -Receita-Despesa'!$B:$AS,1,FALSE)</f>
        <v>TEV – Transferências Entre Contas (Entradas)</v>
      </c>
    </row>
    <row r="18680" spans="1:12" x14ac:dyDescent="0.3">
      <c r="A18680" s="82" t="str">
        <f t="shared" si="584"/>
        <v>2020</v>
      </c>
      <c r="B18680" s="263" t="s">
        <v>2228</v>
      </c>
      <c r="C18680" s="264" t="s">
        <v>138</v>
      </c>
      <c r="D18680" s="74" t="str">
        <f t="shared" si="583"/>
        <v>mai/2020</v>
      </c>
      <c r="E18680" s="267">
        <v>43963</v>
      </c>
      <c r="F18680" s="285">
        <v>13934</v>
      </c>
      <c r="G18680" s="285" t="s">
        <v>2229</v>
      </c>
      <c r="H18680" s="268" t="s">
        <v>2890</v>
      </c>
      <c r="I18680" s="268" t="s">
        <v>2183</v>
      </c>
      <c r="J18680" s="269">
        <v>-4130.5</v>
      </c>
      <c r="K18680" s="83" t="str">
        <f>IFERROR(IFERROR(VLOOKUP(I18680,'DE-PARA'!B:D,3,0),VLOOKUP(I18680,'DE-PARA'!C:D,2,0)),"NÃO ENCONTRADO")</f>
        <v>Materiais</v>
      </c>
      <c r="L18680" s="50" t="str">
        <f>VLOOKUP(K18680,'Base -Receita-Despesa'!$B:$AS,1,FALSE)</f>
        <v>Materiais</v>
      </c>
    </row>
    <row r="18681" spans="1:12" x14ac:dyDescent="0.3">
      <c r="A18681" s="82" t="str">
        <f t="shared" si="584"/>
        <v>2020</v>
      </c>
      <c r="B18681" s="263" t="s">
        <v>2228</v>
      </c>
      <c r="C18681" s="264" t="s">
        <v>138</v>
      </c>
      <c r="D18681" s="74" t="str">
        <f t="shared" si="583"/>
        <v>mai/2020</v>
      </c>
      <c r="E18681" s="267">
        <v>43963</v>
      </c>
      <c r="F18681" s="285">
        <v>897077</v>
      </c>
      <c r="G18681" s="285" t="s">
        <v>2238</v>
      </c>
      <c r="H18681" s="268" t="s">
        <v>2424</v>
      </c>
      <c r="I18681" s="268" t="s">
        <v>2181</v>
      </c>
      <c r="J18681" s="269">
        <v>-3695.31</v>
      </c>
      <c r="K18681" s="83" t="str">
        <f>IFERROR(IFERROR(VLOOKUP(I18681,'DE-PARA'!B:D,3,0),VLOOKUP(I18681,'DE-PARA'!C:D,2,0)),"NÃO ENCONTRADO")</f>
        <v>Materiais</v>
      </c>
      <c r="L18681" s="50" t="str">
        <f>VLOOKUP(K18681,'Base -Receita-Despesa'!$B:$AS,1,FALSE)</f>
        <v>Materiais</v>
      </c>
    </row>
    <row r="18682" spans="1:12" x14ac:dyDescent="0.3">
      <c r="A18682" s="82" t="str">
        <f t="shared" si="584"/>
        <v>2020</v>
      </c>
      <c r="B18682" s="263" t="s">
        <v>2228</v>
      </c>
      <c r="C18682" s="264" t="s">
        <v>138</v>
      </c>
      <c r="D18682" s="74" t="str">
        <f t="shared" si="583"/>
        <v>mai/2020</v>
      </c>
      <c r="E18682" s="267">
        <v>43963</v>
      </c>
      <c r="F18682" s="285" t="s">
        <v>437</v>
      </c>
      <c r="G18682" s="285" t="s">
        <v>2229</v>
      </c>
      <c r="H18682" s="268" t="s">
        <v>438</v>
      </c>
      <c r="I18682" s="268" t="s">
        <v>439</v>
      </c>
      <c r="J18682" s="269">
        <v>-1045</v>
      </c>
      <c r="K18682" s="83" t="str">
        <f>IFERROR(IFERROR(VLOOKUP(I18682,'DE-PARA'!B:D,3,0),VLOOKUP(I18682,'DE-PARA'!C:D,2,0)),"NÃO ENCONTRADO")</f>
        <v>Aluguéis</v>
      </c>
      <c r="L18682" s="50" t="str">
        <f>VLOOKUP(K18682,'Base -Receita-Despesa'!$B:$AS,1,FALSE)</f>
        <v>Aluguéis</v>
      </c>
    </row>
    <row r="18683" spans="1:12" x14ac:dyDescent="0.3">
      <c r="A18683" s="82" t="str">
        <f t="shared" si="584"/>
        <v>2020</v>
      </c>
      <c r="B18683" s="263" t="s">
        <v>2228</v>
      </c>
      <c r="C18683" s="264" t="s">
        <v>138</v>
      </c>
      <c r="D18683" s="74" t="str">
        <f t="shared" si="583"/>
        <v>mai/2020</v>
      </c>
      <c r="E18683" s="267">
        <v>43963</v>
      </c>
      <c r="F18683" s="285">
        <v>2741467</v>
      </c>
      <c r="G18683" s="285" t="s">
        <v>2229</v>
      </c>
      <c r="H18683" s="268" t="s">
        <v>5175</v>
      </c>
      <c r="I18683" s="268" t="s">
        <v>145</v>
      </c>
      <c r="J18683" s="268">
        <v>-453.6</v>
      </c>
      <c r="K18683" s="83" t="str">
        <f>IFERROR(IFERROR(VLOOKUP(I18683,'DE-PARA'!B:D,3,0),VLOOKUP(I18683,'DE-PARA'!C:D,2,0)),"NÃO ENCONTRADO")</f>
        <v>Serviços</v>
      </c>
      <c r="L18683" s="50" t="str">
        <f>VLOOKUP(K18683,'Base -Receita-Despesa'!$B:$AS,1,FALSE)</f>
        <v>Serviços</v>
      </c>
    </row>
    <row r="18684" spans="1:12" x14ac:dyDescent="0.3">
      <c r="A18684" s="82" t="str">
        <f t="shared" si="584"/>
        <v>2020</v>
      </c>
      <c r="B18684" s="263" t="s">
        <v>2228</v>
      </c>
      <c r="C18684" s="264" t="s">
        <v>138</v>
      </c>
      <c r="D18684" s="74" t="str">
        <f t="shared" si="583"/>
        <v>mai/2020</v>
      </c>
      <c r="E18684" s="267">
        <v>43963</v>
      </c>
      <c r="F18684" s="285">
        <v>2766743</v>
      </c>
      <c r="G18684" s="285" t="s">
        <v>2229</v>
      </c>
      <c r="H18684" s="268" t="s">
        <v>5175</v>
      </c>
      <c r="I18684" s="268" t="s">
        <v>145</v>
      </c>
      <c r="J18684" s="268">
        <v>-453.6</v>
      </c>
      <c r="K18684" s="83" t="str">
        <f>IFERROR(IFERROR(VLOOKUP(I18684,'DE-PARA'!B:D,3,0),VLOOKUP(I18684,'DE-PARA'!C:D,2,0)),"NÃO ENCONTRADO")</f>
        <v>Serviços</v>
      </c>
      <c r="L18684" s="50" t="str">
        <f>VLOOKUP(K18684,'Base -Receita-Despesa'!$B:$AS,1,FALSE)</f>
        <v>Serviços</v>
      </c>
    </row>
    <row r="18685" spans="1:12" x14ac:dyDescent="0.3">
      <c r="A18685" s="82" t="str">
        <f t="shared" si="584"/>
        <v>2020</v>
      </c>
      <c r="B18685" s="263" t="s">
        <v>2228</v>
      </c>
      <c r="C18685" s="264" t="s">
        <v>138</v>
      </c>
      <c r="D18685" s="74" t="str">
        <f t="shared" si="583"/>
        <v>mai/2020</v>
      </c>
      <c r="E18685" s="267">
        <v>43963</v>
      </c>
      <c r="F18685" s="285">
        <v>2195</v>
      </c>
      <c r="G18685" s="285" t="s">
        <v>2229</v>
      </c>
      <c r="H18685" s="273" t="s">
        <v>5456</v>
      </c>
      <c r="I18685" s="268" t="s">
        <v>200</v>
      </c>
      <c r="J18685" s="269">
        <v>-5600</v>
      </c>
      <c r="K18685" s="83" t="str">
        <f>IFERROR(IFERROR(VLOOKUP(I18685,'DE-PARA'!B:D,3,0),VLOOKUP(I18685,'DE-PARA'!C:D,2,0)),"NÃO ENCONTRADO")</f>
        <v>Serviços</v>
      </c>
      <c r="L18685" s="50" t="str">
        <f>VLOOKUP(K18685,'Base -Receita-Despesa'!$B:$AS,1,FALSE)</f>
        <v>Serviços</v>
      </c>
    </row>
    <row r="18686" spans="1:12" x14ac:dyDescent="0.3">
      <c r="A18686" s="82" t="str">
        <f t="shared" si="584"/>
        <v>2020</v>
      </c>
      <c r="B18686" s="263" t="s">
        <v>2228</v>
      </c>
      <c r="C18686" s="264" t="s">
        <v>138</v>
      </c>
      <c r="D18686" s="74" t="str">
        <f t="shared" si="583"/>
        <v>mai/2020</v>
      </c>
      <c r="E18686" s="267">
        <v>43963</v>
      </c>
      <c r="F18686" s="285">
        <v>2188</v>
      </c>
      <c r="G18686" s="285" t="s">
        <v>2229</v>
      </c>
      <c r="H18686" s="273" t="s">
        <v>5456</v>
      </c>
      <c r="I18686" s="268" t="s">
        <v>200</v>
      </c>
      <c r="J18686" s="269">
        <v>-17300</v>
      </c>
      <c r="K18686" s="83" t="str">
        <f>IFERROR(IFERROR(VLOOKUP(I18686,'DE-PARA'!B:D,3,0),VLOOKUP(I18686,'DE-PARA'!C:D,2,0)),"NÃO ENCONTRADO")</f>
        <v>Serviços</v>
      </c>
      <c r="L18686" s="50" t="str">
        <f>VLOOKUP(K18686,'Base -Receita-Despesa'!$B:$AS,1,FALSE)</f>
        <v>Serviços</v>
      </c>
    </row>
    <row r="18687" spans="1:12" x14ac:dyDescent="0.3">
      <c r="A18687" s="82" t="str">
        <f t="shared" si="584"/>
        <v>2020</v>
      </c>
      <c r="B18687" s="263" t="s">
        <v>2228</v>
      </c>
      <c r="C18687" s="264" t="s">
        <v>138</v>
      </c>
      <c r="D18687" s="74" t="str">
        <f t="shared" si="583"/>
        <v>mai/2020</v>
      </c>
      <c r="E18687" s="267">
        <v>43963</v>
      </c>
      <c r="F18687" s="285" t="s">
        <v>5592</v>
      </c>
      <c r="G18687" s="285" t="s">
        <v>2229</v>
      </c>
      <c r="H18687" s="268" t="s">
        <v>5593</v>
      </c>
      <c r="I18687" s="268" t="s">
        <v>176</v>
      </c>
      <c r="J18687" s="269">
        <v>-4557.76</v>
      </c>
      <c r="K18687" s="83" t="str">
        <f>IFERROR(IFERROR(VLOOKUP(I18687,'DE-PARA'!B:D,3,0),VLOOKUP(I18687,'DE-PARA'!C:D,2,0)),"NÃO ENCONTRADO")</f>
        <v>Pessoal</v>
      </c>
      <c r="L18687" s="50" t="str">
        <f>VLOOKUP(K18687,'Base -Receita-Despesa'!$B:$AS,1,FALSE)</f>
        <v>Pessoal</v>
      </c>
    </row>
    <row r="18688" spans="1:12" x14ac:dyDescent="0.3">
      <c r="A18688" s="82" t="str">
        <f t="shared" si="584"/>
        <v>2020</v>
      </c>
      <c r="B18688" s="263" t="s">
        <v>2228</v>
      </c>
      <c r="C18688" s="264" t="s">
        <v>138</v>
      </c>
      <c r="D18688" s="74" t="str">
        <f t="shared" si="583"/>
        <v>mai/2020</v>
      </c>
      <c r="E18688" s="267">
        <v>43963</v>
      </c>
      <c r="F18688" s="285" t="s">
        <v>1261</v>
      </c>
      <c r="G18688" s="285" t="s">
        <v>2229</v>
      </c>
      <c r="H18688" s="268" t="s">
        <v>879</v>
      </c>
      <c r="I18688" s="268" t="s">
        <v>135</v>
      </c>
      <c r="J18688" s="268">
        <v>-10</v>
      </c>
      <c r="K18688" s="83" t="str">
        <f>IFERROR(IFERROR(VLOOKUP(I18688,'DE-PARA'!B:D,3,0),VLOOKUP(I18688,'DE-PARA'!C:D,2,0)),"NÃO ENCONTRADO")</f>
        <v>Outras Saídas</v>
      </c>
      <c r="L18688" s="50" t="str">
        <f>VLOOKUP(K18688,'Base -Receita-Despesa'!$B:$AS,1,FALSE)</f>
        <v>Outras Saídas</v>
      </c>
    </row>
    <row r="18689" spans="1:12" x14ac:dyDescent="0.3">
      <c r="A18689" s="82" t="str">
        <f t="shared" si="584"/>
        <v>2020</v>
      </c>
      <c r="B18689" s="263" t="s">
        <v>2228</v>
      </c>
      <c r="C18689" s="264" t="s">
        <v>138</v>
      </c>
      <c r="D18689" s="74" t="str">
        <f t="shared" si="583"/>
        <v>mai/2020</v>
      </c>
      <c r="E18689" s="267">
        <v>43963</v>
      </c>
      <c r="F18689" s="285" t="s">
        <v>1261</v>
      </c>
      <c r="G18689" s="285" t="s">
        <v>2229</v>
      </c>
      <c r="H18689" s="268" t="s">
        <v>879</v>
      </c>
      <c r="I18689" s="268" t="s">
        <v>135</v>
      </c>
      <c r="J18689" s="268">
        <v>-10</v>
      </c>
      <c r="K18689" s="83" t="str">
        <f>IFERROR(IFERROR(VLOOKUP(I18689,'DE-PARA'!B:D,3,0),VLOOKUP(I18689,'DE-PARA'!C:D,2,0)),"NÃO ENCONTRADO")</f>
        <v>Outras Saídas</v>
      </c>
      <c r="L18689" s="50" t="str">
        <f>VLOOKUP(K18689,'Base -Receita-Despesa'!$B:$AS,1,FALSE)</f>
        <v>Outras Saídas</v>
      </c>
    </row>
    <row r="18690" spans="1:12" x14ac:dyDescent="0.3">
      <c r="A18690" s="82" t="str">
        <f t="shared" si="584"/>
        <v>2020</v>
      </c>
      <c r="B18690" s="263" t="s">
        <v>2228</v>
      </c>
      <c r="C18690" s="264" t="s">
        <v>138</v>
      </c>
      <c r="D18690" s="74" t="str">
        <f t="shared" si="583"/>
        <v>mai/2020</v>
      </c>
      <c r="E18690" s="267">
        <v>43963</v>
      </c>
      <c r="F18690" s="285" t="s">
        <v>1261</v>
      </c>
      <c r="G18690" s="285" t="s">
        <v>2229</v>
      </c>
      <c r="H18690" s="268" t="s">
        <v>879</v>
      </c>
      <c r="I18690" s="268" t="s">
        <v>135</v>
      </c>
      <c r="J18690" s="268">
        <v>-10</v>
      </c>
      <c r="K18690" s="83" t="str">
        <f>IFERROR(IFERROR(VLOOKUP(I18690,'DE-PARA'!B:D,3,0),VLOOKUP(I18690,'DE-PARA'!C:D,2,0)),"NÃO ENCONTRADO")</f>
        <v>Outras Saídas</v>
      </c>
      <c r="L18690" s="50" t="str">
        <f>VLOOKUP(K18690,'Base -Receita-Despesa'!$B:$AS,1,FALSE)</f>
        <v>Outras Saídas</v>
      </c>
    </row>
    <row r="18691" spans="1:12" x14ac:dyDescent="0.3">
      <c r="A18691" s="82" t="str">
        <f t="shared" si="584"/>
        <v>2020</v>
      </c>
      <c r="B18691" s="263" t="s">
        <v>2228</v>
      </c>
      <c r="C18691" s="264" t="s">
        <v>138</v>
      </c>
      <c r="D18691" s="74" t="str">
        <f t="shared" si="583"/>
        <v>mai/2020</v>
      </c>
      <c r="E18691" s="267">
        <v>43963</v>
      </c>
      <c r="F18691" s="285" t="s">
        <v>1261</v>
      </c>
      <c r="G18691" s="285" t="s">
        <v>2229</v>
      </c>
      <c r="H18691" s="268" t="s">
        <v>262</v>
      </c>
      <c r="I18691" s="268" t="s">
        <v>135</v>
      </c>
      <c r="J18691" s="268">
        <v>-36.9</v>
      </c>
      <c r="K18691" s="83" t="str">
        <f>IFERROR(IFERROR(VLOOKUP(I18691,'DE-PARA'!B:D,3,0),VLOOKUP(I18691,'DE-PARA'!C:D,2,0)),"NÃO ENCONTRADO")</f>
        <v>Outras Saídas</v>
      </c>
      <c r="L18691" s="50" t="str">
        <f>VLOOKUP(K18691,'Base -Receita-Despesa'!$B:$AS,1,FALSE)</f>
        <v>Outras Saídas</v>
      </c>
    </row>
    <row r="18692" spans="1:12" x14ac:dyDescent="0.3">
      <c r="A18692" s="82" t="str">
        <f t="shared" si="584"/>
        <v>2020</v>
      </c>
      <c r="B18692" s="263" t="s">
        <v>2228</v>
      </c>
      <c r="C18692" s="264" t="s">
        <v>138</v>
      </c>
      <c r="D18692" s="74" t="str">
        <f t="shared" ref="D18692:D18755" si="585">TEXT(E18692,"mmm/aaaa")</f>
        <v>mai/2020</v>
      </c>
      <c r="E18692" s="267">
        <v>43963</v>
      </c>
      <c r="F18692" s="285" t="s">
        <v>1070</v>
      </c>
      <c r="G18692" s="285" t="s">
        <v>2229</v>
      </c>
      <c r="H18692" s="268" t="s">
        <v>1071</v>
      </c>
      <c r="I18692" s="268" t="s">
        <v>2237</v>
      </c>
      <c r="J18692" s="269">
        <v>37302.67</v>
      </c>
      <c r="K18692" s="83" t="str">
        <f>IFERROR(IFERROR(VLOOKUP(I18692,'DE-PARA'!B:D,3,0),VLOOKUP(I18692,'DE-PARA'!C:D,2,0)),"NÃO ENCONTRADO")</f>
        <v>Entrada Conta Aplicação (+)</v>
      </c>
      <c r="L18692" s="50" t="str">
        <f>VLOOKUP(K18692,'Base -Receita-Despesa'!$B:$AS,1,FALSE)</f>
        <v>ENTRADA CONTA APLICAÇÃO (+)</v>
      </c>
    </row>
    <row r="18693" spans="1:12" x14ac:dyDescent="0.3">
      <c r="A18693" s="82" t="str">
        <f t="shared" si="584"/>
        <v>2020</v>
      </c>
      <c r="B18693" s="263" t="s">
        <v>2228</v>
      </c>
      <c r="C18693" s="264" t="s">
        <v>138</v>
      </c>
      <c r="D18693" s="74" t="str">
        <f t="shared" si="585"/>
        <v>mai/2020</v>
      </c>
      <c r="E18693" s="267">
        <v>43964</v>
      </c>
      <c r="F18693" s="285" t="s">
        <v>4412</v>
      </c>
      <c r="G18693" s="285" t="s">
        <v>2229</v>
      </c>
      <c r="H18693" s="268" t="s">
        <v>4778</v>
      </c>
      <c r="I18693" s="268" t="s">
        <v>130</v>
      </c>
      <c r="J18693" s="269">
        <v>-2172.11</v>
      </c>
      <c r="K18693" s="83" t="str">
        <f>IFERROR(IFERROR(VLOOKUP(I18693,'DE-PARA'!B:D,3,0),VLOOKUP(I18693,'DE-PARA'!C:D,2,0)),"NÃO ENCONTRADO")</f>
        <v>Rescisões Trabalhistas</v>
      </c>
      <c r="L18693" s="50" t="str">
        <f>VLOOKUP(K18693,'Base -Receita-Despesa'!$B:$AS,1,FALSE)</f>
        <v>Rescisões Trabalhistas</v>
      </c>
    </row>
    <row r="18694" spans="1:12" x14ac:dyDescent="0.3">
      <c r="A18694" s="82" t="str">
        <f t="shared" si="584"/>
        <v>2020</v>
      </c>
      <c r="B18694" s="263" t="s">
        <v>2228</v>
      </c>
      <c r="C18694" s="264" t="s">
        <v>138</v>
      </c>
      <c r="D18694" s="74" t="str">
        <f t="shared" si="585"/>
        <v>mai/2020</v>
      </c>
      <c r="E18694" s="267">
        <v>43964</v>
      </c>
      <c r="F18694" s="285" t="s">
        <v>4412</v>
      </c>
      <c r="G18694" s="285" t="s">
        <v>2229</v>
      </c>
      <c r="H18694" s="268" t="s">
        <v>4461</v>
      </c>
      <c r="I18694" s="268" t="s">
        <v>130</v>
      </c>
      <c r="J18694" s="268">
        <v>-658.98</v>
      </c>
      <c r="K18694" s="83" t="str">
        <f>IFERROR(IFERROR(VLOOKUP(I18694,'DE-PARA'!B:D,3,0),VLOOKUP(I18694,'DE-PARA'!C:D,2,0)),"NÃO ENCONTRADO")</f>
        <v>Rescisões Trabalhistas</v>
      </c>
      <c r="L18694" s="50" t="str">
        <f>VLOOKUP(K18694,'Base -Receita-Despesa'!$B:$AS,1,FALSE)</f>
        <v>Rescisões Trabalhistas</v>
      </c>
    </row>
    <row r="18695" spans="1:12" x14ac:dyDescent="0.3">
      <c r="A18695" s="82" t="str">
        <f t="shared" si="584"/>
        <v>2020</v>
      </c>
      <c r="B18695" s="263" t="s">
        <v>2228</v>
      </c>
      <c r="C18695" s="264" t="s">
        <v>138</v>
      </c>
      <c r="D18695" s="74" t="str">
        <f t="shared" si="585"/>
        <v>mai/2020</v>
      </c>
      <c r="E18695" s="267">
        <v>43964</v>
      </c>
      <c r="F18695" s="285" t="s">
        <v>4412</v>
      </c>
      <c r="G18695" s="285" t="s">
        <v>2229</v>
      </c>
      <c r="H18695" s="268" t="s">
        <v>4836</v>
      </c>
      <c r="I18695" s="268" t="s">
        <v>130</v>
      </c>
      <c r="J18695" s="269">
        <v>-1396.12</v>
      </c>
      <c r="K18695" s="83" t="str">
        <f>IFERROR(IFERROR(VLOOKUP(I18695,'DE-PARA'!B:D,3,0),VLOOKUP(I18695,'DE-PARA'!C:D,2,0)),"NÃO ENCONTRADO")</f>
        <v>Rescisões Trabalhistas</v>
      </c>
      <c r="L18695" s="50" t="str">
        <f>VLOOKUP(K18695,'Base -Receita-Despesa'!$B:$AS,1,FALSE)</f>
        <v>Rescisões Trabalhistas</v>
      </c>
    </row>
    <row r="18696" spans="1:12" x14ac:dyDescent="0.3">
      <c r="A18696" s="82" t="str">
        <f t="shared" si="584"/>
        <v>2020</v>
      </c>
      <c r="B18696" s="263" t="s">
        <v>2228</v>
      </c>
      <c r="C18696" s="264" t="s">
        <v>138</v>
      </c>
      <c r="D18696" s="74" t="str">
        <f t="shared" si="585"/>
        <v>mai/2020</v>
      </c>
      <c r="E18696" s="267">
        <v>43964</v>
      </c>
      <c r="F18696" s="285" t="s">
        <v>4412</v>
      </c>
      <c r="G18696" s="285" t="s">
        <v>2229</v>
      </c>
      <c r="H18696" s="268" t="s">
        <v>4111</v>
      </c>
      <c r="I18696" s="268" t="s">
        <v>130</v>
      </c>
      <c r="J18696" s="269">
        <v>-8837.68</v>
      </c>
      <c r="K18696" s="83" t="str">
        <f>IFERROR(IFERROR(VLOOKUP(I18696,'DE-PARA'!B:D,3,0),VLOOKUP(I18696,'DE-PARA'!C:D,2,0)),"NÃO ENCONTRADO")</f>
        <v>Rescisões Trabalhistas</v>
      </c>
      <c r="L18696" s="50" t="str">
        <f>VLOOKUP(K18696,'Base -Receita-Despesa'!$B:$AS,1,FALSE)</f>
        <v>Rescisões Trabalhistas</v>
      </c>
    </row>
    <row r="18697" spans="1:12" x14ac:dyDescent="0.3">
      <c r="A18697" s="82" t="str">
        <f t="shared" si="584"/>
        <v>2020</v>
      </c>
      <c r="B18697" s="263" t="s">
        <v>2228</v>
      </c>
      <c r="C18697" s="264" t="s">
        <v>138</v>
      </c>
      <c r="D18697" s="74" t="str">
        <f t="shared" si="585"/>
        <v>mai/2020</v>
      </c>
      <c r="E18697" s="267">
        <v>43964</v>
      </c>
      <c r="F18697" s="285">
        <v>16504</v>
      </c>
      <c r="G18697" s="285" t="s">
        <v>2229</v>
      </c>
      <c r="H18697" s="268" t="s">
        <v>5176</v>
      </c>
      <c r="I18697" s="268" t="s">
        <v>2190</v>
      </c>
      <c r="J18697" s="268">
        <v>-372</v>
      </c>
      <c r="K18697" s="83" t="str">
        <f>IFERROR(IFERROR(VLOOKUP(I18697,'DE-PARA'!B:D,3,0),VLOOKUP(I18697,'DE-PARA'!C:D,2,0)),"NÃO ENCONTRADO")</f>
        <v>Materiais</v>
      </c>
      <c r="L18697" s="50" t="str">
        <f>VLOOKUP(K18697,'Base -Receita-Despesa'!$B:$AS,1,FALSE)</f>
        <v>Materiais</v>
      </c>
    </row>
    <row r="18698" spans="1:12" x14ac:dyDescent="0.3">
      <c r="A18698" s="82" t="str">
        <f t="shared" si="584"/>
        <v>2020</v>
      </c>
      <c r="B18698" s="263" t="s">
        <v>2228</v>
      </c>
      <c r="C18698" s="264" t="s">
        <v>138</v>
      </c>
      <c r="D18698" s="74" t="str">
        <f t="shared" si="585"/>
        <v>mai/2020</v>
      </c>
      <c r="E18698" s="267">
        <v>43964</v>
      </c>
      <c r="F18698" s="285">
        <v>3619</v>
      </c>
      <c r="G18698" s="285" t="s">
        <v>2229</v>
      </c>
      <c r="H18698" s="268" t="s">
        <v>2231</v>
      </c>
      <c r="I18698" s="268" t="s">
        <v>2185</v>
      </c>
      <c r="J18698" s="269">
        <v>-1163.28</v>
      </c>
      <c r="K18698" s="83" t="str">
        <f>IFERROR(IFERROR(VLOOKUP(I18698,'DE-PARA'!B:D,3,0),VLOOKUP(I18698,'DE-PARA'!C:D,2,0)),"NÃO ENCONTRADO")</f>
        <v>Materiais</v>
      </c>
      <c r="L18698" s="50" t="str">
        <f>VLOOKUP(K18698,'Base -Receita-Despesa'!$B:$AS,1,FALSE)</f>
        <v>Materiais</v>
      </c>
    </row>
    <row r="18699" spans="1:12" x14ac:dyDescent="0.3">
      <c r="A18699" s="82" t="str">
        <f t="shared" si="584"/>
        <v>2020</v>
      </c>
      <c r="B18699" s="263" t="s">
        <v>2228</v>
      </c>
      <c r="C18699" s="264" t="s">
        <v>138</v>
      </c>
      <c r="D18699" s="74" t="str">
        <f t="shared" si="585"/>
        <v>mai/2020</v>
      </c>
      <c r="E18699" s="267">
        <v>43964</v>
      </c>
      <c r="F18699" s="285">
        <v>535029</v>
      </c>
      <c r="G18699" s="285" t="s">
        <v>2229</v>
      </c>
      <c r="H18699" s="268" t="s">
        <v>339</v>
      </c>
      <c r="I18699" s="268" t="s">
        <v>2181</v>
      </c>
      <c r="J18699" s="269">
        <v>-2633.9</v>
      </c>
      <c r="K18699" s="83" t="str">
        <f>IFERROR(IFERROR(VLOOKUP(I18699,'DE-PARA'!B:D,3,0),VLOOKUP(I18699,'DE-PARA'!C:D,2,0)),"NÃO ENCONTRADO")</f>
        <v>Materiais</v>
      </c>
      <c r="L18699" s="50" t="str">
        <f>VLOOKUP(K18699,'Base -Receita-Despesa'!$B:$AS,1,FALSE)</f>
        <v>Materiais</v>
      </c>
    </row>
    <row r="18700" spans="1:12" x14ac:dyDescent="0.3">
      <c r="A18700" s="82" t="str">
        <f t="shared" si="584"/>
        <v>2020</v>
      </c>
      <c r="B18700" s="263" t="s">
        <v>2228</v>
      </c>
      <c r="C18700" s="264" t="s">
        <v>138</v>
      </c>
      <c r="D18700" s="74" t="str">
        <f t="shared" si="585"/>
        <v>mai/2020</v>
      </c>
      <c r="E18700" s="267">
        <v>43964</v>
      </c>
      <c r="F18700" s="285">
        <v>58686</v>
      </c>
      <c r="G18700" s="285" t="s">
        <v>2229</v>
      </c>
      <c r="H18700" s="268" t="s">
        <v>4514</v>
      </c>
      <c r="I18700" s="268" t="s">
        <v>2181</v>
      </c>
      <c r="J18700" s="269">
        <v>-1346</v>
      </c>
      <c r="K18700" s="83" t="str">
        <f>IFERROR(IFERROR(VLOOKUP(I18700,'DE-PARA'!B:D,3,0),VLOOKUP(I18700,'DE-PARA'!C:D,2,0)),"NÃO ENCONTRADO")</f>
        <v>Materiais</v>
      </c>
      <c r="L18700" s="50" t="str">
        <f>VLOOKUP(K18700,'Base -Receita-Despesa'!$B:$AS,1,FALSE)</f>
        <v>Materiais</v>
      </c>
    </row>
    <row r="18701" spans="1:12" x14ac:dyDescent="0.3">
      <c r="A18701" s="82" t="str">
        <f t="shared" si="584"/>
        <v>2020</v>
      </c>
      <c r="B18701" s="263" t="s">
        <v>2228</v>
      </c>
      <c r="C18701" s="264" t="s">
        <v>138</v>
      </c>
      <c r="D18701" s="74" t="str">
        <f t="shared" si="585"/>
        <v>mai/2020</v>
      </c>
      <c r="E18701" s="267">
        <v>43964</v>
      </c>
      <c r="F18701" s="285">
        <v>23841</v>
      </c>
      <c r="G18701" s="285" t="s">
        <v>2229</v>
      </c>
      <c r="H18701" s="268" t="s">
        <v>5174</v>
      </c>
      <c r="I18701" s="268" t="s">
        <v>2182</v>
      </c>
      <c r="J18701" s="268">
        <v>-250</v>
      </c>
      <c r="K18701" s="83" t="str">
        <f>IFERROR(IFERROR(VLOOKUP(I18701,'DE-PARA'!B:D,3,0),VLOOKUP(I18701,'DE-PARA'!C:D,2,0)),"NÃO ENCONTRADO")</f>
        <v>Materiais</v>
      </c>
      <c r="L18701" s="50" t="str">
        <f>VLOOKUP(K18701,'Base -Receita-Despesa'!$B:$AS,1,FALSE)</f>
        <v>Materiais</v>
      </c>
    </row>
    <row r="18702" spans="1:12" x14ac:dyDescent="0.3">
      <c r="A18702" s="82" t="str">
        <f t="shared" si="584"/>
        <v>2020</v>
      </c>
      <c r="B18702" s="263" t="s">
        <v>2228</v>
      </c>
      <c r="C18702" s="264" t="s">
        <v>138</v>
      </c>
      <c r="D18702" s="74" t="str">
        <f t="shared" si="585"/>
        <v>mai/2020</v>
      </c>
      <c r="E18702" s="267">
        <v>43964</v>
      </c>
      <c r="F18702" s="285" t="s">
        <v>3376</v>
      </c>
      <c r="G18702" s="285" t="s">
        <v>2229</v>
      </c>
      <c r="H18702" s="268" t="s">
        <v>4778</v>
      </c>
      <c r="I18702" s="268" t="s">
        <v>130</v>
      </c>
      <c r="J18702" s="269">
        <v>-4553.04</v>
      </c>
      <c r="K18702" s="83" t="str">
        <f>IFERROR(IFERROR(VLOOKUP(I18702,'DE-PARA'!B:D,3,0),VLOOKUP(I18702,'DE-PARA'!C:D,2,0)),"NÃO ENCONTRADO")</f>
        <v>Rescisões Trabalhistas</v>
      </c>
      <c r="L18702" s="50" t="str">
        <f>VLOOKUP(K18702,'Base -Receita-Despesa'!$B:$AS,1,FALSE)</f>
        <v>Rescisões Trabalhistas</v>
      </c>
    </row>
    <row r="18703" spans="1:12" x14ac:dyDescent="0.3">
      <c r="A18703" s="82" t="str">
        <f t="shared" si="584"/>
        <v>2020</v>
      </c>
      <c r="B18703" s="263" t="s">
        <v>2228</v>
      </c>
      <c r="C18703" s="264" t="s">
        <v>138</v>
      </c>
      <c r="D18703" s="74" t="str">
        <f t="shared" si="585"/>
        <v>mai/2020</v>
      </c>
      <c r="E18703" s="267">
        <v>43964</v>
      </c>
      <c r="F18703" s="285" t="s">
        <v>3376</v>
      </c>
      <c r="G18703" s="285" t="s">
        <v>2229</v>
      </c>
      <c r="H18703" s="268" t="s">
        <v>4836</v>
      </c>
      <c r="I18703" s="268" t="s">
        <v>130</v>
      </c>
      <c r="J18703" s="269">
        <v>-8170.92</v>
      </c>
      <c r="K18703" s="83" t="str">
        <f>IFERROR(IFERROR(VLOOKUP(I18703,'DE-PARA'!B:D,3,0),VLOOKUP(I18703,'DE-PARA'!C:D,2,0)),"NÃO ENCONTRADO")</f>
        <v>Rescisões Trabalhistas</v>
      </c>
      <c r="L18703" s="50" t="str">
        <f>VLOOKUP(K18703,'Base -Receita-Despesa'!$B:$AS,1,FALSE)</f>
        <v>Rescisões Trabalhistas</v>
      </c>
    </row>
    <row r="18704" spans="1:12" x14ac:dyDescent="0.3">
      <c r="A18704" s="82" t="str">
        <f t="shared" si="584"/>
        <v>2020</v>
      </c>
      <c r="B18704" s="263" t="s">
        <v>2228</v>
      </c>
      <c r="C18704" s="264" t="s">
        <v>138</v>
      </c>
      <c r="D18704" s="74" t="str">
        <f t="shared" si="585"/>
        <v>mai/2020</v>
      </c>
      <c r="E18704" s="267">
        <v>43964</v>
      </c>
      <c r="F18704" s="285" t="s">
        <v>3376</v>
      </c>
      <c r="G18704" s="285" t="s">
        <v>2229</v>
      </c>
      <c r="H18704" s="268" t="s">
        <v>4461</v>
      </c>
      <c r="I18704" s="268" t="s">
        <v>130</v>
      </c>
      <c r="J18704" s="269">
        <v>-3684.17</v>
      </c>
      <c r="K18704" s="83" t="str">
        <f>IFERROR(IFERROR(VLOOKUP(I18704,'DE-PARA'!B:D,3,0),VLOOKUP(I18704,'DE-PARA'!C:D,2,0)),"NÃO ENCONTRADO")</f>
        <v>Rescisões Trabalhistas</v>
      </c>
      <c r="L18704" s="50" t="str">
        <f>VLOOKUP(K18704,'Base -Receita-Despesa'!$B:$AS,1,FALSE)</f>
        <v>Rescisões Trabalhistas</v>
      </c>
    </row>
    <row r="18705" spans="1:12" x14ac:dyDescent="0.3">
      <c r="A18705" s="82" t="str">
        <f t="shared" si="584"/>
        <v>2020</v>
      </c>
      <c r="B18705" s="263" t="s">
        <v>2228</v>
      </c>
      <c r="C18705" s="264" t="s">
        <v>138</v>
      </c>
      <c r="D18705" s="74" t="str">
        <f t="shared" si="585"/>
        <v>mai/2020</v>
      </c>
      <c r="E18705" s="267">
        <v>43964</v>
      </c>
      <c r="F18705" s="285" t="s">
        <v>1261</v>
      </c>
      <c r="G18705" s="285" t="s">
        <v>2229</v>
      </c>
      <c r="H18705" s="268" t="s">
        <v>879</v>
      </c>
      <c r="I18705" s="268" t="s">
        <v>135</v>
      </c>
      <c r="J18705" s="268">
        <v>-10</v>
      </c>
      <c r="K18705" s="83" t="str">
        <f>IFERROR(IFERROR(VLOOKUP(I18705,'DE-PARA'!B:D,3,0),VLOOKUP(I18705,'DE-PARA'!C:D,2,0)),"NÃO ENCONTRADO")</f>
        <v>Outras Saídas</v>
      </c>
      <c r="L18705" s="50" t="str">
        <f>VLOOKUP(K18705,'Base -Receita-Despesa'!$B:$AS,1,FALSE)</f>
        <v>Outras Saídas</v>
      </c>
    </row>
    <row r="18706" spans="1:12" x14ac:dyDescent="0.3">
      <c r="A18706" s="82" t="str">
        <f t="shared" si="584"/>
        <v>2020</v>
      </c>
      <c r="B18706" s="263" t="s">
        <v>2228</v>
      </c>
      <c r="C18706" s="264" t="s">
        <v>138</v>
      </c>
      <c r="D18706" s="74" t="str">
        <f t="shared" si="585"/>
        <v>mai/2020</v>
      </c>
      <c r="E18706" s="267">
        <v>43964</v>
      </c>
      <c r="F18706" s="285" t="s">
        <v>1070</v>
      </c>
      <c r="G18706" s="285" t="s">
        <v>2229</v>
      </c>
      <c r="H18706" s="268" t="s">
        <v>1071</v>
      </c>
      <c r="I18706" s="268" t="s">
        <v>2237</v>
      </c>
      <c r="J18706" s="269">
        <v>35248.199999999997</v>
      </c>
      <c r="K18706" s="83" t="str">
        <f>IFERROR(IFERROR(VLOOKUP(I18706,'DE-PARA'!B:D,3,0),VLOOKUP(I18706,'DE-PARA'!C:D,2,0)),"NÃO ENCONTRADO")</f>
        <v>Entrada Conta Aplicação (+)</v>
      </c>
      <c r="L18706" s="50" t="str">
        <f>VLOOKUP(K18706,'Base -Receita-Despesa'!$B:$AS,1,FALSE)</f>
        <v>ENTRADA CONTA APLICAÇÃO (+)</v>
      </c>
    </row>
    <row r="18707" spans="1:12" x14ac:dyDescent="0.3">
      <c r="A18707" s="82" t="str">
        <f t="shared" si="584"/>
        <v>2020</v>
      </c>
      <c r="B18707" s="263" t="s">
        <v>2228</v>
      </c>
      <c r="C18707" s="264" t="s">
        <v>138</v>
      </c>
      <c r="D18707" s="74" t="str">
        <f t="shared" si="585"/>
        <v>mai/2020</v>
      </c>
      <c r="E18707" s="267">
        <v>43965</v>
      </c>
      <c r="F18707" s="285">
        <v>1455</v>
      </c>
      <c r="G18707" s="285" t="s">
        <v>2229</v>
      </c>
      <c r="H18707" s="268" t="s">
        <v>2316</v>
      </c>
      <c r="I18707" s="268" t="s">
        <v>2181</v>
      </c>
      <c r="J18707" s="268">
        <v>-720.44</v>
      </c>
      <c r="K18707" s="83" t="str">
        <f>IFERROR(IFERROR(VLOOKUP(I18707,'DE-PARA'!B:D,3,0),VLOOKUP(I18707,'DE-PARA'!C:D,2,0)),"NÃO ENCONTRADO")</f>
        <v>Materiais</v>
      </c>
      <c r="L18707" s="50" t="str">
        <f>VLOOKUP(K18707,'Base -Receita-Despesa'!$B:$AS,1,FALSE)</f>
        <v>Materiais</v>
      </c>
    </row>
    <row r="18708" spans="1:12" x14ac:dyDescent="0.3">
      <c r="A18708" s="82" t="str">
        <f t="shared" si="584"/>
        <v>2020</v>
      </c>
      <c r="B18708" s="263" t="s">
        <v>2228</v>
      </c>
      <c r="C18708" s="264" t="s">
        <v>138</v>
      </c>
      <c r="D18708" s="74" t="str">
        <f t="shared" si="585"/>
        <v>mai/2020</v>
      </c>
      <c r="E18708" s="267">
        <v>43965</v>
      </c>
      <c r="F18708" s="285">
        <v>25633</v>
      </c>
      <c r="G18708" s="285" t="s">
        <v>2229</v>
      </c>
      <c r="H18708" s="268" t="s">
        <v>5166</v>
      </c>
      <c r="I18708" s="268" t="s">
        <v>2217</v>
      </c>
      <c r="J18708" s="269">
        <v>-1358.37</v>
      </c>
      <c r="K18708" s="83" t="str">
        <f>IFERROR(IFERROR(VLOOKUP(I18708,'DE-PARA'!B:D,3,0),VLOOKUP(I18708,'DE-PARA'!C:D,2,0)),"NÃO ENCONTRADO")</f>
        <v>Investimentos</v>
      </c>
      <c r="L18708" s="50" t="str">
        <f>VLOOKUP(K18708,'Base -Receita-Despesa'!$B:$AS,1,FALSE)</f>
        <v>Investimentos</v>
      </c>
    </row>
    <row r="18709" spans="1:12" x14ac:dyDescent="0.3">
      <c r="A18709" s="82" t="str">
        <f t="shared" si="584"/>
        <v>2020</v>
      </c>
      <c r="B18709" s="263" t="s">
        <v>2228</v>
      </c>
      <c r="C18709" s="264" t="s">
        <v>138</v>
      </c>
      <c r="D18709" s="74" t="str">
        <f t="shared" si="585"/>
        <v>mai/2020</v>
      </c>
      <c r="E18709" s="267">
        <v>43965</v>
      </c>
      <c r="F18709" s="285">
        <v>305428</v>
      </c>
      <c r="G18709" s="285" t="s">
        <v>2284</v>
      </c>
      <c r="H18709" s="268" t="s">
        <v>222</v>
      </c>
      <c r="I18709" s="268" t="s">
        <v>2181</v>
      </c>
      <c r="J18709" s="269">
        <v>-1844.86</v>
      </c>
      <c r="K18709" s="83" t="str">
        <f>IFERROR(IFERROR(VLOOKUP(I18709,'DE-PARA'!B:D,3,0),VLOOKUP(I18709,'DE-PARA'!C:D,2,0)),"NÃO ENCONTRADO")</f>
        <v>Materiais</v>
      </c>
      <c r="L18709" s="50" t="str">
        <f>VLOOKUP(K18709,'Base -Receita-Despesa'!$B:$AS,1,FALSE)</f>
        <v>Materiais</v>
      </c>
    </row>
    <row r="18710" spans="1:12" x14ac:dyDescent="0.3">
      <c r="A18710" s="82" t="str">
        <f t="shared" si="584"/>
        <v>2020</v>
      </c>
      <c r="B18710" s="263" t="s">
        <v>2228</v>
      </c>
      <c r="C18710" s="264" t="s">
        <v>138</v>
      </c>
      <c r="D18710" s="74" t="str">
        <f t="shared" si="585"/>
        <v>mai/2020</v>
      </c>
      <c r="E18710" s="267">
        <v>43965</v>
      </c>
      <c r="F18710" s="285">
        <v>21545</v>
      </c>
      <c r="G18710" s="285" t="s">
        <v>2229</v>
      </c>
      <c r="H18710" s="268" t="s">
        <v>4792</v>
      </c>
      <c r="I18710" s="268" t="s">
        <v>2181</v>
      </c>
      <c r="J18710" s="269">
        <v>-6052.8</v>
      </c>
      <c r="K18710" s="83" t="str">
        <f>IFERROR(IFERROR(VLOOKUP(I18710,'DE-PARA'!B:D,3,0),VLOOKUP(I18710,'DE-PARA'!C:D,2,0)),"NÃO ENCONTRADO")</f>
        <v>Materiais</v>
      </c>
      <c r="L18710" s="50" t="str">
        <f>VLOOKUP(K18710,'Base -Receita-Despesa'!$B:$AS,1,FALSE)</f>
        <v>Materiais</v>
      </c>
    </row>
    <row r="18711" spans="1:12" x14ac:dyDescent="0.3">
      <c r="A18711" s="82" t="str">
        <f t="shared" si="584"/>
        <v>2020</v>
      </c>
      <c r="B18711" s="263" t="s">
        <v>2228</v>
      </c>
      <c r="C18711" s="264" t="s">
        <v>138</v>
      </c>
      <c r="D18711" s="74" t="str">
        <f t="shared" si="585"/>
        <v>mai/2020</v>
      </c>
      <c r="E18711" s="267">
        <v>43965</v>
      </c>
      <c r="F18711" s="285">
        <v>916655</v>
      </c>
      <c r="G18711" s="285" t="s">
        <v>2330</v>
      </c>
      <c r="H18711" s="268" t="s">
        <v>2424</v>
      </c>
      <c r="I18711" s="268" t="s">
        <v>2181</v>
      </c>
      <c r="J18711" s="269">
        <v>-3124.5</v>
      </c>
      <c r="K18711" s="83" t="str">
        <f>IFERROR(IFERROR(VLOOKUP(I18711,'DE-PARA'!B:D,3,0),VLOOKUP(I18711,'DE-PARA'!C:D,2,0)),"NÃO ENCONTRADO")</f>
        <v>Materiais</v>
      </c>
      <c r="L18711" s="50" t="str">
        <f>VLOOKUP(K18711,'Base -Receita-Despesa'!$B:$AS,1,FALSE)</f>
        <v>Materiais</v>
      </c>
    </row>
    <row r="18712" spans="1:12" x14ac:dyDescent="0.3">
      <c r="A18712" s="82" t="str">
        <f t="shared" si="584"/>
        <v>2020</v>
      </c>
      <c r="B18712" s="263" t="s">
        <v>2228</v>
      </c>
      <c r="C18712" s="264" t="s">
        <v>138</v>
      </c>
      <c r="D18712" s="74" t="str">
        <f t="shared" si="585"/>
        <v>mai/2020</v>
      </c>
      <c r="E18712" s="267">
        <v>43965</v>
      </c>
      <c r="F18712" s="285">
        <v>305432</v>
      </c>
      <c r="G18712" s="285" t="s">
        <v>2284</v>
      </c>
      <c r="H18712" s="268" t="s">
        <v>222</v>
      </c>
      <c r="I18712" s="268" t="s">
        <v>2182</v>
      </c>
      <c r="J18712" s="269">
        <v>-2101.7600000000002</v>
      </c>
      <c r="K18712" s="83" t="str">
        <f>IFERROR(IFERROR(VLOOKUP(I18712,'DE-PARA'!B:D,3,0),VLOOKUP(I18712,'DE-PARA'!C:D,2,0)),"NÃO ENCONTRADO")</f>
        <v>Materiais</v>
      </c>
      <c r="L18712" s="50" t="str">
        <f>VLOOKUP(K18712,'Base -Receita-Despesa'!$B:$AS,1,FALSE)</f>
        <v>Materiais</v>
      </c>
    </row>
    <row r="18713" spans="1:12" x14ac:dyDescent="0.3">
      <c r="A18713" s="82" t="str">
        <f t="shared" si="584"/>
        <v>2020</v>
      </c>
      <c r="B18713" s="263" t="s">
        <v>2228</v>
      </c>
      <c r="C18713" s="264" t="s">
        <v>138</v>
      </c>
      <c r="D18713" s="74" t="str">
        <f t="shared" si="585"/>
        <v>mai/2020</v>
      </c>
      <c r="E18713" s="267">
        <v>43965</v>
      </c>
      <c r="F18713" s="285">
        <v>535311</v>
      </c>
      <c r="G18713" s="285" t="s">
        <v>2229</v>
      </c>
      <c r="H18713" s="268" t="s">
        <v>339</v>
      </c>
      <c r="I18713" s="268" t="s">
        <v>2182</v>
      </c>
      <c r="J18713" s="268">
        <v>-824.47</v>
      </c>
      <c r="K18713" s="83" t="str">
        <f>IFERROR(IFERROR(VLOOKUP(I18713,'DE-PARA'!B:D,3,0),VLOOKUP(I18713,'DE-PARA'!C:D,2,0)),"NÃO ENCONTRADO")</f>
        <v>Materiais</v>
      </c>
      <c r="L18713" s="50" t="str">
        <f>VLOOKUP(K18713,'Base -Receita-Despesa'!$B:$AS,1,FALSE)</f>
        <v>Materiais</v>
      </c>
    </row>
    <row r="18714" spans="1:12" x14ac:dyDescent="0.3">
      <c r="A18714" s="82" t="str">
        <f t="shared" si="584"/>
        <v>2020</v>
      </c>
      <c r="B18714" s="263" t="s">
        <v>2228</v>
      </c>
      <c r="C18714" s="264" t="s">
        <v>138</v>
      </c>
      <c r="D18714" s="74" t="str">
        <f t="shared" si="585"/>
        <v>mai/2020</v>
      </c>
      <c r="E18714" s="267">
        <v>43965</v>
      </c>
      <c r="F18714" s="285">
        <v>20375</v>
      </c>
      <c r="G18714" s="285" t="s">
        <v>2229</v>
      </c>
      <c r="H18714" s="268" t="s">
        <v>3145</v>
      </c>
      <c r="I18714" s="268" t="s">
        <v>2182</v>
      </c>
      <c r="J18714" s="269">
        <v>-2404.56</v>
      </c>
      <c r="K18714" s="83" t="str">
        <f>IFERROR(IFERROR(VLOOKUP(I18714,'DE-PARA'!B:D,3,0),VLOOKUP(I18714,'DE-PARA'!C:D,2,0)),"NÃO ENCONTRADO")</f>
        <v>Materiais</v>
      </c>
      <c r="L18714" s="50" t="str">
        <f>VLOOKUP(K18714,'Base -Receita-Despesa'!$B:$AS,1,FALSE)</f>
        <v>Materiais</v>
      </c>
    </row>
    <row r="18715" spans="1:12" x14ac:dyDescent="0.3">
      <c r="A18715" s="82" t="str">
        <f t="shared" si="584"/>
        <v>2020</v>
      </c>
      <c r="B18715" s="263" t="s">
        <v>2228</v>
      </c>
      <c r="C18715" s="264" t="s">
        <v>138</v>
      </c>
      <c r="D18715" s="74" t="str">
        <f t="shared" si="585"/>
        <v>mai/2020</v>
      </c>
      <c r="E18715" s="267">
        <v>43965</v>
      </c>
      <c r="F18715" s="285">
        <v>49</v>
      </c>
      <c r="G18715" s="285" t="s">
        <v>2229</v>
      </c>
      <c r="H18715" s="268" t="s">
        <v>5594</v>
      </c>
      <c r="I18715" s="268" t="s">
        <v>120</v>
      </c>
      <c r="J18715" s="269">
        <v>-2190</v>
      </c>
      <c r="K18715" s="83" t="str">
        <f>IFERROR(IFERROR(VLOOKUP(I18715,'DE-PARA'!B:D,3,0),VLOOKUP(I18715,'DE-PARA'!C:D,2,0)),"NÃO ENCONTRADO")</f>
        <v>Serviços</v>
      </c>
      <c r="L18715" s="50" t="str">
        <f>VLOOKUP(K18715,'Base -Receita-Despesa'!$B:$AS,1,FALSE)</f>
        <v>Serviços</v>
      </c>
    </row>
    <row r="18716" spans="1:12" x14ac:dyDescent="0.3">
      <c r="A18716" s="82" t="str">
        <f t="shared" si="584"/>
        <v>2020</v>
      </c>
      <c r="B18716" s="263" t="s">
        <v>2228</v>
      </c>
      <c r="C18716" s="264" t="s">
        <v>138</v>
      </c>
      <c r="D18716" s="74" t="str">
        <f t="shared" si="585"/>
        <v>mai/2020</v>
      </c>
      <c r="E18716" s="267">
        <v>43965</v>
      </c>
      <c r="F18716" s="285" t="s">
        <v>3376</v>
      </c>
      <c r="G18716" s="285" t="s">
        <v>2229</v>
      </c>
      <c r="H18716" s="268" t="s">
        <v>4111</v>
      </c>
      <c r="I18716" s="268" t="s">
        <v>130</v>
      </c>
      <c r="J18716" s="269">
        <v>-13314.59</v>
      </c>
      <c r="K18716" s="83" t="str">
        <f>IFERROR(IFERROR(VLOOKUP(I18716,'DE-PARA'!B:D,3,0),VLOOKUP(I18716,'DE-PARA'!C:D,2,0)),"NÃO ENCONTRADO")</f>
        <v>Rescisões Trabalhistas</v>
      </c>
      <c r="L18716" s="50" t="str">
        <f>VLOOKUP(K18716,'Base -Receita-Despesa'!$B:$AS,1,FALSE)</f>
        <v>Rescisões Trabalhistas</v>
      </c>
    </row>
    <row r="18717" spans="1:12" x14ac:dyDescent="0.3">
      <c r="A18717" s="82" t="str">
        <f t="shared" si="584"/>
        <v>2020</v>
      </c>
      <c r="B18717" s="263" t="s">
        <v>2228</v>
      </c>
      <c r="C18717" s="264" t="s">
        <v>138</v>
      </c>
      <c r="D18717" s="74" t="str">
        <f t="shared" si="585"/>
        <v>mai/2020</v>
      </c>
      <c r="E18717" s="267">
        <v>43965</v>
      </c>
      <c r="F18717" s="285">
        <v>2142</v>
      </c>
      <c r="G18717" s="285" t="s">
        <v>2229</v>
      </c>
      <c r="H18717" s="268" t="s">
        <v>5133</v>
      </c>
      <c r="I18717" s="268" t="s">
        <v>145</v>
      </c>
      <c r="J18717" s="269">
        <v>-3500</v>
      </c>
      <c r="K18717" s="83" t="str">
        <f>IFERROR(IFERROR(VLOOKUP(I18717,'DE-PARA'!B:D,3,0),VLOOKUP(I18717,'DE-PARA'!C:D,2,0)),"NÃO ENCONTRADO")</f>
        <v>Serviços</v>
      </c>
      <c r="L18717" s="50" t="str">
        <f>VLOOKUP(K18717,'Base -Receita-Despesa'!$B:$AS,1,FALSE)</f>
        <v>Serviços</v>
      </c>
    </row>
    <row r="18718" spans="1:12" x14ac:dyDescent="0.3">
      <c r="A18718" s="82" t="str">
        <f t="shared" si="584"/>
        <v>2020</v>
      </c>
      <c r="B18718" s="263" t="s">
        <v>2228</v>
      </c>
      <c r="C18718" s="264" t="s">
        <v>138</v>
      </c>
      <c r="D18718" s="74" t="str">
        <f t="shared" si="585"/>
        <v>mai/2020</v>
      </c>
      <c r="E18718" s="267">
        <v>43965</v>
      </c>
      <c r="F18718" s="285" t="s">
        <v>1261</v>
      </c>
      <c r="G18718" s="285" t="s">
        <v>2229</v>
      </c>
      <c r="H18718" s="268" t="s">
        <v>4381</v>
      </c>
      <c r="I18718" s="268" t="s">
        <v>135</v>
      </c>
      <c r="J18718" s="268">
        <v>-10</v>
      </c>
      <c r="K18718" s="83" t="str">
        <f>IFERROR(IFERROR(VLOOKUP(I18718,'DE-PARA'!B:D,3,0),VLOOKUP(I18718,'DE-PARA'!C:D,2,0)),"NÃO ENCONTRADO")</f>
        <v>Outras Saídas</v>
      </c>
      <c r="L18718" s="50" t="str">
        <f>VLOOKUP(K18718,'Base -Receita-Despesa'!$B:$AS,1,FALSE)</f>
        <v>Outras Saídas</v>
      </c>
    </row>
    <row r="18719" spans="1:12" x14ac:dyDescent="0.3">
      <c r="A18719" s="82" t="str">
        <f t="shared" si="584"/>
        <v>2020</v>
      </c>
      <c r="B18719" s="263" t="s">
        <v>2228</v>
      </c>
      <c r="C18719" s="264" t="s">
        <v>138</v>
      </c>
      <c r="D18719" s="74" t="str">
        <f t="shared" si="585"/>
        <v>mai/2020</v>
      </c>
      <c r="E18719" s="267">
        <v>43965</v>
      </c>
      <c r="F18719" s="285" t="s">
        <v>1261</v>
      </c>
      <c r="G18719" s="285" t="s">
        <v>2229</v>
      </c>
      <c r="H18719" s="268" t="s">
        <v>879</v>
      </c>
      <c r="I18719" s="268" t="s">
        <v>135</v>
      </c>
      <c r="J18719" s="268">
        <v>-10</v>
      </c>
      <c r="K18719" s="83" t="str">
        <f>IFERROR(IFERROR(VLOOKUP(I18719,'DE-PARA'!B:D,3,0),VLOOKUP(I18719,'DE-PARA'!C:D,2,0)),"NÃO ENCONTRADO")</f>
        <v>Outras Saídas</v>
      </c>
      <c r="L18719" s="50" t="str">
        <f>VLOOKUP(K18719,'Base -Receita-Despesa'!$B:$AS,1,FALSE)</f>
        <v>Outras Saídas</v>
      </c>
    </row>
    <row r="18720" spans="1:12" x14ac:dyDescent="0.3">
      <c r="A18720" s="82" t="str">
        <f t="shared" si="584"/>
        <v>2020</v>
      </c>
      <c r="B18720" s="263" t="s">
        <v>2228</v>
      </c>
      <c r="C18720" s="264" t="s">
        <v>138</v>
      </c>
      <c r="D18720" s="74" t="str">
        <f t="shared" si="585"/>
        <v>mai/2020</v>
      </c>
      <c r="E18720" s="267">
        <v>43965</v>
      </c>
      <c r="F18720" s="285" t="s">
        <v>1261</v>
      </c>
      <c r="G18720" s="285" t="s">
        <v>2229</v>
      </c>
      <c r="H18720" s="268" t="s">
        <v>879</v>
      </c>
      <c r="I18720" s="268" t="s">
        <v>135</v>
      </c>
      <c r="J18720" s="268">
        <v>-10</v>
      </c>
      <c r="K18720" s="83" t="str">
        <f>IFERROR(IFERROR(VLOOKUP(I18720,'DE-PARA'!B:D,3,0),VLOOKUP(I18720,'DE-PARA'!C:D,2,0)),"NÃO ENCONTRADO")</f>
        <v>Outras Saídas</v>
      </c>
      <c r="L18720" s="50" t="str">
        <f>VLOOKUP(K18720,'Base -Receita-Despesa'!$B:$AS,1,FALSE)</f>
        <v>Outras Saídas</v>
      </c>
    </row>
    <row r="18721" spans="1:12" x14ac:dyDescent="0.3">
      <c r="A18721" s="82" t="str">
        <f t="shared" si="584"/>
        <v>2020</v>
      </c>
      <c r="B18721" s="263" t="s">
        <v>2228</v>
      </c>
      <c r="C18721" s="264" t="s">
        <v>138</v>
      </c>
      <c r="D18721" s="74" t="str">
        <f t="shared" si="585"/>
        <v>mai/2020</v>
      </c>
      <c r="E18721" s="267">
        <v>43965</v>
      </c>
      <c r="F18721" s="285" t="s">
        <v>1070</v>
      </c>
      <c r="G18721" s="285" t="s">
        <v>2229</v>
      </c>
      <c r="H18721" s="268" t="s">
        <v>1071</v>
      </c>
      <c r="I18721" s="268" t="s">
        <v>2237</v>
      </c>
      <c r="J18721" s="269">
        <v>37466.35</v>
      </c>
      <c r="K18721" s="83" t="str">
        <f>IFERROR(IFERROR(VLOOKUP(I18721,'DE-PARA'!B:D,3,0),VLOOKUP(I18721,'DE-PARA'!C:D,2,0)),"NÃO ENCONTRADO")</f>
        <v>Entrada Conta Aplicação (+)</v>
      </c>
      <c r="L18721" s="50" t="str">
        <f>VLOOKUP(K18721,'Base -Receita-Despesa'!$B:$AS,1,FALSE)</f>
        <v>ENTRADA CONTA APLICAÇÃO (+)</v>
      </c>
    </row>
    <row r="18722" spans="1:12" x14ac:dyDescent="0.3">
      <c r="A18722" s="82" t="str">
        <f t="shared" si="584"/>
        <v>2020</v>
      </c>
      <c r="B18722" s="263" t="s">
        <v>2228</v>
      </c>
      <c r="C18722" s="264" t="s">
        <v>138</v>
      </c>
      <c r="D18722" s="74" t="str">
        <f t="shared" si="585"/>
        <v>mai/2020</v>
      </c>
      <c r="E18722" s="267">
        <v>43966</v>
      </c>
      <c r="F18722" s="285" t="s">
        <v>4412</v>
      </c>
      <c r="G18722" s="285" t="s">
        <v>2229</v>
      </c>
      <c r="H18722" s="268" t="s">
        <v>2264</v>
      </c>
      <c r="I18722" s="268" t="s">
        <v>130</v>
      </c>
      <c r="J18722" s="269">
        <v>-2992.86</v>
      </c>
      <c r="K18722" s="83" t="str">
        <f>IFERROR(IFERROR(VLOOKUP(I18722,'DE-PARA'!B:D,3,0),VLOOKUP(I18722,'DE-PARA'!C:D,2,0)),"NÃO ENCONTRADO")</f>
        <v>Rescisões Trabalhistas</v>
      </c>
      <c r="L18722" s="50" t="str">
        <f>VLOOKUP(K18722,'Base -Receita-Despesa'!$B:$AS,1,FALSE)</f>
        <v>Rescisões Trabalhistas</v>
      </c>
    </row>
    <row r="18723" spans="1:12" x14ac:dyDescent="0.3">
      <c r="A18723" s="82" t="str">
        <f t="shared" si="584"/>
        <v>2020</v>
      </c>
      <c r="B18723" s="263" t="s">
        <v>2228</v>
      </c>
      <c r="C18723" s="264" t="s">
        <v>138</v>
      </c>
      <c r="D18723" s="74" t="str">
        <f t="shared" si="585"/>
        <v>mai/2020</v>
      </c>
      <c r="E18723" s="267">
        <v>43966</v>
      </c>
      <c r="F18723" s="285" t="s">
        <v>5595</v>
      </c>
      <c r="G18723" s="285" t="s">
        <v>2229</v>
      </c>
      <c r="H18723" s="268" t="s">
        <v>5409</v>
      </c>
      <c r="I18723" s="268" t="s">
        <v>176</v>
      </c>
      <c r="J18723" s="268">
        <v>-55.18</v>
      </c>
      <c r="K18723" s="83" t="str">
        <f>IFERROR(IFERROR(VLOOKUP(I18723,'DE-PARA'!B:D,3,0),VLOOKUP(I18723,'DE-PARA'!C:D,2,0)),"NÃO ENCONTRADO")</f>
        <v>Pessoal</v>
      </c>
      <c r="L18723" s="50" t="str">
        <f>VLOOKUP(K18723,'Base -Receita-Despesa'!$B:$AS,1,FALSE)</f>
        <v>Pessoal</v>
      </c>
    </row>
    <row r="18724" spans="1:12" x14ac:dyDescent="0.3">
      <c r="A18724" s="82" t="str">
        <f t="shared" si="584"/>
        <v>2020</v>
      </c>
      <c r="B18724" s="263" t="s">
        <v>2228</v>
      </c>
      <c r="C18724" s="264" t="s">
        <v>138</v>
      </c>
      <c r="D18724" s="74" t="str">
        <f t="shared" si="585"/>
        <v>mai/2020</v>
      </c>
      <c r="E18724" s="267">
        <v>43966</v>
      </c>
      <c r="F18724" s="285" t="s">
        <v>5596</v>
      </c>
      <c r="G18724" s="285" t="s">
        <v>2229</v>
      </c>
      <c r="H18724" s="268" t="s">
        <v>5590</v>
      </c>
      <c r="I18724" s="268" t="s">
        <v>176</v>
      </c>
      <c r="J18724" s="268">
        <v>-303.10000000000002</v>
      </c>
      <c r="K18724" s="83" t="str">
        <f>IFERROR(IFERROR(VLOOKUP(I18724,'DE-PARA'!B:D,3,0),VLOOKUP(I18724,'DE-PARA'!C:D,2,0)),"NÃO ENCONTRADO")</f>
        <v>Pessoal</v>
      </c>
      <c r="L18724" s="50" t="str">
        <f>VLOOKUP(K18724,'Base -Receita-Despesa'!$B:$AS,1,FALSE)</f>
        <v>Pessoal</v>
      </c>
    </row>
    <row r="18725" spans="1:12" x14ac:dyDescent="0.3">
      <c r="A18725" s="82" t="str">
        <f t="shared" si="584"/>
        <v>2020</v>
      </c>
      <c r="B18725" s="263" t="s">
        <v>2228</v>
      </c>
      <c r="C18725" s="264" t="s">
        <v>138</v>
      </c>
      <c r="D18725" s="74" t="str">
        <f t="shared" si="585"/>
        <v>mai/2020</v>
      </c>
      <c r="E18725" s="267">
        <v>43966</v>
      </c>
      <c r="F18725" s="285" t="s">
        <v>5597</v>
      </c>
      <c r="G18725" s="285" t="s">
        <v>2229</v>
      </c>
      <c r="H18725" s="268" t="s">
        <v>5588</v>
      </c>
      <c r="I18725" s="268" t="s">
        <v>176</v>
      </c>
      <c r="J18725" s="268">
        <v>-20</v>
      </c>
      <c r="K18725" s="83" t="str">
        <f>IFERROR(IFERROR(VLOOKUP(I18725,'DE-PARA'!B:D,3,0),VLOOKUP(I18725,'DE-PARA'!C:D,2,0)),"NÃO ENCONTRADO")</f>
        <v>Pessoal</v>
      </c>
      <c r="L18725" s="50" t="str">
        <f>VLOOKUP(K18725,'Base -Receita-Despesa'!$B:$AS,1,FALSE)</f>
        <v>Pessoal</v>
      </c>
    </row>
    <row r="18726" spans="1:12" x14ac:dyDescent="0.3">
      <c r="A18726" s="82" t="str">
        <f t="shared" si="584"/>
        <v>2020</v>
      </c>
      <c r="B18726" s="263" t="s">
        <v>2228</v>
      </c>
      <c r="C18726" s="264" t="s">
        <v>138</v>
      </c>
      <c r="D18726" s="74" t="str">
        <f t="shared" si="585"/>
        <v>mai/2020</v>
      </c>
      <c r="E18726" s="267">
        <v>43966</v>
      </c>
      <c r="F18726" s="285" t="s">
        <v>5598</v>
      </c>
      <c r="G18726" s="285" t="s">
        <v>2229</v>
      </c>
      <c r="H18726" s="268" t="s">
        <v>5398</v>
      </c>
      <c r="I18726" s="268" t="s">
        <v>176</v>
      </c>
      <c r="J18726" s="268">
        <v>-7.85</v>
      </c>
      <c r="K18726" s="83" t="str">
        <f>IFERROR(IFERROR(VLOOKUP(I18726,'DE-PARA'!B:D,3,0),VLOOKUP(I18726,'DE-PARA'!C:D,2,0)),"NÃO ENCONTRADO")</f>
        <v>Pessoal</v>
      </c>
      <c r="L18726" s="50" t="str">
        <f>VLOOKUP(K18726,'Base -Receita-Despesa'!$B:$AS,1,FALSE)</f>
        <v>Pessoal</v>
      </c>
    </row>
    <row r="18727" spans="1:12" x14ac:dyDescent="0.3">
      <c r="A18727" s="82" t="str">
        <f t="shared" si="584"/>
        <v>2020</v>
      </c>
      <c r="B18727" s="263" t="s">
        <v>2228</v>
      </c>
      <c r="C18727" s="264" t="s">
        <v>138</v>
      </c>
      <c r="D18727" s="74" t="str">
        <f t="shared" si="585"/>
        <v>mai/2020</v>
      </c>
      <c r="E18727" s="267">
        <v>43966</v>
      </c>
      <c r="F18727" s="285" t="s">
        <v>5599</v>
      </c>
      <c r="G18727" s="285" t="s">
        <v>2229</v>
      </c>
      <c r="H18727" s="268" t="s">
        <v>5581</v>
      </c>
      <c r="I18727" s="268" t="s">
        <v>176</v>
      </c>
      <c r="J18727" s="268">
        <v>-55.18</v>
      </c>
      <c r="K18727" s="83" t="str">
        <f>IFERROR(IFERROR(VLOOKUP(I18727,'DE-PARA'!B:D,3,0),VLOOKUP(I18727,'DE-PARA'!C:D,2,0)),"NÃO ENCONTRADO")</f>
        <v>Pessoal</v>
      </c>
      <c r="L18727" s="50" t="str">
        <f>VLOOKUP(K18727,'Base -Receita-Despesa'!$B:$AS,1,FALSE)</f>
        <v>Pessoal</v>
      </c>
    </row>
    <row r="18728" spans="1:12" x14ac:dyDescent="0.3">
      <c r="A18728" s="82" t="str">
        <f t="shared" si="584"/>
        <v>2020</v>
      </c>
      <c r="B18728" s="263" t="s">
        <v>2228</v>
      </c>
      <c r="C18728" s="264" t="s">
        <v>138</v>
      </c>
      <c r="D18728" s="74" t="str">
        <f t="shared" si="585"/>
        <v>mai/2020</v>
      </c>
      <c r="E18728" s="267">
        <v>43966</v>
      </c>
      <c r="F18728" s="285" t="s">
        <v>5600</v>
      </c>
      <c r="G18728" s="285" t="s">
        <v>2229</v>
      </c>
      <c r="H18728" s="268" t="s">
        <v>1504</v>
      </c>
      <c r="I18728" s="268" t="s">
        <v>176</v>
      </c>
      <c r="J18728" s="268">
        <v>-63.14</v>
      </c>
      <c r="K18728" s="83" t="str">
        <f>IFERROR(IFERROR(VLOOKUP(I18728,'DE-PARA'!B:D,3,0),VLOOKUP(I18728,'DE-PARA'!C:D,2,0)),"NÃO ENCONTRADO")</f>
        <v>Pessoal</v>
      </c>
      <c r="L18728" s="50" t="str">
        <f>VLOOKUP(K18728,'Base -Receita-Despesa'!$B:$AS,1,FALSE)</f>
        <v>Pessoal</v>
      </c>
    </row>
    <row r="18729" spans="1:12" x14ac:dyDescent="0.3">
      <c r="A18729" s="82" t="str">
        <f t="shared" si="584"/>
        <v>2020</v>
      </c>
      <c r="B18729" s="263" t="s">
        <v>2228</v>
      </c>
      <c r="C18729" s="264" t="s">
        <v>138</v>
      </c>
      <c r="D18729" s="74" t="str">
        <f t="shared" si="585"/>
        <v>mai/2020</v>
      </c>
      <c r="E18729" s="267">
        <v>43966</v>
      </c>
      <c r="F18729" s="285" t="s">
        <v>5601</v>
      </c>
      <c r="G18729" s="285" t="s">
        <v>2229</v>
      </c>
      <c r="H18729" s="268" t="s">
        <v>5593</v>
      </c>
      <c r="I18729" s="268" t="s">
        <v>176</v>
      </c>
      <c r="J18729" s="268">
        <v>-183.1</v>
      </c>
      <c r="K18729" s="83" t="str">
        <f>IFERROR(IFERROR(VLOOKUP(I18729,'DE-PARA'!B:D,3,0),VLOOKUP(I18729,'DE-PARA'!C:D,2,0)),"NÃO ENCONTRADO")</f>
        <v>Pessoal</v>
      </c>
      <c r="L18729" s="50" t="str">
        <f>VLOOKUP(K18729,'Base -Receita-Despesa'!$B:$AS,1,FALSE)</f>
        <v>Pessoal</v>
      </c>
    </row>
    <row r="18730" spans="1:12" x14ac:dyDescent="0.3">
      <c r="A18730" s="82" t="str">
        <f t="shared" ref="A18730:A18793" si="586">IF(K18730="NÃO ENCONTRADO",0,RIGHT(D18730,4))</f>
        <v>2020</v>
      </c>
      <c r="B18730" s="263" t="s">
        <v>2228</v>
      </c>
      <c r="C18730" s="264" t="s">
        <v>138</v>
      </c>
      <c r="D18730" s="74" t="str">
        <f t="shared" si="585"/>
        <v>mai/2020</v>
      </c>
      <c r="E18730" s="267">
        <v>43966</v>
      </c>
      <c r="F18730" s="285" t="s">
        <v>5497</v>
      </c>
      <c r="G18730" s="285" t="s">
        <v>2229</v>
      </c>
      <c r="H18730" s="268" t="s">
        <v>5522</v>
      </c>
      <c r="I18730" s="268" t="s">
        <v>118</v>
      </c>
      <c r="J18730" s="269">
        <v>-5245.71</v>
      </c>
      <c r="K18730" s="83" t="str">
        <f>IFERROR(IFERROR(VLOOKUP(I18730,'DE-PARA'!B:D,3,0),VLOOKUP(I18730,'DE-PARA'!C:D,2,0)),"NÃO ENCONTRADO")</f>
        <v>Serviços</v>
      </c>
      <c r="L18730" s="50" t="str">
        <f>VLOOKUP(K18730,'Base -Receita-Despesa'!$B:$AS,1,FALSE)</f>
        <v>Serviços</v>
      </c>
    </row>
    <row r="18731" spans="1:12" x14ac:dyDescent="0.3">
      <c r="A18731" s="82" t="str">
        <f t="shared" si="586"/>
        <v>2020</v>
      </c>
      <c r="B18731" s="263" t="s">
        <v>2228</v>
      </c>
      <c r="C18731" s="264" t="s">
        <v>138</v>
      </c>
      <c r="D18731" s="74" t="str">
        <f t="shared" si="585"/>
        <v>mai/2020</v>
      </c>
      <c r="E18731" s="267">
        <v>43966</v>
      </c>
      <c r="F18731" s="285">
        <v>75294</v>
      </c>
      <c r="G18731" s="285" t="s">
        <v>2229</v>
      </c>
      <c r="H18731" s="268" t="s">
        <v>5602</v>
      </c>
      <c r="I18731" s="268" t="s">
        <v>2183</v>
      </c>
      <c r="J18731" s="269">
        <v>-4834.71</v>
      </c>
      <c r="K18731" s="83" t="str">
        <f>IFERROR(IFERROR(VLOOKUP(I18731,'DE-PARA'!B:D,3,0),VLOOKUP(I18731,'DE-PARA'!C:D,2,0)),"NÃO ENCONTRADO")</f>
        <v>Materiais</v>
      </c>
      <c r="L18731" s="50" t="str">
        <f>VLOOKUP(K18731,'Base -Receita-Despesa'!$B:$AS,1,FALSE)</f>
        <v>Materiais</v>
      </c>
    </row>
    <row r="18732" spans="1:12" x14ac:dyDescent="0.3">
      <c r="A18732" s="82" t="str">
        <f t="shared" si="586"/>
        <v>2020</v>
      </c>
      <c r="B18732" s="263" t="s">
        <v>2228</v>
      </c>
      <c r="C18732" s="264" t="s">
        <v>138</v>
      </c>
      <c r="D18732" s="74" t="str">
        <f t="shared" si="585"/>
        <v>mai/2020</v>
      </c>
      <c r="E18732" s="267">
        <v>43966</v>
      </c>
      <c r="F18732" s="285">
        <v>75295</v>
      </c>
      <c r="G18732" s="285" t="s">
        <v>2229</v>
      </c>
      <c r="H18732" s="268" t="s">
        <v>5602</v>
      </c>
      <c r="I18732" s="268" t="s">
        <v>2183</v>
      </c>
      <c r="J18732" s="268">
        <v>-170</v>
      </c>
      <c r="K18732" s="83" t="str">
        <f>IFERROR(IFERROR(VLOOKUP(I18732,'DE-PARA'!B:D,3,0),VLOOKUP(I18732,'DE-PARA'!C:D,2,0)),"NÃO ENCONTRADO")</f>
        <v>Materiais</v>
      </c>
      <c r="L18732" s="50" t="str">
        <f>VLOOKUP(K18732,'Base -Receita-Despesa'!$B:$AS,1,FALSE)</f>
        <v>Materiais</v>
      </c>
    </row>
    <row r="18733" spans="1:12" x14ac:dyDescent="0.3">
      <c r="A18733" s="82" t="str">
        <f t="shared" si="586"/>
        <v>2020</v>
      </c>
      <c r="B18733" s="263" t="s">
        <v>2228</v>
      </c>
      <c r="C18733" s="264" t="s">
        <v>138</v>
      </c>
      <c r="D18733" s="74" t="str">
        <f t="shared" si="585"/>
        <v>mai/2020</v>
      </c>
      <c r="E18733" s="267">
        <v>43966</v>
      </c>
      <c r="F18733" s="285">
        <v>119127</v>
      </c>
      <c r="G18733" s="285" t="s">
        <v>2229</v>
      </c>
      <c r="H18733" s="268" t="s">
        <v>5140</v>
      </c>
      <c r="I18733" s="268" t="s">
        <v>2192</v>
      </c>
      <c r="J18733" s="269">
        <v>-3460.01</v>
      </c>
      <c r="K18733" s="83" t="str">
        <f>IFERROR(IFERROR(VLOOKUP(I18733,'DE-PARA'!B:D,3,0),VLOOKUP(I18733,'DE-PARA'!C:D,2,0)),"NÃO ENCONTRADO")</f>
        <v>Materiais</v>
      </c>
      <c r="L18733" s="50" t="str">
        <f>VLOOKUP(K18733,'Base -Receita-Despesa'!$B:$AS,1,FALSE)</f>
        <v>Materiais</v>
      </c>
    </row>
    <row r="18734" spans="1:12" x14ac:dyDescent="0.3">
      <c r="A18734" s="82" t="str">
        <f t="shared" si="586"/>
        <v>2020</v>
      </c>
      <c r="B18734" s="263" t="s">
        <v>2228</v>
      </c>
      <c r="C18734" s="264" t="s">
        <v>138</v>
      </c>
      <c r="D18734" s="74" t="str">
        <f t="shared" si="585"/>
        <v>mai/2020</v>
      </c>
      <c r="E18734" s="267">
        <v>43966</v>
      </c>
      <c r="F18734" s="285">
        <v>116530</v>
      </c>
      <c r="G18734" s="285" t="s">
        <v>2229</v>
      </c>
      <c r="H18734" s="268" t="s">
        <v>528</v>
      </c>
      <c r="I18734" s="268" t="s">
        <v>2182</v>
      </c>
      <c r="J18734" s="269">
        <v>-2600</v>
      </c>
      <c r="K18734" s="83" t="str">
        <f>IFERROR(IFERROR(VLOOKUP(I18734,'DE-PARA'!B:D,3,0),VLOOKUP(I18734,'DE-PARA'!C:D,2,0)),"NÃO ENCONTRADO")</f>
        <v>Materiais</v>
      </c>
      <c r="L18734" s="50" t="str">
        <f>VLOOKUP(K18734,'Base -Receita-Despesa'!$B:$AS,1,FALSE)</f>
        <v>Materiais</v>
      </c>
    </row>
    <row r="18735" spans="1:12" x14ac:dyDescent="0.3">
      <c r="A18735" s="82" t="str">
        <f t="shared" si="586"/>
        <v>2020</v>
      </c>
      <c r="B18735" s="263" t="s">
        <v>2228</v>
      </c>
      <c r="C18735" s="264" t="s">
        <v>138</v>
      </c>
      <c r="D18735" s="74" t="str">
        <f t="shared" si="585"/>
        <v>mai/2020</v>
      </c>
      <c r="E18735" s="267">
        <v>43966</v>
      </c>
      <c r="F18735" s="285">
        <v>37433</v>
      </c>
      <c r="G18735" s="285" t="s">
        <v>2229</v>
      </c>
      <c r="H18735" s="268" t="s">
        <v>5172</v>
      </c>
      <c r="I18735" s="268" t="s">
        <v>2182</v>
      </c>
      <c r="J18735" s="269">
        <v>-2838.75</v>
      </c>
      <c r="K18735" s="83" t="str">
        <f>IFERROR(IFERROR(VLOOKUP(I18735,'DE-PARA'!B:D,3,0),VLOOKUP(I18735,'DE-PARA'!C:D,2,0)),"NÃO ENCONTRADO")</f>
        <v>Materiais</v>
      </c>
      <c r="L18735" s="50" t="str">
        <f>VLOOKUP(K18735,'Base -Receita-Despesa'!$B:$AS,1,FALSE)</f>
        <v>Materiais</v>
      </c>
    </row>
    <row r="18736" spans="1:12" x14ac:dyDescent="0.3">
      <c r="A18736" s="82" t="str">
        <f t="shared" si="586"/>
        <v>2020</v>
      </c>
      <c r="B18736" s="263" t="s">
        <v>2228</v>
      </c>
      <c r="C18736" s="264" t="s">
        <v>138</v>
      </c>
      <c r="D18736" s="74" t="str">
        <f t="shared" si="585"/>
        <v>mai/2020</v>
      </c>
      <c r="E18736" s="267">
        <v>43966</v>
      </c>
      <c r="F18736" s="285">
        <v>103483</v>
      </c>
      <c r="G18736" s="285" t="s">
        <v>2229</v>
      </c>
      <c r="H18736" s="268" t="s">
        <v>5501</v>
      </c>
      <c r="I18736" s="268" t="s">
        <v>2182</v>
      </c>
      <c r="J18736" s="269">
        <v>-1435</v>
      </c>
      <c r="K18736" s="83" t="str">
        <f>IFERROR(IFERROR(VLOOKUP(I18736,'DE-PARA'!B:D,3,0),VLOOKUP(I18736,'DE-PARA'!C:D,2,0)),"NÃO ENCONTRADO")</f>
        <v>Materiais</v>
      </c>
      <c r="L18736" s="50" t="str">
        <f>VLOOKUP(K18736,'Base -Receita-Despesa'!$B:$AS,1,FALSE)</f>
        <v>Materiais</v>
      </c>
    </row>
    <row r="18737" spans="1:12" x14ac:dyDescent="0.3">
      <c r="A18737" s="82" t="str">
        <f t="shared" si="586"/>
        <v>2020</v>
      </c>
      <c r="B18737" s="263" t="s">
        <v>2228</v>
      </c>
      <c r="C18737" s="264" t="s">
        <v>138</v>
      </c>
      <c r="D18737" s="74" t="str">
        <f t="shared" si="585"/>
        <v>mai/2020</v>
      </c>
      <c r="E18737" s="267">
        <v>43966</v>
      </c>
      <c r="F18737" s="285" t="s">
        <v>4423</v>
      </c>
      <c r="G18737" s="285" t="s">
        <v>2229</v>
      </c>
      <c r="H18737" s="268" t="s">
        <v>5603</v>
      </c>
      <c r="I18737" s="268" t="s">
        <v>540</v>
      </c>
      <c r="J18737" s="268">
        <v>-514.66999999999996</v>
      </c>
      <c r="K18737" s="83" t="str">
        <f>IFERROR(IFERROR(VLOOKUP(I18737,'DE-PARA'!B:D,3,0),VLOOKUP(I18737,'DE-PARA'!C:D,2,0)),"NÃO ENCONTRADO")</f>
        <v>Tributos, Taxas e Contribuições</v>
      </c>
      <c r="L18737" s="50" t="str">
        <f>VLOOKUP(K18737,'Base -Receita-Despesa'!$B:$AS,1,FALSE)</f>
        <v>Tributos, Taxas e Contribuições</v>
      </c>
    </row>
    <row r="18738" spans="1:12" x14ac:dyDescent="0.3">
      <c r="A18738" s="82" t="str">
        <f t="shared" si="586"/>
        <v>2020</v>
      </c>
      <c r="B18738" s="263" t="s">
        <v>2228</v>
      </c>
      <c r="C18738" s="264" t="s">
        <v>138</v>
      </c>
      <c r="D18738" s="74" t="str">
        <f t="shared" si="585"/>
        <v>mai/2020</v>
      </c>
      <c r="E18738" s="267">
        <v>43966</v>
      </c>
      <c r="F18738" s="285" t="s">
        <v>4423</v>
      </c>
      <c r="G18738" s="285" t="s">
        <v>2229</v>
      </c>
      <c r="H18738" s="268" t="s">
        <v>5603</v>
      </c>
      <c r="I18738" s="268" t="s">
        <v>540</v>
      </c>
      <c r="J18738" s="269">
        <v>-1140</v>
      </c>
      <c r="K18738" s="83" t="str">
        <f>IFERROR(IFERROR(VLOOKUP(I18738,'DE-PARA'!B:D,3,0),VLOOKUP(I18738,'DE-PARA'!C:D,2,0)),"NÃO ENCONTRADO")</f>
        <v>Tributos, Taxas e Contribuições</v>
      </c>
      <c r="L18738" s="50" t="str">
        <f>VLOOKUP(K18738,'Base -Receita-Despesa'!$B:$AS,1,FALSE)</f>
        <v>Tributos, Taxas e Contribuições</v>
      </c>
    </row>
    <row r="18739" spans="1:12" x14ac:dyDescent="0.3">
      <c r="A18739" s="82" t="str">
        <f t="shared" si="586"/>
        <v>2020</v>
      </c>
      <c r="B18739" s="263" t="s">
        <v>2228</v>
      </c>
      <c r="C18739" s="264" t="s">
        <v>138</v>
      </c>
      <c r="D18739" s="74" t="str">
        <f t="shared" si="585"/>
        <v>mai/2020</v>
      </c>
      <c r="E18739" s="267">
        <v>43966</v>
      </c>
      <c r="F18739" s="285">
        <v>332</v>
      </c>
      <c r="G18739" s="285" t="s">
        <v>2229</v>
      </c>
      <c r="H18739" s="268" t="s">
        <v>2357</v>
      </c>
      <c r="I18739" s="268" t="s">
        <v>164</v>
      </c>
      <c r="J18739" s="269">
        <v>-6600</v>
      </c>
      <c r="K18739" s="83" t="str">
        <f>IFERROR(IFERROR(VLOOKUP(I18739,'DE-PARA'!B:D,3,0),VLOOKUP(I18739,'DE-PARA'!C:D,2,0)),"NÃO ENCONTRADO")</f>
        <v>Concessionárias (água, luz e telefone)</v>
      </c>
      <c r="L18739" s="50" t="str">
        <f>VLOOKUP(K18739,'Base -Receita-Despesa'!$B:$AS,1,FALSE)</f>
        <v>Concessionárias (água, luz e telefone)</v>
      </c>
    </row>
    <row r="18740" spans="1:12" x14ac:dyDescent="0.3">
      <c r="A18740" s="82" t="str">
        <f t="shared" si="586"/>
        <v>2020</v>
      </c>
      <c r="B18740" s="263" t="s">
        <v>2228</v>
      </c>
      <c r="C18740" s="264" t="s">
        <v>138</v>
      </c>
      <c r="D18740" s="74" t="str">
        <f t="shared" si="585"/>
        <v>mai/2020</v>
      </c>
      <c r="E18740" s="267">
        <v>43966</v>
      </c>
      <c r="F18740" s="285">
        <v>1335</v>
      </c>
      <c r="G18740" s="285" t="s">
        <v>2229</v>
      </c>
      <c r="H18740" s="268" t="s">
        <v>5604</v>
      </c>
      <c r="I18740" s="268" t="s">
        <v>2182</v>
      </c>
      <c r="J18740" s="268">
        <v>-961.5</v>
      </c>
      <c r="K18740" s="83" t="str">
        <f>IFERROR(IFERROR(VLOOKUP(I18740,'DE-PARA'!B:D,3,0),VLOOKUP(I18740,'DE-PARA'!C:D,2,0)),"NÃO ENCONTRADO")</f>
        <v>Materiais</v>
      </c>
      <c r="L18740" s="50" t="str">
        <f>VLOOKUP(K18740,'Base -Receita-Despesa'!$B:$AS,1,FALSE)</f>
        <v>Materiais</v>
      </c>
    </row>
    <row r="18741" spans="1:12" x14ac:dyDescent="0.3">
      <c r="A18741" s="82" t="str">
        <f t="shared" si="586"/>
        <v>2020</v>
      </c>
      <c r="B18741" s="263" t="s">
        <v>2228</v>
      </c>
      <c r="C18741" s="264" t="s">
        <v>138</v>
      </c>
      <c r="D18741" s="74" t="str">
        <f t="shared" si="585"/>
        <v>mai/2020</v>
      </c>
      <c r="E18741" s="267">
        <v>43966</v>
      </c>
      <c r="F18741" s="285">
        <v>4234</v>
      </c>
      <c r="G18741" s="285" t="s">
        <v>2229</v>
      </c>
      <c r="H18741" s="268" t="s">
        <v>5362</v>
      </c>
      <c r="I18741" s="268" t="s">
        <v>2182</v>
      </c>
      <c r="J18741" s="268">
        <v>-240</v>
      </c>
      <c r="K18741" s="83" t="str">
        <f>IFERROR(IFERROR(VLOOKUP(I18741,'DE-PARA'!B:D,3,0),VLOOKUP(I18741,'DE-PARA'!C:D,2,0)),"NÃO ENCONTRADO")</f>
        <v>Materiais</v>
      </c>
      <c r="L18741" s="50" t="str">
        <f>VLOOKUP(K18741,'Base -Receita-Despesa'!$B:$AS,1,FALSE)</f>
        <v>Materiais</v>
      </c>
    </row>
    <row r="18742" spans="1:12" x14ac:dyDescent="0.3">
      <c r="A18742" s="82" t="str">
        <f t="shared" si="586"/>
        <v>2020</v>
      </c>
      <c r="B18742" s="263" t="s">
        <v>2228</v>
      </c>
      <c r="C18742" s="264" t="s">
        <v>138</v>
      </c>
      <c r="D18742" s="74" t="str">
        <f t="shared" si="585"/>
        <v>mai/2020</v>
      </c>
      <c r="E18742" s="267">
        <v>43966</v>
      </c>
      <c r="F18742" s="285">
        <v>43338</v>
      </c>
      <c r="G18742" s="285" t="s">
        <v>2229</v>
      </c>
      <c r="H18742" s="268" t="s">
        <v>5237</v>
      </c>
      <c r="I18742" s="268" t="s">
        <v>2182</v>
      </c>
      <c r="J18742" s="268">
        <v>-500</v>
      </c>
      <c r="K18742" s="83" t="str">
        <f>IFERROR(IFERROR(VLOOKUP(I18742,'DE-PARA'!B:D,3,0),VLOOKUP(I18742,'DE-PARA'!C:D,2,0)),"NÃO ENCONTRADO")</f>
        <v>Materiais</v>
      </c>
      <c r="L18742" s="50" t="str">
        <f>VLOOKUP(K18742,'Base -Receita-Despesa'!$B:$AS,1,FALSE)</f>
        <v>Materiais</v>
      </c>
    </row>
    <row r="18743" spans="1:12" x14ac:dyDescent="0.3">
      <c r="A18743" s="82" t="str">
        <f t="shared" si="586"/>
        <v>2020</v>
      </c>
      <c r="B18743" s="263" t="s">
        <v>2228</v>
      </c>
      <c r="C18743" s="264" t="s">
        <v>138</v>
      </c>
      <c r="D18743" s="74" t="str">
        <f t="shared" si="585"/>
        <v>mai/2020</v>
      </c>
      <c r="E18743" s="267">
        <v>43966</v>
      </c>
      <c r="F18743" s="285">
        <v>19640</v>
      </c>
      <c r="G18743" s="285" t="s">
        <v>2229</v>
      </c>
      <c r="H18743" s="268" t="s">
        <v>5152</v>
      </c>
      <c r="I18743" s="268" t="s">
        <v>618</v>
      </c>
      <c r="J18743" s="269">
        <v>-22214.959999999999</v>
      </c>
      <c r="K18743" s="83" t="str">
        <f>IFERROR(IFERROR(VLOOKUP(I18743,'DE-PARA'!B:D,3,0),VLOOKUP(I18743,'DE-PARA'!C:D,2,0)),"NÃO ENCONTRADO")</f>
        <v>Serviços</v>
      </c>
      <c r="L18743" s="50" t="str">
        <f>VLOOKUP(K18743,'Base -Receita-Despesa'!$B:$AS,1,FALSE)</f>
        <v>Serviços</v>
      </c>
    </row>
    <row r="18744" spans="1:12" x14ac:dyDescent="0.3">
      <c r="A18744" s="82" t="str">
        <f t="shared" si="586"/>
        <v>2020</v>
      </c>
      <c r="B18744" s="263" t="s">
        <v>2228</v>
      </c>
      <c r="C18744" s="264" t="s">
        <v>138</v>
      </c>
      <c r="D18744" s="74" t="str">
        <f t="shared" si="585"/>
        <v>mai/2020</v>
      </c>
      <c r="E18744" s="267">
        <v>43966</v>
      </c>
      <c r="F18744" s="285" t="s">
        <v>2326</v>
      </c>
      <c r="G18744" s="285" t="s">
        <v>2229</v>
      </c>
      <c r="H18744" s="268" t="s">
        <v>5605</v>
      </c>
      <c r="I18744" s="268" t="s">
        <v>2209</v>
      </c>
      <c r="J18744" s="268">
        <v>-439.84</v>
      </c>
      <c r="K18744" s="83" t="str">
        <f>IFERROR(IFERROR(VLOOKUP(I18744,'DE-PARA'!B:D,3,0),VLOOKUP(I18744,'DE-PARA'!C:D,2,0)),"NÃO ENCONTRADO")</f>
        <v>Despesas com Viagens</v>
      </c>
      <c r="L18744" s="50" t="str">
        <f>VLOOKUP(K18744,'Base -Receita-Despesa'!$B:$AS,1,FALSE)</f>
        <v>Despesas com Viagens</v>
      </c>
    </row>
    <row r="18745" spans="1:12" x14ac:dyDescent="0.3">
      <c r="A18745" s="82" t="str">
        <f t="shared" si="586"/>
        <v>2020</v>
      </c>
      <c r="B18745" s="263" t="s">
        <v>2228</v>
      </c>
      <c r="C18745" s="264" t="s">
        <v>138</v>
      </c>
      <c r="D18745" s="74" t="str">
        <f t="shared" si="585"/>
        <v>mai/2020</v>
      </c>
      <c r="E18745" s="267">
        <v>43966</v>
      </c>
      <c r="F18745" s="285">
        <v>17300</v>
      </c>
      <c r="G18745" s="285" t="s">
        <v>2229</v>
      </c>
      <c r="H18745" s="268" t="s">
        <v>4215</v>
      </c>
      <c r="I18745" s="268" t="s">
        <v>2181</v>
      </c>
      <c r="J18745" s="269">
        <v>-5022.5</v>
      </c>
      <c r="K18745" s="83" t="str">
        <f>IFERROR(IFERROR(VLOOKUP(I18745,'DE-PARA'!B:D,3,0),VLOOKUP(I18745,'DE-PARA'!C:D,2,0)),"NÃO ENCONTRADO")</f>
        <v>Materiais</v>
      </c>
      <c r="L18745" s="50" t="str">
        <f>VLOOKUP(K18745,'Base -Receita-Despesa'!$B:$AS,1,FALSE)</f>
        <v>Materiais</v>
      </c>
    </row>
    <row r="18746" spans="1:12" x14ac:dyDescent="0.3">
      <c r="A18746" s="82" t="str">
        <f t="shared" si="586"/>
        <v>2020</v>
      </c>
      <c r="B18746" s="263" t="s">
        <v>2228</v>
      </c>
      <c r="C18746" s="264" t="s">
        <v>138</v>
      </c>
      <c r="D18746" s="74" t="str">
        <f t="shared" si="585"/>
        <v>mai/2020</v>
      </c>
      <c r="E18746" s="267">
        <v>43966</v>
      </c>
      <c r="F18746" s="285">
        <v>1395</v>
      </c>
      <c r="G18746" s="285" t="s">
        <v>2229</v>
      </c>
      <c r="H18746" s="268" t="s">
        <v>5265</v>
      </c>
      <c r="I18746" s="268" t="s">
        <v>526</v>
      </c>
      <c r="J18746" s="269">
        <v>-22000</v>
      </c>
      <c r="K18746" s="83" t="str">
        <f>IFERROR(IFERROR(VLOOKUP(I18746,'DE-PARA'!B:D,3,0),VLOOKUP(I18746,'DE-PARA'!C:D,2,0)),"NÃO ENCONTRADO")</f>
        <v>Serviços</v>
      </c>
      <c r="L18746" s="50" t="str">
        <f>VLOOKUP(K18746,'Base -Receita-Despesa'!$B:$AS,1,FALSE)</f>
        <v>Serviços</v>
      </c>
    </row>
    <row r="18747" spans="1:12" x14ac:dyDescent="0.3">
      <c r="A18747" s="82" t="str">
        <f t="shared" si="586"/>
        <v>2020</v>
      </c>
      <c r="B18747" s="263" t="s">
        <v>2228</v>
      </c>
      <c r="C18747" s="264" t="s">
        <v>138</v>
      </c>
      <c r="D18747" s="74" t="str">
        <f t="shared" si="585"/>
        <v>mai/2020</v>
      </c>
      <c r="E18747" s="267">
        <v>43966</v>
      </c>
      <c r="F18747" s="285">
        <v>810</v>
      </c>
      <c r="G18747" s="285" t="s">
        <v>2229</v>
      </c>
      <c r="H18747" s="268" t="s">
        <v>4393</v>
      </c>
      <c r="I18747" s="268" t="s">
        <v>116</v>
      </c>
      <c r="J18747" s="269">
        <v>-1913.53</v>
      </c>
      <c r="K18747" s="83" t="str">
        <f>IFERROR(IFERROR(VLOOKUP(I18747,'DE-PARA'!B:D,3,0),VLOOKUP(I18747,'DE-PARA'!C:D,2,0)),"NÃO ENCONTRADO")</f>
        <v>Serviços</v>
      </c>
      <c r="L18747" s="50" t="str">
        <f>VLOOKUP(K18747,'Base -Receita-Despesa'!$B:$AS,1,FALSE)</f>
        <v>Serviços</v>
      </c>
    </row>
    <row r="18748" spans="1:12" x14ac:dyDescent="0.3">
      <c r="A18748" s="82" t="str">
        <f t="shared" si="586"/>
        <v>2020</v>
      </c>
      <c r="B18748" s="263" t="s">
        <v>2228</v>
      </c>
      <c r="C18748" s="264" t="s">
        <v>138</v>
      </c>
      <c r="D18748" s="74" t="str">
        <f t="shared" si="585"/>
        <v>mai/2020</v>
      </c>
      <c r="E18748" s="267">
        <v>43966</v>
      </c>
      <c r="F18748" s="285" t="s">
        <v>3376</v>
      </c>
      <c r="G18748" s="285" t="s">
        <v>2229</v>
      </c>
      <c r="H18748" s="268" t="s">
        <v>2264</v>
      </c>
      <c r="I18748" s="268" t="s">
        <v>130</v>
      </c>
      <c r="J18748" s="269">
        <v>-13366.68</v>
      </c>
      <c r="K18748" s="83" t="str">
        <f>IFERROR(IFERROR(VLOOKUP(I18748,'DE-PARA'!B:D,3,0),VLOOKUP(I18748,'DE-PARA'!C:D,2,0)),"NÃO ENCONTRADO")</f>
        <v>Rescisões Trabalhistas</v>
      </c>
      <c r="L18748" s="50" t="str">
        <f>VLOOKUP(K18748,'Base -Receita-Despesa'!$B:$AS,1,FALSE)</f>
        <v>Rescisões Trabalhistas</v>
      </c>
    </row>
    <row r="18749" spans="1:12" x14ac:dyDescent="0.3">
      <c r="A18749" s="82" t="str">
        <f t="shared" si="586"/>
        <v>2020</v>
      </c>
      <c r="B18749" s="263" t="s">
        <v>2228</v>
      </c>
      <c r="C18749" s="264" t="s">
        <v>138</v>
      </c>
      <c r="D18749" s="74" t="str">
        <f t="shared" si="585"/>
        <v>mai/2020</v>
      </c>
      <c r="E18749" s="267">
        <v>43966</v>
      </c>
      <c r="F18749" s="285" t="s">
        <v>4619</v>
      </c>
      <c r="G18749" s="285" t="s">
        <v>2229</v>
      </c>
      <c r="H18749" s="268" t="s">
        <v>5185</v>
      </c>
      <c r="I18749" s="268" t="s">
        <v>2170</v>
      </c>
      <c r="J18749" s="269">
        <v>-29432.43</v>
      </c>
      <c r="K18749" s="83" t="str">
        <f>IFERROR(IFERROR(VLOOKUP(I18749,'DE-PARA'!B:D,3,0),VLOOKUP(I18749,'DE-PARA'!C:D,2,0)),"NÃO ENCONTRADO")</f>
        <v>Reembolso de Rateios(-)</v>
      </c>
      <c r="L18749" s="50" t="str">
        <f>VLOOKUP(K18749,'Base -Receita-Despesa'!$B:$AS,1,FALSE)</f>
        <v>Reembolso de Rateios(-)</v>
      </c>
    </row>
    <row r="18750" spans="1:12" x14ac:dyDescent="0.3">
      <c r="A18750" s="82" t="str">
        <f t="shared" si="586"/>
        <v>2020</v>
      </c>
      <c r="B18750" s="263" t="s">
        <v>2228</v>
      </c>
      <c r="C18750" s="264" t="s">
        <v>138</v>
      </c>
      <c r="D18750" s="74" t="str">
        <f t="shared" si="585"/>
        <v>mai/2020</v>
      </c>
      <c r="E18750" s="267">
        <v>43966</v>
      </c>
      <c r="F18750" s="285">
        <v>829</v>
      </c>
      <c r="G18750" s="285" t="s">
        <v>2229</v>
      </c>
      <c r="H18750" s="268" t="s">
        <v>4393</v>
      </c>
      <c r="I18750" s="268" t="s">
        <v>116</v>
      </c>
      <c r="J18750" s="269">
        <v>-18248.490000000002</v>
      </c>
      <c r="K18750" s="83" t="str">
        <f>IFERROR(IFERROR(VLOOKUP(I18750,'DE-PARA'!B:D,3,0),VLOOKUP(I18750,'DE-PARA'!C:D,2,0)),"NÃO ENCONTRADO")</f>
        <v>Serviços</v>
      </c>
      <c r="L18750" s="50" t="str">
        <f>VLOOKUP(K18750,'Base -Receita-Despesa'!$B:$AS,1,FALSE)</f>
        <v>Serviços</v>
      </c>
    </row>
    <row r="18751" spans="1:12" x14ac:dyDescent="0.3">
      <c r="A18751" s="82" t="str">
        <f t="shared" si="586"/>
        <v>2020</v>
      </c>
      <c r="B18751" s="263" t="s">
        <v>2228</v>
      </c>
      <c r="C18751" s="264" t="s">
        <v>138</v>
      </c>
      <c r="D18751" s="74" t="str">
        <f t="shared" si="585"/>
        <v>mai/2020</v>
      </c>
      <c r="E18751" s="267">
        <v>43966</v>
      </c>
      <c r="F18751" s="285" t="s">
        <v>1261</v>
      </c>
      <c r="G18751" s="285" t="s">
        <v>2229</v>
      </c>
      <c r="H18751" s="268" t="s">
        <v>2250</v>
      </c>
      <c r="I18751" s="268" t="s">
        <v>135</v>
      </c>
      <c r="J18751" s="268">
        <v>-10</v>
      </c>
      <c r="K18751" s="83" t="str">
        <f>IFERROR(IFERROR(VLOOKUP(I18751,'DE-PARA'!B:D,3,0),VLOOKUP(I18751,'DE-PARA'!C:D,2,0)),"NÃO ENCONTRADO")</f>
        <v>Outras Saídas</v>
      </c>
      <c r="L18751" s="50" t="str">
        <f>VLOOKUP(K18751,'Base -Receita-Despesa'!$B:$AS,1,FALSE)</f>
        <v>Outras Saídas</v>
      </c>
    </row>
    <row r="18752" spans="1:12" x14ac:dyDescent="0.3">
      <c r="A18752" s="82" t="str">
        <f t="shared" si="586"/>
        <v>2020</v>
      </c>
      <c r="B18752" s="263" t="s">
        <v>2228</v>
      </c>
      <c r="C18752" s="264" t="s">
        <v>138</v>
      </c>
      <c r="D18752" s="74" t="str">
        <f t="shared" si="585"/>
        <v>mai/2020</v>
      </c>
      <c r="E18752" s="267">
        <v>43966</v>
      </c>
      <c r="F18752" s="285" t="s">
        <v>1261</v>
      </c>
      <c r="G18752" s="285" t="s">
        <v>2229</v>
      </c>
      <c r="H18752" s="268" t="s">
        <v>2250</v>
      </c>
      <c r="I18752" s="268" t="s">
        <v>135</v>
      </c>
      <c r="J18752" s="268">
        <v>-10</v>
      </c>
      <c r="K18752" s="83" t="str">
        <f>IFERROR(IFERROR(VLOOKUP(I18752,'DE-PARA'!B:D,3,0),VLOOKUP(I18752,'DE-PARA'!C:D,2,0)),"NÃO ENCONTRADO")</f>
        <v>Outras Saídas</v>
      </c>
      <c r="L18752" s="50" t="str">
        <f>VLOOKUP(K18752,'Base -Receita-Despesa'!$B:$AS,1,FALSE)</f>
        <v>Outras Saídas</v>
      </c>
    </row>
    <row r="18753" spans="1:12" x14ac:dyDescent="0.3">
      <c r="A18753" s="82" t="str">
        <f t="shared" si="586"/>
        <v>2020</v>
      </c>
      <c r="B18753" s="263" t="s">
        <v>2228</v>
      </c>
      <c r="C18753" s="264" t="s">
        <v>138</v>
      </c>
      <c r="D18753" s="74" t="str">
        <f t="shared" si="585"/>
        <v>mai/2020</v>
      </c>
      <c r="E18753" s="267">
        <v>43966</v>
      </c>
      <c r="F18753" s="285" t="s">
        <v>1261</v>
      </c>
      <c r="G18753" s="285" t="s">
        <v>2229</v>
      </c>
      <c r="H18753" s="268" t="s">
        <v>2250</v>
      </c>
      <c r="I18753" s="268" t="s">
        <v>135</v>
      </c>
      <c r="J18753" s="268">
        <v>-10</v>
      </c>
      <c r="K18753" s="83" t="str">
        <f>IFERROR(IFERROR(VLOOKUP(I18753,'DE-PARA'!B:D,3,0),VLOOKUP(I18753,'DE-PARA'!C:D,2,0)),"NÃO ENCONTRADO")</f>
        <v>Outras Saídas</v>
      </c>
      <c r="L18753" s="50" t="str">
        <f>VLOOKUP(K18753,'Base -Receita-Despesa'!$B:$AS,1,FALSE)</f>
        <v>Outras Saídas</v>
      </c>
    </row>
    <row r="18754" spans="1:12" x14ac:dyDescent="0.3">
      <c r="A18754" s="82" t="str">
        <f t="shared" si="586"/>
        <v>2020</v>
      </c>
      <c r="B18754" s="263" t="s">
        <v>2228</v>
      </c>
      <c r="C18754" s="264" t="s">
        <v>138</v>
      </c>
      <c r="D18754" s="74" t="str">
        <f t="shared" si="585"/>
        <v>mai/2020</v>
      </c>
      <c r="E18754" s="267">
        <v>43966</v>
      </c>
      <c r="F18754" s="285" t="s">
        <v>1261</v>
      </c>
      <c r="G18754" s="285" t="s">
        <v>2229</v>
      </c>
      <c r="H18754" s="268" t="s">
        <v>2250</v>
      </c>
      <c r="I18754" s="268" t="s">
        <v>135</v>
      </c>
      <c r="J18754" s="268">
        <v>-10</v>
      </c>
      <c r="K18754" s="83" t="str">
        <f>IFERROR(IFERROR(VLOOKUP(I18754,'DE-PARA'!B:D,3,0),VLOOKUP(I18754,'DE-PARA'!C:D,2,0)),"NÃO ENCONTRADO")</f>
        <v>Outras Saídas</v>
      </c>
      <c r="L18754" s="50" t="str">
        <f>VLOOKUP(K18754,'Base -Receita-Despesa'!$B:$AS,1,FALSE)</f>
        <v>Outras Saídas</v>
      </c>
    </row>
    <row r="18755" spans="1:12" x14ac:dyDescent="0.3">
      <c r="A18755" s="82" t="str">
        <f t="shared" si="586"/>
        <v>2020</v>
      </c>
      <c r="B18755" s="263" t="s">
        <v>2228</v>
      </c>
      <c r="C18755" s="264" t="s">
        <v>138</v>
      </c>
      <c r="D18755" s="74" t="str">
        <f t="shared" si="585"/>
        <v>mai/2020</v>
      </c>
      <c r="E18755" s="267">
        <v>43966</v>
      </c>
      <c r="F18755" s="285" t="s">
        <v>1261</v>
      </c>
      <c r="G18755" s="285" t="s">
        <v>2229</v>
      </c>
      <c r="H18755" s="268" t="s">
        <v>2250</v>
      </c>
      <c r="I18755" s="268" t="s">
        <v>135</v>
      </c>
      <c r="J18755" s="268">
        <v>-10</v>
      </c>
      <c r="K18755" s="83" t="str">
        <f>IFERROR(IFERROR(VLOOKUP(I18755,'DE-PARA'!B:D,3,0),VLOOKUP(I18755,'DE-PARA'!C:D,2,0)),"NÃO ENCONTRADO")</f>
        <v>Outras Saídas</v>
      </c>
      <c r="L18755" s="50" t="str">
        <f>VLOOKUP(K18755,'Base -Receita-Despesa'!$B:$AS,1,FALSE)</f>
        <v>Outras Saídas</v>
      </c>
    </row>
    <row r="18756" spans="1:12" x14ac:dyDescent="0.3">
      <c r="A18756" s="82" t="str">
        <f t="shared" si="586"/>
        <v>2020</v>
      </c>
      <c r="B18756" s="263" t="s">
        <v>2228</v>
      </c>
      <c r="C18756" s="264" t="s">
        <v>138</v>
      </c>
      <c r="D18756" s="74" t="str">
        <f t="shared" ref="D18756:D18819" si="587">TEXT(E18756,"mmm/aaaa")</f>
        <v>mai/2020</v>
      </c>
      <c r="E18756" s="267">
        <v>43966</v>
      </c>
      <c r="F18756" s="285" t="s">
        <v>1261</v>
      </c>
      <c r="G18756" s="285" t="s">
        <v>2229</v>
      </c>
      <c r="H18756" s="268" t="s">
        <v>2250</v>
      </c>
      <c r="I18756" s="268" t="s">
        <v>135</v>
      </c>
      <c r="J18756" s="268">
        <v>-10</v>
      </c>
      <c r="K18756" s="83" t="str">
        <f>IFERROR(IFERROR(VLOOKUP(I18756,'DE-PARA'!B:D,3,0),VLOOKUP(I18756,'DE-PARA'!C:D,2,0)),"NÃO ENCONTRADO")</f>
        <v>Outras Saídas</v>
      </c>
      <c r="L18756" s="50" t="str">
        <f>VLOOKUP(K18756,'Base -Receita-Despesa'!$B:$AS,1,FALSE)</f>
        <v>Outras Saídas</v>
      </c>
    </row>
    <row r="18757" spans="1:12" x14ac:dyDescent="0.3">
      <c r="A18757" s="82" t="str">
        <f t="shared" si="586"/>
        <v>2020</v>
      </c>
      <c r="B18757" s="263" t="s">
        <v>2228</v>
      </c>
      <c r="C18757" s="264" t="s">
        <v>138</v>
      </c>
      <c r="D18757" s="74" t="str">
        <f t="shared" si="587"/>
        <v>mai/2020</v>
      </c>
      <c r="E18757" s="267">
        <v>43966</v>
      </c>
      <c r="F18757" s="285" t="s">
        <v>1261</v>
      </c>
      <c r="G18757" s="285" t="s">
        <v>2229</v>
      </c>
      <c r="H18757" s="268" t="s">
        <v>2250</v>
      </c>
      <c r="I18757" s="268" t="s">
        <v>135</v>
      </c>
      <c r="J18757" s="268">
        <v>-10</v>
      </c>
      <c r="K18757" s="83" t="str">
        <f>IFERROR(IFERROR(VLOOKUP(I18757,'DE-PARA'!B:D,3,0),VLOOKUP(I18757,'DE-PARA'!C:D,2,0)),"NÃO ENCONTRADO")</f>
        <v>Outras Saídas</v>
      </c>
      <c r="L18757" s="50" t="str">
        <f>VLOOKUP(K18757,'Base -Receita-Despesa'!$B:$AS,1,FALSE)</f>
        <v>Outras Saídas</v>
      </c>
    </row>
    <row r="18758" spans="1:12" x14ac:dyDescent="0.3">
      <c r="A18758" s="82" t="str">
        <f t="shared" si="586"/>
        <v>2020</v>
      </c>
      <c r="B18758" s="263" t="s">
        <v>2228</v>
      </c>
      <c r="C18758" s="264" t="s">
        <v>138</v>
      </c>
      <c r="D18758" s="74" t="str">
        <f t="shared" si="587"/>
        <v>mai/2020</v>
      </c>
      <c r="E18758" s="267">
        <v>43966</v>
      </c>
      <c r="F18758" s="285" t="s">
        <v>1261</v>
      </c>
      <c r="G18758" s="285" t="s">
        <v>2229</v>
      </c>
      <c r="H18758" s="268" t="s">
        <v>2250</v>
      </c>
      <c r="I18758" s="268" t="s">
        <v>135</v>
      </c>
      <c r="J18758" s="268">
        <v>-10</v>
      </c>
      <c r="K18758" s="83" t="str">
        <f>IFERROR(IFERROR(VLOOKUP(I18758,'DE-PARA'!B:D,3,0),VLOOKUP(I18758,'DE-PARA'!C:D,2,0)),"NÃO ENCONTRADO")</f>
        <v>Outras Saídas</v>
      </c>
      <c r="L18758" s="50" t="str">
        <f>VLOOKUP(K18758,'Base -Receita-Despesa'!$B:$AS,1,FALSE)</f>
        <v>Outras Saídas</v>
      </c>
    </row>
    <row r="18759" spans="1:12" x14ac:dyDescent="0.3">
      <c r="A18759" s="82" t="str">
        <f t="shared" si="586"/>
        <v>2020</v>
      </c>
      <c r="B18759" s="263" t="s">
        <v>2228</v>
      </c>
      <c r="C18759" s="264" t="s">
        <v>138</v>
      </c>
      <c r="D18759" s="74" t="str">
        <f t="shared" si="587"/>
        <v>mai/2020</v>
      </c>
      <c r="E18759" s="267">
        <v>43966</v>
      </c>
      <c r="F18759" s="285" t="s">
        <v>1261</v>
      </c>
      <c r="G18759" s="285" t="s">
        <v>2229</v>
      </c>
      <c r="H18759" s="268" t="s">
        <v>2250</v>
      </c>
      <c r="I18759" s="268" t="s">
        <v>135</v>
      </c>
      <c r="J18759" s="268">
        <v>-49.5</v>
      </c>
      <c r="K18759" s="83" t="str">
        <f>IFERROR(IFERROR(VLOOKUP(I18759,'DE-PARA'!B:D,3,0),VLOOKUP(I18759,'DE-PARA'!C:D,2,0)),"NÃO ENCONTRADO")</f>
        <v>Outras Saídas</v>
      </c>
      <c r="L18759" s="50" t="str">
        <f>VLOOKUP(K18759,'Base -Receita-Despesa'!$B:$AS,1,FALSE)</f>
        <v>Outras Saídas</v>
      </c>
    </row>
    <row r="18760" spans="1:12" x14ac:dyDescent="0.3">
      <c r="A18760" s="82" t="str">
        <f t="shared" si="586"/>
        <v>2020</v>
      </c>
      <c r="B18760" s="263" t="s">
        <v>2228</v>
      </c>
      <c r="C18760" s="264" t="s">
        <v>138</v>
      </c>
      <c r="D18760" s="74" t="str">
        <f t="shared" si="587"/>
        <v>mai/2020</v>
      </c>
      <c r="E18760" s="267">
        <v>43966</v>
      </c>
      <c r="F18760" s="285" t="s">
        <v>1070</v>
      </c>
      <c r="G18760" s="285" t="s">
        <v>2229</v>
      </c>
      <c r="H18760" s="268" t="s">
        <v>1071</v>
      </c>
      <c r="I18760" s="268" t="s">
        <v>2237</v>
      </c>
      <c r="J18760" s="269">
        <v>146988.69</v>
      </c>
      <c r="K18760" s="83" t="str">
        <f>IFERROR(IFERROR(VLOOKUP(I18760,'DE-PARA'!B:D,3,0),VLOOKUP(I18760,'DE-PARA'!C:D,2,0)),"NÃO ENCONTRADO")</f>
        <v>Entrada Conta Aplicação (+)</v>
      </c>
      <c r="L18760" s="50" t="str">
        <f>VLOOKUP(K18760,'Base -Receita-Despesa'!$B:$AS,1,FALSE)</f>
        <v>ENTRADA CONTA APLICAÇÃO (+)</v>
      </c>
    </row>
    <row r="18761" spans="1:12" x14ac:dyDescent="0.3">
      <c r="A18761" s="82" t="str">
        <f t="shared" si="586"/>
        <v>2020</v>
      </c>
      <c r="B18761" s="263" t="s">
        <v>2228</v>
      </c>
      <c r="C18761" s="264" t="s">
        <v>138</v>
      </c>
      <c r="D18761" s="74" t="str">
        <f t="shared" si="587"/>
        <v>mai/2020</v>
      </c>
      <c r="E18761" s="267">
        <v>43969</v>
      </c>
      <c r="F18761" s="285">
        <v>59139</v>
      </c>
      <c r="G18761" s="285" t="s">
        <v>2229</v>
      </c>
      <c r="H18761" s="268" t="s">
        <v>4514</v>
      </c>
      <c r="I18761" s="268" t="s">
        <v>2182</v>
      </c>
      <c r="J18761" s="268">
        <v>-520</v>
      </c>
      <c r="K18761" s="83" t="str">
        <f>IFERROR(IFERROR(VLOOKUP(I18761,'DE-PARA'!B:D,3,0),VLOOKUP(I18761,'DE-PARA'!C:D,2,0)),"NÃO ENCONTRADO")</f>
        <v>Materiais</v>
      </c>
      <c r="L18761" s="50" t="str">
        <f>VLOOKUP(K18761,'Base -Receita-Despesa'!$B:$AS,1,FALSE)</f>
        <v>Materiais</v>
      </c>
    </row>
    <row r="18762" spans="1:12" x14ac:dyDescent="0.3">
      <c r="A18762" s="82" t="str">
        <f t="shared" si="586"/>
        <v>2020</v>
      </c>
      <c r="B18762" s="263" t="s">
        <v>2228</v>
      </c>
      <c r="C18762" s="264" t="s">
        <v>138</v>
      </c>
      <c r="D18762" s="74" t="str">
        <f t="shared" si="587"/>
        <v>mai/2020</v>
      </c>
      <c r="E18762" s="267">
        <v>43969</v>
      </c>
      <c r="F18762" s="285">
        <v>37464</v>
      </c>
      <c r="G18762" s="285" t="s">
        <v>2229</v>
      </c>
      <c r="H18762" s="268" t="s">
        <v>5172</v>
      </c>
      <c r="I18762" s="268" t="s">
        <v>2182</v>
      </c>
      <c r="J18762" s="269">
        <v>-1323</v>
      </c>
      <c r="K18762" s="83" t="str">
        <f>IFERROR(IFERROR(VLOOKUP(I18762,'DE-PARA'!B:D,3,0),VLOOKUP(I18762,'DE-PARA'!C:D,2,0)),"NÃO ENCONTRADO")</f>
        <v>Materiais</v>
      </c>
      <c r="L18762" s="50" t="str">
        <f>VLOOKUP(K18762,'Base -Receita-Despesa'!$B:$AS,1,FALSE)</f>
        <v>Materiais</v>
      </c>
    </row>
    <row r="18763" spans="1:12" x14ac:dyDescent="0.3">
      <c r="A18763" s="82" t="str">
        <f t="shared" si="586"/>
        <v>2020</v>
      </c>
      <c r="B18763" s="263" t="s">
        <v>2228</v>
      </c>
      <c r="C18763" s="264" t="s">
        <v>138</v>
      </c>
      <c r="D18763" s="74" t="str">
        <f t="shared" si="587"/>
        <v>mai/2020</v>
      </c>
      <c r="E18763" s="267">
        <v>43969</v>
      </c>
      <c r="F18763" s="285">
        <v>1195678</v>
      </c>
      <c r="G18763" s="285" t="s">
        <v>2229</v>
      </c>
      <c r="H18763" s="268" t="s">
        <v>5153</v>
      </c>
      <c r="I18763" s="268" t="s">
        <v>2182</v>
      </c>
      <c r="J18763" s="269">
        <v>-1822.09</v>
      </c>
      <c r="K18763" s="83" t="str">
        <f>IFERROR(IFERROR(VLOOKUP(I18763,'DE-PARA'!B:D,3,0),VLOOKUP(I18763,'DE-PARA'!C:D,2,0)),"NÃO ENCONTRADO")</f>
        <v>Materiais</v>
      </c>
      <c r="L18763" s="50" t="str">
        <f>VLOOKUP(K18763,'Base -Receita-Despesa'!$B:$AS,1,FALSE)</f>
        <v>Materiais</v>
      </c>
    </row>
    <row r="18764" spans="1:12" x14ac:dyDescent="0.3">
      <c r="A18764" s="82" t="str">
        <f t="shared" si="586"/>
        <v>2020</v>
      </c>
      <c r="B18764" s="263" t="s">
        <v>2228</v>
      </c>
      <c r="C18764" s="264" t="s">
        <v>138</v>
      </c>
      <c r="D18764" s="74" t="str">
        <f t="shared" si="587"/>
        <v>mai/2020</v>
      </c>
      <c r="E18764" s="267">
        <v>43969</v>
      </c>
      <c r="F18764" s="285">
        <v>1207567</v>
      </c>
      <c r="G18764" s="285" t="s">
        <v>2229</v>
      </c>
      <c r="H18764" s="268" t="s">
        <v>5153</v>
      </c>
      <c r="I18764" s="268" t="s">
        <v>2182</v>
      </c>
      <c r="J18764" s="269">
        <v>-2568.6799999999998</v>
      </c>
      <c r="K18764" s="83" t="str">
        <f>IFERROR(IFERROR(VLOOKUP(I18764,'DE-PARA'!B:D,3,0),VLOOKUP(I18764,'DE-PARA'!C:D,2,0)),"NÃO ENCONTRADO")</f>
        <v>Materiais</v>
      </c>
      <c r="L18764" s="50" t="str">
        <f>VLOOKUP(K18764,'Base -Receita-Despesa'!$B:$AS,1,FALSE)</f>
        <v>Materiais</v>
      </c>
    </row>
    <row r="18765" spans="1:12" x14ac:dyDescent="0.3">
      <c r="A18765" s="82" t="str">
        <f t="shared" si="586"/>
        <v>2020</v>
      </c>
      <c r="B18765" s="263" t="s">
        <v>2228</v>
      </c>
      <c r="C18765" s="264" t="s">
        <v>138</v>
      </c>
      <c r="D18765" s="74" t="str">
        <f t="shared" si="587"/>
        <v>mai/2020</v>
      </c>
      <c r="E18765" s="267">
        <v>43969</v>
      </c>
      <c r="F18765" s="285">
        <v>381846</v>
      </c>
      <c r="G18765" s="285" t="s">
        <v>2229</v>
      </c>
      <c r="H18765" s="268" t="s">
        <v>4707</v>
      </c>
      <c r="I18765" s="268" t="s">
        <v>2190</v>
      </c>
      <c r="J18765" s="268">
        <v>-245</v>
      </c>
      <c r="K18765" s="83" t="str">
        <f>IFERROR(IFERROR(VLOOKUP(I18765,'DE-PARA'!B:D,3,0),VLOOKUP(I18765,'DE-PARA'!C:D,2,0)),"NÃO ENCONTRADO")</f>
        <v>Materiais</v>
      </c>
      <c r="L18765" s="50" t="str">
        <f>VLOOKUP(K18765,'Base -Receita-Despesa'!$B:$AS,1,FALSE)</f>
        <v>Materiais</v>
      </c>
    </row>
    <row r="18766" spans="1:12" x14ac:dyDescent="0.3">
      <c r="A18766" s="82" t="str">
        <f t="shared" si="586"/>
        <v>2020</v>
      </c>
      <c r="B18766" s="263" t="s">
        <v>2228</v>
      </c>
      <c r="C18766" s="264" t="s">
        <v>138</v>
      </c>
      <c r="D18766" s="74" t="str">
        <f t="shared" si="587"/>
        <v>mai/2020</v>
      </c>
      <c r="E18766" s="267">
        <v>43969</v>
      </c>
      <c r="F18766" s="285">
        <v>4208</v>
      </c>
      <c r="G18766" s="285" t="s">
        <v>2229</v>
      </c>
      <c r="H18766" s="268" t="s">
        <v>5227</v>
      </c>
      <c r="I18766" s="268" t="s">
        <v>2181</v>
      </c>
      <c r="J18766" s="269">
        <v>-1890</v>
      </c>
      <c r="K18766" s="83" t="str">
        <f>IFERROR(IFERROR(VLOOKUP(I18766,'DE-PARA'!B:D,3,0),VLOOKUP(I18766,'DE-PARA'!C:D,2,0)),"NÃO ENCONTRADO")</f>
        <v>Materiais</v>
      </c>
      <c r="L18766" s="50" t="str">
        <f>VLOOKUP(K18766,'Base -Receita-Despesa'!$B:$AS,1,FALSE)</f>
        <v>Materiais</v>
      </c>
    </row>
    <row r="18767" spans="1:12" x14ac:dyDescent="0.3">
      <c r="A18767" s="82" t="str">
        <f t="shared" si="586"/>
        <v>2020</v>
      </c>
      <c r="B18767" s="263" t="s">
        <v>2228</v>
      </c>
      <c r="C18767" s="264" t="s">
        <v>138</v>
      </c>
      <c r="D18767" s="74" t="str">
        <f t="shared" si="587"/>
        <v>mai/2020</v>
      </c>
      <c r="E18767" s="267">
        <v>43969</v>
      </c>
      <c r="F18767" s="285">
        <v>116912</v>
      </c>
      <c r="G18767" s="285" t="s">
        <v>2229</v>
      </c>
      <c r="H18767" s="268" t="s">
        <v>528</v>
      </c>
      <c r="I18767" s="268" t="s">
        <v>2181</v>
      </c>
      <c r="J18767" s="268">
        <v>-800</v>
      </c>
      <c r="K18767" s="83" t="str">
        <f>IFERROR(IFERROR(VLOOKUP(I18767,'DE-PARA'!B:D,3,0),VLOOKUP(I18767,'DE-PARA'!C:D,2,0)),"NÃO ENCONTRADO")</f>
        <v>Materiais</v>
      </c>
      <c r="L18767" s="50" t="str">
        <f>VLOOKUP(K18767,'Base -Receita-Despesa'!$B:$AS,1,FALSE)</f>
        <v>Materiais</v>
      </c>
    </row>
    <row r="18768" spans="1:12" x14ac:dyDescent="0.3">
      <c r="A18768" s="82" t="str">
        <f t="shared" si="586"/>
        <v>2020</v>
      </c>
      <c r="B18768" s="263" t="s">
        <v>2228</v>
      </c>
      <c r="C18768" s="264" t="s">
        <v>138</v>
      </c>
      <c r="D18768" s="74" t="str">
        <f t="shared" si="587"/>
        <v>mai/2020</v>
      </c>
      <c r="E18768" s="267">
        <v>43969</v>
      </c>
      <c r="F18768" s="285">
        <v>116799</v>
      </c>
      <c r="G18768" s="285" t="s">
        <v>2229</v>
      </c>
      <c r="H18768" s="268" t="s">
        <v>528</v>
      </c>
      <c r="I18768" s="268" t="s">
        <v>2182</v>
      </c>
      <c r="J18768" s="269">
        <v>-4802</v>
      </c>
      <c r="K18768" s="83" t="str">
        <f>IFERROR(IFERROR(VLOOKUP(I18768,'DE-PARA'!B:D,3,0),VLOOKUP(I18768,'DE-PARA'!C:D,2,0)),"NÃO ENCONTRADO")</f>
        <v>Materiais</v>
      </c>
      <c r="L18768" s="50" t="str">
        <f>VLOOKUP(K18768,'Base -Receita-Despesa'!$B:$AS,1,FALSE)</f>
        <v>Materiais</v>
      </c>
    </row>
    <row r="18769" spans="1:12" x14ac:dyDescent="0.3">
      <c r="A18769" s="82" t="str">
        <f t="shared" si="586"/>
        <v>2020</v>
      </c>
      <c r="B18769" s="263" t="s">
        <v>2228</v>
      </c>
      <c r="C18769" s="264" t="s">
        <v>138</v>
      </c>
      <c r="D18769" s="74" t="str">
        <f t="shared" si="587"/>
        <v>mai/2020</v>
      </c>
      <c r="E18769" s="267">
        <v>43969</v>
      </c>
      <c r="F18769" s="285">
        <v>116572</v>
      </c>
      <c r="G18769" s="285" t="s">
        <v>2229</v>
      </c>
      <c r="H18769" s="268" t="s">
        <v>528</v>
      </c>
      <c r="I18769" s="268" t="s">
        <v>2181</v>
      </c>
      <c r="J18769" s="269">
        <v>-1084.56</v>
      </c>
      <c r="K18769" s="83" t="str">
        <f>IFERROR(IFERROR(VLOOKUP(I18769,'DE-PARA'!B:D,3,0),VLOOKUP(I18769,'DE-PARA'!C:D,2,0)),"NÃO ENCONTRADO")</f>
        <v>Materiais</v>
      </c>
      <c r="L18769" s="50" t="str">
        <f>VLOOKUP(K18769,'Base -Receita-Despesa'!$B:$AS,1,FALSE)</f>
        <v>Materiais</v>
      </c>
    </row>
    <row r="18770" spans="1:12" x14ac:dyDescent="0.3">
      <c r="A18770" s="82" t="str">
        <f t="shared" si="586"/>
        <v>2020</v>
      </c>
      <c r="B18770" s="263" t="s">
        <v>2228</v>
      </c>
      <c r="C18770" s="264" t="s">
        <v>138</v>
      </c>
      <c r="D18770" s="74" t="str">
        <f t="shared" si="587"/>
        <v>mai/2020</v>
      </c>
      <c r="E18770" s="267">
        <v>43969</v>
      </c>
      <c r="F18770" s="285">
        <v>116756</v>
      </c>
      <c r="G18770" s="285" t="s">
        <v>2229</v>
      </c>
      <c r="H18770" s="268" t="s">
        <v>528</v>
      </c>
      <c r="I18770" s="268" t="s">
        <v>2182</v>
      </c>
      <c r="J18770" s="268">
        <v>-352.08</v>
      </c>
      <c r="K18770" s="83" t="str">
        <f>IFERROR(IFERROR(VLOOKUP(I18770,'DE-PARA'!B:D,3,0),VLOOKUP(I18770,'DE-PARA'!C:D,2,0)),"NÃO ENCONTRADO")</f>
        <v>Materiais</v>
      </c>
      <c r="L18770" s="50" t="str">
        <f>VLOOKUP(K18770,'Base -Receita-Despesa'!$B:$AS,1,FALSE)</f>
        <v>Materiais</v>
      </c>
    </row>
    <row r="18771" spans="1:12" x14ac:dyDescent="0.3">
      <c r="A18771" s="82" t="str">
        <f t="shared" si="586"/>
        <v>2020</v>
      </c>
      <c r="B18771" s="263" t="s">
        <v>2228</v>
      </c>
      <c r="C18771" s="264" t="s">
        <v>138</v>
      </c>
      <c r="D18771" s="74" t="str">
        <f t="shared" si="587"/>
        <v>mai/2020</v>
      </c>
      <c r="E18771" s="267">
        <v>43969</v>
      </c>
      <c r="F18771" s="285">
        <v>1096</v>
      </c>
      <c r="G18771" s="285" t="s">
        <v>2229</v>
      </c>
      <c r="H18771" s="268" t="s">
        <v>5606</v>
      </c>
      <c r="I18771" s="268" t="s">
        <v>2194</v>
      </c>
      <c r="J18771" s="268">
        <v>-582.84</v>
      </c>
      <c r="K18771" s="83" t="str">
        <f>IFERROR(IFERROR(VLOOKUP(I18771,'DE-PARA'!B:D,3,0),VLOOKUP(I18771,'DE-PARA'!C:D,2,0)),"NÃO ENCONTRADO")</f>
        <v>Materiais</v>
      </c>
      <c r="L18771" s="50" t="str">
        <f>VLOOKUP(K18771,'Base -Receita-Despesa'!$B:$AS,1,FALSE)</f>
        <v>Materiais</v>
      </c>
    </row>
    <row r="18772" spans="1:12" x14ac:dyDescent="0.3">
      <c r="A18772" s="82" t="str">
        <f t="shared" si="586"/>
        <v>2020</v>
      </c>
      <c r="B18772" s="263" t="s">
        <v>2228</v>
      </c>
      <c r="C18772" s="264" t="s">
        <v>138</v>
      </c>
      <c r="D18772" s="74" t="str">
        <f t="shared" si="587"/>
        <v>mai/2020</v>
      </c>
      <c r="E18772" s="267">
        <v>43969</v>
      </c>
      <c r="F18772" s="285">
        <v>1313</v>
      </c>
      <c r="G18772" s="285" t="s">
        <v>2229</v>
      </c>
      <c r="H18772" s="268" t="s">
        <v>3467</v>
      </c>
      <c r="I18772" s="268" t="s">
        <v>2182</v>
      </c>
      <c r="J18772" s="268">
        <v>-172.25</v>
      </c>
      <c r="K18772" s="83" t="str">
        <f>IFERROR(IFERROR(VLOOKUP(I18772,'DE-PARA'!B:D,3,0),VLOOKUP(I18772,'DE-PARA'!C:D,2,0)),"NÃO ENCONTRADO")</f>
        <v>Materiais</v>
      </c>
      <c r="L18772" s="50" t="str">
        <f>VLOOKUP(K18772,'Base -Receita-Despesa'!$B:$AS,1,FALSE)</f>
        <v>Materiais</v>
      </c>
    </row>
    <row r="18773" spans="1:12" x14ac:dyDescent="0.3">
      <c r="A18773" s="82" t="str">
        <f t="shared" si="586"/>
        <v>2020</v>
      </c>
      <c r="B18773" s="263" t="s">
        <v>2228</v>
      </c>
      <c r="C18773" s="264" t="s">
        <v>138</v>
      </c>
      <c r="D18773" s="74" t="str">
        <f t="shared" si="587"/>
        <v>mai/2020</v>
      </c>
      <c r="E18773" s="267">
        <v>43969</v>
      </c>
      <c r="F18773" s="285">
        <v>3808221202</v>
      </c>
      <c r="G18773" s="285" t="s">
        <v>2229</v>
      </c>
      <c r="H18773" s="268" t="s">
        <v>2470</v>
      </c>
      <c r="I18773" s="268" t="s">
        <v>151</v>
      </c>
      <c r="J18773" s="269">
        <v>-1174.74</v>
      </c>
      <c r="K18773" s="83" t="str">
        <f>IFERROR(IFERROR(VLOOKUP(I18773,'DE-PARA'!B:D,3,0),VLOOKUP(I18773,'DE-PARA'!C:D,2,0)),"NÃO ENCONTRADO")</f>
        <v>Concessionárias (água, luz e telefone)</v>
      </c>
      <c r="L18773" s="50" t="str">
        <f>VLOOKUP(K18773,'Base -Receita-Despesa'!$B:$AS,1,FALSE)</f>
        <v>Concessionárias (água, luz e telefone)</v>
      </c>
    </row>
    <row r="18774" spans="1:12" x14ac:dyDescent="0.3">
      <c r="A18774" s="82" t="str">
        <f t="shared" si="586"/>
        <v>2020</v>
      </c>
      <c r="B18774" s="263" t="s">
        <v>2228</v>
      </c>
      <c r="C18774" s="264" t="s">
        <v>138</v>
      </c>
      <c r="D18774" s="74" t="str">
        <f t="shared" si="587"/>
        <v>mai/2020</v>
      </c>
      <c r="E18774" s="267">
        <v>43969</v>
      </c>
      <c r="F18774" s="285">
        <v>2436983</v>
      </c>
      <c r="G18774" s="285" t="s">
        <v>2229</v>
      </c>
      <c r="H18774" s="268" t="s">
        <v>5222</v>
      </c>
      <c r="I18774" s="268" t="s">
        <v>145</v>
      </c>
      <c r="J18774" s="269">
        <v>-2562.9499999999998</v>
      </c>
      <c r="K18774" s="83" t="str">
        <f>IFERROR(IFERROR(VLOOKUP(I18774,'DE-PARA'!B:D,3,0),VLOOKUP(I18774,'DE-PARA'!C:D,2,0)),"NÃO ENCONTRADO")</f>
        <v>Serviços</v>
      </c>
      <c r="L18774" s="50" t="str">
        <f>VLOOKUP(K18774,'Base -Receita-Despesa'!$B:$AS,1,FALSE)</f>
        <v>Serviços</v>
      </c>
    </row>
    <row r="18775" spans="1:12" x14ac:dyDescent="0.3">
      <c r="A18775" s="82" t="str">
        <f t="shared" si="586"/>
        <v>2020</v>
      </c>
      <c r="B18775" s="263" t="s">
        <v>2228</v>
      </c>
      <c r="C18775" s="264" t="s">
        <v>138</v>
      </c>
      <c r="D18775" s="74" t="str">
        <f t="shared" si="587"/>
        <v>mai/2020</v>
      </c>
      <c r="E18775" s="267">
        <v>43969</v>
      </c>
      <c r="F18775" s="285" t="s">
        <v>2326</v>
      </c>
      <c r="G18775" s="285" t="s">
        <v>2229</v>
      </c>
      <c r="H18775" s="268" t="s">
        <v>5605</v>
      </c>
      <c r="I18775" s="268" t="s">
        <v>2209</v>
      </c>
      <c r="J18775" s="268">
        <v>-439.84</v>
      </c>
      <c r="K18775" s="83" t="str">
        <f>IFERROR(IFERROR(VLOOKUP(I18775,'DE-PARA'!B:D,3,0),VLOOKUP(I18775,'DE-PARA'!C:D,2,0)),"NÃO ENCONTRADO")</f>
        <v>Despesas com Viagens</v>
      </c>
      <c r="L18775" s="50" t="str">
        <f>VLOOKUP(K18775,'Base -Receita-Despesa'!$B:$AS,1,FALSE)</f>
        <v>Despesas com Viagens</v>
      </c>
    </row>
    <row r="18776" spans="1:12" x14ac:dyDescent="0.3">
      <c r="A18776" s="82" t="str">
        <f t="shared" si="586"/>
        <v>2020</v>
      </c>
      <c r="B18776" s="263" t="s">
        <v>2228</v>
      </c>
      <c r="C18776" s="264" t="s">
        <v>138</v>
      </c>
      <c r="D18776" s="74" t="str">
        <f t="shared" si="587"/>
        <v>mai/2020</v>
      </c>
      <c r="E18776" s="267">
        <v>43969</v>
      </c>
      <c r="F18776" s="285">
        <v>459</v>
      </c>
      <c r="G18776" s="285" t="s">
        <v>2229</v>
      </c>
      <c r="H18776" s="268" t="s">
        <v>5169</v>
      </c>
      <c r="I18776" s="268" t="s">
        <v>215</v>
      </c>
      <c r="J18776" s="269">
        <v>-11250</v>
      </c>
      <c r="K18776" s="83" t="str">
        <f>IFERROR(IFERROR(VLOOKUP(I18776,'DE-PARA'!B:D,3,0),VLOOKUP(I18776,'DE-PARA'!C:D,2,0)),"NÃO ENCONTRADO")</f>
        <v>Serviços</v>
      </c>
      <c r="L18776" s="50" t="str">
        <f>VLOOKUP(K18776,'Base -Receita-Despesa'!$B:$AS,1,FALSE)</f>
        <v>Serviços</v>
      </c>
    </row>
    <row r="18777" spans="1:12" x14ac:dyDescent="0.3">
      <c r="A18777" s="82" t="str">
        <f t="shared" si="586"/>
        <v>2020</v>
      </c>
      <c r="B18777" s="263" t="s">
        <v>2228</v>
      </c>
      <c r="C18777" s="264" t="s">
        <v>138</v>
      </c>
      <c r="D18777" s="74" t="str">
        <f t="shared" si="587"/>
        <v>mai/2020</v>
      </c>
      <c r="E18777" s="267">
        <v>43969</v>
      </c>
      <c r="F18777" s="285">
        <v>28759</v>
      </c>
      <c r="G18777" s="285" t="s">
        <v>2229</v>
      </c>
      <c r="H18777" s="268" t="s">
        <v>5239</v>
      </c>
      <c r="I18777" s="268" t="s">
        <v>2182</v>
      </c>
      <c r="J18777" s="269">
        <v>-6500</v>
      </c>
      <c r="K18777" s="83" t="str">
        <f>IFERROR(IFERROR(VLOOKUP(I18777,'DE-PARA'!B:D,3,0),VLOOKUP(I18777,'DE-PARA'!C:D,2,0)),"NÃO ENCONTRADO")</f>
        <v>Materiais</v>
      </c>
      <c r="L18777" s="50" t="str">
        <f>VLOOKUP(K18777,'Base -Receita-Despesa'!$B:$AS,1,FALSE)</f>
        <v>Materiais</v>
      </c>
    </row>
    <row r="18778" spans="1:12" x14ac:dyDescent="0.3">
      <c r="A18778" s="82" t="str">
        <f t="shared" si="586"/>
        <v>2020</v>
      </c>
      <c r="B18778" s="263" t="s">
        <v>2228</v>
      </c>
      <c r="C18778" s="264" t="s">
        <v>138</v>
      </c>
      <c r="D18778" s="74" t="str">
        <f t="shared" si="587"/>
        <v>mai/2020</v>
      </c>
      <c r="E18778" s="267">
        <v>43969</v>
      </c>
      <c r="F18778" s="285" t="s">
        <v>208</v>
      </c>
      <c r="G18778" s="285" t="s">
        <v>2229</v>
      </c>
      <c r="H18778" s="268" t="s">
        <v>5607</v>
      </c>
      <c r="I18778" s="268" t="s">
        <v>160</v>
      </c>
      <c r="J18778" s="268">
        <v>-293.42</v>
      </c>
      <c r="K18778" s="83" t="str">
        <f>IFERROR(IFERROR(VLOOKUP(I18778,'DE-PARA'!B:D,3,0),VLOOKUP(I18778,'DE-PARA'!C:D,2,0)),"NÃO ENCONTRADO")</f>
        <v>Outras Saídas</v>
      </c>
      <c r="L18778" s="50" t="str">
        <f>VLOOKUP(K18778,'Base -Receita-Despesa'!$B:$AS,1,FALSE)</f>
        <v>Outras Saídas</v>
      </c>
    </row>
    <row r="18779" spans="1:12" x14ac:dyDescent="0.3">
      <c r="A18779" s="82" t="str">
        <f t="shared" si="586"/>
        <v>2020</v>
      </c>
      <c r="B18779" s="263" t="s">
        <v>2228</v>
      </c>
      <c r="C18779" s="264" t="s">
        <v>138</v>
      </c>
      <c r="D18779" s="74" t="str">
        <f t="shared" si="587"/>
        <v>mai/2020</v>
      </c>
      <c r="E18779" s="267">
        <v>43969</v>
      </c>
      <c r="F18779" s="285">
        <v>491</v>
      </c>
      <c r="G18779" s="285" t="s">
        <v>2229</v>
      </c>
      <c r="H18779" s="268" t="s">
        <v>3447</v>
      </c>
      <c r="I18779" s="268" t="s">
        <v>2202</v>
      </c>
      <c r="J18779" s="269">
        <v>-2337</v>
      </c>
      <c r="K18779" s="83" t="str">
        <f>IFERROR(IFERROR(VLOOKUP(I18779,'DE-PARA'!B:D,3,0),VLOOKUP(I18779,'DE-PARA'!C:D,2,0)),"NÃO ENCONTRADO")</f>
        <v>Serviços</v>
      </c>
      <c r="L18779" s="50" t="str">
        <f>VLOOKUP(K18779,'Base -Receita-Despesa'!$B:$AS,1,FALSE)</f>
        <v>Serviços</v>
      </c>
    </row>
    <row r="18780" spans="1:12" x14ac:dyDescent="0.3">
      <c r="A18780" s="82" t="str">
        <f t="shared" si="586"/>
        <v>2020</v>
      </c>
      <c r="B18780" s="263" t="s">
        <v>2228</v>
      </c>
      <c r="C18780" s="264" t="s">
        <v>138</v>
      </c>
      <c r="D18780" s="74" t="str">
        <f t="shared" si="587"/>
        <v>mai/2020</v>
      </c>
      <c r="E18780" s="267">
        <v>43969</v>
      </c>
      <c r="F18780" s="285" t="s">
        <v>1261</v>
      </c>
      <c r="G18780" s="285" t="s">
        <v>2229</v>
      </c>
      <c r="H18780" s="268" t="s">
        <v>879</v>
      </c>
      <c r="I18780" s="268" t="s">
        <v>135</v>
      </c>
      <c r="J18780" s="268">
        <v>-10</v>
      </c>
      <c r="K18780" s="83" t="str">
        <f>IFERROR(IFERROR(VLOOKUP(I18780,'DE-PARA'!B:D,3,0),VLOOKUP(I18780,'DE-PARA'!C:D,2,0)),"NÃO ENCONTRADO")</f>
        <v>Outras Saídas</v>
      </c>
      <c r="L18780" s="50" t="str">
        <f>VLOOKUP(K18780,'Base -Receita-Despesa'!$B:$AS,1,FALSE)</f>
        <v>Outras Saídas</v>
      </c>
    </row>
    <row r="18781" spans="1:12" x14ac:dyDescent="0.3">
      <c r="A18781" s="82" t="str">
        <f t="shared" si="586"/>
        <v>2020</v>
      </c>
      <c r="B18781" s="263" t="s">
        <v>2228</v>
      </c>
      <c r="C18781" s="264" t="s">
        <v>138</v>
      </c>
      <c r="D18781" s="74" t="str">
        <f t="shared" si="587"/>
        <v>mai/2020</v>
      </c>
      <c r="E18781" s="267">
        <v>43969</v>
      </c>
      <c r="F18781" s="285" t="s">
        <v>1261</v>
      </c>
      <c r="G18781" s="285" t="s">
        <v>2229</v>
      </c>
      <c r="H18781" s="268" t="s">
        <v>879</v>
      </c>
      <c r="I18781" s="268" t="s">
        <v>135</v>
      </c>
      <c r="J18781" s="268">
        <v>-10</v>
      </c>
      <c r="K18781" s="83" t="str">
        <f>IFERROR(IFERROR(VLOOKUP(I18781,'DE-PARA'!B:D,3,0),VLOOKUP(I18781,'DE-PARA'!C:D,2,0)),"NÃO ENCONTRADO")</f>
        <v>Outras Saídas</v>
      </c>
      <c r="L18781" s="50" t="str">
        <f>VLOOKUP(K18781,'Base -Receita-Despesa'!$B:$AS,1,FALSE)</f>
        <v>Outras Saídas</v>
      </c>
    </row>
    <row r="18782" spans="1:12" x14ac:dyDescent="0.3">
      <c r="A18782" s="82" t="str">
        <f t="shared" si="586"/>
        <v>2020</v>
      </c>
      <c r="B18782" s="263" t="s">
        <v>2228</v>
      </c>
      <c r="C18782" s="264" t="s">
        <v>138</v>
      </c>
      <c r="D18782" s="74" t="str">
        <f t="shared" si="587"/>
        <v>mai/2020</v>
      </c>
      <c r="E18782" s="267">
        <v>43969</v>
      </c>
      <c r="F18782" s="285" t="s">
        <v>1261</v>
      </c>
      <c r="G18782" s="285" t="s">
        <v>2229</v>
      </c>
      <c r="H18782" s="268" t="s">
        <v>879</v>
      </c>
      <c r="I18782" s="268" t="s">
        <v>135</v>
      </c>
      <c r="J18782" s="268">
        <v>-10</v>
      </c>
      <c r="K18782" s="83" t="str">
        <f>IFERROR(IFERROR(VLOOKUP(I18782,'DE-PARA'!B:D,3,0),VLOOKUP(I18782,'DE-PARA'!C:D,2,0)),"NÃO ENCONTRADO")</f>
        <v>Outras Saídas</v>
      </c>
      <c r="L18782" s="50" t="str">
        <f>VLOOKUP(K18782,'Base -Receita-Despesa'!$B:$AS,1,FALSE)</f>
        <v>Outras Saídas</v>
      </c>
    </row>
    <row r="18783" spans="1:12" x14ac:dyDescent="0.3">
      <c r="A18783" s="82" t="str">
        <f t="shared" si="586"/>
        <v>2020</v>
      </c>
      <c r="B18783" s="263" t="s">
        <v>2228</v>
      </c>
      <c r="C18783" s="264" t="s">
        <v>138</v>
      </c>
      <c r="D18783" s="74" t="str">
        <f t="shared" si="587"/>
        <v>mai/2020</v>
      </c>
      <c r="E18783" s="267">
        <v>43969</v>
      </c>
      <c r="F18783" s="285" t="s">
        <v>1261</v>
      </c>
      <c r="G18783" s="285" t="s">
        <v>2229</v>
      </c>
      <c r="H18783" s="268" t="s">
        <v>879</v>
      </c>
      <c r="I18783" s="268" t="s">
        <v>135</v>
      </c>
      <c r="J18783" s="268">
        <v>-10</v>
      </c>
      <c r="K18783" s="83" t="str">
        <f>IFERROR(IFERROR(VLOOKUP(I18783,'DE-PARA'!B:D,3,0),VLOOKUP(I18783,'DE-PARA'!C:D,2,0)),"NÃO ENCONTRADO")</f>
        <v>Outras Saídas</v>
      </c>
      <c r="L18783" s="50" t="str">
        <f>VLOOKUP(K18783,'Base -Receita-Despesa'!$B:$AS,1,FALSE)</f>
        <v>Outras Saídas</v>
      </c>
    </row>
    <row r="18784" spans="1:12" x14ac:dyDescent="0.3">
      <c r="A18784" s="82" t="str">
        <f t="shared" si="586"/>
        <v>2020</v>
      </c>
      <c r="B18784" s="263" t="s">
        <v>2228</v>
      </c>
      <c r="C18784" s="264" t="s">
        <v>138</v>
      </c>
      <c r="D18784" s="74" t="str">
        <f t="shared" si="587"/>
        <v>mai/2020</v>
      </c>
      <c r="E18784" s="267">
        <v>43969</v>
      </c>
      <c r="F18784" s="285" t="s">
        <v>1261</v>
      </c>
      <c r="G18784" s="285" t="s">
        <v>2229</v>
      </c>
      <c r="H18784" s="268" t="s">
        <v>879</v>
      </c>
      <c r="I18784" s="268" t="s">
        <v>135</v>
      </c>
      <c r="J18784" s="268">
        <v>-10</v>
      </c>
      <c r="K18784" s="83" t="str">
        <f>IFERROR(IFERROR(VLOOKUP(I18784,'DE-PARA'!B:D,3,0),VLOOKUP(I18784,'DE-PARA'!C:D,2,0)),"NÃO ENCONTRADO")</f>
        <v>Outras Saídas</v>
      </c>
      <c r="L18784" s="50" t="str">
        <f>VLOOKUP(K18784,'Base -Receita-Despesa'!$B:$AS,1,FALSE)</f>
        <v>Outras Saídas</v>
      </c>
    </row>
    <row r="18785" spans="1:12" x14ac:dyDescent="0.3">
      <c r="A18785" s="82" t="str">
        <f t="shared" si="586"/>
        <v>2020</v>
      </c>
      <c r="B18785" s="263" t="s">
        <v>2228</v>
      </c>
      <c r="C18785" s="264" t="s">
        <v>138</v>
      </c>
      <c r="D18785" s="74" t="str">
        <f t="shared" si="587"/>
        <v>mai/2020</v>
      </c>
      <c r="E18785" s="267">
        <v>43969</v>
      </c>
      <c r="F18785" s="285" t="s">
        <v>1070</v>
      </c>
      <c r="G18785" s="285" t="s">
        <v>2229</v>
      </c>
      <c r="H18785" s="268" t="s">
        <v>1071</v>
      </c>
      <c r="I18785" s="268" t="s">
        <v>2237</v>
      </c>
      <c r="J18785" s="269">
        <v>40770.449999999997</v>
      </c>
      <c r="K18785" s="83" t="str">
        <f>IFERROR(IFERROR(VLOOKUP(I18785,'DE-PARA'!B:D,3,0),VLOOKUP(I18785,'DE-PARA'!C:D,2,0)),"NÃO ENCONTRADO")</f>
        <v>Entrada Conta Aplicação (+)</v>
      </c>
      <c r="L18785" s="50" t="str">
        <f>VLOOKUP(K18785,'Base -Receita-Despesa'!$B:$AS,1,FALSE)</f>
        <v>ENTRADA CONTA APLICAÇÃO (+)</v>
      </c>
    </row>
    <row r="18786" spans="1:12" x14ac:dyDescent="0.3">
      <c r="A18786" s="82" t="str">
        <f t="shared" si="586"/>
        <v>2020</v>
      </c>
      <c r="B18786" s="263" t="s">
        <v>2228</v>
      </c>
      <c r="C18786" s="264" t="s">
        <v>138</v>
      </c>
      <c r="D18786" s="74" t="str">
        <f t="shared" si="587"/>
        <v>mai/2020</v>
      </c>
      <c r="E18786" s="267">
        <v>43970</v>
      </c>
      <c r="F18786" s="324">
        <v>1.26025E+16</v>
      </c>
      <c r="G18786" s="285" t="s">
        <v>2229</v>
      </c>
      <c r="H18786" s="268" t="s">
        <v>2668</v>
      </c>
      <c r="I18786" s="268" t="s">
        <v>540</v>
      </c>
      <c r="J18786" s="268">
        <v>-155.31</v>
      </c>
      <c r="K18786" s="83" t="str">
        <f>IFERROR(IFERROR(VLOOKUP(I18786,'DE-PARA'!B:D,3,0),VLOOKUP(I18786,'DE-PARA'!C:D,2,0)),"NÃO ENCONTRADO")</f>
        <v>Tributos, Taxas e Contribuições</v>
      </c>
      <c r="L18786" s="50" t="str">
        <f>VLOOKUP(K18786,'Base -Receita-Despesa'!$B:$AS,1,FALSE)</f>
        <v>Tributos, Taxas e Contribuições</v>
      </c>
    </row>
    <row r="18787" spans="1:12" x14ac:dyDescent="0.3">
      <c r="A18787" s="82" t="str">
        <f t="shared" si="586"/>
        <v>2020</v>
      </c>
      <c r="B18787" s="263" t="s">
        <v>2228</v>
      </c>
      <c r="C18787" s="264" t="s">
        <v>138</v>
      </c>
      <c r="D18787" s="74" t="str">
        <f t="shared" si="587"/>
        <v>mai/2020</v>
      </c>
      <c r="E18787" s="267">
        <v>43970</v>
      </c>
      <c r="F18787" s="285">
        <v>527567</v>
      </c>
      <c r="G18787" s="285" t="s">
        <v>2229</v>
      </c>
      <c r="H18787" s="268" t="s">
        <v>5163</v>
      </c>
      <c r="I18787" s="268" t="s">
        <v>846</v>
      </c>
      <c r="J18787" s="268">
        <v>-225.5</v>
      </c>
      <c r="K18787" s="83" t="str">
        <f>IFERROR(IFERROR(VLOOKUP(I18787,'DE-PARA'!B:D,3,0),VLOOKUP(I18787,'DE-PARA'!C:D,2,0)),"NÃO ENCONTRADO")</f>
        <v>Pessoal</v>
      </c>
      <c r="L18787" s="50" t="str">
        <f>VLOOKUP(K18787,'Base -Receita-Despesa'!$B:$AS,1,FALSE)</f>
        <v>Pessoal</v>
      </c>
    </row>
    <row r="18788" spans="1:12" x14ac:dyDescent="0.3">
      <c r="A18788" s="82" t="str">
        <f t="shared" si="586"/>
        <v>2020</v>
      </c>
      <c r="B18788" s="263" t="s">
        <v>2228</v>
      </c>
      <c r="C18788" s="264" t="s">
        <v>138</v>
      </c>
      <c r="D18788" s="74" t="str">
        <f t="shared" si="587"/>
        <v>mai/2020</v>
      </c>
      <c r="E18788" s="267">
        <v>43970</v>
      </c>
      <c r="F18788" s="285">
        <v>17344</v>
      </c>
      <c r="G18788" s="285" t="s">
        <v>2229</v>
      </c>
      <c r="H18788" s="268" t="s">
        <v>4215</v>
      </c>
      <c r="I18788" s="268" t="s">
        <v>2181</v>
      </c>
      <c r="J18788" s="269">
        <v>-8780.64</v>
      </c>
      <c r="K18788" s="83" t="str">
        <f>IFERROR(IFERROR(VLOOKUP(I18788,'DE-PARA'!B:D,3,0),VLOOKUP(I18788,'DE-PARA'!C:D,2,0)),"NÃO ENCONTRADO")</f>
        <v>Materiais</v>
      </c>
      <c r="L18788" s="50" t="str">
        <f>VLOOKUP(K18788,'Base -Receita-Despesa'!$B:$AS,1,FALSE)</f>
        <v>Materiais</v>
      </c>
    </row>
    <row r="18789" spans="1:12" x14ac:dyDescent="0.3">
      <c r="A18789" s="82" t="str">
        <f t="shared" si="586"/>
        <v>2020</v>
      </c>
      <c r="B18789" s="263" t="s">
        <v>2228</v>
      </c>
      <c r="C18789" s="264" t="s">
        <v>138</v>
      </c>
      <c r="D18789" s="74" t="str">
        <f t="shared" si="587"/>
        <v>mai/2020</v>
      </c>
      <c r="E18789" s="267">
        <v>43970</v>
      </c>
      <c r="F18789" s="285">
        <v>10</v>
      </c>
      <c r="G18789" s="285" t="s">
        <v>2229</v>
      </c>
      <c r="H18789" s="268" t="s">
        <v>5049</v>
      </c>
      <c r="I18789" s="268" t="s">
        <v>2176</v>
      </c>
      <c r="J18789" s="269">
        <v>-127330.98</v>
      </c>
      <c r="K18789" s="83" t="str">
        <f>IFERROR(IFERROR(VLOOKUP(I18789,'DE-PARA'!B:D,3,0),VLOOKUP(I18789,'DE-PARA'!C:D,2,0)),"NÃO ENCONTRADO")</f>
        <v>Pessoal</v>
      </c>
      <c r="L18789" s="50" t="str">
        <f>VLOOKUP(K18789,'Base -Receita-Despesa'!$B:$AS,1,FALSE)</f>
        <v>Pessoal</v>
      </c>
    </row>
    <row r="18790" spans="1:12" x14ac:dyDescent="0.3">
      <c r="A18790" s="82" t="str">
        <f t="shared" si="586"/>
        <v>2020</v>
      </c>
      <c r="B18790" s="263" t="s">
        <v>2228</v>
      </c>
      <c r="C18790" s="264" t="s">
        <v>138</v>
      </c>
      <c r="D18790" s="74" t="str">
        <f t="shared" si="587"/>
        <v>mai/2020</v>
      </c>
      <c r="E18790" s="267">
        <v>43970</v>
      </c>
      <c r="F18790" s="285" t="s">
        <v>5608</v>
      </c>
      <c r="G18790" s="285" t="s">
        <v>2229</v>
      </c>
      <c r="H18790" s="268" t="s">
        <v>5385</v>
      </c>
      <c r="I18790" s="268" t="s">
        <v>141</v>
      </c>
      <c r="J18790" s="268">
        <v>-538.82000000000005</v>
      </c>
      <c r="K18790" s="83" t="str">
        <f>IFERROR(IFERROR(VLOOKUP(I18790,'DE-PARA'!B:D,3,0),VLOOKUP(I18790,'DE-PARA'!C:D,2,0)),"NÃO ENCONTRADO")</f>
        <v>Pessoal</v>
      </c>
      <c r="L18790" s="50" t="str">
        <f>VLOOKUP(K18790,'Base -Receita-Despesa'!$B:$AS,1,FALSE)</f>
        <v>Pessoal</v>
      </c>
    </row>
    <row r="18791" spans="1:12" x14ac:dyDescent="0.3">
      <c r="A18791" s="82" t="str">
        <f t="shared" si="586"/>
        <v>2020</v>
      </c>
      <c r="B18791" s="263" t="s">
        <v>2228</v>
      </c>
      <c r="C18791" s="264" t="s">
        <v>138</v>
      </c>
      <c r="D18791" s="74" t="str">
        <f t="shared" si="587"/>
        <v>mai/2020</v>
      </c>
      <c r="E18791" s="267">
        <v>43970</v>
      </c>
      <c r="F18791" s="285" t="s">
        <v>5608</v>
      </c>
      <c r="G18791" s="285" t="s">
        <v>2229</v>
      </c>
      <c r="H18791" s="268" t="s">
        <v>5386</v>
      </c>
      <c r="I18791" s="268" t="s">
        <v>141</v>
      </c>
      <c r="J18791" s="268">
        <v>-992.52</v>
      </c>
      <c r="K18791" s="83" t="str">
        <f>IFERROR(IFERROR(VLOOKUP(I18791,'DE-PARA'!B:D,3,0),VLOOKUP(I18791,'DE-PARA'!C:D,2,0)),"NÃO ENCONTRADO")</f>
        <v>Pessoal</v>
      </c>
      <c r="L18791" s="50" t="str">
        <f>VLOOKUP(K18791,'Base -Receita-Despesa'!$B:$AS,1,FALSE)</f>
        <v>Pessoal</v>
      </c>
    </row>
    <row r="18792" spans="1:12" x14ac:dyDescent="0.3">
      <c r="A18792" s="82" t="str">
        <f t="shared" si="586"/>
        <v>2020</v>
      </c>
      <c r="B18792" s="263" t="s">
        <v>2228</v>
      </c>
      <c r="C18792" s="264" t="s">
        <v>138</v>
      </c>
      <c r="D18792" s="74" t="str">
        <f t="shared" si="587"/>
        <v>mai/2020</v>
      </c>
      <c r="E18792" s="267">
        <v>43970</v>
      </c>
      <c r="F18792" s="285">
        <v>121</v>
      </c>
      <c r="G18792" s="285" t="s">
        <v>2229</v>
      </c>
      <c r="H18792" s="268" t="s">
        <v>5154</v>
      </c>
      <c r="I18792" s="268" t="s">
        <v>145</v>
      </c>
      <c r="J18792" s="269">
        <v>-27466.5</v>
      </c>
      <c r="K18792" s="83" t="str">
        <f>IFERROR(IFERROR(VLOOKUP(I18792,'DE-PARA'!B:D,3,0),VLOOKUP(I18792,'DE-PARA'!C:D,2,0)),"NÃO ENCONTRADO")</f>
        <v>Serviços</v>
      </c>
      <c r="L18792" s="50" t="str">
        <f>VLOOKUP(K18792,'Base -Receita-Despesa'!$B:$AS,1,FALSE)</f>
        <v>Serviços</v>
      </c>
    </row>
    <row r="18793" spans="1:12" x14ac:dyDescent="0.3">
      <c r="A18793" s="82" t="str">
        <f t="shared" si="586"/>
        <v>2020</v>
      </c>
      <c r="B18793" s="263" t="s">
        <v>2228</v>
      </c>
      <c r="C18793" s="264" t="s">
        <v>138</v>
      </c>
      <c r="D18793" s="74" t="str">
        <f t="shared" si="587"/>
        <v>mai/2020</v>
      </c>
      <c r="E18793" s="267">
        <v>43970</v>
      </c>
      <c r="F18793" s="285" t="s">
        <v>5608</v>
      </c>
      <c r="G18793" s="285" t="s">
        <v>2229</v>
      </c>
      <c r="H18793" s="268" t="s">
        <v>5388</v>
      </c>
      <c r="I18793" s="268" t="s">
        <v>141</v>
      </c>
      <c r="J18793" s="268">
        <v>-337.8</v>
      </c>
      <c r="K18793" s="83" t="str">
        <f>IFERROR(IFERROR(VLOOKUP(I18793,'DE-PARA'!B:D,3,0),VLOOKUP(I18793,'DE-PARA'!C:D,2,0)),"NÃO ENCONTRADO")</f>
        <v>Pessoal</v>
      </c>
      <c r="L18793" s="50" t="str">
        <f>VLOOKUP(K18793,'Base -Receita-Despesa'!$B:$AS,1,FALSE)</f>
        <v>Pessoal</v>
      </c>
    </row>
    <row r="18794" spans="1:12" x14ac:dyDescent="0.3">
      <c r="A18794" s="82" t="str">
        <f t="shared" ref="A18794:A18857" si="588">IF(K18794="NÃO ENCONTRADO",0,RIGHT(D18794,4))</f>
        <v>2020</v>
      </c>
      <c r="B18794" s="263" t="s">
        <v>2228</v>
      </c>
      <c r="C18794" s="264" t="s">
        <v>138</v>
      </c>
      <c r="D18794" s="74" t="str">
        <f t="shared" si="587"/>
        <v>mai/2020</v>
      </c>
      <c r="E18794" s="267">
        <v>43970</v>
      </c>
      <c r="F18794" s="285" t="s">
        <v>5608</v>
      </c>
      <c r="G18794" s="285" t="s">
        <v>2229</v>
      </c>
      <c r="H18794" s="268" t="s">
        <v>5129</v>
      </c>
      <c r="I18794" s="268" t="s">
        <v>141</v>
      </c>
      <c r="J18794" s="268">
        <v>-690</v>
      </c>
      <c r="K18794" s="83" t="str">
        <f>IFERROR(IFERROR(VLOOKUP(I18794,'DE-PARA'!B:D,3,0),VLOOKUP(I18794,'DE-PARA'!C:D,2,0)),"NÃO ENCONTRADO")</f>
        <v>Pessoal</v>
      </c>
      <c r="L18794" s="50" t="str">
        <f>VLOOKUP(K18794,'Base -Receita-Despesa'!$B:$AS,1,FALSE)</f>
        <v>Pessoal</v>
      </c>
    </row>
    <row r="18795" spans="1:12" x14ac:dyDescent="0.3">
      <c r="A18795" s="82" t="str">
        <f t="shared" si="588"/>
        <v>2020</v>
      </c>
      <c r="B18795" s="263" t="s">
        <v>2228</v>
      </c>
      <c r="C18795" s="264" t="s">
        <v>138</v>
      </c>
      <c r="D18795" s="74" t="str">
        <f t="shared" si="587"/>
        <v>mai/2020</v>
      </c>
      <c r="E18795" s="267">
        <v>43970</v>
      </c>
      <c r="F18795" s="285" t="s">
        <v>5608</v>
      </c>
      <c r="G18795" s="285" t="s">
        <v>2229</v>
      </c>
      <c r="H18795" s="268" t="s">
        <v>4614</v>
      </c>
      <c r="I18795" s="268" t="s">
        <v>141</v>
      </c>
      <c r="J18795" s="268">
        <v>-563.22</v>
      </c>
      <c r="K18795" s="83" t="str">
        <f>IFERROR(IFERROR(VLOOKUP(I18795,'DE-PARA'!B:D,3,0),VLOOKUP(I18795,'DE-PARA'!C:D,2,0)),"NÃO ENCONTRADO")</f>
        <v>Pessoal</v>
      </c>
      <c r="L18795" s="50" t="str">
        <f>VLOOKUP(K18795,'Base -Receita-Despesa'!$B:$AS,1,FALSE)</f>
        <v>Pessoal</v>
      </c>
    </row>
    <row r="18796" spans="1:12" x14ac:dyDescent="0.3">
      <c r="A18796" s="82" t="str">
        <f t="shared" si="588"/>
        <v>2020</v>
      </c>
      <c r="B18796" s="263" t="s">
        <v>2228</v>
      </c>
      <c r="C18796" s="264" t="s">
        <v>138</v>
      </c>
      <c r="D18796" s="74" t="str">
        <f t="shared" si="587"/>
        <v>mai/2020</v>
      </c>
      <c r="E18796" s="267">
        <v>43970</v>
      </c>
      <c r="F18796" s="285" t="s">
        <v>5608</v>
      </c>
      <c r="G18796" s="285" t="s">
        <v>2229</v>
      </c>
      <c r="H18796" s="268" t="s">
        <v>542</v>
      </c>
      <c r="I18796" s="268" t="s">
        <v>141</v>
      </c>
      <c r="J18796" s="269">
        <v>-1950</v>
      </c>
      <c r="K18796" s="83" t="str">
        <f>IFERROR(IFERROR(VLOOKUP(I18796,'DE-PARA'!B:D,3,0),VLOOKUP(I18796,'DE-PARA'!C:D,2,0)),"NÃO ENCONTRADO")</f>
        <v>Pessoal</v>
      </c>
      <c r="L18796" s="50" t="str">
        <f>VLOOKUP(K18796,'Base -Receita-Despesa'!$B:$AS,1,FALSE)</f>
        <v>Pessoal</v>
      </c>
    </row>
    <row r="18797" spans="1:12" x14ac:dyDescent="0.3">
      <c r="A18797" s="82" t="str">
        <f t="shared" si="588"/>
        <v>2020</v>
      </c>
      <c r="B18797" s="263" t="s">
        <v>2228</v>
      </c>
      <c r="C18797" s="264" t="s">
        <v>138</v>
      </c>
      <c r="D18797" s="74" t="str">
        <f t="shared" si="587"/>
        <v>mai/2020</v>
      </c>
      <c r="E18797" s="267">
        <v>43970</v>
      </c>
      <c r="F18797" s="285" t="s">
        <v>5608</v>
      </c>
      <c r="G18797" s="285" t="s">
        <v>2229</v>
      </c>
      <c r="H18797" s="268" t="s">
        <v>5271</v>
      </c>
      <c r="I18797" s="268" t="s">
        <v>141</v>
      </c>
      <c r="J18797" s="268">
        <v>-880.15</v>
      </c>
      <c r="K18797" s="83" t="str">
        <f>IFERROR(IFERROR(VLOOKUP(I18797,'DE-PARA'!B:D,3,0),VLOOKUP(I18797,'DE-PARA'!C:D,2,0)),"NÃO ENCONTRADO")</f>
        <v>Pessoal</v>
      </c>
      <c r="L18797" s="50" t="str">
        <f>VLOOKUP(K18797,'Base -Receita-Despesa'!$B:$AS,1,FALSE)</f>
        <v>Pessoal</v>
      </c>
    </row>
    <row r="18798" spans="1:12" x14ac:dyDescent="0.3">
      <c r="A18798" s="82" t="str">
        <f t="shared" si="588"/>
        <v>2020</v>
      </c>
      <c r="B18798" s="263" t="s">
        <v>2228</v>
      </c>
      <c r="C18798" s="264" t="s">
        <v>138</v>
      </c>
      <c r="D18798" s="74" t="str">
        <f t="shared" si="587"/>
        <v>mai/2020</v>
      </c>
      <c r="E18798" s="267">
        <v>43970</v>
      </c>
      <c r="F18798" s="285" t="s">
        <v>5608</v>
      </c>
      <c r="G18798" s="285" t="s">
        <v>2229</v>
      </c>
      <c r="H18798" s="268" t="s">
        <v>5380</v>
      </c>
      <c r="I18798" s="268" t="s">
        <v>141</v>
      </c>
      <c r="J18798" s="268">
        <v>-337.8</v>
      </c>
      <c r="K18798" s="83" t="str">
        <f>IFERROR(IFERROR(VLOOKUP(I18798,'DE-PARA'!B:D,3,0),VLOOKUP(I18798,'DE-PARA'!C:D,2,0)),"NÃO ENCONTRADO")</f>
        <v>Pessoal</v>
      </c>
      <c r="L18798" s="50" t="str">
        <f>VLOOKUP(K18798,'Base -Receita-Despesa'!$B:$AS,1,FALSE)</f>
        <v>Pessoal</v>
      </c>
    </row>
    <row r="18799" spans="1:12" x14ac:dyDescent="0.3">
      <c r="A18799" s="82" t="str">
        <f t="shared" si="588"/>
        <v>2020</v>
      </c>
      <c r="B18799" s="263" t="s">
        <v>2228</v>
      </c>
      <c r="C18799" s="264" t="s">
        <v>138</v>
      </c>
      <c r="D18799" s="74" t="str">
        <f t="shared" si="587"/>
        <v>mai/2020</v>
      </c>
      <c r="E18799" s="267">
        <v>43970</v>
      </c>
      <c r="F18799" s="285" t="s">
        <v>5608</v>
      </c>
      <c r="G18799" s="285" t="s">
        <v>2229</v>
      </c>
      <c r="H18799" s="268" t="s">
        <v>209</v>
      </c>
      <c r="I18799" s="268" t="s">
        <v>141</v>
      </c>
      <c r="J18799" s="268">
        <v>-938.7</v>
      </c>
      <c r="K18799" s="83" t="str">
        <f>IFERROR(IFERROR(VLOOKUP(I18799,'DE-PARA'!B:D,3,0),VLOOKUP(I18799,'DE-PARA'!C:D,2,0)),"NÃO ENCONTRADO")</f>
        <v>Pessoal</v>
      </c>
      <c r="L18799" s="50" t="str">
        <f>VLOOKUP(K18799,'Base -Receita-Despesa'!$B:$AS,1,FALSE)</f>
        <v>Pessoal</v>
      </c>
    </row>
    <row r="18800" spans="1:12" x14ac:dyDescent="0.3">
      <c r="A18800" s="82" t="str">
        <f t="shared" si="588"/>
        <v>2020</v>
      </c>
      <c r="B18800" s="263" t="s">
        <v>2228</v>
      </c>
      <c r="C18800" s="264" t="s">
        <v>138</v>
      </c>
      <c r="D18800" s="74" t="str">
        <f t="shared" si="587"/>
        <v>mai/2020</v>
      </c>
      <c r="E18800" s="267">
        <v>43970</v>
      </c>
      <c r="F18800" s="285" t="s">
        <v>5608</v>
      </c>
      <c r="G18800" s="285" t="s">
        <v>2229</v>
      </c>
      <c r="H18800" s="268" t="s">
        <v>5389</v>
      </c>
      <c r="I18800" s="268" t="s">
        <v>141</v>
      </c>
      <c r="J18800" s="268">
        <v>-897.75</v>
      </c>
      <c r="K18800" s="83" t="str">
        <f>IFERROR(IFERROR(VLOOKUP(I18800,'DE-PARA'!B:D,3,0),VLOOKUP(I18800,'DE-PARA'!C:D,2,0)),"NÃO ENCONTRADO")</f>
        <v>Pessoal</v>
      </c>
      <c r="L18800" s="50" t="str">
        <f>VLOOKUP(K18800,'Base -Receita-Despesa'!$B:$AS,1,FALSE)</f>
        <v>Pessoal</v>
      </c>
    </row>
    <row r="18801" spans="1:12" x14ac:dyDescent="0.3">
      <c r="A18801" s="82" t="str">
        <f t="shared" si="588"/>
        <v>2020</v>
      </c>
      <c r="B18801" s="263" t="s">
        <v>2228</v>
      </c>
      <c r="C18801" s="264" t="s">
        <v>138</v>
      </c>
      <c r="D18801" s="74" t="str">
        <f t="shared" si="587"/>
        <v>mai/2020</v>
      </c>
      <c r="E18801" s="267">
        <v>43970</v>
      </c>
      <c r="F18801" s="285" t="s">
        <v>5608</v>
      </c>
      <c r="G18801" s="285" t="s">
        <v>2229</v>
      </c>
      <c r="H18801" s="268" t="s">
        <v>5391</v>
      </c>
      <c r="I18801" s="268" t="s">
        <v>141</v>
      </c>
      <c r="J18801" s="268">
        <v>-897.75</v>
      </c>
      <c r="K18801" s="83" t="str">
        <f>IFERROR(IFERROR(VLOOKUP(I18801,'DE-PARA'!B:D,3,0),VLOOKUP(I18801,'DE-PARA'!C:D,2,0)),"NÃO ENCONTRADO")</f>
        <v>Pessoal</v>
      </c>
      <c r="L18801" s="50" t="str">
        <f>VLOOKUP(K18801,'Base -Receita-Despesa'!$B:$AS,1,FALSE)</f>
        <v>Pessoal</v>
      </c>
    </row>
    <row r="18802" spans="1:12" x14ac:dyDescent="0.3">
      <c r="A18802" s="82" t="str">
        <f t="shared" si="588"/>
        <v>2020</v>
      </c>
      <c r="B18802" s="263" t="s">
        <v>2228</v>
      </c>
      <c r="C18802" s="264" t="s">
        <v>138</v>
      </c>
      <c r="D18802" s="74" t="str">
        <f t="shared" si="587"/>
        <v>mai/2020</v>
      </c>
      <c r="E18802" s="267">
        <v>43970</v>
      </c>
      <c r="F18802" s="285" t="s">
        <v>5608</v>
      </c>
      <c r="G18802" s="285" t="s">
        <v>2229</v>
      </c>
      <c r="H18802" s="268" t="s">
        <v>5381</v>
      </c>
      <c r="I18802" s="268" t="s">
        <v>141</v>
      </c>
      <c r="J18802" s="268">
        <v>-374.37</v>
      </c>
      <c r="K18802" s="83" t="str">
        <f>IFERROR(IFERROR(VLOOKUP(I18802,'DE-PARA'!B:D,3,0),VLOOKUP(I18802,'DE-PARA'!C:D,2,0)),"NÃO ENCONTRADO")</f>
        <v>Pessoal</v>
      </c>
      <c r="L18802" s="50" t="str">
        <f>VLOOKUP(K18802,'Base -Receita-Despesa'!$B:$AS,1,FALSE)</f>
        <v>Pessoal</v>
      </c>
    </row>
    <row r="18803" spans="1:12" x14ac:dyDescent="0.3">
      <c r="A18803" s="82" t="str">
        <f t="shared" si="588"/>
        <v>2020</v>
      </c>
      <c r="B18803" s="263" t="s">
        <v>2228</v>
      </c>
      <c r="C18803" s="264" t="s">
        <v>138</v>
      </c>
      <c r="D18803" s="74" t="str">
        <f t="shared" si="587"/>
        <v>mai/2020</v>
      </c>
      <c r="E18803" s="267">
        <v>43970</v>
      </c>
      <c r="F18803" s="285" t="s">
        <v>5608</v>
      </c>
      <c r="G18803" s="285" t="s">
        <v>2229</v>
      </c>
      <c r="H18803" s="268" t="s">
        <v>1258</v>
      </c>
      <c r="I18803" s="268" t="s">
        <v>141</v>
      </c>
      <c r="J18803" s="268">
        <v>-782.25</v>
      </c>
      <c r="K18803" s="83" t="str">
        <f>IFERROR(IFERROR(VLOOKUP(I18803,'DE-PARA'!B:D,3,0),VLOOKUP(I18803,'DE-PARA'!C:D,2,0)),"NÃO ENCONTRADO")</f>
        <v>Pessoal</v>
      </c>
      <c r="L18803" s="50" t="str">
        <f>VLOOKUP(K18803,'Base -Receita-Despesa'!$B:$AS,1,FALSE)</f>
        <v>Pessoal</v>
      </c>
    </row>
    <row r="18804" spans="1:12" x14ac:dyDescent="0.3">
      <c r="A18804" s="82" t="str">
        <f t="shared" si="588"/>
        <v>2020</v>
      </c>
      <c r="B18804" s="263" t="s">
        <v>2228</v>
      </c>
      <c r="C18804" s="264" t="s">
        <v>138</v>
      </c>
      <c r="D18804" s="74" t="str">
        <f t="shared" si="587"/>
        <v>mai/2020</v>
      </c>
      <c r="E18804" s="267">
        <v>43970</v>
      </c>
      <c r="F18804" s="285" t="s">
        <v>5608</v>
      </c>
      <c r="G18804" s="285" t="s">
        <v>2229</v>
      </c>
      <c r="H18804" s="268" t="s">
        <v>5212</v>
      </c>
      <c r="I18804" s="268" t="s">
        <v>141</v>
      </c>
      <c r="J18804" s="269">
        <v>-1564.5</v>
      </c>
      <c r="K18804" s="83" t="str">
        <f>IFERROR(IFERROR(VLOOKUP(I18804,'DE-PARA'!B:D,3,0),VLOOKUP(I18804,'DE-PARA'!C:D,2,0)),"NÃO ENCONTRADO")</f>
        <v>Pessoal</v>
      </c>
      <c r="L18804" s="50" t="str">
        <f>VLOOKUP(K18804,'Base -Receita-Despesa'!$B:$AS,1,FALSE)</f>
        <v>Pessoal</v>
      </c>
    </row>
    <row r="18805" spans="1:12" x14ac:dyDescent="0.3">
      <c r="A18805" s="82" t="str">
        <f t="shared" si="588"/>
        <v>2020</v>
      </c>
      <c r="B18805" s="263" t="s">
        <v>2228</v>
      </c>
      <c r="C18805" s="264" t="s">
        <v>138</v>
      </c>
      <c r="D18805" s="74" t="str">
        <f t="shared" si="587"/>
        <v>mai/2020</v>
      </c>
      <c r="E18805" s="267">
        <v>43970</v>
      </c>
      <c r="F18805" s="285" t="s">
        <v>1261</v>
      </c>
      <c r="G18805" s="285" t="s">
        <v>2229</v>
      </c>
      <c r="H18805" s="268" t="s">
        <v>879</v>
      </c>
      <c r="I18805" s="268" t="s">
        <v>135</v>
      </c>
      <c r="J18805" s="268">
        <v>-10</v>
      </c>
      <c r="K18805" s="83" t="str">
        <f>IFERROR(IFERROR(VLOOKUP(I18805,'DE-PARA'!B:D,3,0),VLOOKUP(I18805,'DE-PARA'!C:D,2,0)),"NÃO ENCONTRADO")</f>
        <v>Outras Saídas</v>
      </c>
      <c r="L18805" s="50" t="str">
        <f>VLOOKUP(K18805,'Base -Receita-Despesa'!$B:$AS,1,FALSE)</f>
        <v>Outras Saídas</v>
      </c>
    </row>
    <row r="18806" spans="1:12" x14ac:dyDescent="0.3">
      <c r="A18806" s="82" t="str">
        <f t="shared" si="588"/>
        <v>2020</v>
      </c>
      <c r="B18806" s="263" t="s">
        <v>2228</v>
      </c>
      <c r="C18806" s="264" t="s">
        <v>138</v>
      </c>
      <c r="D18806" s="74" t="str">
        <f t="shared" si="587"/>
        <v>mai/2020</v>
      </c>
      <c r="E18806" s="267">
        <v>43970</v>
      </c>
      <c r="F18806" s="285" t="s">
        <v>1261</v>
      </c>
      <c r="G18806" s="285" t="s">
        <v>2229</v>
      </c>
      <c r="H18806" s="268" t="s">
        <v>879</v>
      </c>
      <c r="I18806" s="268" t="s">
        <v>135</v>
      </c>
      <c r="J18806" s="268">
        <v>-10</v>
      </c>
      <c r="K18806" s="83" t="str">
        <f>IFERROR(IFERROR(VLOOKUP(I18806,'DE-PARA'!B:D,3,0),VLOOKUP(I18806,'DE-PARA'!C:D,2,0)),"NÃO ENCONTRADO")</f>
        <v>Outras Saídas</v>
      </c>
      <c r="L18806" s="50" t="str">
        <f>VLOOKUP(K18806,'Base -Receita-Despesa'!$B:$AS,1,FALSE)</f>
        <v>Outras Saídas</v>
      </c>
    </row>
    <row r="18807" spans="1:12" x14ac:dyDescent="0.3">
      <c r="A18807" s="82" t="str">
        <f t="shared" si="588"/>
        <v>2020</v>
      </c>
      <c r="B18807" s="263" t="s">
        <v>2228</v>
      </c>
      <c r="C18807" s="264" t="s">
        <v>138</v>
      </c>
      <c r="D18807" s="74" t="str">
        <f t="shared" si="587"/>
        <v>mai/2020</v>
      </c>
      <c r="E18807" s="267">
        <v>43970</v>
      </c>
      <c r="F18807" s="285" t="s">
        <v>1261</v>
      </c>
      <c r="G18807" s="285" t="s">
        <v>2229</v>
      </c>
      <c r="H18807" s="268" t="s">
        <v>879</v>
      </c>
      <c r="I18807" s="268" t="s">
        <v>135</v>
      </c>
      <c r="J18807" s="268">
        <v>-10</v>
      </c>
      <c r="K18807" s="83" t="str">
        <f>IFERROR(IFERROR(VLOOKUP(I18807,'DE-PARA'!B:D,3,0),VLOOKUP(I18807,'DE-PARA'!C:D,2,0)),"NÃO ENCONTRADO")</f>
        <v>Outras Saídas</v>
      </c>
      <c r="L18807" s="50" t="str">
        <f>VLOOKUP(K18807,'Base -Receita-Despesa'!$B:$AS,1,FALSE)</f>
        <v>Outras Saídas</v>
      </c>
    </row>
    <row r="18808" spans="1:12" x14ac:dyDescent="0.3">
      <c r="A18808" s="82" t="str">
        <f t="shared" si="588"/>
        <v>2020</v>
      </c>
      <c r="B18808" s="263" t="s">
        <v>2228</v>
      </c>
      <c r="C18808" s="264" t="s">
        <v>138</v>
      </c>
      <c r="D18808" s="74" t="str">
        <f t="shared" si="587"/>
        <v>mai/2020</v>
      </c>
      <c r="E18808" s="267">
        <v>43970</v>
      </c>
      <c r="F18808" s="285" t="s">
        <v>1261</v>
      </c>
      <c r="G18808" s="285" t="s">
        <v>2229</v>
      </c>
      <c r="H18808" s="268" t="s">
        <v>879</v>
      </c>
      <c r="I18808" s="268" t="s">
        <v>135</v>
      </c>
      <c r="J18808" s="268">
        <v>-10</v>
      </c>
      <c r="K18808" s="83" t="str">
        <f>IFERROR(IFERROR(VLOOKUP(I18808,'DE-PARA'!B:D,3,0),VLOOKUP(I18808,'DE-PARA'!C:D,2,0)),"NÃO ENCONTRADO")</f>
        <v>Outras Saídas</v>
      </c>
      <c r="L18808" s="50" t="str">
        <f>VLOOKUP(K18808,'Base -Receita-Despesa'!$B:$AS,1,FALSE)</f>
        <v>Outras Saídas</v>
      </c>
    </row>
    <row r="18809" spans="1:12" x14ac:dyDescent="0.3">
      <c r="A18809" s="82" t="str">
        <f t="shared" si="588"/>
        <v>2020</v>
      </c>
      <c r="B18809" s="263" t="s">
        <v>2228</v>
      </c>
      <c r="C18809" s="264" t="s">
        <v>138</v>
      </c>
      <c r="D18809" s="74" t="str">
        <f t="shared" si="587"/>
        <v>mai/2020</v>
      </c>
      <c r="E18809" s="267">
        <v>43970</v>
      </c>
      <c r="F18809" s="285" t="s">
        <v>1261</v>
      </c>
      <c r="G18809" s="285" t="s">
        <v>2229</v>
      </c>
      <c r="H18809" s="268" t="s">
        <v>879</v>
      </c>
      <c r="I18809" s="268" t="s">
        <v>135</v>
      </c>
      <c r="J18809" s="268">
        <v>-10</v>
      </c>
      <c r="K18809" s="83" t="str">
        <f>IFERROR(IFERROR(VLOOKUP(I18809,'DE-PARA'!B:D,3,0),VLOOKUP(I18809,'DE-PARA'!C:D,2,0)),"NÃO ENCONTRADO")</f>
        <v>Outras Saídas</v>
      </c>
      <c r="L18809" s="50" t="str">
        <f>VLOOKUP(K18809,'Base -Receita-Despesa'!$B:$AS,1,FALSE)</f>
        <v>Outras Saídas</v>
      </c>
    </row>
    <row r="18810" spans="1:12" x14ac:dyDescent="0.3">
      <c r="A18810" s="82" t="str">
        <f t="shared" si="588"/>
        <v>2020</v>
      </c>
      <c r="B18810" s="263" t="s">
        <v>2228</v>
      </c>
      <c r="C18810" s="264" t="s">
        <v>138</v>
      </c>
      <c r="D18810" s="74" t="str">
        <f t="shared" si="587"/>
        <v>mai/2020</v>
      </c>
      <c r="E18810" s="267">
        <v>43970</v>
      </c>
      <c r="F18810" s="285" t="s">
        <v>5608</v>
      </c>
      <c r="G18810" s="285" t="s">
        <v>2229</v>
      </c>
      <c r="H18810" s="268" t="s">
        <v>5609</v>
      </c>
      <c r="I18810" s="268" t="s">
        <v>141</v>
      </c>
      <c r="J18810" s="269">
        <v>-95935.46</v>
      </c>
      <c r="K18810" s="83" t="str">
        <f>IFERROR(IFERROR(VLOOKUP(I18810,'DE-PARA'!B:D,3,0),VLOOKUP(I18810,'DE-PARA'!C:D,2,0)),"NÃO ENCONTRADO")</f>
        <v>Pessoal</v>
      </c>
      <c r="L18810" s="50" t="str">
        <f>VLOOKUP(K18810,'Base -Receita-Despesa'!$B:$AS,1,FALSE)</f>
        <v>Pessoal</v>
      </c>
    </row>
    <row r="18811" spans="1:12" x14ac:dyDescent="0.3">
      <c r="A18811" s="82" t="str">
        <f t="shared" si="588"/>
        <v>2020</v>
      </c>
      <c r="B18811" s="263" t="s">
        <v>2228</v>
      </c>
      <c r="C18811" s="264" t="s">
        <v>138</v>
      </c>
      <c r="D18811" s="74" t="str">
        <f t="shared" si="587"/>
        <v>mai/2020</v>
      </c>
      <c r="E18811" s="267">
        <v>43970</v>
      </c>
      <c r="F18811" s="285" t="s">
        <v>1070</v>
      </c>
      <c r="G18811" s="285" t="s">
        <v>2229</v>
      </c>
      <c r="H18811" s="268" t="s">
        <v>1071</v>
      </c>
      <c r="I18811" s="268" t="s">
        <v>2237</v>
      </c>
      <c r="J18811" s="269">
        <v>271690.02</v>
      </c>
      <c r="K18811" s="83" t="str">
        <f>IFERROR(IFERROR(VLOOKUP(I18811,'DE-PARA'!B:D,3,0),VLOOKUP(I18811,'DE-PARA'!C:D,2,0)),"NÃO ENCONTRADO")</f>
        <v>Entrada Conta Aplicação (+)</v>
      </c>
      <c r="L18811" s="50" t="str">
        <f>VLOOKUP(K18811,'Base -Receita-Despesa'!$B:$AS,1,FALSE)</f>
        <v>ENTRADA CONTA APLICAÇÃO (+)</v>
      </c>
    </row>
    <row r="18812" spans="1:12" x14ac:dyDescent="0.3">
      <c r="A18812" s="82" t="str">
        <f t="shared" si="588"/>
        <v>2020</v>
      </c>
      <c r="B18812" s="263" t="s">
        <v>2228</v>
      </c>
      <c r="C18812" s="264" t="s">
        <v>138</v>
      </c>
      <c r="D18812" s="74" t="str">
        <f t="shared" si="587"/>
        <v>mai/2020</v>
      </c>
      <c r="E18812" s="267">
        <v>43971</v>
      </c>
      <c r="F18812" s="285" t="s">
        <v>4565</v>
      </c>
      <c r="G18812" s="285" t="s">
        <v>2229</v>
      </c>
      <c r="H18812" s="268" t="s">
        <v>5610</v>
      </c>
      <c r="I18812" s="268" t="s">
        <v>194</v>
      </c>
      <c r="J18812" s="269">
        <v>-21152.46</v>
      </c>
      <c r="K18812" s="83" t="str">
        <f>IFERROR(IFERROR(VLOOKUP(I18812,'DE-PARA'!B:D,3,0),VLOOKUP(I18812,'DE-PARA'!C:D,2,0)),"NÃO ENCONTRADO")</f>
        <v>Encargos sobre Folha de Pagamento</v>
      </c>
      <c r="L18812" s="50" t="str">
        <f>VLOOKUP(K18812,'Base -Receita-Despesa'!$B:$AS,1,FALSE)</f>
        <v>Encargos sobre Folha de Pagamento</v>
      </c>
    </row>
    <row r="18813" spans="1:12" x14ac:dyDescent="0.3">
      <c r="A18813" s="82" t="str">
        <f t="shared" si="588"/>
        <v>2020</v>
      </c>
      <c r="B18813" s="263" t="s">
        <v>2228</v>
      </c>
      <c r="C18813" s="264" t="s">
        <v>138</v>
      </c>
      <c r="D18813" s="74" t="str">
        <f t="shared" si="587"/>
        <v>mai/2020</v>
      </c>
      <c r="E18813" s="267">
        <v>43971</v>
      </c>
      <c r="F18813" s="285" t="s">
        <v>4622</v>
      </c>
      <c r="G18813" s="285" t="s">
        <v>2229</v>
      </c>
      <c r="H18813" s="268" t="s">
        <v>5611</v>
      </c>
      <c r="I18813" s="268" t="s">
        <v>194</v>
      </c>
      <c r="J18813" s="268">
        <v>-365.12</v>
      </c>
      <c r="K18813" s="83" t="str">
        <f>IFERROR(IFERROR(VLOOKUP(I18813,'DE-PARA'!B:D,3,0),VLOOKUP(I18813,'DE-PARA'!C:D,2,0)),"NÃO ENCONTRADO")</f>
        <v>Encargos sobre Folha de Pagamento</v>
      </c>
      <c r="L18813" s="50" t="str">
        <f>VLOOKUP(K18813,'Base -Receita-Despesa'!$B:$AS,1,FALSE)</f>
        <v>Encargos sobre Folha de Pagamento</v>
      </c>
    </row>
    <row r="18814" spans="1:12" x14ac:dyDescent="0.3">
      <c r="A18814" s="82" t="str">
        <f t="shared" si="588"/>
        <v>2020</v>
      </c>
      <c r="B18814" s="263" t="s">
        <v>2228</v>
      </c>
      <c r="C18814" s="264" t="s">
        <v>138</v>
      </c>
      <c r="D18814" s="74" t="str">
        <f t="shared" si="587"/>
        <v>mai/2020</v>
      </c>
      <c r="E18814" s="267">
        <v>43971</v>
      </c>
      <c r="F18814" s="285" t="s">
        <v>5612</v>
      </c>
      <c r="G18814" s="285" t="s">
        <v>2229</v>
      </c>
      <c r="H18814" s="268" t="s">
        <v>5165</v>
      </c>
      <c r="I18814" s="268" t="s">
        <v>200</v>
      </c>
      <c r="J18814" s="268">
        <v>-215.06</v>
      </c>
      <c r="K18814" s="83" t="str">
        <f>IFERROR(IFERROR(VLOOKUP(I18814,'DE-PARA'!B:D,3,0),VLOOKUP(I18814,'DE-PARA'!C:D,2,0)),"NÃO ENCONTRADO")</f>
        <v>Serviços</v>
      </c>
      <c r="L18814" s="50" t="str">
        <f>VLOOKUP(K18814,'Base -Receita-Despesa'!$B:$AS,1,FALSE)</f>
        <v>Serviços</v>
      </c>
    </row>
    <row r="18815" spans="1:12" x14ac:dyDescent="0.3">
      <c r="A18815" s="82" t="str">
        <f t="shared" si="588"/>
        <v>2020</v>
      </c>
      <c r="B18815" s="263" t="s">
        <v>2228</v>
      </c>
      <c r="C18815" s="264" t="s">
        <v>138</v>
      </c>
      <c r="D18815" s="74" t="str">
        <f t="shared" si="587"/>
        <v>mai/2020</v>
      </c>
      <c r="E18815" s="267">
        <v>43971</v>
      </c>
      <c r="F18815" s="285" t="s">
        <v>5613</v>
      </c>
      <c r="G18815" s="285" t="s">
        <v>2229</v>
      </c>
      <c r="H18815" s="268" t="s">
        <v>2370</v>
      </c>
      <c r="I18815" s="268" t="s">
        <v>194</v>
      </c>
      <c r="J18815" s="268">
        <v>-247.57</v>
      </c>
      <c r="K18815" s="83" t="str">
        <f>IFERROR(IFERROR(VLOOKUP(I18815,'DE-PARA'!B:D,3,0),VLOOKUP(I18815,'DE-PARA'!C:D,2,0)),"NÃO ENCONTRADO")</f>
        <v>Encargos sobre Folha de Pagamento</v>
      </c>
      <c r="L18815" s="50" t="str">
        <f>VLOOKUP(K18815,'Base -Receita-Despesa'!$B:$AS,1,FALSE)</f>
        <v>Encargos sobre Folha de Pagamento</v>
      </c>
    </row>
    <row r="18816" spans="1:12" x14ac:dyDescent="0.3">
      <c r="A18816" s="82" t="str">
        <f t="shared" si="588"/>
        <v>2020</v>
      </c>
      <c r="B18816" s="263" t="s">
        <v>2228</v>
      </c>
      <c r="C18816" s="264" t="s">
        <v>138</v>
      </c>
      <c r="D18816" s="74" t="str">
        <f t="shared" si="587"/>
        <v>mai/2020</v>
      </c>
      <c r="E18816" s="267">
        <v>43971</v>
      </c>
      <c r="F18816" s="285" t="s">
        <v>5614</v>
      </c>
      <c r="G18816" s="285" t="s">
        <v>2229</v>
      </c>
      <c r="H18816" s="268" t="s">
        <v>4736</v>
      </c>
      <c r="I18816" s="268" t="s">
        <v>188</v>
      </c>
      <c r="J18816" s="269">
        <v>-1894.35</v>
      </c>
      <c r="K18816" s="83" t="str">
        <f>IFERROR(IFERROR(VLOOKUP(I18816,'DE-PARA'!B:D,3,0),VLOOKUP(I18816,'DE-PARA'!C:D,2,0)),"NÃO ENCONTRADO")</f>
        <v>Serviços</v>
      </c>
      <c r="L18816" s="50" t="str">
        <f>VLOOKUP(K18816,'Base -Receita-Despesa'!$B:$AS,1,FALSE)</f>
        <v>Serviços</v>
      </c>
    </row>
    <row r="18817" spans="1:12" x14ac:dyDescent="0.3">
      <c r="A18817" s="82" t="str">
        <f t="shared" si="588"/>
        <v>2020</v>
      </c>
      <c r="B18817" s="263" t="s">
        <v>2228</v>
      </c>
      <c r="C18817" s="264" t="s">
        <v>138</v>
      </c>
      <c r="D18817" s="74" t="str">
        <f t="shared" si="587"/>
        <v>mai/2020</v>
      </c>
      <c r="E18817" s="267">
        <v>43971</v>
      </c>
      <c r="F18817" s="285" t="s">
        <v>5615</v>
      </c>
      <c r="G18817" s="285" t="s">
        <v>2229</v>
      </c>
      <c r="H18817" s="268" t="s">
        <v>5175</v>
      </c>
      <c r="I18817" s="268" t="s">
        <v>145</v>
      </c>
      <c r="J18817" s="268">
        <v>-20.239999999999998</v>
      </c>
      <c r="K18817" s="83" t="str">
        <f>IFERROR(IFERROR(VLOOKUP(I18817,'DE-PARA'!B:D,3,0),VLOOKUP(I18817,'DE-PARA'!C:D,2,0)),"NÃO ENCONTRADO")</f>
        <v>Serviços</v>
      </c>
      <c r="L18817" s="50" t="str">
        <f>VLOOKUP(K18817,'Base -Receita-Despesa'!$B:$AS,1,FALSE)</f>
        <v>Serviços</v>
      </c>
    </row>
    <row r="18818" spans="1:12" x14ac:dyDescent="0.3">
      <c r="A18818" s="82" t="str">
        <f t="shared" si="588"/>
        <v>2020</v>
      </c>
      <c r="B18818" s="263" t="s">
        <v>2228</v>
      </c>
      <c r="C18818" s="264" t="s">
        <v>138</v>
      </c>
      <c r="D18818" s="74" t="str">
        <f t="shared" si="587"/>
        <v>mai/2020</v>
      </c>
      <c r="E18818" s="267">
        <v>43971</v>
      </c>
      <c r="F18818" s="285" t="s">
        <v>5616</v>
      </c>
      <c r="G18818" s="285" t="s">
        <v>2229</v>
      </c>
      <c r="H18818" s="268" t="s">
        <v>5175</v>
      </c>
      <c r="I18818" s="268" t="s">
        <v>145</v>
      </c>
      <c r="J18818" s="268">
        <v>-20.239999999999998</v>
      </c>
      <c r="K18818" s="83" t="str">
        <f>IFERROR(IFERROR(VLOOKUP(I18818,'DE-PARA'!B:D,3,0),VLOOKUP(I18818,'DE-PARA'!C:D,2,0)),"NÃO ENCONTRADO")</f>
        <v>Serviços</v>
      </c>
      <c r="L18818" s="50" t="str">
        <f>VLOOKUP(K18818,'Base -Receita-Despesa'!$B:$AS,1,FALSE)</f>
        <v>Serviços</v>
      </c>
    </row>
    <row r="18819" spans="1:12" x14ac:dyDescent="0.3">
      <c r="A18819" s="82" t="str">
        <f t="shared" si="588"/>
        <v>2020</v>
      </c>
      <c r="B18819" s="263" t="s">
        <v>2228</v>
      </c>
      <c r="C18819" s="264" t="s">
        <v>138</v>
      </c>
      <c r="D18819" s="74" t="str">
        <f t="shared" si="587"/>
        <v>mai/2020</v>
      </c>
      <c r="E18819" s="267">
        <v>43971</v>
      </c>
      <c r="F18819" s="285" t="s">
        <v>5617</v>
      </c>
      <c r="G18819" s="285" t="s">
        <v>2229</v>
      </c>
      <c r="H18819" s="268" t="s">
        <v>5175</v>
      </c>
      <c r="I18819" s="268" t="s">
        <v>145</v>
      </c>
      <c r="J18819" s="268">
        <v>-20.239999999999998</v>
      </c>
      <c r="K18819" s="83" t="str">
        <f>IFERROR(IFERROR(VLOOKUP(I18819,'DE-PARA'!B:D,3,0),VLOOKUP(I18819,'DE-PARA'!C:D,2,0)),"NÃO ENCONTRADO")</f>
        <v>Serviços</v>
      </c>
      <c r="L18819" s="50" t="str">
        <f>VLOOKUP(K18819,'Base -Receita-Despesa'!$B:$AS,1,FALSE)</f>
        <v>Serviços</v>
      </c>
    </row>
    <row r="18820" spans="1:12" x14ac:dyDescent="0.3">
      <c r="A18820" s="82" t="str">
        <f t="shared" si="588"/>
        <v>2020</v>
      </c>
      <c r="B18820" s="263" t="s">
        <v>2228</v>
      </c>
      <c r="C18820" s="264" t="s">
        <v>138</v>
      </c>
      <c r="D18820" s="74" t="str">
        <f t="shared" ref="D18820:D18883" si="589">TEXT(E18820,"mmm/aaaa")</f>
        <v>mai/2020</v>
      </c>
      <c r="E18820" s="267">
        <v>43971</v>
      </c>
      <c r="F18820" s="285" t="s">
        <v>5618</v>
      </c>
      <c r="G18820" s="285" t="s">
        <v>2229</v>
      </c>
      <c r="H18820" s="268" t="s">
        <v>5175</v>
      </c>
      <c r="I18820" s="268" t="s">
        <v>145</v>
      </c>
      <c r="J18820" s="268">
        <v>-20.239999999999998</v>
      </c>
      <c r="K18820" s="83" t="str">
        <f>IFERROR(IFERROR(VLOOKUP(I18820,'DE-PARA'!B:D,3,0),VLOOKUP(I18820,'DE-PARA'!C:D,2,0)),"NÃO ENCONTRADO")</f>
        <v>Serviços</v>
      </c>
      <c r="L18820" s="50" t="str">
        <f>VLOOKUP(K18820,'Base -Receita-Despesa'!$B:$AS,1,FALSE)</f>
        <v>Serviços</v>
      </c>
    </row>
    <row r="18821" spans="1:12" x14ac:dyDescent="0.3">
      <c r="A18821" s="82" t="str">
        <f t="shared" si="588"/>
        <v>2020</v>
      </c>
      <c r="B18821" s="263" t="s">
        <v>2228</v>
      </c>
      <c r="C18821" s="264" t="s">
        <v>138</v>
      </c>
      <c r="D18821" s="74" t="str">
        <f t="shared" si="589"/>
        <v>mai/2020</v>
      </c>
      <c r="E18821" s="267">
        <v>43971</v>
      </c>
      <c r="F18821" s="285" t="s">
        <v>5619</v>
      </c>
      <c r="G18821" s="285" t="s">
        <v>2229</v>
      </c>
      <c r="H18821" s="268" t="s">
        <v>5175</v>
      </c>
      <c r="I18821" s="268" t="s">
        <v>145</v>
      </c>
      <c r="J18821" s="268">
        <v>-215.79</v>
      </c>
      <c r="K18821" s="83" t="str">
        <f>IFERROR(IFERROR(VLOOKUP(I18821,'DE-PARA'!B:D,3,0),VLOOKUP(I18821,'DE-PARA'!C:D,2,0)),"NÃO ENCONTRADO")</f>
        <v>Serviços</v>
      </c>
      <c r="L18821" s="50" t="str">
        <f>VLOOKUP(K18821,'Base -Receita-Despesa'!$B:$AS,1,FALSE)</f>
        <v>Serviços</v>
      </c>
    </row>
    <row r="18822" spans="1:12" x14ac:dyDescent="0.3">
      <c r="A18822" s="82" t="str">
        <f t="shared" si="588"/>
        <v>2020</v>
      </c>
      <c r="B18822" s="263" t="s">
        <v>2228</v>
      </c>
      <c r="C18822" s="264" t="s">
        <v>138</v>
      </c>
      <c r="D18822" s="74" t="str">
        <f t="shared" si="589"/>
        <v>mai/2020</v>
      </c>
      <c r="E18822" s="267">
        <v>43971</v>
      </c>
      <c r="F18822" s="285" t="s">
        <v>5620</v>
      </c>
      <c r="G18822" s="285" t="s">
        <v>2229</v>
      </c>
      <c r="H18822" s="268" t="s">
        <v>5175</v>
      </c>
      <c r="I18822" s="268" t="s">
        <v>145</v>
      </c>
      <c r="J18822" s="268">
        <v>-20.239999999999998</v>
      </c>
      <c r="K18822" s="83" t="str">
        <f>IFERROR(IFERROR(VLOOKUP(I18822,'DE-PARA'!B:D,3,0),VLOOKUP(I18822,'DE-PARA'!C:D,2,0)),"NÃO ENCONTRADO")</f>
        <v>Serviços</v>
      </c>
      <c r="L18822" s="50" t="str">
        <f>VLOOKUP(K18822,'Base -Receita-Despesa'!$B:$AS,1,FALSE)</f>
        <v>Serviços</v>
      </c>
    </row>
    <row r="18823" spans="1:12" x14ac:dyDescent="0.3">
      <c r="A18823" s="82" t="str">
        <f t="shared" si="588"/>
        <v>2020</v>
      </c>
      <c r="B18823" s="263" t="s">
        <v>2228</v>
      </c>
      <c r="C18823" s="264" t="s">
        <v>138</v>
      </c>
      <c r="D18823" s="74" t="str">
        <f t="shared" si="589"/>
        <v>mai/2020</v>
      </c>
      <c r="E18823" s="267">
        <v>43971</v>
      </c>
      <c r="F18823" s="285" t="s">
        <v>5621</v>
      </c>
      <c r="G18823" s="285" t="s">
        <v>2229</v>
      </c>
      <c r="H18823" s="268" t="s">
        <v>5175</v>
      </c>
      <c r="I18823" s="268" t="s">
        <v>145</v>
      </c>
      <c r="J18823" s="268">
        <v>-215.79</v>
      </c>
      <c r="K18823" s="83" t="str">
        <f>IFERROR(IFERROR(VLOOKUP(I18823,'DE-PARA'!B:D,3,0),VLOOKUP(I18823,'DE-PARA'!C:D,2,0)),"NÃO ENCONTRADO")</f>
        <v>Serviços</v>
      </c>
      <c r="L18823" s="50" t="str">
        <f>VLOOKUP(K18823,'Base -Receita-Despesa'!$B:$AS,1,FALSE)</f>
        <v>Serviços</v>
      </c>
    </row>
    <row r="18824" spans="1:12" x14ac:dyDescent="0.3">
      <c r="A18824" s="82" t="str">
        <f t="shared" si="588"/>
        <v>2020</v>
      </c>
      <c r="B18824" s="263" t="s">
        <v>2228</v>
      </c>
      <c r="C18824" s="264" t="s">
        <v>138</v>
      </c>
      <c r="D18824" s="74" t="str">
        <f t="shared" si="589"/>
        <v>mai/2020</v>
      </c>
      <c r="E18824" s="267">
        <v>43971</v>
      </c>
      <c r="F18824" s="285" t="s">
        <v>5622</v>
      </c>
      <c r="G18824" s="285" t="s">
        <v>2229</v>
      </c>
      <c r="H18824" s="268" t="s">
        <v>5336</v>
      </c>
      <c r="I18824" s="268" t="s">
        <v>120</v>
      </c>
      <c r="J18824" s="268">
        <v>-78.03</v>
      </c>
      <c r="K18824" s="83" t="str">
        <f>IFERROR(IFERROR(VLOOKUP(I18824,'DE-PARA'!B:D,3,0),VLOOKUP(I18824,'DE-PARA'!C:D,2,0)),"NÃO ENCONTRADO")</f>
        <v>Serviços</v>
      </c>
      <c r="L18824" s="50" t="str">
        <f>VLOOKUP(K18824,'Base -Receita-Despesa'!$B:$AS,1,FALSE)</f>
        <v>Serviços</v>
      </c>
    </row>
    <row r="18825" spans="1:12" x14ac:dyDescent="0.3">
      <c r="A18825" s="82" t="str">
        <f t="shared" si="588"/>
        <v>2020</v>
      </c>
      <c r="B18825" s="263" t="s">
        <v>2228</v>
      </c>
      <c r="C18825" s="264" t="s">
        <v>138</v>
      </c>
      <c r="D18825" s="74" t="str">
        <f t="shared" si="589"/>
        <v>mai/2020</v>
      </c>
      <c r="E18825" s="267">
        <v>43971</v>
      </c>
      <c r="F18825" s="285" t="s">
        <v>5623</v>
      </c>
      <c r="G18825" s="285" t="s">
        <v>2229</v>
      </c>
      <c r="H18825" s="268" t="s">
        <v>4753</v>
      </c>
      <c r="I18825" s="268" t="s">
        <v>2176</v>
      </c>
      <c r="J18825" s="269">
        <v>-13637.66</v>
      </c>
      <c r="K18825" s="83" t="str">
        <f>IFERROR(IFERROR(VLOOKUP(I18825,'DE-PARA'!B:D,3,0),VLOOKUP(I18825,'DE-PARA'!C:D,2,0)),"NÃO ENCONTRADO")</f>
        <v>Pessoal</v>
      </c>
      <c r="L18825" s="50" t="str">
        <f>VLOOKUP(K18825,'Base -Receita-Despesa'!$B:$AS,1,FALSE)</f>
        <v>Pessoal</v>
      </c>
    </row>
    <row r="18826" spans="1:12" x14ac:dyDescent="0.3">
      <c r="A18826" s="82" t="str">
        <f t="shared" si="588"/>
        <v>2020</v>
      </c>
      <c r="B18826" s="263" t="s">
        <v>2228</v>
      </c>
      <c r="C18826" s="264" t="s">
        <v>138</v>
      </c>
      <c r="D18826" s="74" t="str">
        <f t="shared" si="589"/>
        <v>mai/2020</v>
      </c>
      <c r="E18826" s="267">
        <v>43971</v>
      </c>
      <c r="F18826" s="285" t="s">
        <v>5624</v>
      </c>
      <c r="G18826" s="285" t="s">
        <v>2229</v>
      </c>
      <c r="H18826" s="268" t="s">
        <v>4753</v>
      </c>
      <c r="I18826" s="268" t="s">
        <v>2176</v>
      </c>
      <c r="J18826" s="268">
        <v>-924.42</v>
      </c>
      <c r="K18826" s="83" t="str">
        <f>IFERROR(IFERROR(VLOOKUP(I18826,'DE-PARA'!B:D,3,0),VLOOKUP(I18826,'DE-PARA'!C:D,2,0)),"NÃO ENCONTRADO")</f>
        <v>Pessoal</v>
      </c>
      <c r="L18826" s="50" t="str">
        <f>VLOOKUP(K18826,'Base -Receita-Despesa'!$B:$AS,1,FALSE)</f>
        <v>Pessoal</v>
      </c>
    </row>
    <row r="18827" spans="1:12" x14ac:dyDescent="0.3">
      <c r="A18827" s="82" t="str">
        <f t="shared" si="588"/>
        <v>2020</v>
      </c>
      <c r="B18827" s="263" t="s">
        <v>2228</v>
      </c>
      <c r="C18827" s="264" t="s">
        <v>138</v>
      </c>
      <c r="D18827" s="74" t="str">
        <f t="shared" si="589"/>
        <v>mai/2020</v>
      </c>
      <c r="E18827" s="267">
        <v>43971</v>
      </c>
      <c r="F18827" s="285" t="s">
        <v>4700</v>
      </c>
      <c r="G18827" s="285" t="s">
        <v>2229</v>
      </c>
      <c r="H18827" s="268" t="s">
        <v>4753</v>
      </c>
      <c r="I18827" s="268" t="s">
        <v>2176</v>
      </c>
      <c r="J18827" s="268">
        <v>-418.5</v>
      </c>
      <c r="K18827" s="83" t="str">
        <f>IFERROR(IFERROR(VLOOKUP(I18827,'DE-PARA'!B:D,3,0),VLOOKUP(I18827,'DE-PARA'!C:D,2,0)),"NÃO ENCONTRADO")</f>
        <v>Pessoal</v>
      </c>
      <c r="L18827" s="50" t="str">
        <f>VLOOKUP(K18827,'Base -Receita-Despesa'!$B:$AS,1,FALSE)</f>
        <v>Pessoal</v>
      </c>
    </row>
    <row r="18828" spans="1:12" x14ac:dyDescent="0.3">
      <c r="A18828" s="82" t="str">
        <f t="shared" si="588"/>
        <v>2020</v>
      </c>
      <c r="B18828" s="263" t="s">
        <v>2228</v>
      </c>
      <c r="C18828" s="264" t="s">
        <v>138</v>
      </c>
      <c r="D18828" s="74" t="str">
        <f t="shared" si="589"/>
        <v>mai/2020</v>
      </c>
      <c r="E18828" s="267">
        <v>43971</v>
      </c>
      <c r="F18828" s="285" t="s">
        <v>5625</v>
      </c>
      <c r="G18828" s="285" t="s">
        <v>2229</v>
      </c>
      <c r="H18828" s="268" t="s">
        <v>4753</v>
      </c>
      <c r="I18828" s="268" t="s">
        <v>2176</v>
      </c>
      <c r="J18828" s="269">
        <v>-10598.78</v>
      </c>
      <c r="K18828" s="83" t="str">
        <f>IFERROR(IFERROR(VLOOKUP(I18828,'DE-PARA'!B:D,3,0),VLOOKUP(I18828,'DE-PARA'!C:D,2,0)),"NÃO ENCONTRADO")</f>
        <v>Pessoal</v>
      </c>
      <c r="L18828" s="50" t="str">
        <f>VLOOKUP(K18828,'Base -Receita-Despesa'!$B:$AS,1,FALSE)</f>
        <v>Pessoal</v>
      </c>
    </row>
    <row r="18829" spans="1:12" x14ac:dyDescent="0.3">
      <c r="A18829" s="82" t="str">
        <f t="shared" si="588"/>
        <v>2020</v>
      </c>
      <c r="B18829" s="263" t="s">
        <v>2228</v>
      </c>
      <c r="C18829" s="264" t="s">
        <v>138</v>
      </c>
      <c r="D18829" s="74" t="str">
        <f t="shared" si="589"/>
        <v>mai/2020</v>
      </c>
      <c r="E18829" s="267">
        <v>43971</v>
      </c>
      <c r="F18829" s="285" t="s">
        <v>5626</v>
      </c>
      <c r="G18829" s="285" t="s">
        <v>2229</v>
      </c>
      <c r="H18829" s="268" t="s">
        <v>5627</v>
      </c>
      <c r="I18829" s="268" t="s">
        <v>846</v>
      </c>
      <c r="J18829" s="268">
        <v>-45.26</v>
      </c>
      <c r="K18829" s="83" t="str">
        <f>IFERROR(IFERROR(VLOOKUP(I18829,'DE-PARA'!B:D,3,0),VLOOKUP(I18829,'DE-PARA'!C:D,2,0)),"NÃO ENCONTRADO")</f>
        <v>Pessoal</v>
      </c>
      <c r="L18829" s="50" t="str">
        <f>VLOOKUP(K18829,'Base -Receita-Despesa'!$B:$AS,1,FALSE)</f>
        <v>Pessoal</v>
      </c>
    </row>
    <row r="18830" spans="1:12" x14ac:dyDescent="0.3">
      <c r="A18830" s="82" t="str">
        <f t="shared" si="588"/>
        <v>2020</v>
      </c>
      <c r="B18830" s="263" t="s">
        <v>2228</v>
      </c>
      <c r="C18830" s="264" t="s">
        <v>138</v>
      </c>
      <c r="D18830" s="74" t="str">
        <f t="shared" si="589"/>
        <v>mai/2020</v>
      </c>
      <c r="E18830" s="267">
        <v>43971</v>
      </c>
      <c r="F18830" s="285" t="s">
        <v>3542</v>
      </c>
      <c r="G18830" s="285" t="s">
        <v>2229</v>
      </c>
      <c r="H18830" s="268" t="s">
        <v>5568</v>
      </c>
      <c r="I18830" s="268" t="s">
        <v>846</v>
      </c>
      <c r="J18830" s="327">
        <v>-1119.77</v>
      </c>
      <c r="K18830" s="83" t="str">
        <f>IFERROR(IFERROR(VLOOKUP(I18830,'DE-PARA'!B:D,3,0),VLOOKUP(I18830,'DE-PARA'!C:D,2,0)),"NÃO ENCONTRADO")</f>
        <v>Pessoal</v>
      </c>
      <c r="L18830" s="50" t="str">
        <f>VLOOKUP(K18830,'Base -Receita-Despesa'!$B:$AS,1,FALSE)</f>
        <v>Pessoal</v>
      </c>
    </row>
    <row r="18831" spans="1:12" x14ac:dyDescent="0.3">
      <c r="A18831" s="82" t="str">
        <f t="shared" si="588"/>
        <v>2020</v>
      </c>
      <c r="B18831" s="263" t="s">
        <v>2228</v>
      </c>
      <c r="C18831" s="264" t="s">
        <v>138</v>
      </c>
      <c r="D18831" s="74" t="str">
        <f t="shared" si="589"/>
        <v>mai/2020</v>
      </c>
      <c r="E18831" s="267">
        <v>43971</v>
      </c>
      <c r="F18831" s="285" t="s">
        <v>3163</v>
      </c>
      <c r="G18831" s="285" t="s">
        <v>2229</v>
      </c>
      <c r="H18831" s="268" t="s">
        <v>5049</v>
      </c>
      <c r="I18831" s="268" t="s">
        <v>2176</v>
      </c>
      <c r="J18831" s="269">
        <v>-5789.16</v>
      </c>
      <c r="K18831" s="83" t="str">
        <f>IFERROR(IFERROR(VLOOKUP(I18831,'DE-PARA'!B:D,3,0),VLOOKUP(I18831,'DE-PARA'!C:D,2,0)),"NÃO ENCONTRADO")</f>
        <v>Pessoal</v>
      </c>
      <c r="L18831" s="50" t="str">
        <f>VLOOKUP(K18831,'Base -Receita-Despesa'!$B:$AS,1,FALSE)</f>
        <v>Pessoal</v>
      </c>
    </row>
    <row r="18832" spans="1:12" x14ac:dyDescent="0.3">
      <c r="A18832" s="82" t="str">
        <f t="shared" si="588"/>
        <v>2020</v>
      </c>
      <c r="B18832" s="263" t="s">
        <v>2228</v>
      </c>
      <c r="C18832" s="264" t="s">
        <v>138</v>
      </c>
      <c r="D18832" s="74" t="str">
        <f t="shared" si="589"/>
        <v>mai/2020</v>
      </c>
      <c r="E18832" s="267">
        <v>43971</v>
      </c>
      <c r="F18832" s="285" t="s">
        <v>3164</v>
      </c>
      <c r="G18832" s="285" t="s">
        <v>2229</v>
      </c>
      <c r="H18832" s="268" t="s">
        <v>5049</v>
      </c>
      <c r="I18832" s="268" t="s">
        <v>2176</v>
      </c>
      <c r="J18832" s="268">
        <v>-420.59</v>
      </c>
      <c r="K18832" s="83" t="str">
        <f>IFERROR(IFERROR(VLOOKUP(I18832,'DE-PARA'!B:D,3,0),VLOOKUP(I18832,'DE-PARA'!C:D,2,0)),"NÃO ENCONTRADO")</f>
        <v>Pessoal</v>
      </c>
      <c r="L18832" s="50" t="str">
        <f>VLOOKUP(K18832,'Base -Receita-Despesa'!$B:$AS,1,FALSE)</f>
        <v>Pessoal</v>
      </c>
    </row>
    <row r="18833" spans="1:12" x14ac:dyDescent="0.3">
      <c r="A18833" s="82" t="str">
        <f t="shared" si="588"/>
        <v>2020</v>
      </c>
      <c r="B18833" s="263" t="s">
        <v>2228</v>
      </c>
      <c r="C18833" s="264" t="s">
        <v>138</v>
      </c>
      <c r="D18833" s="74" t="str">
        <f t="shared" si="589"/>
        <v>mai/2020</v>
      </c>
      <c r="E18833" s="267">
        <v>43971</v>
      </c>
      <c r="F18833" s="285" t="s">
        <v>5628</v>
      </c>
      <c r="G18833" s="285" t="s">
        <v>2229</v>
      </c>
      <c r="H18833" s="268" t="s">
        <v>5165</v>
      </c>
      <c r="I18833" s="268" t="s">
        <v>215</v>
      </c>
      <c r="J18833" s="268">
        <v>-69.38</v>
      </c>
      <c r="K18833" s="83" t="str">
        <f>IFERROR(IFERROR(VLOOKUP(I18833,'DE-PARA'!B:D,3,0),VLOOKUP(I18833,'DE-PARA'!C:D,2,0)),"NÃO ENCONTRADO")</f>
        <v>Serviços</v>
      </c>
      <c r="L18833" s="50" t="str">
        <f>VLOOKUP(K18833,'Base -Receita-Despesa'!$B:$AS,1,FALSE)</f>
        <v>Serviços</v>
      </c>
    </row>
    <row r="18834" spans="1:12" x14ac:dyDescent="0.3">
      <c r="A18834" s="82" t="str">
        <f t="shared" si="588"/>
        <v>2020</v>
      </c>
      <c r="B18834" s="263" t="s">
        <v>2228</v>
      </c>
      <c r="C18834" s="264" t="s">
        <v>138</v>
      </c>
      <c r="D18834" s="74" t="str">
        <f t="shared" si="589"/>
        <v>mai/2020</v>
      </c>
      <c r="E18834" s="267">
        <v>43971</v>
      </c>
      <c r="F18834" s="285" t="s">
        <v>5629</v>
      </c>
      <c r="G18834" s="285" t="s">
        <v>2229</v>
      </c>
      <c r="H18834" s="268" t="s">
        <v>2370</v>
      </c>
      <c r="I18834" s="268" t="s">
        <v>145</v>
      </c>
      <c r="J18834" s="268">
        <v>-79.86</v>
      </c>
      <c r="K18834" s="83" t="str">
        <f>IFERROR(IFERROR(VLOOKUP(I18834,'DE-PARA'!B:D,3,0),VLOOKUP(I18834,'DE-PARA'!C:D,2,0)),"NÃO ENCONTRADO")</f>
        <v>Serviços</v>
      </c>
      <c r="L18834" s="50" t="str">
        <f>VLOOKUP(K18834,'Base -Receita-Despesa'!$B:$AS,1,FALSE)</f>
        <v>Serviços</v>
      </c>
    </row>
    <row r="18835" spans="1:12" x14ac:dyDescent="0.3">
      <c r="A18835" s="82" t="str">
        <f t="shared" si="588"/>
        <v>2020</v>
      </c>
      <c r="B18835" s="320" t="s">
        <v>2228</v>
      </c>
      <c r="C18835" s="275" t="s">
        <v>138</v>
      </c>
      <c r="D18835" s="74" t="str">
        <f t="shared" si="589"/>
        <v>mai/2020</v>
      </c>
      <c r="E18835" s="328">
        <v>43971</v>
      </c>
      <c r="F18835" s="285" t="s">
        <v>5630</v>
      </c>
      <c r="G18835" s="329" t="s">
        <v>2229</v>
      </c>
      <c r="H18835" s="268" t="s">
        <v>5175</v>
      </c>
      <c r="I18835" s="268" t="s">
        <v>145</v>
      </c>
      <c r="J18835" s="268">
        <v>-69.61</v>
      </c>
      <c r="K18835" s="83" t="str">
        <f>IFERROR(IFERROR(VLOOKUP(I18835,'DE-PARA'!B:D,3,0),VLOOKUP(I18835,'DE-PARA'!C:D,2,0)),"NÃO ENCONTRADO")</f>
        <v>Serviços</v>
      </c>
      <c r="L18835" s="50" t="str">
        <f>VLOOKUP(K18835,'Base -Receita-Despesa'!$B:$AS,1,FALSE)</f>
        <v>Serviços</v>
      </c>
    </row>
    <row r="18836" spans="1:12" x14ac:dyDescent="0.3">
      <c r="A18836" s="82" t="str">
        <f t="shared" si="588"/>
        <v>2020</v>
      </c>
      <c r="B18836" s="320" t="s">
        <v>2228</v>
      </c>
      <c r="C18836" s="275" t="s">
        <v>138</v>
      </c>
      <c r="D18836" s="74" t="str">
        <f t="shared" si="589"/>
        <v>mai/2020</v>
      </c>
      <c r="E18836" s="328">
        <v>43971</v>
      </c>
      <c r="F18836" s="285" t="s">
        <v>5631</v>
      </c>
      <c r="G18836" s="285" t="s">
        <v>2229</v>
      </c>
      <c r="H18836" s="268" t="s">
        <v>5336</v>
      </c>
      <c r="I18836" s="268" t="s">
        <v>120</v>
      </c>
      <c r="J18836" s="268">
        <v>-25.17</v>
      </c>
      <c r="K18836" s="83" t="str">
        <f>IFERROR(IFERROR(VLOOKUP(I18836,'DE-PARA'!B:D,3,0),VLOOKUP(I18836,'DE-PARA'!C:D,2,0)),"NÃO ENCONTRADO")</f>
        <v>Serviços</v>
      </c>
      <c r="L18836" s="50" t="str">
        <f>VLOOKUP(K18836,'Base -Receita-Despesa'!$B:$AS,1,FALSE)</f>
        <v>Serviços</v>
      </c>
    </row>
    <row r="18837" spans="1:12" x14ac:dyDescent="0.3">
      <c r="A18837" s="82" t="str">
        <f t="shared" si="588"/>
        <v>2020</v>
      </c>
      <c r="B18837" s="320" t="s">
        <v>2228</v>
      </c>
      <c r="C18837" s="275" t="s">
        <v>138</v>
      </c>
      <c r="D18837" s="74" t="str">
        <f t="shared" si="589"/>
        <v>mai/2020</v>
      </c>
      <c r="E18837" s="328">
        <v>43971</v>
      </c>
      <c r="F18837" s="285" t="s">
        <v>5632</v>
      </c>
      <c r="G18837" s="285" t="s">
        <v>2229</v>
      </c>
      <c r="H18837" s="268" t="s">
        <v>4753</v>
      </c>
      <c r="I18837" s="268" t="s">
        <v>2176</v>
      </c>
      <c r="J18837" s="269">
        <v>-4399.25</v>
      </c>
      <c r="K18837" s="83" t="str">
        <f>IFERROR(IFERROR(VLOOKUP(I18837,'DE-PARA'!B:D,3,0),VLOOKUP(I18837,'DE-PARA'!C:D,2,0)),"NÃO ENCONTRADO")</f>
        <v>Pessoal</v>
      </c>
      <c r="L18837" s="50" t="str">
        <f>VLOOKUP(K18837,'Base -Receita-Despesa'!$B:$AS,1,FALSE)</f>
        <v>Pessoal</v>
      </c>
    </row>
    <row r="18838" spans="1:12" x14ac:dyDescent="0.3">
      <c r="A18838" s="82" t="str">
        <f t="shared" si="588"/>
        <v>2020</v>
      </c>
      <c r="B18838" s="320" t="s">
        <v>2228</v>
      </c>
      <c r="C18838" s="275" t="s">
        <v>138</v>
      </c>
      <c r="D18838" s="74" t="str">
        <f t="shared" si="589"/>
        <v>mai/2020</v>
      </c>
      <c r="E18838" s="328">
        <v>43971</v>
      </c>
      <c r="F18838" s="285" t="s">
        <v>3304</v>
      </c>
      <c r="G18838" s="285" t="s">
        <v>2229</v>
      </c>
      <c r="H18838" s="268" t="s">
        <v>4753</v>
      </c>
      <c r="I18838" s="268" t="s">
        <v>2176</v>
      </c>
      <c r="J18838" s="268">
        <v>-298.2</v>
      </c>
      <c r="K18838" s="83" t="str">
        <f>IFERROR(IFERROR(VLOOKUP(I18838,'DE-PARA'!B:D,3,0),VLOOKUP(I18838,'DE-PARA'!C:D,2,0)),"NÃO ENCONTRADO")</f>
        <v>Pessoal</v>
      </c>
      <c r="L18838" s="50" t="str">
        <f>VLOOKUP(K18838,'Base -Receita-Despesa'!$B:$AS,1,FALSE)</f>
        <v>Pessoal</v>
      </c>
    </row>
    <row r="18839" spans="1:12" x14ac:dyDescent="0.3">
      <c r="A18839" s="82" t="str">
        <f t="shared" si="588"/>
        <v>2020</v>
      </c>
      <c r="B18839" s="320" t="s">
        <v>2228</v>
      </c>
      <c r="C18839" s="275" t="s">
        <v>138</v>
      </c>
      <c r="D18839" s="74" t="str">
        <f t="shared" si="589"/>
        <v>mai/2020</v>
      </c>
      <c r="E18839" s="328">
        <v>43971</v>
      </c>
      <c r="F18839" s="285" t="s">
        <v>5633</v>
      </c>
      <c r="G18839" s="285" t="s">
        <v>2229</v>
      </c>
      <c r="H18839" s="268" t="s">
        <v>4753</v>
      </c>
      <c r="I18839" s="268" t="s">
        <v>2176</v>
      </c>
      <c r="J18839" s="268">
        <v>-135</v>
      </c>
      <c r="K18839" s="83" t="str">
        <f>IFERROR(IFERROR(VLOOKUP(I18839,'DE-PARA'!B:D,3,0),VLOOKUP(I18839,'DE-PARA'!C:D,2,0)),"NÃO ENCONTRADO")</f>
        <v>Pessoal</v>
      </c>
      <c r="L18839" s="50" t="str">
        <f>VLOOKUP(K18839,'Base -Receita-Despesa'!$B:$AS,1,FALSE)</f>
        <v>Pessoal</v>
      </c>
    </row>
    <row r="18840" spans="1:12" x14ac:dyDescent="0.3">
      <c r="A18840" s="82" t="str">
        <f t="shared" si="588"/>
        <v>2020</v>
      </c>
      <c r="B18840" s="320" t="s">
        <v>2228</v>
      </c>
      <c r="C18840" s="275" t="s">
        <v>138</v>
      </c>
      <c r="D18840" s="74" t="str">
        <f t="shared" si="589"/>
        <v>mai/2020</v>
      </c>
      <c r="E18840" s="328">
        <v>43971</v>
      </c>
      <c r="F18840" s="285" t="s">
        <v>4757</v>
      </c>
      <c r="G18840" s="285" t="s">
        <v>2229</v>
      </c>
      <c r="H18840" s="268" t="s">
        <v>4753</v>
      </c>
      <c r="I18840" s="268" t="s">
        <v>2176</v>
      </c>
      <c r="J18840" s="269">
        <v>-3418.96</v>
      </c>
      <c r="K18840" s="83" t="str">
        <f>IFERROR(IFERROR(VLOOKUP(I18840,'DE-PARA'!B:D,3,0),VLOOKUP(I18840,'DE-PARA'!C:D,2,0)),"NÃO ENCONTRADO")</f>
        <v>Pessoal</v>
      </c>
      <c r="L18840" s="50" t="str">
        <f>VLOOKUP(K18840,'Base -Receita-Despesa'!$B:$AS,1,FALSE)</f>
        <v>Pessoal</v>
      </c>
    </row>
    <row r="18841" spans="1:12" x14ac:dyDescent="0.3">
      <c r="A18841" s="82" t="str">
        <f t="shared" si="588"/>
        <v>2020</v>
      </c>
      <c r="B18841" s="263" t="s">
        <v>2228</v>
      </c>
      <c r="C18841" s="264" t="s">
        <v>138</v>
      </c>
      <c r="D18841" s="74" t="str">
        <f t="shared" si="589"/>
        <v>mai/2020</v>
      </c>
      <c r="E18841" s="267">
        <v>43971</v>
      </c>
      <c r="F18841" s="285" t="s">
        <v>3538</v>
      </c>
      <c r="G18841" s="285" t="s">
        <v>2229</v>
      </c>
      <c r="H18841" s="268" t="s">
        <v>5568</v>
      </c>
      <c r="I18841" s="268" t="s">
        <v>846</v>
      </c>
      <c r="J18841" s="268">
        <v>-361.22</v>
      </c>
      <c r="K18841" s="83" t="str">
        <f>IFERROR(IFERROR(VLOOKUP(I18841,'DE-PARA'!B:D,3,0),VLOOKUP(I18841,'DE-PARA'!C:D,2,0)),"NÃO ENCONTRADO")</f>
        <v>Pessoal</v>
      </c>
      <c r="L18841" s="50" t="str">
        <f>VLOOKUP(K18841,'Base -Receita-Despesa'!$B:$AS,1,FALSE)</f>
        <v>Pessoal</v>
      </c>
    </row>
    <row r="18842" spans="1:12" x14ac:dyDescent="0.3">
      <c r="A18842" s="82" t="str">
        <f t="shared" si="588"/>
        <v>2020</v>
      </c>
      <c r="B18842" s="263" t="s">
        <v>2228</v>
      </c>
      <c r="C18842" s="264" t="s">
        <v>138</v>
      </c>
      <c r="D18842" s="74" t="str">
        <f t="shared" si="589"/>
        <v>mai/2020</v>
      </c>
      <c r="E18842" s="267">
        <v>43971</v>
      </c>
      <c r="F18842" s="285" t="s">
        <v>3160</v>
      </c>
      <c r="G18842" s="285" t="s">
        <v>2229</v>
      </c>
      <c r="H18842" s="268" t="s">
        <v>5049</v>
      </c>
      <c r="I18842" s="268" t="s">
        <v>2176</v>
      </c>
      <c r="J18842" s="269">
        <v>-1867.47</v>
      </c>
      <c r="K18842" s="83" t="str">
        <f>IFERROR(IFERROR(VLOOKUP(I18842,'DE-PARA'!B:D,3,0),VLOOKUP(I18842,'DE-PARA'!C:D,2,0)),"NÃO ENCONTRADO")</f>
        <v>Pessoal</v>
      </c>
      <c r="L18842" s="50" t="str">
        <f>VLOOKUP(K18842,'Base -Receita-Despesa'!$B:$AS,1,FALSE)</f>
        <v>Pessoal</v>
      </c>
    </row>
    <row r="18843" spans="1:12" x14ac:dyDescent="0.3">
      <c r="A18843" s="82" t="str">
        <f t="shared" si="588"/>
        <v>2020</v>
      </c>
      <c r="B18843" s="263" t="s">
        <v>2228</v>
      </c>
      <c r="C18843" s="264" t="s">
        <v>138</v>
      </c>
      <c r="D18843" s="74" t="str">
        <f t="shared" si="589"/>
        <v>mai/2020</v>
      </c>
      <c r="E18843" s="267">
        <v>43971</v>
      </c>
      <c r="F18843" s="285" t="s">
        <v>3161</v>
      </c>
      <c r="G18843" s="285" t="s">
        <v>2229</v>
      </c>
      <c r="H18843" s="268" t="s">
        <v>5049</v>
      </c>
      <c r="I18843" s="268" t="s">
        <v>2176</v>
      </c>
      <c r="J18843" s="268">
        <v>-135.68</v>
      </c>
      <c r="K18843" s="83" t="str">
        <f>IFERROR(IFERROR(VLOOKUP(I18843,'DE-PARA'!B:D,3,0),VLOOKUP(I18843,'DE-PARA'!C:D,2,0)),"NÃO ENCONTRADO")</f>
        <v>Pessoal</v>
      </c>
      <c r="L18843" s="50" t="str">
        <f>VLOOKUP(K18843,'Base -Receita-Despesa'!$B:$AS,1,FALSE)</f>
        <v>Pessoal</v>
      </c>
    </row>
    <row r="18844" spans="1:12" x14ac:dyDescent="0.3">
      <c r="A18844" s="82" t="str">
        <f t="shared" si="588"/>
        <v>2020</v>
      </c>
      <c r="B18844" s="263" t="s">
        <v>2228</v>
      </c>
      <c r="C18844" s="264" t="s">
        <v>138</v>
      </c>
      <c r="D18844" s="74" t="str">
        <f t="shared" si="589"/>
        <v>mai/2020</v>
      </c>
      <c r="E18844" s="267">
        <v>43971</v>
      </c>
      <c r="F18844" s="285" t="s">
        <v>5634</v>
      </c>
      <c r="G18844" s="285" t="s">
        <v>2229</v>
      </c>
      <c r="H18844" s="268" t="s">
        <v>5635</v>
      </c>
      <c r="I18844" s="268" t="s">
        <v>195</v>
      </c>
      <c r="J18844" s="269">
        <v>-71417.62</v>
      </c>
      <c r="K18844" s="83" t="str">
        <f>IFERROR(IFERROR(VLOOKUP(I18844,'DE-PARA'!B:D,3,0),VLOOKUP(I18844,'DE-PARA'!C:D,2,0)),"NÃO ENCONTRADO")</f>
        <v>Encargos sobre Folha de Pagamento</v>
      </c>
      <c r="L18844" s="50" t="str">
        <f>VLOOKUP(K18844,'Base -Receita-Despesa'!$B:$AS,1,FALSE)</f>
        <v>Encargos sobre Folha de Pagamento</v>
      </c>
    </row>
    <row r="18845" spans="1:12" x14ac:dyDescent="0.3">
      <c r="A18845" s="82" t="str">
        <f t="shared" si="588"/>
        <v>2020</v>
      </c>
      <c r="B18845" s="263" t="s">
        <v>2228</v>
      </c>
      <c r="C18845" s="264" t="s">
        <v>138</v>
      </c>
      <c r="D18845" s="74" t="str">
        <f t="shared" si="589"/>
        <v>mai/2020</v>
      </c>
      <c r="E18845" s="267">
        <v>43971</v>
      </c>
      <c r="F18845" s="285" t="s">
        <v>5634</v>
      </c>
      <c r="G18845" s="285" t="s">
        <v>2229</v>
      </c>
      <c r="H18845" s="268" t="s">
        <v>5635</v>
      </c>
      <c r="I18845" s="268" t="s">
        <v>195</v>
      </c>
      <c r="J18845" s="269">
        <v>-114789.55</v>
      </c>
      <c r="K18845" s="83" t="str">
        <f>IFERROR(IFERROR(VLOOKUP(I18845,'DE-PARA'!B:D,3,0),VLOOKUP(I18845,'DE-PARA'!C:D,2,0)),"NÃO ENCONTRADO")</f>
        <v>Encargos sobre Folha de Pagamento</v>
      </c>
      <c r="L18845" s="50" t="str">
        <f>VLOOKUP(K18845,'Base -Receita-Despesa'!$B:$AS,1,FALSE)</f>
        <v>Encargos sobre Folha de Pagamento</v>
      </c>
    </row>
    <row r="18846" spans="1:12" x14ac:dyDescent="0.3">
      <c r="A18846" s="82" t="str">
        <f t="shared" si="588"/>
        <v>2020</v>
      </c>
      <c r="B18846" s="263" t="s">
        <v>2228</v>
      </c>
      <c r="C18846" s="264" t="s">
        <v>138</v>
      </c>
      <c r="D18846" s="74" t="str">
        <f t="shared" si="589"/>
        <v>mai/2020</v>
      </c>
      <c r="E18846" s="267">
        <v>43971</v>
      </c>
      <c r="F18846" s="285" t="s">
        <v>5515</v>
      </c>
      <c r="G18846" s="285" t="s">
        <v>2229</v>
      </c>
      <c r="H18846" s="268" t="s">
        <v>5522</v>
      </c>
      <c r="I18846" s="268" t="s">
        <v>195</v>
      </c>
      <c r="J18846" s="269">
        <v>-14417.19</v>
      </c>
      <c r="K18846" s="83" t="str">
        <f>IFERROR(IFERROR(VLOOKUP(I18846,'DE-PARA'!B:D,3,0),VLOOKUP(I18846,'DE-PARA'!C:D,2,0)),"NÃO ENCONTRADO")</f>
        <v>Encargos sobre Folha de Pagamento</v>
      </c>
      <c r="L18846" s="50" t="str">
        <f>VLOOKUP(K18846,'Base -Receita-Despesa'!$B:$AS,1,FALSE)</f>
        <v>Encargos sobre Folha de Pagamento</v>
      </c>
    </row>
    <row r="18847" spans="1:12" x14ac:dyDescent="0.3">
      <c r="A18847" s="82" t="str">
        <f t="shared" si="588"/>
        <v>2020</v>
      </c>
      <c r="B18847" s="263" t="s">
        <v>2228</v>
      </c>
      <c r="C18847" s="264" t="s">
        <v>138</v>
      </c>
      <c r="D18847" s="74" t="str">
        <f t="shared" si="589"/>
        <v>mai/2020</v>
      </c>
      <c r="E18847" s="267">
        <v>43971</v>
      </c>
      <c r="F18847" s="324">
        <v>2005010000000</v>
      </c>
      <c r="G18847" s="285" t="s">
        <v>2229</v>
      </c>
      <c r="H18847" s="268" t="s">
        <v>3582</v>
      </c>
      <c r="I18847" s="268" t="s">
        <v>151</v>
      </c>
      <c r="J18847" s="330">
        <v>-1801.74</v>
      </c>
      <c r="K18847" s="83" t="str">
        <f>IFERROR(IFERROR(VLOOKUP(I18847,'DE-PARA'!B:D,3,0),VLOOKUP(I18847,'DE-PARA'!C:D,2,0)),"NÃO ENCONTRADO")</f>
        <v>Concessionárias (água, luz e telefone)</v>
      </c>
      <c r="L18847" s="50" t="str">
        <f>VLOOKUP(K18847,'Base -Receita-Despesa'!$B:$AS,1,FALSE)</f>
        <v>Concessionárias (água, luz e telefone)</v>
      </c>
    </row>
    <row r="18848" spans="1:12" x14ac:dyDescent="0.3">
      <c r="A18848" s="82" t="str">
        <f t="shared" si="588"/>
        <v>2020</v>
      </c>
      <c r="B18848" s="263" t="s">
        <v>2228</v>
      </c>
      <c r="C18848" s="264" t="s">
        <v>138</v>
      </c>
      <c r="D18848" s="74" t="str">
        <f t="shared" si="589"/>
        <v>mai/2020</v>
      </c>
      <c r="E18848" s="267">
        <v>43971</v>
      </c>
      <c r="F18848" s="324">
        <v>2005010000000</v>
      </c>
      <c r="G18848" s="285" t="s">
        <v>2229</v>
      </c>
      <c r="H18848" s="268" t="s">
        <v>3582</v>
      </c>
      <c r="I18848" s="268" t="s">
        <v>151</v>
      </c>
      <c r="J18848" s="269">
        <v>-3159.23</v>
      </c>
      <c r="K18848" s="83" t="str">
        <f>IFERROR(IFERROR(VLOOKUP(I18848,'DE-PARA'!B:D,3,0),VLOOKUP(I18848,'DE-PARA'!C:D,2,0)),"NÃO ENCONTRADO")</f>
        <v>Concessionárias (água, luz e telefone)</v>
      </c>
      <c r="L18848" s="50" t="str">
        <f>VLOOKUP(K18848,'Base -Receita-Despesa'!$B:$AS,1,FALSE)</f>
        <v>Concessionárias (água, luz e telefone)</v>
      </c>
    </row>
    <row r="18849" spans="1:12" x14ac:dyDescent="0.3">
      <c r="A18849" s="82" t="str">
        <f t="shared" si="588"/>
        <v>2020</v>
      </c>
      <c r="B18849" s="263" t="s">
        <v>2228</v>
      </c>
      <c r="C18849" s="264" t="s">
        <v>138</v>
      </c>
      <c r="D18849" s="74" t="str">
        <f t="shared" si="589"/>
        <v>mai/2020</v>
      </c>
      <c r="E18849" s="267">
        <v>43971</v>
      </c>
      <c r="F18849" s="285">
        <v>181401</v>
      </c>
      <c r="G18849" s="285" t="s">
        <v>2229</v>
      </c>
      <c r="H18849" s="268" t="s">
        <v>5214</v>
      </c>
      <c r="I18849" s="268" t="s">
        <v>145</v>
      </c>
      <c r="J18849" s="268">
        <v>-597.97</v>
      </c>
      <c r="K18849" s="83" t="str">
        <f>IFERROR(IFERROR(VLOOKUP(I18849,'DE-PARA'!B:D,3,0),VLOOKUP(I18849,'DE-PARA'!C:D,2,0)),"NÃO ENCONTRADO")</f>
        <v>Serviços</v>
      </c>
      <c r="L18849" s="50" t="str">
        <f>VLOOKUP(K18849,'Base -Receita-Despesa'!$B:$AS,1,FALSE)</f>
        <v>Serviços</v>
      </c>
    </row>
    <row r="18850" spans="1:12" x14ac:dyDescent="0.3">
      <c r="A18850" s="82" t="str">
        <f t="shared" si="588"/>
        <v>2020</v>
      </c>
      <c r="B18850" s="263" t="s">
        <v>2228</v>
      </c>
      <c r="C18850" s="264" t="s">
        <v>138</v>
      </c>
      <c r="D18850" s="74" t="str">
        <f t="shared" si="589"/>
        <v>mai/2020</v>
      </c>
      <c r="E18850" s="267">
        <v>43971</v>
      </c>
      <c r="F18850" s="285">
        <v>46230</v>
      </c>
      <c r="G18850" s="285" t="s">
        <v>2229</v>
      </c>
      <c r="H18850" s="268" t="s">
        <v>5308</v>
      </c>
      <c r="I18850" s="268" t="s">
        <v>145</v>
      </c>
      <c r="J18850" s="331">
        <v>-90</v>
      </c>
      <c r="K18850" s="83" t="str">
        <f>IFERROR(IFERROR(VLOOKUP(I18850,'DE-PARA'!B:D,3,0),VLOOKUP(I18850,'DE-PARA'!C:D,2,0)),"NÃO ENCONTRADO")</f>
        <v>Serviços</v>
      </c>
      <c r="L18850" s="50" t="str">
        <f>VLOOKUP(K18850,'Base -Receita-Despesa'!$B:$AS,1,FALSE)</f>
        <v>Serviços</v>
      </c>
    </row>
    <row r="18851" spans="1:12" x14ac:dyDescent="0.3">
      <c r="A18851" s="82" t="str">
        <f t="shared" si="588"/>
        <v>2020</v>
      </c>
      <c r="B18851" s="263" t="s">
        <v>2228</v>
      </c>
      <c r="C18851" s="264" t="s">
        <v>138</v>
      </c>
      <c r="D18851" s="74" t="str">
        <f t="shared" si="589"/>
        <v>mai/2020</v>
      </c>
      <c r="E18851" s="267">
        <v>43971</v>
      </c>
      <c r="F18851" s="285">
        <v>2975</v>
      </c>
      <c r="G18851" s="285" t="s">
        <v>2229</v>
      </c>
      <c r="H18851" s="268" t="s">
        <v>2322</v>
      </c>
      <c r="I18851" s="268" t="s">
        <v>120</v>
      </c>
      <c r="J18851" s="269">
        <v>-1355.16</v>
      </c>
      <c r="K18851" s="83" t="str">
        <f>IFERROR(IFERROR(VLOOKUP(I18851,'DE-PARA'!B:D,3,0),VLOOKUP(I18851,'DE-PARA'!C:D,2,0)),"NÃO ENCONTRADO")</f>
        <v>Serviços</v>
      </c>
      <c r="L18851" s="50" t="str">
        <f>VLOOKUP(K18851,'Base -Receita-Despesa'!$B:$AS,1,FALSE)</f>
        <v>Serviços</v>
      </c>
    </row>
    <row r="18852" spans="1:12" x14ac:dyDescent="0.3">
      <c r="A18852" s="82" t="str">
        <f t="shared" si="588"/>
        <v>2020</v>
      </c>
      <c r="B18852" s="263" t="s">
        <v>2228</v>
      </c>
      <c r="C18852" s="264" t="s">
        <v>138</v>
      </c>
      <c r="D18852" s="74" t="str">
        <f t="shared" si="589"/>
        <v>mai/2020</v>
      </c>
      <c r="E18852" s="267">
        <v>43971</v>
      </c>
      <c r="F18852" s="285">
        <v>4262</v>
      </c>
      <c r="G18852" s="285" t="s">
        <v>2229</v>
      </c>
      <c r="H18852" s="268" t="s">
        <v>2231</v>
      </c>
      <c r="I18852" s="268" t="s">
        <v>2181</v>
      </c>
      <c r="J18852" s="268">
        <v>-831.89</v>
      </c>
      <c r="K18852" s="83" t="str">
        <f>IFERROR(IFERROR(VLOOKUP(I18852,'DE-PARA'!B:D,3,0),VLOOKUP(I18852,'DE-PARA'!C:D,2,0)),"NÃO ENCONTRADO")</f>
        <v>Materiais</v>
      </c>
      <c r="L18852" s="50" t="str">
        <f>VLOOKUP(K18852,'Base -Receita-Despesa'!$B:$AS,1,FALSE)</f>
        <v>Materiais</v>
      </c>
    </row>
    <row r="18853" spans="1:12" x14ac:dyDescent="0.3">
      <c r="A18853" s="82" t="str">
        <f t="shared" si="588"/>
        <v>2020</v>
      </c>
      <c r="B18853" s="263" t="s">
        <v>2228</v>
      </c>
      <c r="C18853" s="264" t="s">
        <v>138</v>
      </c>
      <c r="D18853" s="74" t="str">
        <f t="shared" si="589"/>
        <v>mai/2020</v>
      </c>
      <c r="E18853" s="267">
        <v>43971</v>
      </c>
      <c r="F18853" s="285">
        <v>816</v>
      </c>
      <c r="G18853" s="285" t="s">
        <v>4648</v>
      </c>
      <c r="H18853" s="268" t="s">
        <v>5165</v>
      </c>
      <c r="I18853" s="268" t="s">
        <v>215</v>
      </c>
      <c r="J18853" s="269">
        <v>-4340.5600000000004</v>
      </c>
      <c r="K18853" s="83" t="str">
        <f>IFERROR(IFERROR(VLOOKUP(I18853,'DE-PARA'!B:D,3,0),VLOOKUP(I18853,'DE-PARA'!C:D,2,0)),"NÃO ENCONTRADO")</f>
        <v>Serviços</v>
      </c>
      <c r="L18853" s="50" t="str">
        <f>VLOOKUP(K18853,'Base -Receita-Despesa'!$B:$AS,1,FALSE)</f>
        <v>Serviços</v>
      </c>
    </row>
    <row r="18854" spans="1:12" x14ac:dyDescent="0.3">
      <c r="A18854" s="82" t="str">
        <f t="shared" si="588"/>
        <v>2020</v>
      </c>
      <c r="B18854" s="263" t="s">
        <v>2228</v>
      </c>
      <c r="C18854" s="264" t="s">
        <v>138</v>
      </c>
      <c r="D18854" s="74" t="str">
        <f t="shared" si="589"/>
        <v>mai/2020</v>
      </c>
      <c r="E18854" s="267">
        <v>43971</v>
      </c>
      <c r="F18854" s="285">
        <v>297</v>
      </c>
      <c r="G18854" s="285" t="s">
        <v>2229</v>
      </c>
      <c r="H18854" s="268" t="s">
        <v>4736</v>
      </c>
      <c r="I18854" s="268" t="s">
        <v>188</v>
      </c>
      <c r="J18854" s="269">
        <v>-47251.88</v>
      </c>
      <c r="K18854" s="83" t="str">
        <f>IFERROR(IFERROR(VLOOKUP(I18854,'DE-PARA'!B:D,3,0),VLOOKUP(I18854,'DE-PARA'!C:D,2,0)),"NÃO ENCONTRADO")</f>
        <v>Serviços</v>
      </c>
      <c r="L18854" s="50" t="str">
        <f>VLOOKUP(K18854,'Base -Receita-Despesa'!$B:$AS,1,FALSE)</f>
        <v>Serviços</v>
      </c>
    </row>
    <row r="18855" spans="1:12" x14ac:dyDescent="0.3">
      <c r="A18855" s="82" t="str">
        <f t="shared" si="588"/>
        <v>2020</v>
      </c>
      <c r="B18855" s="263" t="s">
        <v>2228</v>
      </c>
      <c r="C18855" s="264" t="s">
        <v>138</v>
      </c>
      <c r="D18855" s="74" t="str">
        <f t="shared" si="589"/>
        <v>mai/2020</v>
      </c>
      <c r="E18855" s="267">
        <v>43971</v>
      </c>
      <c r="F18855" s="285">
        <v>60</v>
      </c>
      <c r="G18855" s="285" t="s">
        <v>2229</v>
      </c>
      <c r="H18855" s="268" t="s">
        <v>5522</v>
      </c>
      <c r="I18855" s="268" t="s">
        <v>118</v>
      </c>
      <c r="J18855" s="269">
        <v>-11402.48</v>
      </c>
      <c r="K18855" s="83" t="str">
        <f>IFERROR(IFERROR(VLOOKUP(I18855,'DE-PARA'!B:D,3,0),VLOOKUP(I18855,'DE-PARA'!C:D,2,0)),"NÃO ENCONTRADO")</f>
        <v>Serviços</v>
      </c>
      <c r="L18855" s="50" t="str">
        <f>VLOOKUP(K18855,'Base -Receita-Despesa'!$B:$AS,1,FALSE)</f>
        <v>Serviços</v>
      </c>
    </row>
    <row r="18856" spans="1:12" x14ac:dyDescent="0.3">
      <c r="A18856" s="82" t="str">
        <f t="shared" si="588"/>
        <v>2020</v>
      </c>
      <c r="B18856" s="263" t="s">
        <v>2228</v>
      </c>
      <c r="C18856" s="264" t="s">
        <v>138</v>
      </c>
      <c r="D18856" s="74" t="str">
        <f t="shared" si="589"/>
        <v>mai/2020</v>
      </c>
      <c r="E18856" s="267">
        <v>43971</v>
      </c>
      <c r="F18856" s="285">
        <v>2310440</v>
      </c>
      <c r="G18856" s="285" t="s">
        <v>2229</v>
      </c>
      <c r="H18856" s="268" t="s">
        <v>5636</v>
      </c>
      <c r="I18856" s="268" t="s">
        <v>120</v>
      </c>
      <c r="J18856" s="269">
        <v>-16552.43</v>
      </c>
      <c r="K18856" s="83" t="str">
        <f>IFERROR(IFERROR(VLOOKUP(I18856,'DE-PARA'!B:D,3,0),VLOOKUP(I18856,'DE-PARA'!C:D,2,0)),"NÃO ENCONTRADO")</f>
        <v>Serviços</v>
      </c>
      <c r="L18856" s="50" t="str">
        <f>VLOOKUP(K18856,'Base -Receita-Despesa'!$B:$AS,1,FALSE)</f>
        <v>Serviços</v>
      </c>
    </row>
    <row r="18857" spans="1:12" x14ac:dyDescent="0.3">
      <c r="A18857" s="82" t="str">
        <f t="shared" si="588"/>
        <v>2020</v>
      </c>
      <c r="B18857" s="263" t="s">
        <v>2228</v>
      </c>
      <c r="C18857" s="264" t="s">
        <v>138</v>
      </c>
      <c r="D18857" s="74" t="str">
        <f t="shared" si="589"/>
        <v>mai/2020</v>
      </c>
      <c r="E18857" s="267">
        <v>43971</v>
      </c>
      <c r="F18857" s="285" t="s">
        <v>1261</v>
      </c>
      <c r="G18857" s="285" t="s">
        <v>2229</v>
      </c>
      <c r="H18857" s="268" t="s">
        <v>879</v>
      </c>
      <c r="I18857" s="268" t="s">
        <v>135</v>
      </c>
      <c r="J18857" s="268">
        <v>-10</v>
      </c>
      <c r="K18857" s="83" t="str">
        <f>IFERROR(IFERROR(VLOOKUP(I18857,'DE-PARA'!B:D,3,0),VLOOKUP(I18857,'DE-PARA'!C:D,2,0)),"NÃO ENCONTRADO")</f>
        <v>Outras Saídas</v>
      </c>
      <c r="L18857" s="50" t="str">
        <f>VLOOKUP(K18857,'Base -Receita-Despesa'!$B:$AS,1,FALSE)</f>
        <v>Outras Saídas</v>
      </c>
    </row>
    <row r="18858" spans="1:12" x14ac:dyDescent="0.3">
      <c r="A18858" s="82" t="str">
        <f t="shared" ref="A18858:A18921" si="590">IF(K18858="NÃO ENCONTRADO",0,RIGHT(D18858,4))</f>
        <v>2020</v>
      </c>
      <c r="B18858" s="263" t="s">
        <v>2228</v>
      </c>
      <c r="C18858" s="264" t="s">
        <v>138</v>
      </c>
      <c r="D18858" s="74" t="str">
        <f t="shared" si="589"/>
        <v>mai/2020</v>
      </c>
      <c r="E18858" s="267">
        <v>43971</v>
      </c>
      <c r="F18858" s="285" t="s">
        <v>1261</v>
      </c>
      <c r="G18858" s="285" t="s">
        <v>2229</v>
      </c>
      <c r="H18858" s="268" t="s">
        <v>879</v>
      </c>
      <c r="I18858" s="268" t="s">
        <v>135</v>
      </c>
      <c r="J18858" s="268">
        <v>-10</v>
      </c>
      <c r="K18858" s="83" t="str">
        <f>IFERROR(IFERROR(VLOOKUP(I18858,'DE-PARA'!B:D,3,0),VLOOKUP(I18858,'DE-PARA'!C:D,2,0)),"NÃO ENCONTRADO")</f>
        <v>Outras Saídas</v>
      </c>
      <c r="L18858" s="50" t="str">
        <f>VLOOKUP(K18858,'Base -Receita-Despesa'!$B:$AS,1,FALSE)</f>
        <v>Outras Saídas</v>
      </c>
    </row>
    <row r="18859" spans="1:12" x14ac:dyDescent="0.3">
      <c r="A18859" s="82" t="str">
        <f t="shared" si="590"/>
        <v>2020</v>
      </c>
      <c r="B18859" s="263" t="s">
        <v>2228</v>
      </c>
      <c r="C18859" s="264" t="s">
        <v>138</v>
      </c>
      <c r="D18859" s="74" t="str">
        <f t="shared" si="589"/>
        <v>mai/2020</v>
      </c>
      <c r="E18859" s="267">
        <v>43971</v>
      </c>
      <c r="F18859" s="285" t="s">
        <v>1261</v>
      </c>
      <c r="G18859" s="285" t="s">
        <v>2229</v>
      </c>
      <c r="H18859" s="268" t="s">
        <v>879</v>
      </c>
      <c r="I18859" s="268" t="s">
        <v>135</v>
      </c>
      <c r="J18859" s="268">
        <v>-10</v>
      </c>
      <c r="K18859" s="83" t="str">
        <f>IFERROR(IFERROR(VLOOKUP(I18859,'DE-PARA'!B:D,3,0),VLOOKUP(I18859,'DE-PARA'!C:D,2,0)),"NÃO ENCONTRADO")</f>
        <v>Outras Saídas</v>
      </c>
      <c r="L18859" s="50" t="str">
        <f>VLOOKUP(K18859,'Base -Receita-Despesa'!$B:$AS,1,FALSE)</f>
        <v>Outras Saídas</v>
      </c>
    </row>
    <row r="18860" spans="1:12" x14ac:dyDescent="0.3">
      <c r="A18860" s="82" t="str">
        <f t="shared" si="590"/>
        <v>2020</v>
      </c>
      <c r="B18860" s="263" t="s">
        <v>2228</v>
      </c>
      <c r="C18860" s="264" t="s">
        <v>138</v>
      </c>
      <c r="D18860" s="74" t="str">
        <f t="shared" si="589"/>
        <v>mai/2020</v>
      </c>
      <c r="E18860" s="267">
        <v>43971</v>
      </c>
      <c r="F18860" s="285" t="s">
        <v>1261</v>
      </c>
      <c r="G18860" s="285" t="s">
        <v>2229</v>
      </c>
      <c r="H18860" s="268" t="s">
        <v>879</v>
      </c>
      <c r="I18860" s="268" t="s">
        <v>135</v>
      </c>
      <c r="J18860" s="268">
        <v>-10</v>
      </c>
      <c r="K18860" s="83" t="str">
        <f>IFERROR(IFERROR(VLOOKUP(I18860,'DE-PARA'!B:D,3,0),VLOOKUP(I18860,'DE-PARA'!C:D,2,0)),"NÃO ENCONTRADO")</f>
        <v>Outras Saídas</v>
      </c>
      <c r="L18860" s="50" t="str">
        <f>VLOOKUP(K18860,'Base -Receita-Despesa'!$B:$AS,1,FALSE)</f>
        <v>Outras Saídas</v>
      </c>
    </row>
    <row r="18861" spans="1:12" x14ac:dyDescent="0.3">
      <c r="A18861" s="82" t="str">
        <f t="shared" si="590"/>
        <v>2020</v>
      </c>
      <c r="B18861" s="263" t="s">
        <v>2228</v>
      </c>
      <c r="C18861" s="264" t="s">
        <v>138</v>
      </c>
      <c r="D18861" s="74" t="str">
        <f t="shared" si="589"/>
        <v>mai/2020</v>
      </c>
      <c r="E18861" s="267">
        <v>43971</v>
      </c>
      <c r="F18861" s="285" t="s">
        <v>1070</v>
      </c>
      <c r="G18861" s="285" t="s">
        <v>2229</v>
      </c>
      <c r="H18861" s="268" t="s">
        <v>1071</v>
      </c>
      <c r="I18861" s="268" t="s">
        <v>2237</v>
      </c>
      <c r="J18861" s="269">
        <v>356347.01</v>
      </c>
      <c r="K18861" s="83" t="str">
        <f>IFERROR(IFERROR(VLOOKUP(I18861,'DE-PARA'!B:D,3,0),VLOOKUP(I18861,'DE-PARA'!C:D,2,0)),"NÃO ENCONTRADO")</f>
        <v>Entrada Conta Aplicação (+)</v>
      </c>
      <c r="L18861" s="50" t="str">
        <f>VLOOKUP(K18861,'Base -Receita-Despesa'!$B:$AS,1,FALSE)</f>
        <v>ENTRADA CONTA APLICAÇÃO (+)</v>
      </c>
    </row>
    <row r="18862" spans="1:12" x14ac:dyDescent="0.3">
      <c r="A18862" s="82" t="str">
        <f t="shared" si="590"/>
        <v>2020</v>
      </c>
      <c r="B18862" s="263" t="s">
        <v>5091</v>
      </c>
      <c r="C18862" s="264" t="s">
        <v>138</v>
      </c>
      <c r="D18862" s="74" t="str">
        <f t="shared" si="589"/>
        <v>mai/2020</v>
      </c>
      <c r="E18862" s="267">
        <v>43971</v>
      </c>
      <c r="F18862" s="285" t="s">
        <v>161</v>
      </c>
      <c r="G18862" s="285" t="s">
        <v>2229</v>
      </c>
      <c r="H18862" s="268" t="s">
        <v>161</v>
      </c>
      <c r="I18862" s="268" t="s">
        <v>2168</v>
      </c>
      <c r="J18862" s="269">
        <v>45960</v>
      </c>
      <c r="K18862" s="83" t="str">
        <f>IFERROR(IFERROR(VLOOKUP(I18862,'DE-PARA'!B:D,3,0),VLOOKUP(I18862,'DE-PARA'!C:D,2,0)),"NÃO ENCONTRADO")</f>
        <v>Repasses Contrato de Gestão</v>
      </c>
      <c r="L18862" s="50" t="str">
        <f>VLOOKUP(K18862,'Base -Receita-Despesa'!$B:$AS,1,FALSE)</f>
        <v>Repasses Contrato de Gestão</v>
      </c>
    </row>
    <row r="18863" spans="1:12" x14ac:dyDescent="0.3">
      <c r="A18863" s="82" t="str">
        <f t="shared" si="590"/>
        <v>2020</v>
      </c>
      <c r="B18863" s="263" t="s">
        <v>2228</v>
      </c>
      <c r="C18863" s="264" t="s">
        <v>138</v>
      </c>
      <c r="D18863" s="74" t="str">
        <f t="shared" si="589"/>
        <v>mai/2020</v>
      </c>
      <c r="E18863" s="267">
        <v>43972</v>
      </c>
      <c r="F18863" s="324">
        <v>1.26025E+16</v>
      </c>
      <c r="G18863" s="285" t="s">
        <v>2229</v>
      </c>
      <c r="H18863" s="268" t="s">
        <v>2668</v>
      </c>
      <c r="I18863" s="268" t="s">
        <v>540</v>
      </c>
      <c r="J18863" s="268">
        <v>-155.31</v>
      </c>
      <c r="K18863" s="83" t="str">
        <f>IFERROR(IFERROR(VLOOKUP(I18863,'DE-PARA'!B:D,3,0),VLOOKUP(I18863,'DE-PARA'!C:D,2,0)),"NÃO ENCONTRADO")</f>
        <v>Tributos, Taxas e Contribuições</v>
      </c>
      <c r="L18863" s="50" t="str">
        <f>VLOOKUP(K18863,'Base -Receita-Despesa'!$B:$AS,1,FALSE)</f>
        <v>Tributos, Taxas e Contribuições</v>
      </c>
    </row>
    <row r="18864" spans="1:12" x14ac:dyDescent="0.3">
      <c r="A18864" s="82" t="str">
        <f t="shared" si="590"/>
        <v>2020</v>
      </c>
      <c r="B18864" s="263" t="s">
        <v>2228</v>
      </c>
      <c r="C18864" s="264" t="s">
        <v>138</v>
      </c>
      <c r="D18864" s="74" t="str">
        <f t="shared" si="589"/>
        <v>mai/2020</v>
      </c>
      <c r="E18864" s="267">
        <v>43972</v>
      </c>
      <c r="F18864" s="324">
        <v>1.26025E+16</v>
      </c>
      <c r="G18864" s="285" t="s">
        <v>2229</v>
      </c>
      <c r="H18864" s="268" t="s">
        <v>2668</v>
      </c>
      <c r="I18864" s="268" t="s">
        <v>540</v>
      </c>
      <c r="J18864" s="269">
        <v>-34590.5</v>
      </c>
      <c r="K18864" s="83" t="str">
        <f>IFERROR(IFERROR(VLOOKUP(I18864,'DE-PARA'!B:D,3,0),VLOOKUP(I18864,'DE-PARA'!C:D,2,0)),"NÃO ENCONTRADO")</f>
        <v>Tributos, Taxas e Contribuições</v>
      </c>
      <c r="L18864" s="50" t="str">
        <f>VLOOKUP(K18864,'Base -Receita-Despesa'!$B:$AS,1,FALSE)</f>
        <v>Tributos, Taxas e Contribuições</v>
      </c>
    </row>
    <row r="18865" spans="1:12" x14ac:dyDescent="0.3">
      <c r="A18865" s="82" t="str">
        <f t="shared" si="590"/>
        <v>2020</v>
      </c>
      <c r="B18865" s="263" t="s">
        <v>2228</v>
      </c>
      <c r="C18865" s="264" t="s">
        <v>138</v>
      </c>
      <c r="D18865" s="74" t="str">
        <f t="shared" si="589"/>
        <v>mai/2020</v>
      </c>
      <c r="E18865" s="267">
        <v>43972</v>
      </c>
      <c r="F18865" s="285">
        <v>3755</v>
      </c>
      <c r="G18865" s="285" t="s">
        <v>2229</v>
      </c>
      <c r="H18865" s="268" t="s">
        <v>5164</v>
      </c>
      <c r="I18865" s="268" t="s">
        <v>157</v>
      </c>
      <c r="J18865" s="269">
        <v>-3850.66</v>
      </c>
      <c r="K18865" s="83" t="str">
        <f>IFERROR(IFERROR(VLOOKUP(I18865,'DE-PARA'!B:D,3,0),VLOOKUP(I18865,'DE-PARA'!C:D,2,0)),"NÃO ENCONTRADO")</f>
        <v>Materiais</v>
      </c>
      <c r="L18865" s="50" t="str">
        <f>VLOOKUP(K18865,'Base -Receita-Despesa'!$B:$AS,1,FALSE)</f>
        <v>Materiais</v>
      </c>
    </row>
    <row r="18866" spans="1:12" x14ac:dyDescent="0.3">
      <c r="A18866" s="82" t="str">
        <f t="shared" si="590"/>
        <v>2020</v>
      </c>
      <c r="B18866" s="263" t="s">
        <v>2228</v>
      </c>
      <c r="C18866" s="264" t="s">
        <v>138</v>
      </c>
      <c r="D18866" s="74" t="str">
        <f t="shared" si="589"/>
        <v>mai/2020</v>
      </c>
      <c r="E18866" s="267">
        <v>43972</v>
      </c>
      <c r="F18866" s="285">
        <v>3756</v>
      </c>
      <c r="G18866" s="285" t="s">
        <v>2229</v>
      </c>
      <c r="H18866" s="268" t="s">
        <v>5164</v>
      </c>
      <c r="I18866" s="268" t="s">
        <v>157</v>
      </c>
      <c r="J18866" s="269">
        <v>-7658.4</v>
      </c>
      <c r="K18866" s="83" t="str">
        <f>IFERROR(IFERROR(VLOOKUP(I18866,'DE-PARA'!B:D,3,0),VLOOKUP(I18866,'DE-PARA'!C:D,2,0)),"NÃO ENCONTRADO")</f>
        <v>Materiais</v>
      </c>
      <c r="L18866" s="50" t="str">
        <f>VLOOKUP(K18866,'Base -Receita-Despesa'!$B:$AS,1,FALSE)</f>
        <v>Materiais</v>
      </c>
    </row>
    <row r="18867" spans="1:12" x14ac:dyDescent="0.3">
      <c r="A18867" s="82" t="str">
        <f t="shared" si="590"/>
        <v>2020</v>
      </c>
      <c r="B18867" s="263" t="s">
        <v>2228</v>
      </c>
      <c r="C18867" s="264" t="s">
        <v>138</v>
      </c>
      <c r="D18867" s="74" t="str">
        <f t="shared" si="589"/>
        <v>mai/2020</v>
      </c>
      <c r="E18867" s="267">
        <v>43972</v>
      </c>
      <c r="F18867" s="285">
        <v>3754</v>
      </c>
      <c r="G18867" s="285" t="s">
        <v>2229</v>
      </c>
      <c r="H18867" s="268" t="s">
        <v>5164</v>
      </c>
      <c r="I18867" s="268" t="s">
        <v>157</v>
      </c>
      <c r="J18867" s="269">
        <v>-4937.76</v>
      </c>
      <c r="K18867" s="83" t="str">
        <f>IFERROR(IFERROR(VLOOKUP(I18867,'DE-PARA'!B:D,3,0),VLOOKUP(I18867,'DE-PARA'!C:D,2,0)),"NÃO ENCONTRADO")</f>
        <v>Materiais</v>
      </c>
      <c r="L18867" s="50" t="str">
        <f>VLOOKUP(K18867,'Base -Receita-Despesa'!$B:$AS,1,FALSE)</f>
        <v>Materiais</v>
      </c>
    </row>
    <row r="18868" spans="1:12" x14ac:dyDescent="0.3">
      <c r="A18868" s="82" t="str">
        <f t="shared" si="590"/>
        <v>2020</v>
      </c>
      <c r="B18868" s="263" t="s">
        <v>2228</v>
      </c>
      <c r="C18868" s="264" t="s">
        <v>138</v>
      </c>
      <c r="D18868" s="74" t="str">
        <f t="shared" si="589"/>
        <v>mai/2020</v>
      </c>
      <c r="E18868" s="267">
        <v>43972</v>
      </c>
      <c r="F18868" s="285">
        <v>1379</v>
      </c>
      <c r="G18868" s="285" t="s">
        <v>2229</v>
      </c>
      <c r="H18868" s="268" t="s">
        <v>5275</v>
      </c>
      <c r="I18868" s="268" t="s">
        <v>157</v>
      </c>
      <c r="J18868" s="269">
        <v>-16254.41</v>
      </c>
      <c r="K18868" s="83" t="str">
        <f>IFERROR(IFERROR(VLOOKUP(I18868,'DE-PARA'!B:D,3,0),VLOOKUP(I18868,'DE-PARA'!C:D,2,0)),"NÃO ENCONTRADO")</f>
        <v>Materiais</v>
      </c>
      <c r="L18868" s="50" t="str">
        <f>VLOOKUP(K18868,'Base -Receita-Despesa'!$B:$AS,1,FALSE)</f>
        <v>Materiais</v>
      </c>
    </row>
    <row r="18869" spans="1:12" x14ac:dyDescent="0.3">
      <c r="A18869" s="82" t="str">
        <f t="shared" si="590"/>
        <v>2020</v>
      </c>
      <c r="B18869" s="263" t="s">
        <v>2228</v>
      </c>
      <c r="C18869" s="264" t="s">
        <v>138</v>
      </c>
      <c r="D18869" s="74" t="str">
        <f t="shared" si="589"/>
        <v>mai/2020</v>
      </c>
      <c r="E18869" s="267">
        <v>43972</v>
      </c>
      <c r="F18869" s="285">
        <v>2786653</v>
      </c>
      <c r="G18869" s="285" t="s">
        <v>2229</v>
      </c>
      <c r="H18869" s="268" t="s">
        <v>5175</v>
      </c>
      <c r="I18869" s="268" t="s">
        <v>145</v>
      </c>
      <c r="J18869" s="269">
        <v>-4355.25</v>
      </c>
      <c r="K18869" s="83" t="str">
        <f>IFERROR(IFERROR(VLOOKUP(I18869,'DE-PARA'!B:D,3,0),VLOOKUP(I18869,'DE-PARA'!C:D,2,0)),"NÃO ENCONTRADO")</f>
        <v>Serviços</v>
      </c>
      <c r="L18869" s="50" t="str">
        <f>VLOOKUP(K18869,'Base -Receita-Despesa'!$B:$AS,1,FALSE)</f>
        <v>Serviços</v>
      </c>
    </row>
    <row r="18870" spans="1:12" x14ac:dyDescent="0.3">
      <c r="A18870" s="82" t="str">
        <f t="shared" si="590"/>
        <v>2020</v>
      </c>
      <c r="B18870" s="263" t="s">
        <v>2228</v>
      </c>
      <c r="C18870" s="264" t="s">
        <v>138</v>
      </c>
      <c r="D18870" s="74" t="str">
        <f t="shared" si="589"/>
        <v>mai/2020</v>
      </c>
      <c r="E18870" s="267">
        <v>43972</v>
      </c>
      <c r="F18870" s="285">
        <v>119</v>
      </c>
      <c r="G18870" s="285" t="s">
        <v>2229</v>
      </c>
      <c r="H18870" s="268" t="s">
        <v>4753</v>
      </c>
      <c r="I18870" s="268" t="s">
        <v>2176</v>
      </c>
      <c r="J18870" s="269">
        <v>-7601.85</v>
      </c>
      <c r="K18870" s="83" t="str">
        <f>IFERROR(IFERROR(VLOOKUP(I18870,'DE-PARA'!B:D,3,0),VLOOKUP(I18870,'DE-PARA'!C:D,2,0)),"NÃO ENCONTRADO")</f>
        <v>Pessoal</v>
      </c>
      <c r="L18870" s="50" t="str">
        <f>VLOOKUP(K18870,'Base -Receita-Despesa'!$B:$AS,1,FALSE)</f>
        <v>Pessoal</v>
      </c>
    </row>
    <row r="18871" spans="1:12" x14ac:dyDescent="0.3">
      <c r="A18871" s="82" t="str">
        <f t="shared" si="590"/>
        <v>2020</v>
      </c>
      <c r="B18871" s="263" t="s">
        <v>2228</v>
      </c>
      <c r="C18871" s="264" t="s">
        <v>138</v>
      </c>
      <c r="D18871" s="74" t="str">
        <f t="shared" si="589"/>
        <v>mai/2020</v>
      </c>
      <c r="E18871" s="267">
        <v>43972</v>
      </c>
      <c r="F18871" s="285">
        <v>118</v>
      </c>
      <c r="G18871" s="285" t="s">
        <v>2229</v>
      </c>
      <c r="H18871" s="268" t="s">
        <v>4753</v>
      </c>
      <c r="I18871" s="268" t="s">
        <v>2176</v>
      </c>
      <c r="J18871" s="269">
        <v>-18770</v>
      </c>
      <c r="K18871" s="83" t="str">
        <f>IFERROR(IFERROR(VLOOKUP(I18871,'DE-PARA'!B:D,3,0),VLOOKUP(I18871,'DE-PARA'!C:D,2,0)),"NÃO ENCONTRADO")</f>
        <v>Pessoal</v>
      </c>
      <c r="L18871" s="50" t="str">
        <f>VLOOKUP(K18871,'Base -Receita-Despesa'!$B:$AS,1,FALSE)</f>
        <v>Pessoal</v>
      </c>
    </row>
    <row r="18872" spans="1:12" x14ac:dyDescent="0.3">
      <c r="A18872" s="82" t="str">
        <f t="shared" si="590"/>
        <v>2020</v>
      </c>
      <c r="B18872" s="263" t="s">
        <v>2228</v>
      </c>
      <c r="C18872" s="264" t="s">
        <v>138</v>
      </c>
      <c r="D18872" s="74" t="str">
        <f t="shared" si="589"/>
        <v>mai/2020</v>
      </c>
      <c r="E18872" s="267">
        <v>43972</v>
      </c>
      <c r="F18872" s="285" t="s">
        <v>1261</v>
      </c>
      <c r="G18872" s="285" t="s">
        <v>2229</v>
      </c>
      <c r="H18872" s="268" t="s">
        <v>879</v>
      </c>
      <c r="I18872" s="268" t="s">
        <v>540</v>
      </c>
      <c r="J18872" s="268">
        <v>-10</v>
      </c>
      <c r="K18872" s="83" t="str">
        <f>IFERROR(IFERROR(VLOOKUP(I18872,'DE-PARA'!B:D,3,0),VLOOKUP(I18872,'DE-PARA'!C:D,2,0)),"NÃO ENCONTRADO")</f>
        <v>Tributos, Taxas e Contribuições</v>
      </c>
      <c r="L18872" s="50" t="str">
        <f>VLOOKUP(K18872,'Base -Receita-Despesa'!$B:$AS,1,FALSE)</f>
        <v>Tributos, Taxas e Contribuições</v>
      </c>
    </row>
    <row r="18873" spans="1:12" x14ac:dyDescent="0.3">
      <c r="A18873" s="82" t="str">
        <f t="shared" si="590"/>
        <v>2020</v>
      </c>
      <c r="B18873" s="263" t="s">
        <v>2228</v>
      </c>
      <c r="C18873" s="264" t="s">
        <v>138</v>
      </c>
      <c r="D18873" s="74" t="str">
        <f t="shared" si="589"/>
        <v>mai/2020</v>
      </c>
      <c r="E18873" s="267">
        <v>43972</v>
      </c>
      <c r="F18873" s="285" t="s">
        <v>1261</v>
      </c>
      <c r="G18873" s="285" t="s">
        <v>2229</v>
      </c>
      <c r="H18873" s="268" t="s">
        <v>879</v>
      </c>
      <c r="I18873" s="268" t="s">
        <v>540</v>
      </c>
      <c r="J18873" s="268">
        <v>-10</v>
      </c>
      <c r="K18873" s="83" t="str">
        <f>IFERROR(IFERROR(VLOOKUP(I18873,'DE-PARA'!B:D,3,0),VLOOKUP(I18873,'DE-PARA'!C:D,2,0)),"NÃO ENCONTRADO")</f>
        <v>Tributos, Taxas e Contribuições</v>
      </c>
      <c r="L18873" s="50" t="str">
        <f>VLOOKUP(K18873,'Base -Receita-Despesa'!$B:$AS,1,FALSE)</f>
        <v>Tributos, Taxas e Contribuições</v>
      </c>
    </row>
    <row r="18874" spans="1:12" x14ac:dyDescent="0.3">
      <c r="A18874" s="82" t="str">
        <f t="shared" si="590"/>
        <v>2020</v>
      </c>
      <c r="B18874" s="263" t="s">
        <v>2228</v>
      </c>
      <c r="C18874" s="264" t="s">
        <v>138</v>
      </c>
      <c r="D18874" s="74" t="str">
        <f t="shared" si="589"/>
        <v>mai/2020</v>
      </c>
      <c r="E18874" s="267">
        <v>43972</v>
      </c>
      <c r="F18874" s="285" t="s">
        <v>1261</v>
      </c>
      <c r="G18874" s="285" t="s">
        <v>2229</v>
      </c>
      <c r="H18874" s="268" t="s">
        <v>879</v>
      </c>
      <c r="I18874" s="268" t="s">
        <v>540</v>
      </c>
      <c r="J18874" s="268">
        <v>-10</v>
      </c>
      <c r="K18874" s="83" t="str">
        <f>IFERROR(IFERROR(VLOOKUP(I18874,'DE-PARA'!B:D,3,0),VLOOKUP(I18874,'DE-PARA'!C:D,2,0)),"NÃO ENCONTRADO")</f>
        <v>Tributos, Taxas e Contribuições</v>
      </c>
      <c r="L18874" s="50" t="str">
        <f>VLOOKUP(K18874,'Base -Receita-Despesa'!$B:$AS,1,FALSE)</f>
        <v>Tributos, Taxas e Contribuições</v>
      </c>
    </row>
    <row r="18875" spans="1:12" x14ac:dyDescent="0.3">
      <c r="A18875" s="82" t="str">
        <f t="shared" si="590"/>
        <v>2020</v>
      </c>
      <c r="B18875" s="263" t="s">
        <v>2228</v>
      </c>
      <c r="C18875" s="264" t="s">
        <v>138</v>
      </c>
      <c r="D18875" s="74" t="str">
        <f t="shared" si="589"/>
        <v>mai/2020</v>
      </c>
      <c r="E18875" s="267">
        <v>43972</v>
      </c>
      <c r="F18875" s="285" t="s">
        <v>1261</v>
      </c>
      <c r="G18875" s="285" t="s">
        <v>2229</v>
      </c>
      <c r="H18875" s="268" t="s">
        <v>879</v>
      </c>
      <c r="I18875" s="268" t="s">
        <v>540</v>
      </c>
      <c r="J18875" s="268">
        <v>-10</v>
      </c>
      <c r="K18875" s="83" t="str">
        <f>IFERROR(IFERROR(VLOOKUP(I18875,'DE-PARA'!B:D,3,0),VLOOKUP(I18875,'DE-PARA'!C:D,2,0)),"NÃO ENCONTRADO")</f>
        <v>Tributos, Taxas e Contribuições</v>
      </c>
      <c r="L18875" s="50" t="str">
        <f>VLOOKUP(K18875,'Base -Receita-Despesa'!$B:$AS,1,FALSE)</f>
        <v>Tributos, Taxas e Contribuições</v>
      </c>
    </row>
    <row r="18876" spans="1:12" x14ac:dyDescent="0.3">
      <c r="A18876" s="82" t="str">
        <f t="shared" si="590"/>
        <v>2020</v>
      </c>
      <c r="B18876" s="263" t="s">
        <v>2228</v>
      </c>
      <c r="C18876" s="264" t="s">
        <v>138</v>
      </c>
      <c r="D18876" s="74" t="str">
        <f t="shared" si="589"/>
        <v>mai/2020</v>
      </c>
      <c r="E18876" s="267">
        <v>43972</v>
      </c>
      <c r="F18876" s="285" t="s">
        <v>1261</v>
      </c>
      <c r="G18876" s="285" t="s">
        <v>2229</v>
      </c>
      <c r="H18876" s="268" t="s">
        <v>262</v>
      </c>
      <c r="I18876" s="268" t="s">
        <v>135</v>
      </c>
      <c r="J18876" s="268">
        <v>-207.87</v>
      </c>
      <c r="K18876" s="83" t="str">
        <f>IFERROR(IFERROR(VLOOKUP(I18876,'DE-PARA'!B:D,3,0),VLOOKUP(I18876,'DE-PARA'!C:D,2,0)),"NÃO ENCONTRADO")</f>
        <v>Outras Saídas</v>
      </c>
      <c r="L18876" s="50" t="str">
        <f>VLOOKUP(K18876,'Base -Receita-Despesa'!$B:$AS,1,FALSE)</f>
        <v>Outras Saídas</v>
      </c>
    </row>
    <row r="18877" spans="1:12" x14ac:dyDescent="0.3">
      <c r="A18877" s="82" t="str">
        <f t="shared" si="590"/>
        <v>2020</v>
      </c>
      <c r="B18877" s="263" t="s">
        <v>2228</v>
      </c>
      <c r="C18877" s="264" t="s">
        <v>138</v>
      </c>
      <c r="D18877" s="74" t="str">
        <f t="shared" si="589"/>
        <v>mai/2020</v>
      </c>
      <c r="E18877" s="267">
        <v>43972</v>
      </c>
      <c r="F18877" s="285" t="s">
        <v>1070</v>
      </c>
      <c r="G18877" s="285" t="s">
        <v>2229</v>
      </c>
      <c r="H18877" s="268" t="s">
        <v>1071</v>
      </c>
      <c r="I18877" s="268" t="s">
        <v>2237</v>
      </c>
      <c r="J18877" s="269">
        <v>98422.01</v>
      </c>
      <c r="K18877" s="83" t="str">
        <f>IFERROR(IFERROR(VLOOKUP(I18877,'DE-PARA'!B:D,3,0),VLOOKUP(I18877,'DE-PARA'!C:D,2,0)),"NÃO ENCONTRADO")</f>
        <v>Entrada Conta Aplicação (+)</v>
      </c>
      <c r="L18877" s="50" t="str">
        <f>VLOOKUP(K18877,'Base -Receita-Despesa'!$B:$AS,1,FALSE)</f>
        <v>ENTRADA CONTA APLICAÇÃO (+)</v>
      </c>
    </row>
    <row r="18878" spans="1:12" x14ac:dyDescent="0.3">
      <c r="A18878" s="82" t="str">
        <f t="shared" si="590"/>
        <v>2020</v>
      </c>
      <c r="B18878" s="263" t="s">
        <v>2228</v>
      </c>
      <c r="C18878" s="264" t="s">
        <v>138</v>
      </c>
      <c r="D18878" s="74" t="str">
        <f t="shared" si="589"/>
        <v>mai/2020</v>
      </c>
      <c r="E18878" s="267">
        <v>43973</v>
      </c>
      <c r="F18878" s="285">
        <v>46296</v>
      </c>
      <c r="G18878" s="285" t="s">
        <v>2229</v>
      </c>
      <c r="H18878" s="268" t="s">
        <v>5308</v>
      </c>
      <c r="I18878" s="268" t="s">
        <v>540</v>
      </c>
      <c r="J18878" s="268">
        <v>-100</v>
      </c>
      <c r="K18878" s="83" t="str">
        <f>IFERROR(IFERROR(VLOOKUP(I18878,'DE-PARA'!B:D,3,0),VLOOKUP(I18878,'DE-PARA'!C:D,2,0)),"NÃO ENCONTRADO")</f>
        <v>Tributos, Taxas e Contribuições</v>
      </c>
      <c r="L18878" s="50" t="str">
        <f>VLOOKUP(K18878,'Base -Receita-Despesa'!$B:$AS,1,FALSE)</f>
        <v>Tributos, Taxas e Contribuições</v>
      </c>
    </row>
    <row r="18879" spans="1:12" x14ac:dyDescent="0.3">
      <c r="A18879" s="82" t="str">
        <f t="shared" si="590"/>
        <v>2020</v>
      </c>
      <c r="B18879" s="263" t="s">
        <v>2228</v>
      </c>
      <c r="C18879" s="264" t="s">
        <v>138</v>
      </c>
      <c r="D18879" s="74" t="str">
        <f t="shared" si="589"/>
        <v>mai/2020</v>
      </c>
      <c r="E18879" s="267">
        <v>43973</v>
      </c>
      <c r="F18879" s="285" t="s">
        <v>1070</v>
      </c>
      <c r="G18879" s="285" t="s">
        <v>2229</v>
      </c>
      <c r="H18879" s="268" t="s">
        <v>1071</v>
      </c>
      <c r="I18879" s="268" t="s">
        <v>2237</v>
      </c>
      <c r="J18879" s="268">
        <v>100</v>
      </c>
      <c r="K18879" s="83" t="str">
        <f>IFERROR(IFERROR(VLOOKUP(I18879,'DE-PARA'!B:D,3,0),VLOOKUP(I18879,'DE-PARA'!C:D,2,0)),"NÃO ENCONTRADO")</f>
        <v>Entrada Conta Aplicação (+)</v>
      </c>
      <c r="L18879" s="50" t="str">
        <f>VLOOKUP(K18879,'Base -Receita-Despesa'!$B:$AS,1,FALSE)</f>
        <v>ENTRADA CONTA APLICAÇÃO (+)</v>
      </c>
    </row>
    <row r="18880" spans="1:12" x14ac:dyDescent="0.3">
      <c r="A18880" s="82" t="str">
        <f t="shared" si="590"/>
        <v>2020</v>
      </c>
      <c r="B18880" s="263" t="s">
        <v>2228</v>
      </c>
      <c r="C18880" s="264" t="s">
        <v>138</v>
      </c>
      <c r="D18880" s="74" t="str">
        <f t="shared" si="589"/>
        <v>mai/2020</v>
      </c>
      <c r="E18880" s="267">
        <v>43976</v>
      </c>
      <c r="F18880" s="285" t="s">
        <v>5637</v>
      </c>
      <c r="G18880" s="285" t="s">
        <v>2229</v>
      </c>
      <c r="H18880" s="268" t="s">
        <v>5638</v>
      </c>
      <c r="I18880" s="268" t="s">
        <v>2172</v>
      </c>
      <c r="J18880" s="269">
        <v>1950</v>
      </c>
      <c r="K18880" s="83" t="str">
        <f>IFERROR(IFERROR(VLOOKUP(I18880,'DE-PARA'!B:D,3,0),VLOOKUP(I18880,'DE-PARA'!C:D,2,0)),"NÃO ENCONTRADO")</f>
        <v>Outras entradas (desbloqueio judicial)</v>
      </c>
      <c r="L18880" s="50" t="str">
        <f>VLOOKUP(K18880,'Base -Receita-Despesa'!$B:$AS,1,FALSE)</f>
        <v>Outras entradas (desbloqueio judicial)</v>
      </c>
    </row>
    <row r="18881" spans="1:12" x14ac:dyDescent="0.3">
      <c r="A18881" s="82" t="str">
        <f t="shared" si="590"/>
        <v>2020</v>
      </c>
      <c r="B18881" s="263" t="s">
        <v>2228</v>
      </c>
      <c r="C18881" s="264" t="s">
        <v>138</v>
      </c>
      <c r="D18881" s="74" t="str">
        <f t="shared" si="589"/>
        <v>mai/2020</v>
      </c>
      <c r="E18881" s="267">
        <v>43976</v>
      </c>
      <c r="F18881" s="285" t="s">
        <v>5127</v>
      </c>
      <c r="G18881" s="285" t="s">
        <v>2229</v>
      </c>
      <c r="H18881" s="268" t="s">
        <v>2251</v>
      </c>
      <c r="I18881" s="268" t="s">
        <v>126</v>
      </c>
      <c r="J18881" s="269">
        <v>500000</v>
      </c>
      <c r="K18881" s="83" t="str">
        <f>IFERROR(IFERROR(VLOOKUP(I18881,'DE-PARA'!B:D,3,0),VLOOKUP(I18881,'DE-PARA'!C:D,2,0)),"NÃO ENCONTRADO")</f>
        <v>TEV – Transferências Entre Contas (Entradas)</v>
      </c>
      <c r="L18881" s="50" t="str">
        <f>VLOOKUP(K18881,'Base -Receita-Despesa'!$B:$AS,1,FALSE)</f>
        <v>TEV – Transferências Entre Contas (Entradas)</v>
      </c>
    </row>
    <row r="18882" spans="1:12" x14ac:dyDescent="0.3">
      <c r="A18882" s="82" t="str">
        <f t="shared" si="590"/>
        <v>2020</v>
      </c>
      <c r="B18882" s="263" t="s">
        <v>2228</v>
      </c>
      <c r="C18882" s="264" t="s">
        <v>138</v>
      </c>
      <c r="D18882" s="74" t="str">
        <f t="shared" si="589"/>
        <v>mai/2020</v>
      </c>
      <c r="E18882" s="267">
        <v>43976</v>
      </c>
      <c r="F18882" s="285" t="s">
        <v>4542</v>
      </c>
      <c r="G18882" s="285" t="s">
        <v>2229</v>
      </c>
      <c r="H18882" s="268" t="s">
        <v>5639</v>
      </c>
      <c r="I18882" s="268" t="s">
        <v>194</v>
      </c>
      <c r="J18882" s="269">
        <v>-5763.66</v>
      </c>
      <c r="K18882" s="83" t="str">
        <f>IFERROR(IFERROR(VLOOKUP(I18882,'DE-PARA'!B:D,3,0),VLOOKUP(I18882,'DE-PARA'!C:D,2,0)),"NÃO ENCONTRADO")</f>
        <v>Encargos sobre Folha de Pagamento</v>
      </c>
      <c r="L18882" s="50" t="str">
        <f>VLOOKUP(K18882,'Base -Receita-Despesa'!$B:$AS,1,FALSE)</f>
        <v>Encargos sobre Folha de Pagamento</v>
      </c>
    </row>
    <row r="18883" spans="1:12" x14ac:dyDescent="0.3">
      <c r="A18883" s="82" t="str">
        <f t="shared" si="590"/>
        <v>2020</v>
      </c>
      <c r="B18883" s="263" t="s">
        <v>2228</v>
      </c>
      <c r="C18883" s="264" t="s">
        <v>138</v>
      </c>
      <c r="D18883" s="74" t="str">
        <f t="shared" si="589"/>
        <v>mai/2020</v>
      </c>
      <c r="E18883" s="267">
        <v>43976</v>
      </c>
      <c r="F18883" s="285">
        <v>304196</v>
      </c>
      <c r="G18883" s="285" t="s">
        <v>2229</v>
      </c>
      <c r="H18883" s="268" t="s">
        <v>222</v>
      </c>
      <c r="I18883" s="268" t="s">
        <v>2181</v>
      </c>
      <c r="J18883" s="269">
        <v>-1897.14</v>
      </c>
      <c r="K18883" s="83" t="str">
        <f>IFERROR(IFERROR(VLOOKUP(I18883,'DE-PARA'!B:D,3,0),VLOOKUP(I18883,'DE-PARA'!C:D,2,0)),"NÃO ENCONTRADO")</f>
        <v>Materiais</v>
      </c>
      <c r="L18883" s="50" t="str">
        <f>VLOOKUP(K18883,'Base -Receita-Despesa'!$B:$AS,1,FALSE)</f>
        <v>Materiais</v>
      </c>
    </row>
    <row r="18884" spans="1:12" x14ac:dyDescent="0.3">
      <c r="A18884" s="82" t="str">
        <f t="shared" si="590"/>
        <v>2020</v>
      </c>
      <c r="B18884" s="263" t="s">
        <v>2228</v>
      </c>
      <c r="C18884" s="264" t="s">
        <v>138</v>
      </c>
      <c r="D18884" s="74" t="str">
        <f t="shared" ref="D18884:D18947" si="591">TEXT(E18884,"mmm/aaaa")</f>
        <v>mai/2020</v>
      </c>
      <c r="E18884" s="267">
        <v>43976</v>
      </c>
      <c r="F18884" s="285">
        <v>117256</v>
      </c>
      <c r="G18884" s="285" t="s">
        <v>2229</v>
      </c>
      <c r="H18884" s="268" t="s">
        <v>528</v>
      </c>
      <c r="I18884" s="268" t="s">
        <v>2181</v>
      </c>
      <c r="J18884" s="269">
        <v>-1404</v>
      </c>
      <c r="K18884" s="83" t="str">
        <f>IFERROR(IFERROR(VLOOKUP(I18884,'DE-PARA'!B:D,3,0),VLOOKUP(I18884,'DE-PARA'!C:D,2,0)),"NÃO ENCONTRADO")</f>
        <v>Materiais</v>
      </c>
      <c r="L18884" s="50" t="str">
        <f>VLOOKUP(K18884,'Base -Receita-Despesa'!$B:$AS,1,FALSE)</f>
        <v>Materiais</v>
      </c>
    </row>
    <row r="18885" spans="1:12" x14ac:dyDescent="0.3">
      <c r="A18885" s="82" t="str">
        <f t="shared" si="590"/>
        <v>2020</v>
      </c>
      <c r="B18885" s="263" t="s">
        <v>2228</v>
      </c>
      <c r="C18885" s="264" t="s">
        <v>138</v>
      </c>
      <c r="D18885" s="74" t="str">
        <f t="shared" si="591"/>
        <v>mai/2020</v>
      </c>
      <c r="E18885" s="267">
        <v>43976</v>
      </c>
      <c r="F18885" s="285">
        <v>75405</v>
      </c>
      <c r="G18885" s="285" t="s">
        <v>2229</v>
      </c>
      <c r="H18885" s="268" t="s">
        <v>5602</v>
      </c>
      <c r="I18885" s="268" t="s">
        <v>2183</v>
      </c>
      <c r="J18885" s="269">
        <v>-1200</v>
      </c>
      <c r="K18885" s="83" t="str">
        <f>IFERROR(IFERROR(VLOOKUP(I18885,'DE-PARA'!B:D,3,0),VLOOKUP(I18885,'DE-PARA'!C:D,2,0)),"NÃO ENCONTRADO")</f>
        <v>Materiais</v>
      </c>
      <c r="L18885" s="50" t="str">
        <f>VLOOKUP(K18885,'Base -Receita-Despesa'!$B:$AS,1,FALSE)</f>
        <v>Materiais</v>
      </c>
    </row>
    <row r="18886" spans="1:12" x14ac:dyDescent="0.3">
      <c r="A18886" s="82" t="str">
        <f t="shared" si="590"/>
        <v>2020</v>
      </c>
      <c r="B18886" s="263" t="s">
        <v>2228</v>
      </c>
      <c r="C18886" s="264" t="s">
        <v>138</v>
      </c>
      <c r="D18886" s="74" t="str">
        <f t="shared" si="591"/>
        <v>mai/2020</v>
      </c>
      <c r="E18886" s="267">
        <v>43976</v>
      </c>
      <c r="F18886" s="285">
        <v>22275</v>
      </c>
      <c r="G18886" s="285" t="s">
        <v>2229</v>
      </c>
      <c r="H18886" s="268" t="s">
        <v>2370</v>
      </c>
      <c r="I18886" s="268" t="s">
        <v>145</v>
      </c>
      <c r="J18886" s="269">
        <v>-4996.57</v>
      </c>
      <c r="K18886" s="83" t="str">
        <f>IFERROR(IFERROR(VLOOKUP(I18886,'DE-PARA'!B:D,3,0),VLOOKUP(I18886,'DE-PARA'!C:D,2,0)),"NÃO ENCONTRADO")</f>
        <v>Serviços</v>
      </c>
      <c r="L18886" s="50" t="str">
        <f>VLOOKUP(K18886,'Base -Receita-Despesa'!$B:$AS,1,FALSE)</f>
        <v>Serviços</v>
      </c>
    </row>
    <row r="18887" spans="1:12" x14ac:dyDescent="0.3">
      <c r="A18887" s="82" t="str">
        <f t="shared" si="590"/>
        <v>2020</v>
      </c>
      <c r="B18887" s="263" t="s">
        <v>2228</v>
      </c>
      <c r="C18887" s="264" t="s">
        <v>138</v>
      </c>
      <c r="D18887" s="74" t="str">
        <f t="shared" si="591"/>
        <v>mai/2020</v>
      </c>
      <c r="E18887" s="267">
        <v>43976</v>
      </c>
      <c r="F18887" s="285">
        <v>859</v>
      </c>
      <c r="G18887" s="285" t="s">
        <v>2229</v>
      </c>
      <c r="H18887" s="268" t="s">
        <v>4393</v>
      </c>
      <c r="I18887" s="268" t="s">
        <v>116</v>
      </c>
      <c r="J18887" s="269">
        <v>-1909.29</v>
      </c>
      <c r="K18887" s="83" t="str">
        <f>IFERROR(IFERROR(VLOOKUP(I18887,'DE-PARA'!B:D,3,0),VLOOKUP(I18887,'DE-PARA'!C:D,2,0)),"NÃO ENCONTRADO")</f>
        <v>Serviços</v>
      </c>
      <c r="L18887" s="50" t="str">
        <f>VLOOKUP(K18887,'Base -Receita-Despesa'!$B:$AS,1,FALSE)</f>
        <v>Serviços</v>
      </c>
    </row>
    <row r="18888" spans="1:12" x14ac:dyDescent="0.3">
      <c r="A18888" s="82" t="str">
        <f t="shared" si="590"/>
        <v>2020</v>
      </c>
      <c r="B18888" s="263" t="s">
        <v>2228</v>
      </c>
      <c r="C18888" s="264" t="s">
        <v>138</v>
      </c>
      <c r="D18888" s="74" t="str">
        <f t="shared" si="591"/>
        <v>mai/2020</v>
      </c>
      <c r="E18888" s="267">
        <v>43976</v>
      </c>
      <c r="F18888" s="285" t="s">
        <v>1261</v>
      </c>
      <c r="G18888" s="285" t="s">
        <v>2229</v>
      </c>
      <c r="H18888" s="268" t="s">
        <v>879</v>
      </c>
      <c r="I18888" s="268" t="s">
        <v>135</v>
      </c>
      <c r="J18888" s="268">
        <v>-10</v>
      </c>
      <c r="K18888" s="83" t="str">
        <f>IFERROR(IFERROR(VLOOKUP(I18888,'DE-PARA'!B:D,3,0),VLOOKUP(I18888,'DE-PARA'!C:D,2,0)),"NÃO ENCONTRADO")</f>
        <v>Outras Saídas</v>
      </c>
      <c r="L18888" s="50" t="str">
        <f>VLOOKUP(K18888,'Base -Receita-Despesa'!$B:$AS,1,FALSE)</f>
        <v>Outras Saídas</v>
      </c>
    </row>
    <row r="18889" spans="1:12" x14ac:dyDescent="0.3">
      <c r="A18889" s="82" t="str">
        <f t="shared" si="590"/>
        <v>2020</v>
      </c>
      <c r="B18889" s="263" t="s">
        <v>5091</v>
      </c>
      <c r="C18889" s="264" t="s">
        <v>138</v>
      </c>
      <c r="D18889" s="74" t="str">
        <f t="shared" si="591"/>
        <v>mai/2020</v>
      </c>
      <c r="E18889" s="267">
        <v>43976</v>
      </c>
      <c r="F18889" s="285" t="s">
        <v>161</v>
      </c>
      <c r="G18889" s="285" t="s">
        <v>2229</v>
      </c>
      <c r="H18889" s="268" t="s">
        <v>161</v>
      </c>
      <c r="I18889" s="268" t="s">
        <v>2168</v>
      </c>
      <c r="J18889" s="269">
        <v>1040779.27</v>
      </c>
      <c r="K18889" s="83" t="str">
        <f>IFERROR(IFERROR(VLOOKUP(I18889,'DE-PARA'!B:D,3,0),VLOOKUP(I18889,'DE-PARA'!C:D,2,0)),"NÃO ENCONTRADO")</f>
        <v>Repasses Contrato de Gestão</v>
      </c>
      <c r="L18889" s="50" t="str">
        <f>VLOOKUP(K18889,'Base -Receita-Despesa'!$B:$AS,1,FALSE)</f>
        <v>Repasses Contrato de Gestão</v>
      </c>
    </row>
    <row r="18890" spans="1:12" x14ac:dyDescent="0.3">
      <c r="A18890" s="82" t="str">
        <f t="shared" si="590"/>
        <v>2020</v>
      </c>
      <c r="B18890" s="263" t="s">
        <v>5091</v>
      </c>
      <c r="C18890" s="264" t="s">
        <v>138</v>
      </c>
      <c r="D18890" s="74" t="str">
        <f t="shared" si="591"/>
        <v>mai/2020</v>
      </c>
      <c r="E18890" s="267">
        <v>43976</v>
      </c>
      <c r="F18890" s="285" t="s">
        <v>5127</v>
      </c>
      <c r="G18890" s="285" t="s">
        <v>2229</v>
      </c>
      <c r="H18890" s="268" t="s">
        <v>2251</v>
      </c>
      <c r="I18890" s="268" t="s">
        <v>126</v>
      </c>
      <c r="J18890" s="269">
        <v>-500000</v>
      </c>
      <c r="K18890" s="83" t="str">
        <f>IFERROR(IFERROR(VLOOKUP(I18890,'DE-PARA'!B:D,3,0),VLOOKUP(I18890,'DE-PARA'!C:D,2,0)),"NÃO ENCONTRADO")</f>
        <v>TEV – Transferências Entre Contas (Entradas)</v>
      </c>
      <c r="L18890" s="50" t="str">
        <f>VLOOKUP(K18890,'Base -Receita-Despesa'!$B:$AS,1,FALSE)</f>
        <v>TEV – Transferências Entre Contas (Entradas)</v>
      </c>
    </row>
    <row r="18891" spans="1:12" x14ac:dyDescent="0.3">
      <c r="A18891" s="82" t="str">
        <f t="shared" si="590"/>
        <v>2020</v>
      </c>
      <c r="B18891" s="263" t="s">
        <v>2228</v>
      </c>
      <c r="C18891" s="264" t="s">
        <v>138</v>
      </c>
      <c r="D18891" s="74" t="str">
        <f t="shared" si="591"/>
        <v>mai/2020</v>
      </c>
      <c r="E18891" s="267">
        <v>43977</v>
      </c>
      <c r="F18891" s="285" t="s">
        <v>5130</v>
      </c>
      <c r="G18891" s="285" t="s">
        <v>2229</v>
      </c>
      <c r="H18891" s="268" t="s">
        <v>72</v>
      </c>
      <c r="I18891" s="268" t="s">
        <v>1064</v>
      </c>
      <c r="J18891" s="269">
        <v>-880000</v>
      </c>
      <c r="K18891" s="83" t="str">
        <f>IFERROR(IFERROR(VLOOKUP(I18891,'DE-PARA'!B:D,3,0),VLOOKUP(I18891,'DE-PARA'!C:D,2,0)),"NÃO ENCONTRADO")</f>
        <v>Saídas Da C/A Por Regates (-)</v>
      </c>
      <c r="L18891" s="50" t="str">
        <f>VLOOKUP(K18891,'Base -Receita-Despesa'!$B:$AS,1,FALSE)</f>
        <v>SAÍDAS DA C/A POR REGATES (-)</v>
      </c>
    </row>
    <row r="18892" spans="1:12" x14ac:dyDescent="0.3">
      <c r="A18892" s="82" t="str">
        <f t="shared" si="590"/>
        <v>2020</v>
      </c>
      <c r="B18892" s="263" t="s">
        <v>2228</v>
      </c>
      <c r="C18892" s="264" t="s">
        <v>138</v>
      </c>
      <c r="D18892" s="74" t="str">
        <f t="shared" si="591"/>
        <v>mai/2020</v>
      </c>
      <c r="E18892" s="267">
        <v>43977</v>
      </c>
      <c r="F18892" s="285" t="s">
        <v>5127</v>
      </c>
      <c r="G18892" s="285" t="s">
        <v>2229</v>
      </c>
      <c r="H18892" s="268" t="s">
        <v>2251</v>
      </c>
      <c r="I18892" s="268" t="s">
        <v>126</v>
      </c>
      <c r="J18892" s="269">
        <v>500000</v>
      </c>
      <c r="K18892" s="83" t="str">
        <f>IFERROR(IFERROR(VLOOKUP(I18892,'DE-PARA'!B:D,3,0),VLOOKUP(I18892,'DE-PARA'!C:D,2,0)),"NÃO ENCONTRADO")</f>
        <v>TEV – Transferências Entre Contas (Entradas)</v>
      </c>
      <c r="L18892" s="50" t="str">
        <f>VLOOKUP(K18892,'Base -Receita-Despesa'!$B:$AS,1,FALSE)</f>
        <v>TEV – Transferências Entre Contas (Entradas)</v>
      </c>
    </row>
    <row r="18893" spans="1:12" x14ac:dyDescent="0.3">
      <c r="A18893" s="82" t="str">
        <f t="shared" si="590"/>
        <v>2020</v>
      </c>
      <c r="B18893" s="263" t="s">
        <v>2228</v>
      </c>
      <c r="C18893" s="264" t="s">
        <v>138</v>
      </c>
      <c r="D18893" s="74" t="str">
        <f t="shared" si="591"/>
        <v>mai/2020</v>
      </c>
      <c r="E18893" s="267">
        <v>43977</v>
      </c>
      <c r="F18893" s="285" t="s">
        <v>4412</v>
      </c>
      <c r="G18893" s="285" t="s">
        <v>2229</v>
      </c>
      <c r="H18893" s="268" t="s">
        <v>2965</v>
      </c>
      <c r="I18893" s="268" t="s">
        <v>130</v>
      </c>
      <c r="J18893" s="269">
        <v>-22478.85</v>
      </c>
      <c r="K18893" s="83" t="str">
        <f>IFERROR(IFERROR(VLOOKUP(I18893,'DE-PARA'!B:D,3,0),VLOOKUP(I18893,'DE-PARA'!C:D,2,0)),"NÃO ENCONTRADO")</f>
        <v>Rescisões Trabalhistas</v>
      </c>
      <c r="L18893" s="50" t="str">
        <f>VLOOKUP(K18893,'Base -Receita-Despesa'!$B:$AS,1,FALSE)</f>
        <v>Rescisões Trabalhistas</v>
      </c>
    </row>
    <row r="18894" spans="1:12" x14ac:dyDescent="0.3">
      <c r="A18894" s="82" t="str">
        <f t="shared" si="590"/>
        <v>2020</v>
      </c>
      <c r="B18894" s="263" t="s">
        <v>2228</v>
      </c>
      <c r="C18894" s="264" t="s">
        <v>138</v>
      </c>
      <c r="D18894" s="74" t="str">
        <f t="shared" si="591"/>
        <v>mai/2020</v>
      </c>
      <c r="E18894" s="267">
        <v>43977</v>
      </c>
      <c r="F18894" s="285">
        <v>121</v>
      </c>
      <c r="G18894" s="285" t="s">
        <v>2229</v>
      </c>
      <c r="H18894" s="268" t="s">
        <v>4753</v>
      </c>
      <c r="I18894" s="268" t="s">
        <v>2176</v>
      </c>
      <c r="J18894" s="269">
        <v>-43606.62</v>
      </c>
      <c r="K18894" s="83" t="str">
        <f>IFERROR(IFERROR(VLOOKUP(I18894,'DE-PARA'!B:D,3,0),VLOOKUP(I18894,'DE-PARA'!C:D,2,0)),"NÃO ENCONTRADO")</f>
        <v>Pessoal</v>
      </c>
      <c r="L18894" s="50" t="str">
        <f>VLOOKUP(K18894,'Base -Receita-Despesa'!$B:$AS,1,FALSE)</f>
        <v>Pessoal</v>
      </c>
    </row>
    <row r="18895" spans="1:12" x14ac:dyDescent="0.3">
      <c r="A18895" s="82" t="str">
        <f t="shared" si="590"/>
        <v>2020</v>
      </c>
      <c r="B18895" s="263" t="s">
        <v>2228</v>
      </c>
      <c r="C18895" s="264" t="s">
        <v>138</v>
      </c>
      <c r="D18895" s="74" t="str">
        <f t="shared" si="591"/>
        <v>mai/2020</v>
      </c>
      <c r="E18895" s="267">
        <v>43977</v>
      </c>
      <c r="F18895" s="285" t="s">
        <v>3376</v>
      </c>
      <c r="G18895" s="285" t="s">
        <v>2229</v>
      </c>
      <c r="H18895" s="268" t="s">
        <v>2965</v>
      </c>
      <c r="I18895" s="268" t="s">
        <v>130</v>
      </c>
      <c r="J18895" s="269">
        <v>-23346</v>
      </c>
      <c r="K18895" s="83" t="str">
        <f>IFERROR(IFERROR(VLOOKUP(I18895,'DE-PARA'!B:D,3,0),VLOOKUP(I18895,'DE-PARA'!C:D,2,0)),"NÃO ENCONTRADO")</f>
        <v>Rescisões Trabalhistas</v>
      </c>
      <c r="L18895" s="50" t="str">
        <f>VLOOKUP(K18895,'Base -Receita-Despesa'!$B:$AS,1,FALSE)</f>
        <v>Rescisões Trabalhistas</v>
      </c>
    </row>
    <row r="18896" spans="1:12" x14ac:dyDescent="0.3">
      <c r="A18896" s="82" t="str">
        <f t="shared" si="590"/>
        <v>2020</v>
      </c>
      <c r="B18896" s="263" t="s">
        <v>2228</v>
      </c>
      <c r="C18896" s="264" t="s">
        <v>138</v>
      </c>
      <c r="D18896" s="74" t="str">
        <f t="shared" si="591"/>
        <v>mai/2020</v>
      </c>
      <c r="E18896" s="267">
        <v>43977</v>
      </c>
      <c r="F18896" s="285" t="s">
        <v>2326</v>
      </c>
      <c r="G18896" s="285" t="s">
        <v>2229</v>
      </c>
      <c r="H18896" s="268" t="s">
        <v>385</v>
      </c>
      <c r="I18896" s="268" t="s">
        <v>2209</v>
      </c>
      <c r="J18896" s="268">
        <v>-34.700000000000003</v>
      </c>
      <c r="K18896" s="83" t="str">
        <f>IFERROR(IFERROR(VLOOKUP(I18896,'DE-PARA'!B:D,3,0),VLOOKUP(I18896,'DE-PARA'!C:D,2,0)),"NÃO ENCONTRADO")</f>
        <v>Despesas com Viagens</v>
      </c>
      <c r="L18896" s="50" t="str">
        <f>VLOOKUP(K18896,'Base -Receita-Despesa'!$B:$AS,1,FALSE)</f>
        <v>Despesas com Viagens</v>
      </c>
    </row>
    <row r="18897" spans="1:12" x14ac:dyDescent="0.3">
      <c r="A18897" s="82" t="str">
        <f t="shared" si="590"/>
        <v>2020</v>
      </c>
      <c r="B18897" s="263" t="s">
        <v>2228</v>
      </c>
      <c r="C18897" s="264" t="s">
        <v>138</v>
      </c>
      <c r="D18897" s="74" t="str">
        <f t="shared" si="591"/>
        <v>mai/2020</v>
      </c>
      <c r="E18897" s="267">
        <v>43977</v>
      </c>
      <c r="F18897" s="285" t="s">
        <v>2326</v>
      </c>
      <c r="G18897" s="285" t="s">
        <v>2229</v>
      </c>
      <c r="H18897" s="268" t="s">
        <v>5640</v>
      </c>
      <c r="I18897" s="268" t="s">
        <v>2209</v>
      </c>
      <c r="J18897" s="268">
        <v>-34.700000000000003</v>
      </c>
      <c r="K18897" s="83" t="str">
        <f>IFERROR(IFERROR(VLOOKUP(I18897,'DE-PARA'!B:D,3,0),VLOOKUP(I18897,'DE-PARA'!C:D,2,0)),"NÃO ENCONTRADO")</f>
        <v>Despesas com Viagens</v>
      </c>
      <c r="L18897" s="50" t="str">
        <f>VLOOKUP(K18897,'Base -Receita-Despesa'!$B:$AS,1,FALSE)</f>
        <v>Despesas com Viagens</v>
      </c>
    </row>
    <row r="18898" spans="1:12" x14ac:dyDescent="0.3">
      <c r="A18898" s="82" t="str">
        <f t="shared" si="590"/>
        <v>2020</v>
      </c>
      <c r="B18898" s="263" t="s">
        <v>2228</v>
      </c>
      <c r="C18898" s="264" t="s">
        <v>138</v>
      </c>
      <c r="D18898" s="74" t="str">
        <f t="shared" si="591"/>
        <v>mai/2020</v>
      </c>
      <c r="E18898" s="267">
        <v>43977</v>
      </c>
      <c r="F18898" s="285" t="s">
        <v>2326</v>
      </c>
      <c r="G18898" s="285" t="s">
        <v>2229</v>
      </c>
      <c r="H18898" s="268" t="s">
        <v>5641</v>
      </c>
      <c r="I18898" s="268" t="s">
        <v>2209</v>
      </c>
      <c r="J18898" s="268">
        <v>-34.700000000000003</v>
      </c>
      <c r="K18898" s="83" t="str">
        <f>IFERROR(IFERROR(VLOOKUP(I18898,'DE-PARA'!B:D,3,0),VLOOKUP(I18898,'DE-PARA'!C:D,2,0)),"NÃO ENCONTRADO")</f>
        <v>Despesas com Viagens</v>
      </c>
      <c r="L18898" s="50" t="str">
        <f>VLOOKUP(K18898,'Base -Receita-Despesa'!$B:$AS,1,FALSE)</f>
        <v>Despesas com Viagens</v>
      </c>
    </row>
    <row r="18899" spans="1:12" x14ac:dyDescent="0.3">
      <c r="A18899" s="82" t="str">
        <f t="shared" si="590"/>
        <v>2020</v>
      </c>
      <c r="B18899" s="263" t="s">
        <v>2228</v>
      </c>
      <c r="C18899" s="264" t="s">
        <v>138</v>
      </c>
      <c r="D18899" s="74" t="str">
        <f t="shared" si="591"/>
        <v>mai/2020</v>
      </c>
      <c r="E18899" s="267">
        <v>43977</v>
      </c>
      <c r="F18899" s="285" t="s">
        <v>1261</v>
      </c>
      <c r="G18899" s="285" t="s">
        <v>2229</v>
      </c>
      <c r="H18899" s="268" t="s">
        <v>879</v>
      </c>
      <c r="I18899" s="268" t="s">
        <v>135</v>
      </c>
      <c r="J18899" s="268">
        <v>-10</v>
      </c>
      <c r="K18899" s="83" t="str">
        <f>IFERROR(IFERROR(VLOOKUP(I18899,'DE-PARA'!B:D,3,0),VLOOKUP(I18899,'DE-PARA'!C:D,2,0)),"NÃO ENCONTRADO")</f>
        <v>Outras Saídas</v>
      </c>
      <c r="L18899" s="50" t="str">
        <f>VLOOKUP(K18899,'Base -Receita-Despesa'!$B:$AS,1,FALSE)</f>
        <v>Outras Saídas</v>
      </c>
    </row>
    <row r="18900" spans="1:12" x14ac:dyDescent="0.3">
      <c r="A18900" s="82" t="str">
        <f t="shared" si="590"/>
        <v>2020</v>
      </c>
      <c r="B18900" s="263" t="s">
        <v>2228</v>
      </c>
      <c r="C18900" s="264" t="s">
        <v>138</v>
      </c>
      <c r="D18900" s="74" t="str">
        <f t="shared" si="591"/>
        <v>mai/2020</v>
      </c>
      <c r="E18900" s="267">
        <v>43977</v>
      </c>
      <c r="F18900" s="285" t="s">
        <v>1261</v>
      </c>
      <c r="G18900" s="285" t="s">
        <v>2229</v>
      </c>
      <c r="H18900" s="268" t="s">
        <v>879</v>
      </c>
      <c r="I18900" s="268" t="s">
        <v>135</v>
      </c>
      <c r="J18900" s="268">
        <v>-10</v>
      </c>
      <c r="K18900" s="83" t="str">
        <f>IFERROR(IFERROR(VLOOKUP(I18900,'DE-PARA'!B:D,3,0),VLOOKUP(I18900,'DE-PARA'!C:D,2,0)),"NÃO ENCONTRADO")</f>
        <v>Outras Saídas</v>
      </c>
      <c r="L18900" s="50" t="str">
        <f>VLOOKUP(K18900,'Base -Receita-Despesa'!$B:$AS,1,FALSE)</f>
        <v>Outras Saídas</v>
      </c>
    </row>
    <row r="18901" spans="1:12" x14ac:dyDescent="0.3">
      <c r="A18901" s="82" t="str">
        <f t="shared" si="590"/>
        <v>2020</v>
      </c>
      <c r="B18901" s="263" t="s">
        <v>2228</v>
      </c>
      <c r="C18901" s="264" t="s">
        <v>138</v>
      </c>
      <c r="D18901" s="74" t="str">
        <f t="shared" si="591"/>
        <v>mai/2020</v>
      </c>
      <c r="E18901" s="267">
        <v>43977</v>
      </c>
      <c r="F18901" s="285" t="s">
        <v>131</v>
      </c>
      <c r="G18901" s="285" t="s">
        <v>2229</v>
      </c>
      <c r="H18901" s="268" t="s">
        <v>4615</v>
      </c>
      <c r="I18901" s="268" t="s">
        <v>133</v>
      </c>
      <c r="J18901" s="269">
        <v>-2004.78</v>
      </c>
      <c r="K18901" s="83" t="str">
        <f>IFERROR(IFERROR(VLOOKUP(I18901,'DE-PARA'!B:D,3,0),VLOOKUP(I18901,'DE-PARA'!C:D,2,0)),"NÃO ENCONTRADO")</f>
        <v>Pessoal</v>
      </c>
      <c r="L18901" s="50" t="str">
        <f>VLOOKUP(K18901,'Base -Receita-Despesa'!$B:$AS,1,FALSE)</f>
        <v>Pessoal</v>
      </c>
    </row>
    <row r="18902" spans="1:12" x14ac:dyDescent="0.3">
      <c r="A18902" s="82" t="str">
        <f t="shared" si="590"/>
        <v>2020</v>
      </c>
      <c r="B18902" s="263" t="s">
        <v>2228</v>
      </c>
      <c r="C18902" s="264" t="s">
        <v>138</v>
      </c>
      <c r="D18902" s="74" t="str">
        <f t="shared" si="591"/>
        <v>mai/2020</v>
      </c>
      <c r="E18902" s="267">
        <v>43977</v>
      </c>
      <c r="F18902" s="285" t="s">
        <v>131</v>
      </c>
      <c r="G18902" s="285" t="s">
        <v>2229</v>
      </c>
      <c r="H18902" s="268" t="s">
        <v>1078</v>
      </c>
      <c r="I18902" s="268" t="s">
        <v>133</v>
      </c>
      <c r="J18902" s="269">
        <v>-3822.34</v>
      </c>
      <c r="K18902" s="83" t="str">
        <f>IFERROR(IFERROR(VLOOKUP(I18902,'DE-PARA'!B:D,3,0),VLOOKUP(I18902,'DE-PARA'!C:D,2,0)),"NÃO ENCONTRADO")</f>
        <v>Pessoal</v>
      </c>
      <c r="L18902" s="50" t="str">
        <f>VLOOKUP(K18902,'Base -Receita-Despesa'!$B:$AS,1,FALSE)</f>
        <v>Pessoal</v>
      </c>
    </row>
    <row r="18903" spans="1:12" x14ac:dyDescent="0.3">
      <c r="A18903" s="82" t="str">
        <f t="shared" si="590"/>
        <v>2020</v>
      </c>
      <c r="B18903" s="263" t="s">
        <v>2228</v>
      </c>
      <c r="C18903" s="264" t="s">
        <v>138</v>
      </c>
      <c r="D18903" s="74" t="str">
        <f t="shared" si="591"/>
        <v>mai/2020</v>
      </c>
      <c r="E18903" s="267">
        <v>43977</v>
      </c>
      <c r="F18903" s="285" t="s">
        <v>1008</v>
      </c>
      <c r="G18903" s="285" t="s">
        <v>2229</v>
      </c>
      <c r="H18903" s="268" t="s">
        <v>2139</v>
      </c>
      <c r="I18903" s="268" t="s">
        <v>133</v>
      </c>
      <c r="J18903" s="269">
        <v>-2686.54</v>
      </c>
      <c r="K18903" s="83" t="str">
        <f>IFERROR(IFERROR(VLOOKUP(I18903,'DE-PARA'!B:D,3,0),VLOOKUP(I18903,'DE-PARA'!C:D,2,0)),"NÃO ENCONTRADO")</f>
        <v>Pessoal</v>
      </c>
      <c r="L18903" s="50" t="str">
        <f>VLOOKUP(K18903,'Base -Receita-Despesa'!$B:$AS,1,FALSE)</f>
        <v>Pessoal</v>
      </c>
    </row>
    <row r="18904" spans="1:12" x14ac:dyDescent="0.3">
      <c r="A18904" s="82" t="str">
        <f t="shared" si="590"/>
        <v>2020</v>
      </c>
      <c r="B18904" s="263" t="s">
        <v>2228</v>
      </c>
      <c r="C18904" s="264" t="s">
        <v>138</v>
      </c>
      <c r="D18904" s="74" t="str">
        <f t="shared" si="591"/>
        <v>mai/2020</v>
      </c>
      <c r="E18904" s="267">
        <v>43977</v>
      </c>
      <c r="F18904" s="285" t="s">
        <v>131</v>
      </c>
      <c r="G18904" s="285" t="s">
        <v>2229</v>
      </c>
      <c r="H18904" s="268" t="s">
        <v>5642</v>
      </c>
      <c r="I18904" s="268" t="s">
        <v>133</v>
      </c>
      <c r="J18904" s="269">
        <v>-3769.97</v>
      </c>
      <c r="K18904" s="83" t="str">
        <f>IFERROR(IFERROR(VLOOKUP(I18904,'DE-PARA'!B:D,3,0),VLOOKUP(I18904,'DE-PARA'!C:D,2,0)),"NÃO ENCONTRADO")</f>
        <v>Pessoal</v>
      </c>
      <c r="L18904" s="50" t="str">
        <f>VLOOKUP(K18904,'Base -Receita-Despesa'!$B:$AS,1,FALSE)</f>
        <v>Pessoal</v>
      </c>
    </row>
    <row r="18905" spans="1:12" x14ac:dyDescent="0.3">
      <c r="A18905" s="82" t="str">
        <f t="shared" si="590"/>
        <v>2020</v>
      </c>
      <c r="B18905" s="263" t="s">
        <v>2228</v>
      </c>
      <c r="C18905" s="264" t="s">
        <v>138</v>
      </c>
      <c r="D18905" s="74" t="str">
        <f t="shared" si="591"/>
        <v>mai/2020</v>
      </c>
      <c r="E18905" s="267">
        <v>43977</v>
      </c>
      <c r="F18905" s="285" t="s">
        <v>131</v>
      </c>
      <c r="G18905" s="285" t="s">
        <v>2229</v>
      </c>
      <c r="H18905" s="268" t="s">
        <v>837</v>
      </c>
      <c r="I18905" s="268" t="s">
        <v>133</v>
      </c>
      <c r="J18905" s="269">
        <v>-1700.99</v>
      </c>
      <c r="K18905" s="83" t="str">
        <f>IFERROR(IFERROR(VLOOKUP(I18905,'DE-PARA'!B:D,3,0),VLOOKUP(I18905,'DE-PARA'!C:D,2,0)),"NÃO ENCONTRADO")</f>
        <v>Pessoal</v>
      </c>
      <c r="L18905" s="50" t="str">
        <f>VLOOKUP(K18905,'Base -Receita-Despesa'!$B:$AS,1,FALSE)</f>
        <v>Pessoal</v>
      </c>
    </row>
    <row r="18906" spans="1:12" x14ac:dyDescent="0.3">
      <c r="A18906" s="82" t="str">
        <f t="shared" si="590"/>
        <v>2020</v>
      </c>
      <c r="B18906" s="263" t="s">
        <v>5091</v>
      </c>
      <c r="C18906" s="264" t="s">
        <v>138</v>
      </c>
      <c r="D18906" s="74" t="str">
        <f t="shared" si="591"/>
        <v>mai/2020</v>
      </c>
      <c r="E18906" s="267">
        <v>43977</v>
      </c>
      <c r="F18906" s="285" t="s">
        <v>5127</v>
      </c>
      <c r="G18906" s="285" t="s">
        <v>2229</v>
      </c>
      <c r="H18906" s="268" t="s">
        <v>2251</v>
      </c>
      <c r="I18906" s="268" t="s">
        <v>126</v>
      </c>
      <c r="J18906" s="269">
        <v>-500000</v>
      </c>
      <c r="K18906" s="83" t="str">
        <f>IFERROR(IFERROR(VLOOKUP(I18906,'DE-PARA'!B:D,3,0),VLOOKUP(I18906,'DE-PARA'!C:D,2,0)),"NÃO ENCONTRADO")</f>
        <v>TEV – Transferências Entre Contas (Entradas)</v>
      </c>
      <c r="L18906" s="50" t="str">
        <f>VLOOKUP(K18906,'Base -Receita-Despesa'!$B:$AS,1,FALSE)</f>
        <v>TEV – Transferências Entre Contas (Entradas)</v>
      </c>
    </row>
    <row r="18907" spans="1:12" x14ac:dyDescent="0.3">
      <c r="A18907" s="82" t="str">
        <f t="shared" si="590"/>
        <v>2020</v>
      </c>
      <c r="B18907" s="263" t="s">
        <v>2228</v>
      </c>
      <c r="C18907" s="264" t="s">
        <v>138</v>
      </c>
      <c r="D18907" s="74" t="str">
        <f t="shared" si="591"/>
        <v>mai/2020</v>
      </c>
      <c r="E18907" s="267">
        <v>43978</v>
      </c>
      <c r="F18907" s="285" t="s">
        <v>5127</v>
      </c>
      <c r="G18907" s="285" t="s">
        <v>2229</v>
      </c>
      <c r="H18907" s="268" t="s">
        <v>2251</v>
      </c>
      <c r="I18907" s="268" t="s">
        <v>126</v>
      </c>
      <c r="J18907" s="269">
        <v>500000</v>
      </c>
      <c r="K18907" s="83" t="str">
        <f>IFERROR(IFERROR(VLOOKUP(I18907,'DE-PARA'!B:D,3,0),VLOOKUP(I18907,'DE-PARA'!C:D,2,0)),"NÃO ENCONTRADO")</f>
        <v>TEV – Transferências Entre Contas (Entradas)</v>
      </c>
      <c r="L18907" s="50" t="str">
        <f>VLOOKUP(K18907,'Base -Receita-Despesa'!$B:$AS,1,FALSE)</f>
        <v>TEV – Transferências Entre Contas (Entradas)</v>
      </c>
    </row>
    <row r="18908" spans="1:12" x14ac:dyDescent="0.3">
      <c r="A18908" s="82" t="str">
        <f t="shared" si="590"/>
        <v>2020</v>
      </c>
      <c r="B18908" s="263" t="s">
        <v>2228</v>
      </c>
      <c r="C18908" s="264" t="s">
        <v>138</v>
      </c>
      <c r="D18908" s="74" t="str">
        <f t="shared" si="591"/>
        <v>mai/2020</v>
      </c>
      <c r="E18908" s="267">
        <v>43978</v>
      </c>
      <c r="F18908" s="285" t="s">
        <v>4412</v>
      </c>
      <c r="G18908" s="285" t="s">
        <v>2229</v>
      </c>
      <c r="H18908" s="268" t="s">
        <v>5003</v>
      </c>
      <c r="I18908" s="268" t="s">
        <v>130</v>
      </c>
      <c r="J18908" s="268">
        <v>-503.91</v>
      </c>
      <c r="K18908" s="83" t="str">
        <f>IFERROR(IFERROR(VLOOKUP(I18908,'DE-PARA'!B:D,3,0),VLOOKUP(I18908,'DE-PARA'!C:D,2,0)),"NÃO ENCONTRADO")</f>
        <v>Rescisões Trabalhistas</v>
      </c>
      <c r="L18908" s="50" t="str">
        <f>VLOOKUP(K18908,'Base -Receita-Despesa'!$B:$AS,1,FALSE)</f>
        <v>Rescisões Trabalhistas</v>
      </c>
    </row>
    <row r="18909" spans="1:12" x14ac:dyDescent="0.3">
      <c r="A18909" s="82" t="str">
        <f t="shared" si="590"/>
        <v>2020</v>
      </c>
      <c r="B18909" s="263" t="s">
        <v>2228</v>
      </c>
      <c r="C18909" s="264" t="s">
        <v>138</v>
      </c>
      <c r="D18909" s="74" t="str">
        <f t="shared" si="591"/>
        <v>mai/2020</v>
      </c>
      <c r="E18909" s="267">
        <v>43978</v>
      </c>
      <c r="F18909" s="285" t="s">
        <v>4412</v>
      </c>
      <c r="G18909" s="285" t="s">
        <v>2229</v>
      </c>
      <c r="H18909" s="268" t="s">
        <v>5643</v>
      </c>
      <c r="I18909" s="268" t="s">
        <v>130</v>
      </c>
      <c r="J18909" s="268">
        <v>-957.52</v>
      </c>
      <c r="K18909" s="83" t="str">
        <f>IFERROR(IFERROR(VLOOKUP(I18909,'DE-PARA'!B:D,3,0),VLOOKUP(I18909,'DE-PARA'!C:D,2,0)),"NÃO ENCONTRADO")</f>
        <v>Rescisões Trabalhistas</v>
      </c>
      <c r="L18909" s="50" t="str">
        <f>VLOOKUP(K18909,'Base -Receita-Despesa'!$B:$AS,1,FALSE)</f>
        <v>Rescisões Trabalhistas</v>
      </c>
    </row>
    <row r="18910" spans="1:12" x14ac:dyDescent="0.3">
      <c r="A18910" s="82" t="str">
        <f t="shared" si="590"/>
        <v>2020</v>
      </c>
      <c r="B18910" s="263" t="s">
        <v>2228</v>
      </c>
      <c r="C18910" s="264" t="s">
        <v>138</v>
      </c>
      <c r="D18910" s="74" t="str">
        <f t="shared" si="591"/>
        <v>mai/2020</v>
      </c>
      <c r="E18910" s="267">
        <v>43978</v>
      </c>
      <c r="F18910" s="285" t="s">
        <v>4412</v>
      </c>
      <c r="G18910" s="285" t="s">
        <v>2229</v>
      </c>
      <c r="H18910" s="268" t="s">
        <v>1258</v>
      </c>
      <c r="I18910" s="268" t="s">
        <v>130</v>
      </c>
      <c r="J18910" s="269">
        <v>-1916.55</v>
      </c>
      <c r="K18910" s="83" t="str">
        <f>IFERROR(IFERROR(VLOOKUP(I18910,'DE-PARA'!B:D,3,0),VLOOKUP(I18910,'DE-PARA'!C:D,2,0)),"NÃO ENCONTRADO")</f>
        <v>Rescisões Trabalhistas</v>
      </c>
      <c r="L18910" s="50" t="str">
        <f>VLOOKUP(K18910,'Base -Receita-Despesa'!$B:$AS,1,FALSE)</f>
        <v>Rescisões Trabalhistas</v>
      </c>
    </row>
    <row r="18911" spans="1:12" x14ac:dyDescent="0.3">
      <c r="A18911" s="82" t="str">
        <f t="shared" si="590"/>
        <v>2020</v>
      </c>
      <c r="B18911" s="263" t="s">
        <v>2228</v>
      </c>
      <c r="C18911" s="264" t="s">
        <v>138</v>
      </c>
      <c r="D18911" s="74" t="str">
        <f t="shared" si="591"/>
        <v>mai/2020</v>
      </c>
      <c r="E18911" s="267">
        <v>43978</v>
      </c>
      <c r="F18911" s="285">
        <v>12</v>
      </c>
      <c r="G18911" s="285" t="s">
        <v>2229</v>
      </c>
      <c r="H18911" s="268" t="s">
        <v>5049</v>
      </c>
      <c r="I18911" s="268" t="s">
        <v>2176</v>
      </c>
      <c r="J18911" s="269">
        <v>-50794.11</v>
      </c>
      <c r="K18911" s="83" t="str">
        <f>IFERROR(IFERROR(VLOOKUP(I18911,'DE-PARA'!B:D,3,0),VLOOKUP(I18911,'DE-PARA'!C:D,2,0)),"NÃO ENCONTRADO")</f>
        <v>Pessoal</v>
      </c>
      <c r="L18911" s="50" t="str">
        <f>VLOOKUP(K18911,'Base -Receita-Despesa'!$B:$AS,1,FALSE)</f>
        <v>Pessoal</v>
      </c>
    </row>
    <row r="18912" spans="1:12" x14ac:dyDescent="0.3">
      <c r="A18912" s="82" t="str">
        <f t="shared" si="590"/>
        <v>2020</v>
      </c>
      <c r="B18912" s="263" t="s">
        <v>2228</v>
      </c>
      <c r="C18912" s="264" t="s">
        <v>138</v>
      </c>
      <c r="D18912" s="74" t="str">
        <f t="shared" si="591"/>
        <v>mai/2020</v>
      </c>
      <c r="E18912" s="267">
        <v>43978</v>
      </c>
      <c r="F18912" s="285">
        <v>2745</v>
      </c>
      <c r="G18912" s="285" t="s">
        <v>2229</v>
      </c>
      <c r="H18912" s="268" t="s">
        <v>2424</v>
      </c>
      <c r="I18912" s="268" t="s">
        <v>2182</v>
      </c>
      <c r="J18912" s="269">
        <v>-4740.68</v>
      </c>
      <c r="K18912" s="83" t="str">
        <f>IFERROR(IFERROR(VLOOKUP(I18912,'DE-PARA'!B:D,3,0),VLOOKUP(I18912,'DE-PARA'!C:D,2,0)),"NÃO ENCONTRADO")</f>
        <v>Materiais</v>
      </c>
      <c r="L18912" s="50" t="str">
        <f>VLOOKUP(K18912,'Base -Receita-Despesa'!$B:$AS,1,FALSE)</f>
        <v>Materiais</v>
      </c>
    </row>
    <row r="18913" spans="1:12" x14ac:dyDescent="0.3">
      <c r="A18913" s="82" t="str">
        <f t="shared" si="590"/>
        <v>2020</v>
      </c>
      <c r="B18913" s="263" t="s">
        <v>2228</v>
      </c>
      <c r="C18913" s="264" t="s">
        <v>138</v>
      </c>
      <c r="D18913" s="74" t="str">
        <f t="shared" si="591"/>
        <v>mai/2020</v>
      </c>
      <c r="E18913" s="267">
        <v>43978</v>
      </c>
      <c r="F18913" s="285">
        <v>127</v>
      </c>
      <c r="G18913" s="285" t="s">
        <v>2229</v>
      </c>
      <c r="H18913" s="268" t="s">
        <v>4753</v>
      </c>
      <c r="I18913" s="268" t="s">
        <v>2176</v>
      </c>
      <c r="J18913" s="269">
        <v>-92778.23</v>
      </c>
      <c r="K18913" s="83" t="str">
        <f>IFERROR(IFERROR(VLOOKUP(I18913,'DE-PARA'!B:D,3,0),VLOOKUP(I18913,'DE-PARA'!C:D,2,0)),"NÃO ENCONTRADO")</f>
        <v>Pessoal</v>
      </c>
      <c r="L18913" s="50" t="str">
        <f>VLOOKUP(K18913,'Base -Receita-Despesa'!$B:$AS,1,FALSE)</f>
        <v>Pessoal</v>
      </c>
    </row>
    <row r="18914" spans="1:12" x14ac:dyDescent="0.3">
      <c r="A18914" s="82" t="str">
        <f t="shared" si="590"/>
        <v>2020</v>
      </c>
      <c r="B18914" s="263" t="s">
        <v>2228</v>
      </c>
      <c r="C18914" s="264" t="s">
        <v>138</v>
      </c>
      <c r="D18914" s="74" t="str">
        <f t="shared" si="591"/>
        <v>mai/2020</v>
      </c>
      <c r="E18914" s="267">
        <v>43978</v>
      </c>
      <c r="F18914" s="285">
        <v>125</v>
      </c>
      <c r="G18914" s="285" t="s">
        <v>2229</v>
      </c>
      <c r="H18914" s="268" t="s">
        <v>4753</v>
      </c>
      <c r="I18914" s="268" t="s">
        <v>2176</v>
      </c>
      <c r="J18914" s="269">
        <v>-230356.8</v>
      </c>
      <c r="K18914" s="83" t="str">
        <f>IFERROR(IFERROR(VLOOKUP(I18914,'DE-PARA'!B:D,3,0),VLOOKUP(I18914,'DE-PARA'!C:D,2,0)),"NÃO ENCONTRADO")</f>
        <v>Pessoal</v>
      </c>
      <c r="L18914" s="50" t="str">
        <f>VLOOKUP(K18914,'Base -Receita-Despesa'!$B:$AS,1,FALSE)</f>
        <v>Pessoal</v>
      </c>
    </row>
    <row r="18915" spans="1:12" x14ac:dyDescent="0.3">
      <c r="A18915" s="82" t="str">
        <f t="shared" si="590"/>
        <v>2020</v>
      </c>
      <c r="B18915" s="263" t="s">
        <v>2228</v>
      </c>
      <c r="C18915" s="264" t="s">
        <v>138</v>
      </c>
      <c r="D18915" s="74" t="str">
        <f t="shared" si="591"/>
        <v>mai/2020</v>
      </c>
      <c r="E18915" s="267">
        <v>43978</v>
      </c>
      <c r="F18915" s="285">
        <v>126</v>
      </c>
      <c r="G18915" s="285" t="s">
        <v>2229</v>
      </c>
      <c r="H18915" s="268" t="s">
        <v>4753</v>
      </c>
      <c r="I18915" s="268" t="s">
        <v>2176</v>
      </c>
      <c r="J18915" s="269">
        <v>-82455.83</v>
      </c>
      <c r="K18915" s="83" t="str">
        <f>IFERROR(IFERROR(VLOOKUP(I18915,'DE-PARA'!B:D,3,0),VLOOKUP(I18915,'DE-PARA'!C:D,2,0)),"NÃO ENCONTRADO")</f>
        <v>Pessoal</v>
      </c>
      <c r="L18915" s="50" t="str">
        <f>VLOOKUP(K18915,'Base -Receita-Despesa'!$B:$AS,1,FALSE)</f>
        <v>Pessoal</v>
      </c>
    </row>
    <row r="18916" spans="1:12" x14ac:dyDescent="0.3">
      <c r="A18916" s="82" t="str">
        <f t="shared" si="590"/>
        <v>2020</v>
      </c>
      <c r="B18916" s="263" t="s">
        <v>2228</v>
      </c>
      <c r="C18916" s="264" t="s">
        <v>138</v>
      </c>
      <c r="D18916" s="74" t="str">
        <f t="shared" si="591"/>
        <v>mai/2020</v>
      </c>
      <c r="E18916" s="267">
        <v>43978</v>
      </c>
      <c r="F18916" s="285" t="s">
        <v>3376</v>
      </c>
      <c r="G18916" s="285" t="s">
        <v>2229</v>
      </c>
      <c r="H18916" s="268" t="s">
        <v>5003</v>
      </c>
      <c r="I18916" s="268" t="s">
        <v>130</v>
      </c>
      <c r="J18916" s="269">
        <v>-3927.84</v>
      </c>
      <c r="K18916" s="83" t="str">
        <f>IFERROR(IFERROR(VLOOKUP(I18916,'DE-PARA'!B:D,3,0),VLOOKUP(I18916,'DE-PARA'!C:D,2,0)),"NÃO ENCONTRADO")</f>
        <v>Rescisões Trabalhistas</v>
      </c>
      <c r="L18916" s="50" t="str">
        <f>VLOOKUP(K18916,'Base -Receita-Despesa'!$B:$AS,1,FALSE)</f>
        <v>Rescisões Trabalhistas</v>
      </c>
    </row>
    <row r="18917" spans="1:12" x14ac:dyDescent="0.3">
      <c r="A18917" s="82" t="str">
        <f t="shared" si="590"/>
        <v>2020</v>
      </c>
      <c r="B18917" s="263" t="s">
        <v>2228</v>
      </c>
      <c r="C18917" s="264" t="s">
        <v>138</v>
      </c>
      <c r="D18917" s="74" t="str">
        <f t="shared" si="591"/>
        <v>mai/2020</v>
      </c>
      <c r="E18917" s="267">
        <v>43978</v>
      </c>
      <c r="F18917" s="285" t="s">
        <v>3376</v>
      </c>
      <c r="G18917" s="285" t="s">
        <v>2229</v>
      </c>
      <c r="H18917" s="268" t="s">
        <v>5643</v>
      </c>
      <c r="I18917" s="268" t="s">
        <v>130</v>
      </c>
      <c r="J18917" s="269">
        <v>-5183.99</v>
      </c>
      <c r="K18917" s="83" t="str">
        <f>IFERROR(IFERROR(VLOOKUP(I18917,'DE-PARA'!B:D,3,0),VLOOKUP(I18917,'DE-PARA'!C:D,2,0)),"NÃO ENCONTRADO")</f>
        <v>Rescisões Trabalhistas</v>
      </c>
      <c r="L18917" s="50" t="str">
        <f>VLOOKUP(K18917,'Base -Receita-Despesa'!$B:$AS,1,FALSE)</f>
        <v>Rescisões Trabalhistas</v>
      </c>
    </row>
    <row r="18918" spans="1:12" x14ac:dyDescent="0.3">
      <c r="A18918" s="82" t="str">
        <f t="shared" si="590"/>
        <v>2020</v>
      </c>
      <c r="B18918" s="263" t="s">
        <v>2228</v>
      </c>
      <c r="C18918" s="264" t="s">
        <v>138</v>
      </c>
      <c r="D18918" s="74" t="str">
        <f t="shared" si="591"/>
        <v>mai/2020</v>
      </c>
      <c r="E18918" s="267">
        <v>43978</v>
      </c>
      <c r="F18918" s="285" t="s">
        <v>3376</v>
      </c>
      <c r="G18918" s="285" t="s">
        <v>2229</v>
      </c>
      <c r="H18918" s="268" t="s">
        <v>1258</v>
      </c>
      <c r="I18918" s="268" t="s">
        <v>130</v>
      </c>
      <c r="J18918" s="269">
        <v>-10290.540000000001</v>
      </c>
      <c r="K18918" s="83" t="str">
        <f>IFERROR(IFERROR(VLOOKUP(I18918,'DE-PARA'!B:D,3,0),VLOOKUP(I18918,'DE-PARA'!C:D,2,0)),"NÃO ENCONTRADO")</f>
        <v>Rescisões Trabalhistas</v>
      </c>
      <c r="L18918" s="50" t="str">
        <f>VLOOKUP(K18918,'Base -Receita-Despesa'!$B:$AS,1,FALSE)</f>
        <v>Rescisões Trabalhistas</v>
      </c>
    </row>
    <row r="18919" spans="1:12" x14ac:dyDescent="0.3">
      <c r="A18919" s="82" t="str">
        <f t="shared" si="590"/>
        <v>2020</v>
      </c>
      <c r="B18919" s="263" t="s">
        <v>2228</v>
      </c>
      <c r="C18919" s="264" t="s">
        <v>138</v>
      </c>
      <c r="D18919" s="74" t="str">
        <f t="shared" si="591"/>
        <v>mai/2020</v>
      </c>
      <c r="E18919" s="267">
        <v>43978</v>
      </c>
      <c r="F18919" s="285" t="s">
        <v>1261</v>
      </c>
      <c r="G18919" s="285" t="s">
        <v>2229</v>
      </c>
      <c r="H18919" s="268" t="s">
        <v>879</v>
      </c>
      <c r="I18919" s="268" t="s">
        <v>135</v>
      </c>
      <c r="J18919" s="268">
        <v>-10</v>
      </c>
      <c r="K18919" s="83" t="str">
        <f>IFERROR(IFERROR(VLOOKUP(I18919,'DE-PARA'!B:D,3,0),VLOOKUP(I18919,'DE-PARA'!C:D,2,0)),"NÃO ENCONTRADO")</f>
        <v>Outras Saídas</v>
      </c>
      <c r="L18919" s="50" t="str">
        <f>VLOOKUP(K18919,'Base -Receita-Despesa'!$B:$AS,1,FALSE)</f>
        <v>Outras Saídas</v>
      </c>
    </row>
    <row r="18920" spans="1:12" x14ac:dyDescent="0.3">
      <c r="A18920" s="82" t="str">
        <f t="shared" si="590"/>
        <v>2020</v>
      </c>
      <c r="B18920" s="263" t="s">
        <v>2228</v>
      </c>
      <c r="C18920" s="264" t="s">
        <v>138</v>
      </c>
      <c r="D18920" s="74" t="str">
        <f t="shared" si="591"/>
        <v>mai/2020</v>
      </c>
      <c r="E18920" s="267">
        <v>43978</v>
      </c>
      <c r="F18920" s="285" t="s">
        <v>1261</v>
      </c>
      <c r="G18920" s="285" t="s">
        <v>2229</v>
      </c>
      <c r="H18920" s="268" t="s">
        <v>879</v>
      </c>
      <c r="I18920" s="268" t="s">
        <v>135</v>
      </c>
      <c r="J18920" s="268">
        <v>-10</v>
      </c>
      <c r="K18920" s="83" t="str">
        <f>IFERROR(IFERROR(VLOOKUP(I18920,'DE-PARA'!B:D,3,0),VLOOKUP(I18920,'DE-PARA'!C:D,2,0)),"NÃO ENCONTRADO")</f>
        <v>Outras Saídas</v>
      </c>
      <c r="L18920" s="50" t="str">
        <f>VLOOKUP(K18920,'Base -Receita-Despesa'!$B:$AS,1,FALSE)</f>
        <v>Outras Saídas</v>
      </c>
    </row>
    <row r="18921" spans="1:12" x14ac:dyDescent="0.3">
      <c r="A18921" s="82" t="str">
        <f t="shared" si="590"/>
        <v>2020</v>
      </c>
      <c r="B18921" s="263" t="s">
        <v>2228</v>
      </c>
      <c r="C18921" s="264" t="s">
        <v>138</v>
      </c>
      <c r="D18921" s="74" t="str">
        <f t="shared" si="591"/>
        <v>mai/2020</v>
      </c>
      <c r="E18921" s="267">
        <v>43978</v>
      </c>
      <c r="F18921" s="285" t="s">
        <v>1261</v>
      </c>
      <c r="G18921" s="285" t="s">
        <v>2229</v>
      </c>
      <c r="H18921" s="268" t="s">
        <v>879</v>
      </c>
      <c r="I18921" s="268" t="s">
        <v>135</v>
      </c>
      <c r="J18921" s="268">
        <v>-10</v>
      </c>
      <c r="K18921" s="83" t="str">
        <f>IFERROR(IFERROR(VLOOKUP(I18921,'DE-PARA'!B:D,3,0),VLOOKUP(I18921,'DE-PARA'!C:D,2,0)),"NÃO ENCONTRADO")</f>
        <v>Outras Saídas</v>
      </c>
      <c r="L18921" s="50" t="str">
        <f>VLOOKUP(K18921,'Base -Receita-Despesa'!$B:$AS,1,FALSE)</f>
        <v>Outras Saídas</v>
      </c>
    </row>
    <row r="18922" spans="1:12" x14ac:dyDescent="0.3">
      <c r="A18922" s="82" t="str">
        <f t="shared" ref="A18922:A18985" si="592">IF(K18922="NÃO ENCONTRADO",0,RIGHT(D18922,4))</f>
        <v>2020</v>
      </c>
      <c r="B18922" s="263" t="s">
        <v>5091</v>
      </c>
      <c r="C18922" s="264" t="s">
        <v>138</v>
      </c>
      <c r="D18922" s="74" t="str">
        <f t="shared" si="591"/>
        <v>mai/2020</v>
      </c>
      <c r="E18922" s="267">
        <v>43978</v>
      </c>
      <c r="F18922" s="285" t="s">
        <v>5127</v>
      </c>
      <c r="G18922" s="285" t="s">
        <v>2229</v>
      </c>
      <c r="H18922" s="268" t="s">
        <v>2251</v>
      </c>
      <c r="I18922" s="268" t="s">
        <v>126</v>
      </c>
      <c r="J18922" s="269">
        <v>-500000</v>
      </c>
      <c r="K18922" s="83" t="str">
        <f>IFERROR(IFERROR(VLOOKUP(I18922,'DE-PARA'!B:D,3,0),VLOOKUP(I18922,'DE-PARA'!C:D,2,0)),"NÃO ENCONTRADO")</f>
        <v>TEV – Transferências Entre Contas (Entradas)</v>
      </c>
      <c r="L18922" s="50" t="str">
        <f>VLOOKUP(K18922,'Base -Receita-Despesa'!$B:$AS,1,FALSE)</f>
        <v>TEV – Transferências Entre Contas (Entradas)</v>
      </c>
    </row>
    <row r="18923" spans="1:12" x14ac:dyDescent="0.3">
      <c r="A18923" s="82" t="str">
        <f t="shared" si="592"/>
        <v>2020</v>
      </c>
      <c r="B18923" s="263" t="s">
        <v>5091</v>
      </c>
      <c r="C18923" s="264" t="s">
        <v>138</v>
      </c>
      <c r="D18923" s="74" t="str">
        <f t="shared" si="591"/>
        <v>mai/2020</v>
      </c>
      <c r="E18923" s="267">
        <v>43978</v>
      </c>
      <c r="F18923" s="285" t="s">
        <v>1070</v>
      </c>
      <c r="G18923" s="285" t="s">
        <v>2229</v>
      </c>
      <c r="H18923" s="268" t="s">
        <v>1071</v>
      </c>
      <c r="I18923" s="268" t="s">
        <v>2237</v>
      </c>
      <c r="J18923" s="269">
        <v>298759.45</v>
      </c>
      <c r="K18923" s="83" t="str">
        <f>IFERROR(IFERROR(VLOOKUP(I18923,'DE-PARA'!B:D,3,0),VLOOKUP(I18923,'DE-PARA'!C:D,2,0)),"NÃO ENCONTRADO")</f>
        <v>Entrada Conta Aplicação (+)</v>
      </c>
      <c r="L18923" s="50" t="str">
        <f>VLOOKUP(K18923,'Base -Receita-Despesa'!$B:$AS,1,FALSE)</f>
        <v>ENTRADA CONTA APLICAÇÃO (+)</v>
      </c>
    </row>
    <row r="18924" spans="1:12" x14ac:dyDescent="0.3">
      <c r="A18924" s="82" t="str">
        <f t="shared" si="592"/>
        <v>2020</v>
      </c>
      <c r="B18924" s="263" t="s">
        <v>5091</v>
      </c>
      <c r="C18924" s="264" t="s">
        <v>138</v>
      </c>
      <c r="D18924" s="74" t="str">
        <f t="shared" si="591"/>
        <v>mai/2020</v>
      </c>
      <c r="E18924" s="267">
        <v>43978</v>
      </c>
      <c r="F18924" s="285" t="s">
        <v>5181</v>
      </c>
      <c r="G18924" s="285" t="s">
        <v>2229</v>
      </c>
      <c r="H18924" s="268" t="s">
        <v>5644</v>
      </c>
      <c r="I18924" s="268" t="s">
        <v>2171</v>
      </c>
      <c r="J18924" s="269">
        <v>4914.68</v>
      </c>
      <c r="K18924" s="83" t="str">
        <f>IFERROR(IFERROR(VLOOKUP(I18924,'DE-PARA'!B:D,3,0),VLOOKUP(I18924,'DE-PARA'!C:D,2,0)),"NÃO ENCONTRADO")</f>
        <v>Rendimentos sobre Aplicações Financeiras</v>
      </c>
      <c r="L18924" s="50" t="str">
        <f>VLOOKUP(K18924,'Base -Receita-Despesa'!$B:$AS,1,FALSE)</f>
        <v>Rendimentos sobre Aplicações Financeiras</v>
      </c>
    </row>
    <row r="18925" spans="1:12" x14ac:dyDescent="0.3">
      <c r="A18925" s="82" t="str">
        <f t="shared" si="592"/>
        <v>2020</v>
      </c>
      <c r="B18925" s="263" t="s">
        <v>2228</v>
      </c>
      <c r="C18925" s="264" t="s">
        <v>138</v>
      </c>
      <c r="D18925" s="74" t="str">
        <f t="shared" si="591"/>
        <v>mai/2020</v>
      </c>
      <c r="E18925" s="267">
        <v>43979</v>
      </c>
      <c r="F18925" s="285">
        <v>74538</v>
      </c>
      <c r="G18925" s="285" t="s">
        <v>2238</v>
      </c>
      <c r="H18925" s="268" t="s">
        <v>5602</v>
      </c>
      <c r="I18925" s="268" t="s">
        <v>2183</v>
      </c>
      <c r="J18925" s="268">
        <v>-852.97</v>
      </c>
      <c r="K18925" s="83" t="str">
        <f>IFERROR(IFERROR(VLOOKUP(I18925,'DE-PARA'!B:D,3,0),VLOOKUP(I18925,'DE-PARA'!C:D,2,0)),"NÃO ENCONTRADO")</f>
        <v>Materiais</v>
      </c>
      <c r="L18925" s="50" t="str">
        <f>VLOOKUP(K18925,'Base -Receita-Despesa'!$B:$AS,1,FALSE)</f>
        <v>Materiais</v>
      </c>
    </row>
    <row r="18926" spans="1:12" x14ac:dyDescent="0.3">
      <c r="A18926" s="82" t="str">
        <f t="shared" si="592"/>
        <v>2020</v>
      </c>
      <c r="B18926" s="263" t="s">
        <v>2228</v>
      </c>
      <c r="C18926" s="264" t="s">
        <v>138</v>
      </c>
      <c r="D18926" s="74" t="str">
        <f t="shared" si="591"/>
        <v>mai/2020</v>
      </c>
      <c r="E18926" s="267">
        <v>43979</v>
      </c>
      <c r="F18926" s="285">
        <v>74539</v>
      </c>
      <c r="G18926" s="285" t="s">
        <v>2238</v>
      </c>
      <c r="H18926" s="268" t="s">
        <v>5602</v>
      </c>
      <c r="I18926" s="268" t="s">
        <v>2183</v>
      </c>
      <c r="J18926" s="268">
        <v>-49.59</v>
      </c>
      <c r="K18926" s="83" t="str">
        <f>IFERROR(IFERROR(VLOOKUP(I18926,'DE-PARA'!B:D,3,0),VLOOKUP(I18926,'DE-PARA'!C:D,2,0)),"NÃO ENCONTRADO")</f>
        <v>Materiais</v>
      </c>
      <c r="L18926" s="50" t="str">
        <f>VLOOKUP(K18926,'Base -Receita-Despesa'!$B:$AS,1,FALSE)</f>
        <v>Materiais</v>
      </c>
    </row>
    <row r="18927" spans="1:12" x14ac:dyDescent="0.3">
      <c r="A18927" s="82" t="str">
        <f t="shared" si="592"/>
        <v>2020</v>
      </c>
      <c r="B18927" s="263" t="s">
        <v>2228</v>
      </c>
      <c r="C18927" s="264" t="s">
        <v>138</v>
      </c>
      <c r="D18927" s="74" t="str">
        <f t="shared" si="591"/>
        <v>mai/2020</v>
      </c>
      <c r="E18927" s="267">
        <v>43979</v>
      </c>
      <c r="F18927" s="285">
        <v>42142</v>
      </c>
      <c r="G18927" s="285" t="s">
        <v>2229</v>
      </c>
      <c r="H18927" s="268" t="s">
        <v>5336</v>
      </c>
      <c r="I18927" s="268" t="s">
        <v>120</v>
      </c>
      <c r="J18927" s="269">
        <v>-4000.01</v>
      </c>
      <c r="K18927" s="83" t="str">
        <f>IFERROR(IFERROR(VLOOKUP(I18927,'DE-PARA'!B:D,3,0),VLOOKUP(I18927,'DE-PARA'!C:D,2,0)),"NÃO ENCONTRADO")</f>
        <v>Serviços</v>
      </c>
      <c r="L18927" s="50" t="str">
        <f>VLOOKUP(K18927,'Base -Receita-Despesa'!$B:$AS,1,FALSE)</f>
        <v>Serviços</v>
      </c>
    </row>
    <row r="18928" spans="1:12" x14ac:dyDescent="0.3">
      <c r="A18928" s="82" t="str">
        <f t="shared" si="592"/>
        <v>2020</v>
      </c>
      <c r="B18928" s="263" t="s">
        <v>2228</v>
      </c>
      <c r="C18928" s="264" t="s">
        <v>138</v>
      </c>
      <c r="D18928" s="74" t="str">
        <f t="shared" si="591"/>
        <v>mai/2020</v>
      </c>
      <c r="E18928" s="267">
        <v>43979</v>
      </c>
      <c r="F18928" s="285" t="s">
        <v>4412</v>
      </c>
      <c r="G18928" s="285" t="s">
        <v>2229</v>
      </c>
      <c r="H18928" s="268" t="s">
        <v>5645</v>
      </c>
      <c r="I18928" s="268" t="s">
        <v>130</v>
      </c>
      <c r="J18928" s="268">
        <v>-127.68</v>
      </c>
      <c r="K18928" s="83" t="str">
        <f>IFERROR(IFERROR(VLOOKUP(I18928,'DE-PARA'!B:D,3,0),VLOOKUP(I18928,'DE-PARA'!C:D,2,0)),"NÃO ENCONTRADO")</f>
        <v>Rescisões Trabalhistas</v>
      </c>
      <c r="L18928" s="50" t="str">
        <f>VLOOKUP(K18928,'Base -Receita-Despesa'!$B:$AS,1,FALSE)</f>
        <v>Rescisões Trabalhistas</v>
      </c>
    </row>
    <row r="18929" spans="1:12" x14ac:dyDescent="0.3">
      <c r="A18929" s="82" t="str">
        <f t="shared" si="592"/>
        <v>2020</v>
      </c>
      <c r="B18929" s="263" t="s">
        <v>2228</v>
      </c>
      <c r="C18929" s="264" t="s">
        <v>138</v>
      </c>
      <c r="D18929" s="74" t="str">
        <f t="shared" si="591"/>
        <v>mai/2020</v>
      </c>
      <c r="E18929" s="267">
        <v>43979</v>
      </c>
      <c r="F18929" s="285" t="s">
        <v>3376</v>
      </c>
      <c r="G18929" s="285" t="s">
        <v>2229</v>
      </c>
      <c r="H18929" s="268" t="s">
        <v>2405</v>
      </c>
      <c r="I18929" s="268" t="s">
        <v>130</v>
      </c>
      <c r="J18929" s="269">
        <v>-1165.71</v>
      </c>
      <c r="K18929" s="83" t="str">
        <f>IFERROR(IFERROR(VLOOKUP(I18929,'DE-PARA'!B:D,3,0),VLOOKUP(I18929,'DE-PARA'!C:D,2,0)),"NÃO ENCONTRADO")</f>
        <v>Rescisões Trabalhistas</v>
      </c>
      <c r="L18929" s="50" t="str">
        <f>VLOOKUP(K18929,'Base -Receita-Despesa'!$B:$AS,1,FALSE)</f>
        <v>Rescisões Trabalhistas</v>
      </c>
    </row>
    <row r="18930" spans="1:12" x14ac:dyDescent="0.3">
      <c r="A18930" s="82" t="str">
        <f t="shared" si="592"/>
        <v>2020</v>
      </c>
      <c r="B18930" s="263" t="s">
        <v>2228</v>
      </c>
      <c r="C18930" s="264" t="s">
        <v>138</v>
      </c>
      <c r="D18930" s="74" t="str">
        <f t="shared" si="591"/>
        <v>mai/2020</v>
      </c>
      <c r="E18930" s="267">
        <v>43979</v>
      </c>
      <c r="F18930" s="285" t="s">
        <v>3376</v>
      </c>
      <c r="G18930" s="285" t="s">
        <v>2229</v>
      </c>
      <c r="H18930" s="268" t="s">
        <v>5209</v>
      </c>
      <c r="I18930" s="268" t="s">
        <v>130</v>
      </c>
      <c r="J18930" s="269">
        <v>-1000.49</v>
      </c>
      <c r="K18930" s="83" t="str">
        <f>IFERROR(IFERROR(VLOOKUP(I18930,'DE-PARA'!B:D,3,0),VLOOKUP(I18930,'DE-PARA'!C:D,2,0)),"NÃO ENCONTRADO")</f>
        <v>Rescisões Trabalhistas</v>
      </c>
      <c r="L18930" s="50" t="str">
        <f>VLOOKUP(K18930,'Base -Receita-Despesa'!$B:$AS,1,FALSE)</f>
        <v>Rescisões Trabalhistas</v>
      </c>
    </row>
    <row r="18931" spans="1:12" x14ac:dyDescent="0.3">
      <c r="A18931" s="82" t="str">
        <f t="shared" si="592"/>
        <v>2020</v>
      </c>
      <c r="B18931" s="263" t="s">
        <v>2228</v>
      </c>
      <c r="C18931" s="264" t="s">
        <v>138</v>
      </c>
      <c r="D18931" s="74" t="str">
        <f t="shared" si="591"/>
        <v>mai/2020</v>
      </c>
      <c r="E18931" s="267">
        <v>43979</v>
      </c>
      <c r="F18931" s="285" t="s">
        <v>1261</v>
      </c>
      <c r="G18931" s="285" t="s">
        <v>2229</v>
      </c>
      <c r="H18931" s="268" t="s">
        <v>879</v>
      </c>
      <c r="I18931" s="268" t="s">
        <v>135</v>
      </c>
      <c r="J18931" s="268">
        <v>-10</v>
      </c>
      <c r="K18931" s="83" t="str">
        <f>IFERROR(IFERROR(VLOOKUP(I18931,'DE-PARA'!B:D,3,0),VLOOKUP(I18931,'DE-PARA'!C:D,2,0)),"NÃO ENCONTRADO")</f>
        <v>Outras Saídas</v>
      </c>
      <c r="L18931" s="50" t="str">
        <f>VLOOKUP(K18931,'Base -Receita-Despesa'!$B:$AS,1,FALSE)</f>
        <v>Outras Saídas</v>
      </c>
    </row>
    <row r="18932" spans="1:12" x14ac:dyDescent="0.3">
      <c r="A18932" s="82" t="str">
        <f t="shared" si="592"/>
        <v>2020</v>
      </c>
      <c r="B18932" s="263" t="s">
        <v>2228</v>
      </c>
      <c r="C18932" s="264" t="s">
        <v>138</v>
      </c>
      <c r="D18932" s="74" t="str">
        <f t="shared" si="591"/>
        <v>mai/2020</v>
      </c>
      <c r="E18932" s="267">
        <v>43979</v>
      </c>
      <c r="F18932" s="285" t="s">
        <v>1261</v>
      </c>
      <c r="G18932" s="285" t="s">
        <v>2229</v>
      </c>
      <c r="H18932" s="268" t="s">
        <v>262</v>
      </c>
      <c r="I18932" s="268" t="s">
        <v>135</v>
      </c>
      <c r="J18932" s="268">
        <v>-6.15</v>
      </c>
      <c r="K18932" s="83" t="str">
        <f>IFERROR(IFERROR(VLOOKUP(I18932,'DE-PARA'!B:D,3,0),VLOOKUP(I18932,'DE-PARA'!C:D,2,0)),"NÃO ENCONTRADO")</f>
        <v>Outras Saídas</v>
      </c>
      <c r="L18932" s="50" t="str">
        <f>VLOOKUP(K18932,'Base -Receita-Despesa'!$B:$AS,1,FALSE)</f>
        <v>Outras Saídas</v>
      </c>
    </row>
    <row r="18933" spans="1:12" x14ac:dyDescent="0.3">
      <c r="A18933" s="82" t="str">
        <f t="shared" si="592"/>
        <v>2020</v>
      </c>
      <c r="B18933" s="263" t="s">
        <v>2228</v>
      </c>
      <c r="C18933" s="264" t="s">
        <v>138</v>
      </c>
      <c r="D18933" s="74" t="str">
        <f t="shared" si="591"/>
        <v>mai/2020</v>
      </c>
      <c r="E18933" s="267">
        <v>43980</v>
      </c>
      <c r="F18933" s="285" t="s">
        <v>1267</v>
      </c>
      <c r="G18933" s="285" t="s">
        <v>2229</v>
      </c>
      <c r="H18933" s="268" t="s">
        <v>5576</v>
      </c>
      <c r="I18933" s="268" t="s">
        <v>160</v>
      </c>
      <c r="J18933" s="268">
        <v>298</v>
      </c>
      <c r="K18933" s="83" t="str">
        <f>IFERROR(IFERROR(VLOOKUP(I18933,'DE-PARA'!B:D,3,0),VLOOKUP(I18933,'DE-PARA'!C:D,2,0)),"NÃO ENCONTRADO")</f>
        <v>Outras Saídas</v>
      </c>
      <c r="L18933" s="50" t="str">
        <f>VLOOKUP(K18933,'Base -Receita-Despesa'!$B:$AS,1,FALSE)</f>
        <v>Outras Saídas</v>
      </c>
    </row>
    <row r="18934" spans="1:12" x14ac:dyDescent="0.3">
      <c r="A18934" s="82" t="str">
        <f t="shared" si="592"/>
        <v>2020</v>
      </c>
      <c r="B18934" s="263" t="s">
        <v>2228</v>
      </c>
      <c r="C18934" s="264" t="s">
        <v>138</v>
      </c>
      <c r="D18934" s="74" t="str">
        <f t="shared" si="591"/>
        <v>mai/2020</v>
      </c>
      <c r="E18934" s="267">
        <v>43980</v>
      </c>
      <c r="F18934" s="285">
        <v>916655</v>
      </c>
      <c r="G18934" s="285" t="s">
        <v>2229</v>
      </c>
      <c r="H18934" s="268" t="s">
        <v>2424</v>
      </c>
      <c r="I18934" s="268" t="s">
        <v>2181</v>
      </c>
      <c r="J18934" s="269">
        <v>-3124.5</v>
      </c>
      <c r="K18934" s="83" t="str">
        <f>IFERROR(IFERROR(VLOOKUP(I18934,'DE-PARA'!B:D,3,0),VLOOKUP(I18934,'DE-PARA'!C:D,2,0)),"NÃO ENCONTRADO")</f>
        <v>Materiais</v>
      </c>
      <c r="L18934" s="50" t="str">
        <f>VLOOKUP(K18934,'Base -Receita-Despesa'!$B:$AS,1,FALSE)</f>
        <v>Materiais</v>
      </c>
    </row>
    <row r="18935" spans="1:12" x14ac:dyDescent="0.3">
      <c r="A18935" s="82" t="str">
        <f t="shared" si="592"/>
        <v>2020</v>
      </c>
      <c r="B18935" s="263" t="s">
        <v>2228</v>
      </c>
      <c r="C18935" s="264" t="s">
        <v>138</v>
      </c>
      <c r="D18935" s="74" t="str">
        <f t="shared" si="591"/>
        <v>mai/2020</v>
      </c>
      <c r="E18935" s="267">
        <v>43980</v>
      </c>
      <c r="F18935" s="285">
        <v>37722</v>
      </c>
      <c r="G18935" s="285" t="s">
        <v>2229</v>
      </c>
      <c r="H18935" s="268" t="s">
        <v>2231</v>
      </c>
      <c r="I18935" s="268" t="s">
        <v>2181</v>
      </c>
      <c r="J18935" s="268">
        <v>-978.5</v>
      </c>
      <c r="K18935" s="83" t="str">
        <f>IFERROR(IFERROR(VLOOKUP(I18935,'DE-PARA'!B:D,3,0),VLOOKUP(I18935,'DE-PARA'!C:D,2,0)),"NÃO ENCONTRADO")</f>
        <v>Materiais</v>
      </c>
      <c r="L18935" s="50" t="str">
        <f>VLOOKUP(K18935,'Base -Receita-Despesa'!$B:$AS,1,FALSE)</f>
        <v>Materiais</v>
      </c>
    </row>
    <row r="18936" spans="1:12" x14ac:dyDescent="0.3">
      <c r="A18936" s="82" t="str">
        <f t="shared" si="592"/>
        <v>2020</v>
      </c>
      <c r="B18936" s="263" t="s">
        <v>2228</v>
      </c>
      <c r="C18936" s="264" t="s">
        <v>138</v>
      </c>
      <c r="D18936" s="74" t="str">
        <f t="shared" si="591"/>
        <v>mai/2020</v>
      </c>
      <c r="E18936" s="267">
        <v>43980</v>
      </c>
      <c r="F18936" s="285" t="s">
        <v>5181</v>
      </c>
      <c r="G18936" s="285" t="s">
        <v>2229</v>
      </c>
      <c r="H18936" s="268" t="s">
        <v>5644</v>
      </c>
      <c r="I18936" s="268" t="s">
        <v>2171</v>
      </c>
      <c r="J18936" s="269">
        <v>4574.62</v>
      </c>
      <c r="K18936" s="83" t="str">
        <f>IFERROR(IFERROR(VLOOKUP(I18936,'DE-PARA'!B:D,3,0),VLOOKUP(I18936,'DE-PARA'!C:D,2,0)),"NÃO ENCONTRADO")</f>
        <v>Rendimentos sobre Aplicações Financeiras</v>
      </c>
      <c r="L18936" s="50" t="str">
        <f>VLOOKUP(K18936,'Base -Receita-Despesa'!$B:$AS,1,FALSE)</f>
        <v>Rendimentos sobre Aplicações Financeiras</v>
      </c>
    </row>
    <row r="18937" spans="1:12" x14ac:dyDescent="0.3">
      <c r="A18937" s="82" t="str">
        <f t="shared" si="592"/>
        <v>2020</v>
      </c>
      <c r="B18937" s="263" t="s">
        <v>2228</v>
      </c>
      <c r="C18937" s="264" t="s">
        <v>138</v>
      </c>
      <c r="D18937" s="74" t="str">
        <f t="shared" si="591"/>
        <v>jun/2020</v>
      </c>
      <c r="E18937" s="267">
        <v>43983</v>
      </c>
      <c r="F18937" s="285" t="s">
        <v>2326</v>
      </c>
      <c r="G18937" s="285" t="s">
        <v>2229</v>
      </c>
      <c r="H18937" s="268" t="s">
        <v>5605</v>
      </c>
      <c r="I18937" s="268" t="s">
        <v>2209</v>
      </c>
      <c r="J18937" s="268">
        <v>439.84</v>
      </c>
      <c r="K18937" s="83" t="str">
        <f>IFERROR(IFERROR(VLOOKUP(I18937,'DE-PARA'!B:D,3,0),VLOOKUP(I18937,'DE-PARA'!C:D,2,0)),"NÃO ENCONTRADO")</f>
        <v>Despesas com Viagens</v>
      </c>
      <c r="L18937" s="50" t="str">
        <f>VLOOKUP(K18937,'Base -Receita-Despesa'!$B:$AS,1,FALSE)</f>
        <v>Despesas com Viagens</v>
      </c>
    </row>
    <row r="18938" spans="1:12" x14ac:dyDescent="0.3">
      <c r="A18938" s="82" t="str">
        <f t="shared" si="592"/>
        <v>2020</v>
      </c>
      <c r="B18938" s="263" t="s">
        <v>2228</v>
      </c>
      <c r="C18938" s="264" t="s">
        <v>138</v>
      </c>
      <c r="D18938" s="74" t="str">
        <f t="shared" si="591"/>
        <v>jun/2020</v>
      </c>
      <c r="E18938" s="267">
        <v>43983</v>
      </c>
      <c r="F18938" s="285">
        <v>1325</v>
      </c>
      <c r="G18938" s="285" t="s">
        <v>2229</v>
      </c>
      <c r="H18938" s="268" t="s">
        <v>5646</v>
      </c>
      <c r="I18938" s="268" t="s">
        <v>157</v>
      </c>
      <c r="J18938" s="269">
        <v>-1159.6600000000001</v>
      </c>
      <c r="K18938" s="83" t="str">
        <f>IFERROR(IFERROR(VLOOKUP(I18938,'DE-PARA'!B:D,3,0),VLOOKUP(I18938,'DE-PARA'!C:D,2,0)),"NÃO ENCONTRADO")</f>
        <v>Materiais</v>
      </c>
      <c r="L18938" s="50" t="str">
        <f>VLOOKUP(K18938,'Base -Receita-Despesa'!$B:$AS,1,FALSE)</f>
        <v>Materiais</v>
      </c>
    </row>
    <row r="18939" spans="1:12" x14ac:dyDescent="0.3">
      <c r="A18939" s="82" t="str">
        <f t="shared" si="592"/>
        <v>2020</v>
      </c>
      <c r="B18939" s="263" t="s">
        <v>2228</v>
      </c>
      <c r="C18939" s="264" t="s">
        <v>138</v>
      </c>
      <c r="D18939" s="74" t="str">
        <f t="shared" si="591"/>
        <v>jun/2020</v>
      </c>
      <c r="E18939" s="267">
        <v>43983</v>
      </c>
      <c r="F18939" s="285">
        <v>1326</v>
      </c>
      <c r="G18939" s="285" t="s">
        <v>2229</v>
      </c>
      <c r="H18939" s="268" t="s">
        <v>3467</v>
      </c>
      <c r="I18939" s="268" t="s">
        <v>157</v>
      </c>
      <c r="J18939" s="269">
        <v>-4989.6400000000003</v>
      </c>
      <c r="K18939" s="83" t="str">
        <f>IFERROR(IFERROR(VLOOKUP(I18939,'DE-PARA'!B:D,3,0),VLOOKUP(I18939,'DE-PARA'!C:D,2,0)),"NÃO ENCONTRADO")</f>
        <v>Materiais</v>
      </c>
      <c r="L18939" s="50" t="str">
        <f>VLOOKUP(K18939,'Base -Receita-Despesa'!$B:$AS,1,FALSE)</f>
        <v>Materiais</v>
      </c>
    </row>
    <row r="18940" spans="1:12" x14ac:dyDescent="0.3">
      <c r="A18940" s="82" t="str">
        <f t="shared" si="592"/>
        <v>2020</v>
      </c>
      <c r="B18940" s="263" t="s">
        <v>2228</v>
      </c>
      <c r="C18940" s="264" t="s">
        <v>138</v>
      </c>
      <c r="D18940" s="74" t="str">
        <f t="shared" si="591"/>
        <v>jun/2020</v>
      </c>
      <c r="E18940" s="267">
        <v>43983</v>
      </c>
      <c r="F18940" s="285">
        <v>1324</v>
      </c>
      <c r="G18940" s="285" t="s">
        <v>2229</v>
      </c>
      <c r="H18940" s="268" t="s">
        <v>3467</v>
      </c>
      <c r="I18940" s="268" t="s">
        <v>157</v>
      </c>
      <c r="J18940" s="269">
        <v>-2536.61</v>
      </c>
      <c r="K18940" s="83" t="str">
        <f>IFERROR(IFERROR(VLOOKUP(I18940,'DE-PARA'!B:D,3,0),VLOOKUP(I18940,'DE-PARA'!C:D,2,0)),"NÃO ENCONTRADO")</f>
        <v>Materiais</v>
      </c>
      <c r="L18940" s="50" t="str">
        <f>VLOOKUP(K18940,'Base -Receita-Despesa'!$B:$AS,1,FALSE)</f>
        <v>Materiais</v>
      </c>
    </row>
    <row r="18941" spans="1:12" x14ac:dyDescent="0.3">
      <c r="A18941" s="82" t="str">
        <f t="shared" si="592"/>
        <v>2020</v>
      </c>
      <c r="B18941" s="263" t="s">
        <v>2228</v>
      </c>
      <c r="C18941" s="264" t="s">
        <v>138</v>
      </c>
      <c r="D18941" s="74" t="str">
        <f t="shared" si="591"/>
        <v>jun/2020</v>
      </c>
      <c r="E18941" s="267">
        <v>43983</v>
      </c>
      <c r="F18941" s="285">
        <v>26439</v>
      </c>
      <c r="G18941" s="285" t="s">
        <v>2229</v>
      </c>
      <c r="H18941" s="268" t="s">
        <v>4591</v>
      </c>
      <c r="I18941" s="268" t="s">
        <v>151</v>
      </c>
      <c r="J18941" s="268">
        <v>-425</v>
      </c>
      <c r="K18941" s="83" t="str">
        <f>IFERROR(IFERROR(VLOOKUP(I18941,'DE-PARA'!B:D,3,0),VLOOKUP(I18941,'DE-PARA'!C:D,2,0)),"NÃO ENCONTRADO")</f>
        <v>Concessionárias (água, luz e telefone)</v>
      </c>
      <c r="L18941" s="50" t="str">
        <f>VLOOKUP(K18941,'Base -Receita-Despesa'!$B:$AS,1,FALSE)</f>
        <v>Concessionárias (água, luz e telefone)</v>
      </c>
    </row>
    <row r="18942" spans="1:12" x14ac:dyDescent="0.3">
      <c r="A18942" s="82" t="str">
        <f t="shared" si="592"/>
        <v>2020</v>
      </c>
      <c r="B18942" s="263" t="s">
        <v>2228</v>
      </c>
      <c r="C18942" s="264" t="s">
        <v>138</v>
      </c>
      <c r="D18942" s="74" t="str">
        <f t="shared" si="591"/>
        <v>jun/2020</v>
      </c>
      <c r="E18942" s="267">
        <v>43983</v>
      </c>
      <c r="F18942" s="285">
        <v>26439</v>
      </c>
      <c r="G18942" s="285" t="s">
        <v>2229</v>
      </c>
      <c r="H18942" s="268" t="s">
        <v>4591</v>
      </c>
      <c r="I18942" s="268" t="s">
        <v>151</v>
      </c>
      <c r="J18942" s="268">
        <v>-59.5</v>
      </c>
      <c r="K18942" s="83" t="str">
        <f>IFERROR(IFERROR(VLOOKUP(I18942,'DE-PARA'!B:D,3,0),VLOOKUP(I18942,'DE-PARA'!C:D,2,0)),"NÃO ENCONTRADO")</f>
        <v>Concessionárias (água, luz e telefone)</v>
      </c>
      <c r="L18942" s="50" t="str">
        <f>VLOOKUP(K18942,'Base -Receita-Despesa'!$B:$AS,1,FALSE)</f>
        <v>Concessionárias (água, luz e telefone)</v>
      </c>
    </row>
    <row r="18943" spans="1:12" x14ac:dyDescent="0.3">
      <c r="A18943" s="82" t="str">
        <f t="shared" si="592"/>
        <v>2020</v>
      </c>
      <c r="B18943" s="263" t="s">
        <v>2228</v>
      </c>
      <c r="C18943" s="264" t="s">
        <v>138</v>
      </c>
      <c r="D18943" s="74" t="str">
        <f t="shared" si="591"/>
        <v>jun/2020</v>
      </c>
      <c r="E18943" s="267">
        <v>43983</v>
      </c>
      <c r="F18943" s="285">
        <v>7799</v>
      </c>
      <c r="G18943" s="285" t="s">
        <v>2229</v>
      </c>
      <c r="H18943" s="268" t="s">
        <v>4691</v>
      </c>
      <c r="I18943" s="268" t="s">
        <v>2207</v>
      </c>
      <c r="J18943" s="269">
        <v>-3500</v>
      </c>
      <c r="K18943" s="83" t="str">
        <f>IFERROR(IFERROR(VLOOKUP(I18943,'DE-PARA'!B:D,3,0),VLOOKUP(I18943,'DE-PARA'!C:D,2,0)),"NÃO ENCONTRADO")</f>
        <v>Serviços</v>
      </c>
      <c r="L18943" s="50" t="str">
        <f>VLOOKUP(K18943,'Base -Receita-Despesa'!$B:$AS,1,FALSE)</f>
        <v>Serviços</v>
      </c>
    </row>
    <row r="18944" spans="1:12" x14ac:dyDescent="0.3">
      <c r="A18944" s="82" t="str">
        <f t="shared" si="592"/>
        <v>2020</v>
      </c>
      <c r="B18944" s="263" t="s">
        <v>2228</v>
      </c>
      <c r="C18944" s="264" t="s">
        <v>138</v>
      </c>
      <c r="D18944" s="74" t="str">
        <f t="shared" si="591"/>
        <v>jun/2020</v>
      </c>
      <c r="E18944" s="267">
        <v>43983</v>
      </c>
      <c r="F18944" s="285">
        <v>20853</v>
      </c>
      <c r="G18944" s="285" t="s">
        <v>2229</v>
      </c>
      <c r="H18944" s="268" t="s">
        <v>4876</v>
      </c>
      <c r="I18944" s="268" t="s">
        <v>2204</v>
      </c>
      <c r="J18944" s="269">
        <v>-3073</v>
      </c>
      <c r="K18944" s="83" t="str">
        <f>IFERROR(IFERROR(VLOOKUP(I18944,'DE-PARA'!B:D,3,0),VLOOKUP(I18944,'DE-PARA'!C:D,2,0)),"NÃO ENCONTRADO")</f>
        <v>Serviços</v>
      </c>
      <c r="L18944" s="50" t="str">
        <f>VLOOKUP(K18944,'Base -Receita-Despesa'!$B:$AS,1,FALSE)</f>
        <v>Serviços</v>
      </c>
    </row>
    <row r="18945" spans="1:12" x14ac:dyDescent="0.3">
      <c r="A18945" s="82" t="str">
        <f t="shared" si="592"/>
        <v>2020</v>
      </c>
      <c r="B18945" s="263" t="s">
        <v>2228</v>
      </c>
      <c r="C18945" s="264" t="s">
        <v>138</v>
      </c>
      <c r="D18945" s="74" t="str">
        <f t="shared" si="591"/>
        <v>jun/2020</v>
      </c>
      <c r="E18945" s="267">
        <v>43983</v>
      </c>
      <c r="F18945" s="285">
        <v>896</v>
      </c>
      <c r="G18945" s="285" t="s">
        <v>2229</v>
      </c>
      <c r="H18945" s="268" t="s">
        <v>5647</v>
      </c>
      <c r="I18945" s="268" t="s">
        <v>157</v>
      </c>
      <c r="J18945" s="268">
        <v>-930</v>
      </c>
      <c r="K18945" s="83" t="str">
        <f>IFERROR(IFERROR(VLOOKUP(I18945,'DE-PARA'!B:D,3,0),VLOOKUP(I18945,'DE-PARA'!C:D,2,0)),"NÃO ENCONTRADO")</f>
        <v>Materiais</v>
      </c>
      <c r="L18945" s="50" t="str">
        <f>VLOOKUP(K18945,'Base -Receita-Despesa'!$B:$AS,1,FALSE)</f>
        <v>Materiais</v>
      </c>
    </row>
    <row r="18946" spans="1:12" x14ac:dyDescent="0.3">
      <c r="A18946" s="82" t="str">
        <f t="shared" si="592"/>
        <v>2020</v>
      </c>
      <c r="B18946" s="263" t="s">
        <v>2228</v>
      </c>
      <c r="C18946" s="264" t="s">
        <v>138</v>
      </c>
      <c r="D18946" s="74" t="str">
        <f t="shared" si="591"/>
        <v>jun/2020</v>
      </c>
      <c r="E18946" s="267">
        <v>43983</v>
      </c>
      <c r="F18946" s="285" t="s">
        <v>1070</v>
      </c>
      <c r="G18946" s="285" t="s">
        <v>2229</v>
      </c>
      <c r="H18946" s="268" t="s">
        <v>1071</v>
      </c>
      <c r="I18946" s="268" t="s">
        <v>2237</v>
      </c>
      <c r="J18946" s="269">
        <v>9958.02</v>
      </c>
      <c r="K18946" s="83" t="str">
        <f>IFERROR(IFERROR(VLOOKUP(I18946,'DE-PARA'!B:D,3,0),VLOOKUP(I18946,'DE-PARA'!C:D,2,0)),"NÃO ENCONTRADO")</f>
        <v>Entrada Conta Aplicação (+)</v>
      </c>
      <c r="L18946" s="50" t="str">
        <f>VLOOKUP(K18946,'Base -Receita-Despesa'!$B:$AS,1,FALSE)</f>
        <v>ENTRADA CONTA APLICAÇÃO (+)</v>
      </c>
    </row>
    <row r="18947" spans="1:12" x14ac:dyDescent="0.3">
      <c r="A18947" s="82" t="str">
        <f t="shared" si="592"/>
        <v>2020</v>
      </c>
      <c r="B18947" s="263" t="s">
        <v>2228</v>
      </c>
      <c r="C18947" s="264" t="s">
        <v>138</v>
      </c>
      <c r="D18947" s="74" t="str">
        <f t="shared" si="591"/>
        <v>jun/2020</v>
      </c>
      <c r="E18947" s="267">
        <v>43984</v>
      </c>
      <c r="F18947" s="285">
        <v>86</v>
      </c>
      <c r="G18947" s="285" t="s">
        <v>2229</v>
      </c>
      <c r="H18947" s="268" t="s">
        <v>5648</v>
      </c>
      <c r="I18947" s="268" t="s">
        <v>120</v>
      </c>
      <c r="J18947" s="269">
        <v>-6500</v>
      </c>
      <c r="K18947" s="83" t="str">
        <f>IFERROR(IFERROR(VLOOKUP(I18947,'DE-PARA'!B:D,3,0),VLOOKUP(I18947,'DE-PARA'!C:D,2,0)),"NÃO ENCONTRADO")</f>
        <v>Serviços</v>
      </c>
      <c r="L18947" s="50" t="str">
        <f>VLOOKUP(K18947,'Base -Receita-Despesa'!$B:$AS,1,FALSE)</f>
        <v>Serviços</v>
      </c>
    </row>
    <row r="18948" spans="1:12" x14ac:dyDescent="0.3">
      <c r="A18948" s="82" t="str">
        <f t="shared" si="592"/>
        <v>2020</v>
      </c>
      <c r="B18948" s="263" t="s">
        <v>2228</v>
      </c>
      <c r="C18948" s="264" t="s">
        <v>138</v>
      </c>
      <c r="D18948" s="74" t="str">
        <f t="shared" ref="D18948:D19011" si="593">TEXT(E18948,"mmm/aaaa")</f>
        <v>jun/2020</v>
      </c>
      <c r="E18948" s="267">
        <v>43984</v>
      </c>
      <c r="F18948" s="285" t="s">
        <v>1267</v>
      </c>
      <c r="G18948" s="285" t="s">
        <v>2229</v>
      </c>
      <c r="H18948" s="268" t="s">
        <v>5649</v>
      </c>
      <c r="I18948" s="268" t="s">
        <v>160</v>
      </c>
      <c r="J18948" s="269">
        <v>-3000</v>
      </c>
      <c r="K18948" s="83" t="str">
        <f>IFERROR(IFERROR(VLOOKUP(I18948,'DE-PARA'!B:D,3,0),VLOOKUP(I18948,'DE-PARA'!C:D,2,0)),"NÃO ENCONTRADO")</f>
        <v>Outras Saídas</v>
      </c>
      <c r="L18948" s="50" t="str">
        <f>VLOOKUP(K18948,'Base -Receita-Despesa'!$B:$AS,1,FALSE)</f>
        <v>Outras Saídas</v>
      </c>
    </row>
    <row r="18949" spans="1:12" x14ac:dyDescent="0.3">
      <c r="A18949" s="82" t="str">
        <f t="shared" si="592"/>
        <v>2020</v>
      </c>
      <c r="B18949" s="263" t="s">
        <v>2228</v>
      </c>
      <c r="C18949" s="264" t="s">
        <v>138</v>
      </c>
      <c r="D18949" s="74" t="str">
        <f t="shared" si="593"/>
        <v>jun/2020</v>
      </c>
      <c r="E18949" s="267">
        <v>43984</v>
      </c>
      <c r="F18949" s="285">
        <v>7</v>
      </c>
      <c r="G18949" s="285" t="s">
        <v>2229</v>
      </c>
      <c r="H18949" s="268" t="s">
        <v>5293</v>
      </c>
      <c r="I18949" s="268" t="s">
        <v>846</v>
      </c>
      <c r="J18949" s="269">
        <v>-14000</v>
      </c>
      <c r="K18949" s="83" t="str">
        <f>IFERROR(IFERROR(VLOOKUP(I18949,'DE-PARA'!B:D,3,0),VLOOKUP(I18949,'DE-PARA'!C:D,2,0)),"NÃO ENCONTRADO")</f>
        <v>Pessoal</v>
      </c>
      <c r="L18949" s="50" t="str">
        <f>VLOOKUP(K18949,'Base -Receita-Despesa'!$B:$AS,1,FALSE)</f>
        <v>Pessoal</v>
      </c>
    </row>
    <row r="18950" spans="1:12" x14ac:dyDescent="0.3">
      <c r="A18950" s="82" t="str">
        <f t="shared" si="592"/>
        <v>2020</v>
      </c>
      <c r="B18950" s="263" t="s">
        <v>2228</v>
      </c>
      <c r="C18950" s="264" t="s">
        <v>138</v>
      </c>
      <c r="D18950" s="74" t="str">
        <f t="shared" si="593"/>
        <v>jun/2020</v>
      </c>
      <c r="E18950" s="267">
        <v>43984</v>
      </c>
      <c r="F18950" s="285">
        <v>72</v>
      </c>
      <c r="G18950" s="285" t="s">
        <v>2229</v>
      </c>
      <c r="H18950" s="268" t="s">
        <v>1391</v>
      </c>
      <c r="I18950" s="268" t="s">
        <v>846</v>
      </c>
      <c r="J18950" s="269">
        <v>-20000</v>
      </c>
      <c r="K18950" s="83" t="str">
        <f>IFERROR(IFERROR(VLOOKUP(I18950,'DE-PARA'!B:D,3,0),VLOOKUP(I18950,'DE-PARA'!C:D,2,0)),"NÃO ENCONTRADO")</f>
        <v>Pessoal</v>
      </c>
      <c r="L18950" s="50" t="str">
        <f>VLOOKUP(K18950,'Base -Receita-Despesa'!$B:$AS,1,FALSE)</f>
        <v>Pessoal</v>
      </c>
    </row>
    <row r="18951" spans="1:12" x14ac:dyDescent="0.3">
      <c r="A18951" s="82" t="str">
        <f t="shared" si="592"/>
        <v>2020</v>
      </c>
      <c r="B18951" s="263" t="s">
        <v>2228</v>
      </c>
      <c r="C18951" s="264" t="s">
        <v>138</v>
      </c>
      <c r="D18951" s="74" t="str">
        <f t="shared" si="593"/>
        <v>jun/2020</v>
      </c>
      <c r="E18951" s="267">
        <v>43984</v>
      </c>
      <c r="F18951" s="285" t="s">
        <v>1261</v>
      </c>
      <c r="G18951" s="285" t="s">
        <v>2229</v>
      </c>
      <c r="H18951" s="268" t="s">
        <v>879</v>
      </c>
      <c r="I18951" s="268" t="s">
        <v>135</v>
      </c>
      <c r="J18951" s="268">
        <v>-10</v>
      </c>
      <c r="K18951" s="83" t="str">
        <f>IFERROR(IFERROR(VLOOKUP(I18951,'DE-PARA'!B:D,3,0),VLOOKUP(I18951,'DE-PARA'!C:D,2,0)),"NÃO ENCONTRADO")</f>
        <v>Outras Saídas</v>
      </c>
      <c r="L18951" s="50" t="str">
        <f>VLOOKUP(K18951,'Base -Receita-Despesa'!$B:$AS,1,FALSE)</f>
        <v>Outras Saídas</v>
      </c>
    </row>
    <row r="18952" spans="1:12" x14ac:dyDescent="0.3">
      <c r="A18952" s="82" t="str">
        <f t="shared" si="592"/>
        <v>2020</v>
      </c>
      <c r="B18952" s="263" t="s">
        <v>2228</v>
      </c>
      <c r="C18952" s="264" t="s">
        <v>138</v>
      </c>
      <c r="D18952" s="74" t="str">
        <f t="shared" si="593"/>
        <v>jun/2020</v>
      </c>
      <c r="E18952" s="267">
        <v>43984</v>
      </c>
      <c r="F18952" s="285" t="s">
        <v>1070</v>
      </c>
      <c r="G18952" s="285" t="s">
        <v>2229</v>
      </c>
      <c r="H18952" s="268" t="s">
        <v>1071</v>
      </c>
      <c r="I18952" s="268" t="s">
        <v>2237</v>
      </c>
      <c r="J18952" s="269">
        <v>43510</v>
      </c>
      <c r="K18952" s="83" t="str">
        <f>IFERROR(IFERROR(VLOOKUP(I18952,'DE-PARA'!B:D,3,0),VLOOKUP(I18952,'DE-PARA'!C:D,2,0)),"NÃO ENCONTRADO")</f>
        <v>Entrada Conta Aplicação (+)</v>
      </c>
      <c r="L18952" s="50" t="str">
        <f>VLOOKUP(K18952,'Base -Receita-Despesa'!$B:$AS,1,FALSE)</f>
        <v>ENTRADA CONTA APLICAÇÃO (+)</v>
      </c>
    </row>
    <row r="18953" spans="1:12" x14ac:dyDescent="0.3">
      <c r="A18953" s="82" t="str">
        <f t="shared" si="592"/>
        <v>2020</v>
      </c>
      <c r="B18953" s="263" t="s">
        <v>2228</v>
      </c>
      <c r="C18953" s="264" t="s">
        <v>138</v>
      </c>
      <c r="D18953" s="74" t="str">
        <f t="shared" si="593"/>
        <v>jun/2020</v>
      </c>
      <c r="E18953" s="267">
        <v>43985</v>
      </c>
      <c r="F18953" s="285">
        <v>46495</v>
      </c>
      <c r="G18953" s="285" t="s">
        <v>2229</v>
      </c>
      <c r="H18953" s="268" t="s">
        <v>3285</v>
      </c>
      <c r="I18953" s="268" t="s">
        <v>540</v>
      </c>
      <c r="J18953" s="268">
        <v>-90</v>
      </c>
      <c r="K18953" s="83" t="str">
        <f>IFERROR(IFERROR(VLOOKUP(I18953,'DE-PARA'!B:D,3,0),VLOOKUP(I18953,'DE-PARA'!C:D,2,0)),"NÃO ENCONTRADO")</f>
        <v>Tributos, Taxas e Contribuições</v>
      </c>
      <c r="L18953" s="50" t="str">
        <f>VLOOKUP(K18953,'Base -Receita-Despesa'!$B:$AS,1,FALSE)</f>
        <v>Tributos, Taxas e Contribuições</v>
      </c>
    </row>
    <row r="18954" spans="1:12" x14ac:dyDescent="0.3">
      <c r="A18954" s="82" t="str">
        <f t="shared" si="592"/>
        <v>2020</v>
      </c>
      <c r="B18954" s="263" t="s">
        <v>2228</v>
      </c>
      <c r="C18954" s="264" t="s">
        <v>138</v>
      </c>
      <c r="D18954" s="74" t="str">
        <f t="shared" si="593"/>
        <v>jun/2020</v>
      </c>
      <c r="E18954" s="267">
        <v>43985</v>
      </c>
      <c r="F18954" s="285" t="s">
        <v>1431</v>
      </c>
      <c r="G18954" s="285" t="s">
        <v>2229</v>
      </c>
      <c r="H18954" s="268" t="s">
        <v>5650</v>
      </c>
      <c r="I18954" s="268" t="s">
        <v>141</v>
      </c>
      <c r="J18954" s="269">
        <v>-1227.94</v>
      </c>
      <c r="K18954" s="83" t="str">
        <f>IFERROR(IFERROR(VLOOKUP(I18954,'DE-PARA'!B:D,3,0),VLOOKUP(I18954,'DE-PARA'!C:D,2,0)),"NÃO ENCONTRADO")</f>
        <v>Pessoal</v>
      </c>
      <c r="L18954" s="50" t="str">
        <f>VLOOKUP(K18954,'Base -Receita-Despesa'!$B:$AS,1,FALSE)</f>
        <v>Pessoal</v>
      </c>
    </row>
    <row r="18955" spans="1:12" x14ac:dyDescent="0.3">
      <c r="A18955" s="82" t="str">
        <f t="shared" si="592"/>
        <v>2020</v>
      </c>
      <c r="B18955" s="263" t="s">
        <v>2228</v>
      </c>
      <c r="C18955" s="264" t="s">
        <v>138</v>
      </c>
      <c r="D18955" s="74" t="str">
        <f t="shared" si="593"/>
        <v>jun/2020</v>
      </c>
      <c r="E18955" s="267">
        <v>43985</v>
      </c>
      <c r="F18955" s="285" t="s">
        <v>1431</v>
      </c>
      <c r="G18955" s="285" t="s">
        <v>2229</v>
      </c>
      <c r="H18955" s="268" t="s">
        <v>209</v>
      </c>
      <c r="I18955" s="268" t="s">
        <v>141</v>
      </c>
      <c r="J18955" s="269">
        <v>-2102.3000000000002</v>
      </c>
      <c r="K18955" s="83" t="str">
        <f>IFERROR(IFERROR(VLOOKUP(I18955,'DE-PARA'!B:D,3,0),VLOOKUP(I18955,'DE-PARA'!C:D,2,0)),"NÃO ENCONTRADO")</f>
        <v>Pessoal</v>
      </c>
      <c r="L18955" s="50" t="str">
        <f>VLOOKUP(K18955,'Base -Receita-Despesa'!$B:$AS,1,FALSE)</f>
        <v>Pessoal</v>
      </c>
    </row>
    <row r="18956" spans="1:12" x14ac:dyDescent="0.3">
      <c r="A18956" s="82" t="str">
        <f t="shared" si="592"/>
        <v>2020</v>
      </c>
      <c r="B18956" s="263" t="s">
        <v>2228</v>
      </c>
      <c r="C18956" s="264" t="s">
        <v>138</v>
      </c>
      <c r="D18956" s="74" t="str">
        <f t="shared" si="593"/>
        <v>jun/2020</v>
      </c>
      <c r="E18956" s="267">
        <v>43985</v>
      </c>
      <c r="F18956" s="285" t="s">
        <v>1431</v>
      </c>
      <c r="G18956" s="285" t="s">
        <v>2229</v>
      </c>
      <c r="H18956" s="268" t="s">
        <v>5385</v>
      </c>
      <c r="I18956" s="268" t="s">
        <v>141</v>
      </c>
      <c r="J18956" s="269">
        <v>-1397.28</v>
      </c>
      <c r="K18956" s="83" t="str">
        <f>IFERROR(IFERROR(VLOOKUP(I18956,'DE-PARA'!B:D,3,0),VLOOKUP(I18956,'DE-PARA'!C:D,2,0)),"NÃO ENCONTRADO")</f>
        <v>Pessoal</v>
      </c>
      <c r="L18956" s="50" t="str">
        <f>VLOOKUP(K18956,'Base -Receita-Despesa'!$B:$AS,1,FALSE)</f>
        <v>Pessoal</v>
      </c>
    </row>
    <row r="18957" spans="1:12" x14ac:dyDescent="0.3">
      <c r="A18957" s="82" t="str">
        <f t="shared" si="592"/>
        <v>2020</v>
      </c>
      <c r="B18957" s="263" t="s">
        <v>2228</v>
      </c>
      <c r="C18957" s="264" t="s">
        <v>138</v>
      </c>
      <c r="D18957" s="74" t="str">
        <f t="shared" si="593"/>
        <v>jun/2020</v>
      </c>
      <c r="E18957" s="267">
        <v>43985</v>
      </c>
      <c r="F18957" s="285" t="s">
        <v>1431</v>
      </c>
      <c r="G18957" s="285" t="s">
        <v>2229</v>
      </c>
      <c r="H18957" s="268" t="s">
        <v>5386</v>
      </c>
      <c r="I18957" s="268" t="s">
        <v>141</v>
      </c>
      <c r="J18957" s="269">
        <v>-2186.1799999999998</v>
      </c>
      <c r="K18957" s="83" t="str">
        <f>IFERROR(IFERROR(VLOOKUP(I18957,'DE-PARA'!B:D,3,0),VLOOKUP(I18957,'DE-PARA'!C:D,2,0)),"NÃO ENCONTRADO")</f>
        <v>Pessoal</v>
      </c>
      <c r="L18957" s="50" t="str">
        <f>VLOOKUP(K18957,'Base -Receita-Despesa'!$B:$AS,1,FALSE)</f>
        <v>Pessoal</v>
      </c>
    </row>
    <row r="18958" spans="1:12" x14ac:dyDescent="0.3">
      <c r="A18958" s="82" t="str">
        <f t="shared" si="592"/>
        <v>2020</v>
      </c>
      <c r="B18958" s="263" t="s">
        <v>2228</v>
      </c>
      <c r="C18958" s="264" t="s">
        <v>138</v>
      </c>
      <c r="D18958" s="74" t="str">
        <f t="shared" si="593"/>
        <v>jun/2020</v>
      </c>
      <c r="E18958" s="267">
        <v>43985</v>
      </c>
      <c r="F18958" s="285" t="s">
        <v>1431</v>
      </c>
      <c r="G18958" s="285" t="s">
        <v>2229</v>
      </c>
      <c r="H18958" s="268" t="s">
        <v>5388</v>
      </c>
      <c r="I18958" s="268" t="s">
        <v>141</v>
      </c>
      <c r="J18958" s="269">
        <v>-1055.95</v>
      </c>
      <c r="K18958" s="83" t="str">
        <f>IFERROR(IFERROR(VLOOKUP(I18958,'DE-PARA'!B:D,3,0),VLOOKUP(I18958,'DE-PARA'!C:D,2,0)),"NÃO ENCONTRADO")</f>
        <v>Pessoal</v>
      </c>
      <c r="L18958" s="50" t="str">
        <f>VLOOKUP(K18958,'Base -Receita-Despesa'!$B:$AS,1,FALSE)</f>
        <v>Pessoal</v>
      </c>
    </row>
    <row r="18959" spans="1:12" x14ac:dyDescent="0.3">
      <c r="A18959" s="82" t="str">
        <f t="shared" si="592"/>
        <v>2020</v>
      </c>
      <c r="B18959" s="263" t="s">
        <v>2228</v>
      </c>
      <c r="C18959" s="264" t="s">
        <v>138</v>
      </c>
      <c r="D18959" s="74" t="str">
        <f t="shared" si="593"/>
        <v>jun/2020</v>
      </c>
      <c r="E18959" s="267">
        <v>43985</v>
      </c>
      <c r="F18959" s="285" t="s">
        <v>1431</v>
      </c>
      <c r="G18959" s="285" t="s">
        <v>2229</v>
      </c>
      <c r="H18959" s="268" t="s">
        <v>4614</v>
      </c>
      <c r="I18959" s="268" t="s">
        <v>141</v>
      </c>
      <c r="J18959" s="269">
        <v>-1448.05</v>
      </c>
      <c r="K18959" s="83" t="str">
        <f>IFERROR(IFERROR(VLOOKUP(I18959,'DE-PARA'!B:D,3,0),VLOOKUP(I18959,'DE-PARA'!C:D,2,0)),"NÃO ENCONTRADO")</f>
        <v>Pessoal</v>
      </c>
      <c r="L18959" s="50" t="str">
        <f>VLOOKUP(K18959,'Base -Receita-Despesa'!$B:$AS,1,FALSE)</f>
        <v>Pessoal</v>
      </c>
    </row>
    <row r="18960" spans="1:12" x14ac:dyDescent="0.3">
      <c r="A18960" s="82" t="str">
        <f t="shared" si="592"/>
        <v>2020</v>
      </c>
      <c r="B18960" s="263" t="s">
        <v>2228</v>
      </c>
      <c r="C18960" s="264" t="s">
        <v>138</v>
      </c>
      <c r="D18960" s="74" t="str">
        <f t="shared" si="593"/>
        <v>jun/2020</v>
      </c>
      <c r="E18960" s="267">
        <v>43985</v>
      </c>
      <c r="F18960" s="285" t="s">
        <v>1431</v>
      </c>
      <c r="G18960" s="285" t="s">
        <v>2229</v>
      </c>
      <c r="H18960" s="268" t="s">
        <v>542</v>
      </c>
      <c r="I18960" s="268" t="s">
        <v>141</v>
      </c>
      <c r="J18960" s="269">
        <v>-4293</v>
      </c>
      <c r="K18960" s="83" t="str">
        <f>IFERROR(IFERROR(VLOOKUP(I18960,'DE-PARA'!B:D,3,0),VLOOKUP(I18960,'DE-PARA'!C:D,2,0)),"NÃO ENCONTRADO")</f>
        <v>Pessoal</v>
      </c>
      <c r="L18960" s="50" t="str">
        <f>VLOOKUP(K18960,'Base -Receita-Despesa'!$B:$AS,1,FALSE)</f>
        <v>Pessoal</v>
      </c>
    </row>
    <row r="18961" spans="1:12" x14ac:dyDescent="0.3">
      <c r="A18961" s="82" t="str">
        <f t="shared" si="592"/>
        <v>2020</v>
      </c>
      <c r="B18961" s="263" t="s">
        <v>2228</v>
      </c>
      <c r="C18961" s="264" t="s">
        <v>138</v>
      </c>
      <c r="D18961" s="74" t="str">
        <f t="shared" si="593"/>
        <v>jun/2020</v>
      </c>
      <c r="E18961" s="267">
        <v>43985</v>
      </c>
      <c r="F18961" s="285" t="s">
        <v>1431</v>
      </c>
      <c r="G18961" s="285" t="s">
        <v>2229</v>
      </c>
      <c r="H18961" s="268" t="s">
        <v>5129</v>
      </c>
      <c r="I18961" s="268" t="s">
        <v>141</v>
      </c>
      <c r="J18961" s="269">
        <v>-2366.04</v>
      </c>
      <c r="K18961" s="83" t="str">
        <f>IFERROR(IFERROR(VLOOKUP(I18961,'DE-PARA'!B:D,3,0),VLOOKUP(I18961,'DE-PARA'!C:D,2,0)),"NÃO ENCONTRADO")</f>
        <v>Pessoal</v>
      </c>
      <c r="L18961" s="50" t="str">
        <f>VLOOKUP(K18961,'Base -Receita-Despesa'!$B:$AS,1,FALSE)</f>
        <v>Pessoal</v>
      </c>
    </row>
    <row r="18962" spans="1:12" x14ac:dyDescent="0.3">
      <c r="A18962" s="82" t="str">
        <f t="shared" si="592"/>
        <v>2020</v>
      </c>
      <c r="B18962" s="263" t="s">
        <v>2228</v>
      </c>
      <c r="C18962" s="264" t="s">
        <v>138</v>
      </c>
      <c r="D18962" s="74" t="str">
        <f t="shared" si="593"/>
        <v>jun/2020</v>
      </c>
      <c r="E18962" s="267">
        <v>43985</v>
      </c>
      <c r="F18962" s="285" t="s">
        <v>1431</v>
      </c>
      <c r="G18962" s="285" t="s">
        <v>2229</v>
      </c>
      <c r="H18962" s="268" t="s">
        <v>5651</v>
      </c>
      <c r="I18962" s="268" t="s">
        <v>141</v>
      </c>
      <c r="J18962" s="269">
        <v>-1007.33</v>
      </c>
      <c r="K18962" s="83" t="str">
        <f>IFERROR(IFERROR(VLOOKUP(I18962,'DE-PARA'!B:D,3,0),VLOOKUP(I18962,'DE-PARA'!C:D,2,0)),"NÃO ENCONTRADO")</f>
        <v>Pessoal</v>
      </c>
      <c r="L18962" s="50" t="str">
        <f>VLOOKUP(K18962,'Base -Receita-Despesa'!$B:$AS,1,FALSE)</f>
        <v>Pessoal</v>
      </c>
    </row>
    <row r="18963" spans="1:12" x14ac:dyDescent="0.3">
      <c r="A18963" s="82" t="str">
        <f t="shared" si="592"/>
        <v>2020</v>
      </c>
      <c r="B18963" s="263" t="s">
        <v>2228</v>
      </c>
      <c r="C18963" s="264" t="s">
        <v>138</v>
      </c>
      <c r="D18963" s="74" t="str">
        <f t="shared" si="593"/>
        <v>jun/2020</v>
      </c>
      <c r="E18963" s="267">
        <v>43985</v>
      </c>
      <c r="F18963" s="285" t="s">
        <v>1431</v>
      </c>
      <c r="G18963" s="285" t="s">
        <v>2229</v>
      </c>
      <c r="H18963" s="268" t="s">
        <v>5271</v>
      </c>
      <c r="I18963" s="268" t="s">
        <v>141</v>
      </c>
      <c r="J18963" s="269">
        <v>-2004.33</v>
      </c>
      <c r="K18963" s="83" t="str">
        <f>IFERROR(IFERROR(VLOOKUP(I18963,'DE-PARA'!B:D,3,0),VLOOKUP(I18963,'DE-PARA'!C:D,2,0)),"NÃO ENCONTRADO")</f>
        <v>Pessoal</v>
      </c>
      <c r="L18963" s="50" t="str">
        <f>VLOOKUP(K18963,'Base -Receita-Despesa'!$B:$AS,1,FALSE)</f>
        <v>Pessoal</v>
      </c>
    </row>
    <row r="18964" spans="1:12" x14ac:dyDescent="0.3">
      <c r="A18964" s="82" t="str">
        <f t="shared" si="592"/>
        <v>2020</v>
      </c>
      <c r="B18964" s="263" t="s">
        <v>2228</v>
      </c>
      <c r="C18964" s="264" t="s">
        <v>138</v>
      </c>
      <c r="D18964" s="74" t="str">
        <f t="shared" si="593"/>
        <v>jun/2020</v>
      </c>
      <c r="E18964" s="267">
        <v>43985</v>
      </c>
      <c r="F18964" s="285" t="s">
        <v>1431</v>
      </c>
      <c r="G18964" s="285" t="s">
        <v>2229</v>
      </c>
      <c r="H18964" s="268" t="s">
        <v>5389</v>
      </c>
      <c r="I18964" s="268" t="s">
        <v>141</v>
      </c>
      <c r="J18964" s="269">
        <v>-2796.56</v>
      </c>
      <c r="K18964" s="83" t="str">
        <f>IFERROR(IFERROR(VLOOKUP(I18964,'DE-PARA'!B:D,3,0),VLOOKUP(I18964,'DE-PARA'!C:D,2,0)),"NÃO ENCONTRADO")</f>
        <v>Pessoal</v>
      </c>
      <c r="L18964" s="50" t="str">
        <f>VLOOKUP(K18964,'Base -Receita-Despesa'!$B:$AS,1,FALSE)</f>
        <v>Pessoal</v>
      </c>
    </row>
    <row r="18965" spans="1:12" x14ac:dyDescent="0.3">
      <c r="A18965" s="82" t="str">
        <f t="shared" si="592"/>
        <v>2020</v>
      </c>
      <c r="B18965" s="263" t="s">
        <v>2228</v>
      </c>
      <c r="C18965" s="264" t="s">
        <v>138</v>
      </c>
      <c r="D18965" s="74" t="str">
        <f t="shared" si="593"/>
        <v>jun/2020</v>
      </c>
      <c r="E18965" s="267">
        <v>43985</v>
      </c>
      <c r="F18965" s="285" t="s">
        <v>1431</v>
      </c>
      <c r="G18965" s="285" t="s">
        <v>2229</v>
      </c>
      <c r="H18965" s="268" t="s">
        <v>5390</v>
      </c>
      <c r="I18965" s="268" t="s">
        <v>141</v>
      </c>
      <c r="J18965" s="269">
        <v>-3557.17</v>
      </c>
      <c r="K18965" s="83" t="str">
        <f>IFERROR(IFERROR(VLOOKUP(I18965,'DE-PARA'!B:D,3,0),VLOOKUP(I18965,'DE-PARA'!C:D,2,0)),"NÃO ENCONTRADO")</f>
        <v>Pessoal</v>
      </c>
      <c r="L18965" s="50" t="str">
        <f>VLOOKUP(K18965,'Base -Receita-Despesa'!$B:$AS,1,FALSE)</f>
        <v>Pessoal</v>
      </c>
    </row>
    <row r="18966" spans="1:12" x14ac:dyDescent="0.3">
      <c r="A18966" s="82" t="str">
        <f t="shared" si="592"/>
        <v>2020</v>
      </c>
      <c r="B18966" s="263" t="s">
        <v>2228</v>
      </c>
      <c r="C18966" s="264" t="s">
        <v>138</v>
      </c>
      <c r="D18966" s="74" t="str">
        <f t="shared" si="593"/>
        <v>jun/2020</v>
      </c>
      <c r="E18966" s="267">
        <v>43985</v>
      </c>
      <c r="F18966" s="285" t="s">
        <v>1431</v>
      </c>
      <c r="G18966" s="285" t="s">
        <v>2229</v>
      </c>
      <c r="H18966" s="268" t="s">
        <v>5381</v>
      </c>
      <c r="I18966" s="268" t="s">
        <v>141</v>
      </c>
      <c r="J18966" s="269">
        <v>-1464.4</v>
      </c>
      <c r="K18966" s="83" t="str">
        <f>IFERROR(IFERROR(VLOOKUP(I18966,'DE-PARA'!B:D,3,0),VLOOKUP(I18966,'DE-PARA'!C:D,2,0)),"NÃO ENCONTRADO")</f>
        <v>Pessoal</v>
      </c>
      <c r="L18966" s="50" t="str">
        <f>VLOOKUP(K18966,'Base -Receita-Despesa'!$B:$AS,1,FALSE)</f>
        <v>Pessoal</v>
      </c>
    </row>
    <row r="18967" spans="1:12" x14ac:dyDescent="0.3">
      <c r="A18967" s="82" t="str">
        <f t="shared" si="592"/>
        <v>2020</v>
      </c>
      <c r="B18967" s="263" t="s">
        <v>2228</v>
      </c>
      <c r="C18967" s="264" t="s">
        <v>138</v>
      </c>
      <c r="D18967" s="74" t="str">
        <f t="shared" si="593"/>
        <v>jun/2020</v>
      </c>
      <c r="E18967" s="267">
        <v>43985</v>
      </c>
      <c r="F18967" s="285" t="s">
        <v>1431</v>
      </c>
      <c r="G18967" s="285" t="s">
        <v>2229</v>
      </c>
      <c r="H18967" s="268" t="s">
        <v>5212</v>
      </c>
      <c r="I18967" s="268" t="s">
        <v>141</v>
      </c>
      <c r="J18967" s="269">
        <v>-2961.68</v>
      </c>
      <c r="K18967" s="83" t="str">
        <f>IFERROR(IFERROR(VLOOKUP(I18967,'DE-PARA'!B:D,3,0),VLOOKUP(I18967,'DE-PARA'!C:D,2,0)),"NÃO ENCONTRADO")</f>
        <v>Pessoal</v>
      </c>
      <c r="L18967" s="50" t="str">
        <f>VLOOKUP(K18967,'Base -Receita-Despesa'!$B:$AS,1,FALSE)</f>
        <v>Pessoal</v>
      </c>
    </row>
    <row r="18968" spans="1:12" x14ac:dyDescent="0.3">
      <c r="A18968" s="82" t="str">
        <f t="shared" si="592"/>
        <v>2020</v>
      </c>
      <c r="B18968" s="263" t="s">
        <v>2228</v>
      </c>
      <c r="C18968" s="264" t="s">
        <v>138</v>
      </c>
      <c r="D18968" s="74" t="str">
        <f t="shared" si="593"/>
        <v>jun/2020</v>
      </c>
      <c r="E18968" s="267">
        <v>43985</v>
      </c>
      <c r="F18968" s="285" t="s">
        <v>1431</v>
      </c>
      <c r="G18968" s="285" t="s">
        <v>2229</v>
      </c>
      <c r="H18968" s="268" t="s">
        <v>5391</v>
      </c>
      <c r="I18968" s="268" t="s">
        <v>141</v>
      </c>
      <c r="J18968" s="269">
        <v>-2141.13</v>
      </c>
      <c r="K18968" s="83" t="str">
        <f>IFERROR(IFERROR(VLOOKUP(I18968,'DE-PARA'!B:D,3,0),VLOOKUP(I18968,'DE-PARA'!C:D,2,0)),"NÃO ENCONTRADO")</f>
        <v>Pessoal</v>
      </c>
      <c r="L18968" s="50" t="str">
        <f>VLOOKUP(K18968,'Base -Receita-Despesa'!$B:$AS,1,FALSE)</f>
        <v>Pessoal</v>
      </c>
    </row>
    <row r="18969" spans="1:12" x14ac:dyDescent="0.3">
      <c r="A18969" s="82" t="str">
        <f t="shared" si="592"/>
        <v>2020</v>
      </c>
      <c r="B18969" s="263" t="s">
        <v>2228</v>
      </c>
      <c r="C18969" s="264" t="s">
        <v>138</v>
      </c>
      <c r="D18969" s="74" t="str">
        <f t="shared" si="593"/>
        <v>jun/2020</v>
      </c>
      <c r="E18969" s="267">
        <v>43985</v>
      </c>
      <c r="F18969" s="285" t="s">
        <v>1431</v>
      </c>
      <c r="G18969" s="285" t="s">
        <v>2229</v>
      </c>
      <c r="H18969" s="268" t="s">
        <v>879</v>
      </c>
      <c r="I18969" s="268" t="s">
        <v>135</v>
      </c>
      <c r="J18969" s="268">
        <v>-10</v>
      </c>
      <c r="K18969" s="83" t="str">
        <f>IFERROR(IFERROR(VLOOKUP(I18969,'DE-PARA'!B:D,3,0),VLOOKUP(I18969,'DE-PARA'!C:D,2,0)),"NÃO ENCONTRADO")</f>
        <v>Outras Saídas</v>
      </c>
      <c r="L18969" s="50" t="str">
        <f>VLOOKUP(K18969,'Base -Receita-Despesa'!$B:$AS,1,FALSE)</f>
        <v>Outras Saídas</v>
      </c>
    </row>
    <row r="18970" spans="1:12" x14ac:dyDescent="0.3">
      <c r="A18970" s="82" t="str">
        <f t="shared" si="592"/>
        <v>2020</v>
      </c>
      <c r="B18970" s="263" t="s">
        <v>2228</v>
      </c>
      <c r="C18970" s="264" t="s">
        <v>138</v>
      </c>
      <c r="D18970" s="74" t="str">
        <f t="shared" si="593"/>
        <v>jun/2020</v>
      </c>
      <c r="E18970" s="267">
        <v>43985</v>
      </c>
      <c r="F18970" s="285" t="s">
        <v>1431</v>
      </c>
      <c r="G18970" s="285" t="s">
        <v>2229</v>
      </c>
      <c r="H18970" s="268" t="s">
        <v>879</v>
      </c>
      <c r="I18970" s="268" t="s">
        <v>135</v>
      </c>
      <c r="J18970" s="268">
        <v>-10</v>
      </c>
      <c r="K18970" s="83" t="str">
        <f>IFERROR(IFERROR(VLOOKUP(I18970,'DE-PARA'!B:D,3,0),VLOOKUP(I18970,'DE-PARA'!C:D,2,0)),"NÃO ENCONTRADO")</f>
        <v>Outras Saídas</v>
      </c>
      <c r="L18970" s="50" t="str">
        <f>VLOOKUP(K18970,'Base -Receita-Despesa'!$B:$AS,1,FALSE)</f>
        <v>Outras Saídas</v>
      </c>
    </row>
    <row r="18971" spans="1:12" x14ac:dyDescent="0.3">
      <c r="A18971" s="82" t="str">
        <f t="shared" si="592"/>
        <v>2020</v>
      </c>
      <c r="B18971" s="263" t="s">
        <v>2228</v>
      </c>
      <c r="C18971" s="264" t="s">
        <v>138</v>
      </c>
      <c r="D18971" s="74" t="str">
        <f t="shared" si="593"/>
        <v>jun/2020</v>
      </c>
      <c r="E18971" s="267">
        <v>43985</v>
      </c>
      <c r="F18971" s="285" t="s">
        <v>1431</v>
      </c>
      <c r="G18971" s="285" t="s">
        <v>2229</v>
      </c>
      <c r="H18971" s="268" t="s">
        <v>879</v>
      </c>
      <c r="I18971" s="268" t="s">
        <v>135</v>
      </c>
      <c r="J18971" s="268">
        <v>-10</v>
      </c>
      <c r="K18971" s="83" t="str">
        <f>IFERROR(IFERROR(VLOOKUP(I18971,'DE-PARA'!B:D,3,0),VLOOKUP(I18971,'DE-PARA'!C:D,2,0)),"NÃO ENCONTRADO")</f>
        <v>Outras Saídas</v>
      </c>
      <c r="L18971" s="50" t="str">
        <f>VLOOKUP(K18971,'Base -Receita-Despesa'!$B:$AS,1,FALSE)</f>
        <v>Outras Saídas</v>
      </c>
    </row>
    <row r="18972" spans="1:12" x14ac:dyDescent="0.3">
      <c r="A18972" s="82" t="str">
        <f t="shared" si="592"/>
        <v>2020</v>
      </c>
      <c r="B18972" s="263" t="s">
        <v>2228</v>
      </c>
      <c r="C18972" s="264" t="s">
        <v>138</v>
      </c>
      <c r="D18972" s="74" t="str">
        <f t="shared" si="593"/>
        <v>jun/2020</v>
      </c>
      <c r="E18972" s="267">
        <v>43985</v>
      </c>
      <c r="F18972" s="285" t="s">
        <v>1431</v>
      </c>
      <c r="G18972" s="285" t="s">
        <v>2229</v>
      </c>
      <c r="H18972" s="268" t="s">
        <v>879</v>
      </c>
      <c r="I18972" s="268" t="s">
        <v>135</v>
      </c>
      <c r="J18972" s="268">
        <v>-10</v>
      </c>
      <c r="K18972" s="83" t="str">
        <f>IFERROR(IFERROR(VLOOKUP(I18972,'DE-PARA'!B:D,3,0),VLOOKUP(I18972,'DE-PARA'!C:D,2,0)),"NÃO ENCONTRADO")</f>
        <v>Outras Saídas</v>
      </c>
      <c r="L18972" s="50" t="str">
        <f>VLOOKUP(K18972,'Base -Receita-Despesa'!$B:$AS,1,FALSE)</f>
        <v>Outras Saídas</v>
      </c>
    </row>
    <row r="18973" spans="1:12" x14ac:dyDescent="0.3">
      <c r="A18973" s="82" t="str">
        <f t="shared" si="592"/>
        <v>2020</v>
      </c>
      <c r="B18973" s="263" t="s">
        <v>2228</v>
      </c>
      <c r="C18973" s="264" t="s">
        <v>138</v>
      </c>
      <c r="D18973" s="74" t="str">
        <f t="shared" si="593"/>
        <v>jun/2020</v>
      </c>
      <c r="E18973" s="267">
        <v>43985</v>
      </c>
      <c r="F18973" s="285" t="s">
        <v>1431</v>
      </c>
      <c r="G18973" s="285" t="s">
        <v>2229</v>
      </c>
      <c r="H18973" s="268" t="s">
        <v>5652</v>
      </c>
      <c r="I18973" s="268" t="s">
        <v>141</v>
      </c>
      <c r="J18973" s="269">
        <v>-275345.44</v>
      </c>
      <c r="K18973" s="83" t="str">
        <f>IFERROR(IFERROR(VLOOKUP(I18973,'DE-PARA'!B:D,3,0),VLOOKUP(I18973,'DE-PARA'!C:D,2,0)),"NÃO ENCONTRADO")</f>
        <v>Pessoal</v>
      </c>
      <c r="L18973" s="50" t="str">
        <f>VLOOKUP(K18973,'Base -Receita-Despesa'!$B:$AS,1,FALSE)</f>
        <v>Pessoal</v>
      </c>
    </row>
    <row r="18974" spans="1:12" x14ac:dyDescent="0.3">
      <c r="A18974" s="82" t="str">
        <f t="shared" si="592"/>
        <v>2020</v>
      </c>
      <c r="B18974" s="263" t="s">
        <v>2228</v>
      </c>
      <c r="C18974" s="264" t="s">
        <v>138</v>
      </c>
      <c r="D18974" s="74" t="str">
        <f t="shared" si="593"/>
        <v>jun/2020</v>
      </c>
      <c r="E18974" s="267">
        <v>43985</v>
      </c>
      <c r="F18974" s="285" t="s">
        <v>3133</v>
      </c>
      <c r="G18974" s="285" t="s">
        <v>2229</v>
      </c>
      <c r="H18974" s="268" t="s">
        <v>1071</v>
      </c>
      <c r="I18974" s="268" t="s">
        <v>2237</v>
      </c>
      <c r="J18974" s="269">
        <v>307484.78000000003</v>
      </c>
      <c r="K18974" s="83" t="str">
        <f>IFERROR(IFERROR(VLOOKUP(I18974,'DE-PARA'!B:D,3,0),VLOOKUP(I18974,'DE-PARA'!C:D,2,0)),"NÃO ENCONTRADO")</f>
        <v>Entrada Conta Aplicação (+)</v>
      </c>
      <c r="L18974" s="50" t="str">
        <f>VLOOKUP(K18974,'Base -Receita-Despesa'!$B:$AS,1,FALSE)</f>
        <v>ENTRADA CONTA APLICAÇÃO (+)</v>
      </c>
    </row>
    <row r="18975" spans="1:12" x14ac:dyDescent="0.3">
      <c r="A18975" s="82" t="str">
        <f t="shared" si="592"/>
        <v>2020</v>
      </c>
      <c r="B18975" s="263" t="s">
        <v>2228</v>
      </c>
      <c r="C18975" s="264" t="s">
        <v>138</v>
      </c>
      <c r="D18975" s="74" t="str">
        <f t="shared" si="593"/>
        <v>jun/2020</v>
      </c>
      <c r="E18975" s="267">
        <v>43986</v>
      </c>
      <c r="F18975" s="285">
        <v>2985952</v>
      </c>
      <c r="G18975" s="285" t="s">
        <v>2229</v>
      </c>
      <c r="H18975" s="268" t="s">
        <v>2362</v>
      </c>
      <c r="I18975" s="268" t="s">
        <v>164</v>
      </c>
      <c r="J18975" s="268">
        <v>-45.3</v>
      </c>
      <c r="K18975" s="83" t="str">
        <f>IFERROR(IFERROR(VLOOKUP(I18975,'DE-PARA'!B:D,3,0),VLOOKUP(I18975,'DE-PARA'!C:D,2,0)),"NÃO ENCONTRADO")</f>
        <v>Concessionárias (água, luz e telefone)</v>
      </c>
      <c r="L18975" s="50" t="str">
        <f>VLOOKUP(K18975,'Base -Receita-Despesa'!$B:$AS,1,FALSE)</f>
        <v>Concessionárias (água, luz e telefone)</v>
      </c>
    </row>
    <row r="18976" spans="1:12" x14ac:dyDescent="0.3">
      <c r="A18976" s="82" t="str">
        <f t="shared" si="592"/>
        <v>2020</v>
      </c>
      <c r="B18976" s="263" t="s">
        <v>2228</v>
      </c>
      <c r="C18976" s="264" t="s">
        <v>138</v>
      </c>
      <c r="D18976" s="74" t="str">
        <f t="shared" si="593"/>
        <v>jun/2020</v>
      </c>
      <c r="E18976" s="267">
        <v>43986</v>
      </c>
      <c r="F18976" s="285" t="s">
        <v>5127</v>
      </c>
      <c r="G18976" s="285" t="s">
        <v>2229</v>
      </c>
      <c r="H18976" s="268" t="s">
        <v>5185</v>
      </c>
      <c r="I18976" s="268" t="s">
        <v>2170</v>
      </c>
      <c r="J18976" s="269">
        <v>-73257.72</v>
      </c>
      <c r="K18976" s="83" t="str">
        <f>IFERROR(IFERROR(VLOOKUP(I18976,'DE-PARA'!B:D,3,0),VLOOKUP(I18976,'DE-PARA'!C:D,2,0)),"NÃO ENCONTRADO")</f>
        <v>Reembolso de Rateios(-)</v>
      </c>
      <c r="L18976" s="50" t="str">
        <f>VLOOKUP(K18976,'Base -Receita-Despesa'!$B:$AS,1,FALSE)</f>
        <v>Reembolso de Rateios(-)</v>
      </c>
    </row>
    <row r="18977" spans="1:12" x14ac:dyDescent="0.3">
      <c r="A18977" s="82" t="str">
        <f t="shared" si="592"/>
        <v>2020</v>
      </c>
      <c r="B18977" s="263" t="s">
        <v>2228</v>
      </c>
      <c r="C18977" s="264" t="s">
        <v>138</v>
      </c>
      <c r="D18977" s="74" t="str">
        <f t="shared" si="593"/>
        <v>jun/2020</v>
      </c>
      <c r="E18977" s="267">
        <v>43986</v>
      </c>
      <c r="F18977" s="285" t="s">
        <v>1070</v>
      </c>
      <c r="G18977" s="285" t="s">
        <v>2229</v>
      </c>
      <c r="H18977" s="268" t="s">
        <v>1071</v>
      </c>
      <c r="I18977" s="268" t="s">
        <v>2237</v>
      </c>
      <c r="J18977" s="269">
        <v>73303.02</v>
      </c>
      <c r="K18977" s="83" t="str">
        <f>IFERROR(IFERROR(VLOOKUP(I18977,'DE-PARA'!B:D,3,0),VLOOKUP(I18977,'DE-PARA'!C:D,2,0)),"NÃO ENCONTRADO")</f>
        <v>Entrada Conta Aplicação (+)</v>
      </c>
      <c r="L18977" s="50" t="str">
        <f>VLOOKUP(K18977,'Base -Receita-Despesa'!$B:$AS,1,FALSE)</f>
        <v>ENTRADA CONTA APLICAÇÃO (+)</v>
      </c>
    </row>
    <row r="18978" spans="1:12" x14ac:dyDescent="0.3">
      <c r="A18978" s="82" t="str">
        <f t="shared" si="592"/>
        <v>2020</v>
      </c>
      <c r="B18978" s="263" t="s">
        <v>2228</v>
      </c>
      <c r="C18978" s="264" t="s">
        <v>138</v>
      </c>
      <c r="D18978" s="74" t="str">
        <f t="shared" si="593"/>
        <v>jun/2020</v>
      </c>
      <c r="E18978" s="267">
        <v>43987</v>
      </c>
      <c r="F18978" s="285">
        <v>46553</v>
      </c>
      <c r="G18978" s="285" t="s">
        <v>2229</v>
      </c>
      <c r="H18978" s="268" t="s">
        <v>3285</v>
      </c>
      <c r="I18978" s="268" t="s">
        <v>540</v>
      </c>
      <c r="J18978" s="268">
        <v>-90</v>
      </c>
      <c r="K18978" s="83" t="str">
        <f>IFERROR(IFERROR(VLOOKUP(I18978,'DE-PARA'!B:D,3,0),VLOOKUP(I18978,'DE-PARA'!C:D,2,0)),"NÃO ENCONTRADO")</f>
        <v>Tributos, Taxas e Contribuições</v>
      </c>
      <c r="L18978" s="50" t="str">
        <f>VLOOKUP(K18978,'Base -Receita-Despesa'!$B:$AS,1,FALSE)</f>
        <v>Tributos, Taxas e Contribuições</v>
      </c>
    </row>
    <row r="18979" spans="1:12" x14ac:dyDescent="0.3">
      <c r="A18979" s="82" t="str">
        <f t="shared" si="592"/>
        <v>2020</v>
      </c>
      <c r="B18979" s="263" t="s">
        <v>2228</v>
      </c>
      <c r="C18979" s="264" t="s">
        <v>138</v>
      </c>
      <c r="D18979" s="74" t="str">
        <f t="shared" si="593"/>
        <v>jun/2020</v>
      </c>
      <c r="E18979" s="267">
        <v>43987</v>
      </c>
      <c r="F18979" s="285">
        <v>522414</v>
      </c>
      <c r="G18979" s="285" t="s">
        <v>2229</v>
      </c>
      <c r="H18979" s="268" t="s">
        <v>257</v>
      </c>
      <c r="I18979" s="268" t="s">
        <v>145</v>
      </c>
      <c r="J18979" s="268">
        <v>-913.47</v>
      </c>
      <c r="K18979" s="83" t="str">
        <f>IFERROR(IFERROR(VLOOKUP(I18979,'DE-PARA'!B:D,3,0),VLOOKUP(I18979,'DE-PARA'!C:D,2,0)),"NÃO ENCONTRADO")</f>
        <v>Serviços</v>
      </c>
      <c r="L18979" s="50" t="str">
        <f>VLOOKUP(K18979,'Base -Receita-Despesa'!$B:$AS,1,FALSE)</f>
        <v>Serviços</v>
      </c>
    </row>
    <row r="18980" spans="1:12" x14ac:dyDescent="0.3">
      <c r="A18980" s="82" t="str">
        <f t="shared" si="592"/>
        <v>2020</v>
      </c>
      <c r="B18980" s="263" t="s">
        <v>2228</v>
      </c>
      <c r="C18980" s="264" t="s">
        <v>138</v>
      </c>
      <c r="D18980" s="74" t="str">
        <f t="shared" si="593"/>
        <v>jun/2020</v>
      </c>
      <c r="E18980" s="267">
        <v>43987</v>
      </c>
      <c r="F18980" s="285" t="s">
        <v>5415</v>
      </c>
      <c r="G18980" s="285" t="s">
        <v>2229</v>
      </c>
      <c r="H18980" s="268" t="s">
        <v>1044</v>
      </c>
      <c r="I18980" s="268" t="s">
        <v>141</v>
      </c>
      <c r="J18980" s="268">
        <v>-600</v>
      </c>
      <c r="K18980" s="83" t="str">
        <f>IFERROR(IFERROR(VLOOKUP(I18980,'DE-PARA'!B:D,3,0),VLOOKUP(I18980,'DE-PARA'!C:D,2,0)),"NÃO ENCONTRADO")</f>
        <v>Pessoal</v>
      </c>
      <c r="L18980" s="50" t="str">
        <f>VLOOKUP(K18980,'Base -Receita-Despesa'!$B:$AS,1,FALSE)</f>
        <v>Pessoal</v>
      </c>
    </row>
    <row r="18981" spans="1:12" x14ac:dyDescent="0.3">
      <c r="A18981" s="82" t="str">
        <f t="shared" si="592"/>
        <v>2020</v>
      </c>
      <c r="B18981" s="263" t="s">
        <v>2228</v>
      </c>
      <c r="C18981" s="264" t="s">
        <v>138</v>
      </c>
      <c r="D18981" s="74" t="str">
        <f t="shared" si="593"/>
        <v>jun/2020</v>
      </c>
      <c r="E18981" s="267">
        <v>43987</v>
      </c>
      <c r="F18981" s="285" t="s">
        <v>4377</v>
      </c>
      <c r="G18981" s="285" t="s">
        <v>2229</v>
      </c>
      <c r="H18981" s="268" t="s">
        <v>5653</v>
      </c>
      <c r="I18981" s="268" t="s">
        <v>128</v>
      </c>
      <c r="J18981" s="269">
        <v>-39455.199999999997</v>
      </c>
      <c r="K18981" s="83" t="str">
        <f>IFERROR(IFERROR(VLOOKUP(I18981,'DE-PARA'!B:D,3,0),VLOOKUP(I18981,'DE-PARA'!C:D,2,0)),"NÃO ENCONTRADO")</f>
        <v>Encargos sobre Folha de Pagamento</v>
      </c>
      <c r="L18981" s="50" t="str">
        <f>VLOOKUP(K18981,'Base -Receita-Despesa'!$B:$AS,1,FALSE)</f>
        <v>Encargos sobre Folha de Pagamento</v>
      </c>
    </row>
    <row r="18982" spans="1:12" x14ac:dyDescent="0.3">
      <c r="A18982" s="82" t="str">
        <f t="shared" si="592"/>
        <v>2020</v>
      </c>
      <c r="B18982" s="263" t="s">
        <v>2228</v>
      </c>
      <c r="C18982" s="264" t="s">
        <v>138</v>
      </c>
      <c r="D18982" s="74" t="str">
        <f t="shared" si="593"/>
        <v>jun/2020</v>
      </c>
      <c r="E18982" s="267">
        <v>43987</v>
      </c>
      <c r="F18982" s="285">
        <v>1165</v>
      </c>
      <c r="G18982" s="285" t="s">
        <v>2229</v>
      </c>
      <c r="H18982" s="268" t="s">
        <v>5654</v>
      </c>
      <c r="I18982" s="268" t="s">
        <v>120</v>
      </c>
      <c r="J18982" s="269">
        <v>-3885.73</v>
      </c>
      <c r="K18982" s="83" t="str">
        <f>IFERROR(IFERROR(VLOOKUP(I18982,'DE-PARA'!B:D,3,0),VLOOKUP(I18982,'DE-PARA'!C:D,2,0)),"NÃO ENCONTRADO")</f>
        <v>Serviços</v>
      </c>
      <c r="L18982" s="50" t="str">
        <f>VLOOKUP(K18982,'Base -Receita-Despesa'!$B:$AS,1,FALSE)</f>
        <v>Serviços</v>
      </c>
    </row>
    <row r="18983" spans="1:12" x14ac:dyDescent="0.3">
      <c r="A18983" s="82" t="str">
        <f t="shared" si="592"/>
        <v>2020</v>
      </c>
      <c r="B18983" s="263" t="s">
        <v>2228</v>
      </c>
      <c r="C18983" s="264" t="s">
        <v>138</v>
      </c>
      <c r="D18983" s="74" t="str">
        <f t="shared" si="593"/>
        <v>jun/2020</v>
      </c>
      <c r="E18983" s="267">
        <v>43987</v>
      </c>
      <c r="F18983" s="285">
        <v>2220</v>
      </c>
      <c r="G18983" s="285" t="s">
        <v>2284</v>
      </c>
      <c r="H18983" s="268" t="s">
        <v>5655</v>
      </c>
      <c r="I18983" s="268" t="s">
        <v>2194</v>
      </c>
      <c r="J18983" s="268">
        <v>-411.13</v>
      </c>
      <c r="K18983" s="83" t="str">
        <f>IFERROR(IFERROR(VLOOKUP(I18983,'DE-PARA'!B:D,3,0),VLOOKUP(I18983,'DE-PARA'!C:D,2,0)),"NÃO ENCONTRADO")</f>
        <v>Materiais</v>
      </c>
      <c r="L18983" s="50" t="str">
        <f>VLOOKUP(K18983,'Base -Receita-Despesa'!$B:$AS,1,FALSE)</f>
        <v>Materiais</v>
      </c>
    </row>
    <row r="18984" spans="1:12" x14ac:dyDescent="0.3">
      <c r="A18984" s="82" t="str">
        <f t="shared" si="592"/>
        <v>2020</v>
      </c>
      <c r="B18984" s="263" t="s">
        <v>2228</v>
      </c>
      <c r="C18984" s="264" t="s">
        <v>138</v>
      </c>
      <c r="D18984" s="74" t="str">
        <f t="shared" si="593"/>
        <v>jun/2020</v>
      </c>
      <c r="E18984" s="267">
        <v>43987</v>
      </c>
      <c r="F18984" s="285" t="s">
        <v>5656</v>
      </c>
      <c r="G18984" s="285" t="s">
        <v>2229</v>
      </c>
      <c r="H18984" s="268" t="s">
        <v>5657</v>
      </c>
      <c r="I18984" s="268" t="s">
        <v>176</v>
      </c>
      <c r="J18984" s="269">
        <v>-7381.84</v>
      </c>
      <c r="K18984" s="83" t="str">
        <f>IFERROR(IFERROR(VLOOKUP(I18984,'DE-PARA'!B:D,3,0),VLOOKUP(I18984,'DE-PARA'!C:D,2,0)),"NÃO ENCONTRADO")</f>
        <v>Pessoal</v>
      </c>
      <c r="L18984" s="50" t="str">
        <f>VLOOKUP(K18984,'Base -Receita-Despesa'!$B:$AS,1,FALSE)</f>
        <v>Pessoal</v>
      </c>
    </row>
    <row r="18985" spans="1:12" x14ac:dyDescent="0.3">
      <c r="A18985" s="82" t="str">
        <f t="shared" si="592"/>
        <v>2020</v>
      </c>
      <c r="B18985" s="263" t="s">
        <v>2228</v>
      </c>
      <c r="C18985" s="264" t="s">
        <v>138</v>
      </c>
      <c r="D18985" s="74" t="str">
        <f t="shared" si="593"/>
        <v>jun/2020</v>
      </c>
      <c r="E18985" s="267">
        <v>43987</v>
      </c>
      <c r="F18985" s="285" t="s">
        <v>1261</v>
      </c>
      <c r="G18985" s="285" t="s">
        <v>2229</v>
      </c>
      <c r="H18985" s="268" t="s">
        <v>879</v>
      </c>
      <c r="I18985" s="268" t="s">
        <v>135</v>
      </c>
      <c r="J18985" s="268">
        <v>-10</v>
      </c>
      <c r="K18985" s="83" t="str">
        <f>IFERROR(IFERROR(VLOOKUP(I18985,'DE-PARA'!B:D,3,0),VLOOKUP(I18985,'DE-PARA'!C:D,2,0)),"NÃO ENCONTRADO")</f>
        <v>Outras Saídas</v>
      </c>
      <c r="L18985" s="50" t="str">
        <f>VLOOKUP(K18985,'Base -Receita-Despesa'!$B:$AS,1,FALSE)</f>
        <v>Outras Saídas</v>
      </c>
    </row>
    <row r="18986" spans="1:12" x14ac:dyDescent="0.3">
      <c r="A18986" s="82" t="str">
        <f t="shared" ref="A18986:A19049" si="594">IF(K18986="NÃO ENCONTRADO",0,RIGHT(D18986,4))</f>
        <v>2020</v>
      </c>
      <c r="B18986" s="263" t="s">
        <v>2228</v>
      </c>
      <c r="C18986" s="264" t="s">
        <v>138</v>
      </c>
      <c r="D18986" s="74" t="str">
        <f t="shared" si="593"/>
        <v>jun/2020</v>
      </c>
      <c r="E18986" s="267">
        <v>43987</v>
      </c>
      <c r="F18986" s="285" t="s">
        <v>1261</v>
      </c>
      <c r="G18986" s="285" t="s">
        <v>2229</v>
      </c>
      <c r="H18986" s="268" t="s">
        <v>879</v>
      </c>
      <c r="I18986" s="268" t="s">
        <v>135</v>
      </c>
      <c r="J18986" s="268">
        <v>-10</v>
      </c>
      <c r="K18986" s="83" t="str">
        <f>IFERROR(IFERROR(VLOOKUP(I18986,'DE-PARA'!B:D,3,0),VLOOKUP(I18986,'DE-PARA'!C:D,2,0)),"NÃO ENCONTRADO")</f>
        <v>Outras Saídas</v>
      </c>
      <c r="L18986" s="50" t="str">
        <f>VLOOKUP(K18986,'Base -Receita-Despesa'!$B:$AS,1,FALSE)</f>
        <v>Outras Saídas</v>
      </c>
    </row>
    <row r="18987" spans="1:12" x14ac:dyDescent="0.3">
      <c r="A18987" s="82" t="str">
        <f t="shared" si="594"/>
        <v>2020</v>
      </c>
      <c r="B18987" s="263" t="s">
        <v>2228</v>
      </c>
      <c r="C18987" s="264" t="s">
        <v>138</v>
      </c>
      <c r="D18987" s="74" t="str">
        <f t="shared" si="593"/>
        <v>jun/2020</v>
      </c>
      <c r="E18987" s="267">
        <v>43987</v>
      </c>
      <c r="F18987" s="285" t="s">
        <v>4405</v>
      </c>
      <c r="G18987" s="285" t="s">
        <v>2229</v>
      </c>
      <c r="H18987" s="268" t="s">
        <v>5196</v>
      </c>
      <c r="I18987" s="268" t="s">
        <v>846</v>
      </c>
      <c r="J18987" s="268">
        <v>-769.01</v>
      </c>
      <c r="K18987" s="83" t="str">
        <f>IFERROR(IFERROR(VLOOKUP(I18987,'DE-PARA'!B:D,3,0),VLOOKUP(I18987,'DE-PARA'!C:D,2,0)),"NÃO ENCONTRADO")</f>
        <v>Pessoal</v>
      </c>
      <c r="L18987" s="50" t="str">
        <f>VLOOKUP(K18987,'Base -Receita-Despesa'!$B:$AS,1,FALSE)</f>
        <v>Pessoal</v>
      </c>
    </row>
    <row r="18988" spans="1:12" x14ac:dyDescent="0.3">
      <c r="A18988" s="82" t="str">
        <f t="shared" si="594"/>
        <v>2020</v>
      </c>
      <c r="B18988" s="263" t="s">
        <v>2228</v>
      </c>
      <c r="C18988" s="264" t="s">
        <v>138</v>
      </c>
      <c r="D18988" s="74" t="str">
        <f t="shared" si="593"/>
        <v>jun/2020</v>
      </c>
      <c r="E18988" s="267">
        <v>43987</v>
      </c>
      <c r="F18988" s="285" t="s">
        <v>1261</v>
      </c>
      <c r="G18988" s="285" t="s">
        <v>2229</v>
      </c>
      <c r="H18988" s="268" t="s">
        <v>262</v>
      </c>
      <c r="I18988" s="268" t="s">
        <v>135</v>
      </c>
      <c r="J18988" s="268">
        <v>-209.1</v>
      </c>
      <c r="K18988" s="83" t="str">
        <f>IFERROR(IFERROR(VLOOKUP(I18988,'DE-PARA'!B:D,3,0),VLOOKUP(I18988,'DE-PARA'!C:D,2,0)),"NÃO ENCONTRADO")</f>
        <v>Outras Saídas</v>
      </c>
      <c r="L18988" s="50" t="str">
        <f>VLOOKUP(K18988,'Base -Receita-Despesa'!$B:$AS,1,FALSE)</f>
        <v>Outras Saídas</v>
      </c>
    </row>
    <row r="18989" spans="1:12" x14ac:dyDescent="0.3">
      <c r="A18989" s="82" t="str">
        <f t="shared" si="594"/>
        <v>2020</v>
      </c>
      <c r="B18989" s="263" t="s">
        <v>2228</v>
      </c>
      <c r="C18989" s="264" t="s">
        <v>138</v>
      </c>
      <c r="D18989" s="74" t="str">
        <f t="shared" si="593"/>
        <v>jun/2020</v>
      </c>
      <c r="E18989" s="267">
        <v>43987</v>
      </c>
      <c r="F18989" s="285" t="s">
        <v>3133</v>
      </c>
      <c r="G18989" s="285" t="s">
        <v>2229</v>
      </c>
      <c r="H18989" s="268" t="s">
        <v>1071</v>
      </c>
      <c r="I18989" s="268" t="s">
        <v>2237</v>
      </c>
      <c r="J18989" s="269">
        <v>53735.48</v>
      </c>
      <c r="K18989" s="83" t="str">
        <f>IFERROR(IFERROR(VLOOKUP(I18989,'DE-PARA'!B:D,3,0),VLOOKUP(I18989,'DE-PARA'!C:D,2,0)),"NÃO ENCONTRADO")</f>
        <v>Entrada Conta Aplicação (+)</v>
      </c>
      <c r="L18989" s="50" t="str">
        <f>VLOOKUP(K18989,'Base -Receita-Despesa'!$B:$AS,1,FALSE)</f>
        <v>ENTRADA CONTA APLICAÇÃO (+)</v>
      </c>
    </row>
    <row r="18990" spans="1:12" x14ac:dyDescent="0.3">
      <c r="A18990" s="82" t="str">
        <f t="shared" si="594"/>
        <v>2020</v>
      </c>
      <c r="B18990" s="263" t="s">
        <v>2228</v>
      </c>
      <c r="C18990" s="264" t="s">
        <v>138</v>
      </c>
      <c r="D18990" s="74" t="str">
        <f t="shared" si="593"/>
        <v>jun/2020</v>
      </c>
      <c r="E18990" s="267">
        <v>43990</v>
      </c>
      <c r="F18990" s="285" t="s">
        <v>5127</v>
      </c>
      <c r="G18990" s="285" t="s">
        <v>2229</v>
      </c>
      <c r="H18990" s="268" t="s">
        <v>2251</v>
      </c>
      <c r="I18990" s="268" t="s">
        <v>126</v>
      </c>
      <c r="J18990" s="269">
        <v>500000</v>
      </c>
      <c r="K18990" s="83" t="str">
        <f>IFERROR(IFERROR(VLOOKUP(I18990,'DE-PARA'!B:D,3,0),VLOOKUP(I18990,'DE-PARA'!C:D,2,0)),"NÃO ENCONTRADO")</f>
        <v>TEV – Transferências Entre Contas (Entradas)</v>
      </c>
      <c r="L18990" s="50" t="str">
        <f>VLOOKUP(K18990,'Base -Receita-Despesa'!$B:$AS,1,FALSE)</f>
        <v>TEV – Transferências Entre Contas (Entradas)</v>
      </c>
    </row>
    <row r="18991" spans="1:12" x14ac:dyDescent="0.3">
      <c r="A18991" s="82" t="str">
        <f t="shared" si="594"/>
        <v>2020</v>
      </c>
      <c r="B18991" s="263" t="s">
        <v>2228</v>
      </c>
      <c r="C18991" s="264" t="s">
        <v>138</v>
      </c>
      <c r="D18991" s="74" t="str">
        <f t="shared" si="593"/>
        <v>jun/2020</v>
      </c>
      <c r="E18991" s="267">
        <v>43990</v>
      </c>
      <c r="F18991" s="285">
        <v>2114762139</v>
      </c>
      <c r="G18991" s="285" t="s">
        <v>2229</v>
      </c>
      <c r="H18991" s="268" t="s">
        <v>4529</v>
      </c>
      <c r="I18991" s="268" t="s">
        <v>155</v>
      </c>
      <c r="J18991" s="269">
        <v>-3040.3</v>
      </c>
      <c r="K18991" s="83" t="str">
        <f>IFERROR(IFERROR(VLOOKUP(I18991,'DE-PARA'!B:D,3,0),VLOOKUP(I18991,'DE-PARA'!C:D,2,0)),"NÃO ENCONTRADO")</f>
        <v>Concessionárias (água, luz e telefone)</v>
      </c>
      <c r="L18991" s="50" t="str">
        <f>VLOOKUP(K18991,'Base -Receita-Despesa'!$B:$AS,1,FALSE)</f>
        <v>Concessionárias (água, luz e telefone)</v>
      </c>
    </row>
    <row r="18992" spans="1:12" x14ac:dyDescent="0.3">
      <c r="A18992" s="82" t="str">
        <f t="shared" si="594"/>
        <v>2020</v>
      </c>
      <c r="B18992" s="263" t="s">
        <v>2228</v>
      </c>
      <c r="C18992" s="264" t="s">
        <v>138</v>
      </c>
      <c r="D18992" s="74" t="str">
        <f t="shared" si="593"/>
        <v>jun/2020</v>
      </c>
      <c r="E18992" s="267">
        <v>43990</v>
      </c>
      <c r="F18992" s="285">
        <v>2447911</v>
      </c>
      <c r="G18992" s="285" t="s">
        <v>2229</v>
      </c>
      <c r="H18992" s="268" t="s">
        <v>5222</v>
      </c>
      <c r="I18992" s="268" t="s">
        <v>145</v>
      </c>
      <c r="J18992" s="269">
        <v>-2562.9499999999998</v>
      </c>
      <c r="K18992" s="83" t="str">
        <f>IFERROR(IFERROR(VLOOKUP(I18992,'DE-PARA'!B:D,3,0),VLOOKUP(I18992,'DE-PARA'!C:D,2,0)),"NÃO ENCONTRADO")</f>
        <v>Serviços</v>
      </c>
      <c r="L18992" s="50" t="str">
        <f>VLOOKUP(K18992,'Base -Receita-Despesa'!$B:$AS,1,FALSE)</f>
        <v>Serviços</v>
      </c>
    </row>
    <row r="18993" spans="1:12" x14ac:dyDescent="0.3">
      <c r="A18993" s="82" t="str">
        <f t="shared" si="594"/>
        <v>2020</v>
      </c>
      <c r="B18993" s="263" t="s">
        <v>2228</v>
      </c>
      <c r="C18993" s="264" t="s">
        <v>138</v>
      </c>
      <c r="D18993" s="74" t="str">
        <f t="shared" si="593"/>
        <v>jun/2020</v>
      </c>
      <c r="E18993" s="267">
        <v>43990</v>
      </c>
      <c r="F18993" s="285">
        <v>14096</v>
      </c>
      <c r="G18993" s="285" t="s">
        <v>2229</v>
      </c>
      <c r="H18993" s="268" t="s">
        <v>2890</v>
      </c>
      <c r="I18993" s="268" t="s">
        <v>2183</v>
      </c>
      <c r="J18993" s="268">
        <v>-368.7</v>
      </c>
      <c r="K18993" s="83" t="str">
        <f>IFERROR(IFERROR(VLOOKUP(I18993,'DE-PARA'!B:D,3,0),VLOOKUP(I18993,'DE-PARA'!C:D,2,0)),"NÃO ENCONTRADO")</f>
        <v>Materiais</v>
      </c>
      <c r="L18993" s="50" t="str">
        <f>VLOOKUP(K18993,'Base -Receita-Despesa'!$B:$AS,1,FALSE)</f>
        <v>Materiais</v>
      </c>
    </row>
    <row r="18994" spans="1:12" x14ac:dyDescent="0.3">
      <c r="A18994" s="82" t="str">
        <f t="shared" si="594"/>
        <v>2020</v>
      </c>
      <c r="B18994" s="263" t="s">
        <v>2228</v>
      </c>
      <c r="C18994" s="264" t="s">
        <v>138</v>
      </c>
      <c r="D18994" s="74" t="str">
        <f t="shared" si="593"/>
        <v>jun/2020</v>
      </c>
      <c r="E18994" s="267">
        <v>43990</v>
      </c>
      <c r="F18994" s="285" t="s">
        <v>5658</v>
      </c>
      <c r="G18994" s="285" t="s">
        <v>2229</v>
      </c>
      <c r="H18994" s="268" t="s">
        <v>5659</v>
      </c>
      <c r="I18994" s="268" t="s">
        <v>176</v>
      </c>
      <c r="J18994" s="269">
        <v>-14279.71</v>
      </c>
      <c r="K18994" s="83" t="str">
        <f>IFERROR(IFERROR(VLOOKUP(I18994,'DE-PARA'!B:D,3,0),VLOOKUP(I18994,'DE-PARA'!C:D,2,0)),"NÃO ENCONTRADO")</f>
        <v>Pessoal</v>
      </c>
      <c r="L18994" s="50" t="str">
        <f>VLOOKUP(K18994,'Base -Receita-Despesa'!$B:$AS,1,FALSE)</f>
        <v>Pessoal</v>
      </c>
    </row>
    <row r="18995" spans="1:12" x14ac:dyDescent="0.3">
      <c r="A18995" s="82" t="str">
        <f t="shared" si="594"/>
        <v>2020</v>
      </c>
      <c r="B18995" s="263" t="s">
        <v>2228</v>
      </c>
      <c r="C18995" s="264" t="s">
        <v>138</v>
      </c>
      <c r="D18995" s="74" t="str">
        <f t="shared" si="593"/>
        <v>jun/2020</v>
      </c>
      <c r="E18995" s="267">
        <v>43990</v>
      </c>
      <c r="F18995" s="285">
        <v>17344</v>
      </c>
      <c r="G18995" s="285" t="s">
        <v>2229</v>
      </c>
      <c r="H18995" s="268" t="s">
        <v>4215</v>
      </c>
      <c r="I18995" s="268" t="s">
        <v>2181</v>
      </c>
      <c r="J18995" s="269">
        <v>-8780.64</v>
      </c>
      <c r="K18995" s="83" t="str">
        <f>IFERROR(IFERROR(VLOOKUP(I18995,'DE-PARA'!B:D,3,0),VLOOKUP(I18995,'DE-PARA'!C:D,2,0)),"NÃO ENCONTRADO")</f>
        <v>Materiais</v>
      </c>
      <c r="L18995" s="50" t="str">
        <f>VLOOKUP(K18995,'Base -Receita-Despesa'!$B:$AS,1,FALSE)</f>
        <v>Materiais</v>
      </c>
    </row>
    <row r="18996" spans="1:12" x14ac:dyDescent="0.3">
      <c r="A18996" s="82" t="str">
        <f t="shared" si="594"/>
        <v>2020</v>
      </c>
      <c r="B18996" s="263" t="s">
        <v>2228</v>
      </c>
      <c r="C18996" s="264" t="s">
        <v>138</v>
      </c>
      <c r="D18996" s="74" t="str">
        <f t="shared" si="593"/>
        <v>jun/2020</v>
      </c>
      <c r="E18996" s="267">
        <v>43990</v>
      </c>
      <c r="F18996" s="285" t="s">
        <v>1261</v>
      </c>
      <c r="G18996" s="285" t="s">
        <v>2229</v>
      </c>
      <c r="H18996" s="268" t="s">
        <v>879</v>
      </c>
      <c r="I18996" s="268" t="s">
        <v>135</v>
      </c>
      <c r="J18996" s="268">
        <v>-10</v>
      </c>
      <c r="K18996" s="83" t="str">
        <f>IFERROR(IFERROR(VLOOKUP(I18996,'DE-PARA'!B:D,3,0),VLOOKUP(I18996,'DE-PARA'!C:D,2,0)),"NÃO ENCONTRADO")</f>
        <v>Outras Saídas</v>
      </c>
      <c r="L18996" s="50" t="str">
        <f>VLOOKUP(K18996,'Base -Receita-Despesa'!$B:$AS,1,FALSE)</f>
        <v>Outras Saídas</v>
      </c>
    </row>
    <row r="18997" spans="1:12" x14ac:dyDescent="0.3">
      <c r="A18997" s="82" t="str">
        <f t="shared" si="594"/>
        <v>2020</v>
      </c>
      <c r="B18997" s="263" t="s">
        <v>5091</v>
      </c>
      <c r="C18997" s="264" t="s">
        <v>138</v>
      </c>
      <c r="D18997" s="74" t="str">
        <f t="shared" si="593"/>
        <v>jun/2020</v>
      </c>
      <c r="E18997" s="267">
        <v>43990</v>
      </c>
      <c r="F18997" s="285" t="s">
        <v>5127</v>
      </c>
      <c r="G18997" s="285" t="s">
        <v>2229</v>
      </c>
      <c r="H18997" s="268" t="s">
        <v>2251</v>
      </c>
      <c r="I18997" s="268" t="s">
        <v>126</v>
      </c>
      <c r="J18997" s="287">
        <v>-700000</v>
      </c>
      <c r="K18997" s="83" t="str">
        <f>IFERROR(IFERROR(VLOOKUP(I18997,'DE-PARA'!B:D,3,0),VLOOKUP(I18997,'DE-PARA'!C:D,2,0)),"NÃO ENCONTRADO")</f>
        <v>TEV – Transferências Entre Contas (Entradas)</v>
      </c>
      <c r="L18997" s="50" t="str">
        <f>VLOOKUP(K18997,'Base -Receita-Despesa'!$B:$AS,1,FALSE)</f>
        <v>TEV – Transferências Entre Contas (Entradas)</v>
      </c>
    </row>
    <row r="18998" spans="1:12" x14ac:dyDescent="0.3">
      <c r="A18998" s="82" t="str">
        <f t="shared" si="594"/>
        <v>2020</v>
      </c>
      <c r="B18998" s="263" t="s">
        <v>5091</v>
      </c>
      <c r="C18998" s="264" t="s">
        <v>138</v>
      </c>
      <c r="D18998" s="74" t="str">
        <f t="shared" si="593"/>
        <v>jun/2020</v>
      </c>
      <c r="E18998" s="267">
        <v>43990</v>
      </c>
      <c r="F18998" s="285" t="s">
        <v>161</v>
      </c>
      <c r="G18998" s="285" t="s">
        <v>2229</v>
      </c>
      <c r="H18998" s="268" t="s">
        <v>161</v>
      </c>
      <c r="I18998" s="268" t="s">
        <v>2168</v>
      </c>
      <c r="J18998" s="287">
        <v>59679.38</v>
      </c>
      <c r="K18998" s="83" t="str">
        <f>IFERROR(IFERROR(VLOOKUP(I18998,'DE-PARA'!B:D,3,0),VLOOKUP(I18998,'DE-PARA'!C:D,2,0)),"NÃO ENCONTRADO")</f>
        <v>Repasses Contrato de Gestão</v>
      </c>
      <c r="L18998" s="50" t="str">
        <f>VLOOKUP(K18998,'Base -Receita-Despesa'!$B:$AS,1,FALSE)</f>
        <v>Repasses Contrato de Gestão</v>
      </c>
    </row>
    <row r="18999" spans="1:12" x14ac:dyDescent="0.3">
      <c r="A18999" s="82" t="str">
        <f t="shared" si="594"/>
        <v>2020</v>
      </c>
      <c r="B18999" s="263" t="s">
        <v>5091</v>
      </c>
      <c r="C18999" s="264" t="s">
        <v>138</v>
      </c>
      <c r="D18999" s="74" t="str">
        <f t="shared" si="593"/>
        <v>jun/2020</v>
      </c>
      <c r="E18999" s="267">
        <v>43990</v>
      </c>
      <c r="F18999" s="285" t="s">
        <v>161</v>
      </c>
      <c r="G18999" s="285" t="s">
        <v>2229</v>
      </c>
      <c r="H18999" s="268" t="s">
        <v>161</v>
      </c>
      <c r="I18999" s="268" t="s">
        <v>2168</v>
      </c>
      <c r="J18999" s="287">
        <v>1272063.55</v>
      </c>
      <c r="K18999" s="83" t="str">
        <f>IFERROR(IFERROR(VLOOKUP(I18999,'DE-PARA'!B:D,3,0),VLOOKUP(I18999,'DE-PARA'!C:D,2,0)),"NÃO ENCONTRADO")</f>
        <v>Repasses Contrato de Gestão</v>
      </c>
      <c r="L18999" s="50" t="str">
        <f>VLOOKUP(K18999,'Base -Receita-Despesa'!$B:$AS,1,FALSE)</f>
        <v>Repasses Contrato de Gestão</v>
      </c>
    </row>
    <row r="19000" spans="1:12" x14ac:dyDescent="0.3">
      <c r="A19000" s="82" t="str">
        <f t="shared" si="594"/>
        <v>2020</v>
      </c>
      <c r="B19000" s="263" t="s">
        <v>5091</v>
      </c>
      <c r="C19000" s="264" t="s">
        <v>138</v>
      </c>
      <c r="D19000" s="74" t="str">
        <f t="shared" si="593"/>
        <v>jun/2020</v>
      </c>
      <c r="E19000" s="267">
        <v>43990</v>
      </c>
      <c r="F19000" s="285" t="s">
        <v>5127</v>
      </c>
      <c r="G19000" s="285" t="s">
        <v>2229</v>
      </c>
      <c r="H19000" s="268" t="s">
        <v>2251</v>
      </c>
      <c r="I19000" s="268" t="s">
        <v>126</v>
      </c>
      <c r="J19000" s="287">
        <v>-500000</v>
      </c>
      <c r="K19000" s="83" t="str">
        <f>IFERROR(IFERROR(VLOOKUP(I19000,'DE-PARA'!B:D,3,0),VLOOKUP(I19000,'DE-PARA'!C:D,2,0)),"NÃO ENCONTRADO")</f>
        <v>TEV – Transferências Entre Contas (Entradas)</v>
      </c>
      <c r="L19000" s="50" t="str">
        <f>VLOOKUP(K19000,'Base -Receita-Despesa'!$B:$AS,1,FALSE)</f>
        <v>TEV – Transferências Entre Contas (Entradas)</v>
      </c>
    </row>
    <row r="19001" spans="1:12" x14ac:dyDescent="0.3">
      <c r="A19001" s="82" t="str">
        <f t="shared" si="594"/>
        <v>2020</v>
      </c>
      <c r="B19001" s="263" t="s">
        <v>2228</v>
      </c>
      <c r="C19001" s="264" t="s">
        <v>138</v>
      </c>
      <c r="D19001" s="74" t="str">
        <f t="shared" si="593"/>
        <v>jun/2020</v>
      </c>
      <c r="E19001" s="267">
        <v>43991</v>
      </c>
      <c r="F19001" s="285" t="s">
        <v>4412</v>
      </c>
      <c r="G19001" s="285" t="s">
        <v>2229</v>
      </c>
      <c r="H19001" s="268" t="s">
        <v>3765</v>
      </c>
      <c r="I19001" s="268" t="s">
        <v>130</v>
      </c>
      <c r="J19001" s="269">
        <v>-3434.31</v>
      </c>
      <c r="K19001" s="83" t="str">
        <f>IFERROR(IFERROR(VLOOKUP(I19001,'DE-PARA'!B:D,3,0),VLOOKUP(I19001,'DE-PARA'!C:D,2,0)),"NÃO ENCONTRADO")</f>
        <v>Rescisões Trabalhistas</v>
      </c>
      <c r="L19001" s="50" t="str">
        <f>VLOOKUP(K19001,'Base -Receita-Despesa'!$B:$AS,1,FALSE)</f>
        <v>Rescisões Trabalhistas</v>
      </c>
    </row>
    <row r="19002" spans="1:12" x14ac:dyDescent="0.3">
      <c r="A19002" s="82" t="str">
        <f t="shared" si="594"/>
        <v>2020</v>
      </c>
      <c r="B19002" s="263" t="s">
        <v>2228</v>
      </c>
      <c r="C19002" s="264" t="s">
        <v>138</v>
      </c>
      <c r="D19002" s="74" t="str">
        <f t="shared" si="593"/>
        <v>jun/2020</v>
      </c>
      <c r="E19002" s="267">
        <v>43991</v>
      </c>
      <c r="F19002" s="285" t="s">
        <v>1977</v>
      </c>
      <c r="G19002" s="285" t="s">
        <v>2229</v>
      </c>
      <c r="H19002" s="268" t="s">
        <v>5660</v>
      </c>
      <c r="I19002" s="268" t="s">
        <v>141</v>
      </c>
      <c r="J19002" s="269">
        <v>-13289.29</v>
      </c>
      <c r="K19002" s="83" t="str">
        <f>IFERROR(IFERROR(VLOOKUP(I19002,'DE-PARA'!B:D,3,0),VLOOKUP(I19002,'DE-PARA'!C:D,2,0)),"NÃO ENCONTRADO")</f>
        <v>Pessoal</v>
      </c>
      <c r="L19002" s="50" t="str">
        <f>VLOOKUP(K19002,'Base -Receita-Despesa'!$B:$AS,1,FALSE)</f>
        <v>Pessoal</v>
      </c>
    </row>
    <row r="19003" spans="1:12" x14ac:dyDescent="0.3">
      <c r="A19003" s="82" t="str">
        <f t="shared" si="594"/>
        <v>2020</v>
      </c>
      <c r="B19003" s="265" t="s">
        <v>2228</v>
      </c>
      <c r="C19003" s="319" t="s">
        <v>138</v>
      </c>
      <c r="D19003" s="74" t="str">
        <f t="shared" si="593"/>
        <v>jun/2020</v>
      </c>
      <c r="E19003" s="267">
        <v>43992</v>
      </c>
      <c r="F19003" s="285" t="s">
        <v>437</v>
      </c>
      <c r="G19003" s="325" t="s">
        <v>2229</v>
      </c>
      <c r="H19003" s="268" t="s">
        <v>2362</v>
      </c>
      <c r="I19003" s="273" t="s">
        <v>439</v>
      </c>
      <c r="J19003" s="278">
        <v>1045</v>
      </c>
      <c r="K19003" s="83" t="str">
        <f>IFERROR(IFERROR(VLOOKUP(I19003,'DE-PARA'!B:D,3,0),VLOOKUP(I19003,'DE-PARA'!C:D,2,0)),"NÃO ENCONTRADO")</f>
        <v>Aluguéis</v>
      </c>
      <c r="L19003" s="50" t="str">
        <f>VLOOKUP(K19003,'Base -Receita-Despesa'!$B:$AS,1,FALSE)</f>
        <v>Aluguéis</v>
      </c>
    </row>
    <row r="19004" spans="1:12" x14ac:dyDescent="0.3">
      <c r="A19004" s="82" t="str">
        <f t="shared" si="594"/>
        <v>2020</v>
      </c>
      <c r="B19004" s="265" t="s">
        <v>2228</v>
      </c>
      <c r="C19004" s="319" t="s">
        <v>138</v>
      </c>
      <c r="D19004" s="74" t="str">
        <f t="shared" si="593"/>
        <v>jun/2020</v>
      </c>
      <c r="E19004" s="267">
        <v>43992</v>
      </c>
      <c r="F19004" s="285">
        <v>4338</v>
      </c>
      <c r="G19004" s="325" t="s">
        <v>2229</v>
      </c>
      <c r="H19004" s="268" t="s">
        <v>2231</v>
      </c>
      <c r="I19004" s="273" t="s">
        <v>2185</v>
      </c>
      <c r="J19004" s="278">
        <v>-3263.39</v>
      </c>
      <c r="K19004" s="83" t="str">
        <f>IFERROR(IFERROR(VLOOKUP(I19004,'DE-PARA'!B:D,3,0),VLOOKUP(I19004,'DE-PARA'!C:D,2,0)),"NÃO ENCONTRADO")</f>
        <v>Materiais</v>
      </c>
      <c r="L19004" s="50" t="str">
        <f>VLOOKUP(K19004,'Base -Receita-Despesa'!$B:$AS,1,FALSE)</f>
        <v>Materiais</v>
      </c>
    </row>
    <row r="19005" spans="1:12" x14ac:dyDescent="0.3">
      <c r="A19005" s="82" t="str">
        <f t="shared" si="594"/>
        <v>2020</v>
      </c>
      <c r="B19005" s="265" t="s">
        <v>2228</v>
      </c>
      <c r="C19005" s="319" t="s">
        <v>138</v>
      </c>
      <c r="D19005" s="74" t="str">
        <f t="shared" si="593"/>
        <v>jun/2020</v>
      </c>
      <c r="E19005" s="267">
        <v>43992</v>
      </c>
      <c r="F19005" s="285">
        <v>58686</v>
      </c>
      <c r="G19005" s="325" t="s">
        <v>2229</v>
      </c>
      <c r="H19005" s="268" t="s">
        <v>4514</v>
      </c>
      <c r="I19005" s="273" t="s">
        <v>2181</v>
      </c>
      <c r="J19005" s="278">
        <v>-1346</v>
      </c>
      <c r="K19005" s="83" t="str">
        <f>IFERROR(IFERROR(VLOOKUP(I19005,'DE-PARA'!B:D,3,0),VLOOKUP(I19005,'DE-PARA'!C:D,2,0)),"NÃO ENCONTRADO")</f>
        <v>Materiais</v>
      </c>
      <c r="L19005" s="50" t="str">
        <f>VLOOKUP(K19005,'Base -Receita-Despesa'!$B:$AS,1,FALSE)</f>
        <v>Materiais</v>
      </c>
    </row>
    <row r="19006" spans="1:12" x14ac:dyDescent="0.3">
      <c r="A19006" s="82" t="str">
        <f t="shared" si="594"/>
        <v>2020</v>
      </c>
      <c r="B19006" s="265" t="s">
        <v>2228</v>
      </c>
      <c r="C19006" s="319" t="s">
        <v>138</v>
      </c>
      <c r="D19006" s="74" t="str">
        <f t="shared" si="593"/>
        <v>jun/2020</v>
      </c>
      <c r="E19006" s="267">
        <v>43992</v>
      </c>
      <c r="F19006" s="285" t="s">
        <v>3376</v>
      </c>
      <c r="G19006" s="325" t="s">
        <v>2229</v>
      </c>
      <c r="H19006" s="268" t="s">
        <v>3765</v>
      </c>
      <c r="I19006" s="273" t="s">
        <v>130</v>
      </c>
      <c r="J19006" s="278">
        <v>-11457.7</v>
      </c>
      <c r="K19006" s="83" t="str">
        <f>IFERROR(IFERROR(VLOOKUP(I19006,'DE-PARA'!B:D,3,0),VLOOKUP(I19006,'DE-PARA'!C:D,2,0)),"NÃO ENCONTRADO")</f>
        <v>Rescisões Trabalhistas</v>
      </c>
      <c r="L19006" s="50" t="str">
        <f>VLOOKUP(K19006,'Base -Receita-Despesa'!$B:$AS,1,FALSE)</f>
        <v>Rescisões Trabalhistas</v>
      </c>
    </row>
    <row r="19007" spans="1:12" x14ac:dyDescent="0.3">
      <c r="A19007" s="82" t="str">
        <f t="shared" si="594"/>
        <v>2020</v>
      </c>
      <c r="B19007" s="265" t="s">
        <v>2228</v>
      </c>
      <c r="C19007" s="319" t="s">
        <v>138</v>
      </c>
      <c r="D19007" s="74" t="str">
        <f t="shared" si="593"/>
        <v>jun/2020</v>
      </c>
      <c r="E19007" s="267">
        <v>43992</v>
      </c>
      <c r="F19007" s="285">
        <v>13</v>
      </c>
      <c r="G19007" s="325" t="s">
        <v>2229</v>
      </c>
      <c r="H19007" s="268" t="s">
        <v>5049</v>
      </c>
      <c r="I19007" s="273" t="s">
        <v>2176</v>
      </c>
      <c r="J19007" s="278">
        <v>-131575.35</v>
      </c>
      <c r="K19007" s="83" t="str">
        <f>IFERROR(IFERROR(VLOOKUP(I19007,'DE-PARA'!B:D,3,0),VLOOKUP(I19007,'DE-PARA'!C:D,2,0)),"NÃO ENCONTRADO")</f>
        <v>Pessoal</v>
      </c>
      <c r="L19007" s="50" t="str">
        <f>VLOOKUP(K19007,'Base -Receita-Despesa'!$B:$AS,1,FALSE)</f>
        <v>Pessoal</v>
      </c>
    </row>
    <row r="19008" spans="1:12" x14ac:dyDescent="0.3">
      <c r="A19008" s="82" t="str">
        <f t="shared" si="594"/>
        <v>2020</v>
      </c>
      <c r="B19008" s="265" t="s">
        <v>2228</v>
      </c>
      <c r="C19008" s="319" t="s">
        <v>138</v>
      </c>
      <c r="D19008" s="74" t="str">
        <f t="shared" si="593"/>
        <v>jun/2020</v>
      </c>
      <c r="E19008" s="267">
        <v>43992</v>
      </c>
      <c r="F19008" s="285" t="s">
        <v>437</v>
      </c>
      <c r="G19008" s="325" t="s">
        <v>2229</v>
      </c>
      <c r="H19008" s="268" t="s">
        <v>2362</v>
      </c>
      <c r="I19008" s="273" t="s">
        <v>439</v>
      </c>
      <c r="J19008" s="278">
        <v>-1045</v>
      </c>
      <c r="K19008" s="83" t="str">
        <f>IFERROR(IFERROR(VLOOKUP(I19008,'DE-PARA'!B:D,3,0),VLOOKUP(I19008,'DE-PARA'!C:D,2,0)),"NÃO ENCONTRADO")</f>
        <v>Aluguéis</v>
      </c>
      <c r="L19008" s="50" t="str">
        <f>VLOOKUP(K19008,'Base -Receita-Despesa'!$B:$AS,1,FALSE)</f>
        <v>Aluguéis</v>
      </c>
    </row>
    <row r="19009" spans="1:12" x14ac:dyDescent="0.3">
      <c r="A19009" s="82" t="str">
        <f t="shared" si="594"/>
        <v>2020</v>
      </c>
      <c r="B19009" s="263" t="s">
        <v>2228</v>
      </c>
      <c r="C19009" s="264" t="s">
        <v>138</v>
      </c>
      <c r="D19009" s="74" t="str">
        <f t="shared" si="593"/>
        <v>jun/2020</v>
      </c>
      <c r="E19009" s="267">
        <v>43992</v>
      </c>
      <c r="F19009" s="285">
        <v>2245</v>
      </c>
      <c r="G19009" s="285" t="s">
        <v>2229</v>
      </c>
      <c r="H19009" s="273" t="s">
        <v>5456</v>
      </c>
      <c r="I19009" s="268" t="s">
        <v>200</v>
      </c>
      <c r="J19009" s="269">
        <v>-17300</v>
      </c>
      <c r="K19009" s="83" t="str">
        <f>IFERROR(IFERROR(VLOOKUP(I19009,'DE-PARA'!B:D,3,0),VLOOKUP(I19009,'DE-PARA'!C:D,2,0)),"NÃO ENCONTRADO")</f>
        <v>Serviços</v>
      </c>
      <c r="L19009" s="50" t="str">
        <f>VLOOKUP(K19009,'Base -Receita-Despesa'!$B:$AS,1,FALSE)</f>
        <v>Serviços</v>
      </c>
    </row>
    <row r="19010" spans="1:12" x14ac:dyDescent="0.3">
      <c r="A19010" s="82" t="str">
        <f t="shared" si="594"/>
        <v>2020</v>
      </c>
      <c r="B19010" s="263" t="s">
        <v>2228</v>
      </c>
      <c r="C19010" s="264" t="s">
        <v>138</v>
      </c>
      <c r="D19010" s="74" t="str">
        <f t="shared" si="593"/>
        <v>jun/2020</v>
      </c>
      <c r="E19010" s="267">
        <v>43992</v>
      </c>
      <c r="F19010" s="285">
        <v>2796571</v>
      </c>
      <c r="G19010" s="285" t="s">
        <v>2229</v>
      </c>
      <c r="H19010" s="268" t="s">
        <v>5175</v>
      </c>
      <c r="I19010" s="268" t="s">
        <v>145</v>
      </c>
      <c r="J19010" s="269">
        <v>-4355.25</v>
      </c>
      <c r="K19010" s="83" t="str">
        <f>IFERROR(IFERROR(VLOOKUP(I19010,'DE-PARA'!B:D,3,0),VLOOKUP(I19010,'DE-PARA'!C:D,2,0)),"NÃO ENCONTRADO")</f>
        <v>Serviços</v>
      </c>
      <c r="L19010" s="50" t="str">
        <f>VLOOKUP(K19010,'Base -Receita-Despesa'!$B:$AS,1,FALSE)</f>
        <v>Serviços</v>
      </c>
    </row>
    <row r="19011" spans="1:12" x14ac:dyDescent="0.3">
      <c r="A19011" s="82" t="str">
        <f t="shared" si="594"/>
        <v>2020</v>
      </c>
      <c r="B19011" s="263" t="s">
        <v>2228</v>
      </c>
      <c r="C19011" s="264" t="s">
        <v>138</v>
      </c>
      <c r="D19011" s="74" t="str">
        <f t="shared" si="593"/>
        <v>jun/2020</v>
      </c>
      <c r="E19011" s="267">
        <v>43992</v>
      </c>
      <c r="F19011" s="285">
        <v>2791392</v>
      </c>
      <c r="G19011" s="285" t="s">
        <v>2229</v>
      </c>
      <c r="H19011" s="268" t="s">
        <v>5175</v>
      </c>
      <c r="I19011" s="268" t="s">
        <v>145</v>
      </c>
      <c r="J19011" s="268">
        <v>-453.6</v>
      </c>
      <c r="K19011" s="83" t="str">
        <f>IFERROR(IFERROR(VLOOKUP(I19011,'DE-PARA'!B:D,3,0),VLOOKUP(I19011,'DE-PARA'!C:D,2,0)),"NÃO ENCONTRADO")</f>
        <v>Serviços</v>
      </c>
      <c r="L19011" s="50" t="str">
        <f>VLOOKUP(K19011,'Base -Receita-Despesa'!$B:$AS,1,FALSE)</f>
        <v>Serviços</v>
      </c>
    </row>
    <row r="19012" spans="1:12" x14ac:dyDescent="0.3">
      <c r="A19012" s="82" t="str">
        <f t="shared" si="594"/>
        <v>2020</v>
      </c>
      <c r="B19012" s="263" t="s">
        <v>2228</v>
      </c>
      <c r="C19012" s="264" t="s">
        <v>138</v>
      </c>
      <c r="D19012" s="74" t="str">
        <f t="shared" ref="D19012:D19075" si="595">TEXT(E19012,"mmm/aaaa")</f>
        <v>jun/2020</v>
      </c>
      <c r="E19012" s="267">
        <v>43992</v>
      </c>
      <c r="F19012" s="285">
        <v>2190</v>
      </c>
      <c r="G19012" s="285" t="s">
        <v>2229</v>
      </c>
      <c r="H19012" s="268" t="s">
        <v>5133</v>
      </c>
      <c r="I19012" s="268" t="s">
        <v>145</v>
      </c>
      <c r="J19012" s="269">
        <v>-3500</v>
      </c>
      <c r="K19012" s="83" t="str">
        <f>IFERROR(IFERROR(VLOOKUP(I19012,'DE-PARA'!B:D,3,0),VLOOKUP(I19012,'DE-PARA'!C:D,2,0)),"NÃO ENCONTRADO")</f>
        <v>Serviços</v>
      </c>
      <c r="L19012" s="50" t="str">
        <f>VLOOKUP(K19012,'Base -Receita-Despesa'!$B:$AS,1,FALSE)</f>
        <v>Serviços</v>
      </c>
    </row>
    <row r="19013" spans="1:12" x14ac:dyDescent="0.3">
      <c r="A19013" s="82" t="str">
        <f t="shared" si="594"/>
        <v>2020</v>
      </c>
      <c r="B19013" s="263" t="s">
        <v>2228</v>
      </c>
      <c r="C19013" s="264" t="s">
        <v>138</v>
      </c>
      <c r="D19013" s="74" t="str">
        <f t="shared" si="595"/>
        <v>jun/2020</v>
      </c>
      <c r="E19013" s="267">
        <v>43992</v>
      </c>
      <c r="F19013" s="285" t="s">
        <v>1261</v>
      </c>
      <c r="G19013" s="285" t="s">
        <v>2229</v>
      </c>
      <c r="H19013" s="268" t="s">
        <v>879</v>
      </c>
      <c r="I19013" s="268" t="s">
        <v>135</v>
      </c>
      <c r="J19013" s="268">
        <v>-10</v>
      </c>
      <c r="K19013" s="83" t="str">
        <f>IFERROR(IFERROR(VLOOKUP(I19013,'DE-PARA'!B:D,3,0),VLOOKUP(I19013,'DE-PARA'!C:D,2,0)),"NÃO ENCONTRADO")</f>
        <v>Outras Saídas</v>
      </c>
      <c r="L19013" s="50" t="str">
        <f>VLOOKUP(K19013,'Base -Receita-Despesa'!$B:$AS,1,FALSE)</f>
        <v>Outras Saídas</v>
      </c>
    </row>
    <row r="19014" spans="1:12" x14ac:dyDescent="0.3">
      <c r="A19014" s="82" t="str">
        <f t="shared" si="594"/>
        <v>2020</v>
      </c>
      <c r="B19014" s="263" t="s">
        <v>2228</v>
      </c>
      <c r="C19014" s="264" t="s">
        <v>138</v>
      </c>
      <c r="D19014" s="74" t="str">
        <f t="shared" si="595"/>
        <v>jun/2020</v>
      </c>
      <c r="E19014" s="267">
        <v>43992</v>
      </c>
      <c r="F19014" s="285" t="s">
        <v>1261</v>
      </c>
      <c r="G19014" s="285" t="s">
        <v>2229</v>
      </c>
      <c r="H19014" s="268" t="s">
        <v>879</v>
      </c>
      <c r="I19014" s="268" t="s">
        <v>135</v>
      </c>
      <c r="J19014" s="268">
        <v>-10</v>
      </c>
      <c r="K19014" s="83" t="str">
        <f>IFERROR(IFERROR(VLOOKUP(I19014,'DE-PARA'!B:D,3,0),VLOOKUP(I19014,'DE-PARA'!C:D,2,0)),"NÃO ENCONTRADO")</f>
        <v>Outras Saídas</v>
      </c>
      <c r="L19014" s="50" t="str">
        <f>VLOOKUP(K19014,'Base -Receita-Despesa'!$B:$AS,1,FALSE)</f>
        <v>Outras Saídas</v>
      </c>
    </row>
    <row r="19015" spans="1:12" x14ac:dyDescent="0.3">
      <c r="A19015" s="82" t="str">
        <f t="shared" si="594"/>
        <v>2020</v>
      </c>
      <c r="B19015" s="263" t="s">
        <v>2228</v>
      </c>
      <c r="C19015" s="264" t="s">
        <v>138</v>
      </c>
      <c r="D19015" s="74" t="str">
        <f t="shared" si="595"/>
        <v>jun/2020</v>
      </c>
      <c r="E19015" s="267">
        <v>43992</v>
      </c>
      <c r="F19015" s="285" t="s">
        <v>1261</v>
      </c>
      <c r="G19015" s="285" t="s">
        <v>2229</v>
      </c>
      <c r="H19015" s="268" t="s">
        <v>879</v>
      </c>
      <c r="I19015" s="268" t="s">
        <v>135</v>
      </c>
      <c r="J19015" s="268">
        <v>-10</v>
      </c>
      <c r="K19015" s="83" t="str">
        <f>IFERROR(IFERROR(VLOOKUP(I19015,'DE-PARA'!B:D,3,0),VLOOKUP(I19015,'DE-PARA'!C:D,2,0)),"NÃO ENCONTRADO")</f>
        <v>Outras Saídas</v>
      </c>
      <c r="L19015" s="50" t="str">
        <f>VLOOKUP(K19015,'Base -Receita-Despesa'!$B:$AS,1,FALSE)</f>
        <v>Outras Saídas</v>
      </c>
    </row>
    <row r="19016" spans="1:12" x14ac:dyDescent="0.3">
      <c r="A19016" s="82" t="str">
        <f t="shared" si="594"/>
        <v>2020</v>
      </c>
      <c r="B19016" s="263" t="s">
        <v>2228</v>
      </c>
      <c r="C19016" s="264" t="s">
        <v>138</v>
      </c>
      <c r="D19016" s="74" t="str">
        <f t="shared" si="595"/>
        <v>jun/2020</v>
      </c>
      <c r="E19016" s="267">
        <v>43992</v>
      </c>
      <c r="F19016" s="285" t="s">
        <v>1261</v>
      </c>
      <c r="G19016" s="285" t="s">
        <v>2229</v>
      </c>
      <c r="H19016" s="268" t="s">
        <v>879</v>
      </c>
      <c r="I19016" s="268" t="s">
        <v>135</v>
      </c>
      <c r="J19016" s="268">
        <v>-10</v>
      </c>
      <c r="K19016" s="83" t="str">
        <f>IFERROR(IFERROR(VLOOKUP(I19016,'DE-PARA'!B:D,3,0),VLOOKUP(I19016,'DE-PARA'!C:D,2,0)),"NÃO ENCONTRADO")</f>
        <v>Outras Saídas</v>
      </c>
      <c r="L19016" s="50" t="str">
        <f>VLOOKUP(K19016,'Base -Receita-Despesa'!$B:$AS,1,FALSE)</f>
        <v>Outras Saídas</v>
      </c>
    </row>
    <row r="19017" spans="1:12" x14ac:dyDescent="0.3">
      <c r="A19017" s="82" t="str">
        <f t="shared" si="594"/>
        <v>2020</v>
      </c>
      <c r="B19017" s="263" t="s">
        <v>2228</v>
      </c>
      <c r="C19017" s="264" t="s">
        <v>138</v>
      </c>
      <c r="D19017" s="74" t="str">
        <f t="shared" si="595"/>
        <v>jun/2020</v>
      </c>
      <c r="E19017" s="267">
        <v>43992</v>
      </c>
      <c r="F19017" s="285" t="s">
        <v>1261</v>
      </c>
      <c r="G19017" s="285" t="s">
        <v>2229</v>
      </c>
      <c r="H19017" s="268" t="s">
        <v>879</v>
      </c>
      <c r="I19017" s="268" t="s">
        <v>135</v>
      </c>
      <c r="J19017" s="268">
        <v>-10</v>
      </c>
      <c r="K19017" s="83" t="str">
        <f>IFERROR(IFERROR(VLOOKUP(I19017,'DE-PARA'!B:D,3,0),VLOOKUP(I19017,'DE-PARA'!C:D,2,0)),"NÃO ENCONTRADO")</f>
        <v>Outras Saídas</v>
      </c>
      <c r="L19017" s="50" t="str">
        <f>VLOOKUP(K19017,'Base -Receita-Despesa'!$B:$AS,1,FALSE)</f>
        <v>Outras Saídas</v>
      </c>
    </row>
    <row r="19018" spans="1:12" x14ac:dyDescent="0.3">
      <c r="A19018" s="82" t="str">
        <f t="shared" si="594"/>
        <v>2020</v>
      </c>
      <c r="B19018" s="263" t="s">
        <v>2228</v>
      </c>
      <c r="C19018" s="264" t="s">
        <v>138</v>
      </c>
      <c r="D19018" s="74" t="str">
        <f t="shared" si="595"/>
        <v>jun/2020</v>
      </c>
      <c r="E19018" s="267">
        <v>43992</v>
      </c>
      <c r="F19018" s="285" t="s">
        <v>1261</v>
      </c>
      <c r="G19018" s="285" t="s">
        <v>2229</v>
      </c>
      <c r="H19018" s="268" t="s">
        <v>879</v>
      </c>
      <c r="I19018" s="268" t="s">
        <v>135</v>
      </c>
      <c r="J19018" s="268">
        <v>-10</v>
      </c>
      <c r="K19018" s="83" t="str">
        <f>IFERROR(IFERROR(VLOOKUP(I19018,'DE-PARA'!B:D,3,0),VLOOKUP(I19018,'DE-PARA'!C:D,2,0)),"NÃO ENCONTRADO")</f>
        <v>Outras Saídas</v>
      </c>
      <c r="L19018" s="50" t="str">
        <f>VLOOKUP(K19018,'Base -Receita-Despesa'!$B:$AS,1,FALSE)</f>
        <v>Outras Saídas</v>
      </c>
    </row>
    <row r="19019" spans="1:12" x14ac:dyDescent="0.3">
      <c r="A19019" s="82" t="str">
        <f t="shared" si="594"/>
        <v>2020</v>
      </c>
      <c r="B19019" s="263" t="s">
        <v>2228</v>
      </c>
      <c r="C19019" s="264" t="s">
        <v>138</v>
      </c>
      <c r="D19019" s="74" t="str">
        <f t="shared" si="595"/>
        <v>jun/2020</v>
      </c>
      <c r="E19019" s="267">
        <v>43992</v>
      </c>
      <c r="F19019" s="285" t="s">
        <v>1261</v>
      </c>
      <c r="G19019" s="285" t="s">
        <v>2229</v>
      </c>
      <c r="H19019" s="268" t="s">
        <v>879</v>
      </c>
      <c r="I19019" s="268" t="s">
        <v>135</v>
      </c>
      <c r="J19019" s="268">
        <v>-10</v>
      </c>
      <c r="K19019" s="83" t="str">
        <f>IFERROR(IFERROR(VLOOKUP(I19019,'DE-PARA'!B:D,3,0),VLOOKUP(I19019,'DE-PARA'!C:D,2,0)),"NÃO ENCONTRADO")</f>
        <v>Outras Saídas</v>
      </c>
      <c r="L19019" s="50" t="str">
        <f>VLOOKUP(K19019,'Base -Receita-Despesa'!$B:$AS,1,FALSE)</f>
        <v>Outras Saídas</v>
      </c>
    </row>
    <row r="19020" spans="1:12" x14ac:dyDescent="0.3">
      <c r="A19020" s="82" t="str">
        <f t="shared" si="594"/>
        <v>2020</v>
      </c>
      <c r="B19020" s="263" t="s">
        <v>2228</v>
      </c>
      <c r="C19020" s="264" t="s">
        <v>138</v>
      </c>
      <c r="D19020" s="74" t="str">
        <f t="shared" si="595"/>
        <v>jun/2020</v>
      </c>
      <c r="E19020" s="267">
        <v>43994</v>
      </c>
      <c r="F19020" s="285" t="s">
        <v>1261</v>
      </c>
      <c r="G19020" s="285" t="s">
        <v>2229</v>
      </c>
      <c r="H19020" s="268" t="s">
        <v>5661</v>
      </c>
      <c r="I19020" s="268" t="s">
        <v>135</v>
      </c>
      <c r="J19020" s="268">
        <v>-15.99</v>
      </c>
      <c r="K19020" s="83" t="str">
        <f>IFERROR(IFERROR(VLOOKUP(I19020,'DE-PARA'!B:D,3,0),VLOOKUP(I19020,'DE-PARA'!C:D,2,0)),"NÃO ENCONTRADO")</f>
        <v>Outras Saídas</v>
      </c>
      <c r="L19020" s="50" t="str">
        <f>VLOOKUP(K19020,'Base -Receita-Despesa'!$B:$AS,1,FALSE)</f>
        <v>Outras Saídas</v>
      </c>
    </row>
    <row r="19021" spans="1:12" x14ac:dyDescent="0.3">
      <c r="A19021" s="82" t="str">
        <f t="shared" si="594"/>
        <v>2020</v>
      </c>
      <c r="B19021" s="263" t="s">
        <v>2228</v>
      </c>
      <c r="C19021" s="264" t="s">
        <v>138</v>
      </c>
      <c r="D19021" s="74" t="str">
        <f t="shared" si="595"/>
        <v>jun/2020</v>
      </c>
      <c r="E19021" s="267">
        <v>43997</v>
      </c>
      <c r="F19021" s="285">
        <v>1207567</v>
      </c>
      <c r="G19021" s="285" t="s">
        <v>2229</v>
      </c>
      <c r="H19021" s="268" t="s">
        <v>5153</v>
      </c>
      <c r="I19021" s="268" t="s">
        <v>2182</v>
      </c>
      <c r="J19021" s="269">
        <v>-2568.6799999999998</v>
      </c>
      <c r="K19021" s="83" t="str">
        <f>IFERROR(IFERROR(VLOOKUP(I19021,'DE-PARA'!B:D,3,0),VLOOKUP(I19021,'DE-PARA'!C:D,2,0)),"NÃO ENCONTRADO")</f>
        <v>Materiais</v>
      </c>
      <c r="L19021" s="50" t="str">
        <f>VLOOKUP(K19021,'Base -Receita-Despesa'!$B:$AS,1,FALSE)</f>
        <v>Materiais</v>
      </c>
    </row>
    <row r="19022" spans="1:12" x14ac:dyDescent="0.3">
      <c r="A19022" s="82" t="str">
        <f t="shared" si="594"/>
        <v>2020</v>
      </c>
      <c r="B19022" s="263" t="s">
        <v>2228</v>
      </c>
      <c r="C19022" s="264" t="s">
        <v>138</v>
      </c>
      <c r="D19022" s="74" t="str">
        <f t="shared" si="595"/>
        <v>jun/2020</v>
      </c>
      <c r="E19022" s="267">
        <v>43997</v>
      </c>
      <c r="F19022" s="285">
        <v>385988</v>
      </c>
      <c r="G19022" s="285" t="s">
        <v>2229</v>
      </c>
      <c r="H19022" s="268" t="s">
        <v>4707</v>
      </c>
      <c r="I19022" s="268" t="s">
        <v>2188</v>
      </c>
      <c r="J19022" s="269">
        <v>-2303.88</v>
      </c>
      <c r="K19022" s="83" t="str">
        <f>IFERROR(IFERROR(VLOOKUP(I19022,'DE-PARA'!B:D,3,0),VLOOKUP(I19022,'DE-PARA'!C:D,2,0)),"NÃO ENCONTRADO")</f>
        <v>Materiais</v>
      </c>
      <c r="L19022" s="50" t="str">
        <f>VLOOKUP(K19022,'Base -Receita-Despesa'!$B:$AS,1,FALSE)</f>
        <v>Materiais</v>
      </c>
    </row>
    <row r="19023" spans="1:12" x14ac:dyDescent="0.3">
      <c r="A19023" s="82" t="str">
        <f t="shared" si="594"/>
        <v>2020</v>
      </c>
      <c r="B19023" s="263" t="s">
        <v>2228</v>
      </c>
      <c r="C19023" s="264" t="s">
        <v>138</v>
      </c>
      <c r="D19023" s="74" t="str">
        <f t="shared" si="595"/>
        <v>jun/2020</v>
      </c>
      <c r="E19023" s="267">
        <v>43997</v>
      </c>
      <c r="F19023" s="285">
        <v>916655</v>
      </c>
      <c r="G19023" s="285" t="s">
        <v>2238</v>
      </c>
      <c r="H19023" s="268" t="s">
        <v>2424</v>
      </c>
      <c r="I19023" s="268" t="s">
        <v>2181</v>
      </c>
      <c r="J19023" s="269">
        <v>-3124.5</v>
      </c>
      <c r="K19023" s="83" t="str">
        <f>IFERROR(IFERROR(VLOOKUP(I19023,'DE-PARA'!B:D,3,0),VLOOKUP(I19023,'DE-PARA'!C:D,2,0)),"NÃO ENCONTRADO")</f>
        <v>Materiais</v>
      </c>
      <c r="L19023" s="50" t="str">
        <f>VLOOKUP(K19023,'Base -Receita-Despesa'!$B:$AS,1,FALSE)</f>
        <v>Materiais</v>
      </c>
    </row>
    <row r="19024" spans="1:12" x14ac:dyDescent="0.3">
      <c r="A19024" s="82" t="str">
        <f t="shared" si="594"/>
        <v>2020</v>
      </c>
      <c r="B19024" s="263" t="s">
        <v>2228</v>
      </c>
      <c r="C19024" s="264" t="s">
        <v>138</v>
      </c>
      <c r="D19024" s="74" t="str">
        <f t="shared" si="595"/>
        <v>jun/2020</v>
      </c>
      <c r="E19024" s="267">
        <v>43997</v>
      </c>
      <c r="F19024" s="285">
        <v>305432</v>
      </c>
      <c r="G19024" s="285" t="s">
        <v>2229</v>
      </c>
      <c r="H19024" s="268" t="s">
        <v>222</v>
      </c>
      <c r="I19024" s="268" t="s">
        <v>2182</v>
      </c>
      <c r="J19024" s="269">
        <v>-2101.7600000000002</v>
      </c>
      <c r="K19024" s="83" t="str">
        <f>IFERROR(IFERROR(VLOOKUP(I19024,'DE-PARA'!B:D,3,0),VLOOKUP(I19024,'DE-PARA'!C:D,2,0)),"NÃO ENCONTRADO")</f>
        <v>Materiais</v>
      </c>
      <c r="L19024" s="50" t="str">
        <f>VLOOKUP(K19024,'Base -Receita-Despesa'!$B:$AS,1,FALSE)</f>
        <v>Materiais</v>
      </c>
    </row>
    <row r="19025" spans="1:12" x14ac:dyDescent="0.3">
      <c r="A19025" s="82" t="str">
        <f t="shared" si="594"/>
        <v>2020</v>
      </c>
      <c r="B19025" s="263" t="s">
        <v>2228</v>
      </c>
      <c r="C19025" s="264" t="s">
        <v>138</v>
      </c>
      <c r="D19025" s="74" t="str">
        <f t="shared" si="595"/>
        <v>jun/2020</v>
      </c>
      <c r="E19025" s="267">
        <v>43997</v>
      </c>
      <c r="F19025" s="285">
        <v>305428</v>
      </c>
      <c r="G19025" s="285" t="s">
        <v>2284</v>
      </c>
      <c r="H19025" s="268" t="s">
        <v>222</v>
      </c>
      <c r="I19025" s="268" t="s">
        <v>2181</v>
      </c>
      <c r="J19025" s="269">
        <v>-1844.86</v>
      </c>
      <c r="K19025" s="83" t="str">
        <f>IFERROR(IFERROR(VLOOKUP(I19025,'DE-PARA'!B:D,3,0),VLOOKUP(I19025,'DE-PARA'!C:D,2,0)),"NÃO ENCONTRADO")</f>
        <v>Materiais</v>
      </c>
      <c r="L19025" s="50" t="str">
        <f>VLOOKUP(K19025,'Base -Receita-Despesa'!$B:$AS,1,FALSE)</f>
        <v>Materiais</v>
      </c>
    </row>
    <row r="19026" spans="1:12" x14ac:dyDescent="0.3">
      <c r="A19026" s="82" t="str">
        <f t="shared" si="594"/>
        <v>2020</v>
      </c>
      <c r="B19026" s="263" t="s">
        <v>2228</v>
      </c>
      <c r="C19026" s="264" t="s">
        <v>138</v>
      </c>
      <c r="D19026" s="74" t="str">
        <f t="shared" si="595"/>
        <v>jun/2020</v>
      </c>
      <c r="E19026" s="267">
        <v>43997</v>
      </c>
      <c r="F19026" s="285" t="s">
        <v>5662</v>
      </c>
      <c r="G19026" s="285" t="s">
        <v>2229</v>
      </c>
      <c r="H19026" s="268" t="s">
        <v>5522</v>
      </c>
      <c r="I19026" s="268" t="s">
        <v>118</v>
      </c>
      <c r="J19026" s="269">
        <v>-5361.99</v>
      </c>
      <c r="K19026" s="83" t="str">
        <f>IFERROR(IFERROR(VLOOKUP(I19026,'DE-PARA'!B:D,3,0),VLOOKUP(I19026,'DE-PARA'!C:D,2,0)),"NÃO ENCONTRADO")</f>
        <v>Serviços</v>
      </c>
      <c r="L19026" s="50" t="str">
        <f>VLOOKUP(K19026,'Base -Receita-Despesa'!$B:$AS,1,FALSE)</f>
        <v>Serviços</v>
      </c>
    </row>
    <row r="19027" spans="1:12" x14ac:dyDescent="0.3">
      <c r="A19027" s="82" t="str">
        <f t="shared" si="594"/>
        <v>2020</v>
      </c>
      <c r="B19027" s="263" t="s">
        <v>2228</v>
      </c>
      <c r="C19027" s="264" t="s">
        <v>138</v>
      </c>
      <c r="D19027" s="74" t="str">
        <f t="shared" si="595"/>
        <v>jun/2020</v>
      </c>
      <c r="E19027" s="267">
        <v>43997</v>
      </c>
      <c r="F19027" s="285">
        <v>121015</v>
      </c>
      <c r="G19027" s="285" t="s">
        <v>2229</v>
      </c>
      <c r="H19027" s="268" t="s">
        <v>5140</v>
      </c>
      <c r="I19027" s="268" t="s">
        <v>2192</v>
      </c>
      <c r="J19027" s="269">
        <v>-5190.25</v>
      </c>
      <c r="K19027" s="83" t="str">
        <f>IFERROR(IFERROR(VLOOKUP(I19027,'DE-PARA'!B:D,3,0),VLOOKUP(I19027,'DE-PARA'!C:D,2,0)),"NÃO ENCONTRADO")</f>
        <v>Materiais</v>
      </c>
      <c r="L19027" s="50" t="str">
        <f>VLOOKUP(K19027,'Base -Receita-Despesa'!$B:$AS,1,FALSE)</f>
        <v>Materiais</v>
      </c>
    </row>
    <row r="19028" spans="1:12" x14ac:dyDescent="0.3">
      <c r="A19028" s="82" t="str">
        <f t="shared" si="594"/>
        <v>2020</v>
      </c>
      <c r="B19028" s="263" t="s">
        <v>2228</v>
      </c>
      <c r="C19028" s="264" t="s">
        <v>138</v>
      </c>
      <c r="D19028" s="74" t="str">
        <f t="shared" si="595"/>
        <v>jun/2020</v>
      </c>
      <c r="E19028" s="267">
        <v>43997</v>
      </c>
      <c r="F19028" s="285">
        <v>15</v>
      </c>
      <c r="G19028" s="285" t="s">
        <v>2229</v>
      </c>
      <c r="H19028" s="268" t="s">
        <v>5049</v>
      </c>
      <c r="I19028" s="268" t="s">
        <v>2176</v>
      </c>
      <c r="J19028" s="269">
        <v>-95282.15</v>
      </c>
      <c r="K19028" s="83" t="str">
        <f>IFERROR(IFERROR(VLOOKUP(I19028,'DE-PARA'!B:D,3,0),VLOOKUP(I19028,'DE-PARA'!C:D,2,0)),"NÃO ENCONTRADO")</f>
        <v>Pessoal</v>
      </c>
      <c r="L19028" s="50" t="str">
        <f>VLOOKUP(K19028,'Base -Receita-Despesa'!$B:$AS,1,FALSE)</f>
        <v>Pessoal</v>
      </c>
    </row>
    <row r="19029" spans="1:12" x14ac:dyDescent="0.3">
      <c r="A19029" s="82" t="str">
        <f t="shared" si="594"/>
        <v>2020</v>
      </c>
      <c r="B19029" s="263" t="s">
        <v>2228</v>
      </c>
      <c r="C19029" s="264" t="s">
        <v>138</v>
      </c>
      <c r="D19029" s="74" t="str">
        <f t="shared" si="595"/>
        <v>jun/2020</v>
      </c>
      <c r="E19029" s="267">
        <v>43997</v>
      </c>
      <c r="F19029" s="285" t="s">
        <v>437</v>
      </c>
      <c r="G19029" s="285" t="s">
        <v>2229</v>
      </c>
      <c r="H19029" s="268" t="s">
        <v>2362</v>
      </c>
      <c r="I19029" s="268" t="s">
        <v>439</v>
      </c>
      <c r="J19029" s="269">
        <v>-1045</v>
      </c>
      <c r="K19029" s="83" t="str">
        <f>IFERROR(IFERROR(VLOOKUP(I19029,'DE-PARA'!B:D,3,0),VLOOKUP(I19029,'DE-PARA'!C:D,2,0)),"NÃO ENCONTRADO")</f>
        <v>Aluguéis</v>
      </c>
      <c r="L19029" s="50" t="str">
        <f>VLOOKUP(K19029,'Base -Receita-Despesa'!$B:$AS,1,FALSE)</f>
        <v>Aluguéis</v>
      </c>
    </row>
    <row r="19030" spans="1:12" x14ac:dyDescent="0.3">
      <c r="A19030" s="82" t="str">
        <f t="shared" si="594"/>
        <v>2020</v>
      </c>
      <c r="B19030" s="263" t="s">
        <v>2228</v>
      </c>
      <c r="C19030" s="264" t="s">
        <v>138</v>
      </c>
      <c r="D19030" s="74" t="str">
        <f t="shared" si="595"/>
        <v>jun/2020</v>
      </c>
      <c r="E19030" s="267">
        <v>43997</v>
      </c>
      <c r="F19030" s="285" t="s">
        <v>1261</v>
      </c>
      <c r="G19030" s="285" t="s">
        <v>2229</v>
      </c>
      <c r="H19030" s="268" t="s">
        <v>879</v>
      </c>
      <c r="I19030" s="268" t="s">
        <v>135</v>
      </c>
      <c r="J19030" s="268">
        <v>-10</v>
      </c>
      <c r="K19030" s="83" t="str">
        <f>IFERROR(IFERROR(VLOOKUP(I19030,'DE-PARA'!B:D,3,0),VLOOKUP(I19030,'DE-PARA'!C:D,2,0)),"NÃO ENCONTRADO")</f>
        <v>Outras Saídas</v>
      </c>
      <c r="L19030" s="50" t="str">
        <f>VLOOKUP(K19030,'Base -Receita-Despesa'!$B:$AS,1,FALSE)</f>
        <v>Outras Saídas</v>
      </c>
    </row>
    <row r="19031" spans="1:12" x14ac:dyDescent="0.3">
      <c r="A19031" s="82" t="str">
        <f t="shared" si="594"/>
        <v>2020</v>
      </c>
      <c r="B19031" s="263" t="s">
        <v>2228</v>
      </c>
      <c r="C19031" s="264" t="s">
        <v>138</v>
      </c>
      <c r="D19031" s="74" t="str">
        <f t="shared" si="595"/>
        <v>jun/2020</v>
      </c>
      <c r="E19031" s="267">
        <v>43997</v>
      </c>
      <c r="F19031" s="285" t="s">
        <v>1261</v>
      </c>
      <c r="G19031" s="285" t="s">
        <v>2229</v>
      </c>
      <c r="H19031" s="268" t="s">
        <v>879</v>
      </c>
      <c r="I19031" s="268" t="s">
        <v>135</v>
      </c>
      <c r="J19031" s="268">
        <v>-10</v>
      </c>
      <c r="K19031" s="83" t="str">
        <f>IFERROR(IFERROR(VLOOKUP(I19031,'DE-PARA'!B:D,3,0),VLOOKUP(I19031,'DE-PARA'!C:D,2,0)),"NÃO ENCONTRADO")</f>
        <v>Outras Saídas</v>
      </c>
      <c r="L19031" s="50" t="str">
        <f>VLOOKUP(K19031,'Base -Receita-Despesa'!$B:$AS,1,FALSE)</f>
        <v>Outras Saídas</v>
      </c>
    </row>
    <row r="19032" spans="1:12" x14ac:dyDescent="0.3">
      <c r="A19032" s="82" t="str">
        <f t="shared" si="594"/>
        <v>2020</v>
      </c>
      <c r="B19032" s="263" t="s">
        <v>2228</v>
      </c>
      <c r="C19032" s="264" t="s">
        <v>138</v>
      </c>
      <c r="D19032" s="74" t="str">
        <f t="shared" si="595"/>
        <v>jun/2020</v>
      </c>
      <c r="E19032" s="267">
        <v>43997</v>
      </c>
      <c r="F19032" s="285" t="s">
        <v>1261</v>
      </c>
      <c r="G19032" s="285" t="s">
        <v>2229</v>
      </c>
      <c r="H19032" s="268" t="s">
        <v>5663</v>
      </c>
      <c r="I19032" s="268" t="s">
        <v>135</v>
      </c>
      <c r="J19032" s="268">
        <v>-24.75</v>
      </c>
      <c r="K19032" s="83" t="str">
        <f>IFERROR(IFERROR(VLOOKUP(I19032,'DE-PARA'!B:D,3,0),VLOOKUP(I19032,'DE-PARA'!C:D,2,0)),"NÃO ENCONTRADO")</f>
        <v>Outras Saídas</v>
      </c>
      <c r="L19032" s="50" t="str">
        <f>VLOOKUP(K19032,'Base -Receita-Despesa'!$B:$AS,1,FALSE)</f>
        <v>Outras Saídas</v>
      </c>
    </row>
    <row r="19033" spans="1:12" x14ac:dyDescent="0.3">
      <c r="A19033" s="82" t="str">
        <f t="shared" si="594"/>
        <v>2020</v>
      </c>
      <c r="B19033" s="263" t="s">
        <v>2228</v>
      </c>
      <c r="C19033" s="264" t="s">
        <v>138</v>
      </c>
      <c r="D19033" s="74" t="str">
        <f t="shared" si="595"/>
        <v>jun/2020</v>
      </c>
      <c r="E19033" s="267">
        <v>43998</v>
      </c>
      <c r="F19033" s="285" t="s">
        <v>3235</v>
      </c>
      <c r="G19033" s="285" t="s">
        <v>2229</v>
      </c>
      <c r="H19033" s="268" t="s">
        <v>5657</v>
      </c>
      <c r="I19033" s="268" t="s">
        <v>562</v>
      </c>
      <c r="J19033" s="268">
        <v>0.39</v>
      </c>
      <c r="K19033" s="83" t="str">
        <f>IFERROR(IFERROR(VLOOKUP(I19033,'DE-PARA'!B:D,3,0),VLOOKUP(I19033,'DE-PARA'!C:D,2,0)),"NÃO ENCONTRADO")</f>
        <v>Outras Saídas</v>
      </c>
      <c r="L19033" s="50" t="str">
        <f>VLOOKUP(K19033,'Base -Receita-Despesa'!$B:$AS,1,FALSE)</f>
        <v>Outras Saídas</v>
      </c>
    </row>
    <row r="19034" spans="1:12" x14ac:dyDescent="0.3">
      <c r="A19034" s="82" t="str">
        <f t="shared" si="594"/>
        <v>2020</v>
      </c>
      <c r="B19034" s="263" t="s">
        <v>2228</v>
      </c>
      <c r="C19034" s="264" t="s">
        <v>138</v>
      </c>
      <c r="D19034" s="74" t="str">
        <f t="shared" si="595"/>
        <v>jun/2020</v>
      </c>
      <c r="E19034" s="267">
        <v>43998</v>
      </c>
      <c r="F19034" s="285">
        <v>46771</v>
      </c>
      <c r="G19034" s="285" t="s">
        <v>2229</v>
      </c>
      <c r="H19034" s="268" t="s">
        <v>5664</v>
      </c>
      <c r="I19034" s="268" t="s">
        <v>540</v>
      </c>
      <c r="J19034" s="268">
        <v>-80</v>
      </c>
      <c r="K19034" s="83" t="str">
        <f>IFERROR(IFERROR(VLOOKUP(I19034,'DE-PARA'!B:D,3,0),VLOOKUP(I19034,'DE-PARA'!C:D,2,0)),"NÃO ENCONTRADO")</f>
        <v>Tributos, Taxas e Contribuições</v>
      </c>
      <c r="L19034" s="50" t="str">
        <f>VLOOKUP(K19034,'Base -Receita-Despesa'!$B:$AS,1,FALSE)</f>
        <v>Tributos, Taxas e Contribuições</v>
      </c>
    </row>
    <row r="19035" spans="1:12" x14ac:dyDescent="0.3">
      <c r="A19035" s="82" t="str">
        <f t="shared" si="594"/>
        <v>2020</v>
      </c>
      <c r="B19035" s="263" t="s">
        <v>2228</v>
      </c>
      <c r="C19035" s="264" t="s">
        <v>138</v>
      </c>
      <c r="D19035" s="74" t="str">
        <f t="shared" si="595"/>
        <v>jun/2020</v>
      </c>
      <c r="E19035" s="267">
        <v>43998</v>
      </c>
      <c r="F19035" s="285" t="s">
        <v>5601</v>
      </c>
      <c r="G19035" s="285" t="s">
        <v>2229</v>
      </c>
      <c r="H19035" s="268" t="s">
        <v>5657</v>
      </c>
      <c r="I19035" s="268" t="s">
        <v>194</v>
      </c>
      <c r="J19035" s="268">
        <v>-303.49</v>
      </c>
      <c r="K19035" s="83" t="str">
        <f>IFERROR(IFERROR(VLOOKUP(I19035,'DE-PARA'!B:D,3,0),VLOOKUP(I19035,'DE-PARA'!C:D,2,0)),"NÃO ENCONTRADO")</f>
        <v>Encargos sobre Folha de Pagamento</v>
      </c>
      <c r="L19035" s="50" t="str">
        <f>VLOOKUP(K19035,'Base -Receita-Despesa'!$B:$AS,1,FALSE)</f>
        <v>Encargos sobre Folha de Pagamento</v>
      </c>
    </row>
    <row r="19036" spans="1:12" x14ac:dyDescent="0.3">
      <c r="A19036" s="82" t="str">
        <f t="shared" si="594"/>
        <v>2020</v>
      </c>
      <c r="B19036" s="263" t="s">
        <v>2228</v>
      </c>
      <c r="C19036" s="264" t="s">
        <v>138</v>
      </c>
      <c r="D19036" s="74" t="str">
        <f t="shared" si="595"/>
        <v>jun/2020</v>
      </c>
      <c r="E19036" s="267">
        <v>43998</v>
      </c>
      <c r="F19036" s="285">
        <v>19772</v>
      </c>
      <c r="G19036" s="285" t="s">
        <v>2229</v>
      </c>
      <c r="H19036" s="268" t="s">
        <v>5152</v>
      </c>
      <c r="I19036" s="268" t="s">
        <v>2212</v>
      </c>
      <c r="J19036" s="269">
        <v>-21968.46</v>
      </c>
      <c r="K19036" s="83" t="str">
        <f>IFERROR(IFERROR(VLOOKUP(I19036,'DE-PARA'!B:D,3,0),VLOOKUP(I19036,'DE-PARA'!C:D,2,0)),"NÃO ENCONTRADO")</f>
        <v>Serviços</v>
      </c>
      <c r="L19036" s="50" t="str">
        <f>VLOOKUP(K19036,'Base -Receita-Despesa'!$B:$AS,1,FALSE)</f>
        <v>Serviços</v>
      </c>
    </row>
    <row r="19037" spans="1:12" x14ac:dyDescent="0.3">
      <c r="A19037" s="82" t="str">
        <f t="shared" si="594"/>
        <v>2020</v>
      </c>
      <c r="B19037" s="263" t="s">
        <v>2228</v>
      </c>
      <c r="C19037" s="264" t="s">
        <v>138</v>
      </c>
      <c r="D19037" s="74" t="str">
        <f t="shared" si="595"/>
        <v>jun/2020</v>
      </c>
      <c r="E19037" s="267">
        <v>43998</v>
      </c>
      <c r="F19037" s="285">
        <v>337</v>
      </c>
      <c r="G19037" s="285" t="s">
        <v>2229</v>
      </c>
      <c r="H19037" s="268" t="s">
        <v>2357</v>
      </c>
      <c r="I19037" s="268" t="s">
        <v>164</v>
      </c>
      <c r="J19037" s="269">
        <v>-6600</v>
      </c>
      <c r="K19037" s="83" t="str">
        <f>IFERROR(IFERROR(VLOOKUP(I19037,'DE-PARA'!B:D,3,0),VLOOKUP(I19037,'DE-PARA'!C:D,2,0)),"NÃO ENCONTRADO")</f>
        <v>Concessionárias (água, luz e telefone)</v>
      </c>
      <c r="L19037" s="50" t="str">
        <f>VLOOKUP(K19037,'Base -Receita-Despesa'!$B:$AS,1,FALSE)</f>
        <v>Concessionárias (água, luz e telefone)</v>
      </c>
    </row>
    <row r="19038" spans="1:12" x14ac:dyDescent="0.3">
      <c r="A19038" s="82" t="str">
        <f t="shared" si="594"/>
        <v>2020</v>
      </c>
      <c r="B19038" s="263" t="s">
        <v>2228</v>
      </c>
      <c r="C19038" s="264" t="s">
        <v>138</v>
      </c>
      <c r="D19038" s="74" t="str">
        <f t="shared" si="595"/>
        <v>jun/2020</v>
      </c>
      <c r="E19038" s="267">
        <v>43998</v>
      </c>
      <c r="F19038" s="285">
        <v>41736</v>
      </c>
      <c r="G19038" s="285" t="s">
        <v>2229</v>
      </c>
      <c r="H19038" s="268" t="s">
        <v>2231</v>
      </c>
      <c r="I19038" s="268" t="s">
        <v>2185</v>
      </c>
      <c r="J19038" s="268">
        <v>-975.61</v>
      </c>
      <c r="K19038" s="83" t="str">
        <f>IFERROR(IFERROR(VLOOKUP(I19038,'DE-PARA'!B:D,3,0),VLOOKUP(I19038,'DE-PARA'!C:D,2,0)),"NÃO ENCONTRADO")</f>
        <v>Materiais</v>
      </c>
      <c r="L19038" s="50" t="str">
        <f>VLOOKUP(K19038,'Base -Receita-Despesa'!$B:$AS,1,FALSE)</f>
        <v>Materiais</v>
      </c>
    </row>
    <row r="19039" spans="1:12" x14ac:dyDescent="0.3">
      <c r="A19039" s="82" t="str">
        <f t="shared" si="594"/>
        <v>2020</v>
      </c>
      <c r="B19039" s="263" t="s">
        <v>2228</v>
      </c>
      <c r="C19039" s="264" t="s">
        <v>138</v>
      </c>
      <c r="D19039" s="74" t="str">
        <f t="shared" si="595"/>
        <v>jun/2020</v>
      </c>
      <c r="E19039" s="267">
        <v>43998</v>
      </c>
      <c r="F19039" s="285">
        <v>837</v>
      </c>
      <c r="G19039" s="285" t="s">
        <v>2229</v>
      </c>
      <c r="H19039" s="268" t="s">
        <v>5165</v>
      </c>
      <c r="I19039" s="268" t="s">
        <v>215</v>
      </c>
      <c r="J19039" s="269">
        <v>-4340.5600000000004</v>
      </c>
      <c r="K19039" s="83" t="str">
        <f>IFERROR(IFERROR(VLOOKUP(I19039,'DE-PARA'!B:D,3,0),VLOOKUP(I19039,'DE-PARA'!C:D,2,0)),"NÃO ENCONTRADO")</f>
        <v>Serviços</v>
      </c>
      <c r="L19039" s="50" t="str">
        <f>VLOOKUP(K19039,'Base -Receita-Despesa'!$B:$AS,1,FALSE)</f>
        <v>Serviços</v>
      </c>
    </row>
    <row r="19040" spans="1:12" x14ac:dyDescent="0.3">
      <c r="A19040" s="82" t="str">
        <f t="shared" si="594"/>
        <v>2020</v>
      </c>
      <c r="B19040" s="263" t="s">
        <v>2228</v>
      </c>
      <c r="C19040" s="264" t="s">
        <v>138</v>
      </c>
      <c r="D19040" s="74" t="str">
        <f t="shared" si="595"/>
        <v>jun/2020</v>
      </c>
      <c r="E19040" s="267">
        <v>43998</v>
      </c>
      <c r="F19040" s="285">
        <v>359</v>
      </c>
      <c r="G19040" s="285" t="s">
        <v>2229</v>
      </c>
      <c r="H19040" s="268" t="s">
        <v>4736</v>
      </c>
      <c r="I19040" s="268" t="s">
        <v>188</v>
      </c>
      <c r="J19040" s="269">
        <v>-33751.879999999997</v>
      </c>
      <c r="K19040" s="83" t="str">
        <f>IFERROR(IFERROR(VLOOKUP(I19040,'DE-PARA'!B:D,3,0),VLOOKUP(I19040,'DE-PARA'!C:D,2,0)),"NÃO ENCONTRADO")</f>
        <v>Serviços</v>
      </c>
      <c r="L19040" s="50" t="str">
        <f>VLOOKUP(K19040,'Base -Receita-Despesa'!$B:$AS,1,FALSE)</f>
        <v>Serviços</v>
      </c>
    </row>
    <row r="19041" spans="1:12" x14ac:dyDescent="0.3">
      <c r="A19041" s="82" t="str">
        <f t="shared" si="594"/>
        <v>2020</v>
      </c>
      <c r="B19041" s="263" t="s">
        <v>2228</v>
      </c>
      <c r="C19041" s="264" t="s">
        <v>138</v>
      </c>
      <c r="D19041" s="74" t="str">
        <f t="shared" si="595"/>
        <v>jun/2020</v>
      </c>
      <c r="E19041" s="267">
        <v>43998</v>
      </c>
      <c r="F19041" s="285">
        <v>1423</v>
      </c>
      <c r="G19041" s="285" t="s">
        <v>2229</v>
      </c>
      <c r="H19041" s="268" t="s">
        <v>5265</v>
      </c>
      <c r="I19041" s="268" t="s">
        <v>526</v>
      </c>
      <c r="J19041" s="269">
        <v>-22000</v>
      </c>
      <c r="K19041" s="83" t="str">
        <f>IFERROR(IFERROR(VLOOKUP(I19041,'DE-PARA'!B:D,3,0),VLOOKUP(I19041,'DE-PARA'!C:D,2,0)),"NÃO ENCONTRADO")</f>
        <v>Serviços</v>
      </c>
      <c r="L19041" s="50" t="str">
        <f>VLOOKUP(K19041,'Base -Receita-Despesa'!$B:$AS,1,FALSE)</f>
        <v>Serviços</v>
      </c>
    </row>
    <row r="19042" spans="1:12" x14ac:dyDescent="0.3">
      <c r="A19042" s="82" t="str">
        <f t="shared" si="594"/>
        <v>2020</v>
      </c>
      <c r="B19042" s="263" t="s">
        <v>2228</v>
      </c>
      <c r="C19042" s="264" t="s">
        <v>138</v>
      </c>
      <c r="D19042" s="74" t="str">
        <f t="shared" si="595"/>
        <v>jun/2020</v>
      </c>
      <c r="E19042" s="267">
        <v>43998</v>
      </c>
      <c r="F19042" s="285">
        <v>125</v>
      </c>
      <c r="G19042" s="285" t="s">
        <v>2229</v>
      </c>
      <c r="H19042" s="268" t="s">
        <v>5154</v>
      </c>
      <c r="I19042" s="268" t="s">
        <v>145</v>
      </c>
      <c r="J19042" s="269">
        <v>-27466.5</v>
      </c>
      <c r="K19042" s="83" t="str">
        <f>IFERROR(IFERROR(VLOOKUP(I19042,'DE-PARA'!B:D,3,0),VLOOKUP(I19042,'DE-PARA'!C:D,2,0)),"NÃO ENCONTRADO")</f>
        <v>Serviços</v>
      </c>
      <c r="L19042" s="50" t="str">
        <f>VLOOKUP(K19042,'Base -Receita-Despesa'!$B:$AS,1,FALSE)</f>
        <v>Serviços</v>
      </c>
    </row>
    <row r="19043" spans="1:12" x14ac:dyDescent="0.3">
      <c r="A19043" s="82" t="str">
        <f t="shared" si="594"/>
        <v>2020</v>
      </c>
      <c r="B19043" s="263" t="s">
        <v>2228</v>
      </c>
      <c r="C19043" s="264" t="s">
        <v>138</v>
      </c>
      <c r="D19043" s="74" t="str">
        <f t="shared" si="595"/>
        <v>jun/2020</v>
      </c>
      <c r="E19043" s="267">
        <v>43998</v>
      </c>
      <c r="F19043" s="285">
        <v>65</v>
      </c>
      <c r="G19043" s="285" t="s">
        <v>2229</v>
      </c>
      <c r="H19043" s="268" t="s">
        <v>5522</v>
      </c>
      <c r="I19043" s="268" t="s">
        <v>118</v>
      </c>
      <c r="J19043" s="269">
        <v>-113873.41</v>
      </c>
      <c r="K19043" s="83" t="str">
        <f>IFERROR(IFERROR(VLOOKUP(I19043,'DE-PARA'!B:D,3,0),VLOOKUP(I19043,'DE-PARA'!C:D,2,0)),"NÃO ENCONTRADO")</f>
        <v>Serviços</v>
      </c>
      <c r="L19043" s="50" t="str">
        <f>VLOOKUP(K19043,'Base -Receita-Despesa'!$B:$AS,1,FALSE)</f>
        <v>Serviços</v>
      </c>
    </row>
    <row r="19044" spans="1:12" x14ac:dyDescent="0.3">
      <c r="A19044" s="82" t="str">
        <f t="shared" si="594"/>
        <v>2020</v>
      </c>
      <c r="B19044" s="263" t="s">
        <v>2228</v>
      </c>
      <c r="C19044" s="264" t="s">
        <v>138</v>
      </c>
      <c r="D19044" s="74" t="str">
        <f t="shared" si="595"/>
        <v>jun/2020</v>
      </c>
      <c r="E19044" s="267">
        <v>43998</v>
      </c>
      <c r="F19044" s="285">
        <v>889</v>
      </c>
      <c r="G19044" s="285" t="s">
        <v>2229</v>
      </c>
      <c r="H19044" s="268" t="s">
        <v>4393</v>
      </c>
      <c r="I19044" s="268" t="s">
        <v>116</v>
      </c>
      <c r="J19044" s="269">
        <v>-18161.900000000001</v>
      </c>
      <c r="K19044" s="83" t="str">
        <f>IFERROR(IFERROR(VLOOKUP(I19044,'DE-PARA'!B:D,3,0),VLOOKUP(I19044,'DE-PARA'!C:D,2,0)),"NÃO ENCONTRADO")</f>
        <v>Serviços</v>
      </c>
      <c r="L19044" s="50" t="str">
        <f>VLOOKUP(K19044,'Base -Receita-Despesa'!$B:$AS,1,FALSE)</f>
        <v>Serviços</v>
      </c>
    </row>
    <row r="19045" spans="1:12" x14ac:dyDescent="0.3">
      <c r="A19045" s="82" t="str">
        <f t="shared" si="594"/>
        <v>2020</v>
      </c>
      <c r="B19045" s="263" t="s">
        <v>2228</v>
      </c>
      <c r="C19045" s="264" t="s">
        <v>138</v>
      </c>
      <c r="D19045" s="74" t="str">
        <f t="shared" si="595"/>
        <v>jun/2020</v>
      </c>
      <c r="E19045" s="267">
        <v>43998</v>
      </c>
      <c r="F19045" s="285" t="s">
        <v>1261</v>
      </c>
      <c r="G19045" s="285" t="s">
        <v>2229</v>
      </c>
      <c r="H19045" s="268" t="s">
        <v>879</v>
      </c>
      <c r="I19045" s="268" t="s">
        <v>135</v>
      </c>
      <c r="J19045" s="268">
        <v>-10</v>
      </c>
      <c r="K19045" s="83" t="str">
        <f>IFERROR(IFERROR(VLOOKUP(I19045,'DE-PARA'!B:D,3,0),VLOOKUP(I19045,'DE-PARA'!C:D,2,0)),"NÃO ENCONTRADO")</f>
        <v>Outras Saídas</v>
      </c>
      <c r="L19045" s="50" t="str">
        <f>VLOOKUP(K19045,'Base -Receita-Despesa'!$B:$AS,1,FALSE)</f>
        <v>Outras Saídas</v>
      </c>
    </row>
    <row r="19046" spans="1:12" x14ac:dyDescent="0.3">
      <c r="A19046" s="82" t="str">
        <f t="shared" si="594"/>
        <v>2020</v>
      </c>
      <c r="B19046" s="263" t="s">
        <v>2228</v>
      </c>
      <c r="C19046" s="264" t="s">
        <v>138</v>
      </c>
      <c r="D19046" s="74" t="str">
        <f t="shared" si="595"/>
        <v>jun/2020</v>
      </c>
      <c r="E19046" s="267">
        <v>43998</v>
      </c>
      <c r="F19046" s="285" t="s">
        <v>1261</v>
      </c>
      <c r="G19046" s="285" t="s">
        <v>2229</v>
      </c>
      <c r="H19046" s="268" t="s">
        <v>879</v>
      </c>
      <c r="I19046" s="268" t="s">
        <v>135</v>
      </c>
      <c r="J19046" s="268">
        <v>-10</v>
      </c>
      <c r="K19046" s="83" t="str">
        <f>IFERROR(IFERROR(VLOOKUP(I19046,'DE-PARA'!B:D,3,0),VLOOKUP(I19046,'DE-PARA'!C:D,2,0)),"NÃO ENCONTRADO")</f>
        <v>Outras Saídas</v>
      </c>
      <c r="L19046" s="50" t="str">
        <f>VLOOKUP(K19046,'Base -Receita-Despesa'!$B:$AS,1,FALSE)</f>
        <v>Outras Saídas</v>
      </c>
    </row>
    <row r="19047" spans="1:12" x14ac:dyDescent="0.3">
      <c r="A19047" s="82" t="str">
        <f t="shared" si="594"/>
        <v>2020</v>
      </c>
      <c r="B19047" s="263" t="s">
        <v>2228</v>
      </c>
      <c r="C19047" s="264" t="s">
        <v>138</v>
      </c>
      <c r="D19047" s="74" t="str">
        <f t="shared" si="595"/>
        <v>jun/2020</v>
      </c>
      <c r="E19047" s="267">
        <v>43998</v>
      </c>
      <c r="F19047" s="285" t="s">
        <v>1261</v>
      </c>
      <c r="G19047" s="285" t="s">
        <v>2229</v>
      </c>
      <c r="H19047" s="268" t="s">
        <v>879</v>
      </c>
      <c r="I19047" s="268" t="s">
        <v>135</v>
      </c>
      <c r="J19047" s="268">
        <v>-10</v>
      </c>
      <c r="K19047" s="83" t="str">
        <f>IFERROR(IFERROR(VLOOKUP(I19047,'DE-PARA'!B:D,3,0),VLOOKUP(I19047,'DE-PARA'!C:D,2,0)),"NÃO ENCONTRADO")</f>
        <v>Outras Saídas</v>
      </c>
      <c r="L19047" s="50" t="str">
        <f>VLOOKUP(K19047,'Base -Receita-Despesa'!$B:$AS,1,FALSE)</f>
        <v>Outras Saídas</v>
      </c>
    </row>
    <row r="19048" spans="1:12" x14ac:dyDescent="0.3">
      <c r="A19048" s="82" t="str">
        <f t="shared" si="594"/>
        <v>2020</v>
      </c>
      <c r="B19048" s="263" t="s">
        <v>2228</v>
      </c>
      <c r="C19048" s="264" t="s">
        <v>138</v>
      </c>
      <c r="D19048" s="74" t="str">
        <f t="shared" si="595"/>
        <v>jun/2020</v>
      </c>
      <c r="E19048" s="267">
        <v>43998</v>
      </c>
      <c r="F19048" s="285" t="s">
        <v>1261</v>
      </c>
      <c r="G19048" s="285" t="s">
        <v>2229</v>
      </c>
      <c r="H19048" s="268" t="s">
        <v>879</v>
      </c>
      <c r="I19048" s="268" t="s">
        <v>135</v>
      </c>
      <c r="J19048" s="268">
        <v>-10</v>
      </c>
      <c r="K19048" s="83" t="str">
        <f>IFERROR(IFERROR(VLOOKUP(I19048,'DE-PARA'!B:D,3,0),VLOOKUP(I19048,'DE-PARA'!C:D,2,0)),"NÃO ENCONTRADO")</f>
        <v>Outras Saídas</v>
      </c>
      <c r="L19048" s="50" t="str">
        <f>VLOOKUP(K19048,'Base -Receita-Despesa'!$B:$AS,1,FALSE)</f>
        <v>Outras Saídas</v>
      </c>
    </row>
    <row r="19049" spans="1:12" x14ac:dyDescent="0.3">
      <c r="A19049" s="82" t="str">
        <f t="shared" si="594"/>
        <v>2020</v>
      </c>
      <c r="B19049" s="263" t="s">
        <v>2228</v>
      </c>
      <c r="C19049" s="264" t="s">
        <v>138</v>
      </c>
      <c r="D19049" s="74" t="str">
        <f t="shared" si="595"/>
        <v>jun/2020</v>
      </c>
      <c r="E19049" s="267">
        <v>43998</v>
      </c>
      <c r="F19049" s="285" t="s">
        <v>1261</v>
      </c>
      <c r="G19049" s="285" t="s">
        <v>2229</v>
      </c>
      <c r="H19049" s="268" t="s">
        <v>879</v>
      </c>
      <c r="I19049" s="268" t="s">
        <v>135</v>
      </c>
      <c r="J19049" s="268">
        <v>-10</v>
      </c>
      <c r="K19049" s="83" t="str">
        <f>IFERROR(IFERROR(VLOOKUP(I19049,'DE-PARA'!B:D,3,0),VLOOKUP(I19049,'DE-PARA'!C:D,2,0)),"NÃO ENCONTRADO")</f>
        <v>Outras Saídas</v>
      </c>
      <c r="L19049" s="50" t="str">
        <f>VLOOKUP(K19049,'Base -Receita-Despesa'!$B:$AS,1,FALSE)</f>
        <v>Outras Saídas</v>
      </c>
    </row>
    <row r="19050" spans="1:12" x14ac:dyDescent="0.3">
      <c r="A19050" s="82" t="str">
        <f t="shared" ref="A19050:A19113" si="596">IF(K19050="NÃO ENCONTRADO",0,RIGHT(D19050,4))</f>
        <v>2020</v>
      </c>
      <c r="B19050" s="263" t="s">
        <v>2228</v>
      </c>
      <c r="C19050" s="264" t="s">
        <v>138</v>
      </c>
      <c r="D19050" s="74" t="str">
        <f t="shared" si="595"/>
        <v>jun/2020</v>
      </c>
      <c r="E19050" s="267">
        <v>43998</v>
      </c>
      <c r="F19050" s="285" t="s">
        <v>1261</v>
      </c>
      <c r="G19050" s="285" t="s">
        <v>2229</v>
      </c>
      <c r="H19050" s="268" t="s">
        <v>879</v>
      </c>
      <c r="I19050" s="268" t="s">
        <v>135</v>
      </c>
      <c r="J19050" s="268">
        <v>-10</v>
      </c>
      <c r="K19050" s="83" t="str">
        <f>IFERROR(IFERROR(VLOOKUP(I19050,'DE-PARA'!B:D,3,0),VLOOKUP(I19050,'DE-PARA'!C:D,2,0)),"NÃO ENCONTRADO")</f>
        <v>Outras Saídas</v>
      </c>
      <c r="L19050" s="50" t="str">
        <f>VLOOKUP(K19050,'Base -Receita-Despesa'!$B:$AS,1,FALSE)</f>
        <v>Outras Saídas</v>
      </c>
    </row>
    <row r="19051" spans="1:12" x14ac:dyDescent="0.3">
      <c r="A19051" s="82" t="str">
        <f t="shared" si="596"/>
        <v>2020</v>
      </c>
      <c r="B19051" s="263" t="s">
        <v>2228</v>
      </c>
      <c r="C19051" s="264" t="s">
        <v>138</v>
      </c>
      <c r="D19051" s="74" t="str">
        <f t="shared" si="595"/>
        <v>jun/2020</v>
      </c>
      <c r="E19051" s="267">
        <v>43998</v>
      </c>
      <c r="F19051" s="285" t="s">
        <v>1261</v>
      </c>
      <c r="G19051" s="285" t="s">
        <v>2229</v>
      </c>
      <c r="H19051" s="268" t="s">
        <v>879</v>
      </c>
      <c r="I19051" s="268" t="s">
        <v>135</v>
      </c>
      <c r="J19051" s="268">
        <v>-10</v>
      </c>
      <c r="K19051" s="83" t="str">
        <f>IFERROR(IFERROR(VLOOKUP(I19051,'DE-PARA'!B:D,3,0),VLOOKUP(I19051,'DE-PARA'!C:D,2,0)),"NÃO ENCONTRADO")</f>
        <v>Outras Saídas</v>
      </c>
      <c r="L19051" s="50" t="str">
        <f>VLOOKUP(K19051,'Base -Receita-Despesa'!$B:$AS,1,FALSE)</f>
        <v>Outras Saídas</v>
      </c>
    </row>
    <row r="19052" spans="1:12" x14ac:dyDescent="0.3">
      <c r="A19052" s="82" t="str">
        <f t="shared" si="596"/>
        <v>2020</v>
      </c>
      <c r="B19052" s="263" t="s">
        <v>2228</v>
      </c>
      <c r="C19052" s="264" t="s">
        <v>138</v>
      </c>
      <c r="D19052" s="74" t="str">
        <f t="shared" si="595"/>
        <v>jun/2020</v>
      </c>
      <c r="E19052" s="267">
        <v>43998</v>
      </c>
      <c r="F19052" s="285" t="s">
        <v>1261</v>
      </c>
      <c r="G19052" s="285" t="s">
        <v>2229</v>
      </c>
      <c r="H19052" s="268" t="s">
        <v>879</v>
      </c>
      <c r="I19052" s="268" t="s">
        <v>135</v>
      </c>
      <c r="J19052" s="268">
        <v>-10</v>
      </c>
      <c r="K19052" s="83" t="str">
        <f>IFERROR(IFERROR(VLOOKUP(I19052,'DE-PARA'!B:D,3,0),VLOOKUP(I19052,'DE-PARA'!C:D,2,0)),"NÃO ENCONTRADO")</f>
        <v>Outras Saídas</v>
      </c>
      <c r="L19052" s="50" t="str">
        <f>VLOOKUP(K19052,'Base -Receita-Despesa'!$B:$AS,1,FALSE)</f>
        <v>Outras Saídas</v>
      </c>
    </row>
    <row r="19053" spans="1:12" x14ac:dyDescent="0.3">
      <c r="A19053" s="82" t="str">
        <f t="shared" si="596"/>
        <v>2020</v>
      </c>
      <c r="B19053" s="263" t="s">
        <v>2228</v>
      </c>
      <c r="C19053" s="264" t="s">
        <v>138</v>
      </c>
      <c r="D19053" s="74" t="str">
        <f t="shared" si="595"/>
        <v>jun/2020</v>
      </c>
      <c r="E19053" s="267">
        <v>43998</v>
      </c>
      <c r="F19053" s="285" t="s">
        <v>1070</v>
      </c>
      <c r="G19053" s="285" t="s">
        <v>2229</v>
      </c>
      <c r="H19053" s="268" t="s">
        <v>1071</v>
      </c>
      <c r="I19053" s="268" t="s">
        <v>2237</v>
      </c>
      <c r="J19053" s="269">
        <v>87572.42</v>
      </c>
      <c r="K19053" s="83" t="str">
        <f>IFERROR(IFERROR(VLOOKUP(I19053,'DE-PARA'!B:D,3,0),VLOOKUP(I19053,'DE-PARA'!C:D,2,0)),"NÃO ENCONTRADO")</f>
        <v>Entrada Conta Aplicação (+)</v>
      </c>
      <c r="L19053" s="50" t="str">
        <f>VLOOKUP(K19053,'Base -Receita-Despesa'!$B:$AS,1,FALSE)</f>
        <v>ENTRADA CONTA APLICAÇÃO (+)</v>
      </c>
    </row>
    <row r="19054" spans="1:12" x14ac:dyDescent="0.3">
      <c r="A19054" s="82" t="str">
        <f t="shared" si="596"/>
        <v>2020</v>
      </c>
      <c r="B19054" s="263" t="s">
        <v>2228</v>
      </c>
      <c r="C19054" s="264" t="s">
        <v>138</v>
      </c>
      <c r="D19054" s="74" t="str">
        <f t="shared" si="595"/>
        <v>jun/2020</v>
      </c>
      <c r="E19054" s="267">
        <v>43999</v>
      </c>
      <c r="F19054" s="285">
        <v>4342</v>
      </c>
      <c r="G19054" s="285" t="s">
        <v>2229</v>
      </c>
      <c r="H19054" s="268" t="s">
        <v>2231</v>
      </c>
      <c r="I19054" s="268" t="s">
        <v>2185</v>
      </c>
      <c r="J19054" s="268">
        <v>-592.89</v>
      </c>
      <c r="K19054" s="83" t="str">
        <f>IFERROR(IFERROR(VLOOKUP(I19054,'DE-PARA'!B:D,3,0),VLOOKUP(I19054,'DE-PARA'!C:D,2,0)),"NÃO ENCONTRADO")</f>
        <v>Materiais</v>
      </c>
      <c r="L19054" s="50" t="str">
        <f>VLOOKUP(K19054,'Base -Receita-Despesa'!$B:$AS,1,FALSE)</f>
        <v>Materiais</v>
      </c>
    </row>
    <row r="19055" spans="1:12" x14ac:dyDescent="0.3">
      <c r="A19055" s="82" t="str">
        <f t="shared" si="596"/>
        <v>2020</v>
      </c>
      <c r="B19055" s="263" t="s">
        <v>2228</v>
      </c>
      <c r="C19055" s="264" t="s">
        <v>138</v>
      </c>
      <c r="D19055" s="74" t="str">
        <f t="shared" si="595"/>
        <v>jun/2020</v>
      </c>
      <c r="E19055" s="267">
        <v>43999</v>
      </c>
      <c r="F19055" s="285">
        <v>380821202</v>
      </c>
      <c r="G19055" s="285" t="s">
        <v>2229</v>
      </c>
      <c r="H19055" s="268" t="s">
        <v>2470</v>
      </c>
      <c r="I19055" s="268" t="s">
        <v>151</v>
      </c>
      <c r="J19055" s="269">
        <v>-1174.74</v>
      </c>
      <c r="K19055" s="83" t="str">
        <f>IFERROR(IFERROR(VLOOKUP(I19055,'DE-PARA'!B:D,3,0),VLOOKUP(I19055,'DE-PARA'!C:D,2,0)),"NÃO ENCONTRADO")</f>
        <v>Concessionárias (água, luz e telefone)</v>
      </c>
      <c r="L19055" s="50" t="str">
        <f>VLOOKUP(K19055,'Base -Receita-Despesa'!$B:$AS,1,FALSE)</f>
        <v>Concessionárias (água, luz e telefone)</v>
      </c>
    </row>
    <row r="19056" spans="1:12" x14ac:dyDescent="0.3">
      <c r="A19056" s="82" t="str">
        <f t="shared" si="596"/>
        <v>2020</v>
      </c>
      <c r="B19056" s="263" t="s">
        <v>2228</v>
      </c>
      <c r="C19056" s="264" t="s">
        <v>138</v>
      </c>
      <c r="D19056" s="74" t="str">
        <f t="shared" si="595"/>
        <v>jun/2020</v>
      </c>
      <c r="E19056" s="267">
        <v>43999</v>
      </c>
      <c r="F19056" s="285">
        <v>502</v>
      </c>
      <c r="G19056" s="285" t="s">
        <v>2229</v>
      </c>
      <c r="H19056" s="268" t="s">
        <v>3447</v>
      </c>
      <c r="I19056" s="268" t="s">
        <v>2202</v>
      </c>
      <c r="J19056" s="269">
        <v>-2455.3000000000002</v>
      </c>
      <c r="K19056" s="83" t="str">
        <f>IFERROR(IFERROR(VLOOKUP(I19056,'DE-PARA'!B:D,3,0),VLOOKUP(I19056,'DE-PARA'!C:D,2,0)),"NÃO ENCONTRADO")</f>
        <v>Serviços</v>
      </c>
      <c r="L19056" s="50" t="str">
        <f>VLOOKUP(K19056,'Base -Receita-Despesa'!$B:$AS,1,FALSE)</f>
        <v>Serviços</v>
      </c>
    </row>
    <row r="19057" spans="1:12" x14ac:dyDescent="0.3">
      <c r="A19057" s="82" t="str">
        <f t="shared" si="596"/>
        <v>2020</v>
      </c>
      <c r="B19057" s="263" t="s">
        <v>2228</v>
      </c>
      <c r="C19057" s="264" t="s">
        <v>138</v>
      </c>
      <c r="D19057" s="74" t="str">
        <f t="shared" si="595"/>
        <v>jun/2020</v>
      </c>
      <c r="E19057" s="267">
        <v>43999</v>
      </c>
      <c r="F19057" s="285" t="s">
        <v>5608</v>
      </c>
      <c r="G19057" s="285" t="s">
        <v>2229</v>
      </c>
      <c r="H19057" s="268" t="s">
        <v>5388</v>
      </c>
      <c r="I19057" s="268" t="s">
        <v>141</v>
      </c>
      <c r="J19057" s="268">
        <v>-337.8</v>
      </c>
      <c r="K19057" s="83" t="str">
        <f>IFERROR(IFERROR(VLOOKUP(I19057,'DE-PARA'!B:D,3,0),VLOOKUP(I19057,'DE-PARA'!C:D,2,0)),"NÃO ENCONTRADO")</f>
        <v>Pessoal</v>
      </c>
      <c r="L19057" s="50" t="str">
        <f>VLOOKUP(K19057,'Base -Receita-Despesa'!$B:$AS,1,FALSE)</f>
        <v>Pessoal</v>
      </c>
    </row>
    <row r="19058" spans="1:12" x14ac:dyDescent="0.3">
      <c r="A19058" s="82" t="str">
        <f t="shared" si="596"/>
        <v>2020</v>
      </c>
      <c r="B19058" s="263" t="s">
        <v>2228</v>
      </c>
      <c r="C19058" s="264" t="s">
        <v>138</v>
      </c>
      <c r="D19058" s="74" t="str">
        <f t="shared" si="595"/>
        <v>jun/2020</v>
      </c>
      <c r="E19058" s="267">
        <v>43999</v>
      </c>
      <c r="F19058" s="285" t="s">
        <v>5608</v>
      </c>
      <c r="G19058" s="285" t="s">
        <v>2229</v>
      </c>
      <c r="H19058" s="268" t="s">
        <v>5129</v>
      </c>
      <c r="I19058" s="268" t="s">
        <v>141</v>
      </c>
      <c r="J19058" s="268">
        <v>-586.5</v>
      </c>
      <c r="K19058" s="83" t="str">
        <f>IFERROR(IFERROR(VLOOKUP(I19058,'DE-PARA'!B:D,3,0),VLOOKUP(I19058,'DE-PARA'!C:D,2,0)),"NÃO ENCONTRADO")</f>
        <v>Pessoal</v>
      </c>
      <c r="L19058" s="50" t="str">
        <f>VLOOKUP(K19058,'Base -Receita-Despesa'!$B:$AS,1,FALSE)</f>
        <v>Pessoal</v>
      </c>
    </row>
    <row r="19059" spans="1:12" x14ac:dyDescent="0.3">
      <c r="A19059" s="82" t="str">
        <f t="shared" si="596"/>
        <v>2020</v>
      </c>
      <c r="B19059" s="263" t="s">
        <v>2228</v>
      </c>
      <c r="C19059" s="264" t="s">
        <v>138</v>
      </c>
      <c r="D19059" s="74" t="str">
        <f t="shared" si="595"/>
        <v>jun/2020</v>
      </c>
      <c r="E19059" s="267">
        <v>43999</v>
      </c>
      <c r="F19059" s="285" t="s">
        <v>5608</v>
      </c>
      <c r="G19059" s="285" t="s">
        <v>2229</v>
      </c>
      <c r="H19059" s="268" t="s">
        <v>542</v>
      </c>
      <c r="I19059" s="268" t="s">
        <v>141</v>
      </c>
      <c r="J19059" s="269">
        <v>-1413.75</v>
      </c>
      <c r="K19059" s="83" t="str">
        <f>IFERROR(IFERROR(VLOOKUP(I19059,'DE-PARA'!B:D,3,0),VLOOKUP(I19059,'DE-PARA'!C:D,2,0)),"NÃO ENCONTRADO")</f>
        <v>Pessoal</v>
      </c>
      <c r="L19059" s="50" t="str">
        <f>VLOOKUP(K19059,'Base -Receita-Despesa'!$B:$AS,1,FALSE)</f>
        <v>Pessoal</v>
      </c>
    </row>
    <row r="19060" spans="1:12" x14ac:dyDescent="0.3">
      <c r="A19060" s="82" t="str">
        <f t="shared" si="596"/>
        <v>2020</v>
      </c>
      <c r="B19060" s="263" t="s">
        <v>2228</v>
      </c>
      <c r="C19060" s="264" t="s">
        <v>138</v>
      </c>
      <c r="D19060" s="74" t="str">
        <f t="shared" si="595"/>
        <v>jun/2020</v>
      </c>
      <c r="E19060" s="267">
        <v>43999</v>
      </c>
      <c r="F19060" s="285" t="s">
        <v>5608</v>
      </c>
      <c r="G19060" s="285" t="s">
        <v>2229</v>
      </c>
      <c r="H19060" s="268" t="s">
        <v>4614</v>
      </c>
      <c r="I19060" s="268" t="s">
        <v>141</v>
      </c>
      <c r="J19060" s="268">
        <v>-512.92999999999995</v>
      </c>
      <c r="K19060" s="83" t="str">
        <f>IFERROR(IFERROR(VLOOKUP(I19060,'DE-PARA'!B:D,3,0),VLOOKUP(I19060,'DE-PARA'!C:D,2,0)),"NÃO ENCONTRADO")</f>
        <v>Pessoal</v>
      </c>
      <c r="L19060" s="50" t="str">
        <f>VLOOKUP(K19060,'Base -Receita-Despesa'!$B:$AS,1,FALSE)</f>
        <v>Pessoal</v>
      </c>
    </row>
    <row r="19061" spans="1:12" x14ac:dyDescent="0.3">
      <c r="A19061" s="82" t="str">
        <f t="shared" si="596"/>
        <v>2020</v>
      </c>
      <c r="B19061" s="263" t="s">
        <v>2228</v>
      </c>
      <c r="C19061" s="264" t="s">
        <v>138</v>
      </c>
      <c r="D19061" s="74" t="str">
        <f t="shared" si="595"/>
        <v>jun/2020</v>
      </c>
      <c r="E19061" s="267">
        <v>43999</v>
      </c>
      <c r="F19061" s="285" t="s">
        <v>5608</v>
      </c>
      <c r="G19061" s="285" t="s">
        <v>2229</v>
      </c>
      <c r="H19061" s="268" t="s">
        <v>5651</v>
      </c>
      <c r="I19061" s="268" t="s">
        <v>141</v>
      </c>
      <c r="J19061" s="268">
        <v>-337.8</v>
      </c>
      <c r="K19061" s="83" t="str">
        <f>IFERROR(IFERROR(VLOOKUP(I19061,'DE-PARA'!B:D,3,0),VLOOKUP(I19061,'DE-PARA'!C:D,2,0)),"NÃO ENCONTRADO")</f>
        <v>Pessoal</v>
      </c>
      <c r="L19061" s="50" t="str">
        <f>VLOOKUP(K19061,'Base -Receita-Despesa'!$B:$AS,1,FALSE)</f>
        <v>Pessoal</v>
      </c>
    </row>
    <row r="19062" spans="1:12" x14ac:dyDescent="0.3">
      <c r="A19062" s="82" t="str">
        <f t="shared" si="596"/>
        <v>2020</v>
      </c>
      <c r="B19062" s="263" t="s">
        <v>2228</v>
      </c>
      <c r="C19062" s="264" t="s">
        <v>138</v>
      </c>
      <c r="D19062" s="74" t="str">
        <f t="shared" si="595"/>
        <v>jun/2020</v>
      </c>
      <c r="E19062" s="267">
        <v>43999</v>
      </c>
      <c r="F19062" s="285" t="s">
        <v>5608</v>
      </c>
      <c r="G19062" s="285" t="s">
        <v>2229</v>
      </c>
      <c r="H19062" s="268" t="s">
        <v>5271</v>
      </c>
      <c r="I19062" s="268" t="s">
        <v>141</v>
      </c>
      <c r="J19062" s="268">
        <v>-740.24</v>
      </c>
      <c r="K19062" s="83" t="str">
        <f>IFERROR(IFERROR(VLOOKUP(I19062,'DE-PARA'!B:D,3,0),VLOOKUP(I19062,'DE-PARA'!C:D,2,0)),"NÃO ENCONTRADO")</f>
        <v>Pessoal</v>
      </c>
      <c r="L19062" s="50" t="str">
        <f>VLOOKUP(K19062,'Base -Receita-Despesa'!$B:$AS,1,FALSE)</f>
        <v>Pessoal</v>
      </c>
    </row>
    <row r="19063" spans="1:12" x14ac:dyDescent="0.3">
      <c r="A19063" s="82" t="str">
        <f t="shared" si="596"/>
        <v>2020</v>
      </c>
      <c r="B19063" s="263" t="s">
        <v>2228</v>
      </c>
      <c r="C19063" s="264" t="s">
        <v>138</v>
      </c>
      <c r="D19063" s="74" t="str">
        <f t="shared" si="595"/>
        <v>jun/2020</v>
      </c>
      <c r="E19063" s="267">
        <v>43999</v>
      </c>
      <c r="F19063" s="285" t="s">
        <v>5608</v>
      </c>
      <c r="G19063" s="285" t="s">
        <v>2229</v>
      </c>
      <c r="H19063" s="268" t="s">
        <v>5390</v>
      </c>
      <c r="I19063" s="268" t="s">
        <v>141</v>
      </c>
      <c r="J19063" s="268">
        <v>-695.64</v>
      </c>
      <c r="K19063" s="83" t="str">
        <f>IFERROR(IFERROR(VLOOKUP(I19063,'DE-PARA'!B:D,3,0),VLOOKUP(I19063,'DE-PARA'!C:D,2,0)),"NÃO ENCONTRADO")</f>
        <v>Pessoal</v>
      </c>
      <c r="L19063" s="50" t="str">
        <f>VLOOKUP(K19063,'Base -Receita-Despesa'!$B:$AS,1,FALSE)</f>
        <v>Pessoal</v>
      </c>
    </row>
    <row r="19064" spans="1:12" x14ac:dyDescent="0.3">
      <c r="A19064" s="82" t="str">
        <f t="shared" si="596"/>
        <v>2020</v>
      </c>
      <c r="B19064" s="263" t="s">
        <v>2228</v>
      </c>
      <c r="C19064" s="264" t="s">
        <v>138</v>
      </c>
      <c r="D19064" s="74" t="str">
        <f t="shared" si="595"/>
        <v>jun/2020</v>
      </c>
      <c r="E19064" s="267">
        <v>43999</v>
      </c>
      <c r="F19064" s="285" t="s">
        <v>5608</v>
      </c>
      <c r="G19064" s="285" t="s">
        <v>2229</v>
      </c>
      <c r="H19064" s="268" t="s">
        <v>5381</v>
      </c>
      <c r="I19064" s="268" t="s">
        <v>141</v>
      </c>
      <c r="J19064" s="268">
        <v>-351.18</v>
      </c>
      <c r="K19064" s="83" t="str">
        <f>IFERROR(IFERROR(VLOOKUP(I19064,'DE-PARA'!B:D,3,0),VLOOKUP(I19064,'DE-PARA'!C:D,2,0)),"NÃO ENCONTRADO")</f>
        <v>Pessoal</v>
      </c>
      <c r="L19064" s="50" t="str">
        <f>VLOOKUP(K19064,'Base -Receita-Despesa'!$B:$AS,1,FALSE)</f>
        <v>Pessoal</v>
      </c>
    </row>
    <row r="19065" spans="1:12" x14ac:dyDescent="0.3">
      <c r="A19065" s="82" t="str">
        <f t="shared" si="596"/>
        <v>2020</v>
      </c>
      <c r="B19065" s="263" t="s">
        <v>2228</v>
      </c>
      <c r="C19065" s="264" t="s">
        <v>138</v>
      </c>
      <c r="D19065" s="74" t="str">
        <f t="shared" si="595"/>
        <v>jun/2020</v>
      </c>
      <c r="E19065" s="267">
        <v>43999</v>
      </c>
      <c r="F19065" s="285" t="s">
        <v>5608</v>
      </c>
      <c r="G19065" s="285" t="s">
        <v>2229</v>
      </c>
      <c r="H19065" s="268" t="s">
        <v>5391</v>
      </c>
      <c r="I19065" s="268" t="s">
        <v>141</v>
      </c>
      <c r="J19065" s="268">
        <v>-740.25</v>
      </c>
      <c r="K19065" s="83" t="str">
        <f>IFERROR(IFERROR(VLOOKUP(I19065,'DE-PARA'!B:D,3,0),VLOOKUP(I19065,'DE-PARA'!C:D,2,0)),"NÃO ENCONTRADO")</f>
        <v>Pessoal</v>
      </c>
      <c r="L19065" s="50" t="str">
        <f>VLOOKUP(K19065,'Base -Receita-Despesa'!$B:$AS,1,FALSE)</f>
        <v>Pessoal</v>
      </c>
    </row>
    <row r="19066" spans="1:12" x14ac:dyDescent="0.3">
      <c r="A19066" s="82" t="str">
        <f t="shared" si="596"/>
        <v>2020</v>
      </c>
      <c r="B19066" s="263" t="s">
        <v>2228</v>
      </c>
      <c r="C19066" s="264" t="s">
        <v>138</v>
      </c>
      <c r="D19066" s="74" t="str">
        <f t="shared" si="595"/>
        <v>jun/2020</v>
      </c>
      <c r="E19066" s="267">
        <v>43999</v>
      </c>
      <c r="F19066" s="285" t="s">
        <v>5608</v>
      </c>
      <c r="G19066" s="285" t="s">
        <v>2229</v>
      </c>
      <c r="H19066" s="268" t="s">
        <v>5212</v>
      </c>
      <c r="I19066" s="268" t="s">
        <v>141</v>
      </c>
      <c r="J19066" s="269">
        <v>-1134.26</v>
      </c>
      <c r="K19066" s="83" t="str">
        <f>IFERROR(IFERROR(VLOOKUP(I19066,'DE-PARA'!B:D,3,0),VLOOKUP(I19066,'DE-PARA'!C:D,2,0)),"NÃO ENCONTRADO")</f>
        <v>Pessoal</v>
      </c>
      <c r="L19066" s="50" t="str">
        <f>VLOOKUP(K19066,'Base -Receita-Despesa'!$B:$AS,1,FALSE)</f>
        <v>Pessoal</v>
      </c>
    </row>
    <row r="19067" spans="1:12" x14ac:dyDescent="0.3">
      <c r="A19067" s="82" t="str">
        <f t="shared" si="596"/>
        <v>2020</v>
      </c>
      <c r="B19067" s="263" t="s">
        <v>2228</v>
      </c>
      <c r="C19067" s="264" t="s">
        <v>138</v>
      </c>
      <c r="D19067" s="74" t="str">
        <f t="shared" si="595"/>
        <v>jun/2020</v>
      </c>
      <c r="E19067" s="267">
        <v>43999</v>
      </c>
      <c r="F19067" s="285" t="s">
        <v>5608</v>
      </c>
      <c r="G19067" s="285" t="s">
        <v>2229</v>
      </c>
      <c r="H19067" s="268" t="s">
        <v>5665</v>
      </c>
      <c r="I19067" s="268" t="s">
        <v>141</v>
      </c>
      <c r="J19067" s="269">
        <v>-80432.899999999994</v>
      </c>
      <c r="K19067" s="83" t="str">
        <f>IFERROR(IFERROR(VLOOKUP(I19067,'DE-PARA'!B:D,3,0),VLOOKUP(I19067,'DE-PARA'!C:D,2,0)),"NÃO ENCONTRADO")</f>
        <v>Pessoal</v>
      </c>
      <c r="L19067" s="50" t="str">
        <f>VLOOKUP(K19067,'Base -Receita-Despesa'!$B:$AS,1,FALSE)</f>
        <v>Pessoal</v>
      </c>
    </row>
    <row r="19068" spans="1:12" x14ac:dyDescent="0.3">
      <c r="A19068" s="82" t="str">
        <f t="shared" si="596"/>
        <v>2020</v>
      </c>
      <c r="B19068" s="263" t="s">
        <v>2228</v>
      </c>
      <c r="C19068" s="264" t="s">
        <v>138</v>
      </c>
      <c r="D19068" s="74" t="str">
        <f t="shared" si="595"/>
        <v>jun/2020</v>
      </c>
      <c r="E19068" s="267">
        <v>43999</v>
      </c>
      <c r="F19068" s="285" t="s">
        <v>1070</v>
      </c>
      <c r="G19068" s="285" t="s">
        <v>2229</v>
      </c>
      <c r="H19068" s="268" t="s">
        <v>1071</v>
      </c>
      <c r="I19068" s="268" t="s">
        <v>2237</v>
      </c>
      <c r="J19068" s="269">
        <v>91506.18</v>
      </c>
      <c r="K19068" s="83" t="str">
        <f>IFERROR(IFERROR(VLOOKUP(I19068,'DE-PARA'!B:D,3,0),VLOOKUP(I19068,'DE-PARA'!C:D,2,0)),"NÃO ENCONTRADO")</f>
        <v>Entrada Conta Aplicação (+)</v>
      </c>
      <c r="L19068" s="50" t="str">
        <f>VLOOKUP(K19068,'Base -Receita-Despesa'!$B:$AS,1,FALSE)</f>
        <v>ENTRADA CONTA APLICAÇÃO (+)</v>
      </c>
    </row>
    <row r="19069" spans="1:12" x14ac:dyDescent="0.3">
      <c r="A19069" s="82" t="str">
        <f t="shared" si="596"/>
        <v>2020</v>
      </c>
      <c r="B19069" s="263" t="s">
        <v>2240</v>
      </c>
      <c r="C19069" s="264" t="s">
        <v>138</v>
      </c>
      <c r="D19069" s="74" t="str">
        <f t="shared" si="595"/>
        <v>jun/2020</v>
      </c>
      <c r="E19069" s="267">
        <v>43999</v>
      </c>
      <c r="F19069" s="285" t="s">
        <v>5130</v>
      </c>
      <c r="G19069" s="285" t="s">
        <v>2229</v>
      </c>
      <c r="H19069" s="268" t="s">
        <v>72</v>
      </c>
      <c r="I19069" s="268" t="s">
        <v>1064</v>
      </c>
      <c r="J19069" s="287">
        <v>-131742.93</v>
      </c>
      <c r="K19069" s="83" t="str">
        <f>IFERROR(IFERROR(VLOOKUP(I19069,'DE-PARA'!B:D,3,0),VLOOKUP(I19069,'DE-PARA'!C:D,2,0)),"NÃO ENCONTRADO")</f>
        <v>Saídas Da C/A Por Regates (-)</v>
      </c>
      <c r="L19069" s="50" t="str">
        <f>VLOOKUP(K19069,'Base -Receita-Despesa'!$B:$AS,1,FALSE)</f>
        <v>SAÍDAS DA C/A POR REGATES (-)</v>
      </c>
    </row>
    <row r="19070" spans="1:12" x14ac:dyDescent="0.3">
      <c r="A19070" s="82" t="str">
        <f t="shared" si="596"/>
        <v>2020</v>
      </c>
      <c r="B19070" s="263" t="s">
        <v>2228</v>
      </c>
      <c r="C19070" s="264" t="s">
        <v>138</v>
      </c>
      <c r="D19070" s="74" t="str">
        <f t="shared" si="595"/>
        <v>jun/2020</v>
      </c>
      <c r="E19070" s="267">
        <v>44000</v>
      </c>
      <c r="F19070" s="285">
        <v>45</v>
      </c>
      <c r="G19070" s="285" t="s">
        <v>2229</v>
      </c>
      <c r="H19070" s="268" t="s">
        <v>5666</v>
      </c>
      <c r="I19070" s="268" t="s">
        <v>2190</v>
      </c>
      <c r="J19070" s="269">
        <v>-2034</v>
      </c>
      <c r="K19070" s="83" t="str">
        <f>IFERROR(IFERROR(VLOOKUP(I19070,'DE-PARA'!B:D,3,0),VLOOKUP(I19070,'DE-PARA'!C:D,2,0)),"NÃO ENCONTRADO")</f>
        <v>Materiais</v>
      </c>
      <c r="L19070" s="50" t="str">
        <f>VLOOKUP(K19070,'Base -Receita-Despesa'!$B:$AS,1,FALSE)</f>
        <v>Materiais</v>
      </c>
    </row>
    <row r="19071" spans="1:12" x14ac:dyDescent="0.3">
      <c r="A19071" s="82" t="str">
        <f t="shared" si="596"/>
        <v>2020</v>
      </c>
      <c r="B19071" s="263" t="s">
        <v>2228</v>
      </c>
      <c r="C19071" s="264" t="s">
        <v>138</v>
      </c>
      <c r="D19071" s="74" t="str">
        <f t="shared" si="595"/>
        <v>jun/2020</v>
      </c>
      <c r="E19071" s="267">
        <v>44000</v>
      </c>
      <c r="F19071" s="285" t="s">
        <v>5667</v>
      </c>
      <c r="G19071" s="285" t="s">
        <v>2229</v>
      </c>
      <c r="H19071" s="268" t="s">
        <v>5165</v>
      </c>
      <c r="I19071" s="268" t="s">
        <v>200</v>
      </c>
      <c r="J19071" s="268">
        <v>-215.06</v>
      </c>
      <c r="K19071" s="83" t="str">
        <f>IFERROR(IFERROR(VLOOKUP(I19071,'DE-PARA'!B:D,3,0),VLOOKUP(I19071,'DE-PARA'!C:D,2,0)),"NÃO ENCONTRADO")</f>
        <v>Serviços</v>
      </c>
      <c r="L19071" s="50" t="str">
        <f>VLOOKUP(K19071,'Base -Receita-Despesa'!$B:$AS,1,FALSE)</f>
        <v>Serviços</v>
      </c>
    </row>
    <row r="19072" spans="1:12" x14ac:dyDescent="0.3">
      <c r="A19072" s="82" t="str">
        <f t="shared" si="596"/>
        <v>2020</v>
      </c>
      <c r="B19072" s="263" t="s">
        <v>2228</v>
      </c>
      <c r="C19072" s="264" t="s">
        <v>138</v>
      </c>
      <c r="D19072" s="74" t="str">
        <f t="shared" si="595"/>
        <v>jun/2020</v>
      </c>
      <c r="E19072" s="267">
        <v>44000</v>
      </c>
      <c r="F19072" s="285" t="s">
        <v>5668</v>
      </c>
      <c r="G19072" s="285" t="s">
        <v>2229</v>
      </c>
      <c r="H19072" s="268" t="s">
        <v>2370</v>
      </c>
      <c r="I19072" s="268" t="s">
        <v>145</v>
      </c>
      <c r="J19072" s="268">
        <v>-247.57</v>
      </c>
      <c r="K19072" s="83" t="str">
        <f>IFERROR(IFERROR(VLOOKUP(I19072,'DE-PARA'!B:D,3,0),VLOOKUP(I19072,'DE-PARA'!C:D,2,0)),"NÃO ENCONTRADO")</f>
        <v>Serviços</v>
      </c>
      <c r="L19072" s="50" t="str">
        <f>VLOOKUP(K19072,'Base -Receita-Despesa'!$B:$AS,1,FALSE)</f>
        <v>Serviços</v>
      </c>
    </row>
    <row r="19073" spans="1:12" x14ac:dyDescent="0.3">
      <c r="A19073" s="82" t="str">
        <f t="shared" si="596"/>
        <v>2020</v>
      </c>
      <c r="B19073" s="263" t="s">
        <v>2228</v>
      </c>
      <c r="C19073" s="264" t="s">
        <v>138</v>
      </c>
      <c r="D19073" s="74" t="str">
        <f t="shared" si="595"/>
        <v>jun/2020</v>
      </c>
      <c r="E19073" s="267">
        <v>44000</v>
      </c>
      <c r="F19073" s="285" t="s">
        <v>5669</v>
      </c>
      <c r="G19073" s="285" t="s">
        <v>2229</v>
      </c>
      <c r="H19073" s="268" t="s">
        <v>4736</v>
      </c>
      <c r="I19073" s="268" t="s">
        <v>188</v>
      </c>
      <c r="J19073" s="269">
        <v>-1894.35</v>
      </c>
      <c r="K19073" s="83" t="str">
        <f>IFERROR(IFERROR(VLOOKUP(I19073,'DE-PARA'!B:D,3,0),VLOOKUP(I19073,'DE-PARA'!C:D,2,0)),"NÃO ENCONTRADO")</f>
        <v>Serviços</v>
      </c>
      <c r="L19073" s="50" t="str">
        <f>VLOOKUP(K19073,'Base -Receita-Despesa'!$B:$AS,1,FALSE)</f>
        <v>Serviços</v>
      </c>
    </row>
    <row r="19074" spans="1:12" x14ac:dyDescent="0.3">
      <c r="A19074" s="82" t="str">
        <f t="shared" si="596"/>
        <v>2020</v>
      </c>
      <c r="B19074" s="263" t="s">
        <v>2228</v>
      </c>
      <c r="C19074" s="264" t="s">
        <v>138</v>
      </c>
      <c r="D19074" s="74" t="str">
        <f t="shared" si="595"/>
        <v>jun/2020</v>
      </c>
      <c r="E19074" s="267">
        <v>44000</v>
      </c>
      <c r="F19074" s="285" t="s">
        <v>5670</v>
      </c>
      <c r="G19074" s="285" t="s">
        <v>2229</v>
      </c>
      <c r="H19074" s="268" t="s">
        <v>5175</v>
      </c>
      <c r="I19074" s="268" t="s">
        <v>145</v>
      </c>
      <c r="J19074" s="268">
        <v>-215.79</v>
      </c>
      <c r="K19074" s="83" t="str">
        <f>IFERROR(IFERROR(VLOOKUP(I19074,'DE-PARA'!B:D,3,0),VLOOKUP(I19074,'DE-PARA'!C:D,2,0)),"NÃO ENCONTRADO")</f>
        <v>Serviços</v>
      </c>
      <c r="L19074" s="50" t="str">
        <f>VLOOKUP(K19074,'Base -Receita-Despesa'!$B:$AS,1,FALSE)</f>
        <v>Serviços</v>
      </c>
    </row>
    <row r="19075" spans="1:12" x14ac:dyDescent="0.3">
      <c r="A19075" s="82" t="str">
        <f t="shared" si="596"/>
        <v>2020</v>
      </c>
      <c r="B19075" s="263" t="s">
        <v>2228</v>
      </c>
      <c r="C19075" s="264" t="s">
        <v>138</v>
      </c>
      <c r="D19075" s="74" t="str">
        <f t="shared" si="595"/>
        <v>jun/2020</v>
      </c>
      <c r="E19075" s="267">
        <v>44000</v>
      </c>
      <c r="F19075" s="285" t="s">
        <v>5671</v>
      </c>
      <c r="G19075" s="285" t="s">
        <v>2229</v>
      </c>
      <c r="H19075" s="268" t="s">
        <v>2654</v>
      </c>
      <c r="I19075" s="268" t="s">
        <v>120</v>
      </c>
      <c r="J19075" s="268">
        <v>-78.03</v>
      </c>
      <c r="K19075" s="83" t="str">
        <f>IFERROR(IFERROR(VLOOKUP(I19075,'DE-PARA'!B:D,3,0),VLOOKUP(I19075,'DE-PARA'!C:D,2,0)),"NÃO ENCONTRADO")</f>
        <v>Serviços</v>
      </c>
      <c r="L19075" s="50" t="str">
        <f>VLOOKUP(K19075,'Base -Receita-Despesa'!$B:$AS,1,FALSE)</f>
        <v>Serviços</v>
      </c>
    </row>
    <row r="19076" spans="1:12" x14ac:dyDescent="0.3">
      <c r="A19076" s="82" t="str">
        <f t="shared" si="596"/>
        <v>2020</v>
      </c>
      <c r="B19076" s="263" t="s">
        <v>2228</v>
      </c>
      <c r="C19076" s="264" t="s">
        <v>138</v>
      </c>
      <c r="D19076" s="74" t="str">
        <f t="shared" ref="D19076:D19139" si="597">TEXT(E19076,"mmm/aaaa")</f>
        <v>jun/2020</v>
      </c>
      <c r="E19076" s="267">
        <v>44000</v>
      </c>
      <c r="F19076" s="285" t="s">
        <v>5672</v>
      </c>
      <c r="G19076" s="285" t="s">
        <v>2229</v>
      </c>
      <c r="H19076" s="268" t="s">
        <v>2654</v>
      </c>
      <c r="I19076" s="268" t="s">
        <v>120</v>
      </c>
      <c r="J19076" s="268">
        <v>-198.18</v>
      </c>
      <c r="K19076" s="83" t="str">
        <f>IFERROR(IFERROR(VLOOKUP(I19076,'DE-PARA'!B:D,3,0),VLOOKUP(I19076,'DE-PARA'!C:D,2,0)),"NÃO ENCONTRADO")</f>
        <v>Serviços</v>
      </c>
      <c r="L19076" s="50" t="str">
        <f>VLOOKUP(K19076,'Base -Receita-Despesa'!$B:$AS,1,FALSE)</f>
        <v>Serviços</v>
      </c>
    </row>
    <row r="19077" spans="1:12" x14ac:dyDescent="0.3">
      <c r="A19077" s="82" t="str">
        <f t="shared" si="596"/>
        <v>2020</v>
      </c>
      <c r="B19077" s="263" t="s">
        <v>2228</v>
      </c>
      <c r="C19077" s="264" t="s">
        <v>138</v>
      </c>
      <c r="D19077" s="74" t="str">
        <f t="shared" si="597"/>
        <v>jun/2020</v>
      </c>
      <c r="E19077" s="267">
        <v>44000</v>
      </c>
      <c r="F19077" s="285" t="s">
        <v>3323</v>
      </c>
      <c r="G19077" s="285" t="s">
        <v>2229</v>
      </c>
      <c r="H19077" s="268" t="s">
        <v>4753</v>
      </c>
      <c r="I19077" s="268" t="s">
        <v>2176</v>
      </c>
      <c r="J19077" s="268">
        <v>-930</v>
      </c>
      <c r="K19077" s="83" t="str">
        <f>IFERROR(IFERROR(VLOOKUP(I19077,'DE-PARA'!B:D,3,0),VLOOKUP(I19077,'DE-PARA'!C:D,2,0)),"NÃO ENCONTRADO")</f>
        <v>Pessoal</v>
      </c>
      <c r="L19077" s="50" t="str">
        <f>VLOOKUP(K19077,'Base -Receita-Despesa'!$B:$AS,1,FALSE)</f>
        <v>Pessoal</v>
      </c>
    </row>
    <row r="19078" spans="1:12" x14ac:dyDescent="0.3">
      <c r="A19078" s="82" t="str">
        <f t="shared" si="596"/>
        <v>2020</v>
      </c>
      <c r="B19078" s="263" t="s">
        <v>2228</v>
      </c>
      <c r="C19078" s="264" t="s">
        <v>138</v>
      </c>
      <c r="D19078" s="74" t="str">
        <f t="shared" si="597"/>
        <v>jun/2020</v>
      </c>
      <c r="E19078" s="267">
        <v>44000</v>
      </c>
      <c r="F19078" s="285" t="s">
        <v>3325</v>
      </c>
      <c r="G19078" s="285" t="s">
        <v>2229</v>
      </c>
      <c r="H19078" s="268" t="s">
        <v>4753</v>
      </c>
      <c r="I19078" s="268" t="s">
        <v>2176</v>
      </c>
      <c r="J19078" s="268">
        <v>-376.65</v>
      </c>
      <c r="K19078" s="83" t="str">
        <f>IFERROR(IFERROR(VLOOKUP(I19078,'DE-PARA'!B:D,3,0),VLOOKUP(I19078,'DE-PARA'!C:D,2,0)),"NÃO ENCONTRADO")</f>
        <v>Pessoal</v>
      </c>
      <c r="L19078" s="50" t="str">
        <f>VLOOKUP(K19078,'Base -Receita-Despesa'!$B:$AS,1,FALSE)</f>
        <v>Pessoal</v>
      </c>
    </row>
    <row r="19079" spans="1:12" x14ac:dyDescent="0.3">
      <c r="A19079" s="82" t="str">
        <f t="shared" si="596"/>
        <v>2020</v>
      </c>
      <c r="B19079" s="263" t="s">
        <v>2228</v>
      </c>
      <c r="C19079" s="264" t="s">
        <v>138</v>
      </c>
      <c r="D19079" s="74" t="str">
        <f t="shared" si="597"/>
        <v>jun/2020</v>
      </c>
      <c r="E19079" s="267">
        <v>44000</v>
      </c>
      <c r="F19079" s="285" t="s">
        <v>3324</v>
      </c>
      <c r="G19079" s="285" t="s">
        <v>2229</v>
      </c>
      <c r="H19079" s="268" t="s">
        <v>4753</v>
      </c>
      <c r="I19079" s="268" t="s">
        <v>2176</v>
      </c>
      <c r="J19079" s="269">
        <v>-2160.58</v>
      </c>
      <c r="K19079" s="83" t="str">
        <f>IFERROR(IFERROR(VLOOKUP(I19079,'DE-PARA'!B:D,3,0),VLOOKUP(I19079,'DE-PARA'!C:D,2,0)),"NÃO ENCONTRADO")</f>
        <v>Pessoal</v>
      </c>
      <c r="L19079" s="50" t="str">
        <f>VLOOKUP(K19079,'Base -Receita-Despesa'!$B:$AS,1,FALSE)</f>
        <v>Pessoal</v>
      </c>
    </row>
    <row r="19080" spans="1:12" x14ac:dyDescent="0.3">
      <c r="A19080" s="82" t="str">
        <f t="shared" si="596"/>
        <v>2020</v>
      </c>
      <c r="B19080" s="263" t="s">
        <v>2228</v>
      </c>
      <c r="C19080" s="264" t="s">
        <v>138</v>
      </c>
      <c r="D19080" s="74" t="str">
        <f t="shared" si="597"/>
        <v>jun/2020</v>
      </c>
      <c r="E19080" s="267">
        <v>44000</v>
      </c>
      <c r="F19080" s="285" t="s">
        <v>5673</v>
      </c>
      <c r="G19080" s="285" t="s">
        <v>2229</v>
      </c>
      <c r="H19080" s="268" t="s">
        <v>4753</v>
      </c>
      <c r="I19080" s="268" t="s">
        <v>2176</v>
      </c>
      <c r="J19080" s="269">
        <v>-11413.52</v>
      </c>
      <c r="K19080" s="83" t="str">
        <f>IFERROR(IFERROR(VLOOKUP(I19080,'DE-PARA'!B:D,3,0),VLOOKUP(I19080,'DE-PARA'!C:D,2,0)),"NÃO ENCONTRADO")</f>
        <v>Pessoal</v>
      </c>
      <c r="L19080" s="50" t="str">
        <f>VLOOKUP(K19080,'Base -Receita-Despesa'!$B:$AS,1,FALSE)</f>
        <v>Pessoal</v>
      </c>
    </row>
    <row r="19081" spans="1:12" x14ac:dyDescent="0.3">
      <c r="A19081" s="82" t="str">
        <f t="shared" si="596"/>
        <v>2020</v>
      </c>
      <c r="B19081" s="263" t="s">
        <v>2228</v>
      </c>
      <c r="C19081" s="264" t="s">
        <v>138</v>
      </c>
      <c r="D19081" s="74" t="str">
        <f t="shared" si="597"/>
        <v>jun/2020</v>
      </c>
      <c r="E19081" s="267">
        <v>44000</v>
      </c>
      <c r="F19081" s="285" t="s">
        <v>5674</v>
      </c>
      <c r="G19081" s="285" t="s">
        <v>2229</v>
      </c>
      <c r="H19081" s="268" t="s">
        <v>4753</v>
      </c>
      <c r="I19081" s="268" t="s">
        <v>2176</v>
      </c>
      <c r="J19081" s="269">
        <v>-4085.44</v>
      </c>
      <c r="K19081" s="83" t="str">
        <f>IFERROR(IFERROR(VLOOKUP(I19081,'DE-PARA'!B:D,3,0),VLOOKUP(I19081,'DE-PARA'!C:D,2,0)),"NÃO ENCONTRADO")</f>
        <v>Pessoal</v>
      </c>
      <c r="L19081" s="50" t="str">
        <f>VLOOKUP(K19081,'Base -Receita-Despesa'!$B:$AS,1,FALSE)</f>
        <v>Pessoal</v>
      </c>
    </row>
    <row r="19082" spans="1:12" x14ac:dyDescent="0.3">
      <c r="A19082" s="82" t="str">
        <f t="shared" si="596"/>
        <v>2020</v>
      </c>
      <c r="B19082" s="263" t="s">
        <v>2228</v>
      </c>
      <c r="C19082" s="264" t="s">
        <v>138</v>
      </c>
      <c r="D19082" s="74" t="str">
        <f t="shared" si="597"/>
        <v>jun/2020</v>
      </c>
      <c r="E19082" s="267">
        <v>44000</v>
      </c>
      <c r="F19082" s="285" t="s">
        <v>5675</v>
      </c>
      <c r="G19082" s="285" t="s">
        <v>2229</v>
      </c>
      <c r="H19082" s="268" t="s">
        <v>4753</v>
      </c>
      <c r="I19082" s="268" t="s">
        <v>2176</v>
      </c>
      <c r="J19082" s="269">
        <v>-4596.8999999999996</v>
      </c>
      <c r="K19082" s="83" t="str">
        <f>IFERROR(IFERROR(VLOOKUP(I19082,'DE-PARA'!B:D,3,0),VLOOKUP(I19082,'DE-PARA'!C:D,2,0)),"NÃO ENCONTRADO")</f>
        <v>Pessoal</v>
      </c>
      <c r="L19082" s="50" t="str">
        <f>VLOOKUP(K19082,'Base -Receita-Despesa'!$B:$AS,1,FALSE)</f>
        <v>Pessoal</v>
      </c>
    </row>
    <row r="19083" spans="1:12" x14ac:dyDescent="0.3">
      <c r="A19083" s="82" t="str">
        <f t="shared" si="596"/>
        <v>2020</v>
      </c>
      <c r="B19083" s="263" t="s">
        <v>2228</v>
      </c>
      <c r="C19083" s="264" t="s">
        <v>138</v>
      </c>
      <c r="D19083" s="74" t="str">
        <f t="shared" si="597"/>
        <v>jun/2020</v>
      </c>
      <c r="E19083" s="267">
        <v>44000</v>
      </c>
      <c r="F19083" s="285" t="s">
        <v>3319</v>
      </c>
      <c r="G19083" s="285" t="s">
        <v>2229</v>
      </c>
      <c r="H19083" s="268" t="s">
        <v>5049</v>
      </c>
      <c r="I19083" s="268" t="s">
        <v>2176</v>
      </c>
      <c r="J19083" s="269">
        <v>-6308.89</v>
      </c>
      <c r="K19083" s="83" t="str">
        <f>IFERROR(IFERROR(VLOOKUP(I19083,'DE-PARA'!B:D,3,0),VLOOKUP(I19083,'DE-PARA'!C:D,2,0)),"NÃO ENCONTRADO")</f>
        <v>Pessoal</v>
      </c>
      <c r="L19083" s="50" t="str">
        <f>VLOOKUP(K19083,'Base -Receita-Despesa'!$B:$AS,1,FALSE)</f>
        <v>Pessoal</v>
      </c>
    </row>
    <row r="19084" spans="1:12" x14ac:dyDescent="0.3">
      <c r="A19084" s="82" t="str">
        <f t="shared" si="596"/>
        <v>2020</v>
      </c>
      <c r="B19084" s="263" t="s">
        <v>2228</v>
      </c>
      <c r="C19084" s="264" t="s">
        <v>138</v>
      </c>
      <c r="D19084" s="74" t="str">
        <f t="shared" si="597"/>
        <v>jun/2020</v>
      </c>
      <c r="E19084" s="267">
        <v>44000</v>
      </c>
      <c r="F19084" s="285" t="s">
        <v>3334</v>
      </c>
      <c r="G19084" s="285" t="s">
        <v>2229</v>
      </c>
      <c r="H19084" s="268" t="s">
        <v>5049</v>
      </c>
      <c r="I19084" s="268" t="s">
        <v>2176</v>
      </c>
      <c r="J19084" s="269">
        <v>-2516.71</v>
      </c>
      <c r="K19084" s="83" t="str">
        <f>IFERROR(IFERROR(VLOOKUP(I19084,'DE-PARA'!B:D,3,0),VLOOKUP(I19084,'DE-PARA'!C:D,2,0)),"NÃO ENCONTRADO")</f>
        <v>Pessoal</v>
      </c>
      <c r="L19084" s="50" t="str">
        <f>VLOOKUP(K19084,'Base -Receita-Despesa'!$B:$AS,1,FALSE)</f>
        <v>Pessoal</v>
      </c>
    </row>
    <row r="19085" spans="1:12" x14ac:dyDescent="0.3">
      <c r="A19085" s="82" t="str">
        <f t="shared" si="596"/>
        <v>2020</v>
      </c>
      <c r="B19085" s="263" t="s">
        <v>2228</v>
      </c>
      <c r="C19085" s="264" t="s">
        <v>138</v>
      </c>
      <c r="D19085" s="74" t="str">
        <f t="shared" si="597"/>
        <v>jun/2020</v>
      </c>
      <c r="E19085" s="267">
        <v>44000</v>
      </c>
      <c r="F19085" s="285" t="s">
        <v>5676</v>
      </c>
      <c r="G19085" s="285" t="s">
        <v>2229</v>
      </c>
      <c r="H19085" s="268" t="s">
        <v>5165</v>
      </c>
      <c r="I19085" s="268" t="s">
        <v>200</v>
      </c>
      <c r="J19085" s="268">
        <v>-69.38</v>
      </c>
      <c r="K19085" s="83" t="str">
        <f>IFERROR(IFERROR(VLOOKUP(I19085,'DE-PARA'!B:D,3,0),VLOOKUP(I19085,'DE-PARA'!C:D,2,0)),"NÃO ENCONTRADO")</f>
        <v>Serviços</v>
      </c>
      <c r="L19085" s="50" t="str">
        <f>VLOOKUP(K19085,'Base -Receita-Despesa'!$B:$AS,1,FALSE)</f>
        <v>Serviços</v>
      </c>
    </row>
    <row r="19086" spans="1:12" x14ac:dyDescent="0.3">
      <c r="A19086" s="82" t="str">
        <f t="shared" si="596"/>
        <v>2020</v>
      </c>
      <c r="B19086" s="263" t="s">
        <v>2228</v>
      </c>
      <c r="C19086" s="264" t="s">
        <v>138</v>
      </c>
      <c r="D19086" s="74" t="str">
        <f t="shared" si="597"/>
        <v>jun/2020</v>
      </c>
      <c r="E19086" s="267">
        <v>44000</v>
      </c>
      <c r="F19086" s="285" t="s">
        <v>5677</v>
      </c>
      <c r="G19086" s="285" t="s">
        <v>2229</v>
      </c>
      <c r="H19086" s="268" t="s">
        <v>2370</v>
      </c>
      <c r="I19086" s="268" t="s">
        <v>145</v>
      </c>
      <c r="J19086" s="268">
        <v>-79.86</v>
      </c>
      <c r="K19086" s="83" t="str">
        <f>IFERROR(IFERROR(VLOOKUP(I19086,'DE-PARA'!B:D,3,0),VLOOKUP(I19086,'DE-PARA'!C:D,2,0)),"NÃO ENCONTRADO")</f>
        <v>Serviços</v>
      </c>
      <c r="L19086" s="50" t="str">
        <f>VLOOKUP(K19086,'Base -Receita-Despesa'!$B:$AS,1,FALSE)</f>
        <v>Serviços</v>
      </c>
    </row>
    <row r="19087" spans="1:12" x14ac:dyDescent="0.3">
      <c r="A19087" s="82" t="str">
        <f t="shared" si="596"/>
        <v>2020</v>
      </c>
      <c r="B19087" s="263" t="s">
        <v>2228</v>
      </c>
      <c r="C19087" s="264" t="s">
        <v>138</v>
      </c>
      <c r="D19087" s="74" t="str">
        <f t="shared" si="597"/>
        <v>jun/2020</v>
      </c>
      <c r="E19087" s="267">
        <v>44000</v>
      </c>
      <c r="F19087" s="285" t="s">
        <v>5678</v>
      </c>
      <c r="G19087" s="285" t="s">
        <v>2229</v>
      </c>
      <c r="H19087" s="268" t="s">
        <v>4736</v>
      </c>
      <c r="I19087" s="268" t="s">
        <v>188</v>
      </c>
      <c r="J19087" s="268">
        <v>-611.08000000000004</v>
      </c>
      <c r="K19087" s="83" t="str">
        <f>IFERROR(IFERROR(VLOOKUP(I19087,'DE-PARA'!B:D,3,0),VLOOKUP(I19087,'DE-PARA'!C:D,2,0)),"NÃO ENCONTRADO")</f>
        <v>Serviços</v>
      </c>
      <c r="L19087" s="50" t="str">
        <f>VLOOKUP(K19087,'Base -Receita-Despesa'!$B:$AS,1,FALSE)</f>
        <v>Serviços</v>
      </c>
    </row>
    <row r="19088" spans="1:12" x14ac:dyDescent="0.3">
      <c r="A19088" s="82" t="str">
        <f t="shared" si="596"/>
        <v>2020</v>
      </c>
      <c r="B19088" s="263" t="s">
        <v>2228</v>
      </c>
      <c r="C19088" s="264" t="s">
        <v>138</v>
      </c>
      <c r="D19088" s="74" t="str">
        <f t="shared" si="597"/>
        <v>jun/2020</v>
      </c>
      <c r="E19088" s="267">
        <v>44000</v>
      </c>
      <c r="F19088" s="285" t="s">
        <v>5679</v>
      </c>
      <c r="G19088" s="285" t="s">
        <v>2229</v>
      </c>
      <c r="H19088" s="268" t="s">
        <v>4736</v>
      </c>
      <c r="I19088" s="268" t="s">
        <v>188</v>
      </c>
      <c r="J19088" s="268">
        <v>-611.08000000000004</v>
      </c>
      <c r="K19088" s="83" t="str">
        <f>IFERROR(IFERROR(VLOOKUP(I19088,'DE-PARA'!B:D,3,0),VLOOKUP(I19088,'DE-PARA'!C:D,2,0)),"NÃO ENCONTRADO")</f>
        <v>Serviços</v>
      </c>
      <c r="L19088" s="50" t="str">
        <f>VLOOKUP(K19088,'Base -Receita-Despesa'!$B:$AS,1,FALSE)</f>
        <v>Serviços</v>
      </c>
    </row>
    <row r="19089" spans="1:12" x14ac:dyDescent="0.3">
      <c r="A19089" s="82" t="str">
        <f t="shared" si="596"/>
        <v>2020</v>
      </c>
      <c r="B19089" s="263" t="s">
        <v>2228</v>
      </c>
      <c r="C19089" s="264" t="s">
        <v>138</v>
      </c>
      <c r="D19089" s="74" t="str">
        <f t="shared" si="597"/>
        <v>jun/2020</v>
      </c>
      <c r="E19089" s="267">
        <v>44000</v>
      </c>
      <c r="F19089" s="285" t="s">
        <v>5680</v>
      </c>
      <c r="G19089" s="285" t="s">
        <v>2229</v>
      </c>
      <c r="H19089" s="268" t="s">
        <v>5175</v>
      </c>
      <c r="I19089" s="268" t="s">
        <v>145</v>
      </c>
      <c r="J19089" s="268">
        <v>-69.61</v>
      </c>
      <c r="K19089" s="83" t="str">
        <f>IFERROR(IFERROR(VLOOKUP(I19089,'DE-PARA'!B:D,3,0),VLOOKUP(I19089,'DE-PARA'!C:D,2,0)),"NÃO ENCONTRADO")</f>
        <v>Serviços</v>
      </c>
      <c r="L19089" s="50" t="str">
        <f>VLOOKUP(K19089,'Base -Receita-Despesa'!$B:$AS,1,FALSE)</f>
        <v>Serviços</v>
      </c>
    </row>
    <row r="19090" spans="1:12" x14ac:dyDescent="0.3">
      <c r="A19090" s="82" t="str">
        <f t="shared" si="596"/>
        <v>2020</v>
      </c>
      <c r="B19090" s="263" t="s">
        <v>2228</v>
      </c>
      <c r="C19090" s="264" t="s">
        <v>138</v>
      </c>
      <c r="D19090" s="74" t="str">
        <f t="shared" si="597"/>
        <v>jun/2020</v>
      </c>
      <c r="E19090" s="267">
        <v>44000</v>
      </c>
      <c r="F19090" s="285" t="s">
        <v>5681</v>
      </c>
      <c r="G19090" s="285" t="s">
        <v>2229</v>
      </c>
      <c r="H19090" s="268" t="s">
        <v>2654</v>
      </c>
      <c r="I19090" s="268" t="s">
        <v>120</v>
      </c>
      <c r="J19090" s="268">
        <v>-63.93</v>
      </c>
      <c r="K19090" s="83" t="str">
        <f>IFERROR(IFERROR(VLOOKUP(I19090,'DE-PARA'!B:D,3,0),VLOOKUP(I19090,'DE-PARA'!C:D,2,0)),"NÃO ENCONTRADO")</f>
        <v>Serviços</v>
      </c>
      <c r="L19090" s="50" t="str">
        <f>VLOOKUP(K19090,'Base -Receita-Despesa'!$B:$AS,1,FALSE)</f>
        <v>Serviços</v>
      </c>
    </row>
    <row r="19091" spans="1:12" x14ac:dyDescent="0.3">
      <c r="A19091" s="82" t="str">
        <f t="shared" si="596"/>
        <v>2020</v>
      </c>
      <c r="B19091" s="263" t="s">
        <v>2228</v>
      </c>
      <c r="C19091" s="264" t="s">
        <v>138</v>
      </c>
      <c r="D19091" s="74" t="str">
        <f t="shared" si="597"/>
        <v>jun/2020</v>
      </c>
      <c r="E19091" s="267">
        <v>44000</v>
      </c>
      <c r="F19091" s="285" t="s">
        <v>3170</v>
      </c>
      <c r="G19091" s="285" t="s">
        <v>2229</v>
      </c>
      <c r="H19091" s="268" t="s">
        <v>4753</v>
      </c>
      <c r="I19091" s="268" t="s">
        <v>2176</v>
      </c>
      <c r="J19091" s="268">
        <v>-300</v>
      </c>
      <c r="K19091" s="83" t="str">
        <f>IFERROR(IFERROR(VLOOKUP(I19091,'DE-PARA'!B:D,3,0),VLOOKUP(I19091,'DE-PARA'!C:D,2,0)),"NÃO ENCONTRADO")</f>
        <v>Pessoal</v>
      </c>
      <c r="L19091" s="50" t="str">
        <f>VLOOKUP(K19091,'Base -Receita-Despesa'!$B:$AS,1,FALSE)</f>
        <v>Pessoal</v>
      </c>
    </row>
    <row r="19092" spans="1:12" x14ac:dyDescent="0.3">
      <c r="A19092" s="82" t="str">
        <f t="shared" si="596"/>
        <v>2020</v>
      </c>
      <c r="B19092" s="263" t="s">
        <v>2228</v>
      </c>
      <c r="C19092" s="264" t="s">
        <v>138</v>
      </c>
      <c r="D19092" s="74" t="str">
        <f t="shared" si="597"/>
        <v>jun/2020</v>
      </c>
      <c r="E19092" s="267">
        <v>44000</v>
      </c>
      <c r="F19092" s="285" t="s">
        <v>3168</v>
      </c>
      <c r="G19092" s="285" t="s">
        <v>2229</v>
      </c>
      <c r="H19092" s="268" t="s">
        <v>4753</v>
      </c>
      <c r="I19092" s="268" t="s">
        <v>2176</v>
      </c>
      <c r="J19092" s="268">
        <v>-121.5</v>
      </c>
      <c r="K19092" s="83" t="str">
        <f>IFERROR(IFERROR(VLOOKUP(I19092,'DE-PARA'!B:D,3,0),VLOOKUP(I19092,'DE-PARA'!C:D,2,0)),"NÃO ENCONTRADO")</f>
        <v>Pessoal</v>
      </c>
      <c r="L19092" s="50" t="str">
        <f>VLOOKUP(K19092,'Base -Receita-Despesa'!$B:$AS,1,FALSE)</f>
        <v>Pessoal</v>
      </c>
    </row>
    <row r="19093" spans="1:12" x14ac:dyDescent="0.3">
      <c r="A19093" s="82" t="str">
        <f t="shared" si="596"/>
        <v>2020</v>
      </c>
      <c r="B19093" s="263" t="s">
        <v>2228</v>
      </c>
      <c r="C19093" s="264" t="s">
        <v>138</v>
      </c>
      <c r="D19093" s="74" t="str">
        <f t="shared" si="597"/>
        <v>jun/2020</v>
      </c>
      <c r="E19093" s="267">
        <v>44000</v>
      </c>
      <c r="F19093" s="285" t="s">
        <v>3171</v>
      </c>
      <c r="G19093" s="285" t="s">
        <v>2229</v>
      </c>
      <c r="H19093" s="268" t="s">
        <v>4753</v>
      </c>
      <c r="I19093" s="268" t="s">
        <v>2176</v>
      </c>
      <c r="J19093" s="268">
        <v>-696.96</v>
      </c>
      <c r="K19093" s="83" t="str">
        <f>IFERROR(IFERROR(VLOOKUP(I19093,'DE-PARA'!B:D,3,0),VLOOKUP(I19093,'DE-PARA'!C:D,2,0)),"NÃO ENCONTRADO")</f>
        <v>Pessoal</v>
      </c>
      <c r="L19093" s="50" t="str">
        <f>VLOOKUP(K19093,'Base -Receita-Despesa'!$B:$AS,1,FALSE)</f>
        <v>Pessoal</v>
      </c>
    </row>
    <row r="19094" spans="1:12" x14ac:dyDescent="0.3">
      <c r="A19094" s="82" t="str">
        <f t="shared" si="596"/>
        <v>2020</v>
      </c>
      <c r="B19094" s="263" t="s">
        <v>2228</v>
      </c>
      <c r="C19094" s="264" t="s">
        <v>138</v>
      </c>
      <c r="D19094" s="74" t="str">
        <f t="shared" si="597"/>
        <v>jun/2020</v>
      </c>
      <c r="E19094" s="267">
        <v>44000</v>
      </c>
      <c r="F19094" s="285" t="s">
        <v>5682</v>
      </c>
      <c r="G19094" s="285" t="s">
        <v>2229</v>
      </c>
      <c r="H19094" s="268" t="s">
        <v>4753</v>
      </c>
      <c r="I19094" s="268" t="s">
        <v>2176</v>
      </c>
      <c r="J19094" s="269">
        <v>-3681.78</v>
      </c>
      <c r="K19094" s="83" t="str">
        <f>IFERROR(IFERROR(VLOOKUP(I19094,'DE-PARA'!B:D,3,0),VLOOKUP(I19094,'DE-PARA'!C:D,2,0)),"NÃO ENCONTRADO")</f>
        <v>Pessoal</v>
      </c>
      <c r="L19094" s="50" t="str">
        <f>VLOOKUP(K19094,'Base -Receita-Despesa'!$B:$AS,1,FALSE)</f>
        <v>Pessoal</v>
      </c>
    </row>
    <row r="19095" spans="1:12" x14ac:dyDescent="0.3">
      <c r="A19095" s="82" t="str">
        <f t="shared" si="596"/>
        <v>2020</v>
      </c>
      <c r="B19095" s="263" t="s">
        <v>2228</v>
      </c>
      <c r="C19095" s="264" t="s">
        <v>138</v>
      </c>
      <c r="D19095" s="74" t="str">
        <f t="shared" si="597"/>
        <v>jun/2020</v>
      </c>
      <c r="E19095" s="267">
        <v>44000</v>
      </c>
      <c r="F19095" s="285" t="s">
        <v>5683</v>
      </c>
      <c r="G19095" s="285" t="s">
        <v>2229</v>
      </c>
      <c r="H19095" s="268" t="s">
        <v>4753</v>
      </c>
      <c r="I19095" s="268" t="s">
        <v>2176</v>
      </c>
      <c r="J19095" s="269">
        <v>-1317.89</v>
      </c>
      <c r="K19095" s="83" t="str">
        <f>IFERROR(IFERROR(VLOOKUP(I19095,'DE-PARA'!B:D,3,0),VLOOKUP(I19095,'DE-PARA'!C:D,2,0)),"NÃO ENCONTRADO")</f>
        <v>Pessoal</v>
      </c>
      <c r="L19095" s="50" t="str">
        <f>VLOOKUP(K19095,'Base -Receita-Despesa'!$B:$AS,1,FALSE)</f>
        <v>Pessoal</v>
      </c>
    </row>
    <row r="19096" spans="1:12" x14ac:dyDescent="0.3">
      <c r="A19096" s="82" t="str">
        <f t="shared" si="596"/>
        <v>2020</v>
      </c>
      <c r="B19096" s="263" t="s">
        <v>2228</v>
      </c>
      <c r="C19096" s="264" t="s">
        <v>138</v>
      </c>
      <c r="D19096" s="74" t="str">
        <f t="shared" si="597"/>
        <v>jun/2020</v>
      </c>
      <c r="E19096" s="267">
        <v>44000</v>
      </c>
      <c r="F19096" s="285" t="s">
        <v>5684</v>
      </c>
      <c r="G19096" s="285" t="s">
        <v>2229</v>
      </c>
      <c r="H19096" s="268" t="s">
        <v>4753</v>
      </c>
      <c r="I19096" s="268" t="s">
        <v>2176</v>
      </c>
      <c r="J19096" s="269">
        <v>-1482.87</v>
      </c>
      <c r="K19096" s="83" t="str">
        <f>IFERROR(IFERROR(VLOOKUP(I19096,'DE-PARA'!B:D,3,0),VLOOKUP(I19096,'DE-PARA'!C:D,2,0)),"NÃO ENCONTRADO")</f>
        <v>Pessoal</v>
      </c>
      <c r="L19096" s="50" t="str">
        <f>VLOOKUP(K19096,'Base -Receita-Despesa'!$B:$AS,1,FALSE)</f>
        <v>Pessoal</v>
      </c>
    </row>
    <row r="19097" spans="1:12" x14ac:dyDescent="0.3">
      <c r="A19097" s="82" t="str">
        <f t="shared" si="596"/>
        <v>2020</v>
      </c>
      <c r="B19097" s="263" t="s">
        <v>2228</v>
      </c>
      <c r="C19097" s="264" t="s">
        <v>138</v>
      </c>
      <c r="D19097" s="74" t="str">
        <f t="shared" si="597"/>
        <v>jun/2020</v>
      </c>
      <c r="E19097" s="267">
        <v>44000</v>
      </c>
      <c r="F19097" s="285" t="s">
        <v>5685</v>
      </c>
      <c r="G19097" s="285" t="s">
        <v>2229</v>
      </c>
      <c r="H19097" s="268" t="s">
        <v>257</v>
      </c>
      <c r="I19097" s="268" t="s">
        <v>145</v>
      </c>
      <c r="J19097" s="268">
        <v>-14.6</v>
      </c>
      <c r="K19097" s="83" t="str">
        <f>IFERROR(IFERROR(VLOOKUP(I19097,'DE-PARA'!B:D,3,0),VLOOKUP(I19097,'DE-PARA'!C:D,2,0)),"NÃO ENCONTRADO")</f>
        <v>Serviços</v>
      </c>
      <c r="L19097" s="50" t="str">
        <f>VLOOKUP(K19097,'Base -Receita-Despesa'!$B:$AS,1,FALSE)</f>
        <v>Serviços</v>
      </c>
    </row>
    <row r="19098" spans="1:12" x14ac:dyDescent="0.3">
      <c r="A19098" s="82" t="str">
        <f t="shared" si="596"/>
        <v>2020</v>
      </c>
      <c r="B19098" s="263" t="s">
        <v>2228</v>
      </c>
      <c r="C19098" s="264" t="s">
        <v>138</v>
      </c>
      <c r="D19098" s="74" t="str">
        <f t="shared" si="597"/>
        <v>jun/2020</v>
      </c>
      <c r="E19098" s="267">
        <v>44000</v>
      </c>
      <c r="F19098" s="285" t="s">
        <v>2793</v>
      </c>
      <c r="G19098" s="285" t="s">
        <v>2229</v>
      </c>
      <c r="H19098" s="268" t="s">
        <v>5049</v>
      </c>
      <c r="I19098" s="268" t="s">
        <v>2176</v>
      </c>
      <c r="J19098" s="269">
        <v>-2035.13</v>
      </c>
      <c r="K19098" s="83" t="str">
        <f>IFERROR(IFERROR(VLOOKUP(I19098,'DE-PARA'!B:D,3,0),VLOOKUP(I19098,'DE-PARA'!C:D,2,0)),"NÃO ENCONTRADO")</f>
        <v>Pessoal</v>
      </c>
      <c r="L19098" s="50" t="str">
        <f>VLOOKUP(K19098,'Base -Receita-Despesa'!$B:$AS,1,FALSE)</f>
        <v>Pessoal</v>
      </c>
    </row>
    <row r="19099" spans="1:12" x14ac:dyDescent="0.3">
      <c r="A19099" s="82" t="str">
        <f t="shared" si="596"/>
        <v>2020</v>
      </c>
      <c r="B19099" s="263" t="s">
        <v>2228</v>
      </c>
      <c r="C19099" s="264" t="s">
        <v>138</v>
      </c>
      <c r="D19099" s="74" t="str">
        <f t="shared" si="597"/>
        <v>jun/2020</v>
      </c>
      <c r="E19099" s="267">
        <v>44000</v>
      </c>
      <c r="F19099" s="285" t="s">
        <v>2720</v>
      </c>
      <c r="G19099" s="285" t="s">
        <v>2229</v>
      </c>
      <c r="H19099" s="268" t="s">
        <v>5049</v>
      </c>
      <c r="I19099" s="268" t="s">
        <v>2176</v>
      </c>
      <c r="J19099" s="268">
        <v>-811.84</v>
      </c>
      <c r="K19099" s="83" t="str">
        <f>IFERROR(IFERROR(VLOOKUP(I19099,'DE-PARA'!B:D,3,0),VLOOKUP(I19099,'DE-PARA'!C:D,2,0)),"NÃO ENCONTRADO")</f>
        <v>Pessoal</v>
      </c>
      <c r="L19099" s="50" t="str">
        <f>VLOOKUP(K19099,'Base -Receita-Despesa'!$B:$AS,1,FALSE)</f>
        <v>Pessoal</v>
      </c>
    </row>
    <row r="19100" spans="1:12" x14ac:dyDescent="0.3">
      <c r="A19100" s="82" t="str">
        <f t="shared" si="596"/>
        <v>2020</v>
      </c>
      <c r="B19100" s="263" t="s">
        <v>2228</v>
      </c>
      <c r="C19100" s="264" t="s">
        <v>138</v>
      </c>
      <c r="D19100" s="74" t="str">
        <f t="shared" si="597"/>
        <v>jun/2020</v>
      </c>
      <c r="E19100" s="267">
        <v>44000</v>
      </c>
      <c r="F19100" s="285" t="s">
        <v>4565</v>
      </c>
      <c r="G19100" s="285" t="s">
        <v>2229</v>
      </c>
      <c r="H19100" s="268" t="s">
        <v>5686</v>
      </c>
      <c r="I19100" s="268" t="s">
        <v>194</v>
      </c>
      <c r="J19100" s="269">
        <v>-17281.36</v>
      </c>
      <c r="K19100" s="83" t="str">
        <f>IFERROR(IFERROR(VLOOKUP(I19100,'DE-PARA'!B:D,3,0),VLOOKUP(I19100,'DE-PARA'!C:D,2,0)),"NÃO ENCONTRADO")</f>
        <v>Encargos sobre Folha de Pagamento</v>
      </c>
      <c r="L19100" s="50" t="str">
        <f>VLOOKUP(K19100,'Base -Receita-Despesa'!$B:$AS,1,FALSE)</f>
        <v>Encargos sobre Folha de Pagamento</v>
      </c>
    </row>
    <row r="19101" spans="1:12" x14ac:dyDescent="0.3">
      <c r="A19101" s="82" t="str">
        <f t="shared" si="596"/>
        <v>2020</v>
      </c>
      <c r="B19101" s="263" t="s">
        <v>2228</v>
      </c>
      <c r="C19101" s="264" t="s">
        <v>138</v>
      </c>
      <c r="D19101" s="74" t="str">
        <f t="shared" si="597"/>
        <v>jun/2020</v>
      </c>
      <c r="E19101" s="267">
        <v>44000</v>
      </c>
      <c r="F19101" s="285" t="s">
        <v>4466</v>
      </c>
      <c r="G19101" s="285" t="s">
        <v>2229</v>
      </c>
      <c r="H19101" s="268" t="s">
        <v>5687</v>
      </c>
      <c r="I19101" s="268" t="s">
        <v>194</v>
      </c>
      <c r="J19101" s="269">
        <v>-5283.87</v>
      </c>
      <c r="K19101" s="83" t="str">
        <f>IFERROR(IFERROR(VLOOKUP(I19101,'DE-PARA'!B:D,3,0),VLOOKUP(I19101,'DE-PARA'!C:D,2,0)),"NÃO ENCONTRADO")</f>
        <v>Encargos sobre Folha de Pagamento</v>
      </c>
      <c r="L19101" s="50" t="str">
        <f>VLOOKUP(K19101,'Base -Receita-Despesa'!$B:$AS,1,FALSE)</f>
        <v>Encargos sobre Folha de Pagamento</v>
      </c>
    </row>
    <row r="19102" spans="1:12" x14ac:dyDescent="0.3">
      <c r="A19102" s="82" t="str">
        <f t="shared" si="596"/>
        <v>2020</v>
      </c>
      <c r="B19102" s="263" t="s">
        <v>2228</v>
      </c>
      <c r="C19102" s="264" t="s">
        <v>138</v>
      </c>
      <c r="D19102" s="74" t="str">
        <f t="shared" si="597"/>
        <v>jun/2020</v>
      </c>
      <c r="E19102" s="267">
        <v>44000</v>
      </c>
      <c r="F19102" s="285" t="s">
        <v>4565</v>
      </c>
      <c r="G19102" s="285" t="s">
        <v>2229</v>
      </c>
      <c r="H19102" s="268" t="s">
        <v>5686</v>
      </c>
      <c r="I19102" s="268" t="s">
        <v>194</v>
      </c>
      <c r="J19102" s="269">
        <v>-2243.09</v>
      </c>
      <c r="K19102" s="83" t="str">
        <f>IFERROR(IFERROR(VLOOKUP(I19102,'DE-PARA'!B:D,3,0),VLOOKUP(I19102,'DE-PARA'!C:D,2,0)),"NÃO ENCONTRADO")</f>
        <v>Encargos sobre Folha de Pagamento</v>
      </c>
      <c r="L19102" s="50" t="str">
        <f>VLOOKUP(K19102,'Base -Receita-Despesa'!$B:$AS,1,FALSE)</f>
        <v>Encargos sobre Folha de Pagamento</v>
      </c>
    </row>
    <row r="19103" spans="1:12" x14ac:dyDescent="0.3">
      <c r="A19103" s="82" t="str">
        <f t="shared" si="596"/>
        <v>2020</v>
      </c>
      <c r="B19103" s="263" t="s">
        <v>2228</v>
      </c>
      <c r="C19103" s="264" t="s">
        <v>138</v>
      </c>
      <c r="D19103" s="74" t="str">
        <f t="shared" si="597"/>
        <v>jun/2020</v>
      </c>
      <c r="E19103" s="267">
        <v>44000</v>
      </c>
      <c r="F19103" s="285">
        <v>1546</v>
      </c>
      <c r="G19103" s="285" t="s">
        <v>2229</v>
      </c>
      <c r="H19103" s="268" t="s">
        <v>5275</v>
      </c>
      <c r="I19103" s="268" t="s">
        <v>157</v>
      </c>
      <c r="J19103" s="269">
        <v>-2018.92</v>
      </c>
      <c r="K19103" s="83" t="str">
        <f>IFERROR(IFERROR(VLOOKUP(I19103,'DE-PARA'!B:D,3,0),VLOOKUP(I19103,'DE-PARA'!C:D,2,0)),"NÃO ENCONTRADO")</f>
        <v>Materiais</v>
      </c>
      <c r="L19103" s="50" t="str">
        <f>VLOOKUP(K19103,'Base -Receita-Despesa'!$B:$AS,1,FALSE)</f>
        <v>Materiais</v>
      </c>
    </row>
    <row r="19104" spans="1:12" x14ac:dyDescent="0.3">
      <c r="A19104" s="82" t="str">
        <f t="shared" si="596"/>
        <v>2020</v>
      </c>
      <c r="B19104" s="263" t="s">
        <v>2228</v>
      </c>
      <c r="C19104" s="264" t="s">
        <v>138</v>
      </c>
      <c r="D19104" s="74" t="str">
        <f t="shared" si="597"/>
        <v>jun/2020</v>
      </c>
      <c r="E19104" s="267">
        <v>44000</v>
      </c>
      <c r="F19104" s="285">
        <v>1544</v>
      </c>
      <c r="G19104" s="285" t="s">
        <v>2229</v>
      </c>
      <c r="H19104" s="268" t="s">
        <v>5275</v>
      </c>
      <c r="I19104" s="268" t="s">
        <v>157</v>
      </c>
      <c r="J19104" s="269">
        <v>-6945.1</v>
      </c>
      <c r="K19104" s="83" t="str">
        <f>IFERROR(IFERROR(VLOOKUP(I19104,'DE-PARA'!B:D,3,0),VLOOKUP(I19104,'DE-PARA'!C:D,2,0)),"NÃO ENCONTRADO")</f>
        <v>Materiais</v>
      </c>
      <c r="L19104" s="50" t="str">
        <f>VLOOKUP(K19104,'Base -Receita-Despesa'!$B:$AS,1,FALSE)</f>
        <v>Materiais</v>
      </c>
    </row>
    <row r="19105" spans="1:12" x14ac:dyDescent="0.3">
      <c r="A19105" s="82" t="str">
        <f t="shared" si="596"/>
        <v>2020</v>
      </c>
      <c r="B19105" s="263" t="s">
        <v>2228</v>
      </c>
      <c r="C19105" s="264" t="s">
        <v>138</v>
      </c>
      <c r="D19105" s="74" t="str">
        <f t="shared" si="597"/>
        <v>jun/2020</v>
      </c>
      <c r="E19105" s="267">
        <v>44000</v>
      </c>
      <c r="F19105" s="285">
        <v>1550</v>
      </c>
      <c r="G19105" s="285" t="s">
        <v>2229</v>
      </c>
      <c r="H19105" s="268" t="s">
        <v>5275</v>
      </c>
      <c r="I19105" s="268" t="s">
        <v>157</v>
      </c>
      <c r="J19105" s="269">
        <v>-8121.04</v>
      </c>
      <c r="K19105" s="83" t="str">
        <f>IFERROR(IFERROR(VLOOKUP(I19105,'DE-PARA'!B:D,3,0),VLOOKUP(I19105,'DE-PARA'!C:D,2,0)),"NÃO ENCONTRADO")</f>
        <v>Materiais</v>
      </c>
      <c r="L19105" s="50" t="str">
        <f>VLOOKUP(K19105,'Base -Receita-Despesa'!$B:$AS,1,FALSE)</f>
        <v>Materiais</v>
      </c>
    </row>
    <row r="19106" spans="1:12" x14ac:dyDescent="0.3">
      <c r="A19106" s="82" t="str">
        <f t="shared" si="596"/>
        <v>2020</v>
      </c>
      <c r="B19106" s="263" t="s">
        <v>2228</v>
      </c>
      <c r="C19106" s="264" t="s">
        <v>138</v>
      </c>
      <c r="D19106" s="74" t="str">
        <f t="shared" si="597"/>
        <v>jun/2020</v>
      </c>
      <c r="E19106" s="267">
        <v>44000</v>
      </c>
      <c r="F19106" s="285" t="s">
        <v>4539</v>
      </c>
      <c r="G19106" s="285" t="s">
        <v>2229</v>
      </c>
      <c r="H19106" s="268" t="s">
        <v>5688</v>
      </c>
      <c r="I19106" s="268" t="s">
        <v>194</v>
      </c>
      <c r="J19106" s="269">
        <v>-178915.04</v>
      </c>
      <c r="K19106" s="83" t="str">
        <f>IFERROR(IFERROR(VLOOKUP(I19106,'DE-PARA'!B:D,3,0),VLOOKUP(I19106,'DE-PARA'!C:D,2,0)),"NÃO ENCONTRADO")</f>
        <v>Encargos sobre Folha de Pagamento</v>
      </c>
      <c r="L19106" s="50" t="str">
        <f>VLOOKUP(K19106,'Base -Receita-Despesa'!$B:$AS,1,FALSE)</f>
        <v>Encargos sobre Folha de Pagamento</v>
      </c>
    </row>
    <row r="19107" spans="1:12" x14ac:dyDescent="0.3">
      <c r="A19107" s="82" t="str">
        <f t="shared" si="596"/>
        <v>2020</v>
      </c>
      <c r="B19107" s="263" t="s">
        <v>2228</v>
      </c>
      <c r="C19107" s="264" t="s">
        <v>138</v>
      </c>
      <c r="D19107" s="74" t="str">
        <f t="shared" si="597"/>
        <v>jun/2020</v>
      </c>
      <c r="E19107" s="267">
        <v>44000</v>
      </c>
      <c r="F19107" s="285" t="s">
        <v>5689</v>
      </c>
      <c r="G19107" s="285" t="s">
        <v>2229</v>
      </c>
      <c r="H19107" s="268" t="s">
        <v>4736</v>
      </c>
      <c r="I19107" s="268" t="s">
        <v>188</v>
      </c>
      <c r="J19107" s="269">
        <v>-4481.24</v>
      </c>
      <c r="K19107" s="83" t="str">
        <f>IFERROR(IFERROR(VLOOKUP(I19107,'DE-PARA'!B:D,3,0),VLOOKUP(I19107,'DE-PARA'!C:D,2,0)),"NÃO ENCONTRADO")</f>
        <v>Serviços</v>
      </c>
      <c r="L19107" s="50" t="str">
        <f>VLOOKUP(K19107,'Base -Receita-Despesa'!$B:$AS,1,FALSE)</f>
        <v>Serviços</v>
      </c>
    </row>
    <row r="19108" spans="1:12" x14ac:dyDescent="0.3">
      <c r="A19108" s="82" t="str">
        <f t="shared" si="596"/>
        <v>2020</v>
      </c>
      <c r="B19108" s="263" t="s">
        <v>2228</v>
      </c>
      <c r="C19108" s="264" t="s">
        <v>138</v>
      </c>
      <c r="D19108" s="74" t="str">
        <f t="shared" si="597"/>
        <v>jun/2020</v>
      </c>
      <c r="E19108" s="267">
        <v>44000</v>
      </c>
      <c r="F19108" s="285" t="s">
        <v>5690</v>
      </c>
      <c r="G19108" s="285" t="s">
        <v>2229</v>
      </c>
      <c r="H19108" s="268" t="s">
        <v>4736</v>
      </c>
      <c r="I19108" s="268" t="s">
        <v>188</v>
      </c>
      <c r="J19108" s="269">
        <v>-4481.24</v>
      </c>
      <c r="K19108" s="83" t="str">
        <f>IFERROR(IFERROR(VLOOKUP(I19108,'DE-PARA'!B:D,3,0),VLOOKUP(I19108,'DE-PARA'!C:D,2,0)),"NÃO ENCONTRADO")</f>
        <v>Serviços</v>
      </c>
      <c r="L19108" s="50" t="str">
        <f>VLOOKUP(K19108,'Base -Receita-Despesa'!$B:$AS,1,FALSE)</f>
        <v>Serviços</v>
      </c>
    </row>
    <row r="19109" spans="1:12" x14ac:dyDescent="0.3">
      <c r="A19109" s="82" t="str">
        <f t="shared" si="596"/>
        <v>2020</v>
      </c>
      <c r="B19109" s="263" t="s">
        <v>2228</v>
      </c>
      <c r="C19109" s="264" t="s">
        <v>138</v>
      </c>
      <c r="D19109" s="74" t="str">
        <f t="shared" si="597"/>
        <v>jun/2020</v>
      </c>
      <c r="E19109" s="267">
        <v>44000</v>
      </c>
      <c r="F19109" s="285" t="s">
        <v>5691</v>
      </c>
      <c r="G19109" s="285" t="s">
        <v>2229</v>
      </c>
      <c r="H19109" s="268" t="s">
        <v>5115</v>
      </c>
      <c r="I19109" s="268" t="s">
        <v>118</v>
      </c>
      <c r="J19109" s="269">
        <v>-14736.96</v>
      </c>
      <c r="K19109" s="83" t="str">
        <f>IFERROR(IFERROR(VLOOKUP(I19109,'DE-PARA'!B:D,3,0),VLOOKUP(I19109,'DE-PARA'!C:D,2,0)),"NÃO ENCONTRADO")</f>
        <v>Serviços</v>
      </c>
      <c r="L19109" s="50" t="str">
        <f>VLOOKUP(K19109,'Base -Receita-Despesa'!$B:$AS,1,FALSE)</f>
        <v>Serviços</v>
      </c>
    </row>
    <row r="19110" spans="1:12" x14ac:dyDescent="0.3">
      <c r="A19110" s="82" t="str">
        <f t="shared" si="596"/>
        <v>2020</v>
      </c>
      <c r="B19110" s="263" t="s">
        <v>2228</v>
      </c>
      <c r="C19110" s="264" t="s">
        <v>138</v>
      </c>
      <c r="D19110" s="74" t="str">
        <f t="shared" si="597"/>
        <v>jun/2020</v>
      </c>
      <c r="E19110" s="267">
        <v>44000</v>
      </c>
      <c r="F19110" s="285">
        <v>125</v>
      </c>
      <c r="G19110" s="285" t="s">
        <v>2229</v>
      </c>
      <c r="H19110" s="268" t="s">
        <v>5154</v>
      </c>
      <c r="I19110" s="268" t="s">
        <v>145</v>
      </c>
      <c r="J19110" s="269">
        <v>-27466.5</v>
      </c>
      <c r="K19110" s="83" t="str">
        <f>IFERROR(IFERROR(VLOOKUP(I19110,'DE-PARA'!B:D,3,0),VLOOKUP(I19110,'DE-PARA'!C:D,2,0)),"NÃO ENCONTRADO")</f>
        <v>Serviços</v>
      </c>
      <c r="L19110" s="50" t="str">
        <f>VLOOKUP(K19110,'Base -Receita-Despesa'!$B:$AS,1,FALSE)</f>
        <v>Serviços</v>
      </c>
    </row>
    <row r="19111" spans="1:12" x14ac:dyDescent="0.3">
      <c r="A19111" s="82" t="str">
        <f t="shared" si="596"/>
        <v>2020</v>
      </c>
      <c r="B19111" s="263" t="s">
        <v>2228</v>
      </c>
      <c r="C19111" s="264" t="s">
        <v>138</v>
      </c>
      <c r="D19111" s="74" t="str">
        <f t="shared" si="597"/>
        <v>jun/2020</v>
      </c>
      <c r="E19111" s="267">
        <v>44000</v>
      </c>
      <c r="F19111" s="285" t="s">
        <v>5608</v>
      </c>
      <c r="G19111" s="285" t="s">
        <v>2284</v>
      </c>
      <c r="H19111" s="268" t="s">
        <v>5650</v>
      </c>
      <c r="I19111" s="268" t="s">
        <v>141</v>
      </c>
      <c r="J19111" s="268">
        <v>-556.66</v>
      </c>
      <c r="K19111" s="83" t="str">
        <f>IFERROR(IFERROR(VLOOKUP(I19111,'DE-PARA'!B:D,3,0),VLOOKUP(I19111,'DE-PARA'!C:D,2,0)),"NÃO ENCONTRADO")</f>
        <v>Pessoal</v>
      </c>
      <c r="L19111" s="50" t="str">
        <f>VLOOKUP(K19111,'Base -Receita-Despesa'!$B:$AS,1,FALSE)</f>
        <v>Pessoal</v>
      </c>
    </row>
    <row r="19112" spans="1:12" x14ac:dyDescent="0.3">
      <c r="A19112" s="82" t="str">
        <f t="shared" si="596"/>
        <v>2020</v>
      </c>
      <c r="B19112" s="263" t="s">
        <v>2228</v>
      </c>
      <c r="C19112" s="264" t="s">
        <v>138</v>
      </c>
      <c r="D19112" s="74" t="str">
        <f t="shared" si="597"/>
        <v>jun/2020</v>
      </c>
      <c r="E19112" s="267">
        <v>44000</v>
      </c>
      <c r="F19112" s="285" t="s">
        <v>5608</v>
      </c>
      <c r="G19112" s="285" t="s">
        <v>2330</v>
      </c>
      <c r="H19112" s="268" t="s">
        <v>5385</v>
      </c>
      <c r="I19112" s="268" t="s">
        <v>141</v>
      </c>
      <c r="J19112" s="268">
        <v>-510.22</v>
      </c>
      <c r="K19112" s="83" t="str">
        <f>IFERROR(IFERROR(VLOOKUP(I19112,'DE-PARA'!B:D,3,0),VLOOKUP(I19112,'DE-PARA'!C:D,2,0)),"NÃO ENCONTRADO")</f>
        <v>Pessoal</v>
      </c>
      <c r="L19112" s="50" t="str">
        <f>VLOOKUP(K19112,'Base -Receita-Despesa'!$B:$AS,1,FALSE)</f>
        <v>Pessoal</v>
      </c>
    </row>
    <row r="19113" spans="1:12" x14ac:dyDescent="0.3">
      <c r="A19113" s="82" t="str">
        <f t="shared" si="596"/>
        <v>2020</v>
      </c>
      <c r="B19113" s="263" t="s">
        <v>2228</v>
      </c>
      <c r="C19113" s="264" t="s">
        <v>138</v>
      </c>
      <c r="D19113" s="74" t="str">
        <f t="shared" si="597"/>
        <v>jun/2020</v>
      </c>
      <c r="E19113" s="267">
        <v>44000</v>
      </c>
      <c r="F19113" s="285" t="s">
        <v>5608</v>
      </c>
      <c r="G19113" s="285" t="s">
        <v>4022</v>
      </c>
      <c r="H19113" s="268" t="s">
        <v>5386</v>
      </c>
      <c r="I19113" s="268" t="s">
        <v>141</v>
      </c>
      <c r="J19113" s="268">
        <v>-801.36</v>
      </c>
      <c r="K19113" s="83" t="str">
        <f>IFERROR(IFERROR(VLOOKUP(I19113,'DE-PARA'!B:D,3,0),VLOOKUP(I19113,'DE-PARA'!C:D,2,0)),"NÃO ENCONTRADO")</f>
        <v>Pessoal</v>
      </c>
      <c r="L19113" s="50" t="str">
        <f>VLOOKUP(K19113,'Base -Receita-Despesa'!$B:$AS,1,FALSE)</f>
        <v>Pessoal</v>
      </c>
    </row>
    <row r="19114" spans="1:12" x14ac:dyDescent="0.3">
      <c r="A19114" s="82" t="str">
        <f t="shared" ref="A19114:A19177" si="598">IF(K19114="NÃO ENCONTRADO",0,RIGHT(D19114,4))</f>
        <v>2020</v>
      </c>
      <c r="B19114" s="263" t="s">
        <v>2228</v>
      </c>
      <c r="C19114" s="264" t="s">
        <v>138</v>
      </c>
      <c r="D19114" s="74" t="str">
        <f t="shared" si="597"/>
        <v>jun/2020</v>
      </c>
      <c r="E19114" s="267">
        <v>44000</v>
      </c>
      <c r="F19114" s="285" t="s">
        <v>5127</v>
      </c>
      <c r="G19114" s="285" t="s">
        <v>2229</v>
      </c>
      <c r="H19114" s="268" t="s">
        <v>5185</v>
      </c>
      <c r="I19114" s="268" t="s">
        <v>2170</v>
      </c>
      <c r="J19114" s="269">
        <v>-19643.25</v>
      </c>
      <c r="K19114" s="83" t="str">
        <f>IFERROR(IFERROR(VLOOKUP(I19114,'DE-PARA'!B:D,3,0),VLOOKUP(I19114,'DE-PARA'!C:D,2,0)),"NÃO ENCONTRADO")</f>
        <v>Reembolso de Rateios(-)</v>
      </c>
      <c r="L19114" s="50" t="str">
        <f>VLOOKUP(K19114,'Base -Receita-Despesa'!$B:$AS,1,FALSE)</f>
        <v>Reembolso de Rateios(-)</v>
      </c>
    </row>
    <row r="19115" spans="1:12" x14ac:dyDescent="0.3">
      <c r="A19115" s="82" t="str">
        <f t="shared" si="598"/>
        <v>2020</v>
      </c>
      <c r="B19115" s="263" t="s">
        <v>2228</v>
      </c>
      <c r="C19115" s="264" t="s">
        <v>138</v>
      </c>
      <c r="D19115" s="74" t="str">
        <f t="shared" si="597"/>
        <v>jun/2020</v>
      </c>
      <c r="E19115" s="267">
        <v>44000</v>
      </c>
      <c r="F19115" s="285" t="s">
        <v>1261</v>
      </c>
      <c r="G19115" s="285" t="s">
        <v>2229</v>
      </c>
      <c r="H19115" s="268" t="s">
        <v>879</v>
      </c>
      <c r="I19115" s="268" t="s">
        <v>135</v>
      </c>
      <c r="J19115" s="268">
        <v>-10</v>
      </c>
      <c r="K19115" s="83" t="str">
        <f>IFERROR(IFERROR(VLOOKUP(I19115,'DE-PARA'!B:D,3,0),VLOOKUP(I19115,'DE-PARA'!C:D,2,0)),"NÃO ENCONTRADO")</f>
        <v>Outras Saídas</v>
      </c>
      <c r="L19115" s="50" t="str">
        <f>VLOOKUP(K19115,'Base -Receita-Despesa'!$B:$AS,1,FALSE)</f>
        <v>Outras Saídas</v>
      </c>
    </row>
    <row r="19116" spans="1:12" x14ac:dyDescent="0.3">
      <c r="A19116" s="82" t="str">
        <f t="shared" si="598"/>
        <v>2020</v>
      </c>
      <c r="B19116" s="263" t="s">
        <v>2228</v>
      </c>
      <c r="C19116" s="264" t="s">
        <v>138</v>
      </c>
      <c r="D19116" s="74" t="str">
        <f t="shared" si="597"/>
        <v>jun/2020</v>
      </c>
      <c r="E19116" s="267">
        <v>44000</v>
      </c>
      <c r="F19116" s="285" t="s">
        <v>1261</v>
      </c>
      <c r="G19116" s="285" t="s">
        <v>2229</v>
      </c>
      <c r="H19116" s="268" t="s">
        <v>879</v>
      </c>
      <c r="I19116" s="268" t="s">
        <v>135</v>
      </c>
      <c r="J19116" s="268">
        <v>-10</v>
      </c>
      <c r="K19116" s="83" t="str">
        <f>IFERROR(IFERROR(VLOOKUP(I19116,'DE-PARA'!B:D,3,0),VLOOKUP(I19116,'DE-PARA'!C:D,2,0)),"NÃO ENCONTRADO")</f>
        <v>Outras Saídas</v>
      </c>
      <c r="L19116" s="50" t="str">
        <f>VLOOKUP(K19116,'Base -Receita-Despesa'!$B:$AS,1,FALSE)</f>
        <v>Outras Saídas</v>
      </c>
    </row>
    <row r="19117" spans="1:12" x14ac:dyDescent="0.3">
      <c r="A19117" s="82" t="str">
        <f t="shared" si="598"/>
        <v>2020</v>
      </c>
      <c r="B19117" s="263" t="s">
        <v>2228</v>
      </c>
      <c r="C19117" s="264" t="s">
        <v>138</v>
      </c>
      <c r="D19117" s="74" t="str">
        <f t="shared" si="597"/>
        <v>jun/2020</v>
      </c>
      <c r="E19117" s="267">
        <v>44000</v>
      </c>
      <c r="F19117" s="285" t="s">
        <v>1261</v>
      </c>
      <c r="G19117" s="285" t="s">
        <v>2229</v>
      </c>
      <c r="H19117" s="268" t="s">
        <v>879</v>
      </c>
      <c r="I19117" s="268" t="s">
        <v>135</v>
      </c>
      <c r="J19117" s="268">
        <v>-10</v>
      </c>
      <c r="K19117" s="83" t="str">
        <f>IFERROR(IFERROR(VLOOKUP(I19117,'DE-PARA'!B:D,3,0),VLOOKUP(I19117,'DE-PARA'!C:D,2,0)),"NÃO ENCONTRADO")</f>
        <v>Outras Saídas</v>
      </c>
      <c r="L19117" s="50" t="str">
        <f>VLOOKUP(K19117,'Base -Receita-Despesa'!$B:$AS,1,FALSE)</f>
        <v>Outras Saídas</v>
      </c>
    </row>
    <row r="19118" spans="1:12" x14ac:dyDescent="0.3">
      <c r="A19118" s="82" t="str">
        <f t="shared" si="598"/>
        <v>2020</v>
      </c>
      <c r="B19118" s="263" t="s">
        <v>2228</v>
      </c>
      <c r="C19118" s="264" t="s">
        <v>138</v>
      </c>
      <c r="D19118" s="74" t="str">
        <f t="shared" si="597"/>
        <v>jun/2020</v>
      </c>
      <c r="E19118" s="267">
        <v>44000</v>
      </c>
      <c r="F19118" s="285" t="s">
        <v>1261</v>
      </c>
      <c r="G19118" s="285" t="s">
        <v>2229</v>
      </c>
      <c r="H19118" s="268" t="s">
        <v>879</v>
      </c>
      <c r="I19118" s="268" t="s">
        <v>135</v>
      </c>
      <c r="J19118" s="268">
        <v>-10</v>
      </c>
      <c r="K19118" s="83" t="str">
        <f>IFERROR(IFERROR(VLOOKUP(I19118,'DE-PARA'!B:D,3,0),VLOOKUP(I19118,'DE-PARA'!C:D,2,0)),"NÃO ENCONTRADO")</f>
        <v>Outras Saídas</v>
      </c>
      <c r="L19118" s="50" t="str">
        <f>VLOOKUP(K19118,'Base -Receita-Despesa'!$B:$AS,1,FALSE)</f>
        <v>Outras Saídas</v>
      </c>
    </row>
    <row r="19119" spans="1:12" x14ac:dyDescent="0.3">
      <c r="A19119" s="82" t="str">
        <f t="shared" si="598"/>
        <v>2020</v>
      </c>
      <c r="B19119" s="263" t="s">
        <v>2228</v>
      </c>
      <c r="C19119" s="264" t="s">
        <v>138</v>
      </c>
      <c r="D19119" s="74" t="str">
        <f t="shared" si="597"/>
        <v>jun/2020</v>
      </c>
      <c r="E19119" s="267">
        <v>44000</v>
      </c>
      <c r="F19119" s="285" t="s">
        <v>1070</v>
      </c>
      <c r="G19119" s="285" t="s">
        <v>2229</v>
      </c>
      <c r="H19119" s="268" t="s">
        <v>1071</v>
      </c>
      <c r="I19119" s="268" t="s">
        <v>2237</v>
      </c>
      <c r="J19119" s="269">
        <v>342765.03</v>
      </c>
      <c r="K19119" s="83" t="str">
        <f>IFERROR(IFERROR(VLOOKUP(I19119,'DE-PARA'!B:D,3,0),VLOOKUP(I19119,'DE-PARA'!C:D,2,0)),"NÃO ENCONTRADO")</f>
        <v>Entrada Conta Aplicação (+)</v>
      </c>
      <c r="L19119" s="50" t="str">
        <f>VLOOKUP(K19119,'Base -Receita-Despesa'!$B:$AS,1,FALSE)</f>
        <v>ENTRADA CONTA APLICAÇÃO (+)</v>
      </c>
    </row>
    <row r="19120" spans="1:12" x14ac:dyDescent="0.3">
      <c r="A19120" s="82" t="str">
        <f t="shared" si="598"/>
        <v>2020</v>
      </c>
      <c r="B19120" s="263" t="s">
        <v>2228</v>
      </c>
      <c r="C19120" s="264" t="s">
        <v>138</v>
      </c>
      <c r="D19120" s="74" t="str">
        <f t="shared" si="597"/>
        <v>jun/2020</v>
      </c>
      <c r="E19120" s="267">
        <v>44001</v>
      </c>
      <c r="F19120" s="285">
        <v>125</v>
      </c>
      <c r="G19120" s="285" t="s">
        <v>2229</v>
      </c>
      <c r="H19120" s="268" t="s">
        <v>5154</v>
      </c>
      <c r="I19120" s="268" t="s">
        <v>145</v>
      </c>
      <c r="J19120" s="269">
        <v>27466.5</v>
      </c>
      <c r="K19120" s="83" t="str">
        <f>IFERROR(IFERROR(VLOOKUP(I19120,'DE-PARA'!B:D,3,0),VLOOKUP(I19120,'DE-PARA'!C:D,2,0)),"NÃO ENCONTRADO")</f>
        <v>Serviços</v>
      </c>
      <c r="L19120" s="50" t="str">
        <f>VLOOKUP(K19120,'Base -Receita-Despesa'!$B:$AS,1,FALSE)</f>
        <v>Serviços</v>
      </c>
    </row>
    <row r="19121" spans="1:12" x14ac:dyDescent="0.3">
      <c r="A19121" s="82" t="str">
        <f t="shared" si="598"/>
        <v>2020</v>
      </c>
      <c r="B19121" s="263" t="s">
        <v>2228</v>
      </c>
      <c r="C19121" s="264" t="s">
        <v>138</v>
      </c>
      <c r="D19121" s="74" t="str">
        <f t="shared" si="597"/>
        <v>jun/2020</v>
      </c>
      <c r="E19121" s="267">
        <v>44001</v>
      </c>
      <c r="F19121" s="285">
        <v>307781</v>
      </c>
      <c r="G19121" s="285" t="s">
        <v>2229</v>
      </c>
      <c r="H19121" s="268" t="s">
        <v>222</v>
      </c>
      <c r="I19121" s="268" t="s">
        <v>2181</v>
      </c>
      <c r="J19121" s="269">
        <v>-1133.1099999999999</v>
      </c>
      <c r="K19121" s="83" t="str">
        <f>IFERROR(IFERROR(VLOOKUP(I19121,'DE-PARA'!B:D,3,0),VLOOKUP(I19121,'DE-PARA'!C:D,2,0)),"NÃO ENCONTRADO")</f>
        <v>Materiais</v>
      </c>
      <c r="L19121" s="50" t="str">
        <f>VLOOKUP(K19121,'Base -Receita-Despesa'!$B:$AS,1,FALSE)</f>
        <v>Materiais</v>
      </c>
    </row>
    <row r="19122" spans="1:12" x14ac:dyDescent="0.3">
      <c r="A19122" s="82" t="str">
        <f t="shared" si="598"/>
        <v>2020</v>
      </c>
      <c r="B19122" s="263" t="s">
        <v>2228</v>
      </c>
      <c r="C19122" s="264" t="s">
        <v>138</v>
      </c>
      <c r="D19122" s="74" t="str">
        <f t="shared" si="597"/>
        <v>jun/2020</v>
      </c>
      <c r="E19122" s="267">
        <v>44001</v>
      </c>
      <c r="F19122" s="285">
        <v>938989</v>
      </c>
      <c r="G19122" s="285" t="s">
        <v>2229</v>
      </c>
      <c r="H19122" s="268" t="s">
        <v>2424</v>
      </c>
      <c r="I19122" s="268" t="s">
        <v>2181</v>
      </c>
      <c r="J19122" s="269">
        <v>-4106.3999999999996</v>
      </c>
      <c r="K19122" s="83" t="str">
        <f>IFERROR(IFERROR(VLOOKUP(I19122,'DE-PARA'!B:D,3,0),VLOOKUP(I19122,'DE-PARA'!C:D,2,0)),"NÃO ENCONTRADO")</f>
        <v>Materiais</v>
      </c>
      <c r="L19122" s="50" t="str">
        <f>VLOOKUP(K19122,'Base -Receita-Despesa'!$B:$AS,1,FALSE)</f>
        <v>Materiais</v>
      </c>
    </row>
    <row r="19123" spans="1:12" x14ac:dyDescent="0.3">
      <c r="A19123" s="82" t="str">
        <f t="shared" si="598"/>
        <v>2020</v>
      </c>
      <c r="B19123" s="263" t="s">
        <v>2228</v>
      </c>
      <c r="C19123" s="264" t="s">
        <v>138</v>
      </c>
      <c r="D19123" s="74" t="str">
        <f t="shared" si="597"/>
        <v>jun/2020</v>
      </c>
      <c r="E19123" s="267">
        <v>44001</v>
      </c>
      <c r="F19123" s="285">
        <v>533560</v>
      </c>
      <c r="G19123" s="285" t="s">
        <v>2229</v>
      </c>
      <c r="H19123" s="268" t="s">
        <v>2377</v>
      </c>
      <c r="I19123" s="268" t="s">
        <v>846</v>
      </c>
      <c r="J19123" s="268">
        <v>-225.5</v>
      </c>
      <c r="K19123" s="83" t="str">
        <f>IFERROR(IFERROR(VLOOKUP(I19123,'DE-PARA'!B:D,3,0),VLOOKUP(I19123,'DE-PARA'!C:D,2,0)),"NÃO ENCONTRADO")</f>
        <v>Pessoal</v>
      </c>
      <c r="L19123" s="50" t="str">
        <f>VLOOKUP(K19123,'Base -Receita-Despesa'!$B:$AS,1,FALSE)</f>
        <v>Pessoal</v>
      </c>
    </row>
    <row r="19124" spans="1:12" x14ac:dyDescent="0.3">
      <c r="A19124" s="82" t="str">
        <f t="shared" si="598"/>
        <v>2020</v>
      </c>
      <c r="B19124" s="263" t="s">
        <v>2228</v>
      </c>
      <c r="C19124" s="264" t="s">
        <v>138</v>
      </c>
      <c r="D19124" s="74" t="str">
        <f t="shared" si="597"/>
        <v>jun/2020</v>
      </c>
      <c r="E19124" s="267">
        <v>44001</v>
      </c>
      <c r="F19124" s="285">
        <v>3786</v>
      </c>
      <c r="G19124" s="285" t="s">
        <v>2229</v>
      </c>
      <c r="H19124" s="268" t="s">
        <v>5164</v>
      </c>
      <c r="I19124" s="268" t="s">
        <v>157</v>
      </c>
      <c r="J19124" s="269">
        <v>-1887.36</v>
      </c>
      <c r="K19124" s="83" t="str">
        <f>IFERROR(IFERROR(VLOOKUP(I19124,'DE-PARA'!B:D,3,0),VLOOKUP(I19124,'DE-PARA'!C:D,2,0)),"NÃO ENCONTRADO")</f>
        <v>Materiais</v>
      </c>
      <c r="L19124" s="50" t="str">
        <f>VLOOKUP(K19124,'Base -Receita-Despesa'!$B:$AS,1,FALSE)</f>
        <v>Materiais</v>
      </c>
    </row>
    <row r="19125" spans="1:12" x14ac:dyDescent="0.3">
      <c r="A19125" s="82" t="str">
        <f t="shared" si="598"/>
        <v>2020</v>
      </c>
      <c r="B19125" s="263" t="s">
        <v>2228</v>
      </c>
      <c r="C19125" s="264" t="s">
        <v>138</v>
      </c>
      <c r="D19125" s="74" t="str">
        <f t="shared" si="597"/>
        <v>jun/2020</v>
      </c>
      <c r="E19125" s="267">
        <v>44001</v>
      </c>
      <c r="F19125" s="285">
        <v>3787</v>
      </c>
      <c r="G19125" s="285" t="s">
        <v>2229</v>
      </c>
      <c r="H19125" s="268" t="s">
        <v>5164</v>
      </c>
      <c r="I19125" s="268" t="s">
        <v>157</v>
      </c>
      <c r="J19125" s="269">
        <v>-2209.81</v>
      </c>
      <c r="K19125" s="83" t="str">
        <f>IFERROR(IFERROR(VLOOKUP(I19125,'DE-PARA'!B:D,3,0),VLOOKUP(I19125,'DE-PARA'!C:D,2,0)),"NÃO ENCONTRADO")</f>
        <v>Materiais</v>
      </c>
      <c r="L19125" s="50" t="str">
        <f>VLOOKUP(K19125,'Base -Receita-Despesa'!$B:$AS,1,FALSE)</f>
        <v>Materiais</v>
      </c>
    </row>
    <row r="19126" spans="1:12" x14ac:dyDescent="0.3">
      <c r="A19126" s="82" t="str">
        <f t="shared" si="598"/>
        <v>2020</v>
      </c>
      <c r="B19126" s="263" t="s">
        <v>2228</v>
      </c>
      <c r="C19126" s="264" t="s">
        <v>138</v>
      </c>
      <c r="D19126" s="74" t="str">
        <f t="shared" si="597"/>
        <v>jun/2020</v>
      </c>
      <c r="E19126" s="267">
        <v>44001</v>
      </c>
      <c r="F19126" s="285">
        <v>3785</v>
      </c>
      <c r="G19126" s="285" t="s">
        <v>2229</v>
      </c>
      <c r="H19126" s="268" t="s">
        <v>5164</v>
      </c>
      <c r="I19126" s="268" t="s">
        <v>157</v>
      </c>
      <c r="J19126" s="269">
        <v>-1673.08</v>
      </c>
      <c r="K19126" s="83" t="str">
        <f>IFERROR(IFERROR(VLOOKUP(I19126,'DE-PARA'!B:D,3,0),VLOOKUP(I19126,'DE-PARA'!C:D,2,0)),"NÃO ENCONTRADO")</f>
        <v>Materiais</v>
      </c>
      <c r="L19126" s="50" t="str">
        <f>VLOOKUP(K19126,'Base -Receita-Despesa'!$B:$AS,1,FALSE)</f>
        <v>Materiais</v>
      </c>
    </row>
    <row r="19127" spans="1:12" x14ac:dyDescent="0.3">
      <c r="A19127" s="82" t="str">
        <f t="shared" si="598"/>
        <v>2020</v>
      </c>
      <c r="B19127" s="263" t="s">
        <v>2228</v>
      </c>
      <c r="C19127" s="264" t="s">
        <v>138</v>
      </c>
      <c r="D19127" s="74" t="str">
        <f t="shared" si="597"/>
        <v>jun/2020</v>
      </c>
      <c r="E19127" s="267">
        <v>44001</v>
      </c>
      <c r="F19127" s="285">
        <v>469</v>
      </c>
      <c r="G19127" s="285" t="s">
        <v>2229</v>
      </c>
      <c r="H19127" s="268" t="s">
        <v>2395</v>
      </c>
      <c r="I19127" s="268" t="s">
        <v>215</v>
      </c>
      <c r="J19127" s="269">
        <v>-11250</v>
      </c>
      <c r="K19127" s="83" t="str">
        <f>IFERROR(IFERROR(VLOOKUP(I19127,'DE-PARA'!B:D,3,0),VLOOKUP(I19127,'DE-PARA'!C:D,2,0)),"NÃO ENCONTRADO")</f>
        <v>Serviços</v>
      </c>
      <c r="L19127" s="50" t="str">
        <f>VLOOKUP(K19127,'Base -Receita-Despesa'!$B:$AS,1,FALSE)</f>
        <v>Serviços</v>
      </c>
    </row>
    <row r="19128" spans="1:12" x14ac:dyDescent="0.3">
      <c r="A19128" s="82" t="str">
        <f t="shared" si="598"/>
        <v>2020</v>
      </c>
      <c r="B19128" s="263" t="s">
        <v>2228</v>
      </c>
      <c r="C19128" s="264" t="s">
        <v>138</v>
      </c>
      <c r="D19128" s="74" t="str">
        <f t="shared" si="597"/>
        <v>jun/2020</v>
      </c>
      <c r="E19128" s="267">
        <v>44001</v>
      </c>
      <c r="F19128" s="285">
        <v>131</v>
      </c>
      <c r="G19128" s="285" t="s">
        <v>2229</v>
      </c>
      <c r="H19128" s="268" t="s">
        <v>4753</v>
      </c>
      <c r="I19128" s="268" t="s">
        <v>2176</v>
      </c>
      <c r="J19128" s="269">
        <v>-7601.85</v>
      </c>
      <c r="K19128" s="83" t="str">
        <f>IFERROR(IFERROR(VLOOKUP(I19128,'DE-PARA'!B:D,3,0),VLOOKUP(I19128,'DE-PARA'!C:D,2,0)),"NÃO ENCONTRADO")</f>
        <v>Pessoal</v>
      </c>
      <c r="L19128" s="50" t="str">
        <f>VLOOKUP(K19128,'Base -Receita-Despesa'!$B:$AS,1,FALSE)</f>
        <v>Pessoal</v>
      </c>
    </row>
    <row r="19129" spans="1:12" x14ac:dyDescent="0.3">
      <c r="A19129" s="82" t="str">
        <f t="shared" si="598"/>
        <v>2020</v>
      </c>
      <c r="B19129" s="263" t="s">
        <v>2228</v>
      </c>
      <c r="C19129" s="264" t="s">
        <v>138</v>
      </c>
      <c r="D19129" s="74" t="str">
        <f t="shared" si="597"/>
        <v>jun/2020</v>
      </c>
      <c r="E19129" s="267">
        <v>44001</v>
      </c>
      <c r="F19129" s="285">
        <v>130</v>
      </c>
      <c r="G19129" s="285" t="s">
        <v>2229</v>
      </c>
      <c r="H19129" s="268" t="s">
        <v>4753</v>
      </c>
      <c r="I19129" s="268" t="s">
        <v>2176</v>
      </c>
      <c r="J19129" s="269">
        <v>-51880.28</v>
      </c>
      <c r="K19129" s="83" t="str">
        <f>IFERROR(IFERROR(VLOOKUP(I19129,'DE-PARA'!B:D,3,0),VLOOKUP(I19129,'DE-PARA'!C:D,2,0)),"NÃO ENCONTRADO")</f>
        <v>Pessoal</v>
      </c>
      <c r="L19129" s="50" t="str">
        <f>VLOOKUP(K19129,'Base -Receita-Despesa'!$B:$AS,1,FALSE)</f>
        <v>Pessoal</v>
      </c>
    </row>
    <row r="19130" spans="1:12" x14ac:dyDescent="0.3">
      <c r="A19130" s="82" t="str">
        <f t="shared" si="598"/>
        <v>2020</v>
      </c>
      <c r="B19130" s="263" t="s">
        <v>2228</v>
      </c>
      <c r="C19130" s="264" t="s">
        <v>138</v>
      </c>
      <c r="D19130" s="74" t="str">
        <f t="shared" si="597"/>
        <v>jun/2020</v>
      </c>
      <c r="E19130" s="267">
        <v>44001</v>
      </c>
      <c r="F19130" s="285" t="s">
        <v>1261</v>
      </c>
      <c r="G19130" s="285" t="s">
        <v>2229</v>
      </c>
      <c r="H19130" s="268" t="s">
        <v>262</v>
      </c>
      <c r="I19130" s="268" t="s">
        <v>135</v>
      </c>
      <c r="J19130" s="268">
        <v>-199.26</v>
      </c>
      <c r="K19130" s="83" t="str">
        <f>IFERROR(IFERROR(VLOOKUP(I19130,'DE-PARA'!B:D,3,0),VLOOKUP(I19130,'DE-PARA'!C:D,2,0)),"NÃO ENCONTRADO")</f>
        <v>Outras Saídas</v>
      </c>
      <c r="L19130" s="50" t="str">
        <f>VLOOKUP(K19130,'Base -Receita-Despesa'!$B:$AS,1,FALSE)</f>
        <v>Outras Saídas</v>
      </c>
    </row>
    <row r="19131" spans="1:12" x14ac:dyDescent="0.3">
      <c r="A19131" s="82" t="str">
        <f t="shared" si="598"/>
        <v>2020</v>
      </c>
      <c r="B19131" s="263" t="s">
        <v>2228</v>
      </c>
      <c r="C19131" s="264" t="s">
        <v>138</v>
      </c>
      <c r="D19131" s="74" t="str">
        <f t="shared" si="597"/>
        <v>jun/2020</v>
      </c>
      <c r="E19131" s="267">
        <v>44001</v>
      </c>
      <c r="F19131" s="285" t="s">
        <v>1070</v>
      </c>
      <c r="G19131" s="285" t="s">
        <v>2229</v>
      </c>
      <c r="H19131" s="268" t="s">
        <v>1071</v>
      </c>
      <c r="I19131" s="268" t="s">
        <v>2237</v>
      </c>
      <c r="J19131" s="269">
        <v>54730.15</v>
      </c>
      <c r="K19131" s="83" t="str">
        <f>IFERROR(IFERROR(VLOOKUP(I19131,'DE-PARA'!B:D,3,0),VLOOKUP(I19131,'DE-PARA'!C:D,2,0)),"NÃO ENCONTRADO")</f>
        <v>Entrada Conta Aplicação (+)</v>
      </c>
      <c r="L19131" s="50" t="str">
        <f>VLOOKUP(K19131,'Base -Receita-Despesa'!$B:$AS,1,FALSE)</f>
        <v>ENTRADA CONTA APLICAÇÃO (+)</v>
      </c>
    </row>
    <row r="19132" spans="1:12" x14ac:dyDescent="0.3">
      <c r="A19132" s="82" t="str">
        <f t="shared" si="598"/>
        <v>2020</v>
      </c>
      <c r="B19132" s="263" t="s">
        <v>2228</v>
      </c>
      <c r="C19132" s="264" t="s">
        <v>138</v>
      </c>
      <c r="D19132" s="74" t="str">
        <f t="shared" si="597"/>
        <v>jun/2020</v>
      </c>
      <c r="E19132" s="267">
        <v>44001</v>
      </c>
      <c r="F19132" s="285" t="s">
        <v>1261</v>
      </c>
      <c r="G19132" s="285" t="s">
        <v>2229</v>
      </c>
      <c r="H19132" s="268" t="s">
        <v>879</v>
      </c>
      <c r="I19132" s="268" t="s">
        <v>135</v>
      </c>
      <c r="J19132" s="268">
        <v>-10</v>
      </c>
      <c r="K19132" s="83" t="str">
        <f>IFERROR(IFERROR(VLOOKUP(I19132,'DE-PARA'!B:D,3,0),VLOOKUP(I19132,'DE-PARA'!C:D,2,0)),"NÃO ENCONTRADO")</f>
        <v>Outras Saídas</v>
      </c>
      <c r="L19132" s="50" t="str">
        <f>VLOOKUP(K19132,'Base -Receita-Despesa'!$B:$AS,1,FALSE)</f>
        <v>Outras Saídas</v>
      </c>
    </row>
    <row r="19133" spans="1:12" x14ac:dyDescent="0.3">
      <c r="A19133" s="82" t="str">
        <f t="shared" si="598"/>
        <v>2020</v>
      </c>
      <c r="B19133" s="263" t="s">
        <v>2228</v>
      </c>
      <c r="C19133" s="264" t="s">
        <v>138</v>
      </c>
      <c r="D19133" s="74" t="str">
        <f t="shared" si="597"/>
        <v>jun/2020</v>
      </c>
      <c r="E19133" s="267">
        <v>44001</v>
      </c>
      <c r="F19133" s="285" t="s">
        <v>1261</v>
      </c>
      <c r="G19133" s="285" t="s">
        <v>2229</v>
      </c>
      <c r="H19133" s="268" t="s">
        <v>879</v>
      </c>
      <c r="I19133" s="268" t="s">
        <v>135</v>
      </c>
      <c r="J19133" s="268">
        <v>-10</v>
      </c>
      <c r="K19133" s="83" t="str">
        <f>IFERROR(IFERROR(VLOOKUP(I19133,'DE-PARA'!B:D,3,0),VLOOKUP(I19133,'DE-PARA'!C:D,2,0)),"NÃO ENCONTRADO")</f>
        <v>Outras Saídas</v>
      </c>
      <c r="L19133" s="50" t="str">
        <f>VLOOKUP(K19133,'Base -Receita-Despesa'!$B:$AS,1,FALSE)</f>
        <v>Outras Saídas</v>
      </c>
    </row>
    <row r="19134" spans="1:12" x14ac:dyDescent="0.3">
      <c r="A19134" s="82" t="str">
        <f t="shared" si="598"/>
        <v>2020</v>
      </c>
      <c r="B19134" s="263" t="s">
        <v>2228</v>
      </c>
      <c r="C19134" s="264" t="s">
        <v>138</v>
      </c>
      <c r="D19134" s="74" t="str">
        <f t="shared" si="597"/>
        <v>jun/2020</v>
      </c>
      <c r="E19134" s="267">
        <v>44001</v>
      </c>
      <c r="F19134" s="285" t="s">
        <v>1261</v>
      </c>
      <c r="G19134" s="285" t="s">
        <v>2229</v>
      </c>
      <c r="H19134" s="268" t="s">
        <v>879</v>
      </c>
      <c r="I19134" s="268" t="s">
        <v>135</v>
      </c>
      <c r="J19134" s="268">
        <v>-10</v>
      </c>
      <c r="K19134" s="83" t="str">
        <f>IFERROR(IFERROR(VLOOKUP(I19134,'DE-PARA'!B:D,3,0),VLOOKUP(I19134,'DE-PARA'!C:D,2,0)),"NÃO ENCONTRADO")</f>
        <v>Outras Saídas</v>
      </c>
      <c r="L19134" s="50" t="str">
        <f>VLOOKUP(K19134,'Base -Receita-Despesa'!$B:$AS,1,FALSE)</f>
        <v>Outras Saídas</v>
      </c>
    </row>
    <row r="19135" spans="1:12" x14ac:dyDescent="0.3">
      <c r="A19135" s="82" t="str">
        <f t="shared" si="598"/>
        <v>2020</v>
      </c>
      <c r="B19135" s="263" t="s">
        <v>2228</v>
      </c>
      <c r="C19135" s="264" t="s">
        <v>138</v>
      </c>
      <c r="D19135" s="74" t="str">
        <f t="shared" si="597"/>
        <v>jun/2020</v>
      </c>
      <c r="E19135" s="267">
        <v>44004</v>
      </c>
      <c r="F19135" s="324">
        <v>2006010000000</v>
      </c>
      <c r="G19135" s="285" t="s">
        <v>2229</v>
      </c>
      <c r="H19135" s="268" t="s">
        <v>3582</v>
      </c>
      <c r="I19135" s="268" t="s">
        <v>151</v>
      </c>
      <c r="J19135" s="268">
        <v>-653.69000000000005</v>
      </c>
      <c r="K19135" s="83" t="str">
        <f>IFERROR(IFERROR(VLOOKUP(I19135,'DE-PARA'!B:D,3,0),VLOOKUP(I19135,'DE-PARA'!C:D,2,0)),"NÃO ENCONTRADO")</f>
        <v>Concessionárias (água, luz e telefone)</v>
      </c>
      <c r="L19135" s="50" t="str">
        <f>VLOOKUP(K19135,'Base -Receita-Despesa'!$B:$AS,1,FALSE)</f>
        <v>Concessionárias (água, luz e telefone)</v>
      </c>
    </row>
    <row r="19136" spans="1:12" x14ac:dyDescent="0.3">
      <c r="A19136" s="82" t="str">
        <f t="shared" si="598"/>
        <v>2020</v>
      </c>
      <c r="B19136" s="263" t="s">
        <v>2228</v>
      </c>
      <c r="C19136" s="264" t="s">
        <v>138</v>
      </c>
      <c r="D19136" s="74" t="str">
        <f t="shared" si="597"/>
        <v>jun/2020</v>
      </c>
      <c r="E19136" s="267">
        <v>44004</v>
      </c>
      <c r="F19136" s="324">
        <v>2006010000000</v>
      </c>
      <c r="G19136" s="285" t="s">
        <v>2229</v>
      </c>
      <c r="H19136" s="268" t="s">
        <v>3582</v>
      </c>
      <c r="I19136" s="268" t="s">
        <v>151</v>
      </c>
      <c r="J19136" s="269">
        <v>-3364.35</v>
      </c>
      <c r="K19136" s="83" t="str">
        <f>IFERROR(IFERROR(VLOOKUP(I19136,'DE-PARA'!B:D,3,0),VLOOKUP(I19136,'DE-PARA'!C:D,2,0)),"NÃO ENCONTRADO")</f>
        <v>Concessionárias (água, luz e telefone)</v>
      </c>
      <c r="L19136" s="50" t="str">
        <f>VLOOKUP(K19136,'Base -Receita-Despesa'!$B:$AS,1,FALSE)</f>
        <v>Concessionárias (água, luz e telefone)</v>
      </c>
    </row>
    <row r="19137" spans="1:12" x14ac:dyDescent="0.3">
      <c r="A19137" s="82" t="str">
        <f t="shared" si="598"/>
        <v>2020</v>
      </c>
      <c r="B19137" s="263" t="s">
        <v>2228</v>
      </c>
      <c r="C19137" s="264" t="s">
        <v>138</v>
      </c>
      <c r="D19137" s="74" t="str">
        <f t="shared" si="597"/>
        <v>jun/2020</v>
      </c>
      <c r="E19137" s="267">
        <v>44004</v>
      </c>
      <c r="F19137" s="285">
        <v>27580</v>
      </c>
      <c r="G19137" s="285" t="s">
        <v>2229</v>
      </c>
      <c r="H19137" s="268" t="s">
        <v>4591</v>
      </c>
      <c r="I19137" s="268" t="s">
        <v>151</v>
      </c>
      <c r="J19137" s="268">
        <v>-420</v>
      </c>
      <c r="K19137" s="83" t="str">
        <f>IFERROR(IFERROR(VLOOKUP(I19137,'DE-PARA'!B:D,3,0),VLOOKUP(I19137,'DE-PARA'!C:D,2,0)),"NÃO ENCONTRADO")</f>
        <v>Concessionárias (água, luz e telefone)</v>
      </c>
      <c r="L19137" s="50" t="str">
        <f>VLOOKUP(K19137,'Base -Receita-Despesa'!$B:$AS,1,FALSE)</f>
        <v>Concessionárias (água, luz e telefone)</v>
      </c>
    </row>
    <row r="19138" spans="1:12" x14ac:dyDescent="0.3">
      <c r="A19138" s="82" t="str">
        <f t="shared" si="598"/>
        <v>2020</v>
      </c>
      <c r="B19138" s="263" t="s">
        <v>2228</v>
      </c>
      <c r="C19138" s="264" t="s">
        <v>138</v>
      </c>
      <c r="D19138" s="74" t="str">
        <f t="shared" si="597"/>
        <v>jun/2020</v>
      </c>
      <c r="E19138" s="267">
        <v>44004</v>
      </c>
      <c r="F19138" s="285">
        <v>3006</v>
      </c>
      <c r="G19138" s="285" t="s">
        <v>2229</v>
      </c>
      <c r="H19138" s="268" t="s">
        <v>2322</v>
      </c>
      <c r="I19138" s="268" t="s">
        <v>120</v>
      </c>
      <c r="J19138" s="269">
        <v>-1580.71</v>
      </c>
      <c r="K19138" s="83" t="str">
        <f>IFERROR(IFERROR(VLOOKUP(I19138,'DE-PARA'!B:D,3,0),VLOOKUP(I19138,'DE-PARA'!C:D,2,0)),"NÃO ENCONTRADO")</f>
        <v>Serviços</v>
      </c>
      <c r="L19138" s="50" t="str">
        <f>VLOOKUP(K19138,'Base -Receita-Despesa'!$B:$AS,1,FALSE)</f>
        <v>Serviços</v>
      </c>
    </row>
    <row r="19139" spans="1:12" x14ac:dyDescent="0.3">
      <c r="A19139" s="82" t="str">
        <f t="shared" si="598"/>
        <v>2020</v>
      </c>
      <c r="B19139" s="263" t="s">
        <v>2228</v>
      </c>
      <c r="C19139" s="264" t="s">
        <v>138</v>
      </c>
      <c r="D19139" s="74" t="str">
        <f t="shared" si="597"/>
        <v>jun/2020</v>
      </c>
      <c r="E19139" s="267">
        <v>44004</v>
      </c>
      <c r="F19139" s="285" t="s">
        <v>5692</v>
      </c>
      <c r="G19139" s="285" t="s">
        <v>2229</v>
      </c>
      <c r="H19139" s="268" t="s">
        <v>5693</v>
      </c>
      <c r="I19139" s="268" t="s">
        <v>562</v>
      </c>
      <c r="J19139" s="268">
        <v>-104.13</v>
      </c>
      <c r="K19139" s="83" t="str">
        <f>IFERROR(IFERROR(VLOOKUP(I19139,'DE-PARA'!B:D,3,0),VLOOKUP(I19139,'DE-PARA'!C:D,2,0)),"NÃO ENCONTRADO")</f>
        <v>Outras Saídas</v>
      </c>
      <c r="L19139" s="50" t="str">
        <f>VLOOKUP(K19139,'Base -Receita-Despesa'!$B:$AS,1,FALSE)</f>
        <v>Outras Saídas</v>
      </c>
    </row>
    <row r="19140" spans="1:12" x14ac:dyDescent="0.3">
      <c r="A19140" s="82" t="str">
        <f t="shared" si="598"/>
        <v>2020</v>
      </c>
      <c r="B19140" s="263" t="s">
        <v>2228</v>
      </c>
      <c r="C19140" s="264" t="s">
        <v>138</v>
      </c>
      <c r="D19140" s="74" t="str">
        <f t="shared" ref="D19140:D19203" si="599">TEXT(E19140,"mmm/aaaa")</f>
        <v>jun/2020</v>
      </c>
      <c r="E19140" s="267">
        <v>44004</v>
      </c>
      <c r="F19140" s="285">
        <v>186168</v>
      </c>
      <c r="G19140" s="285" t="s">
        <v>2229</v>
      </c>
      <c r="H19140" s="268" t="s">
        <v>1337</v>
      </c>
      <c r="I19140" s="268" t="s">
        <v>145</v>
      </c>
      <c r="J19140" s="268">
        <v>-597.97</v>
      </c>
      <c r="K19140" s="83" t="str">
        <f>IFERROR(IFERROR(VLOOKUP(I19140,'DE-PARA'!B:D,3,0),VLOOKUP(I19140,'DE-PARA'!C:D,2,0)),"NÃO ENCONTRADO")</f>
        <v>Serviços</v>
      </c>
      <c r="L19140" s="50" t="str">
        <f>VLOOKUP(K19140,'Base -Receita-Despesa'!$B:$AS,1,FALSE)</f>
        <v>Serviços</v>
      </c>
    </row>
    <row r="19141" spans="1:12" x14ac:dyDescent="0.3">
      <c r="A19141" s="82" t="str">
        <f t="shared" si="598"/>
        <v>2020</v>
      </c>
      <c r="B19141" s="263" t="s">
        <v>2228</v>
      </c>
      <c r="C19141" s="264" t="s">
        <v>138</v>
      </c>
      <c r="D19141" s="74" t="str">
        <f t="shared" si="599"/>
        <v>jun/2020</v>
      </c>
      <c r="E19141" s="267">
        <v>44004</v>
      </c>
      <c r="F19141" s="285">
        <v>2323108</v>
      </c>
      <c r="G19141" s="285" t="s">
        <v>2229</v>
      </c>
      <c r="H19141" s="268" t="s">
        <v>5694</v>
      </c>
      <c r="I19141" s="268" t="s">
        <v>120</v>
      </c>
      <c r="J19141" s="269">
        <v>-16552.43</v>
      </c>
      <c r="K19141" s="83" t="str">
        <f>IFERROR(IFERROR(VLOOKUP(I19141,'DE-PARA'!B:D,3,0),VLOOKUP(I19141,'DE-PARA'!C:D,2,0)),"NÃO ENCONTRADO")</f>
        <v>Serviços</v>
      </c>
      <c r="L19141" s="50" t="str">
        <f>VLOOKUP(K19141,'Base -Receita-Despesa'!$B:$AS,1,FALSE)</f>
        <v>Serviços</v>
      </c>
    </row>
    <row r="19142" spans="1:12" x14ac:dyDescent="0.3">
      <c r="A19142" s="82" t="str">
        <f t="shared" si="598"/>
        <v>2020</v>
      </c>
      <c r="B19142" s="263" t="s">
        <v>2228</v>
      </c>
      <c r="C19142" s="264" t="s">
        <v>138</v>
      </c>
      <c r="D19142" s="74" t="str">
        <f t="shared" si="599"/>
        <v>jun/2020</v>
      </c>
      <c r="E19142" s="267">
        <v>44004</v>
      </c>
      <c r="F19142" s="285">
        <v>72</v>
      </c>
      <c r="G19142" s="285" t="s">
        <v>2229</v>
      </c>
      <c r="H19142" s="268" t="s">
        <v>5695</v>
      </c>
      <c r="I19142" s="268" t="s">
        <v>2176</v>
      </c>
      <c r="J19142" s="269">
        <v>-83280.61</v>
      </c>
      <c r="K19142" s="83" t="str">
        <f>IFERROR(IFERROR(VLOOKUP(I19142,'DE-PARA'!B:D,3,0),VLOOKUP(I19142,'DE-PARA'!C:D,2,0)),"NÃO ENCONTRADO")</f>
        <v>Pessoal</v>
      </c>
      <c r="L19142" s="50" t="str">
        <f>VLOOKUP(K19142,'Base -Receita-Despesa'!$B:$AS,1,FALSE)</f>
        <v>Pessoal</v>
      </c>
    </row>
    <row r="19143" spans="1:12" x14ac:dyDescent="0.3">
      <c r="A19143" s="82" t="str">
        <f t="shared" si="598"/>
        <v>2020</v>
      </c>
      <c r="B19143" s="263" t="s">
        <v>2228</v>
      </c>
      <c r="C19143" s="264" t="s">
        <v>138</v>
      </c>
      <c r="D19143" s="74" t="str">
        <f t="shared" si="599"/>
        <v>jun/2020</v>
      </c>
      <c r="E19143" s="267">
        <v>44004</v>
      </c>
      <c r="F19143" s="285">
        <v>893901</v>
      </c>
      <c r="G19143" s="285" t="s">
        <v>2229</v>
      </c>
      <c r="H19143" s="268" t="s">
        <v>5696</v>
      </c>
      <c r="I19143" s="268" t="s">
        <v>2181</v>
      </c>
      <c r="J19143" s="269">
        <v>-10932.83</v>
      </c>
      <c r="K19143" s="83" t="str">
        <f>IFERROR(IFERROR(VLOOKUP(I19143,'DE-PARA'!B:D,3,0),VLOOKUP(I19143,'DE-PARA'!C:D,2,0)),"NÃO ENCONTRADO")</f>
        <v>Materiais</v>
      </c>
      <c r="L19143" s="50" t="str">
        <f>VLOOKUP(K19143,'Base -Receita-Despesa'!$B:$AS,1,FALSE)</f>
        <v>Materiais</v>
      </c>
    </row>
    <row r="19144" spans="1:12" x14ac:dyDescent="0.3">
      <c r="A19144" s="82" t="str">
        <f t="shared" si="598"/>
        <v>2020</v>
      </c>
      <c r="B19144" s="263" t="s">
        <v>2228</v>
      </c>
      <c r="C19144" s="264" t="s">
        <v>138</v>
      </c>
      <c r="D19144" s="74" t="str">
        <f t="shared" si="599"/>
        <v>jun/2020</v>
      </c>
      <c r="E19144" s="267">
        <v>44004</v>
      </c>
      <c r="F19144" s="285">
        <v>12794</v>
      </c>
      <c r="G19144" s="285" t="s">
        <v>2229</v>
      </c>
      <c r="H19144" s="268" t="s">
        <v>4657</v>
      </c>
      <c r="I19144" s="268" t="s">
        <v>2181</v>
      </c>
      <c r="J19144" s="268">
        <v>-861.39</v>
      </c>
      <c r="K19144" s="83" t="str">
        <f>IFERROR(IFERROR(VLOOKUP(I19144,'DE-PARA'!B:D,3,0),VLOOKUP(I19144,'DE-PARA'!C:D,2,0)),"NÃO ENCONTRADO")</f>
        <v>Materiais</v>
      </c>
      <c r="L19144" s="50" t="str">
        <f>VLOOKUP(K19144,'Base -Receita-Despesa'!$B:$AS,1,FALSE)</f>
        <v>Materiais</v>
      </c>
    </row>
    <row r="19145" spans="1:12" x14ac:dyDescent="0.3">
      <c r="A19145" s="82" t="str">
        <f t="shared" si="598"/>
        <v>2020</v>
      </c>
      <c r="B19145" s="263" t="s">
        <v>2228</v>
      </c>
      <c r="C19145" s="264" t="s">
        <v>138</v>
      </c>
      <c r="D19145" s="74" t="str">
        <f t="shared" si="599"/>
        <v>jun/2020</v>
      </c>
      <c r="E19145" s="267">
        <v>44004</v>
      </c>
      <c r="F19145" s="285">
        <v>57691</v>
      </c>
      <c r="G19145" s="285" t="s">
        <v>2229</v>
      </c>
      <c r="H19145" s="268" t="s">
        <v>5306</v>
      </c>
      <c r="I19145" s="268" t="s">
        <v>2188</v>
      </c>
      <c r="J19145" s="268">
        <v>-282.8</v>
      </c>
      <c r="K19145" s="83" t="str">
        <f>IFERROR(IFERROR(VLOOKUP(I19145,'DE-PARA'!B:D,3,0),VLOOKUP(I19145,'DE-PARA'!C:D,2,0)),"NÃO ENCONTRADO")</f>
        <v>Materiais</v>
      </c>
      <c r="L19145" s="50" t="str">
        <f>VLOOKUP(K19145,'Base -Receita-Despesa'!$B:$AS,1,FALSE)</f>
        <v>Materiais</v>
      </c>
    </row>
    <row r="19146" spans="1:12" x14ac:dyDescent="0.3">
      <c r="A19146" s="82" t="str">
        <f t="shared" si="598"/>
        <v>2020</v>
      </c>
      <c r="B19146" s="263" t="s">
        <v>2228</v>
      </c>
      <c r="C19146" s="264" t="s">
        <v>138</v>
      </c>
      <c r="D19146" s="74" t="str">
        <f t="shared" si="599"/>
        <v>jun/2020</v>
      </c>
      <c r="E19146" s="267">
        <v>44004</v>
      </c>
      <c r="F19146" s="285">
        <v>129</v>
      </c>
      <c r="G19146" s="285" t="s">
        <v>2229</v>
      </c>
      <c r="H19146" s="268" t="s">
        <v>4753</v>
      </c>
      <c r="I19146" s="268" t="s">
        <v>2176</v>
      </c>
      <c r="J19146" s="269">
        <v>-18770</v>
      </c>
      <c r="K19146" s="83" t="str">
        <f>IFERROR(IFERROR(VLOOKUP(I19146,'DE-PARA'!B:D,3,0),VLOOKUP(I19146,'DE-PARA'!C:D,2,0)),"NÃO ENCONTRADO")</f>
        <v>Pessoal</v>
      </c>
      <c r="L19146" s="50" t="str">
        <f>VLOOKUP(K19146,'Base -Receita-Despesa'!$B:$AS,1,FALSE)</f>
        <v>Pessoal</v>
      </c>
    </row>
    <row r="19147" spans="1:12" x14ac:dyDescent="0.3">
      <c r="A19147" s="82" t="str">
        <f t="shared" si="598"/>
        <v>2020</v>
      </c>
      <c r="B19147" s="263" t="s">
        <v>2228</v>
      </c>
      <c r="C19147" s="264" t="s">
        <v>138</v>
      </c>
      <c r="D19147" s="74" t="str">
        <f t="shared" si="599"/>
        <v>jun/2020</v>
      </c>
      <c r="E19147" s="267">
        <v>44004</v>
      </c>
      <c r="F19147" s="285" t="s">
        <v>1261</v>
      </c>
      <c r="G19147" s="285" t="s">
        <v>2229</v>
      </c>
      <c r="H19147" s="268" t="s">
        <v>879</v>
      </c>
      <c r="I19147" s="268" t="s">
        <v>135</v>
      </c>
      <c r="J19147" s="268">
        <v>-10</v>
      </c>
      <c r="K19147" s="83" t="str">
        <f>IFERROR(IFERROR(VLOOKUP(I19147,'DE-PARA'!B:D,3,0),VLOOKUP(I19147,'DE-PARA'!C:D,2,0)),"NÃO ENCONTRADO")</f>
        <v>Outras Saídas</v>
      </c>
      <c r="L19147" s="50" t="str">
        <f>VLOOKUP(K19147,'Base -Receita-Despesa'!$B:$AS,1,FALSE)</f>
        <v>Outras Saídas</v>
      </c>
    </row>
    <row r="19148" spans="1:12" x14ac:dyDescent="0.3">
      <c r="A19148" s="82" t="str">
        <f t="shared" si="598"/>
        <v>2020</v>
      </c>
      <c r="B19148" s="263" t="s">
        <v>2228</v>
      </c>
      <c r="C19148" s="264" t="s">
        <v>138</v>
      </c>
      <c r="D19148" s="74" t="str">
        <f t="shared" si="599"/>
        <v>jun/2020</v>
      </c>
      <c r="E19148" s="267">
        <v>44004</v>
      </c>
      <c r="F19148" s="285" t="s">
        <v>1261</v>
      </c>
      <c r="G19148" s="285" t="s">
        <v>2229</v>
      </c>
      <c r="H19148" s="268" t="s">
        <v>879</v>
      </c>
      <c r="I19148" s="268" t="s">
        <v>135</v>
      </c>
      <c r="J19148" s="268">
        <v>-10</v>
      </c>
      <c r="K19148" s="83" t="str">
        <f>IFERROR(IFERROR(VLOOKUP(I19148,'DE-PARA'!B:D,3,0),VLOOKUP(I19148,'DE-PARA'!C:D,2,0)),"NÃO ENCONTRADO")</f>
        <v>Outras Saídas</v>
      </c>
      <c r="L19148" s="50" t="str">
        <f>VLOOKUP(K19148,'Base -Receita-Despesa'!$B:$AS,1,FALSE)</f>
        <v>Outras Saídas</v>
      </c>
    </row>
    <row r="19149" spans="1:12" x14ac:dyDescent="0.3">
      <c r="A19149" s="82" t="str">
        <f t="shared" si="598"/>
        <v>2020</v>
      </c>
      <c r="B19149" s="263" t="s">
        <v>2228</v>
      </c>
      <c r="C19149" s="264" t="s">
        <v>138</v>
      </c>
      <c r="D19149" s="74" t="str">
        <f t="shared" si="599"/>
        <v>jun/2020</v>
      </c>
      <c r="E19149" s="267">
        <v>44004</v>
      </c>
      <c r="F19149" s="285" t="s">
        <v>1261</v>
      </c>
      <c r="G19149" s="285" t="s">
        <v>2229</v>
      </c>
      <c r="H19149" s="268" t="s">
        <v>879</v>
      </c>
      <c r="I19149" s="268" t="s">
        <v>135</v>
      </c>
      <c r="J19149" s="268">
        <v>-10</v>
      </c>
      <c r="K19149" s="83" t="str">
        <f>IFERROR(IFERROR(VLOOKUP(I19149,'DE-PARA'!B:D,3,0),VLOOKUP(I19149,'DE-PARA'!C:D,2,0)),"NÃO ENCONTRADO")</f>
        <v>Outras Saídas</v>
      </c>
      <c r="L19149" s="50" t="str">
        <f>VLOOKUP(K19149,'Base -Receita-Despesa'!$B:$AS,1,FALSE)</f>
        <v>Outras Saídas</v>
      </c>
    </row>
    <row r="19150" spans="1:12" x14ac:dyDescent="0.3">
      <c r="A19150" s="82" t="str">
        <f t="shared" si="598"/>
        <v>2020</v>
      </c>
      <c r="B19150" s="263" t="s">
        <v>2228</v>
      </c>
      <c r="C19150" s="264" t="s">
        <v>138</v>
      </c>
      <c r="D19150" s="74" t="str">
        <f t="shared" si="599"/>
        <v>jun/2020</v>
      </c>
      <c r="E19150" s="267">
        <v>44004</v>
      </c>
      <c r="F19150" s="285" t="s">
        <v>1261</v>
      </c>
      <c r="G19150" s="285" t="s">
        <v>2229</v>
      </c>
      <c r="H19150" s="268" t="s">
        <v>879</v>
      </c>
      <c r="I19150" s="268" t="s">
        <v>135</v>
      </c>
      <c r="J19150" s="268">
        <v>-10</v>
      </c>
      <c r="K19150" s="83" t="str">
        <f>IFERROR(IFERROR(VLOOKUP(I19150,'DE-PARA'!B:D,3,0),VLOOKUP(I19150,'DE-PARA'!C:D,2,0)),"NÃO ENCONTRADO")</f>
        <v>Outras Saídas</v>
      </c>
      <c r="L19150" s="50" t="str">
        <f>VLOOKUP(K19150,'Base -Receita-Despesa'!$B:$AS,1,FALSE)</f>
        <v>Outras Saídas</v>
      </c>
    </row>
    <row r="19151" spans="1:12" x14ac:dyDescent="0.3">
      <c r="A19151" s="82" t="str">
        <f t="shared" si="598"/>
        <v>2020</v>
      </c>
      <c r="B19151" s="263" t="s">
        <v>2228</v>
      </c>
      <c r="C19151" s="264" t="s">
        <v>138</v>
      </c>
      <c r="D19151" s="74" t="str">
        <f t="shared" si="599"/>
        <v>jun/2020</v>
      </c>
      <c r="E19151" s="267">
        <v>44004</v>
      </c>
      <c r="F19151" s="285" t="s">
        <v>1261</v>
      </c>
      <c r="G19151" s="285" t="s">
        <v>2229</v>
      </c>
      <c r="H19151" s="268" t="s">
        <v>879</v>
      </c>
      <c r="I19151" s="268" t="s">
        <v>135</v>
      </c>
      <c r="J19151" s="268">
        <v>-10</v>
      </c>
      <c r="K19151" s="83" t="str">
        <f>IFERROR(IFERROR(VLOOKUP(I19151,'DE-PARA'!B:D,3,0),VLOOKUP(I19151,'DE-PARA'!C:D,2,0)),"NÃO ENCONTRADO")</f>
        <v>Outras Saídas</v>
      </c>
      <c r="L19151" s="50" t="str">
        <f>VLOOKUP(K19151,'Base -Receita-Despesa'!$B:$AS,1,FALSE)</f>
        <v>Outras Saídas</v>
      </c>
    </row>
    <row r="19152" spans="1:12" x14ac:dyDescent="0.3">
      <c r="A19152" s="82" t="str">
        <f t="shared" si="598"/>
        <v>2020</v>
      </c>
      <c r="B19152" s="263" t="s">
        <v>2228</v>
      </c>
      <c r="C19152" s="264" t="s">
        <v>138</v>
      </c>
      <c r="D19152" s="74" t="str">
        <f t="shared" si="599"/>
        <v>jun/2020</v>
      </c>
      <c r="E19152" s="267">
        <v>44004</v>
      </c>
      <c r="F19152" s="285" t="s">
        <v>1261</v>
      </c>
      <c r="G19152" s="285" t="s">
        <v>2229</v>
      </c>
      <c r="H19152" s="268" t="s">
        <v>879</v>
      </c>
      <c r="I19152" s="268" t="s">
        <v>135</v>
      </c>
      <c r="J19152" s="268">
        <v>-10</v>
      </c>
      <c r="K19152" s="83" t="str">
        <f>IFERROR(IFERROR(VLOOKUP(I19152,'DE-PARA'!B:D,3,0),VLOOKUP(I19152,'DE-PARA'!C:D,2,0)),"NÃO ENCONTRADO")</f>
        <v>Outras Saídas</v>
      </c>
      <c r="L19152" s="50" t="str">
        <f>VLOOKUP(K19152,'Base -Receita-Despesa'!$B:$AS,1,FALSE)</f>
        <v>Outras Saídas</v>
      </c>
    </row>
    <row r="19153" spans="1:12" x14ac:dyDescent="0.3">
      <c r="A19153" s="82" t="str">
        <f t="shared" si="598"/>
        <v>2020</v>
      </c>
      <c r="B19153" s="263" t="s">
        <v>2228</v>
      </c>
      <c r="C19153" s="264" t="s">
        <v>138</v>
      </c>
      <c r="D19153" s="74" t="str">
        <f t="shared" si="599"/>
        <v>jun/2020</v>
      </c>
      <c r="E19153" s="267">
        <v>44004</v>
      </c>
      <c r="F19153" s="285" t="s">
        <v>1070</v>
      </c>
      <c r="G19153" s="285" t="s">
        <v>2229</v>
      </c>
      <c r="H19153" s="268" t="s">
        <v>1071</v>
      </c>
      <c r="I19153" s="268" t="s">
        <v>2237</v>
      </c>
      <c r="J19153" s="269">
        <v>137460.91</v>
      </c>
      <c r="K19153" s="83" t="str">
        <f>IFERROR(IFERROR(VLOOKUP(I19153,'DE-PARA'!B:D,3,0),VLOOKUP(I19153,'DE-PARA'!C:D,2,0)),"NÃO ENCONTRADO")</f>
        <v>Entrada Conta Aplicação (+)</v>
      </c>
      <c r="L19153" s="50" t="str">
        <f>VLOOKUP(K19153,'Base -Receita-Despesa'!$B:$AS,1,FALSE)</f>
        <v>ENTRADA CONTA APLICAÇÃO (+)</v>
      </c>
    </row>
    <row r="19154" spans="1:12" x14ac:dyDescent="0.3">
      <c r="A19154" s="82" t="str">
        <f t="shared" si="598"/>
        <v>2020</v>
      </c>
      <c r="B19154" s="263" t="s">
        <v>2228</v>
      </c>
      <c r="C19154" s="264" t="s">
        <v>138</v>
      </c>
      <c r="D19154" s="74" t="str">
        <f t="shared" si="599"/>
        <v>jun/2020</v>
      </c>
      <c r="E19154" s="267">
        <v>44005</v>
      </c>
      <c r="F19154" s="285">
        <v>16823</v>
      </c>
      <c r="G19154" s="285" t="s">
        <v>2229</v>
      </c>
      <c r="H19154" s="268" t="s">
        <v>5697</v>
      </c>
      <c r="I19154" s="268" t="s">
        <v>2190</v>
      </c>
      <c r="J19154" s="268">
        <v>-900</v>
      </c>
      <c r="K19154" s="83" t="str">
        <f>IFERROR(IFERROR(VLOOKUP(I19154,'DE-PARA'!B:D,3,0),VLOOKUP(I19154,'DE-PARA'!C:D,2,0)),"NÃO ENCONTRADO")</f>
        <v>Materiais</v>
      </c>
      <c r="L19154" s="50" t="str">
        <f>VLOOKUP(K19154,'Base -Receita-Despesa'!$B:$AS,1,FALSE)</f>
        <v>Materiais</v>
      </c>
    </row>
    <row r="19155" spans="1:12" x14ac:dyDescent="0.3">
      <c r="A19155" s="82" t="str">
        <f t="shared" si="598"/>
        <v>2020</v>
      </c>
      <c r="B19155" s="263" t="s">
        <v>2228</v>
      </c>
      <c r="C19155" s="264" t="s">
        <v>138</v>
      </c>
      <c r="D19155" s="74" t="str">
        <f t="shared" si="599"/>
        <v>jun/2020</v>
      </c>
      <c r="E19155" s="267">
        <v>44005</v>
      </c>
      <c r="F19155" s="285">
        <v>20992</v>
      </c>
      <c r="G19155" s="285" t="s">
        <v>2229</v>
      </c>
      <c r="H19155" s="268" t="s">
        <v>2401</v>
      </c>
      <c r="I19155" s="268" t="s">
        <v>2182</v>
      </c>
      <c r="J19155" s="268">
        <v>-866.5</v>
      </c>
      <c r="K19155" s="83" t="str">
        <f>IFERROR(IFERROR(VLOOKUP(I19155,'DE-PARA'!B:D,3,0),VLOOKUP(I19155,'DE-PARA'!C:D,2,0)),"NÃO ENCONTRADO")</f>
        <v>Materiais</v>
      </c>
      <c r="L19155" s="50" t="str">
        <f>VLOOKUP(K19155,'Base -Receita-Despesa'!$B:$AS,1,FALSE)</f>
        <v>Materiais</v>
      </c>
    </row>
    <row r="19156" spans="1:12" x14ac:dyDescent="0.3">
      <c r="A19156" s="82" t="str">
        <f t="shared" si="598"/>
        <v>2020</v>
      </c>
      <c r="B19156" s="263" t="s">
        <v>2228</v>
      </c>
      <c r="C19156" s="264" t="s">
        <v>138</v>
      </c>
      <c r="D19156" s="74" t="str">
        <f t="shared" si="599"/>
        <v>jun/2020</v>
      </c>
      <c r="E19156" s="267">
        <v>44005</v>
      </c>
      <c r="F19156" s="285" t="s">
        <v>3133</v>
      </c>
      <c r="G19156" s="285" t="s">
        <v>2229</v>
      </c>
      <c r="H19156" s="268" t="s">
        <v>1071</v>
      </c>
      <c r="I19156" s="268" t="s">
        <v>2237</v>
      </c>
      <c r="J19156" s="269">
        <v>1766.5</v>
      </c>
      <c r="K19156" s="83" t="str">
        <f>IFERROR(IFERROR(VLOOKUP(I19156,'DE-PARA'!B:D,3,0),VLOOKUP(I19156,'DE-PARA'!C:D,2,0)),"NÃO ENCONTRADO")</f>
        <v>Entrada Conta Aplicação (+)</v>
      </c>
      <c r="L19156" s="50" t="str">
        <f>VLOOKUP(K19156,'Base -Receita-Despesa'!$B:$AS,1,FALSE)</f>
        <v>ENTRADA CONTA APLICAÇÃO (+)</v>
      </c>
    </row>
    <row r="19157" spans="1:12" x14ac:dyDescent="0.3">
      <c r="A19157" s="82" t="str">
        <f t="shared" si="598"/>
        <v>2020</v>
      </c>
      <c r="B19157" s="263" t="s">
        <v>2228</v>
      </c>
      <c r="C19157" s="264" t="s">
        <v>138</v>
      </c>
      <c r="D19157" s="74" t="str">
        <f t="shared" si="599"/>
        <v>jun/2020</v>
      </c>
      <c r="E19157" s="267">
        <v>44006</v>
      </c>
      <c r="F19157" s="285">
        <v>12057</v>
      </c>
      <c r="G19157" s="285" t="s">
        <v>2229</v>
      </c>
      <c r="H19157" s="268" t="s">
        <v>5698</v>
      </c>
      <c r="I19157" s="268" t="s">
        <v>2182</v>
      </c>
      <c r="J19157" s="269">
        <v>-1417.6</v>
      </c>
      <c r="K19157" s="83" t="str">
        <f>IFERROR(IFERROR(VLOOKUP(I19157,'DE-PARA'!B:D,3,0),VLOOKUP(I19157,'DE-PARA'!C:D,2,0)),"NÃO ENCONTRADO")</f>
        <v>Materiais</v>
      </c>
      <c r="L19157" s="50" t="str">
        <f>VLOOKUP(K19157,'Base -Receita-Despesa'!$B:$AS,1,FALSE)</f>
        <v>Materiais</v>
      </c>
    </row>
    <row r="19158" spans="1:12" x14ac:dyDescent="0.3">
      <c r="A19158" s="82" t="str">
        <f t="shared" si="598"/>
        <v>2020</v>
      </c>
      <c r="B19158" s="263" t="s">
        <v>2228</v>
      </c>
      <c r="C19158" s="264" t="s">
        <v>138</v>
      </c>
      <c r="D19158" s="74" t="str">
        <f t="shared" si="599"/>
        <v>jun/2020</v>
      </c>
      <c r="E19158" s="267">
        <v>44006</v>
      </c>
      <c r="F19158" s="285" t="s">
        <v>2460</v>
      </c>
      <c r="G19158" s="285" t="s">
        <v>2229</v>
      </c>
      <c r="H19158" s="268" t="s">
        <v>3063</v>
      </c>
      <c r="I19158" s="268" t="s">
        <v>130</v>
      </c>
      <c r="J19158" s="268">
        <v>-634.92999999999995</v>
      </c>
      <c r="K19158" s="83" t="str">
        <f>IFERROR(IFERROR(VLOOKUP(I19158,'DE-PARA'!B:D,3,0),VLOOKUP(I19158,'DE-PARA'!C:D,2,0)),"NÃO ENCONTRADO")</f>
        <v>Rescisões Trabalhistas</v>
      </c>
      <c r="L19158" s="50" t="str">
        <f>VLOOKUP(K19158,'Base -Receita-Despesa'!$B:$AS,1,FALSE)</f>
        <v>Rescisões Trabalhistas</v>
      </c>
    </row>
    <row r="19159" spans="1:12" x14ac:dyDescent="0.3">
      <c r="A19159" s="82" t="str">
        <f t="shared" si="598"/>
        <v>2020</v>
      </c>
      <c r="B19159" s="263" t="s">
        <v>2228</v>
      </c>
      <c r="C19159" s="264" t="s">
        <v>138</v>
      </c>
      <c r="D19159" s="74" t="str">
        <f t="shared" si="599"/>
        <v>jun/2020</v>
      </c>
      <c r="E19159" s="267">
        <v>44006</v>
      </c>
      <c r="F19159" s="285" t="s">
        <v>2460</v>
      </c>
      <c r="G19159" s="285" t="s">
        <v>2229</v>
      </c>
      <c r="H19159" s="268" t="s">
        <v>5699</v>
      </c>
      <c r="I19159" s="268" t="s">
        <v>130</v>
      </c>
      <c r="J19159" s="268">
        <v>-331.85</v>
      </c>
      <c r="K19159" s="83" t="str">
        <f>IFERROR(IFERROR(VLOOKUP(I19159,'DE-PARA'!B:D,3,0),VLOOKUP(I19159,'DE-PARA'!C:D,2,0)),"NÃO ENCONTRADO")</f>
        <v>Rescisões Trabalhistas</v>
      </c>
      <c r="L19159" s="50" t="str">
        <f>VLOOKUP(K19159,'Base -Receita-Despesa'!$B:$AS,1,FALSE)</f>
        <v>Rescisões Trabalhistas</v>
      </c>
    </row>
    <row r="19160" spans="1:12" x14ac:dyDescent="0.3">
      <c r="A19160" s="82" t="str">
        <f t="shared" si="598"/>
        <v>2020</v>
      </c>
      <c r="B19160" s="263" t="s">
        <v>2228</v>
      </c>
      <c r="C19160" s="264" t="s">
        <v>138</v>
      </c>
      <c r="D19160" s="74" t="str">
        <f t="shared" si="599"/>
        <v>jun/2020</v>
      </c>
      <c r="E19160" s="267">
        <v>44006</v>
      </c>
      <c r="F19160" s="285">
        <v>4968</v>
      </c>
      <c r="G19160" s="285" t="s">
        <v>2229</v>
      </c>
      <c r="H19160" s="268" t="s">
        <v>4441</v>
      </c>
      <c r="I19160" s="268" t="s">
        <v>2182</v>
      </c>
      <c r="J19160" s="268">
        <v>-60</v>
      </c>
      <c r="K19160" s="83" t="str">
        <f>IFERROR(IFERROR(VLOOKUP(I19160,'DE-PARA'!B:D,3,0),VLOOKUP(I19160,'DE-PARA'!C:D,2,0)),"NÃO ENCONTRADO")</f>
        <v>Materiais</v>
      </c>
      <c r="L19160" s="50" t="str">
        <f>VLOOKUP(K19160,'Base -Receita-Despesa'!$B:$AS,1,FALSE)</f>
        <v>Materiais</v>
      </c>
    </row>
    <row r="19161" spans="1:12" x14ac:dyDescent="0.3">
      <c r="A19161" s="82" t="str">
        <f t="shared" si="598"/>
        <v>2020</v>
      </c>
      <c r="B19161" s="263" t="s">
        <v>2228</v>
      </c>
      <c r="C19161" s="264" t="s">
        <v>138</v>
      </c>
      <c r="D19161" s="74" t="str">
        <f t="shared" si="599"/>
        <v>jun/2020</v>
      </c>
      <c r="E19161" s="267">
        <v>44006</v>
      </c>
      <c r="F19161" s="285" t="s">
        <v>254</v>
      </c>
      <c r="G19161" s="285" t="s">
        <v>2229</v>
      </c>
      <c r="H19161" s="268" t="s">
        <v>3063</v>
      </c>
      <c r="I19161" s="268" t="s">
        <v>130</v>
      </c>
      <c r="J19161" s="269">
        <v>-3738.52</v>
      </c>
      <c r="K19161" s="83" t="str">
        <f>IFERROR(IFERROR(VLOOKUP(I19161,'DE-PARA'!B:D,3,0),VLOOKUP(I19161,'DE-PARA'!C:D,2,0)),"NÃO ENCONTRADO")</f>
        <v>Rescisões Trabalhistas</v>
      </c>
      <c r="L19161" s="50" t="str">
        <f>VLOOKUP(K19161,'Base -Receita-Despesa'!$B:$AS,1,FALSE)</f>
        <v>Rescisões Trabalhistas</v>
      </c>
    </row>
    <row r="19162" spans="1:12" x14ac:dyDescent="0.3">
      <c r="A19162" s="82" t="str">
        <f t="shared" si="598"/>
        <v>2020</v>
      </c>
      <c r="B19162" s="263" t="s">
        <v>2228</v>
      </c>
      <c r="C19162" s="264" t="s">
        <v>138</v>
      </c>
      <c r="D19162" s="74" t="str">
        <f t="shared" si="599"/>
        <v>jun/2020</v>
      </c>
      <c r="E19162" s="267">
        <v>44006</v>
      </c>
      <c r="F19162" s="285" t="s">
        <v>254</v>
      </c>
      <c r="G19162" s="285" t="s">
        <v>2229</v>
      </c>
      <c r="H19162" s="268" t="s">
        <v>5699</v>
      </c>
      <c r="I19162" s="268" t="s">
        <v>130</v>
      </c>
      <c r="J19162" s="269">
        <v>-3019.4</v>
      </c>
      <c r="K19162" s="83" t="str">
        <f>IFERROR(IFERROR(VLOOKUP(I19162,'DE-PARA'!B:D,3,0),VLOOKUP(I19162,'DE-PARA'!C:D,2,0)),"NÃO ENCONTRADO")</f>
        <v>Rescisões Trabalhistas</v>
      </c>
      <c r="L19162" s="50" t="str">
        <f>VLOOKUP(K19162,'Base -Receita-Despesa'!$B:$AS,1,FALSE)</f>
        <v>Rescisões Trabalhistas</v>
      </c>
    </row>
    <row r="19163" spans="1:12" x14ac:dyDescent="0.3">
      <c r="A19163" s="82" t="str">
        <f t="shared" si="598"/>
        <v>2020</v>
      </c>
      <c r="B19163" s="263" t="s">
        <v>2228</v>
      </c>
      <c r="C19163" s="264" t="s">
        <v>138</v>
      </c>
      <c r="D19163" s="74" t="str">
        <f t="shared" si="599"/>
        <v>jun/2020</v>
      </c>
      <c r="E19163" s="267">
        <v>44006</v>
      </c>
      <c r="F19163" s="285" t="s">
        <v>1261</v>
      </c>
      <c r="G19163" s="285" t="s">
        <v>2229</v>
      </c>
      <c r="H19163" s="268" t="s">
        <v>879</v>
      </c>
      <c r="I19163" s="268" t="s">
        <v>135</v>
      </c>
      <c r="J19163" s="268">
        <v>-10</v>
      </c>
      <c r="K19163" s="83" t="str">
        <f>IFERROR(IFERROR(VLOOKUP(I19163,'DE-PARA'!B:D,3,0),VLOOKUP(I19163,'DE-PARA'!C:D,2,0)),"NÃO ENCONTRADO")</f>
        <v>Outras Saídas</v>
      </c>
      <c r="L19163" s="50" t="str">
        <f>VLOOKUP(K19163,'Base -Receita-Despesa'!$B:$AS,1,FALSE)</f>
        <v>Outras Saídas</v>
      </c>
    </row>
    <row r="19164" spans="1:12" x14ac:dyDescent="0.3">
      <c r="A19164" s="82" t="str">
        <f t="shared" si="598"/>
        <v>2020</v>
      </c>
      <c r="B19164" s="263" t="s">
        <v>2228</v>
      </c>
      <c r="C19164" s="264" t="s">
        <v>138</v>
      </c>
      <c r="D19164" s="74" t="str">
        <f t="shared" si="599"/>
        <v>jun/2020</v>
      </c>
      <c r="E19164" s="267">
        <v>44006</v>
      </c>
      <c r="F19164" s="285" t="s">
        <v>1070</v>
      </c>
      <c r="G19164" s="285" t="s">
        <v>2229</v>
      </c>
      <c r="H19164" s="268" t="s">
        <v>1071</v>
      </c>
      <c r="I19164" s="268" t="s">
        <v>2237</v>
      </c>
      <c r="J19164" s="269">
        <v>9212.2999999999993</v>
      </c>
      <c r="K19164" s="83" t="str">
        <f>IFERROR(IFERROR(VLOOKUP(I19164,'DE-PARA'!B:D,3,0),VLOOKUP(I19164,'DE-PARA'!C:D,2,0)),"NÃO ENCONTRADO")</f>
        <v>Entrada Conta Aplicação (+)</v>
      </c>
      <c r="L19164" s="50" t="str">
        <f>VLOOKUP(K19164,'Base -Receita-Despesa'!$B:$AS,1,FALSE)</f>
        <v>ENTRADA CONTA APLICAÇÃO (+)</v>
      </c>
    </row>
    <row r="19165" spans="1:12" x14ac:dyDescent="0.3">
      <c r="A19165" s="82" t="str">
        <f t="shared" si="598"/>
        <v>2020</v>
      </c>
      <c r="B19165" s="263" t="s">
        <v>2228</v>
      </c>
      <c r="C19165" s="264" t="s">
        <v>138</v>
      </c>
      <c r="D19165" s="74" t="str">
        <f t="shared" si="599"/>
        <v>jun/2020</v>
      </c>
      <c r="E19165" s="267">
        <v>44007</v>
      </c>
      <c r="F19165" s="285" t="s">
        <v>5127</v>
      </c>
      <c r="G19165" s="285" t="s">
        <v>2229</v>
      </c>
      <c r="H19165" s="268" t="s">
        <v>2251</v>
      </c>
      <c r="I19165" s="268" t="s">
        <v>126</v>
      </c>
      <c r="J19165" s="269">
        <v>500000</v>
      </c>
      <c r="K19165" s="83" t="str">
        <f>IFERROR(IFERROR(VLOOKUP(I19165,'DE-PARA'!B:D,3,0),VLOOKUP(I19165,'DE-PARA'!C:D,2,0)),"NÃO ENCONTRADO")</f>
        <v>TEV – Transferências Entre Contas (Entradas)</v>
      </c>
      <c r="L19165" s="50" t="str">
        <f>VLOOKUP(K19165,'Base -Receita-Despesa'!$B:$AS,1,FALSE)</f>
        <v>TEV – Transferências Entre Contas (Entradas)</v>
      </c>
    </row>
    <row r="19166" spans="1:12" x14ac:dyDescent="0.3">
      <c r="A19166" s="82" t="str">
        <f t="shared" si="598"/>
        <v>2020</v>
      </c>
      <c r="B19166" s="263" t="s">
        <v>2228</v>
      </c>
      <c r="C19166" s="264" t="s">
        <v>138</v>
      </c>
      <c r="D19166" s="74" t="str">
        <f t="shared" si="599"/>
        <v>jun/2020</v>
      </c>
      <c r="E19166" s="267">
        <v>44007</v>
      </c>
      <c r="F19166" s="285">
        <v>38484</v>
      </c>
      <c r="G19166" s="285" t="s">
        <v>2229</v>
      </c>
      <c r="H19166" s="268" t="s">
        <v>5700</v>
      </c>
      <c r="I19166" s="268" t="s">
        <v>2182</v>
      </c>
      <c r="J19166" s="268">
        <v>-397.93</v>
      </c>
      <c r="K19166" s="83" t="str">
        <f>IFERROR(IFERROR(VLOOKUP(I19166,'DE-PARA'!B:D,3,0),VLOOKUP(I19166,'DE-PARA'!C:D,2,0)),"NÃO ENCONTRADO")</f>
        <v>Materiais</v>
      </c>
      <c r="L19166" s="50" t="str">
        <f>VLOOKUP(K19166,'Base -Receita-Despesa'!$B:$AS,1,FALSE)</f>
        <v>Materiais</v>
      </c>
    </row>
    <row r="19167" spans="1:12" x14ac:dyDescent="0.3">
      <c r="A19167" s="82" t="str">
        <f t="shared" si="598"/>
        <v>2020</v>
      </c>
      <c r="B19167" s="263" t="s">
        <v>2228</v>
      </c>
      <c r="C19167" s="264" t="s">
        <v>138</v>
      </c>
      <c r="D19167" s="74" t="str">
        <f t="shared" si="599"/>
        <v>jun/2020</v>
      </c>
      <c r="E19167" s="267">
        <v>44007</v>
      </c>
      <c r="F19167" s="285">
        <v>21052</v>
      </c>
      <c r="G19167" s="285" t="s">
        <v>2229</v>
      </c>
      <c r="H19167" s="268" t="s">
        <v>2401</v>
      </c>
      <c r="I19167" s="268" t="s">
        <v>2182</v>
      </c>
      <c r="J19167" s="268">
        <v>-200</v>
      </c>
      <c r="K19167" s="83" t="str">
        <f>IFERROR(IFERROR(VLOOKUP(I19167,'DE-PARA'!B:D,3,0),VLOOKUP(I19167,'DE-PARA'!C:D,2,0)),"NÃO ENCONTRADO")</f>
        <v>Materiais</v>
      </c>
      <c r="L19167" s="50" t="str">
        <f>VLOOKUP(K19167,'Base -Receita-Despesa'!$B:$AS,1,FALSE)</f>
        <v>Materiais</v>
      </c>
    </row>
    <row r="19168" spans="1:12" x14ac:dyDescent="0.3">
      <c r="A19168" s="82" t="str">
        <f t="shared" si="598"/>
        <v>2020</v>
      </c>
      <c r="B19168" s="263" t="s">
        <v>2228</v>
      </c>
      <c r="C19168" s="264" t="s">
        <v>138</v>
      </c>
      <c r="D19168" s="74" t="str">
        <f t="shared" si="599"/>
        <v>jun/2020</v>
      </c>
      <c r="E19168" s="267">
        <v>44007</v>
      </c>
      <c r="F19168" s="285">
        <v>21051</v>
      </c>
      <c r="G19168" s="285" t="s">
        <v>2229</v>
      </c>
      <c r="H19168" s="268" t="s">
        <v>2401</v>
      </c>
      <c r="I19168" s="268" t="s">
        <v>198</v>
      </c>
      <c r="J19168" s="268">
        <v>-665</v>
      </c>
      <c r="K19168" s="83" t="str">
        <f>IFERROR(IFERROR(VLOOKUP(I19168,'DE-PARA'!B:D,3,0),VLOOKUP(I19168,'DE-PARA'!C:D,2,0)),"NÃO ENCONTRADO")</f>
        <v>Materiais</v>
      </c>
      <c r="L19168" s="50" t="str">
        <f>VLOOKUP(K19168,'Base -Receita-Despesa'!$B:$AS,1,FALSE)</f>
        <v>Materiais</v>
      </c>
    </row>
    <row r="19169" spans="1:12" x14ac:dyDescent="0.3">
      <c r="A19169" s="82" t="str">
        <f t="shared" si="598"/>
        <v>2020</v>
      </c>
      <c r="B19169" s="263" t="s">
        <v>2228</v>
      </c>
      <c r="C19169" s="264" t="s">
        <v>138</v>
      </c>
      <c r="D19169" s="74" t="str">
        <f t="shared" si="599"/>
        <v>jun/2020</v>
      </c>
      <c r="E19169" s="267">
        <v>44007</v>
      </c>
      <c r="F19169" s="285">
        <v>132</v>
      </c>
      <c r="G19169" s="285" t="s">
        <v>2229</v>
      </c>
      <c r="H19169" s="268" t="s">
        <v>4753</v>
      </c>
      <c r="I19169" s="268" t="s">
        <v>2176</v>
      </c>
      <c r="J19169" s="269">
        <v>-200249.62</v>
      </c>
      <c r="K19169" s="83" t="str">
        <f>IFERROR(IFERROR(VLOOKUP(I19169,'DE-PARA'!B:D,3,0),VLOOKUP(I19169,'DE-PARA'!C:D,2,0)),"NÃO ENCONTRADO")</f>
        <v>Pessoal</v>
      </c>
      <c r="L19169" s="50" t="str">
        <f>VLOOKUP(K19169,'Base -Receita-Despesa'!$B:$AS,1,FALSE)</f>
        <v>Pessoal</v>
      </c>
    </row>
    <row r="19170" spans="1:12" x14ac:dyDescent="0.3">
      <c r="A19170" s="82" t="str">
        <f t="shared" si="598"/>
        <v>2020</v>
      </c>
      <c r="B19170" s="263" t="s">
        <v>2228</v>
      </c>
      <c r="C19170" s="264" t="s">
        <v>138</v>
      </c>
      <c r="D19170" s="74" t="str">
        <f t="shared" si="599"/>
        <v>jun/2020</v>
      </c>
      <c r="E19170" s="267">
        <v>44007</v>
      </c>
      <c r="F19170" s="285">
        <v>22494</v>
      </c>
      <c r="G19170" s="285" t="s">
        <v>2229</v>
      </c>
      <c r="H19170" s="268" t="s">
        <v>5701</v>
      </c>
      <c r="I19170" s="268" t="s">
        <v>145</v>
      </c>
      <c r="J19170" s="269">
        <v>-4996.57</v>
      </c>
      <c r="K19170" s="83" t="str">
        <f>IFERROR(IFERROR(VLOOKUP(I19170,'DE-PARA'!B:D,3,0),VLOOKUP(I19170,'DE-PARA'!C:D,2,0)),"NÃO ENCONTRADO")</f>
        <v>Serviços</v>
      </c>
      <c r="L19170" s="50" t="str">
        <f>VLOOKUP(K19170,'Base -Receita-Despesa'!$B:$AS,1,FALSE)</f>
        <v>Serviços</v>
      </c>
    </row>
    <row r="19171" spans="1:12" x14ac:dyDescent="0.3">
      <c r="A19171" s="82" t="str">
        <f t="shared" si="598"/>
        <v>2020</v>
      </c>
      <c r="B19171" s="263" t="s">
        <v>2228</v>
      </c>
      <c r="C19171" s="264" t="s">
        <v>138</v>
      </c>
      <c r="D19171" s="74" t="str">
        <f t="shared" si="599"/>
        <v>jun/2020</v>
      </c>
      <c r="E19171" s="267">
        <v>44007</v>
      </c>
      <c r="F19171" s="285">
        <v>917</v>
      </c>
      <c r="G19171" s="285" t="s">
        <v>2229</v>
      </c>
      <c r="H19171" s="268" t="s">
        <v>4393</v>
      </c>
      <c r="I19171" s="268" t="s">
        <v>116</v>
      </c>
      <c r="J19171" s="269">
        <v>-1904.09</v>
      </c>
      <c r="K19171" s="83" t="str">
        <f>IFERROR(IFERROR(VLOOKUP(I19171,'DE-PARA'!B:D,3,0),VLOOKUP(I19171,'DE-PARA'!C:D,2,0)),"NÃO ENCONTRADO")</f>
        <v>Serviços</v>
      </c>
      <c r="L19171" s="50" t="str">
        <f>VLOOKUP(K19171,'Base -Receita-Despesa'!$B:$AS,1,FALSE)</f>
        <v>Serviços</v>
      </c>
    </row>
    <row r="19172" spans="1:12" x14ac:dyDescent="0.3">
      <c r="A19172" s="82" t="str">
        <f t="shared" si="598"/>
        <v>2020</v>
      </c>
      <c r="B19172" s="263" t="s">
        <v>2228</v>
      </c>
      <c r="C19172" s="264" t="s">
        <v>138</v>
      </c>
      <c r="D19172" s="74" t="str">
        <f t="shared" si="599"/>
        <v>jun/2020</v>
      </c>
      <c r="E19172" s="267">
        <v>44007</v>
      </c>
      <c r="F19172" s="285" t="s">
        <v>1261</v>
      </c>
      <c r="G19172" s="285" t="s">
        <v>2229</v>
      </c>
      <c r="H19172" s="268" t="s">
        <v>879</v>
      </c>
      <c r="I19172" s="268" t="s">
        <v>135</v>
      </c>
      <c r="J19172" s="268">
        <v>-10</v>
      </c>
      <c r="K19172" s="83" t="str">
        <f>IFERROR(IFERROR(VLOOKUP(I19172,'DE-PARA'!B:D,3,0),VLOOKUP(I19172,'DE-PARA'!C:D,2,0)),"NÃO ENCONTRADO")</f>
        <v>Outras Saídas</v>
      </c>
      <c r="L19172" s="50" t="str">
        <f>VLOOKUP(K19172,'Base -Receita-Despesa'!$B:$AS,1,FALSE)</f>
        <v>Outras Saídas</v>
      </c>
    </row>
    <row r="19173" spans="1:12" x14ac:dyDescent="0.3">
      <c r="A19173" s="82" t="str">
        <f t="shared" si="598"/>
        <v>2020</v>
      </c>
      <c r="B19173" s="263" t="s">
        <v>2228</v>
      </c>
      <c r="C19173" s="264" t="s">
        <v>138</v>
      </c>
      <c r="D19173" s="74" t="str">
        <f t="shared" si="599"/>
        <v>jun/2020</v>
      </c>
      <c r="E19173" s="267">
        <v>44007</v>
      </c>
      <c r="F19173" s="285" t="s">
        <v>1261</v>
      </c>
      <c r="G19173" s="285" t="s">
        <v>2229</v>
      </c>
      <c r="H19173" s="268" t="s">
        <v>879</v>
      </c>
      <c r="I19173" s="268" t="s">
        <v>135</v>
      </c>
      <c r="J19173" s="268">
        <v>-10</v>
      </c>
      <c r="K19173" s="83" t="str">
        <f>IFERROR(IFERROR(VLOOKUP(I19173,'DE-PARA'!B:D,3,0),VLOOKUP(I19173,'DE-PARA'!C:D,2,0)),"NÃO ENCONTRADO")</f>
        <v>Outras Saídas</v>
      </c>
      <c r="L19173" s="50" t="str">
        <f>VLOOKUP(K19173,'Base -Receita-Despesa'!$B:$AS,1,FALSE)</f>
        <v>Outras Saídas</v>
      </c>
    </row>
    <row r="19174" spans="1:12" x14ac:dyDescent="0.3">
      <c r="A19174" s="82" t="str">
        <f t="shared" si="598"/>
        <v>2020</v>
      </c>
      <c r="B19174" s="263" t="s">
        <v>2240</v>
      </c>
      <c r="C19174" s="264" t="s">
        <v>138</v>
      </c>
      <c r="D19174" s="74" t="str">
        <f t="shared" si="599"/>
        <v>jun/2020</v>
      </c>
      <c r="E19174" s="267">
        <v>44007</v>
      </c>
      <c r="F19174" s="285" t="s">
        <v>161</v>
      </c>
      <c r="G19174" s="285" t="s">
        <v>2229</v>
      </c>
      <c r="H19174" s="268" t="s">
        <v>161</v>
      </c>
      <c r="I19174" s="268" t="s">
        <v>2168</v>
      </c>
      <c r="J19174" s="287">
        <v>857360.05</v>
      </c>
      <c r="K19174" s="83" t="str">
        <f>IFERROR(IFERROR(VLOOKUP(I19174,'DE-PARA'!B:D,3,0),VLOOKUP(I19174,'DE-PARA'!C:D,2,0)),"NÃO ENCONTRADO")</f>
        <v>Repasses Contrato de Gestão</v>
      </c>
      <c r="L19174" s="50" t="str">
        <f>VLOOKUP(K19174,'Base -Receita-Despesa'!$B:$AS,1,FALSE)</f>
        <v>Repasses Contrato de Gestão</v>
      </c>
    </row>
    <row r="19175" spans="1:12" x14ac:dyDescent="0.3">
      <c r="A19175" s="82" t="str">
        <f t="shared" si="598"/>
        <v>2020</v>
      </c>
      <c r="B19175" s="263" t="s">
        <v>2240</v>
      </c>
      <c r="C19175" s="264" t="s">
        <v>138</v>
      </c>
      <c r="D19175" s="74" t="str">
        <f t="shared" si="599"/>
        <v>jun/2020</v>
      </c>
      <c r="E19175" s="267">
        <v>44007</v>
      </c>
      <c r="F19175" s="285" t="s">
        <v>5127</v>
      </c>
      <c r="G19175" s="285" t="s">
        <v>2229</v>
      </c>
      <c r="H19175" s="268" t="s">
        <v>2251</v>
      </c>
      <c r="I19175" s="268" t="s">
        <v>126</v>
      </c>
      <c r="J19175" s="287">
        <v>-500000</v>
      </c>
      <c r="K19175" s="83" t="str">
        <f>IFERROR(IFERROR(VLOOKUP(I19175,'DE-PARA'!B:D,3,0),VLOOKUP(I19175,'DE-PARA'!C:D,2,0)),"NÃO ENCONTRADO")</f>
        <v>TEV – Transferências Entre Contas (Entradas)</v>
      </c>
      <c r="L19175" s="50" t="str">
        <f>VLOOKUP(K19175,'Base -Receita-Despesa'!$B:$AS,1,FALSE)</f>
        <v>TEV – Transferências Entre Contas (Entradas)</v>
      </c>
    </row>
    <row r="19176" spans="1:12" x14ac:dyDescent="0.3">
      <c r="A19176" s="82" t="str">
        <f t="shared" si="598"/>
        <v>2020</v>
      </c>
      <c r="B19176" s="263" t="s">
        <v>2228</v>
      </c>
      <c r="C19176" s="264" t="s">
        <v>138</v>
      </c>
      <c r="D19176" s="74" t="str">
        <f t="shared" si="599"/>
        <v>jun/2020</v>
      </c>
      <c r="E19176" s="267">
        <v>44008</v>
      </c>
      <c r="F19176" s="285" t="s">
        <v>5127</v>
      </c>
      <c r="G19176" s="285" t="s">
        <v>2229</v>
      </c>
      <c r="H19176" s="268" t="s">
        <v>2251</v>
      </c>
      <c r="I19176" s="268" t="s">
        <v>126</v>
      </c>
      <c r="J19176" s="269">
        <v>500000</v>
      </c>
      <c r="K19176" s="83" t="str">
        <f>IFERROR(IFERROR(VLOOKUP(I19176,'DE-PARA'!B:D,3,0),VLOOKUP(I19176,'DE-PARA'!C:D,2,0)),"NÃO ENCONTRADO")</f>
        <v>TEV – Transferências Entre Contas (Entradas)</v>
      </c>
      <c r="L19176" s="50" t="str">
        <f>VLOOKUP(K19176,'Base -Receita-Despesa'!$B:$AS,1,FALSE)</f>
        <v>TEV – Transferências Entre Contas (Entradas)</v>
      </c>
    </row>
    <row r="19177" spans="1:12" x14ac:dyDescent="0.3">
      <c r="A19177" s="82" t="str">
        <f t="shared" si="598"/>
        <v>2020</v>
      </c>
      <c r="B19177" s="263" t="s">
        <v>2228</v>
      </c>
      <c r="C19177" s="264" t="s">
        <v>138</v>
      </c>
      <c r="D19177" s="74" t="str">
        <f t="shared" si="599"/>
        <v>jun/2020</v>
      </c>
      <c r="E19177" s="267">
        <v>44008</v>
      </c>
      <c r="F19177" s="285" t="s">
        <v>2776</v>
      </c>
      <c r="G19177" s="325" t="s">
        <v>2229</v>
      </c>
      <c r="H19177" s="273" t="s">
        <v>5115</v>
      </c>
      <c r="I19177" s="273" t="s">
        <v>118</v>
      </c>
      <c r="J19177" s="268">
        <v>-137.16</v>
      </c>
      <c r="K19177" s="83" t="str">
        <f>IFERROR(IFERROR(VLOOKUP(I19177,'DE-PARA'!B:D,3,0),VLOOKUP(I19177,'DE-PARA'!C:D,2,0)),"NÃO ENCONTRADO")</f>
        <v>Serviços</v>
      </c>
      <c r="L19177" s="50" t="str">
        <f>VLOOKUP(K19177,'Base -Receita-Despesa'!$B:$AS,1,FALSE)</f>
        <v>Serviços</v>
      </c>
    </row>
    <row r="19178" spans="1:12" x14ac:dyDescent="0.3">
      <c r="A19178" s="82" t="str">
        <f t="shared" ref="A19178:A19241" si="600">IF(K19178="NÃO ENCONTRADO",0,RIGHT(D19178,4))</f>
        <v>2020</v>
      </c>
      <c r="B19178" s="263" t="s">
        <v>2228</v>
      </c>
      <c r="C19178" s="264" t="s">
        <v>138</v>
      </c>
      <c r="D19178" s="74" t="str">
        <f t="shared" si="599"/>
        <v>jun/2020</v>
      </c>
      <c r="E19178" s="267">
        <v>44008</v>
      </c>
      <c r="F19178" s="285" t="s">
        <v>5702</v>
      </c>
      <c r="G19178" s="325" t="s">
        <v>2229</v>
      </c>
      <c r="H19178" s="273" t="s">
        <v>5115</v>
      </c>
      <c r="I19178" s="273" t="s">
        <v>118</v>
      </c>
      <c r="J19178" s="268">
        <v>-131.91999999999999</v>
      </c>
      <c r="K19178" s="83" t="str">
        <f>IFERROR(IFERROR(VLOOKUP(I19178,'DE-PARA'!B:D,3,0),VLOOKUP(I19178,'DE-PARA'!C:D,2,0)),"NÃO ENCONTRADO")</f>
        <v>Serviços</v>
      </c>
      <c r="L19178" s="50" t="str">
        <f>VLOOKUP(K19178,'Base -Receita-Despesa'!$B:$AS,1,FALSE)</f>
        <v>Serviços</v>
      </c>
    </row>
    <row r="19179" spans="1:12" x14ac:dyDescent="0.3">
      <c r="A19179" s="82" t="str">
        <f t="shared" si="600"/>
        <v>2020</v>
      </c>
      <c r="B19179" s="263" t="s">
        <v>2228</v>
      </c>
      <c r="C19179" s="264" t="s">
        <v>138</v>
      </c>
      <c r="D19179" s="74" t="str">
        <f t="shared" si="599"/>
        <v>jun/2020</v>
      </c>
      <c r="E19179" s="267">
        <v>44008</v>
      </c>
      <c r="F19179" s="285" t="s">
        <v>5703</v>
      </c>
      <c r="G19179" s="325" t="s">
        <v>2229</v>
      </c>
      <c r="H19179" s="273" t="s">
        <v>5659</v>
      </c>
      <c r="I19179" s="273" t="s">
        <v>176</v>
      </c>
      <c r="J19179" s="268">
        <v>-611.91999999999996</v>
      </c>
      <c r="K19179" s="83" t="str">
        <f>IFERROR(IFERROR(VLOOKUP(I19179,'DE-PARA'!B:D,3,0),VLOOKUP(I19179,'DE-PARA'!C:D,2,0)),"NÃO ENCONTRADO")</f>
        <v>Pessoal</v>
      </c>
      <c r="L19179" s="50" t="str">
        <f>VLOOKUP(K19179,'Base -Receita-Despesa'!$B:$AS,1,FALSE)</f>
        <v>Pessoal</v>
      </c>
    </row>
    <row r="19180" spans="1:12" x14ac:dyDescent="0.3">
      <c r="A19180" s="82" t="str">
        <f t="shared" si="600"/>
        <v>2020</v>
      </c>
      <c r="B19180" s="263" t="s">
        <v>2228</v>
      </c>
      <c r="C19180" s="264" t="s">
        <v>138</v>
      </c>
      <c r="D19180" s="74" t="str">
        <f t="shared" si="599"/>
        <v>jun/2020</v>
      </c>
      <c r="E19180" s="267">
        <v>44008</v>
      </c>
      <c r="F19180" s="285">
        <v>4444</v>
      </c>
      <c r="G19180" s="325" t="s">
        <v>2229</v>
      </c>
      <c r="H19180" s="273" t="s">
        <v>2231</v>
      </c>
      <c r="I19180" s="273" t="s">
        <v>2185</v>
      </c>
      <c r="J19180" s="269">
        <v>-1810.39</v>
      </c>
      <c r="K19180" s="83" t="str">
        <f>IFERROR(IFERROR(VLOOKUP(I19180,'DE-PARA'!B:D,3,0),VLOOKUP(I19180,'DE-PARA'!C:D,2,0)),"NÃO ENCONTRADO")</f>
        <v>Materiais</v>
      </c>
      <c r="L19180" s="50" t="str">
        <f>VLOOKUP(K19180,'Base -Receita-Despesa'!$B:$AS,1,FALSE)</f>
        <v>Materiais</v>
      </c>
    </row>
    <row r="19181" spans="1:12" x14ac:dyDescent="0.3">
      <c r="A19181" s="82" t="str">
        <f t="shared" si="600"/>
        <v>2020</v>
      </c>
      <c r="B19181" s="263" t="s">
        <v>2228</v>
      </c>
      <c r="C19181" s="264" t="s">
        <v>138</v>
      </c>
      <c r="D19181" s="74" t="str">
        <f t="shared" si="599"/>
        <v>jun/2020</v>
      </c>
      <c r="E19181" s="267">
        <v>44008</v>
      </c>
      <c r="F19181" s="285" t="s">
        <v>1008</v>
      </c>
      <c r="G19181" s="325" t="s">
        <v>2229</v>
      </c>
      <c r="H19181" s="273" t="s">
        <v>5704</v>
      </c>
      <c r="I19181" s="273" t="s">
        <v>133</v>
      </c>
      <c r="J19181" s="278">
        <v>-2007.1</v>
      </c>
      <c r="K19181" s="83" t="str">
        <f>IFERROR(IFERROR(VLOOKUP(I19181,'DE-PARA'!B:D,3,0),VLOOKUP(I19181,'DE-PARA'!C:D,2,0)),"NÃO ENCONTRADO")</f>
        <v>Pessoal</v>
      </c>
      <c r="L19181" s="50" t="str">
        <f>VLOOKUP(K19181,'Base -Receita-Despesa'!$B:$AS,1,FALSE)</f>
        <v>Pessoal</v>
      </c>
    </row>
    <row r="19182" spans="1:12" x14ac:dyDescent="0.3">
      <c r="A19182" s="82" t="str">
        <f t="shared" si="600"/>
        <v>2020</v>
      </c>
      <c r="B19182" s="263" t="s">
        <v>2228</v>
      </c>
      <c r="C19182" s="264" t="s">
        <v>138</v>
      </c>
      <c r="D19182" s="74" t="str">
        <f t="shared" si="599"/>
        <v>jun/2020</v>
      </c>
      <c r="E19182" s="267">
        <v>44008</v>
      </c>
      <c r="F19182" s="285" t="s">
        <v>1008</v>
      </c>
      <c r="G19182" s="325" t="s">
        <v>2229</v>
      </c>
      <c r="H19182" s="273" t="s">
        <v>4485</v>
      </c>
      <c r="I19182" s="273" t="s">
        <v>133</v>
      </c>
      <c r="J19182" s="278">
        <v>-2728.76</v>
      </c>
      <c r="K19182" s="83" t="str">
        <f>IFERROR(IFERROR(VLOOKUP(I19182,'DE-PARA'!B:D,3,0),VLOOKUP(I19182,'DE-PARA'!C:D,2,0)),"NÃO ENCONTRADO")</f>
        <v>Pessoal</v>
      </c>
      <c r="L19182" s="50" t="str">
        <f>VLOOKUP(K19182,'Base -Receita-Despesa'!$B:$AS,1,FALSE)</f>
        <v>Pessoal</v>
      </c>
    </row>
    <row r="19183" spans="1:12" x14ac:dyDescent="0.3">
      <c r="A19183" s="82" t="str">
        <f t="shared" si="600"/>
        <v>2020</v>
      </c>
      <c r="B19183" s="263" t="s">
        <v>2228</v>
      </c>
      <c r="C19183" s="264" t="s">
        <v>138</v>
      </c>
      <c r="D19183" s="74" t="str">
        <f t="shared" si="599"/>
        <v>jun/2020</v>
      </c>
      <c r="E19183" s="267">
        <v>44008</v>
      </c>
      <c r="F19183" s="285" t="s">
        <v>1008</v>
      </c>
      <c r="G19183" s="325" t="s">
        <v>2229</v>
      </c>
      <c r="H19183" s="273" t="s">
        <v>5705</v>
      </c>
      <c r="I19183" s="273" t="s">
        <v>133</v>
      </c>
      <c r="J19183" s="278">
        <v>-2034.7</v>
      </c>
      <c r="K19183" s="83" t="str">
        <f>IFERROR(IFERROR(VLOOKUP(I19183,'DE-PARA'!B:D,3,0),VLOOKUP(I19183,'DE-PARA'!C:D,2,0)),"NÃO ENCONTRADO")</f>
        <v>Pessoal</v>
      </c>
      <c r="L19183" s="50" t="str">
        <f>VLOOKUP(K19183,'Base -Receita-Despesa'!$B:$AS,1,FALSE)</f>
        <v>Pessoal</v>
      </c>
    </row>
    <row r="19184" spans="1:12" x14ac:dyDescent="0.3">
      <c r="A19184" s="82" t="str">
        <f t="shared" si="600"/>
        <v>2020</v>
      </c>
      <c r="B19184" s="263" t="s">
        <v>2228</v>
      </c>
      <c r="C19184" s="264" t="s">
        <v>138</v>
      </c>
      <c r="D19184" s="74" t="str">
        <f t="shared" si="599"/>
        <v>jun/2020</v>
      </c>
      <c r="E19184" s="267">
        <v>44008</v>
      </c>
      <c r="F19184" s="285" t="s">
        <v>1008</v>
      </c>
      <c r="G19184" s="325" t="s">
        <v>2229</v>
      </c>
      <c r="H19184" s="273" t="s">
        <v>2694</v>
      </c>
      <c r="I19184" s="273" t="s">
        <v>133</v>
      </c>
      <c r="J19184" s="278">
        <v>-3462.54</v>
      </c>
      <c r="K19184" s="83" t="str">
        <f>IFERROR(IFERROR(VLOOKUP(I19184,'DE-PARA'!B:D,3,0),VLOOKUP(I19184,'DE-PARA'!C:D,2,0)),"NÃO ENCONTRADO")</f>
        <v>Pessoal</v>
      </c>
      <c r="L19184" s="50" t="str">
        <f>VLOOKUP(K19184,'Base -Receita-Despesa'!$B:$AS,1,FALSE)</f>
        <v>Pessoal</v>
      </c>
    </row>
    <row r="19185" spans="1:12" x14ac:dyDescent="0.3">
      <c r="A19185" s="82" t="str">
        <f t="shared" si="600"/>
        <v>2020</v>
      </c>
      <c r="B19185" s="263" t="s">
        <v>2228</v>
      </c>
      <c r="C19185" s="264" t="s">
        <v>138</v>
      </c>
      <c r="D19185" s="74" t="str">
        <f t="shared" si="599"/>
        <v>jun/2020</v>
      </c>
      <c r="E19185" s="267">
        <v>44008</v>
      </c>
      <c r="F19185" s="285" t="s">
        <v>1008</v>
      </c>
      <c r="G19185" s="325" t="s">
        <v>2229</v>
      </c>
      <c r="H19185" s="273" t="s">
        <v>5706</v>
      </c>
      <c r="I19185" s="273" t="s">
        <v>133</v>
      </c>
      <c r="J19185" s="278">
        <v>-1017.19</v>
      </c>
      <c r="K19185" s="83" t="str">
        <f>IFERROR(IFERROR(VLOOKUP(I19185,'DE-PARA'!B:D,3,0),VLOOKUP(I19185,'DE-PARA'!C:D,2,0)),"NÃO ENCONTRADO")</f>
        <v>Pessoal</v>
      </c>
      <c r="L19185" s="50" t="str">
        <f>VLOOKUP(K19185,'Base -Receita-Despesa'!$B:$AS,1,FALSE)</f>
        <v>Pessoal</v>
      </c>
    </row>
    <row r="19186" spans="1:12" x14ac:dyDescent="0.3">
      <c r="A19186" s="82" t="str">
        <f t="shared" si="600"/>
        <v>2020</v>
      </c>
      <c r="B19186" s="263" t="s">
        <v>2228</v>
      </c>
      <c r="C19186" s="264" t="s">
        <v>138</v>
      </c>
      <c r="D19186" s="74" t="str">
        <f t="shared" si="599"/>
        <v>jun/2020</v>
      </c>
      <c r="E19186" s="267">
        <v>44008</v>
      </c>
      <c r="F19186" s="285" t="s">
        <v>1008</v>
      </c>
      <c r="G19186" s="325" t="s">
        <v>2229</v>
      </c>
      <c r="H19186" s="273" t="s">
        <v>2301</v>
      </c>
      <c r="I19186" s="273" t="s">
        <v>133</v>
      </c>
      <c r="J19186" s="278">
        <v>-4050.77</v>
      </c>
      <c r="K19186" s="83" t="str">
        <f>IFERROR(IFERROR(VLOOKUP(I19186,'DE-PARA'!B:D,3,0),VLOOKUP(I19186,'DE-PARA'!C:D,2,0)),"NÃO ENCONTRADO")</f>
        <v>Pessoal</v>
      </c>
      <c r="L19186" s="50" t="str">
        <f>VLOOKUP(K19186,'Base -Receita-Despesa'!$B:$AS,1,FALSE)</f>
        <v>Pessoal</v>
      </c>
    </row>
    <row r="19187" spans="1:12" x14ac:dyDescent="0.3">
      <c r="A19187" s="82" t="str">
        <f t="shared" si="600"/>
        <v>2020</v>
      </c>
      <c r="B19187" s="263" t="s">
        <v>2228</v>
      </c>
      <c r="C19187" s="264" t="s">
        <v>138</v>
      </c>
      <c r="D19187" s="74" t="str">
        <f t="shared" si="599"/>
        <v>jun/2020</v>
      </c>
      <c r="E19187" s="267">
        <v>44008</v>
      </c>
      <c r="F19187" s="285" t="s">
        <v>1008</v>
      </c>
      <c r="G19187" s="325" t="s">
        <v>2229</v>
      </c>
      <c r="H19187" s="273" t="s">
        <v>5707</v>
      </c>
      <c r="I19187" s="273" t="s">
        <v>133</v>
      </c>
      <c r="J19187" s="278">
        <v>-1832.15</v>
      </c>
      <c r="K19187" s="83" t="str">
        <f>IFERROR(IFERROR(VLOOKUP(I19187,'DE-PARA'!B:D,3,0),VLOOKUP(I19187,'DE-PARA'!C:D,2,0)),"NÃO ENCONTRADO")</f>
        <v>Pessoal</v>
      </c>
      <c r="L19187" s="50" t="str">
        <f>VLOOKUP(K19187,'Base -Receita-Despesa'!$B:$AS,1,FALSE)</f>
        <v>Pessoal</v>
      </c>
    </row>
    <row r="19188" spans="1:12" x14ac:dyDescent="0.3">
      <c r="A19188" s="82" t="str">
        <f t="shared" si="600"/>
        <v>2020</v>
      </c>
      <c r="B19188" s="263" t="s">
        <v>2228</v>
      </c>
      <c r="C19188" s="264" t="s">
        <v>138</v>
      </c>
      <c r="D19188" s="74" t="str">
        <f t="shared" si="599"/>
        <v>jun/2020</v>
      </c>
      <c r="E19188" s="267">
        <v>44008</v>
      </c>
      <c r="F19188" s="285" t="s">
        <v>1008</v>
      </c>
      <c r="G19188" s="325" t="s">
        <v>2229</v>
      </c>
      <c r="H19188" s="273" t="s">
        <v>5708</v>
      </c>
      <c r="I19188" s="273" t="s">
        <v>133</v>
      </c>
      <c r="J19188" s="278">
        <v>-2900.58</v>
      </c>
      <c r="K19188" s="83" t="str">
        <f>IFERROR(IFERROR(VLOOKUP(I19188,'DE-PARA'!B:D,3,0),VLOOKUP(I19188,'DE-PARA'!C:D,2,0)),"NÃO ENCONTRADO")</f>
        <v>Pessoal</v>
      </c>
      <c r="L19188" s="50" t="str">
        <f>VLOOKUP(K19188,'Base -Receita-Despesa'!$B:$AS,1,FALSE)</f>
        <v>Pessoal</v>
      </c>
    </row>
    <row r="19189" spans="1:12" x14ac:dyDescent="0.3">
      <c r="A19189" s="82" t="str">
        <f t="shared" si="600"/>
        <v>2020</v>
      </c>
      <c r="B19189" s="263" t="s">
        <v>2240</v>
      </c>
      <c r="C19189" s="264" t="s">
        <v>138</v>
      </c>
      <c r="D19189" s="74" t="str">
        <f t="shared" si="599"/>
        <v>jun/2020</v>
      </c>
      <c r="E19189" s="267">
        <v>44008</v>
      </c>
      <c r="F19189" s="285" t="s">
        <v>5127</v>
      </c>
      <c r="G19189" s="285" t="s">
        <v>2229</v>
      </c>
      <c r="H19189" s="268" t="s">
        <v>2251</v>
      </c>
      <c r="I19189" s="268" t="s">
        <v>126</v>
      </c>
      <c r="J19189" s="287">
        <v>-500000</v>
      </c>
      <c r="K19189" s="83" t="str">
        <f>IFERROR(IFERROR(VLOOKUP(I19189,'DE-PARA'!B:D,3,0),VLOOKUP(I19189,'DE-PARA'!C:D,2,0)),"NÃO ENCONTRADO")</f>
        <v>TEV – Transferências Entre Contas (Entradas)</v>
      </c>
      <c r="L19189" s="50" t="str">
        <f>VLOOKUP(K19189,'Base -Receita-Despesa'!$B:$AS,1,FALSE)</f>
        <v>TEV – Transferências Entre Contas (Entradas)</v>
      </c>
    </row>
    <row r="19190" spans="1:12" x14ac:dyDescent="0.3">
      <c r="A19190" s="82" t="str">
        <f t="shared" si="600"/>
        <v>2020</v>
      </c>
      <c r="B19190" s="263" t="s">
        <v>2240</v>
      </c>
      <c r="C19190" s="264" t="s">
        <v>138</v>
      </c>
      <c r="D19190" s="74" t="str">
        <f t="shared" si="599"/>
        <v>jun/2020</v>
      </c>
      <c r="E19190" s="267">
        <v>44008</v>
      </c>
      <c r="F19190" s="285" t="s">
        <v>3133</v>
      </c>
      <c r="G19190" s="285" t="s">
        <v>2229</v>
      </c>
      <c r="H19190" s="268" t="s">
        <v>1071</v>
      </c>
      <c r="I19190" s="268" t="s">
        <v>2237</v>
      </c>
      <c r="J19190" s="287">
        <v>142639.95000000001</v>
      </c>
      <c r="K19190" s="83" t="str">
        <f>IFERROR(IFERROR(VLOOKUP(I19190,'DE-PARA'!B:D,3,0),VLOOKUP(I19190,'DE-PARA'!C:D,2,0)),"NÃO ENCONTRADO")</f>
        <v>Entrada Conta Aplicação (+)</v>
      </c>
      <c r="L19190" s="50" t="str">
        <f>VLOOKUP(K19190,'Base -Receita-Despesa'!$B:$AS,1,FALSE)</f>
        <v>ENTRADA CONTA APLICAÇÃO (+)</v>
      </c>
    </row>
    <row r="19191" spans="1:12" x14ac:dyDescent="0.3">
      <c r="A19191" s="82" t="str">
        <f t="shared" si="600"/>
        <v>2020</v>
      </c>
      <c r="B19191" s="263" t="s">
        <v>2228</v>
      </c>
      <c r="C19191" s="264" t="s">
        <v>138</v>
      </c>
      <c r="D19191" s="74" t="str">
        <f t="shared" si="599"/>
        <v>jun/2020</v>
      </c>
      <c r="E19191" s="267">
        <v>44011</v>
      </c>
      <c r="F19191" s="285" t="s">
        <v>5127</v>
      </c>
      <c r="G19191" s="285" t="s">
        <v>2229</v>
      </c>
      <c r="H19191" s="268" t="s">
        <v>2251</v>
      </c>
      <c r="I19191" s="268" t="s">
        <v>126</v>
      </c>
      <c r="J19191" s="269">
        <v>500000</v>
      </c>
      <c r="K19191" s="83" t="str">
        <f>IFERROR(IFERROR(VLOOKUP(I19191,'DE-PARA'!B:D,3,0),VLOOKUP(I19191,'DE-PARA'!C:D,2,0)),"NÃO ENCONTRADO")</f>
        <v>TEV – Transferências Entre Contas (Entradas)</v>
      </c>
      <c r="L19191" s="50" t="str">
        <f>VLOOKUP(K19191,'Base -Receita-Despesa'!$B:$AS,1,FALSE)</f>
        <v>TEV – Transferências Entre Contas (Entradas)</v>
      </c>
    </row>
    <row r="19192" spans="1:12" x14ac:dyDescent="0.3">
      <c r="A19192" s="82" t="str">
        <f t="shared" si="600"/>
        <v>2020</v>
      </c>
      <c r="B19192" s="263" t="s">
        <v>2228</v>
      </c>
      <c r="C19192" s="264" t="s">
        <v>138</v>
      </c>
      <c r="D19192" s="74" t="str">
        <f t="shared" si="599"/>
        <v>jun/2020</v>
      </c>
      <c r="E19192" s="267">
        <v>44011</v>
      </c>
      <c r="F19192" s="285">
        <v>42434</v>
      </c>
      <c r="G19192" s="325" t="s">
        <v>2229</v>
      </c>
      <c r="H19192" s="268" t="s">
        <v>2654</v>
      </c>
      <c r="I19192" s="273" t="s">
        <v>120</v>
      </c>
      <c r="J19192" s="269">
        <v>-4000.01</v>
      </c>
      <c r="K19192" s="83" t="str">
        <f>IFERROR(IFERROR(VLOOKUP(I19192,'DE-PARA'!B:D,3,0),VLOOKUP(I19192,'DE-PARA'!C:D,2,0)),"NÃO ENCONTRADO")</f>
        <v>Serviços</v>
      </c>
      <c r="L19192" s="50" t="str">
        <f>VLOOKUP(K19192,'Base -Receita-Despesa'!$B:$AS,1,FALSE)</f>
        <v>Serviços</v>
      </c>
    </row>
    <row r="19193" spans="1:12" x14ac:dyDescent="0.3">
      <c r="A19193" s="82" t="str">
        <f t="shared" si="600"/>
        <v>2020</v>
      </c>
      <c r="B19193" s="263" t="s">
        <v>2228</v>
      </c>
      <c r="C19193" s="264" t="s">
        <v>138</v>
      </c>
      <c r="D19193" s="74" t="str">
        <f t="shared" si="599"/>
        <v>jun/2020</v>
      </c>
      <c r="E19193" s="267">
        <v>44011</v>
      </c>
      <c r="F19193" s="285">
        <v>894362</v>
      </c>
      <c r="G19193" s="325" t="s">
        <v>2229</v>
      </c>
      <c r="H19193" s="273" t="s">
        <v>5696</v>
      </c>
      <c r="I19193" s="273" t="s">
        <v>2182</v>
      </c>
      <c r="J19193" s="268">
        <v>-373.8</v>
      </c>
      <c r="K19193" s="83" t="str">
        <f>IFERROR(IFERROR(VLOOKUP(I19193,'DE-PARA'!B:D,3,0),VLOOKUP(I19193,'DE-PARA'!C:D,2,0)),"NÃO ENCONTRADO")</f>
        <v>Materiais</v>
      </c>
      <c r="L19193" s="50" t="str">
        <f>VLOOKUP(K19193,'Base -Receita-Despesa'!$B:$AS,1,FALSE)</f>
        <v>Materiais</v>
      </c>
    </row>
    <row r="19194" spans="1:12" x14ac:dyDescent="0.3">
      <c r="A19194" s="82" t="str">
        <f t="shared" si="600"/>
        <v>2020</v>
      </c>
      <c r="B19194" s="263" t="s">
        <v>2228</v>
      </c>
      <c r="C19194" s="264" t="s">
        <v>138</v>
      </c>
      <c r="D19194" s="74" t="str">
        <f t="shared" si="599"/>
        <v>jun/2020</v>
      </c>
      <c r="E19194" s="267">
        <v>44011</v>
      </c>
      <c r="F19194" s="285">
        <v>2815031</v>
      </c>
      <c r="G19194" s="325" t="s">
        <v>2229</v>
      </c>
      <c r="H19194" s="273" t="s">
        <v>5175</v>
      </c>
      <c r="I19194" s="273" t="s">
        <v>145</v>
      </c>
      <c r="J19194" s="268">
        <v>-432.5</v>
      </c>
      <c r="K19194" s="83" t="str">
        <f>IFERROR(IFERROR(VLOOKUP(I19194,'DE-PARA'!B:D,3,0),VLOOKUP(I19194,'DE-PARA'!C:D,2,0)),"NÃO ENCONTRADO")</f>
        <v>Serviços</v>
      </c>
      <c r="L19194" s="50" t="str">
        <f>VLOOKUP(K19194,'Base -Receita-Despesa'!$B:$AS,1,FALSE)</f>
        <v>Serviços</v>
      </c>
    </row>
    <row r="19195" spans="1:12" x14ac:dyDescent="0.3">
      <c r="A19195" s="82" t="str">
        <f t="shared" si="600"/>
        <v>2020</v>
      </c>
      <c r="B19195" s="263" t="s">
        <v>2228</v>
      </c>
      <c r="C19195" s="264" t="s">
        <v>138</v>
      </c>
      <c r="D19195" s="74" t="str">
        <f t="shared" si="599"/>
        <v>jun/2020</v>
      </c>
      <c r="E19195" s="267">
        <v>44011</v>
      </c>
      <c r="F19195" s="324">
        <v>1.26025E+16</v>
      </c>
      <c r="G19195" s="325" t="s">
        <v>2229</v>
      </c>
      <c r="H19195" s="273" t="s">
        <v>2586</v>
      </c>
      <c r="I19195" s="273" t="s">
        <v>540</v>
      </c>
      <c r="J19195" s="268">
        <v>-155.31</v>
      </c>
      <c r="K19195" s="83" t="str">
        <f>IFERROR(IFERROR(VLOOKUP(I19195,'DE-PARA'!B:D,3,0),VLOOKUP(I19195,'DE-PARA'!C:D,2,0)),"NÃO ENCONTRADO")</f>
        <v>Tributos, Taxas e Contribuições</v>
      </c>
      <c r="L19195" s="50" t="str">
        <f>VLOOKUP(K19195,'Base -Receita-Despesa'!$B:$AS,1,FALSE)</f>
        <v>Tributos, Taxas e Contribuições</v>
      </c>
    </row>
    <row r="19196" spans="1:12" x14ac:dyDescent="0.3">
      <c r="A19196" s="82" t="str">
        <f t="shared" si="600"/>
        <v>2020</v>
      </c>
      <c r="B19196" s="263" t="s">
        <v>2228</v>
      </c>
      <c r="C19196" s="264" t="s">
        <v>138</v>
      </c>
      <c r="D19196" s="74" t="str">
        <f t="shared" si="599"/>
        <v>jun/2020</v>
      </c>
      <c r="E19196" s="267">
        <v>44011</v>
      </c>
      <c r="F19196" s="285">
        <v>900</v>
      </c>
      <c r="G19196" s="325" t="s">
        <v>2229</v>
      </c>
      <c r="H19196" s="273" t="s">
        <v>5647</v>
      </c>
      <c r="I19196" s="273" t="s">
        <v>157</v>
      </c>
      <c r="J19196" s="269">
        <v>-1860</v>
      </c>
      <c r="K19196" s="83" t="str">
        <f>IFERROR(IFERROR(VLOOKUP(I19196,'DE-PARA'!B:D,3,0),VLOOKUP(I19196,'DE-PARA'!C:D,2,0)),"NÃO ENCONTRADO")</f>
        <v>Materiais</v>
      </c>
      <c r="L19196" s="50" t="str">
        <f>VLOOKUP(K19196,'Base -Receita-Despesa'!$B:$AS,1,FALSE)</f>
        <v>Materiais</v>
      </c>
    </row>
    <row r="19197" spans="1:12" x14ac:dyDescent="0.3">
      <c r="A19197" s="82" t="str">
        <f t="shared" si="600"/>
        <v>2020</v>
      </c>
      <c r="B19197" s="263" t="s">
        <v>2228</v>
      </c>
      <c r="C19197" s="264" t="s">
        <v>138</v>
      </c>
      <c r="D19197" s="74" t="str">
        <f t="shared" si="599"/>
        <v>jun/2020</v>
      </c>
      <c r="E19197" s="267">
        <v>44011</v>
      </c>
      <c r="F19197" s="285">
        <v>144</v>
      </c>
      <c r="G19197" s="325" t="s">
        <v>2229</v>
      </c>
      <c r="H19197" s="273" t="s">
        <v>5709</v>
      </c>
      <c r="I19197" s="273" t="s">
        <v>2182</v>
      </c>
      <c r="J19197" s="268">
        <v>-975</v>
      </c>
      <c r="K19197" s="83" t="str">
        <f>IFERROR(IFERROR(VLOOKUP(I19197,'DE-PARA'!B:D,3,0),VLOOKUP(I19197,'DE-PARA'!C:D,2,0)),"NÃO ENCONTRADO")</f>
        <v>Materiais</v>
      </c>
      <c r="L19197" s="50" t="str">
        <f>VLOOKUP(K19197,'Base -Receita-Despesa'!$B:$AS,1,FALSE)</f>
        <v>Materiais</v>
      </c>
    </row>
    <row r="19198" spans="1:12" x14ac:dyDescent="0.3">
      <c r="A19198" s="82" t="str">
        <f t="shared" si="600"/>
        <v>2020</v>
      </c>
      <c r="B19198" s="263" t="s">
        <v>2228</v>
      </c>
      <c r="C19198" s="264" t="s">
        <v>138</v>
      </c>
      <c r="D19198" s="74" t="str">
        <f t="shared" si="599"/>
        <v>jun/2020</v>
      </c>
      <c r="E19198" s="267">
        <v>44011</v>
      </c>
      <c r="F19198" s="285">
        <v>13935</v>
      </c>
      <c r="G19198" s="325" t="s">
        <v>2229</v>
      </c>
      <c r="H19198" s="273" t="s">
        <v>5710</v>
      </c>
      <c r="I19198" s="283" t="s">
        <v>2183</v>
      </c>
      <c r="J19198" s="268">
        <v>-660</v>
      </c>
      <c r="K19198" s="83" t="str">
        <f>IFERROR(IFERROR(VLOOKUP(I19198,'DE-PARA'!B:D,3,0),VLOOKUP(I19198,'DE-PARA'!C:D,2,0)),"NÃO ENCONTRADO")</f>
        <v>Materiais</v>
      </c>
      <c r="L19198" s="50" t="str">
        <f>VLOOKUP(K19198,'Base -Receita-Despesa'!$B:$AS,1,FALSE)</f>
        <v>Materiais</v>
      </c>
    </row>
    <row r="19199" spans="1:12" x14ac:dyDescent="0.3">
      <c r="A19199" s="82" t="str">
        <f t="shared" si="600"/>
        <v>2020</v>
      </c>
      <c r="B19199" s="263" t="s">
        <v>2228</v>
      </c>
      <c r="C19199" s="264" t="s">
        <v>138</v>
      </c>
      <c r="D19199" s="74" t="str">
        <f t="shared" si="599"/>
        <v>jun/2020</v>
      </c>
      <c r="E19199" s="267">
        <v>44011</v>
      </c>
      <c r="F19199" s="285">
        <v>2201</v>
      </c>
      <c r="G19199" s="325" t="s">
        <v>2229</v>
      </c>
      <c r="H19199" s="273" t="s">
        <v>5456</v>
      </c>
      <c r="I19199" s="273" t="s">
        <v>200</v>
      </c>
      <c r="J19199" s="278">
        <v>-9894</v>
      </c>
      <c r="K19199" s="83" t="str">
        <f>IFERROR(IFERROR(VLOOKUP(I19199,'DE-PARA'!B:D,3,0),VLOOKUP(I19199,'DE-PARA'!C:D,2,0)),"NÃO ENCONTRADO")</f>
        <v>Serviços</v>
      </c>
      <c r="L19199" s="50" t="str">
        <f>VLOOKUP(K19199,'Base -Receita-Despesa'!$B:$AS,1,FALSE)</f>
        <v>Serviços</v>
      </c>
    </row>
    <row r="19200" spans="1:12" x14ac:dyDescent="0.3">
      <c r="A19200" s="82" t="str">
        <f t="shared" si="600"/>
        <v>2020</v>
      </c>
      <c r="B19200" s="263" t="s">
        <v>2228</v>
      </c>
      <c r="C19200" s="264" t="s">
        <v>138</v>
      </c>
      <c r="D19200" s="74" t="str">
        <f t="shared" si="599"/>
        <v>jun/2020</v>
      </c>
      <c r="E19200" s="267">
        <v>44011</v>
      </c>
      <c r="F19200" s="285">
        <v>2283</v>
      </c>
      <c r="G19200" s="285" t="s">
        <v>2229</v>
      </c>
      <c r="H19200" s="273" t="s">
        <v>5456</v>
      </c>
      <c r="I19200" s="273" t="s">
        <v>200</v>
      </c>
      <c r="J19200" s="278">
        <v>-9651.5</v>
      </c>
      <c r="K19200" s="83" t="str">
        <f>IFERROR(IFERROR(VLOOKUP(I19200,'DE-PARA'!B:D,3,0),VLOOKUP(I19200,'DE-PARA'!C:D,2,0)),"NÃO ENCONTRADO")</f>
        <v>Serviços</v>
      </c>
      <c r="L19200" s="50" t="str">
        <f>VLOOKUP(K19200,'Base -Receita-Despesa'!$B:$AS,1,FALSE)</f>
        <v>Serviços</v>
      </c>
    </row>
    <row r="19201" spans="1:12" x14ac:dyDescent="0.3">
      <c r="A19201" s="82" t="str">
        <f t="shared" si="600"/>
        <v>2020</v>
      </c>
      <c r="B19201" s="263" t="s">
        <v>2228</v>
      </c>
      <c r="C19201" s="264" t="s">
        <v>138</v>
      </c>
      <c r="D19201" s="74" t="str">
        <f t="shared" si="599"/>
        <v>jun/2020</v>
      </c>
      <c r="E19201" s="267">
        <v>44011</v>
      </c>
      <c r="F19201" s="285" t="s">
        <v>1261</v>
      </c>
      <c r="G19201" s="285" t="s">
        <v>2229</v>
      </c>
      <c r="H19201" s="268" t="s">
        <v>879</v>
      </c>
      <c r="I19201" s="268" t="s">
        <v>135</v>
      </c>
      <c r="J19201" s="268">
        <v>-10</v>
      </c>
      <c r="K19201" s="83" t="str">
        <f>IFERROR(IFERROR(VLOOKUP(I19201,'DE-PARA'!B:D,3,0),VLOOKUP(I19201,'DE-PARA'!C:D,2,0)),"NÃO ENCONTRADO")</f>
        <v>Outras Saídas</v>
      </c>
      <c r="L19201" s="50" t="str">
        <f>VLOOKUP(K19201,'Base -Receita-Despesa'!$B:$AS,1,FALSE)</f>
        <v>Outras Saídas</v>
      </c>
    </row>
    <row r="19202" spans="1:12" x14ac:dyDescent="0.3">
      <c r="A19202" s="82" t="str">
        <f t="shared" si="600"/>
        <v>2020</v>
      </c>
      <c r="B19202" s="263" t="s">
        <v>2228</v>
      </c>
      <c r="C19202" s="264" t="s">
        <v>138</v>
      </c>
      <c r="D19202" s="74" t="str">
        <f t="shared" si="599"/>
        <v>jun/2020</v>
      </c>
      <c r="E19202" s="267">
        <v>44011</v>
      </c>
      <c r="F19202" s="285" t="s">
        <v>1261</v>
      </c>
      <c r="G19202" s="285" t="s">
        <v>2229</v>
      </c>
      <c r="H19202" s="268" t="s">
        <v>879</v>
      </c>
      <c r="I19202" s="268" t="s">
        <v>135</v>
      </c>
      <c r="J19202" s="268">
        <v>-10</v>
      </c>
      <c r="K19202" s="83" t="str">
        <f>IFERROR(IFERROR(VLOOKUP(I19202,'DE-PARA'!B:D,3,0),VLOOKUP(I19202,'DE-PARA'!C:D,2,0)),"NÃO ENCONTRADO")</f>
        <v>Outras Saídas</v>
      </c>
      <c r="L19202" s="50" t="str">
        <f>VLOOKUP(K19202,'Base -Receita-Despesa'!$B:$AS,1,FALSE)</f>
        <v>Outras Saídas</v>
      </c>
    </row>
    <row r="19203" spans="1:12" x14ac:dyDescent="0.3">
      <c r="A19203" s="82" t="str">
        <f t="shared" si="600"/>
        <v>2020</v>
      </c>
      <c r="B19203" s="263" t="s">
        <v>2228</v>
      </c>
      <c r="C19203" s="264" t="s">
        <v>138</v>
      </c>
      <c r="D19203" s="74" t="str">
        <f t="shared" si="599"/>
        <v>jun/2020</v>
      </c>
      <c r="E19203" s="267">
        <v>44011</v>
      </c>
      <c r="F19203" s="285" t="s">
        <v>1261</v>
      </c>
      <c r="G19203" s="285" t="s">
        <v>2229</v>
      </c>
      <c r="H19203" s="268" t="s">
        <v>879</v>
      </c>
      <c r="I19203" s="268" t="s">
        <v>135</v>
      </c>
      <c r="J19203" s="268">
        <v>-10</v>
      </c>
      <c r="K19203" s="83" t="str">
        <f>IFERROR(IFERROR(VLOOKUP(I19203,'DE-PARA'!B:D,3,0),VLOOKUP(I19203,'DE-PARA'!C:D,2,0)),"NÃO ENCONTRADO")</f>
        <v>Outras Saídas</v>
      </c>
      <c r="L19203" s="50" t="str">
        <f>VLOOKUP(K19203,'Base -Receita-Despesa'!$B:$AS,1,FALSE)</f>
        <v>Outras Saídas</v>
      </c>
    </row>
    <row r="19204" spans="1:12" x14ac:dyDescent="0.3">
      <c r="A19204" s="82" t="str">
        <f t="shared" si="600"/>
        <v>2020</v>
      </c>
      <c r="B19204" s="263" t="s">
        <v>2228</v>
      </c>
      <c r="C19204" s="264" t="s">
        <v>138</v>
      </c>
      <c r="D19204" s="74" t="str">
        <f t="shared" ref="D19204:D19267" si="601">TEXT(E19204,"mmm/aaaa")</f>
        <v>jun/2020</v>
      </c>
      <c r="E19204" s="267">
        <v>44011</v>
      </c>
      <c r="F19204" s="285" t="s">
        <v>1261</v>
      </c>
      <c r="G19204" s="285" t="s">
        <v>2229</v>
      </c>
      <c r="H19204" s="268" t="s">
        <v>879</v>
      </c>
      <c r="I19204" s="268" t="s">
        <v>135</v>
      </c>
      <c r="J19204" s="268">
        <v>-10</v>
      </c>
      <c r="K19204" s="83" t="str">
        <f>IFERROR(IFERROR(VLOOKUP(I19204,'DE-PARA'!B:D,3,0),VLOOKUP(I19204,'DE-PARA'!C:D,2,0)),"NÃO ENCONTRADO")</f>
        <v>Outras Saídas</v>
      </c>
      <c r="L19204" s="50" t="str">
        <f>VLOOKUP(K19204,'Base -Receita-Despesa'!$B:$AS,1,FALSE)</f>
        <v>Outras Saídas</v>
      </c>
    </row>
    <row r="19205" spans="1:12" x14ac:dyDescent="0.3">
      <c r="A19205" s="82" t="str">
        <f t="shared" si="600"/>
        <v>2020</v>
      </c>
      <c r="B19205" s="263" t="s">
        <v>2228</v>
      </c>
      <c r="C19205" s="264" t="s">
        <v>138</v>
      </c>
      <c r="D19205" s="74" t="str">
        <f t="shared" si="601"/>
        <v>jun/2020</v>
      </c>
      <c r="E19205" s="267">
        <v>44011</v>
      </c>
      <c r="F19205" s="285" t="s">
        <v>131</v>
      </c>
      <c r="G19205" s="325" t="s">
        <v>2229</v>
      </c>
      <c r="H19205" s="273" t="s">
        <v>5711</v>
      </c>
      <c r="I19205" s="273" t="s">
        <v>133</v>
      </c>
      <c r="J19205" s="269">
        <v>-2019.23</v>
      </c>
      <c r="K19205" s="83" t="str">
        <f>IFERROR(IFERROR(VLOOKUP(I19205,'DE-PARA'!B:D,3,0),VLOOKUP(I19205,'DE-PARA'!C:D,2,0)),"NÃO ENCONTRADO")</f>
        <v>Pessoal</v>
      </c>
      <c r="L19205" s="50" t="str">
        <f>VLOOKUP(K19205,'Base -Receita-Despesa'!$B:$AS,1,FALSE)</f>
        <v>Pessoal</v>
      </c>
    </row>
    <row r="19206" spans="1:12" x14ac:dyDescent="0.3">
      <c r="A19206" s="82" t="str">
        <f t="shared" si="600"/>
        <v>2020</v>
      </c>
      <c r="B19206" s="263" t="s">
        <v>2240</v>
      </c>
      <c r="C19206" s="264" t="s">
        <v>138</v>
      </c>
      <c r="D19206" s="74" t="str">
        <f t="shared" si="601"/>
        <v>jun/2020</v>
      </c>
      <c r="E19206" s="267">
        <v>44011</v>
      </c>
      <c r="F19206" s="285" t="s">
        <v>5127</v>
      </c>
      <c r="G19206" s="285" t="s">
        <v>2229</v>
      </c>
      <c r="H19206" s="268" t="s">
        <v>2251</v>
      </c>
      <c r="I19206" s="268" t="s">
        <v>126</v>
      </c>
      <c r="J19206" s="287">
        <v>-500000</v>
      </c>
      <c r="K19206" s="83" t="str">
        <f>IFERROR(IFERROR(VLOOKUP(I19206,'DE-PARA'!B:D,3,0),VLOOKUP(I19206,'DE-PARA'!C:D,2,0)),"NÃO ENCONTRADO")</f>
        <v>TEV – Transferências Entre Contas (Entradas)</v>
      </c>
      <c r="L19206" s="50" t="str">
        <f>VLOOKUP(K19206,'Base -Receita-Despesa'!$B:$AS,1,FALSE)</f>
        <v>TEV – Transferências Entre Contas (Entradas)</v>
      </c>
    </row>
    <row r="19207" spans="1:12" x14ac:dyDescent="0.3">
      <c r="A19207" s="82" t="str">
        <f t="shared" si="600"/>
        <v>2020</v>
      </c>
      <c r="B19207" s="263" t="s">
        <v>2240</v>
      </c>
      <c r="C19207" s="264" t="s">
        <v>138</v>
      </c>
      <c r="D19207" s="74" t="str">
        <f t="shared" si="601"/>
        <v>jun/2020</v>
      </c>
      <c r="E19207" s="267">
        <v>44011</v>
      </c>
      <c r="F19207" s="285" t="s">
        <v>3133</v>
      </c>
      <c r="G19207" s="285" t="s">
        <v>2229</v>
      </c>
      <c r="H19207" s="268" t="s">
        <v>1071</v>
      </c>
      <c r="I19207" s="268" t="s">
        <v>2237</v>
      </c>
      <c r="J19207" s="287">
        <v>500000</v>
      </c>
      <c r="K19207" s="83" t="str">
        <f>IFERROR(IFERROR(VLOOKUP(I19207,'DE-PARA'!B:D,3,0),VLOOKUP(I19207,'DE-PARA'!C:D,2,0)),"NÃO ENCONTRADO")</f>
        <v>Entrada Conta Aplicação (+)</v>
      </c>
      <c r="L19207" s="50" t="str">
        <f>VLOOKUP(K19207,'Base -Receita-Despesa'!$B:$AS,1,FALSE)</f>
        <v>ENTRADA CONTA APLICAÇÃO (+)</v>
      </c>
    </row>
    <row r="19208" spans="1:12" x14ac:dyDescent="0.3">
      <c r="A19208" s="82" t="str">
        <f t="shared" si="600"/>
        <v>2020</v>
      </c>
      <c r="B19208" s="263" t="s">
        <v>2228</v>
      </c>
      <c r="C19208" s="264" t="s">
        <v>138</v>
      </c>
      <c r="D19208" s="74" t="str">
        <f t="shared" si="601"/>
        <v>jun/2020</v>
      </c>
      <c r="E19208" s="267">
        <v>44012</v>
      </c>
      <c r="F19208" s="285" t="s">
        <v>1267</v>
      </c>
      <c r="G19208" s="285" t="s">
        <v>2229</v>
      </c>
      <c r="H19208" s="268" t="s">
        <v>5712</v>
      </c>
      <c r="I19208" s="268" t="s">
        <v>160</v>
      </c>
      <c r="J19208" s="268">
        <v>80.790000000000006</v>
      </c>
      <c r="K19208" s="83" t="str">
        <f>IFERROR(IFERROR(VLOOKUP(I19208,'DE-PARA'!B:D,3,0),VLOOKUP(I19208,'DE-PARA'!C:D,2,0)),"NÃO ENCONTRADO")</f>
        <v>Outras Saídas</v>
      </c>
      <c r="L19208" s="50" t="str">
        <f>VLOOKUP(K19208,'Base -Receita-Despesa'!$B:$AS,1,FALSE)</f>
        <v>Outras Saídas</v>
      </c>
    </row>
    <row r="19209" spans="1:12" x14ac:dyDescent="0.3">
      <c r="A19209" s="82" t="str">
        <f t="shared" si="600"/>
        <v>2020</v>
      </c>
      <c r="B19209" s="263" t="s">
        <v>2228</v>
      </c>
      <c r="C19209" s="264" t="s">
        <v>138</v>
      </c>
      <c r="D19209" s="74" t="str">
        <f t="shared" si="601"/>
        <v>jun/2020</v>
      </c>
      <c r="E19209" s="267">
        <v>44012</v>
      </c>
      <c r="F19209" s="285">
        <v>5488</v>
      </c>
      <c r="G19209" s="285" t="s">
        <v>2229</v>
      </c>
      <c r="H19209" s="268" t="s">
        <v>5713</v>
      </c>
      <c r="I19209" s="268" t="s">
        <v>2182</v>
      </c>
      <c r="J19209" s="269">
        <v>-3200</v>
      </c>
      <c r="K19209" s="83" t="str">
        <f>IFERROR(IFERROR(VLOOKUP(I19209,'DE-PARA'!B:D,3,0),VLOOKUP(I19209,'DE-PARA'!C:D,2,0)),"NÃO ENCONTRADO")</f>
        <v>Materiais</v>
      </c>
      <c r="L19209" s="50" t="str">
        <f>VLOOKUP(K19209,'Base -Receita-Despesa'!$B:$AS,1,FALSE)</f>
        <v>Materiais</v>
      </c>
    </row>
    <row r="19210" spans="1:12" x14ac:dyDescent="0.3">
      <c r="A19210" s="82" t="str">
        <f t="shared" si="600"/>
        <v>2020</v>
      </c>
      <c r="B19210" s="263" t="s">
        <v>2228</v>
      </c>
      <c r="C19210" s="264" t="s">
        <v>138</v>
      </c>
      <c r="D19210" s="74" t="str">
        <f t="shared" si="601"/>
        <v>jun/2020</v>
      </c>
      <c r="E19210" s="267">
        <v>44012</v>
      </c>
      <c r="F19210" s="285">
        <v>20994</v>
      </c>
      <c r="G19210" s="325" t="s">
        <v>2229</v>
      </c>
      <c r="H19210" s="273" t="s">
        <v>4876</v>
      </c>
      <c r="I19210" s="273" t="s">
        <v>2204</v>
      </c>
      <c r="J19210" s="269">
        <v>-3073</v>
      </c>
      <c r="K19210" s="83" t="str">
        <f>IFERROR(IFERROR(VLOOKUP(I19210,'DE-PARA'!B:D,3,0),VLOOKUP(I19210,'DE-PARA'!C:D,2,0)),"NÃO ENCONTRADO")</f>
        <v>Serviços</v>
      </c>
      <c r="L19210" s="50" t="str">
        <f>VLOOKUP(K19210,'Base -Receita-Despesa'!$B:$AS,1,FALSE)</f>
        <v>Serviços</v>
      </c>
    </row>
    <row r="19211" spans="1:12" x14ac:dyDescent="0.3">
      <c r="A19211" s="82" t="str">
        <f t="shared" si="600"/>
        <v>2020</v>
      </c>
      <c r="B19211" s="263" t="s">
        <v>2228</v>
      </c>
      <c r="C19211" s="264" t="s">
        <v>138</v>
      </c>
      <c r="D19211" s="74" t="str">
        <f t="shared" si="601"/>
        <v>jun/2020</v>
      </c>
      <c r="E19211" s="267">
        <v>44012</v>
      </c>
      <c r="F19211" s="285">
        <v>7891</v>
      </c>
      <c r="G19211" s="325" t="s">
        <v>2229</v>
      </c>
      <c r="H19211" s="273" t="s">
        <v>4691</v>
      </c>
      <c r="I19211" s="273" t="s">
        <v>2207</v>
      </c>
      <c r="J19211" s="269">
        <v>-3500</v>
      </c>
      <c r="K19211" s="83" t="str">
        <f>IFERROR(IFERROR(VLOOKUP(I19211,'DE-PARA'!B:D,3,0),VLOOKUP(I19211,'DE-PARA'!C:D,2,0)),"NÃO ENCONTRADO")</f>
        <v>Serviços</v>
      </c>
      <c r="L19211" s="50" t="str">
        <f>VLOOKUP(K19211,'Base -Receita-Despesa'!$B:$AS,1,FALSE)</f>
        <v>Serviços</v>
      </c>
    </row>
    <row r="19212" spans="1:12" x14ac:dyDescent="0.3">
      <c r="A19212" s="82" t="str">
        <f t="shared" si="600"/>
        <v>2020</v>
      </c>
      <c r="B19212" s="263" t="s">
        <v>2228</v>
      </c>
      <c r="C19212" s="264" t="s">
        <v>138</v>
      </c>
      <c r="D19212" s="74" t="str">
        <f t="shared" si="601"/>
        <v>jun/2020</v>
      </c>
      <c r="E19212" s="267">
        <v>44012</v>
      </c>
      <c r="F19212" s="285">
        <v>75673</v>
      </c>
      <c r="G19212" s="325" t="s">
        <v>2229</v>
      </c>
      <c r="H19212" s="273" t="s">
        <v>5714</v>
      </c>
      <c r="I19212" s="273" t="s">
        <v>2181</v>
      </c>
      <c r="J19212" s="273">
        <v>-145.30000000000001</v>
      </c>
      <c r="K19212" s="83" t="str">
        <f>IFERROR(IFERROR(VLOOKUP(I19212,'DE-PARA'!B:D,3,0),VLOOKUP(I19212,'DE-PARA'!C:D,2,0)),"NÃO ENCONTRADO")</f>
        <v>Materiais</v>
      </c>
      <c r="L19212" s="50" t="str">
        <f>VLOOKUP(K19212,'Base -Receita-Despesa'!$B:$AS,1,FALSE)</f>
        <v>Materiais</v>
      </c>
    </row>
    <row r="19213" spans="1:12" x14ac:dyDescent="0.3">
      <c r="A19213" s="82" t="str">
        <f t="shared" si="600"/>
        <v>2020</v>
      </c>
      <c r="B19213" s="263" t="s">
        <v>2228</v>
      </c>
      <c r="C19213" s="264" t="s">
        <v>138</v>
      </c>
      <c r="D19213" s="74" t="str">
        <f t="shared" si="601"/>
        <v>jun/2020</v>
      </c>
      <c r="E19213" s="267">
        <v>44012</v>
      </c>
      <c r="F19213" s="285">
        <v>75674</v>
      </c>
      <c r="G19213" s="325" t="s">
        <v>2229</v>
      </c>
      <c r="H19213" s="273" t="s">
        <v>5714</v>
      </c>
      <c r="I19213" s="273" t="s">
        <v>2181</v>
      </c>
      <c r="J19213" s="278">
        <v>-3480</v>
      </c>
      <c r="K19213" s="83" t="str">
        <f>IFERROR(IFERROR(VLOOKUP(I19213,'DE-PARA'!B:D,3,0),VLOOKUP(I19213,'DE-PARA'!C:D,2,0)),"NÃO ENCONTRADO")</f>
        <v>Materiais</v>
      </c>
      <c r="L19213" s="50" t="str">
        <f>VLOOKUP(K19213,'Base -Receita-Despesa'!$B:$AS,1,FALSE)</f>
        <v>Materiais</v>
      </c>
    </row>
    <row r="19214" spans="1:12" x14ac:dyDescent="0.3">
      <c r="A19214" s="82" t="str">
        <f t="shared" si="600"/>
        <v>2020</v>
      </c>
      <c r="B19214" s="263" t="s">
        <v>2228</v>
      </c>
      <c r="C19214" s="264" t="s">
        <v>138</v>
      </c>
      <c r="D19214" s="74" t="str">
        <f t="shared" si="601"/>
        <v>jun/2020</v>
      </c>
      <c r="E19214" s="267">
        <v>44012</v>
      </c>
      <c r="F19214" s="285" t="s">
        <v>1261</v>
      </c>
      <c r="G19214" s="285" t="s">
        <v>2229</v>
      </c>
      <c r="H19214" s="268" t="s">
        <v>879</v>
      </c>
      <c r="I19214" s="268" t="s">
        <v>135</v>
      </c>
      <c r="J19214" s="268">
        <v>-10</v>
      </c>
      <c r="K19214" s="83" t="str">
        <f>IFERROR(IFERROR(VLOOKUP(I19214,'DE-PARA'!B:D,3,0),VLOOKUP(I19214,'DE-PARA'!C:D,2,0)),"NÃO ENCONTRADO")</f>
        <v>Outras Saídas</v>
      </c>
      <c r="L19214" s="50" t="str">
        <f>VLOOKUP(K19214,'Base -Receita-Despesa'!$B:$AS,1,FALSE)</f>
        <v>Outras Saídas</v>
      </c>
    </row>
    <row r="19215" spans="1:12" x14ac:dyDescent="0.3">
      <c r="A19215" s="82" t="str">
        <f t="shared" si="600"/>
        <v>2020</v>
      </c>
      <c r="B19215" s="263" t="s">
        <v>2228</v>
      </c>
      <c r="C19215" s="264" t="s">
        <v>138</v>
      </c>
      <c r="D19215" s="74" t="str">
        <f t="shared" si="601"/>
        <v>jun/2020</v>
      </c>
      <c r="E19215" s="267">
        <v>44012</v>
      </c>
      <c r="F19215" s="285" t="s">
        <v>1261</v>
      </c>
      <c r="G19215" s="285" t="s">
        <v>2229</v>
      </c>
      <c r="H19215" s="268" t="s">
        <v>879</v>
      </c>
      <c r="I19215" s="268" t="s">
        <v>135</v>
      </c>
      <c r="J19215" s="268">
        <v>-10</v>
      </c>
      <c r="K19215" s="83" t="str">
        <f>IFERROR(IFERROR(VLOOKUP(I19215,'DE-PARA'!B:D,3,0),VLOOKUP(I19215,'DE-PARA'!C:D,2,0)),"NÃO ENCONTRADO")</f>
        <v>Outras Saídas</v>
      </c>
      <c r="L19215" s="50" t="str">
        <f>VLOOKUP(K19215,'Base -Receita-Despesa'!$B:$AS,1,FALSE)</f>
        <v>Outras Saídas</v>
      </c>
    </row>
    <row r="19216" spans="1:12" x14ac:dyDescent="0.3">
      <c r="A19216" s="82" t="str">
        <f t="shared" si="600"/>
        <v>2020</v>
      </c>
      <c r="B19216" s="263" t="s">
        <v>2228</v>
      </c>
      <c r="C19216" s="264" t="s">
        <v>138</v>
      </c>
      <c r="D19216" s="74" t="str">
        <f t="shared" si="601"/>
        <v>jun/2020</v>
      </c>
      <c r="E19216" s="267">
        <v>44012</v>
      </c>
      <c r="F19216" s="285" t="s">
        <v>1261</v>
      </c>
      <c r="G19216" s="285" t="s">
        <v>2229</v>
      </c>
      <c r="H19216" s="268" t="s">
        <v>879</v>
      </c>
      <c r="I19216" s="268" t="s">
        <v>135</v>
      </c>
      <c r="J19216" s="268">
        <v>-10</v>
      </c>
      <c r="K19216" s="83" t="str">
        <f>IFERROR(IFERROR(VLOOKUP(I19216,'DE-PARA'!B:D,3,0),VLOOKUP(I19216,'DE-PARA'!C:D,2,0)),"NÃO ENCONTRADO")</f>
        <v>Outras Saídas</v>
      </c>
      <c r="L19216" s="50" t="str">
        <f>VLOOKUP(K19216,'Base -Receita-Despesa'!$B:$AS,1,FALSE)</f>
        <v>Outras Saídas</v>
      </c>
    </row>
    <row r="19217" spans="1:12" x14ac:dyDescent="0.3">
      <c r="A19217" s="82" t="str">
        <f t="shared" si="600"/>
        <v>2020</v>
      </c>
      <c r="B19217" s="263" t="s">
        <v>2228</v>
      </c>
      <c r="C19217" s="264" t="s">
        <v>138</v>
      </c>
      <c r="D19217" s="74" t="str">
        <f t="shared" si="601"/>
        <v>jun/2020</v>
      </c>
      <c r="E19217" s="267">
        <v>44012</v>
      </c>
      <c r="F19217" s="285" t="s">
        <v>1261</v>
      </c>
      <c r="G19217" s="285" t="s">
        <v>2229</v>
      </c>
      <c r="H19217" s="268" t="s">
        <v>262</v>
      </c>
      <c r="I19217" s="268" t="s">
        <v>135</v>
      </c>
      <c r="J19217" s="268">
        <v>-9.84</v>
      </c>
      <c r="K19217" s="83" t="str">
        <f>IFERROR(IFERROR(VLOOKUP(I19217,'DE-PARA'!B:D,3,0),VLOOKUP(I19217,'DE-PARA'!C:D,2,0)),"NÃO ENCONTRADO")</f>
        <v>Outras Saídas</v>
      </c>
      <c r="L19217" s="50" t="str">
        <f>VLOOKUP(K19217,'Base -Receita-Despesa'!$B:$AS,1,FALSE)</f>
        <v>Outras Saídas</v>
      </c>
    </row>
    <row r="19218" spans="1:12" x14ac:dyDescent="0.3">
      <c r="A19218" s="82" t="str">
        <f t="shared" si="600"/>
        <v>2020</v>
      </c>
      <c r="B19218" s="263" t="s">
        <v>5091</v>
      </c>
      <c r="C19218" s="264" t="s">
        <v>138</v>
      </c>
      <c r="D19218" s="74" t="str">
        <f t="shared" si="601"/>
        <v>jun/2020</v>
      </c>
      <c r="E19218" s="267">
        <v>44012</v>
      </c>
      <c r="F19218" s="285" t="s">
        <v>5181</v>
      </c>
      <c r="G19218" s="285" t="s">
        <v>2229</v>
      </c>
      <c r="H19218" s="268" t="s">
        <v>5715</v>
      </c>
      <c r="I19218" s="268" t="s">
        <v>2171</v>
      </c>
      <c r="J19218" s="287">
        <v>6817.4</v>
      </c>
      <c r="K19218" s="83" t="str">
        <f>IFERROR(IFERROR(VLOOKUP(I19218,'DE-PARA'!B:D,3,0),VLOOKUP(I19218,'DE-PARA'!C:D,2,0)),"NÃO ENCONTRADO")</f>
        <v>Rendimentos sobre Aplicações Financeiras</v>
      </c>
      <c r="L19218" s="50" t="str">
        <f>VLOOKUP(K19218,'Base -Receita-Despesa'!$B:$AS,1,FALSE)</f>
        <v>Rendimentos sobre Aplicações Financeiras</v>
      </c>
    </row>
    <row r="19219" spans="1:12" x14ac:dyDescent="0.3">
      <c r="A19219" s="82" t="str">
        <f t="shared" si="600"/>
        <v>2020</v>
      </c>
      <c r="B19219" s="263" t="s">
        <v>2228</v>
      </c>
      <c r="C19219" s="264" t="s">
        <v>138</v>
      </c>
      <c r="D19219" s="74" t="str">
        <f t="shared" si="601"/>
        <v>jun/2020</v>
      </c>
      <c r="E19219" s="267">
        <v>44012</v>
      </c>
      <c r="F19219" s="285" t="s">
        <v>5181</v>
      </c>
      <c r="G19219" s="285" t="s">
        <v>2229</v>
      </c>
      <c r="H19219" s="268" t="s">
        <v>5715</v>
      </c>
      <c r="I19219" s="268" t="s">
        <v>2171</v>
      </c>
      <c r="J19219" s="269">
        <v>4772.08</v>
      </c>
      <c r="K19219" s="83" t="str">
        <f>IFERROR(IFERROR(VLOOKUP(I19219,'DE-PARA'!B:D,3,0),VLOOKUP(I19219,'DE-PARA'!C:D,2,0)),"NÃO ENCONTRADO")</f>
        <v>Rendimentos sobre Aplicações Financeiras</v>
      </c>
      <c r="L19219" s="50" t="str">
        <f>VLOOKUP(K19219,'Base -Receita-Despesa'!$B:$AS,1,FALSE)</f>
        <v>Rendimentos sobre Aplicações Financeiras</v>
      </c>
    </row>
    <row r="19220" spans="1:12" x14ac:dyDescent="0.3">
      <c r="A19220" s="82" t="str">
        <f t="shared" si="600"/>
        <v>2020</v>
      </c>
      <c r="B19220" s="263" t="s">
        <v>2228</v>
      </c>
      <c r="C19220" s="264" t="s">
        <v>138</v>
      </c>
      <c r="D19220" s="74" t="str">
        <f t="shared" si="601"/>
        <v>jul/2020</v>
      </c>
      <c r="E19220" s="332">
        <v>44013</v>
      </c>
      <c r="F19220" s="324">
        <v>1.26025E+16</v>
      </c>
      <c r="G19220" s="285" t="s">
        <v>2229</v>
      </c>
      <c r="H19220" s="268" t="s">
        <v>2586</v>
      </c>
      <c r="I19220" s="268" t="s">
        <v>540</v>
      </c>
      <c r="J19220" s="268">
        <v>-170.19</v>
      </c>
      <c r="K19220" s="83" t="str">
        <f>IFERROR(IFERROR(VLOOKUP(I19220,'DE-PARA'!B:D,3,0),VLOOKUP(I19220,'DE-PARA'!C:D,2,0)),"NÃO ENCONTRADO")</f>
        <v>Tributos, Taxas e Contribuições</v>
      </c>
      <c r="L19220" s="50" t="str">
        <f>VLOOKUP(K19220,'Base -Receita-Despesa'!$B:$AS,1,FALSE)</f>
        <v>Tributos, Taxas e Contribuições</v>
      </c>
    </row>
    <row r="19221" spans="1:12" x14ac:dyDescent="0.3">
      <c r="A19221" s="82" t="str">
        <f t="shared" si="600"/>
        <v>2020</v>
      </c>
      <c r="B19221" s="263" t="s">
        <v>2228</v>
      </c>
      <c r="C19221" s="264" t="s">
        <v>138</v>
      </c>
      <c r="D19221" s="74" t="str">
        <f t="shared" si="601"/>
        <v>jul/2020</v>
      </c>
      <c r="E19221" s="332">
        <v>44013</v>
      </c>
      <c r="F19221" s="285">
        <v>122287</v>
      </c>
      <c r="G19221" s="285" t="s">
        <v>2229</v>
      </c>
      <c r="H19221" s="268" t="s">
        <v>2602</v>
      </c>
      <c r="I19221" s="268" t="s">
        <v>2181</v>
      </c>
      <c r="J19221" s="269">
        <v>-3307.75</v>
      </c>
      <c r="K19221" s="83" t="str">
        <f>IFERROR(IFERROR(VLOOKUP(I19221,'DE-PARA'!B:D,3,0),VLOOKUP(I19221,'DE-PARA'!C:D,2,0)),"NÃO ENCONTRADO")</f>
        <v>Materiais</v>
      </c>
      <c r="L19221" s="50" t="str">
        <f>VLOOKUP(K19221,'Base -Receita-Despesa'!$B:$AS,1,FALSE)</f>
        <v>Materiais</v>
      </c>
    </row>
    <row r="19222" spans="1:12" x14ac:dyDescent="0.3">
      <c r="A19222" s="82" t="str">
        <f t="shared" si="600"/>
        <v>2020</v>
      </c>
      <c r="B19222" s="263" t="s">
        <v>2228</v>
      </c>
      <c r="C19222" s="264" t="s">
        <v>138</v>
      </c>
      <c r="D19222" s="74" t="str">
        <f t="shared" si="601"/>
        <v>jul/2020</v>
      </c>
      <c r="E19222" s="332">
        <v>44013</v>
      </c>
      <c r="F19222" s="285">
        <v>1333</v>
      </c>
      <c r="G19222" s="285" t="s">
        <v>2229</v>
      </c>
      <c r="H19222" s="268" t="s">
        <v>5716</v>
      </c>
      <c r="I19222" s="268" t="s">
        <v>157</v>
      </c>
      <c r="J19222" s="269">
        <v>-3208.4</v>
      </c>
      <c r="K19222" s="83" t="str">
        <f>IFERROR(IFERROR(VLOOKUP(I19222,'DE-PARA'!B:D,3,0),VLOOKUP(I19222,'DE-PARA'!C:D,2,0)),"NÃO ENCONTRADO")</f>
        <v>Materiais</v>
      </c>
      <c r="L19222" s="50" t="str">
        <f>VLOOKUP(K19222,'Base -Receita-Despesa'!$B:$AS,1,FALSE)</f>
        <v>Materiais</v>
      </c>
    </row>
    <row r="19223" spans="1:12" x14ac:dyDescent="0.3">
      <c r="A19223" s="82" t="str">
        <f t="shared" si="600"/>
        <v>2020</v>
      </c>
      <c r="B19223" s="263" t="s">
        <v>2228</v>
      </c>
      <c r="C19223" s="264" t="s">
        <v>138</v>
      </c>
      <c r="D19223" s="74" t="str">
        <f t="shared" si="601"/>
        <v>jul/2020</v>
      </c>
      <c r="E19223" s="332">
        <v>44013</v>
      </c>
      <c r="F19223" s="285">
        <v>1334</v>
      </c>
      <c r="G19223" s="285" t="s">
        <v>2229</v>
      </c>
      <c r="H19223" s="268" t="s">
        <v>5716</v>
      </c>
      <c r="I19223" s="268" t="s">
        <v>157</v>
      </c>
      <c r="J19223" s="269">
        <v>-2708.04</v>
      </c>
      <c r="K19223" s="83" t="str">
        <f>IFERROR(IFERROR(VLOOKUP(I19223,'DE-PARA'!B:D,3,0),VLOOKUP(I19223,'DE-PARA'!C:D,2,0)),"NÃO ENCONTRADO")</f>
        <v>Materiais</v>
      </c>
      <c r="L19223" s="50" t="str">
        <f>VLOOKUP(K19223,'Base -Receita-Despesa'!$B:$AS,1,FALSE)</f>
        <v>Materiais</v>
      </c>
    </row>
    <row r="19224" spans="1:12" x14ac:dyDescent="0.3">
      <c r="A19224" s="82" t="str">
        <f t="shared" si="600"/>
        <v>2020</v>
      </c>
      <c r="B19224" s="263" t="s">
        <v>2228</v>
      </c>
      <c r="C19224" s="264" t="s">
        <v>138</v>
      </c>
      <c r="D19224" s="74" t="str">
        <f t="shared" si="601"/>
        <v>jul/2020</v>
      </c>
      <c r="E19224" s="332">
        <v>44013</v>
      </c>
      <c r="F19224" s="285">
        <v>3653</v>
      </c>
      <c r="G19224" s="285" t="s">
        <v>2229</v>
      </c>
      <c r="H19224" s="268" t="s">
        <v>5195</v>
      </c>
      <c r="I19224" s="268" t="s">
        <v>241</v>
      </c>
      <c r="J19224" s="268">
        <v>-374.58</v>
      </c>
      <c r="K19224" s="83" t="str">
        <f>IFERROR(IFERROR(VLOOKUP(I19224,'DE-PARA'!B:D,3,0),VLOOKUP(I19224,'DE-PARA'!C:D,2,0)),"NÃO ENCONTRADO")</f>
        <v>Serviços</v>
      </c>
      <c r="L19224" s="50" t="str">
        <f>VLOOKUP(K19224,'Base -Receita-Despesa'!$B:$AS,1,FALSE)</f>
        <v>Serviços</v>
      </c>
    </row>
    <row r="19225" spans="1:12" x14ac:dyDescent="0.3">
      <c r="A19225" s="82" t="str">
        <f t="shared" si="600"/>
        <v>2020</v>
      </c>
      <c r="B19225" s="263" t="s">
        <v>2228</v>
      </c>
      <c r="C19225" s="264" t="s">
        <v>138</v>
      </c>
      <c r="D19225" s="74" t="str">
        <f t="shared" si="601"/>
        <v>jul/2020</v>
      </c>
      <c r="E19225" s="332">
        <v>44013</v>
      </c>
      <c r="F19225" s="285" t="s">
        <v>1261</v>
      </c>
      <c r="G19225" s="285" t="s">
        <v>2229</v>
      </c>
      <c r="H19225" s="268" t="s">
        <v>262</v>
      </c>
      <c r="I19225" s="268" t="s">
        <v>135</v>
      </c>
      <c r="J19225" s="268">
        <v>-1.23</v>
      </c>
      <c r="K19225" s="83" t="str">
        <f>IFERROR(IFERROR(VLOOKUP(I19225,'DE-PARA'!B:D,3,0),VLOOKUP(I19225,'DE-PARA'!C:D,2,0)),"NÃO ENCONTRADO")</f>
        <v>Outras Saídas</v>
      </c>
      <c r="L19225" s="50" t="str">
        <f>VLOOKUP(K19225,'Base -Receita-Despesa'!$B:$AS,1,FALSE)</f>
        <v>Outras Saídas</v>
      </c>
    </row>
    <row r="19226" spans="1:12" x14ac:dyDescent="0.3">
      <c r="A19226" s="82" t="str">
        <f t="shared" si="600"/>
        <v>2020</v>
      </c>
      <c r="B19226" s="265" t="s">
        <v>2228</v>
      </c>
      <c r="C19226" s="319" t="s">
        <v>138</v>
      </c>
      <c r="D19226" s="74" t="str">
        <f t="shared" si="601"/>
        <v>jul/2020</v>
      </c>
      <c r="E19226" s="333">
        <v>44014</v>
      </c>
      <c r="F19226" s="285">
        <v>541491</v>
      </c>
      <c r="G19226" s="325" t="s">
        <v>2229</v>
      </c>
      <c r="H19226" s="273" t="s">
        <v>339</v>
      </c>
      <c r="I19226" s="273" t="s">
        <v>2182</v>
      </c>
      <c r="J19226" s="269">
        <v>-29500</v>
      </c>
      <c r="K19226" s="83" t="str">
        <f>IFERROR(IFERROR(VLOOKUP(I19226,'DE-PARA'!B:D,3,0),VLOOKUP(I19226,'DE-PARA'!C:D,2,0)),"NÃO ENCONTRADO")</f>
        <v>Materiais</v>
      </c>
      <c r="L19226" s="50" t="str">
        <f>VLOOKUP(K19226,'Base -Receita-Despesa'!$B:$AS,1,FALSE)</f>
        <v>Materiais</v>
      </c>
    </row>
    <row r="19227" spans="1:12" x14ac:dyDescent="0.3">
      <c r="A19227" s="82" t="str">
        <f t="shared" si="600"/>
        <v>2020</v>
      </c>
      <c r="B19227" s="263" t="s">
        <v>2228</v>
      </c>
      <c r="C19227" s="264" t="s">
        <v>138</v>
      </c>
      <c r="D19227" s="74" t="str">
        <f t="shared" si="601"/>
        <v>jul/2020</v>
      </c>
      <c r="E19227" s="332">
        <v>44014</v>
      </c>
      <c r="F19227" s="285">
        <v>38780</v>
      </c>
      <c r="G19227" s="285" t="s">
        <v>2229</v>
      </c>
      <c r="H19227" s="268" t="s">
        <v>5700</v>
      </c>
      <c r="I19227" s="268" t="s">
        <v>2182</v>
      </c>
      <c r="J19227" s="268">
        <v>-750</v>
      </c>
      <c r="K19227" s="83" t="str">
        <f>IFERROR(IFERROR(VLOOKUP(I19227,'DE-PARA'!B:D,3,0),VLOOKUP(I19227,'DE-PARA'!C:D,2,0)),"NÃO ENCONTRADO")</f>
        <v>Materiais</v>
      </c>
      <c r="L19227" s="50" t="str">
        <f>VLOOKUP(K19227,'Base -Receita-Despesa'!$B:$AS,1,FALSE)</f>
        <v>Materiais</v>
      </c>
    </row>
    <row r="19228" spans="1:12" x14ac:dyDescent="0.3">
      <c r="A19228" s="82" t="str">
        <f t="shared" si="600"/>
        <v>2020</v>
      </c>
      <c r="B19228" s="263" t="s">
        <v>2228</v>
      </c>
      <c r="C19228" s="264" t="s">
        <v>138</v>
      </c>
      <c r="D19228" s="74" t="str">
        <f t="shared" si="601"/>
        <v>jul/2020</v>
      </c>
      <c r="E19228" s="332">
        <v>44014</v>
      </c>
      <c r="F19228" s="285" t="s">
        <v>139</v>
      </c>
      <c r="G19228" s="285" t="s">
        <v>2229</v>
      </c>
      <c r="H19228" s="268" t="s">
        <v>542</v>
      </c>
      <c r="I19228" s="268" t="s">
        <v>141</v>
      </c>
      <c r="J19228" s="269">
        <v>-4829.25</v>
      </c>
      <c r="K19228" s="83" t="str">
        <f>IFERROR(IFERROR(VLOOKUP(I19228,'DE-PARA'!B:D,3,0),VLOOKUP(I19228,'DE-PARA'!C:D,2,0)),"NÃO ENCONTRADO")</f>
        <v>Pessoal</v>
      </c>
      <c r="L19228" s="50" t="str">
        <f>VLOOKUP(K19228,'Base -Receita-Despesa'!$B:$AS,1,FALSE)</f>
        <v>Pessoal</v>
      </c>
    </row>
    <row r="19229" spans="1:12" x14ac:dyDescent="0.3">
      <c r="A19229" s="82" t="str">
        <f t="shared" si="600"/>
        <v>2020</v>
      </c>
      <c r="B19229" s="263" t="s">
        <v>2228</v>
      </c>
      <c r="C19229" s="264" t="s">
        <v>138</v>
      </c>
      <c r="D19229" s="74" t="str">
        <f t="shared" si="601"/>
        <v>jul/2020</v>
      </c>
      <c r="E19229" s="332">
        <v>44014</v>
      </c>
      <c r="F19229" s="285" t="s">
        <v>139</v>
      </c>
      <c r="G19229" s="285" t="s">
        <v>2229</v>
      </c>
      <c r="H19229" s="268" t="s">
        <v>5388</v>
      </c>
      <c r="I19229" s="268" t="s">
        <v>141</v>
      </c>
      <c r="J19229" s="269">
        <v>-1055.95</v>
      </c>
      <c r="K19229" s="83" t="str">
        <f>IFERROR(IFERROR(VLOOKUP(I19229,'DE-PARA'!B:D,3,0),VLOOKUP(I19229,'DE-PARA'!C:D,2,0)),"NÃO ENCONTRADO")</f>
        <v>Pessoal</v>
      </c>
      <c r="L19229" s="50" t="str">
        <f>VLOOKUP(K19229,'Base -Receita-Despesa'!$B:$AS,1,FALSE)</f>
        <v>Pessoal</v>
      </c>
    </row>
    <row r="19230" spans="1:12" x14ac:dyDescent="0.3">
      <c r="A19230" s="82" t="str">
        <f t="shared" si="600"/>
        <v>2020</v>
      </c>
      <c r="B19230" s="263" t="s">
        <v>2228</v>
      </c>
      <c r="C19230" s="264" t="s">
        <v>138</v>
      </c>
      <c r="D19230" s="74" t="str">
        <f t="shared" si="601"/>
        <v>jul/2020</v>
      </c>
      <c r="E19230" s="332">
        <v>44014</v>
      </c>
      <c r="F19230" s="285" t="s">
        <v>139</v>
      </c>
      <c r="G19230" s="285" t="s">
        <v>2229</v>
      </c>
      <c r="H19230" s="268" t="s">
        <v>4614</v>
      </c>
      <c r="I19230" s="268" t="s">
        <v>141</v>
      </c>
      <c r="J19230" s="269">
        <v>-1448.05</v>
      </c>
      <c r="K19230" s="83" t="str">
        <f>IFERROR(IFERROR(VLOOKUP(I19230,'DE-PARA'!B:D,3,0),VLOOKUP(I19230,'DE-PARA'!C:D,2,0)),"NÃO ENCONTRADO")</f>
        <v>Pessoal</v>
      </c>
      <c r="L19230" s="50" t="str">
        <f>VLOOKUP(K19230,'Base -Receita-Despesa'!$B:$AS,1,FALSE)</f>
        <v>Pessoal</v>
      </c>
    </row>
    <row r="19231" spans="1:12" x14ac:dyDescent="0.3">
      <c r="A19231" s="82" t="str">
        <f t="shared" si="600"/>
        <v>2020</v>
      </c>
      <c r="B19231" s="263" t="s">
        <v>2228</v>
      </c>
      <c r="C19231" s="264" t="s">
        <v>138</v>
      </c>
      <c r="D19231" s="74" t="str">
        <f t="shared" si="601"/>
        <v>jul/2020</v>
      </c>
      <c r="E19231" s="332">
        <v>44014</v>
      </c>
      <c r="F19231" s="285" t="s">
        <v>139</v>
      </c>
      <c r="G19231" s="285" t="s">
        <v>2229</v>
      </c>
      <c r="H19231" s="268" t="s">
        <v>5651</v>
      </c>
      <c r="I19231" s="268" t="s">
        <v>141</v>
      </c>
      <c r="J19231" s="269">
        <v>-1055.95</v>
      </c>
      <c r="K19231" s="83" t="str">
        <f>IFERROR(IFERROR(VLOOKUP(I19231,'DE-PARA'!B:D,3,0),VLOOKUP(I19231,'DE-PARA'!C:D,2,0)),"NÃO ENCONTRADO")</f>
        <v>Pessoal</v>
      </c>
      <c r="L19231" s="50" t="str">
        <f>VLOOKUP(K19231,'Base -Receita-Despesa'!$B:$AS,1,FALSE)</f>
        <v>Pessoal</v>
      </c>
    </row>
    <row r="19232" spans="1:12" x14ac:dyDescent="0.3">
      <c r="A19232" s="82" t="str">
        <f t="shared" si="600"/>
        <v>2020</v>
      </c>
      <c r="B19232" s="263" t="s">
        <v>2228</v>
      </c>
      <c r="C19232" s="264" t="s">
        <v>138</v>
      </c>
      <c r="D19232" s="74" t="str">
        <f t="shared" si="601"/>
        <v>jul/2020</v>
      </c>
      <c r="E19232" s="332">
        <v>44014</v>
      </c>
      <c r="F19232" s="285" t="s">
        <v>139</v>
      </c>
      <c r="G19232" s="285" t="s">
        <v>2229</v>
      </c>
      <c r="H19232" s="268" t="s">
        <v>5271</v>
      </c>
      <c r="I19232" s="268" t="s">
        <v>141</v>
      </c>
      <c r="J19232" s="269">
        <v>-2081.54</v>
      </c>
      <c r="K19232" s="83" t="str">
        <f>IFERROR(IFERROR(VLOOKUP(I19232,'DE-PARA'!B:D,3,0),VLOOKUP(I19232,'DE-PARA'!C:D,2,0)),"NÃO ENCONTRADO")</f>
        <v>Pessoal</v>
      </c>
      <c r="L19232" s="50" t="str">
        <f>VLOOKUP(K19232,'Base -Receita-Despesa'!$B:$AS,1,FALSE)</f>
        <v>Pessoal</v>
      </c>
    </row>
    <row r="19233" spans="1:12" x14ac:dyDescent="0.3">
      <c r="A19233" s="82" t="str">
        <f t="shared" si="600"/>
        <v>2020</v>
      </c>
      <c r="B19233" s="263" t="s">
        <v>2228</v>
      </c>
      <c r="C19233" s="264" t="s">
        <v>138</v>
      </c>
      <c r="D19233" s="74" t="str">
        <f t="shared" si="601"/>
        <v>jul/2020</v>
      </c>
      <c r="E19233" s="332">
        <v>44014</v>
      </c>
      <c r="F19233" s="285" t="s">
        <v>139</v>
      </c>
      <c r="G19233" s="285" t="s">
        <v>2229</v>
      </c>
      <c r="H19233" s="268" t="s">
        <v>5129</v>
      </c>
      <c r="I19233" s="268" t="s">
        <v>141</v>
      </c>
      <c r="J19233" s="269">
        <v>-2120.7800000000002</v>
      </c>
      <c r="K19233" s="83" t="str">
        <f>IFERROR(IFERROR(VLOOKUP(I19233,'DE-PARA'!B:D,3,0),VLOOKUP(I19233,'DE-PARA'!C:D,2,0)),"NÃO ENCONTRADO")</f>
        <v>Pessoal</v>
      </c>
      <c r="L19233" s="50" t="str">
        <f>VLOOKUP(K19233,'Base -Receita-Despesa'!$B:$AS,1,FALSE)</f>
        <v>Pessoal</v>
      </c>
    </row>
    <row r="19234" spans="1:12" x14ac:dyDescent="0.3">
      <c r="A19234" s="82" t="str">
        <f t="shared" si="600"/>
        <v>2020</v>
      </c>
      <c r="B19234" s="263" t="s">
        <v>2228</v>
      </c>
      <c r="C19234" s="264" t="s">
        <v>138</v>
      </c>
      <c r="D19234" s="74" t="str">
        <f t="shared" si="601"/>
        <v>jul/2020</v>
      </c>
      <c r="E19234" s="332">
        <v>44014</v>
      </c>
      <c r="F19234" s="285" t="s">
        <v>139</v>
      </c>
      <c r="G19234" s="285" t="s">
        <v>2229</v>
      </c>
      <c r="H19234" s="268" t="s">
        <v>5390</v>
      </c>
      <c r="I19234" s="268" t="s">
        <v>141</v>
      </c>
      <c r="J19234" s="269">
        <v>-3171.56</v>
      </c>
      <c r="K19234" s="83" t="str">
        <f>IFERROR(IFERROR(VLOOKUP(I19234,'DE-PARA'!B:D,3,0),VLOOKUP(I19234,'DE-PARA'!C:D,2,0)),"NÃO ENCONTRADO")</f>
        <v>Pessoal</v>
      </c>
      <c r="L19234" s="50" t="str">
        <f>VLOOKUP(K19234,'Base -Receita-Despesa'!$B:$AS,1,FALSE)</f>
        <v>Pessoal</v>
      </c>
    </row>
    <row r="19235" spans="1:12" x14ac:dyDescent="0.3">
      <c r="A19235" s="82" t="str">
        <f t="shared" si="600"/>
        <v>2020</v>
      </c>
      <c r="B19235" s="263" t="s">
        <v>2228</v>
      </c>
      <c r="C19235" s="264" t="s">
        <v>138</v>
      </c>
      <c r="D19235" s="74" t="str">
        <f t="shared" si="601"/>
        <v>jul/2020</v>
      </c>
      <c r="E19235" s="332">
        <v>44014</v>
      </c>
      <c r="F19235" s="285" t="s">
        <v>139</v>
      </c>
      <c r="G19235" s="285" t="s">
        <v>2229</v>
      </c>
      <c r="H19235" s="268" t="s">
        <v>5381</v>
      </c>
      <c r="I19235" s="268" t="s">
        <v>141</v>
      </c>
      <c r="J19235" s="269">
        <v>-1693.73</v>
      </c>
      <c r="K19235" s="83" t="str">
        <f>IFERROR(IFERROR(VLOOKUP(I19235,'DE-PARA'!B:D,3,0),VLOOKUP(I19235,'DE-PARA'!C:D,2,0)),"NÃO ENCONTRADO")</f>
        <v>Pessoal</v>
      </c>
      <c r="L19235" s="50" t="str">
        <f>VLOOKUP(K19235,'Base -Receita-Despesa'!$B:$AS,1,FALSE)</f>
        <v>Pessoal</v>
      </c>
    </row>
    <row r="19236" spans="1:12" x14ac:dyDescent="0.3">
      <c r="A19236" s="82" t="str">
        <f t="shared" si="600"/>
        <v>2020</v>
      </c>
      <c r="B19236" s="263" t="s">
        <v>2228</v>
      </c>
      <c r="C19236" s="264" t="s">
        <v>138</v>
      </c>
      <c r="D19236" s="74" t="str">
        <f t="shared" si="601"/>
        <v>jul/2020</v>
      </c>
      <c r="E19236" s="332">
        <v>44014</v>
      </c>
      <c r="F19236" s="285" t="s">
        <v>139</v>
      </c>
      <c r="G19236" s="285" t="s">
        <v>2229</v>
      </c>
      <c r="H19236" s="268" t="s">
        <v>5391</v>
      </c>
      <c r="I19236" s="268" t="s">
        <v>141</v>
      </c>
      <c r="J19236" s="269">
        <v>-2605.35</v>
      </c>
      <c r="K19236" s="83" t="str">
        <f>IFERROR(IFERROR(VLOOKUP(I19236,'DE-PARA'!B:D,3,0),VLOOKUP(I19236,'DE-PARA'!C:D,2,0)),"NÃO ENCONTRADO")</f>
        <v>Pessoal</v>
      </c>
      <c r="L19236" s="50" t="str">
        <f>VLOOKUP(K19236,'Base -Receita-Despesa'!$B:$AS,1,FALSE)</f>
        <v>Pessoal</v>
      </c>
    </row>
    <row r="19237" spans="1:12" x14ac:dyDescent="0.3">
      <c r="A19237" s="82" t="str">
        <f t="shared" si="600"/>
        <v>2020</v>
      </c>
      <c r="B19237" s="263" t="s">
        <v>2228</v>
      </c>
      <c r="C19237" s="264" t="s">
        <v>138</v>
      </c>
      <c r="D19237" s="74" t="str">
        <f t="shared" si="601"/>
        <v>jul/2020</v>
      </c>
      <c r="E19237" s="332">
        <v>44014</v>
      </c>
      <c r="F19237" s="285" t="s">
        <v>139</v>
      </c>
      <c r="G19237" s="285" t="s">
        <v>2229</v>
      </c>
      <c r="H19237" s="268" t="s">
        <v>5212</v>
      </c>
      <c r="I19237" s="268" t="s">
        <v>141</v>
      </c>
      <c r="J19237" s="269">
        <v>-3312.28</v>
      </c>
      <c r="K19237" s="83" t="str">
        <f>IFERROR(IFERROR(VLOOKUP(I19237,'DE-PARA'!B:D,3,0),VLOOKUP(I19237,'DE-PARA'!C:D,2,0)),"NÃO ENCONTRADO")</f>
        <v>Pessoal</v>
      </c>
      <c r="L19237" s="50" t="str">
        <f>VLOOKUP(K19237,'Base -Receita-Despesa'!$B:$AS,1,FALSE)</f>
        <v>Pessoal</v>
      </c>
    </row>
    <row r="19238" spans="1:12" x14ac:dyDescent="0.3">
      <c r="A19238" s="82" t="str">
        <f t="shared" si="600"/>
        <v>2020</v>
      </c>
      <c r="B19238" s="263" t="s">
        <v>2228</v>
      </c>
      <c r="C19238" s="264" t="s">
        <v>138</v>
      </c>
      <c r="D19238" s="74" t="str">
        <f t="shared" si="601"/>
        <v>jul/2020</v>
      </c>
      <c r="E19238" s="332">
        <v>44014</v>
      </c>
      <c r="F19238" s="285" t="s">
        <v>139</v>
      </c>
      <c r="G19238" s="285" t="s">
        <v>2229</v>
      </c>
      <c r="H19238" s="268" t="s">
        <v>5717</v>
      </c>
      <c r="I19238" s="268" t="s">
        <v>141</v>
      </c>
      <c r="J19238" s="269">
        <v>-289963.37</v>
      </c>
      <c r="K19238" s="83" t="str">
        <f>IFERROR(IFERROR(VLOOKUP(I19238,'DE-PARA'!B:D,3,0),VLOOKUP(I19238,'DE-PARA'!C:D,2,0)),"NÃO ENCONTRADO")</f>
        <v>Pessoal</v>
      </c>
      <c r="L19238" s="50" t="str">
        <f>VLOOKUP(K19238,'Base -Receita-Despesa'!$B:$AS,1,FALSE)</f>
        <v>Pessoal</v>
      </c>
    </row>
    <row r="19239" spans="1:12" x14ac:dyDescent="0.3">
      <c r="A19239" s="82" t="str">
        <f t="shared" si="600"/>
        <v>2020</v>
      </c>
      <c r="B19239" s="263" t="s">
        <v>2228</v>
      </c>
      <c r="C19239" s="264" t="s">
        <v>138</v>
      </c>
      <c r="D19239" s="74" t="str">
        <f t="shared" si="601"/>
        <v>jul/2020</v>
      </c>
      <c r="E19239" s="332">
        <v>44014</v>
      </c>
      <c r="F19239" s="285" t="s">
        <v>1267</v>
      </c>
      <c r="G19239" s="285" t="s">
        <v>2229</v>
      </c>
      <c r="H19239" s="268" t="s">
        <v>5718</v>
      </c>
      <c r="I19239" s="268" t="s">
        <v>160</v>
      </c>
      <c r="J19239" s="269">
        <v>-3000</v>
      </c>
      <c r="K19239" s="83" t="str">
        <f>IFERROR(IFERROR(VLOOKUP(I19239,'DE-PARA'!B:D,3,0),VLOOKUP(I19239,'DE-PARA'!C:D,2,0)),"NÃO ENCONTRADO")</f>
        <v>Outras Saídas</v>
      </c>
      <c r="L19239" s="50" t="str">
        <f>VLOOKUP(K19239,'Base -Receita-Despesa'!$B:$AS,1,FALSE)</f>
        <v>Outras Saídas</v>
      </c>
    </row>
    <row r="19240" spans="1:12" x14ac:dyDescent="0.3">
      <c r="A19240" s="82" t="str">
        <f t="shared" si="600"/>
        <v>2020</v>
      </c>
      <c r="B19240" s="263" t="s">
        <v>2228</v>
      </c>
      <c r="C19240" s="264" t="s">
        <v>138</v>
      </c>
      <c r="D19240" s="74" t="str">
        <f t="shared" si="601"/>
        <v>jul/2020</v>
      </c>
      <c r="E19240" s="332">
        <v>44015</v>
      </c>
      <c r="F19240" s="285" t="s">
        <v>139</v>
      </c>
      <c r="G19240" s="285" t="s">
        <v>2229</v>
      </c>
      <c r="H19240" s="268" t="s">
        <v>5719</v>
      </c>
      <c r="I19240" s="268" t="s">
        <v>141</v>
      </c>
      <c r="J19240" s="268">
        <v>-703.52</v>
      </c>
      <c r="K19240" s="83" t="str">
        <f>IFERROR(IFERROR(VLOOKUP(I19240,'DE-PARA'!B:D,3,0),VLOOKUP(I19240,'DE-PARA'!C:D,2,0)),"NÃO ENCONTRADO")</f>
        <v>Pessoal</v>
      </c>
      <c r="L19240" s="50" t="str">
        <f>VLOOKUP(K19240,'Base -Receita-Despesa'!$B:$AS,1,FALSE)</f>
        <v>Pessoal</v>
      </c>
    </row>
    <row r="19241" spans="1:12" x14ac:dyDescent="0.3">
      <c r="A19241" s="82" t="str">
        <f t="shared" si="600"/>
        <v>2020</v>
      </c>
      <c r="B19241" s="263" t="s">
        <v>2228</v>
      </c>
      <c r="C19241" s="264" t="s">
        <v>138</v>
      </c>
      <c r="D19241" s="74" t="str">
        <f t="shared" si="601"/>
        <v>jul/2020</v>
      </c>
      <c r="E19241" s="332">
        <v>44015</v>
      </c>
      <c r="F19241" s="285" t="s">
        <v>139</v>
      </c>
      <c r="G19241" s="285" t="s">
        <v>2229</v>
      </c>
      <c r="H19241" s="268" t="s">
        <v>5719</v>
      </c>
      <c r="I19241" s="268" t="s">
        <v>141</v>
      </c>
      <c r="J19241" s="268">
        <v>703.52</v>
      </c>
      <c r="K19241" s="83" t="str">
        <f>IFERROR(IFERROR(VLOOKUP(I19241,'DE-PARA'!B:D,3,0),VLOOKUP(I19241,'DE-PARA'!C:D,2,0)),"NÃO ENCONTRADO")</f>
        <v>Pessoal</v>
      </c>
      <c r="L19241" s="50" t="str">
        <f>VLOOKUP(K19241,'Base -Receita-Despesa'!$B:$AS,1,FALSE)</f>
        <v>Pessoal</v>
      </c>
    </row>
    <row r="19242" spans="1:12" x14ac:dyDescent="0.3">
      <c r="A19242" s="82" t="str">
        <f t="shared" ref="A19242:A19305" si="602">IF(K19242="NÃO ENCONTRADO",0,RIGHT(D19242,4))</f>
        <v>2020</v>
      </c>
      <c r="B19242" s="263" t="s">
        <v>2228</v>
      </c>
      <c r="C19242" s="264" t="s">
        <v>138</v>
      </c>
      <c r="D19242" s="74" t="str">
        <f t="shared" si="601"/>
        <v>jul/2020</v>
      </c>
      <c r="E19242" s="334">
        <v>44015</v>
      </c>
      <c r="F19242" s="285" t="s">
        <v>139</v>
      </c>
      <c r="G19242" s="285" t="s">
        <v>2229</v>
      </c>
      <c r="H19242" s="268" t="s">
        <v>5385</v>
      </c>
      <c r="I19242" s="268" t="s">
        <v>141</v>
      </c>
      <c r="J19242" s="269">
        <v>-1397.28</v>
      </c>
      <c r="K19242" s="83" t="str">
        <f>IFERROR(IFERROR(VLOOKUP(I19242,'DE-PARA'!B:D,3,0),VLOOKUP(I19242,'DE-PARA'!C:D,2,0)),"NÃO ENCONTRADO")</f>
        <v>Pessoal</v>
      </c>
      <c r="L19242" s="50" t="str">
        <f>VLOOKUP(K19242,'Base -Receita-Despesa'!$B:$AS,1,FALSE)</f>
        <v>Pessoal</v>
      </c>
    </row>
    <row r="19243" spans="1:12" x14ac:dyDescent="0.3">
      <c r="A19243" s="82" t="str">
        <f t="shared" si="602"/>
        <v>2020</v>
      </c>
      <c r="B19243" s="263" t="s">
        <v>2228</v>
      </c>
      <c r="C19243" s="264" t="s">
        <v>138</v>
      </c>
      <c r="D19243" s="74" t="str">
        <f t="shared" si="601"/>
        <v>jul/2020</v>
      </c>
      <c r="E19243" s="334">
        <v>44015</v>
      </c>
      <c r="F19243" s="285" t="s">
        <v>139</v>
      </c>
      <c r="G19243" s="285" t="s">
        <v>2229</v>
      </c>
      <c r="H19243" s="268" t="s">
        <v>5650</v>
      </c>
      <c r="I19243" s="268" t="s">
        <v>141</v>
      </c>
      <c r="J19243" s="269">
        <v>-1434.4</v>
      </c>
      <c r="K19243" s="83" t="str">
        <f>IFERROR(IFERROR(VLOOKUP(I19243,'DE-PARA'!B:D,3,0),VLOOKUP(I19243,'DE-PARA'!C:D,2,0)),"NÃO ENCONTRADO")</f>
        <v>Pessoal</v>
      </c>
      <c r="L19243" s="50" t="str">
        <f>VLOOKUP(K19243,'Base -Receita-Despesa'!$B:$AS,1,FALSE)</f>
        <v>Pessoal</v>
      </c>
    </row>
    <row r="19244" spans="1:12" x14ac:dyDescent="0.3">
      <c r="A19244" s="82" t="str">
        <f t="shared" si="602"/>
        <v>2020</v>
      </c>
      <c r="B19244" s="263" t="s">
        <v>2228</v>
      </c>
      <c r="C19244" s="264" t="s">
        <v>138</v>
      </c>
      <c r="D19244" s="74" t="str">
        <f t="shared" si="601"/>
        <v>jul/2020</v>
      </c>
      <c r="E19244" s="334">
        <v>44015</v>
      </c>
      <c r="F19244" s="285" t="s">
        <v>139</v>
      </c>
      <c r="G19244" s="285" t="s">
        <v>2229</v>
      </c>
      <c r="H19244" s="268" t="s">
        <v>5386</v>
      </c>
      <c r="I19244" s="268" t="s">
        <v>141</v>
      </c>
      <c r="J19244" s="269">
        <v>-2297.7800000000002</v>
      </c>
      <c r="K19244" s="83" t="str">
        <f>IFERROR(IFERROR(VLOOKUP(I19244,'DE-PARA'!B:D,3,0),VLOOKUP(I19244,'DE-PARA'!C:D,2,0)),"NÃO ENCONTRADO")</f>
        <v>Pessoal</v>
      </c>
      <c r="L19244" s="50" t="str">
        <f>VLOOKUP(K19244,'Base -Receita-Despesa'!$B:$AS,1,FALSE)</f>
        <v>Pessoal</v>
      </c>
    </row>
    <row r="19245" spans="1:12" x14ac:dyDescent="0.3">
      <c r="A19245" s="82" t="str">
        <f t="shared" si="602"/>
        <v>2020</v>
      </c>
      <c r="B19245" s="263" t="s">
        <v>2228</v>
      </c>
      <c r="C19245" s="264" t="s">
        <v>138</v>
      </c>
      <c r="D19245" s="74" t="str">
        <f t="shared" si="601"/>
        <v>jul/2020</v>
      </c>
      <c r="E19245" s="332">
        <v>44015</v>
      </c>
      <c r="F19245" s="285">
        <v>4499</v>
      </c>
      <c r="G19245" s="285" t="s">
        <v>2229</v>
      </c>
      <c r="H19245" s="268" t="s">
        <v>2231</v>
      </c>
      <c r="I19245" s="268" t="s">
        <v>2185</v>
      </c>
      <c r="J19245" s="269">
        <v>-1931</v>
      </c>
      <c r="K19245" s="83" t="str">
        <f>IFERROR(IFERROR(VLOOKUP(I19245,'DE-PARA'!B:D,3,0),VLOOKUP(I19245,'DE-PARA'!C:D,2,0)),"NÃO ENCONTRADO")</f>
        <v>Materiais</v>
      </c>
      <c r="L19245" s="50" t="str">
        <f>VLOOKUP(K19245,'Base -Receita-Despesa'!$B:$AS,1,FALSE)</f>
        <v>Materiais</v>
      </c>
    </row>
    <row r="19246" spans="1:12" x14ac:dyDescent="0.3">
      <c r="A19246" s="82" t="str">
        <f t="shared" si="602"/>
        <v>2020</v>
      </c>
      <c r="B19246" s="263" t="s">
        <v>2228</v>
      </c>
      <c r="C19246" s="264" t="s">
        <v>138</v>
      </c>
      <c r="D19246" s="74" t="str">
        <f t="shared" si="601"/>
        <v>jul/2020</v>
      </c>
      <c r="E19246" s="332">
        <v>44015</v>
      </c>
      <c r="F19246" s="285">
        <v>16908</v>
      </c>
      <c r="G19246" s="285" t="s">
        <v>2229</v>
      </c>
      <c r="H19246" s="268" t="s">
        <v>5697</v>
      </c>
      <c r="I19246" s="268" t="s">
        <v>198</v>
      </c>
      <c r="J19246" s="268">
        <v>-700</v>
      </c>
      <c r="K19246" s="83" t="str">
        <f>IFERROR(IFERROR(VLOOKUP(I19246,'DE-PARA'!B:D,3,0),VLOOKUP(I19246,'DE-PARA'!C:D,2,0)),"NÃO ENCONTRADO")</f>
        <v>Materiais</v>
      </c>
      <c r="L19246" s="50" t="str">
        <f>VLOOKUP(K19246,'Base -Receita-Despesa'!$B:$AS,1,FALSE)</f>
        <v>Materiais</v>
      </c>
    </row>
    <row r="19247" spans="1:12" x14ac:dyDescent="0.3">
      <c r="A19247" s="82" t="str">
        <f t="shared" si="602"/>
        <v>2020</v>
      </c>
      <c r="B19247" s="263" t="s">
        <v>2228</v>
      </c>
      <c r="C19247" s="264" t="s">
        <v>138</v>
      </c>
      <c r="D19247" s="74" t="str">
        <f t="shared" si="601"/>
        <v>jul/2020</v>
      </c>
      <c r="E19247" s="332">
        <v>44015</v>
      </c>
      <c r="F19247" s="285">
        <v>75</v>
      </c>
      <c r="G19247" s="285" t="s">
        <v>2229</v>
      </c>
      <c r="H19247" s="268" t="s">
        <v>5392</v>
      </c>
      <c r="I19247" s="268" t="s">
        <v>2176</v>
      </c>
      <c r="J19247" s="269">
        <v>-20000</v>
      </c>
      <c r="K19247" s="83" t="str">
        <f>IFERROR(IFERROR(VLOOKUP(I19247,'DE-PARA'!B:D,3,0),VLOOKUP(I19247,'DE-PARA'!C:D,2,0)),"NÃO ENCONTRADO")</f>
        <v>Pessoal</v>
      </c>
      <c r="L19247" s="50" t="str">
        <f>VLOOKUP(K19247,'Base -Receita-Despesa'!$B:$AS,1,FALSE)</f>
        <v>Pessoal</v>
      </c>
    </row>
    <row r="19248" spans="1:12" x14ac:dyDescent="0.3">
      <c r="A19248" s="82" t="str">
        <f t="shared" si="602"/>
        <v>2020</v>
      </c>
      <c r="B19248" s="263" t="s">
        <v>2228</v>
      </c>
      <c r="C19248" s="264" t="s">
        <v>138</v>
      </c>
      <c r="D19248" s="74" t="str">
        <f t="shared" si="601"/>
        <v>jul/2020</v>
      </c>
      <c r="E19248" s="332">
        <v>44015</v>
      </c>
      <c r="F19248" s="285">
        <v>8</v>
      </c>
      <c r="G19248" s="285" t="s">
        <v>2229</v>
      </c>
      <c r="H19248" s="268" t="s">
        <v>5293</v>
      </c>
      <c r="I19248" s="268" t="s">
        <v>2177</v>
      </c>
      <c r="J19248" s="269">
        <v>-14000</v>
      </c>
      <c r="K19248" s="83" t="str">
        <f>IFERROR(IFERROR(VLOOKUP(I19248,'DE-PARA'!B:D,3,0),VLOOKUP(I19248,'DE-PARA'!C:D,2,0)),"NÃO ENCONTRADO")</f>
        <v>Pessoal</v>
      </c>
      <c r="L19248" s="50" t="str">
        <f>VLOOKUP(K19248,'Base -Receita-Despesa'!$B:$AS,1,FALSE)</f>
        <v>Pessoal</v>
      </c>
    </row>
    <row r="19249" spans="1:12" x14ac:dyDescent="0.3">
      <c r="A19249" s="82" t="str">
        <f t="shared" si="602"/>
        <v>2020</v>
      </c>
      <c r="B19249" s="263" t="s">
        <v>2228</v>
      </c>
      <c r="C19249" s="264" t="s">
        <v>138</v>
      </c>
      <c r="D19249" s="74" t="str">
        <f t="shared" si="601"/>
        <v>jul/2020</v>
      </c>
      <c r="E19249" s="332">
        <v>44015</v>
      </c>
      <c r="F19249" s="285" t="s">
        <v>1261</v>
      </c>
      <c r="G19249" s="285" t="s">
        <v>2229</v>
      </c>
      <c r="H19249" s="268" t="s">
        <v>879</v>
      </c>
      <c r="I19249" s="268" t="s">
        <v>135</v>
      </c>
      <c r="J19249" s="268">
        <v>-10</v>
      </c>
      <c r="K19249" s="83" t="str">
        <f>IFERROR(IFERROR(VLOOKUP(I19249,'DE-PARA'!B:D,3,0),VLOOKUP(I19249,'DE-PARA'!C:D,2,0)),"NÃO ENCONTRADO")</f>
        <v>Outras Saídas</v>
      </c>
      <c r="L19249" s="50" t="str">
        <f>VLOOKUP(K19249,'Base -Receita-Despesa'!$B:$AS,1,FALSE)</f>
        <v>Outras Saídas</v>
      </c>
    </row>
    <row r="19250" spans="1:12" x14ac:dyDescent="0.3">
      <c r="A19250" s="82" t="str">
        <f t="shared" si="602"/>
        <v>2020</v>
      </c>
      <c r="B19250" s="263" t="s">
        <v>2228</v>
      </c>
      <c r="C19250" s="264" t="s">
        <v>138</v>
      </c>
      <c r="D19250" s="74" t="str">
        <f t="shared" si="601"/>
        <v>jul/2020</v>
      </c>
      <c r="E19250" s="332">
        <v>44018</v>
      </c>
      <c r="F19250" s="285">
        <v>2919341</v>
      </c>
      <c r="G19250" s="285" t="s">
        <v>2229</v>
      </c>
      <c r="H19250" s="268" t="s">
        <v>2784</v>
      </c>
      <c r="I19250" s="268" t="s">
        <v>5720</v>
      </c>
      <c r="J19250" s="268">
        <v>-44.31</v>
      </c>
      <c r="K19250" s="83" t="str">
        <f>IFERROR(IFERROR(VLOOKUP(I19250,'DE-PARA'!B:D,3,0),VLOOKUP(I19250,'DE-PARA'!C:D,2,0)),"NÃO ENCONTRADO")</f>
        <v>Concessionárias (água, luz e telefone)</v>
      </c>
      <c r="L19250" s="50" t="str">
        <f>VLOOKUP(K19250,'Base -Receita-Despesa'!$B:$AS,1,FALSE)</f>
        <v>Concessionárias (água, luz e telefone)</v>
      </c>
    </row>
    <row r="19251" spans="1:12" x14ac:dyDescent="0.3">
      <c r="A19251" s="82" t="str">
        <f t="shared" si="602"/>
        <v>2020</v>
      </c>
      <c r="B19251" s="263" t="s">
        <v>2228</v>
      </c>
      <c r="C19251" s="264" t="s">
        <v>138</v>
      </c>
      <c r="D19251" s="74" t="str">
        <f t="shared" si="601"/>
        <v>jul/2020</v>
      </c>
      <c r="E19251" s="332">
        <v>44018</v>
      </c>
      <c r="F19251" s="285" t="s">
        <v>4377</v>
      </c>
      <c r="G19251" s="285" t="s">
        <v>2229</v>
      </c>
      <c r="H19251" s="268" t="s">
        <v>5721</v>
      </c>
      <c r="I19251" s="268" t="s">
        <v>128</v>
      </c>
      <c r="J19251" s="269">
        <v>-39619.839999999997</v>
      </c>
      <c r="K19251" s="83" t="str">
        <f>IFERROR(IFERROR(VLOOKUP(I19251,'DE-PARA'!B:D,3,0),VLOOKUP(I19251,'DE-PARA'!C:D,2,0)),"NÃO ENCONTRADO")</f>
        <v>Encargos sobre Folha de Pagamento</v>
      </c>
      <c r="L19251" s="50" t="str">
        <f>VLOOKUP(K19251,'Base -Receita-Despesa'!$B:$AS,1,FALSE)</f>
        <v>Encargos sobre Folha de Pagamento</v>
      </c>
    </row>
    <row r="19252" spans="1:12" x14ac:dyDescent="0.3">
      <c r="A19252" s="82" t="str">
        <f t="shared" si="602"/>
        <v>2020</v>
      </c>
      <c r="B19252" s="263" t="s">
        <v>2228</v>
      </c>
      <c r="C19252" s="264" t="s">
        <v>138</v>
      </c>
      <c r="D19252" s="74" t="str">
        <f t="shared" si="601"/>
        <v>jul/2020</v>
      </c>
      <c r="E19252" s="332">
        <v>44018</v>
      </c>
      <c r="F19252" s="285">
        <v>2220</v>
      </c>
      <c r="G19252" s="285" t="s">
        <v>2229</v>
      </c>
      <c r="H19252" s="268" t="s">
        <v>5217</v>
      </c>
      <c r="I19252" s="268" t="s">
        <v>2182</v>
      </c>
      <c r="J19252" s="268">
        <v>-411.12</v>
      </c>
      <c r="K19252" s="83" t="str">
        <f>IFERROR(IFERROR(VLOOKUP(I19252,'DE-PARA'!B:D,3,0),VLOOKUP(I19252,'DE-PARA'!C:D,2,0)),"NÃO ENCONTRADO")</f>
        <v>Materiais</v>
      </c>
      <c r="L19252" s="50" t="str">
        <f>VLOOKUP(K19252,'Base -Receita-Despesa'!$B:$AS,1,FALSE)</f>
        <v>Materiais</v>
      </c>
    </row>
    <row r="19253" spans="1:12" x14ac:dyDescent="0.3">
      <c r="A19253" s="82" t="str">
        <f t="shared" si="602"/>
        <v>2020</v>
      </c>
      <c r="B19253" s="263" t="s">
        <v>2228</v>
      </c>
      <c r="C19253" s="264" t="s">
        <v>138</v>
      </c>
      <c r="D19253" s="74" t="str">
        <f t="shared" si="601"/>
        <v>jul/2020</v>
      </c>
      <c r="E19253" s="332">
        <v>44018</v>
      </c>
      <c r="F19253" s="285">
        <v>103596</v>
      </c>
      <c r="G19253" s="285" t="s">
        <v>2229</v>
      </c>
      <c r="H19253" s="268" t="s">
        <v>5263</v>
      </c>
      <c r="I19253" s="268" t="s">
        <v>2184</v>
      </c>
      <c r="J19253" s="269">
        <v>-3820</v>
      </c>
      <c r="K19253" s="83" t="str">
        <f>IFERROR(IFERROR(VLOOKUP(I19253,'DE-PARA'!B:D,3,0),VLOOKUP(I19253,'DE-PARA'!C:D,2,0)),"NÃO ENCONTRADO")</f>
        <v>Materiais</v>
      </c>
      <c r="L19253" s="50" t="str">
        <f>VLOOKUP(K19253,'Base -Receita-Despesa'!$B:$AS,1,FALSE)</f>
        <v>Materiais</v>
      </c>
    </row>
    <row r="19254" spans="1:12" x14ac:dyDescent="0.3">
      <c r="A19254" s="82" t="str">
        <f t="shared" si="602"/>
        <v>2020</v>
      </c>
      <c r="B19254" s="263" t="s">
        <v>2228</v>
      </c>
      <c r="C19254" s="264" t="s">
        <v>138</v>
      </c>
      <c r="D19254" s="74" t="str">
        <f t="shared" si="601"/>
        <v>jul/2020</v>
      </c>
      <c r="E19254" s="332">
        <v>44018</v>
      </c>
      <c r="F19254" s="285" t="s">
        <v>5722</v>
      </c>
      <c r="G19254" s="285" t="s">
        <v>2229</v>
      </c>
      <c r="H19254" s="268" t="s">
        <v>5659</v>
      </c>
      <c r="I19254" s="268" t="s">
        <v>141</v>
      </c>
      <c r="J19254" s="269">
        <v>-10000</v>
      </c>
      <c r="K19254" s="83" t="str">
        <f>IFERROR(IFERROR(VLOOKUP(I19254,'DE-PARA'!B:D,3,0),VLOOKUP(I19254,'DE-PARA'!C:D,2,0)),"NÃO ENCONTRADO")</f>
        <v>Pessoal</v>
      </c>
      <c r="L19254" s="50" t="str">
        <f>VLOOKUP(K19254,'Base -Receita-Despesa'!$B:$AS,1,FALSE)</f>
        <v>Pessoal</v>
      </c>
    </row>
    <row r="19255" spans="1:12" x14ac:dyDescent="0.3">
      <c r="A19255" s="82" t="str">
        <f t="shared" si="602"/>
        <v>2020</v>
      </c>
      <c r="B19255" s="263" t="s">
        <v>2228</v>
      </c>
      <c r="C19255" s="264" t="s">
        <v>138</v>
      </c>
      <c r="D19255" s="74" t="str">
        <f t="shared" si="601"/>
        <v>jul/2020</v>
      </c>
      <c r="E19255" s="332">
        <v>44018</v>
      </c>
      <c r="F19255" s="285">
        <v>528319</v>
      </c>
      <c r="G19255" s="285" t="s">
        <v>2229</v>
      </c>
      <c r="H19255" s="268" t="s">
        <v>257</v>
      </c>
      <c r="I19255" s="268" t="s">
        <v>145</v>
      </c>
      <c r="J19255" s="268">
        <v>-913.47</v>
      </c>
      <c r="K19255" s="83" t="str">
        <f>IFERROR(IFERROR(VLOOKUP(I19255,'DE-PARA'!B:D,3,0),VLOOKUP(I19255,'DE-PARA'!C:D,2,0)),"NÃO ENCONTRADO")</f>
        <v>Serviços</v>
      </c>
      <c r="L19255" s="50" t="str">
        <f>VLOOKUP(K19255,'Base -Receita-Despesa'!$B:$AS,1,FALSE)</f>
        <v>Serviços</v>
      </c>
    </row>
    <row r="19256" spans="1:12" x14ac:dyDescent="0.3">
      <c r="A19256" s="82" t="str">
        <f t="shared" si="602"/>
        <v>2020</v>
      </c>
      <c r="B19256" s="263" t="s">
        <v>2228</v>
      </c>
      <c r="C19256" s="264" t="s">
        <v>138</v>
      </c>
      <c r="D19256" s="74" t="str">
        <f t="shared" si="601"/>
        <v>jul/2020</v>
      </c>
      <c r="E19256" s="332">
        <v>44018</v>
      </c>
      <c r="F19256" s="285" t="s">
        <v>139</v>
      </c>
      <c r="G19256" s="285" t="s">
        <v>2229</v>
      </c>
      <c r="H19256" s="268" t="s">
        <v>5719</v>
      </c>
      <c r="I19256" s="268" t="s">
        <v>141</v>
      </c>
      <c r="J19256" s="268">
        <v>-703.52</v>
      </c>
      <c r="K19256" s="83" t="str">
        <f>IFERROR(IFERROR(VLOOKUP(I19256,'DE-PARA'!B:D,3,0),VLOOKUP(I19256,'DE-PARA'!C:D,2,0)),"NÃO ENCONTRADO")</f>
        <v>Pessoal</v>
      </c>
      <c r="L19256" s="50" t="str">
        <f>VLOOKUP(K19256,'Base -Receita-Despesa'!$B:$AS,1,FALSE)</f>
        <v>Pessoal</v>
      </c>
    </row>
    <row r="19257" spans="1:12" x14ac:dyDescent="0.3">
      <c r="A19257" s="82" t="str">
        <f t="shared" si="602"/>
        <v>2020</v>
      </c>
      <c r="B19257" s="263" t="s">
        <v>2228</v>
      </c>
      <c r="C19257" s="264" t="s">
        <v>138</v>
      </c>
      <c r="D19257" s="74" t="str">
        <f t="shared" si="601"/>
        <v>jul/2020</v>
      </c>
      <c r="E19257" s="334">
        <v>44018</v>
      </c>
      <c r="F19257" s="285" t="s">
        <v>1261</v>
      </c>
      <c r="G19257" s="285" t="s">
        <v>2229</v>
      </c>
      <c r="H19257" s="268" t="s">
        <v>879</v>
      </c>
      <c r="I19257" s="268" t="s">
        <v>135</v>
      </c>
      <c r="J19257" s="268">
        <v>-10</v>
      </c>
      <c r="K19257" s="83" t="str">
        <f>IFERROR(IFERROR(VLOOKUP(I19257,'DE-PARA'!B:D,3,0),VLOOKUP(I19257,'DE-PARA'!C:D,2,0)),"NÃO ENCONTRADO")</f>
        <v>Outras Saídas</v>
      </c>
      <c r="L19257" s="50" t="str">
        <f>VLOOKUP(K19257,'Base -Receita-Despesa'!$B:$AS,1,FALSE)</f>
        <v>Outras Saídas</v>
      </c>
    </row>
    <row r="19258" spans="1:12" x14ac:dyDescent="0.3">
      <c r="A19258" s="82" t="str">
        <f t="shared" si="602"/>
        <v>2020</v>
      </c>
      <c r="B19258" s="263" t="s">
        <v>2228</v>
      </c>
      <c r="C19258" s="264" t="s">
        <v>138</v>
      </c>
      <c r="D19258" s="74" t="str">
        <f t="shared" si="601"/>
        <v>jul/2020</v>
      </c>
      <c r="E19258" s="334">
        <v>44018</v>
      </c>
      <c r="F19258" s="285" t="s">
        <v>1261</v>
      </c>
      <c r="G19258" s="285" t="s">
        <v>2229</v>
      </c>
      <c r="H19258" s="268" t="s">
        <v>879</v>
      </c>
      <c r="I19258" s="268" t="s">
        <v>135</v>
      </c>
      <c r="J19258" s="268">
        <v>-10</v>
      </c>
      <c r="K19258" s="83" t="str">
        <f>IFERROR(IFERROR(VLOOKUP(I19258,'DE-PARA'!B:D,3,0),VLOOKUP(I19258,'DE-PARA'!C:D,2,0)),"NÃO ENCONTRADO")</f>
        <v>Outras Saídas</v>
      </c>
      <c r="L19258" s="50" t="str">
        <f>VLOOKUP(K19258,'Base -Receita-Despesa'!$B:$AS,1,FALSE)</f>
        <v>Outras Saídas</v>
      </c>
    </row>
    <row r="19259" spans="1:12" x14ac:dyDescent="0.3">
      <c r="A19259" s="82" t="str">
        <f t="shared" si="602"/>
        <v>2020</v>
      </c>
      <c r="B19259" s="263" t="s">
        <v>2228</v>
      </c>
      <c r="C19259" s="264" t="s">
        <v>138</v>
      </c>
      <c r="D19259" s="74" t="str">
        <f t="shared" si="601"/>
        <v>jul/2020</v>
      </c>
      <c r="E19259" s="334">
        <v>44018</v>
      </c>
      <c r="F19259" s="285" t="s">
        <v>1261</v>
      </c>
      <c r="G19259" s="285" t="s">
        <v>2229</v>
      </c>
      <c r="H19259" s="268" t="s">
        <v>879</v>
      </c>
      <c r="I19259" s="268" t="s">
        <v>135</v>
      </c>
      <c r="J19259" s="268">
        <v>-10</v>
      </c>
      <c r="K19259" s="83" t="str">
        <f>IFERROR(IFERROR(VLOOKUP(I19259,'DE-PARA'!B:D,3,0),VLOOKUP(I19259,'DE-PARA'!C:D,2,0)),"NÃO ENCONTRADO")</f>
        <v>Outras Saídas</v>
      </c>
      <c r="L19259" s="50" t="str">
        <f>VLOOKUP(K19259,'Base -Receita-Despesa'!$B:$AS,1,FALSE)</f>
        <v>Outras Saídas</v>
      </c>
    </row>
    <row r="19260" spans="1:12" x14ac:dyDescent="0.3">
      <c r="A19260" s="82" t="str">
        <f t="shared" si="602"/>
        <v>2020</v>
      </c>
      <c r="B19260" s="263" t="s">
        <v>2228</v>
      </c>
      <c r="C19260" s="264" t="s">
        <v>138</v>
      </c>
      <c r="D19260" s="74" t="str">
        <f t="shared" si="601"/>
        <v>jul/2020</v>
      </c>
      <c r="E19260" s="334">
        <v>44018</v>
      </c>
      <c r="F19260" s="285" t="s">
        <v>1261</v>
      </c>
      <c r="G19260" s="285" t="s">
        <v>2229</v>
      </c>
      <c r="H19260" s="268" t="s">
        <v>879</v>
      </c>
      <c r="I19260" s="268" t="s">
        <v>135</v>
      </c>
      <c r="J19260" s="268">
        <v>-10</v>
      </c>
      <c r="K19260" s="83" t="str">
        <f>IFERROR(IFERROR(VLOOKUP(I19260,'DE-PARA'!B:D,3,0),VLOOKUP(I19260,'DE-PARA'!C:D,2,0)),"NÃO ENCONTRADO")</f>
        <v>Outras Saídas</v>
      </c>
      <c r="L19260" s="50" t="str">
        <f>VLOOKUP(K19260,'Base -Receita-Despesa'!$B:$AS,1,FALSE)</f>
        <v>Outras Saídas</v>
      </c>
    </row>
    <row r="19261" spans="1:12" x14ac:dyDescent="0.3">
      <c r="A19261" s="82" t="str">
        <f t="shared" si="602"/>
        <v>2020</v>
      </c>
      <c r="B19261" s="263" t="s">
        <v>2228</v>
      </c>
      <c r="C19261" s="264" t="s">
        <v>138</v>
      </c>
      <c r="D19261" s="74" t="str">
        <f t="shared" si="601"/>
        <v>jul/2020</v>
      </c>
      <c r="E19261" s="334">
        <v>44018</v>
      </c>
      <c r="F19261" s="285" t="s">
        <v>1261</v>
      </c>
      <c r="G19261" s="285" t="s">
        <v>2229</v>
      </c>
      <c r="H19261" s="268" t="s">
        <v>879</v>
      </c>
      <c r="I19261" s="268" t="s">
        <v>135</v>
      </c>
      <c r="J19261" s="268">
        <v>-10</v>
      </c>
      <c r="K19261" s="83" t="str">
        <f>IFERROR(IFERROR(VLOOKUP(I19261,'DE-PARA'!B:D,3,0),VLOOKUP(I19261,'DE-PARA'!C:D,2,0)),"NÃO ENCONTRADO")</f>
        <v>Outras Saídas</v>
      </c>
      <c r="L19261" s="50" t="str">
        <f>VLOOKUP(K19261,'Base -Receita-Despesa'!$B:$AS,1,FALSE)</f>
        <v>Outras Saídas</v>
      </c>
    </row>
    <row r="19262" spans="1:12" x14ac:dyDescent="0.3">
      <c r="A19262" s="82" t="str">
        <f t="shared" si="602"/>
        <v>2020</v>
      </c>
      <c r="B19262" s="263" t="s">
        <v>2228</v>
      </c>
      <c r="C19262" s="264" t="s">
        <v>138</v>
      </c>
      <c r="D19262" s="74" t="str">
        <f t="shared" si="601"/>
        <v>jul/2020</v>
      </c>
      <c r="E19262" s="332">
        <v>44018</v>
      </c>
      <c r="F19262" s="285" t="s">
        <v>4405</v>
      </c>
      <c r="G19262" s="285" t="s">
        <v>2229</v>
      </c>
      <c r="H19262" s="268" t="s">
        <v>5723</v>
      </c>
      <c r="I19262" s="268" t="s">
        <v>846</v>
      </c>
      <c r="J19262" s="268">
        <v>-769.01</v>
      </c>
      <c r="K19262" s="83" t="str">
        <f>IFERROR(IFERROR(VLOOKUP(I19262,'DE-PARA'!B:D,3,0),VLOOKUP(I19262,'DE-PARA'!C:D,2,0)),"NÃO ENCONTRADO")</f>
        <v>Pessoal</v>
      </c>
      <c r="L19262" s="50" t="str">
        <f>VLOOKUP(K19262,'Base -Receita-Despesa'!$B:$AS,1,FALSE)</f>
        <v>Pessoal</v>
      </c>
    </row>
    <row r="19263" spans="1:12" x14ac:dyDescent="0.3">
      <c r="A19263" s="82" t="str">
        <f t="shared" si="602"/>
        <v>2020</v>
      </c>
      <c r="B19263" s="263" t="s">
        <v>2228</v>
      </c>
      <c r="C19263" s="264" t="s">
        <v>138</v>
      </c>
      <c r="D19263" s="74" t="str">
        <f t="shared" si="601"/>
        <v>jul/2020</v>
      </c>
      <c r="E19263" s="332">
        <v>44018</v>
      </c>
      <c r="F19263" s="285" t="s">
        <v>1261</v>
      </c>
      <c r="G19263" s="285" t="s">
        <v>2229</v>
      </c>
      <c r="H19263" s="268" t="s">
        <v>262</v>
      </c>
      <c r="I19263" s="268" t="s">
        <v>135</v>
      </c>
      <c r="J19263" s="268">
        <v>-207.87</v>
      </c>
      <c r="K19263" s="83" t="str">
        <f>IFERROR(IFERROR(VLOOKUP(I19263,'DE-PARA'!B:D,3,0),VLOOKUP(I19263,'DE-PARA'!C:D,2,0)),"NÃO ENCONTRADO")</f>
        <v>Outras Saídas</v>
      </c>
      <c r="L19263" s="50" t="str">
        <f>VLOOKUP(K19263,'Base -Receita-Despesa'!$B:$AS,1,FALSE)</f>
        <v>Outras Saídas</v>
      </c>
    </row>
    <row r="19264" spans="1:12" x14ac:dyDescent="0.3">
      <c r="A19264" s="82" t="str">
        <f t="shared" si="602"/>
        <v>2020</v>
      </c>
      <c r="B19264" s="263" t="s">
        <v>2228</v>
      </c>
      <c r="C19264" s="264" t="s">
        <v>138</v>
      </c>
      <c r="D19264" s="74" t="str">
        <f t="shared" si="601"/>
        <v>jul/2020</v>
      </c>
      <c r="E19264" s="332">
        <v>44018</v>
      </c>
      <c r="F19264" s="285">
        <v>68</v>
      </c>
      <c r="G19264" s="285" t="s">
        <v>2229</v>
      </c>
      <c r="H19264" s="268" t="s">
        <v>5115</v>
      </c>
      <c r="I19264" s="268" t="s">
        <v>118</v>
      </c>
      <c r="J19264" s="269">
        <v>-2694.71</v>
      </c>
      <c r="K19264" s="83" t="str">
        <f>IFERROR(IFERROR(VLOOKUP(I19264,'DE-PARA'!B:D,3,0),VLOOKUP(I19264,'DE-PARA'!C:D,2,0)),"NÃO ENCONTRADO")</f>
        <v>Serviços</v>
      </c>
      <c r="L19264" s="50" t="str">
        <f>VLOOKUP(K19264,'Base -Receita-Despesa'!$B:$AS,1,FALSE)</f>
        <v>Serviços</v>
      </c>
    </row>
    <row r="19265" spans="1:12" x14ac:dyDescent="0.3">
      <c r="A19265" s="82" t="str">
        <f t="shared" si="602"/>
        <v>2020</v>
      </c>
      <c r="B19265" s="263" t="s">
        <v>2228</v>
      </c>
      <c r="C19265" s="264" t="s">
        <v>138</v>
      </c>
      <c r="D19265" s="74" t="str">
        <f t="shared" si="601"/>
        <v>jul/2020</v>
      </c>
      <c r="E19265" s="332">
        <v>44019</v>
      </c>
      <c r="F19265" s="285" t="s">
        <v>2326</v>
      </c>
      <c r="G19265" s="285" t="s">
        <v>2229</v>
      </c>
      <c r="H19265" s="268" t="s">
        <v>5724</v>
      </c>
      <c r="I19265" s="268" t="s">
        <v>2209</v>
      </c>
      <c r="J19265" s="268">
        <v>-126.71</v>
      </c>
      <c r="K19265" s="83" t="str">
        <f>IFERROR(IFERROR(VLOOKUP(I19265,'DE-PARA'!B:D,3,0),VLOOKUP(I19265,'DE-PARA'!C:D,2,0)),"NÃO ENCONTRADO")</f>
        <v>Despesas com Viagens</v>
      </c>
      <c r="L19265" s="50" t="str">
        <f>VLOOKUP(K19265,'Base -Receita-Despesa'!$B:$AS,1,FALSE)</f>
        <v>Despesas com Viagens</v>
      </c>
    </row>
    <row r="19266" spans="1:12" x14ac:dyDescent="0.3">
      <c r="A19266" s="82" t="str">
        <f t="shared" si="602"/>
        <v>2020</v>
      </c>
      <c r="B19266" s="263" t="s">
        <v>2228</v>
      </c>
      <c r="C19266" s="264" t="s">
        <v>138</v>
      </c>
      <c r="D19266" s="74" t="str">
        <f t="shared" si="601"/>
        <v>jul/2020</v>
      </c>
      <c r="E19266" s="332">
        <v>44019</v>
      </c>
      <c r="F19266" s="285" t="s">
        <v>5608</v>
      </c>
      <c r="G19266" s="285" t="s">
        <v>2229</v>
      </c>
      <c r="H19266" s="268" t="s">
        <v>5725</v>
      </c>
      <c r="I19266" s="268" t="s">
        <v>141</v>
      </c>
      <c r="J19266" s="269">
        <v>-2813.16</v>
      </c>
      <c r="K19266" s="83" t="str">
        <f>IFERROR(IFERROR(VLOOKUP(I19266,'DE-PARA'!B:D,3,0),VLOOKUP(I19266,'DE-PARA'!C:D,2,0)),"NÃO ENCONTRADO")</f>
        <v>Pessoal</v>
      </c>
      <c r="L19266" s="50" t="str">
        <f>VLOOKUP(K19266,'Base -Receita-Despesa'!$B:$AS,1,FALSE)</f>
        <v>Pessoal</v>
      </c>
    </row>
    <row r="19267" spans="1:12" x14ac:dyDescent="0.3">
      <c r="A19267" s="82" t="str">
        <f t="shared" si="602"/>
        <v>2020</v>
      </c>
      <c r="B19267" s="263" t="s">
        <v>2228</v>
      </c>
      <c r="C19267" s="264" t="s">
        <v>138</v>
      </c>
      <c r="D19267" s="74" t="str">
        <f t="shared" si="601"/>
        <v>jul/2020</v>
      </c>
      <c r="E19267" s="332">
        <v>44019</v>
      </c>
      <c r="F19267" s="285" t="s">
        <v>5608</v>
      </c>
      <c r="G19267" s="285" t="s">
        <v>2229</v>
      </c>
      <c r="H19267" s="268" t="s">
        <v>3448</v>
      </c>
      <c r="I19267" s="268" t="s">
        <v>141</v>
      </c>
      <c r="J19267" s="269">
        <v>-1019.52</v>
      </c>
      <c r="K19267" s="83" t="str">
        <f>IFERROR(IFERROR(VLOOKUP(I19267,'DE-PARA'!B:D,3,0),VLOOKUP(I19267,'DE-PARA'!C:D,2,0)),"NÃO ENCONTRADO")</f>
        <v>Pessoal</v>
      </c>
      <c r="L19267" s="50" t="str">
        <f>VLOOKUP(K19267,'Base -Receita-Despesa'!$B:$AS,1,FALSE)</f>
        <v>Pessoal</v>
      </c>
    </row>
    <row r="19268" spans="1:12" x14ac:dyDescent="0.3">
      <c r="A19268" s="82" t="str">
        <f t="shared" si="602"/>
        <v>2020</v>
      </c>
      <c r="B19268" s="263" t="s">
        <v>2228</v>
      </c>
      <c r="C19268" s="264" t="s">
        <v>138</v>
      </c>
      <c r="D19268" s="74" t="str">
        <f t="shared" ref="D19268:D19331" si="603">TEXT(E19268,"mmm/aaaa")</f>
        <v>jul/2020</v>
      </c>
      <c r="E19268" s="332">
        <v>44019</v>
      </c>
      <c r="F19268" s="285" t="s">
        <v>5608</v>
      </c>
      <c r="G19268" s="285" t="s">
        <v>2229</v>
      </c>
      <c r="H19268" s="268" t="s">
        <v>2694</v>
      </c>
      <c r="I19268" s="268" t="s">
        <v>141</v>
      </c>
      <c r="J19268" s="269">
        <v>-1592.87</v>
      </c>
      <c r="K19268" s="83" t="str">
        <f>IFERROR(IFERROR(VLOOKUP(I19268,'DE-PARA'!B:D,3,0),VLOOKUP(I19268,'DE-PARA'!C:D,2,0)),"NÃO ENCONTRADO")</f>
        <v>Pessoal</v>
      </c>
      <c r="L19268" s="50" t="str">
        <f>VLOOKUP(K19268,'Base -Receita-Despesa'!$B:$AS,1,FALSE)</f>
        <v>Pessoal</v>
      </c>
    </row>
    <row r="19269" spans="1:12" x14ac:dyDescent="0.3">
      <c r="A19269" s="82" t="str">
        <f t="shared" si="602"/>
        <v>2020</v>
      </c>
      <c r="B19269" s="263" t="s">
        <v>2228</v>
      </c>
      <c r="C19269" s="264" t="s">
        <v>138</v>
      </c>
      <c r="D19269" s="74" t="str">
        <f t="shared" si="603"/>
        <v>jul/2020</v>
      </c>
      <c r="E19269" s="332">
        <v>44019</v>
      </c>
      <c r="F19269" s="285" t="s">
        <v>5608</v>
      </c>
      <c r="G19269" s="285" t="s">
        <v>2229</v>
      </c>
      <c r="H19269" s="268" t="s">
        <v>5726</v>
      </c>
      <c r="I19269" s="268" t="s">
        <v>141</v>
      </c>
      <c r="J19269" s="268">
        <v>-820.91</v>
      </c>
      <c r="K19269" s="83" t="str">
        <f>IFERROR(IFERROR(VLOOKUP(I19269,'DE-PARA'!B:D,3,0),VLOOKUP(I19269,'DE-PARA'!C:D,2,0)),"NÃO ENCONTRADO")</f>
        <v>Pessoal</v>
      </c>
      <c r="L19269" s="50" t="str">
        <f>VLOOKUP(K19269,'Base -Receita-Despesa'!$B:$AS,1,FALSE)</f>
        <v>Pessoal</v>
      </c>
    </row>
    <row r="19270" spans="1:12" x14ac:dyDescent="0.3">
      <c r="A19270" s="82" t="str">
        <f t="shared" si="602"/>
        <v>2020</v>
      </c>
      <c r="B19270" s="263" t="s">
        <v>2228</v>
      </c>
      <c r="C19270" s="264" t="s">
        <v>138</v>
      </c>
      <c r="D19270" s="74" t="str">
        <f t="shared" si="603"/>
        <v>jul/2020</v>
      </c>
      <c r="E19270" s="332">
        <v>44019</v>
      </c>
      <c r="F19270" s="285" t="s">
        <v>5608</v>
      </c>
      <c r="G19270" s="285" t="s">
        <v>2229</v>
      </c>
      <c r="H19270" s="268" t="s">
        <v>4820</v>
      </c>
      <c r="I19270" s="268" t="s">
        <v>141</v>
      </c>
      <c r="J19270" s="268">
        <v>-738.61</v>
      </c>
      <c r="K19270" s="83" t="str">
        <f>IFERROR(IFERROR(VLOOKUP(I19270,'DE-PARA'!B:D,3,0),VLOOKUP(I19270,'DE-PARA'!C:D,2,0)),"NÃO ENCONTRADO")</f>
        <v>Pessoal</v>
      </c>
      <c r="L19270" s="50" t="str">
        <f>VLOOKUP(K19270,'Base -Receita-Despesa'!$B:$AS,1,FALSE)</f>
        <v>Pessoal</v>
      </c>
    </row>
    <row r="19271" spans="1:12" x14ac:dyDescent="0.3">
      <c r="A19271" s="82" t="str">
        <f t="shared" si="602"/>
        <v>2020</v>
      </c>
      <c r="B19271" s="263" t="s">
        <v>2228</v>
      </c>
      <c r="C19271" s="264" t="s">
        <v>138</v>
      </c>
      <c r="D19271" s="74" t="str">
        <f t="shared" si="603"/>
        <v>jul/2020</v>
      </c>
      <c r="E19271" s="332">
        <v>44019</v>
      </c>
      <c r="F19271" s="285" t="s">
        <v>5608</v>
      </c>
      <c r="G19271" s="285" t="s">
        <v>2229</v>
      </c>
      <c r="H19271" s="268" t="s">
        <v>3142</v>
      </c>
      <c r="I19271" s="268" t="s">
        <v>141</v>
      </c>
      <c r="J19271" s="268">
        <v>-842.11</v>
      </c>
      <c r="K19271" s="83" t="str">
        <f>IFERROR(IFERROR(VLOOKUP(I19271,'DE-PARA'!B:D,3,0),VLOOKUP(I19271,'DE-PARA'!C:D,2,0)),"NÃO ENCONTRADO")</f>
        <v>Pessoal</v>
      </c>
      <c r="L19271" s="50" t="str">
        <f>VLOOKUP(K19271,'Base -Receita-Despesa'!$B:$AS,1,FALSE)</f>
        <v>Pessoal</v>
      </c>
    </row>
    <row r="19272" spans="1:12" x14ac:dyDescent="0.3">
      <c r="A19272" s="82" t="str">
        <f t="shared" si="602"/>
        <v>2020</v>
      </c>
      <c r="B19272" s="263" t="s">
        <v>2228</v>
      </c>
      <c r="C19272" s="264" t="s">
        <v>138</v>
      </c>
      <c r="D19272" s="74" t="str">
        <f t="shared" si="603"/>
        <v>jul/2020</v>
      </c>
      <c r="E19272" s="332">
        <v>44019</v>
      </c>
      <c r="F19272" s="285" t="s">
        <v>5608</v>
      </c>
      <c r="G19272" s="285" t="s">
        <v>2229</v>
      </c>
      <c r="H19272" s="268" t="s">
        <v>4825</v>
      </c>
      <c r="I19272" s="268" t="s">
        <v>141</v>
      </c>
      <c r="J19272" s="268">
        <v>-711.57</v>
      </c>
      <c r="K19272" s="83" t="str">
        <f>IFERROR(IFERROR(VLOOKUP(I19272,'DE-PARA'!B:D,3,0),VLOOKUP(I19272,'DE-PARA'!C:D,2,0)),"NÃO ENCONTRADO")</f>
        <v>Pessoal</v>
      </c>
      <c r="L19272" s="50" t="str">
        <f>VLOOKUP(K19272,'Base -Receita-Despesa'!$B:$AS,1,FALSE)</f>
        <v>Pessoal</v>
      </c>
    </row>
    <row r="19273" spans="1:12" x14ac:dyDescent="0.3">
      <c r="A19273" s="82" t="str">
        <f t="shared" si="602"/>
        <v>2020</v>
      </c>
      <c r="B19273" s="263" t="s">
        <v>2228</v>
      </c>
      <c r="C19273" s="264" t="s">
        <v>138</v>
      </c>
      <c r="D19273" s="74" t="str">
        <f t="shared" si="603"/>
        <v>jul/2020</v>
      </c>
      <c r="E19273" s="332">
        <v>44019</v>
      </c>
      <c r="F19273" s="285" t="s">
        <v>5608</v>
      </c>
      <c r="G19273" s="285" t="s">
        <v>2229</v>
      </c>
      <c r="H19273" s="268" t="s">
        <v>5727</v>
      </c>
      <c r="I19273" s="268" t="s">
        <v>141</v>
      </c>
      <c r="J19273" s="268">
        <v>-282.49</v>
      </c>
      <c r="K19273" s="83" t="str">
        <f>IFERROR(IFERROR(VLOOKUP(I19273,'DE-PARA'!B:D,3,0),VLOOKUP(I19273,'DE-PARA'!C:D,2,0)),"NÃO ENCONTRADO")</f>
        <v>Pessoal</v>
      </c>
      <c r="L19273" s="50" t="str">
        <f>VLOOKUP(K19273,'Base -Receita-Despesa'!$B:$AS,1,FALSE)</f>
        <v>Pessoal</v>
      </c>
    </row>
    <row r="19274" spans="1:12" x14ac:dyDescent="0.3">
      <c r="A19274" s="82" t="str">
        <f t="shared" si="602"/>
        <v>2020</v>
      </c>
      <c r="B19274" s="263" t="s">
        <v>2228</v>
      </c>
      <c r="C19274" s="264" t="s">
        <v>138</v>
      </c>
      <c r="D19274" s="74" t="str">
        <f t="shared" si="603"/>
        <v>jul/2020</v>
      </c>
      <c r="E19274" s="332">
        <v>44019</v>
      </c>
      <c r="F19274" s="285" t="s">
        <v>5608</v>
      </c>
      <c r="G19274" s="285" t="s">
        <v>2229</v>
      </c>
      <c r="H19274" s="268" t="s">
        <v>1044</v>
      </c>
      <c r="I19274" s="268" t="s">
        <v>141</v>
      </c>
      <c r="J19274" s="269">
        <v>-1145.73</v>
      </c>
      <c r="K19274" s="83" t="str">
        <f>IFERROR(IFERROR(VLOOKUP(I19274,'DE-PARA'!B:D,3,0),VLOOKUP(I19274,'DE-PARA'!C:D,2,0)),"NÃO ENCONTRADO")</f>
        <v>Pessoal</v>
      </c>
      <c r="L19274" s="50" t="str">
        <f>VLOOKUP(K19274,'Base -Receita-Despesa'!$B:$AS,1,FALSE)</f>
        <v>Pessoal</v>
      </c>
    </row>
    <row r="19275" spans="1:12" x14ac:dyDescent="0.3">
      <c r="A19275" s="82" t="str">
        <f t="shared" si="602"/>
        <v>2020</v>
      </c>
      <c r="B19275" s="263" t="s">
        <v>2228</v>
      </c>
      <c r="C19275" s="264" t="s">
        <v>138</v>
      </c>
      <c r="D19275" s="74" t="str">
        <f t="shared" si="603"/>
        <v>jul/2020</v>
      </c>
      <c r="E19275" s="334">
        <v>44019</v>
      </c>
      <c r="F19275" s="285">
        <v>2456013</v>
      </c>
      <c r="G19275" s="285" t="s">
        <v>2229</v>
      </c>
      <c r="H19275" s="268" t="s">
        <v>5222</v>
      </c>
      <c r="I19275" s="268" t="s">
        <v>145</v>
      </c>
      <c r="J19275" s="269">
        <v>-15251.45</v>
      </c>
      <c r="K19275" s="83" t="str">
        <f>IFERROR(IFERROR(VLOOKUP(I19275,'DE-PARA'!B:D,3,0),VLOOKUP(I19275,'DE-PARA'!C:D,2,0)),"NÃO ENCONTRADO")</f>
        <v>Serviços</v>
      </c>
      <c r="L19275" s="50" t="str">
        <f>VLOOKUP(K19275,'Base -Receita-Despesa'!$B:$AS,1,FALSE)</f>
        <v>Serviços</v>
      </c>
    </row>
    <row r="19276" spans="1:12" x14ac:dyDescent="0.3">
      <c r="A19276" s="82" t="str">
        <f t="shared" si="602"/>
        <v>2020</v>
      </c>
      <c r="B19276" s="263" t="s">
        <v>2228</v>
      </c>
      <c r="C19276" s="264" t="s">
        <v>138</v>
      </c>
      <c r="D19276" s="74" t="str">
        <f t="shared" si="603"/>
        <v>jul/2020</v>
      </c>
      <c r="E19276" s="334">
        <v>44019</v>
      </c>
      <c r="F19276" s="285" t="s">
        <v>4619</v>
      </c>
      <c r="G19276" s="285" t="s">
        <v>2229</v>
      </c>
      <c r="H19276" s="268" t="s">
        <v>5185</v>
      </c>
      <c r="I19276" s="268" t="s">
        <v>2170</v>
      </c>
      <c r="J19276" s="269">
        <v>-78441.95</v>
      </c>
      <c r="K19276" s="83" t="str">
        <f>IFERROR(IFERROR(VLOOKUP(I19276,'DE-PARA'!B:D,3,0),VLOOKUP(I19276,'DE-PARA'!C:D,2,0)),"NÃO ENCONTRADO")</f>
        <v>Reembolso de Rateios(-)</v>
      </c>
      <c r="L19276" s="50" t="str">
        <f>VLOOKUP(K19276,'Base -Receita-Despesa'!$B:$AS,1,FALSE)</f>
        <v>Reembolso de Rateios(-)</v>
      </c>
    </row>
    <row r="19277" spans="1:12" x14ac:dyDescent="0.3">
      <c r="A19277" s="82" t="str">
        <f t="shared" si="602"/>
        <v>2020</v>
      </c>
      <c r="B19277" s="263" t="s">
        <v>2228</v>
      </c>
      <c r="C19277" s="264" t="s">
        <v>138</v>
      </c>
      <c r="D19277" s="74" t="str">
        <f t="shared" si="603"/>
        <v>jul/2020</v>
      </c>
      <c r="E19277" s="332">
        <v>44020</v>
      </c>
      <c r="F19277" s="285">
        <v>2116851621</v>
      </c>
      <c r="G19277" s="285" t="s">
        <v>2229</v>
      </c>
      <c r="H19277" s="268" t="s">
        <v>4529</v>
      </c>
      <c r="I19277" s="268" t="s">
        <v>155</v>
      </c>
      <c r="J19277" s="269">
        <v>-2935.8</v>
      </c>
      <c r="K19277" s="83" t="str">
        <f>IFERROR(IFERROR(VLOOKUP(I19277,'DE-PARA'!B:D,3,0),VLOOKUP(I19277,'DE-PARA'!C:D,2,0)),"NÃO ENCONTRADO")</f>
        <v>Concessionárias (água, luz e telefone)</v>
      </c>
      <c r="L19277" s="50" t="str">
        <f>VLOOKUP(K19277,'Base -Receita-Despesa'!$B:$AS,1,FALSE)</f>
        <v>Concessionárias (água, luz e telefone)</v>
      </c>
    </row>
    <row r="19278" spans="1:12" x14ac:dyDescent="0.3">
      <c r="A19278" s="82" t="str">
        <f t="shared" si="602"/>
        <v>2020</v>
      </c>
      <c r="B19278" s="263" t="s">
        <v>2228</v>
      </c>
      <c r="C19278" s="264" t="s">
        <v>138</v>
      </c>
      <c r="D19278" s="74" t="str">
        <f t="shared" si="603"/>
        <v>jul/2020</v>
      </c>
      <c r="E19278" s="332">
        <v>44021</v>
      </c>
      <c r="F19278" s="285" t="s">
        <v>4587</v>
      </c>
      <c r="G19278" s="285" t="s">
        <v>2229</v>
      </c>
      <c r="H19278" s="268" t="s">
        <v>1044</v>
      </c>
      <c r="I19278" s="268" t="s">
        <v>2214</v>
      </c>
      <c r="J19278" s="268">
        <v>-600</v>
      </c>
      <c r="K19278" s="83" t="str">
        <f>IFERROR(IFERROR(VLOOKUP(I19278,'DE-PARA'!B:D,3,0),VLOOKUP(I19278,'DE-PARA'!C:D,2,0)),"NÃO ENCONTRADO")</f>
        <v>Outras Saídas</v>
      </c>
      <c r="L19278" s="50" t="str">
        <f>VLOOKUP(K19278,'Base -Receita-Despesa'!$B:$AS,1,FALSE)</f>
        <v>Outras Saídas</v>
      </c>
    </row>
    <row r="19279" spans="1:12" x14ac:dyDescent="0.3">
      <c r="A19279" s="82" t="str">
        <f t="shared" si="602"/>
        <v>2020</v>
      </c>
      <c r="B19279" s="263" t="s">
        <v>2228</v>
      </c>
      <c r="C19279" s="264" t="s">
        <v>138</v>
      </c>
      <c r="D19279" s="74" t="str">
        <f t="shared" si="603"/>
        <v>jul/2020</v>
      </c>
      <c r="E19279" s="332">
        <v>44021</v>
      </c>
      <c r="F19279" s="285" t="s">
        <v>4587</v>
      </c>
      <c r="G19279" s="285" t="s">
        <v>2229</v>
      </c>
      <c r="H19279" s="268" t="s">
        <v>837</v>
      </c>
      <c r="I19279" s="268" t="s">
        <v>2214</v>
      </c>
      <c r="J19279" s="268">
        <v>-132.32</v>
      </c>
      <c r="K19279" s="83" t="str">
        <f>IFERROR(IFERROR(VLOOKUP(I19279,'DE-PARA'!B:D,3,0),VLOOKUP(I19279,'DE-PARA'!C:D,2,0)),"NÃO ENCONTRADO")</f>
        <v>Outras Saídas</v>
      </c>
      <c r="L19279" s="50" t="str">
        <f>VLOOKUP(K19279,'Base -Receita-Despesa'!$B:$AS,1,FALSE)</f>
        <v>Outras Saídas</v>
      </c>
    </row>
    <row r="19280" spans="1:12" x14ac:dyDescent="0.3">
      <c r="A19280" s="82" t="str">
        <f t="shared" si="602"/>
        <v>2020</v>
      </c>
      <c r="B19280" s="263" t="s">
        <v>2228</v>
      </c>
      <c r="C19280" s="264" t="s">
        <v>138</v>
      </c>
      <c r="D19280" s="74" t="str">
        <f t="shared" si="603"/>
        <v>jul/2020</v>
      </c>
      <c r="E19280" s="332">
        <v>44021</v>
      </c>
      <c r="F19280" s="285" t="s">
        <v>2326</v>
      </c>
      <c r="G19280" s="285" t="s">
        <v>2229</v>
      </c>
      <c r="H19280" s="268" t="s">
        <v>5605</v>
      </c>
      <c r="I19280" s="268" t="s">
        <v>2209</v>
      </c>
      <c r="J19280" s="268">
        <v>-173.62</v>
      </c>
      <c r="K19280" s="83" t="str">
        <f>IFERROR(IFERROR(VLOOKUP(I19280,'DE-PARA'!B:D,3,0),VLOOKUP(I19280,'DE-PARA'!C:D,2,0)),"NÃO ENCONTRADO")</f>
        <v>Despesas com Viagens</v>
      </c>
      <c r="L19280" s="50" t="str">
        <f>VLOOKUP(K19280,'Base -Receita-Despesa'!$B:$AS,1,FALSE)</f>
        <v>Despesas com Viagens</v>
      </c>
    </row>
    <row r="19281" spans="1:12" x14ac:dyDescent="0.3">
      <c r="A19281" s="82" t="str">
        <f t="shared" si="602"/>
        <v>2020</v>
      </c>
      <c r="B19281" s="263" t="s">
        <v>2228</v>
      </c>
      <c r="C19281" s="264" t="s">
        <v>138</v>
      </c>
      <c r="D19281" s="74" t="str">
        <f t="shared" si="603"/>
        <v>jul/2020</v>
      </c>
      <c r="E19281" s="332">
        <v>44021</v>
      </c>
      <c r="F19281" s="285">
        <v>4650</v>
      </c>
      <c r="G19281" s="285" t="s">
        <v>2229</v>
      </c>
      <c r="H19281" s="268" t="s">
        <v>5227</v>
      </c>
      <c r="I19281" s="268" t="s">
        <v>2181</v>
      </c>
      <c r="J19281" s="269">
        <v>-1680</v>
      </c>
      <c r="K19281" s="83" t="str">
        <f>IFERROR(IFERROR(VLOOKUP(I19281,'DE-PARA'!B:D,3,0),VLOOKUP(I19281,'DE-PARA'!C:D,2,0)),"NÃO ENCONTRADO")</f>
        <v>Materiais</v>
      </c>
      <c r="L19281" s="50" t="str">
        <f>VLOOKUP(K19281,'Base -Receita-Despesa'!$B:$AS,1,FALSE)</f>
        <v>Materiais</v>
      </c>
    </row>
    <row r="19282" spans="1:12" x14ac:dyDescent="0.3">
      <c r="A19282" s="82" t="str">
        <f t="shared" si="602"/>
        <v>2020</v>
      </c>
      <c r="B19282" s="263" t="s">
        <v>2228</v>
      </c>
      <c r="C19282" s="264" t="s">
        <v>138</v>
      </c>
      <c r="D19282" s="74" t="str">
        <f t="shared" si="603"/>
        <v>jul/2020</v>
      </c>
      <c r="E19282" s="332">
        <v>44021</v>
      </c>
      <c r="F19282" s="285">
        <v>2310</v>
      </c>
      <c r="G19282" s="285" t="s">
        <v>2229</v>
      </c>
      <c r="H19282" s="268" t="s">
        <v>5456</v>
      </c>
      <c r="I19282" s="268" t="s">
        <v>200</v>
      </c>
      <c r="J19282" s="269">
        <v>-17300</v>
      </c>
      <c r="K19282" s="83" t="str">
        <f>IFERROR(IFERROR(VLOOKUP(I19282,'DE-PARA'!B:D,3,0),VLOOKUP(I19282,'DE-PARA'!C:D,2,0)),"NÃO ENCONTRADO")</f>
        <v>Serviços</v>
      </c>
      <c r="L19282" s="50" t="str">
        <f>VLOOKUP(K19282,'Base -Receita-Despesa'!$B:$AS,1,FALSE)</f>
        <v>Serviços</v>
      </c>
    </row>
    <row r="19283" spans="1:12" x14ac:dyDescent="0.3">
      <c r="A19283" s="82" t="str">
        <f t="shared" si="602"/>
        <v>2020</v>
      </c>
      <c r="B19283" s="263" t="s">
        <v>2228</v>
      </c>
      <c r="C19283" s="264" t="s">
        <v>138</v>
      </c>
      <c r="D19283" s="74" t="str">
        <f t="shared" si="603"/>
        <v>jul/2020</v>
      </c>
      <c r="E19283" s="332">
        <v>44021</v>
      </c>
      <c r="F19283" s="285">
        <v>2320</v>
      </c>
      <c r="G19283" s="285" t="s">
        <v>2229</v>
      </c>
      <c r="H19283" s="268" t="s">
        <v>5456</v>
      </c>
      <c r="I19283" s="268" t="s">
        <v>200</v>
      </c>
      <c r="J19283" s="269">
        <v>-9942.5</v>
      </c>
      <c r="K19283" s="83" t="str">
        <f>IFERROR(IFERROR(VLOOKUP(I19283,'DE-PARA'!B:D,3,0),VLOOKUP(I19283,'DE-PARA'!C:D,2,0)),"NÃO ENCONTRADO")</f>
        <v>Serviços</v>
      </c>
      <c r="L19283" s="50" t="str">
        <f>VLOOKUP(K19283,'Base -Receita-Despesa'!$B:$AS,1,FALSE)</f>
        <v>Serviços</v>
      </c>
    </row>
    <row r="19284" spans="1:12" x14ac:dyDescent="0.3">
      <c r="A19284" s="82" t="str">
        <f t="shared" si="602"/>
        <v>2020</v>
      </c>
      <c r="B19284" s="263" t="s">
        <v>2228</v>
      </c>
      <c r="C19284" s="264" t="s">
        <v>138</v>
      </c>
      <c r="D19284" s="74" t="str">
        <f t="shared" si="603"/>
        <v>jul/2020</v>
      </c>
      <c r="E19284" s="332">
        <v>44021</v>
      </c>
      <c r="F19284" s="285">
        <v>75</v>
      </c>
      <c r="G19284" s="285" t="s">
        <v>2229</v>
      </c>
      <c r="H19284" s="268" t="s">
        <v>5115</v>
      </c>
      <c r="I19284" s="268" t="s">
        <v>118</v>
      </c>
      <c r="J19284" s="269">
        <v>-116221.61</v>
      </c>
      <c r="K19284" s="83" t="str">
        <f>IFERROR(IFERROR(VLOOKUP(I19284,'DE-PARA'!B:D,3,0),VLOOKUP(I19284,'DE-PARA'!C:D,2,0)),"NÃO ENCONTRADO")</f>
        <v>Serviços</v>
      </c>
      <c r="L19284" s="50" t="str">
        <f>VLOOKUP(K19284,'Base -Receita-Despesa'!$B:$AS,1,FALSE)</f>
        <v>Serviços</v>
      </c>
    </row>
    <row r="19285" spans="1:12" x14ac:dyDescent="0.3">
      <c r="A19285" s="82" t="str">
        <f t="shared" si="602"/>
        <v>2020</v>
      </c>
      <c r="B19285" s="263" t="s">
        <v>2228</v>
      </c>
      <c r="C19285" s="264" t="s">
        <v>138</v>
      </c>
      <c r="D19285" s="74" t="str">
        <f t="shared" si="603"/>
        <v>jul/2020</v>
      </c>
      <c r="E19285" s="332">
        <v>44021</v>
      </c>
      <c r="F19285" s="285">
        <v>69</v>
      </c>
      <c r="G19285" s="285" t="s">
        <v>2229</v>
      </c>
      <c r="H19285" s="268" t="s">
        <v>5115</v>
      </c>
      <c r="I19285" s="268" t="s">
        <v>118</v>
      </c>
      <c r="J19285" s="269">
        <v>-2694.71</v>
      </c>
      <c r="K19285" s="83" t="str">
        <f>IFERROR(IFERROR(VLOOKUP(I19285,'DE-PARA'!B:D,3,0),VLOOKUP(I19285,'DE-PARA'!C:D,2,0)),"NÃO ENCONTRADO")</f>
        <v>Serviços</v>
      </c>
      <c r="L19285" s="50" t="str">
        <f>VLOOKUP(K19285,'Base -Receita-Despesa'!$B:$AS,1,FALSE)</f>
        <v>Serviços</v>
      </c>
    </row>
    <row r="19286" spans="1:12" x14ac:dyDescent="0.3">
      <c r="A19286" s="82" t="str">
        <f t="shared" si="602"/>
        <v>2020</v>
      </c>
      <c r="B19286" s="263" t="s">
        <v>2228</v>
      </c>
      <c r="C19286" s="264" t="s">
        <v>138</v>
      </c>
      <c r="D19286" s="74" t="str">
        <f t="shared" si="603"/>
        <v>jul/2020</v>
      </c>
      <c r="E19286" s="332">
        <v>44021</v>
      </c>
      <c r="F19286" s="285">
        <v>443</v>
      </c>
      <c r="G19286" s="285" t="s">
        <v>2229</v>
      </c>
      <c r="H19286" s="268" t="s">
        <v>4736</v>
      </c>
      <c r="I19286" s="268" t="s">
        <v>188</v>
      </c>
      <c r="J19286" s="269">
        <v>-33751.879999999997</v>
      </c>
      <c r="K19286" s="83" t="str">
        <f>IFERROR(IFERROR(VLOOKUP(I19286,'DE-PARA'!B:D,3,0),VLOOKUP(I19286,'DE-PARA'!C:D,2,0)),"NÃO ENCONTRADO")</f>
        <v>Serviços</v>
      </c>
      <c r="L19286" s="50" t="str">
        <f>VLOOKUP(K19286,'Base -Receita-Despesa'!$B:$AS,1,FALSE)</f>
        <v>Serviços</v>
      </c>
    </row>
    <row r="19287" spans="1:12" x14ac:dyDescent="0.3">
      <c r="A19287" s="82" t="str">
        <f t="shared" si="602"/>
        <v>2020</v>
      </c>
      <c r="B19287" s="263" t="s">
        <v>2228</v>
      </c>
      <c r="C19287" s="264" t="s">
        <v>138</v>
      </c>
      <c r="D19287" s="74" t="str">
        <f t="shared" si="603"/>
        <v>jul/2020</v>
      </c>
      <c r="E19287" s="332">
        <v>44021</v>
      </c>
      <c r="F19287" s="285">
        <v>5461</v>
      </c>
      <c r="G19287" s="285" t="s">
        <v>2229</v>
      </c>
      <c r="H19287" s="268" t="s">
        <v>4736</v>
      </c>
      <c r="I19287" s="268" t="s">
        <v>188</v>
      </c>
      <c r="J19287" s="268">
        <v>-920</v>
      </c>
      <c r="K19287" s="83" t="str">
        <f>IFERROR(IFERROR(VLOOKUP(I19287,'DE-PARA'!B:D,3,0),VLOOKUP(I19287,'DE-PARA'!C:D,2,0)),"NÃO ENCONTRADO")</f>
        <v>Serviços</v>
      </c>
      <c r="L19287" s="50" t="str">
        <f>VLOOKUP(K19287,'Base -Receita-Despesa'!$B:$AS,1,FALSE)</f>
        <v>Serviços</v>
      </c>
    </row>
    <row r="19288" spans="1:12" x14ac:dyDescent="0.3">
      <c r="A19288" s="82" t="str">
        <f t="shared" si="602"/>
        <v>2020</v>
      </c>
      <c r="B19288" s="263" t="s">
        <v>2228</v>
      </c>
      <c r="C19288" s="264" t="s">
        <v>138</v>
      </c>
      <c r="D19288" s="74" t="str">
        <f t="shared" si="603"/>
        <v>jul/2020</v>
      </c>
      <c r="E19288" s="332">
        <v>44021</v>
      </c>
      <c r="F19288" s="285">
        <v>2929</v>
      </c>
      <c r="G19288" s="285" t="s">
        <v>2229</v>
      </c>
      <c r="H19288" s="268" t="s">
        <v>4736</v>
      </c>
      <c r="I19288" s="268" t="s">
        <v>188</v>
      </c>
      <c r="J19288" s="269">
        <v>-1897.82</v>
      </c>
      <c r="K19288" s="83" t="str">
        <f>IFERROR(IFERROR(VLOOKUP(I19288,'DE-PARA'!B:D,3,0),VLOOKUP(I19288,'DE-PARA'!C:D,2,0)),"NÃO ENCONTRADO")</f>
        <v>Serviços</v>
      </c>
      <c r="L19288" s="50" t="str">
        <f>VLOOKUP(K19288,'Base -Receita-Despesa'!$B:$AS,1,FALSE)</f>
        <v>Serviços</v>
      </c>
    </row>
    <row r="19289" spans="1:12" x14ac:dyDescent="0.3">
      <c r="A19289" s="82" t="str">
        <f t="shared" si="602"/>
        <v>2020</v>
      </c>
      <c r="B19289" s="263" t="s">
        <v>2228</v>
      </c>
      <c r="C19289" s="264" t="s">
        <v>138</v>
      </c>
      <c r="D19289" s="74" t="str">
        <f t="shared" si="603"/>
        <v>jul/2020</v>
      </c>
      <c r="E19289" s="332">
        <v>44021</v>
      </c>
      <c r="F19289" s="285">
        <v>9653</v>
      </c>
      <c r="G19289" s="285" t="s">
        <v>2229</v>
      </c>
      <c r="H19289" s="268" t="s">
        <v>4736</v>
      </c>
      <c r="I19289" s="268" t="s">
        <v>188</v>
      </c>
      <c r="J19289" s="268">
        <v>-72</v>
      </c>
      <c r="K19289" s="83" t="str">
        <f>IFERROR(IFERROR(VLOOKUP(I19289,'DE-PARA'!B:D,3,0),VLOOKUP(I19289,'DE-PARA'!C:D,2,0)),"NÃO ENCONTRADO")</f>
        <v>Serviços</v>
      </c>
      <c r="L19289" s="50" t="str">
        <f>VLOOKUP(K19289,'Base -Receita-Despesa'!$B:$AS,1,FALSE)</f>
        <v>Serviços</v>
      </c>
    </row>
    <row r="19290" spans="1:12" x14ac:dyDescent="0.3">
      <c r="A19290" s="82" t="str">
        <f t="shared" si="602"/>
        <v>2020</v>
      </c>
      <c r="B19290" s="263" t="s">
        <v>2228</v>
      </c>
      <c r="C19290" s="264" t="s">
        <v>138</v>
      </c>
      <c r="D19290" s="74" t="str">
        <f t="shared" si="603"/>
        <v>jul/2020</v>
      </c>
      <c r="E19290" s="332">
        <v>44021</v>
      </c>
      <c r="F19290" s="285">
        <v>135</v>
      </c>
      <c r="G19290" s="285" t="s">
        <v>2229</v>
      </c>
      <c r="H19290" s="268" t="s">
        <v>5154</v>
      </c>
      <c r="I19290" s="268" t="s">
        <v>145</v>
      </c>
      <c r="J19290" s="269">
        <v>-27466.5</v>
      </c>
      <c r="K19290" s="83" t="str">
        <f>IFERROR(IFERROR(VLOOKUP(I19290,'DE-PARA'!B:D,3,0),VLOOKUP(I19290,'DE-PARA'!C:D,2,0)),"NÃO ENCONTRADO")</f>
        <v>Serviços</v>
      </c>
      <c r="L19290" s="50" t="str">
        <f>VLOOKUP(K19290,'Base -Receita-Despesa'!$B:$AS,1,FALSE)</f>
        <v>Serviços</v>
      </c>
    </row>
    <row r="19291" spans="1:12" x14ac:dyDescent="0.3">
      <c r="A19291" s="82" t="str">
        <f t="shared" si="602"/>
        <v>2020</v>
      </c>
      <c r="B19291" s="263" t="s">
        <v>2228</v>
      </c>
      <c r="C19291" s="264" t="s">
        <v>138</v>
      </c>
      <c r="D19291" s="74" t="str">
        <f t="shared" si="603"/>
        <v>jul/2020</v>
      </c>
      <c r="E19291" s="332">
        <v>44021</v>
      </c>
      <c r="F19291" s="285" t="s">
        <v>1261</v>
      </c>
      <c r="G19291" s="285" t="s">
        <v>2229</v>
      </c>
      <c r="H19291" s="268" t="s">
        <v>879</v>
      </c>
      <c r="I19291" s="268" t="s">
        <v>135</v>
      </c>
      <c r="J19291" s="268">
        <v>-10</v>
      </c>
      <c r="K19291" s="83" t="str">
        <f>IFERROR(IFERROR(VLOOKUP(I19291,'DE-PARA'!B:D,3,0),VLOOKUP(I19291,'DE-PARA'!C:D,2,0)),"NÃO ENCONTRADO")</f>
        <v>Outras Saídas</v>
      </c>
      <c r="L19291" s="50" t="str">
        <f>VLOOKUP(K19291,'Base -Receita-Despesa'!$B:$AS,1,FALSE)</f>
        <v>Outras Saídas</v>
      </c>
    </row>
    <row r="19292" spans="1:12" x14ac:dyDescent="0.3">
      <c r="A19292" s="82" t="str">
        <f t="shared" si="602"/>
        <v>2020</v>
      </c>
      <c r="B19292" s="263" t="s">
        <v>2228</v>
      </c>
      <c r="C19292" s="264" t="s">
        <v>138</v>
      </c>
      <c r="D19292" s="74" t="str">
        <f t="shared" si="603"/>
        <v>jul/2020</v>
      </c>
      <c r="E19292" s="332">
        <v>44021</v>
      </c>
      <c r="F19292" s="285" t="s">
        <v>1261</v>
      </c>
      <c r="G19292" s="285" t="s">
        <v>2229</v>
      </c>
      <c r="H19292" s="268" t="s">
        <v>879</v>
      </c>
      <c r="I19292" s="268" t="s">
        <v>135</v>
      </c>
      <c r="J19292" s="268">
        <v>-10</v>
      </c>
      <c r="K19292" s="83" t="str">
        <f>IFERROR(IFERROR(VLOOKUP(I19292,'DE-PARA'!B:D,3,0),VLOOKUP(I19292,'DE-PARA'!C:D,2,0)),"NÃO ENCONTRADO")</f>
        <v>Outras Saídas</v>
      </c>
      <c r="L19292" s="50" t="str">
        <f>VLOOKUP(K19292,'Base -Receita-Despesa'!$B:$AS,1,FALSE)</f>
        <v>Outras Saídas</v>
      </c>
    </row>
    <row r="19293" spans="1:12" x14ac:dyDescent="0.3">
      <c r="A19293" s="82" t="str">
        <f t="shared" si="602"/>
        <v>2020</v>
      </c>
      <c r="B19293" s="263" t="s">
        <v>2228</v>
      </c>
      <c r="C19293" s="264" t="s">
        <v>138</v>
      </c>
      <c r="D19293" s="74" t="str">
        <f t="shared" si="603"/>
        <v>jul/2020</v>
      </c>
      <c r="E19293" s="332">
        <v>44021</v>
      </c>
      <c r="F19293" s="285" t="s">
        <v>1261</v>
      </c>
      <c r="G19293" s="285" t="s">
        <v>2229</v>
      </c>
      <c r="H19293" s="268" t="s">
        <v>879</v>
      </c>
      <c r="I19293" s="268" t="s">
        <v>135</v>
      </c>
      <c r="J19293" s="268">
        <v>-10</v>
      </c>
      <c r="K19293" s="83" t="str">
        <f>IFERROR(IFERROR(VLOOKUP(I19293,'DE-PARA'!B:D,3,0),VLOOKUP(I19293,'DE-PARA'!C:D,2,0)),"NÃO ENCONTRADO")</f>
        <v>Outras Saídas</v>
      </c>
      <c r="L19293" s="50" t="str">
        <f>VLOOKUP(K19293,'Base -Receita-Despesa'!$B:$AS,1,FALSE)</f>
        <v>Outras Saídas</v>
      </c>
    </row>
    <row r="19294" spans="1:12" x14ac:dyDescent="0.3">
      <c r="A19294" s="82" t="str">
        <f t="shared" si="602"/>
        <v>2020</v>
      </c>
      <c r="B19294" s="263" t="s">
        <v>2228</v>
      </c>
      <c r="C19294" s="264" t="s">
        <v>138</v>
      </c>
      <c r="D19294" s="74" t="str">
        <f t="shared" si="603"/>
        <v>jul/2020</v>
      </c>
      <c r="E19294" s="332">
        <v>44021</v>
      </c>
      <c r="F19294" s="285" t="s">
        <v>1261</v>
      </c>
      <c r="G19294" s="285" t="s">
        <v>2229</v>
      </c>
      <c r="H19294" s="268" t="s">
        <v>879</v>
      </c>
      <c r="I19294" s="268" t="s">
        <v>135</v>
      </c>
      <c r="J19294" s="268">
        <v>-10</v>
      </c>
      <c r="K19294" s="83" t="str">
        <f>IFERROR(IFERROR(VLOOKUP(I19294,'DE-PARA'!B:D,3,0),VLOOKUP(I19294,'DE-PARA'!C:D,2,0)),"NÃO ENCONTRADO")</f>
        <v>Outras Saídas</v>
      </c>
      <c r="L19294" s="50" t="str">
        <f>VLOOKUP(K19294,'Base -Receita-Despesa'!$B:$AS,1,FALSE)</f>
        <v>Outras Saídas</v>
      </c>
    </row>
    <row r="19295" spans="1:12" x14ac:dyDescent="0.3">
      <c r="A19295" s="82" t="str">
        <f t="shared" si="602"/>
        <v>2020</v>
      </c>
      <c r="B19295" s="263" t="s">
        <v>2228</v>
      </c>
      <c r="C19295" s="264" t="s">
        <v>138</v>
      </c>
      <c r="D19295" s="74" t="str">
        <f t="shared" si="603"/>
        <v>jul/2020</v>
      </c>
      <c r="E19295" s="332">
        <v>44021</v>
      </c>
      <c r="F19295" s="285" t="s">
        <v>1261</v>
      </c>
      <c r="G19295" s="285" t="s">
        <v>2229</v>
      </c>
      <c r="H19295" s="268" t="s">
        <v>879</v>
      </c>
      <c r="I19295" s="268" t="s">
        <v>135</v>
      </c>
      <c r="J19295" s="268">
        <v>-10</v>
      </c>
      <c r="K19295" s="83" t="str">
        <f>IFERROR(IFERROR(VLOOKUP(I19295,'DE-PARA'!B:D,3,0),VLOOKUP(I19295,'DE-PARA'!C:D,2,0)),"NÃO ENCONTRADO")</f>
        <v>Outras Saídas</v>
      </c>
      <c r="L19295" s="50" t="str">
        <f>VLOOKUP(K19295,'Base -Receita-Despesa'!$B:$AS,1,FALSE)</f>
        <v>Outras Saídas</v>
      </c>
    </row>
    <row r="19296" spans="1:12" x14ac:dyDescent="0.3">
      <c r="A19296" s="82" t="str">
        <f t="shared" si="602"/>
        <v>2020</v>
      </c>
      <c r="B19296" s="263" t="s">
        <v>2228</v>
      </c>
      <c r="C19296" s="264" t="s">
        <v>138</v>
      </c>
      <c r="D19296" s="74" t="str">
        <f t="shared" si="603"/>
        <v>jul/2020</v>
      </c>
      <c r="E19296" s="332">
        <v>44021</v>
      </c>
      <c r="F19296" s="285" t="s">
        <v>1261</v>
      </c>
      <c r="G19296" s="285" t="s">
        <v>2229</v>
      </c>
      <c r="H19296" s="268" t="s">
        <v>879</v>
      </c>
      <c r="I19296" s="268" t="s">
        <v>135</v>
      </c>
      <c r="J19296" s="268">
        <v>-10</v>
      </c>
      <c r="K19296" s="83" t="str">
        <f>IFERROR(IFERROR(VLOOKUP(I19296,'DE-PARA'!B:D,3,0),VLOOKUP(I19296,'DE-PARA'!C:D,2,0)),"NÃO ENCONTRADO")</f>
        <v>Outras Saídas</v>
      </c>
      <c r="L19296" s="50" t="str">
        <f>VLOOKUP(K19296,'Base -Receita-Despesa'!$B:$AS,1,FALSE)</f>
        <v>Outras Saídas</v>
      </c>
    </row>
    <row r="19297" spans="1:12" x14ac:dyDescent="0.3">
      <c r="A19297" s="82" t="str">
        <f t="shared" si="602"/>
        <v>2020</v>
      </c>
      <c r="B19297" s="263" t="s">
        <v>2228</v>
      </c>
      <c r="C19297" s="264" t="s">
        <v>138</v>
      </c>
      <c r="D19297" s="74" t="str">
        <f t="shared" si="603"/>
        <v>jul/2020</v>
      </c>
      <c r="E19297" s="332">
        <v>44021</v>
      </c>
      <c r="F19297" s="285" t="s">
        <v>1261</v>
      </c>
      <c r="G19297" s="285" t="s">
        <v>2229</v>
      </c>
      <c r="H19297" s="268" t="s">
        <v>262</v>
      </c>
      <c r="I19297" s="268" t="s">
        <v>135</v>
      </c>
      <c r="J19297" s="268">
        <v>-11.07</v>
      </c>
      <c r="K19297" s="83" t="str">
        <f>IFERROR(IFERROR(VLOOKUP(I19297,'DE-PARA'!B:D,3,0),VLOOKUP(I19297,'DE-PARA'!C:D,2,0)),"NÃO ENCONTRADO")</f>
        <v>Outras Saídas</v>
      </c>
      <c r="L19297" s="50" t="str">
        <f>VLOOKUP(K19297,'Base -Receita-Despesa'!$B:$AS,1,FALSE)</f>
        <v>Outras Saídas</v>
      </c>
    </row>
    <row r="19298" spans="1:12" x14ac:dyDescent="0.3">
      <c r="A19298" s="82" t="str">
        <f t="shared" si="602"/>
        <v>2020</v>
      </c>
      <c r="B19298" s="263" t="s">
        <v>2228</v>
      </c>
      <c r="C19298" s="264" t="s">
        <v>138</v>
      </c>
      <c r="D19298" s="74" t="str">
        <f t="shared" si="603"/>
        <v>jul/2020</v>
      </c>
      <c r="E19298" s="332">
        <v>44022</v>
      </c>
      <c r="F19298" s="285">
        <v>2919341</v>
      </c>
      <c r="G19298" s="285" t="s">
        <v>2229</v>
      </c>
      <c r="H19298" s="268" t="s">
        <v>2362</v>
      </c>
      <c r="I19298" s="268" t="s">
        <v>164</v>
      </c>
      <c r="J19298" s="269">
        <v>-1045</v>
      </c>
      <c r="K19298" s="83" t="str">
        <f>IFERROR(IFERROR(VLOOKUP(I19298,'DE-PARA'!B:D,3,0),VLOOKUP(I19298,'DE-PARA'!C:D,2,0)),"NÃO ENCONTRADO")</f>
        <v>Concessionárias (água, luz e telefone)</v>
      </c>
      <c r="L19298" s="50" t="str">
        <f>VLOOKUP(K19298,'Base -Receita-Despesa'!$B:$AS,1,FALSE)</f>
        <v>Concessionárias (água, luz e telefone)</v>
      </c>
    </row>
    <row r="19299" spans="1:12" x14ac:dyDescent="0.3">
      <c r="A19299" s="82" t="str">
        <f t="shared" si="602"/>
        <v>2020</v>
      </c>
      <c r="B19299" s="263" t="s">
        <v>2228</v>
      </c>
      <c r="C19299" s="264" t="s">
        <v>138</v>
      </c>
      <c r="D19299" s="74" t="str">
        <f t="shared" si="603"/>
        <v>jul/2020</v>
      </c>
      <c r="E19299" s="334">
        <v>44022</v>
      </c>
      <c r="F19299" s="285">
        <v>213</v>
      </c>
      <c r="G19299" s="285" t="s">
        <v>2229</v>
      </c>
      <c r="H19299" s="268" t="s">
        <v>5728</v>
      </c>
      <c r="I19299" s="268" t="s">
        <v>145</v>
      </c>
      <c r="J19299" s="269">
        <v>-11262</v>
      </c>
      <c r="K19299" s="83" t="str">
        <f>IFERROR(IFERROR(VLOOKUP(I19299,'DE-PARA'!B:D,3,0),VLOOKUP(I19299,'DE-PARA'!C:D,2,0)),"NÃO ENCONTRADO")</f>
        <v>Serviços</v>
      </c>
      <c r="L19299" s="50" t="str">
        <f>VLOOKUP(K19299,'Base -Receita-Despesa'!$B:$AS,1,FALSE)</f>
        <v>Serviços</v>
      </c>
    </row>
    <row r="19300" spans="1:12" x14ac:dyDescent="0.3">
      <c r="A19300" s="82" t="str">
        <f t="shared" si="602"/>
        <v>2020</v>
      </c>
      <c r="B19300" s="263" t="s">
        <v>2228</v>
      </c>
      <c r="C19300" s="264" t="s">
        <v>138</v>
      </c>
      <c r="D19300" s="74" t="str">
        <f t="shared" si="603"/>
        <v>jul/2020</v>
      </c>
      <c r="E19300" s="332">
        <v>44022</v>
      </c>
      <c r="F19300" s="285" t="s">
        <v>5127</v>
      </c>
      <c r="G19300" s="285" t="s">
        <v>2229</v>
      </c>
      <c r="H19300" s="268" t="s">
        <v>2251</v>
      </c>
      <c r="I19300" s="268" t="s">
        <v>126</v>
      </c>
      <c r="J19300" s="269">
        <v>500000</v>
      </c>
      <c r="K19300" s="83" t="str">
        <f>IFERROR(IFERROR(VLOOKUP(I19300,'DE-PARA'!B:D,3,0),VLOOKUP(I19300,'DE-PARA'!C:D,2,0)),"NÃO ENCONTRADO")</f>
        <v>TEV – Transferências Entre Contas (Entradas)</v>
      </c>
      <c r="L19300" s="50" t="str">
        <f>VLOOKUP(K19300,'Base -Receita-Despesa'!$B:$AS,1,FALSE)</f>
        <v>TEV – Transferências Entre Contas (Entradas)</v>
      </c>
    </row>
    <row r="19301" spans="1:12" x14ac:dyDescent="0.3">
      <c r="A19301" s="82" t="str">
        <f t="shared" si="602"/>
        <v>2020</v>
      </c>
      <c r="B19301" s="263" t="s">
        <v>2228</v>
      </c>
      <c r="C19301" s="264" t="s">
        <v>138</v>
      </c>
      <c r="D19301" s="74" t="str">
        <f t="shared" si="603"/>
        <v>jul/2020</v>
      </c>
      <c r="E19301" s="332">
        <v>44022</v>
      </c>
      <c r="F19301" s="285">
        <v>2242</v>
      </c>
      <c r="G19301" s="285" t="s">
        <v>2229</v>
      </c>
      <c r="H19301" s="268" t="s">
        <v>5133</v>
      </c>
      <c r="I19301" s="268" t="s">
        <v>145</v>
      </c>
      <c r="J19301" s="269">
        <v>-3500</v>
      </c>
      <c r="K19301" s="83" t="str">
        <f>IFERROR(IFERROR(VLOOKUP(I19301,'DE-PARA'!B:D,3,0),VLOOKUP(I19301,'DE-PARA'!C:D,2,0)),"NÃO ENCONTRADO")</f>
        <v>Serviços</v>
      </c>
      <c r="L19301" s="50" t="str">
        <f>VLOOKUP(K19301,'Base -Receita-Despesa'!$B:$AS,1,FALSE)</f>
        <v>Serviços</v>
      </c>
    </row>
    <row r="19302" spans="1:12" x14ac:dyDescent="0.3">
      <c r="A19302" s="82" t="str">
        <f t="shared" si="602"/>
        <v>2020</v>
      </c>
      <c r="B19302" s="263" t="s">
        <v>2228</v>
      </c>
      <c r="C19302" s="264" t="s">
        <v>138</v>
      </c>
      <c r="D19302" s="74" t="str">
        <f t="shared" si="603"/>
        <v>jul/2020</v>
      </c>
      <c r="E19302" s="334">
        <v>44022</v>
      </c>
      <c r="F19302" s="285" t="s">
        <v>2326</v>
      </c>
      <c r="G19302" s="285" t="s">
        <v>2229</v>
      </c>
      <c r="H19302" s="268" t="s">
        <v>5724</v>
      </c>
      <c r="I19302" s="268" t="s">
        <v>2209</v>
      </c>
      <c r="J19302" s="268">
        <v>-157.81</v>
      </c>
      <c r="K19302" s="83" t="str">
        <f>IFERROR(IFERROR(VLOOKUP(I19302,'DE-PARA'!B:D,3,0),VLOOKUP(I19302,'DE-PARA'!C:D,2,0)),"NÃO ENCONTRADO")</f>
        <v>Despesas com Viagens</v>
      </c>
      <c r="L19302" s="50" t="str">
        <f>VLOOKUP(K19302,'Base -Receita-Despesa'!$B:$AS,1,FALSE)</f>
        <v>Despesas com Viagens</v>
      </c>
    </row>
    <row r="19303" spans="1:12" x14ac:dyDescent="0.3">
      <c r="A19303" s="82" t="str">
        <f t="shared" si="602"/>
        <v>2020</v>
      </c>
      <c r="B19303" s="263" t="s">
        <v>2228</v>
      </c>
      <c r="C19303" s="264" t="s">
        <v>138</v>
      </c>
      <c r="D19303" s="74" t="str">
        <f t="shared" si="603"/>
        <v>jul/2020</v>
      </c>
      <c r="E19303" s="334">
        <v>44022</v>
      </c>
      <c r="F19303" s="285">
        <v>121788</v>
      </c>
      <c r="G19303" s="285" t="s">
        <v>2229</v>
      </c>
      <c r="H19303" s="268" t="s">
        <v>528</v>
      </c>
      <c r="I19303" s="268" t="s">
        <v>2182</v>
      </c>
      <c r="J19303" s="269">
        <v>-1950</v>
      </c>
      <c r="K19303" s="83" t="str">
        <f>IFERROR(IFERROR(VLOOKUP(I19303,'DE-PARA'!B:D,3,0),VLOOKUP(I19303,'DE-PARA'!C:D,2,0)),"NÃO ENCONTRADO")</f>
        <v>Materiais</v>
      </c>
      <c r="L19303" s="50" t="str">
        <f>VLOOKUP(K19303,'Base -Receita-Despesa'!$B:$AS,1,FALSE)</f>
        <v>Materiais</v>
      </c>
    </row>
    <row r="19304" spans="1:12" x14ac:dyDescent="0.3">
      <c r="A19304" s="82" t="str">
        <f t="shared" si="602"/>
        <v>2020</v>
      </c>
      <c r="B19304" s="263" t="s">
        <v>2228</v>
      </c>
      <c r="C19304" s="264" t="s">
        <v>138</v>
      </c>
      <c r="D19304" s="74" t="str">
        <f t="shared" si="603"/>
        <v>jul/2020</v>
      </c>
      <c r="E19304" s="334">
        <v>44022</v>
      </c>
      <c r="F19304" s="285" t="s">
        <v>1261</v>
      </c>
      <c r="G19304" s="285" t="s">
        <v>2229</v>
      </c>
      <c r="H19304" s="268" t="s">
        <v>879</v>
      </c>
      <c r="I19304" s="268" t="s">
        <v>135</v>
      </c>
      <c r="J19304" s="268">
        <v>-10</v>
      </c>
      <c r="K19304" s="83" t="str">
        <f>IFERROR(IFERROR(VLOOKUP(I19304,'DE-PARA'!B:D,3,0),VLOOKUP(I19304,'DE-PARA'!C:D,2,0)),"NÃO ENCONTRADO")</f>
        <v>Outras Saídas</v>
      </c>
      <c r="L19304" s="50" t="str">
        <f>VLOOKUP(K19304,'Base -Receita-Despesa'!$B:$AS,1,FALSE)</f>
        <v>Outras Saídas</v>
      </c>
    </row>
    <row r="19305" spans="1:12" x14ac:dyDescent="0.3">
      <c r="A19305" s="82" t="str">
        <f t="shared" si="602"/>
        <v>2020</v>
      </c>
      <c r="B19305" s="263" t="s">
        <v>2228</v>
      </c>
      <c r="C19305" s="264" t="s">
        <v>138</v>
      </c>
      <c r="D19305" s="74" t="str">
        <f t="shared" si="603"/>
        <v>jul/2020</v>
      </c>
      <c r="E19305" s="334">
        <v>44022</v>
      </c>
      <c r="F19305" s="285" t="s">
        <v>1261</v>
      </c>
      <c r="G19305" s="285" t="s">
        <v>2229</v>
      </c>
      <c r="H19305" s="268" t="s">
        <v>879</v>
      </c>
      <c r="I19305" s="268" t="s">
        <v>135</v>
      </c>
      <c r="J19305" s="268">
        <v>-10</v>
      </c>
      <c r="K19305" s="83" t="str">
        <f>IFERROR(IFERROR(VLOOKUP(I19305,'DE-PARA'!B:D,3,0),VLOOKUP(I19305,'DE-PARA'!C:D,2,0)),"NÃO ENCONTRADO")</f>
        <v>Outras Saídas</v>
      </c>
      <c r="L19305" s="50" t="str">
        <f>VLOOKUP(K19305,'Base -Receita-Despesa'!$B:$AS,1,FALSE)</f>
        <v>Outras Saídas</v>
      </c>
    </row>
    <row r="19306" spans="1:12" x14ac:dyDescent="0.3">
      <c r="A19306" s="82" t="str">
        <f t="shared" ref="A19306:A19369" si="604">IF(K19306="NÃO ENCONTRADO",0,RIGHT(D19306,4))</f>
        <v>2020</v>
      </c>
      <c r="B19306" s="263" t="s">
        <v>2228</v>
      </c>
      <c r="C19306" s="264" t="s">
        <v>138</v>
      </c>
      <c r="D19306" s="74" t="str">
        <f t="shared" si="603"/>
        <v>jul/2020</v>
      </c>
      <c r="E19306" s="334">
        <v>44022</v>
      </c>
      <c r="F19306" s="285" t="s">
        <v>1261</v>
      </c>
      <c r="G19306" s="285" t="s">
        <v>2229</v>
      </c>
      <c r="H19306" s="268" t="s">
        <v>879</v>
      </c>
      <c r="I19306" s="268" t="s">
        <v>135</v>
      </c>
      <c r="J19306" s="268">
        <v>-10</v>
      </c>
      <c r="K19306" s="83" t="str">
        <f>IFERROR(IFERROR(VLOOKUP(I19306,'DE-PARA'!B:D,3,0),VLOOKUP(I19306,'DE-PARA'!C:D,2,0)),"NÃO ENCONTRADO")</f>
        <v>Outras Saídas</v>
      </c>
      <c r="L19306" s="50" t="str">
        <f>VLOOKUP(K19306,'Base -Receita-Despesa'!$B:$AS,1,FALSE)</f>
        <v>Outras Saídas</v>
      </c>
    </row>
    <row r="19307" spans="1:12" x14ac:dyDescent="0.3">
      <c r="A19307" s="82" t="str">
        <f t="shared" si="604"/>
        <v>2020</v>
      </c>
      <c r="B19307" s="263" t="s">
        <v>2228</v>
      </c>
      <c r="C19307" s="264" t="s">
        <v>138</v>
      </c>
      <c r="D19307" s="74" t="str">
        <f t="shared" si="603"/>
        <v>jul/2020</v>
      </c>
      <c r="E19307" s="334">
        <v>44022</v>
      </c>
      <c r="F19307" s="285">
        <v>41442</v>
      </c>
      <c r="G19307" s="285" t="s">
        <v>2229</v>
      </c>
      <c r="H19307" s="268" t="s">
        <v>2231</v>
      </c>
      <c r="I19307" s="268" t="s">
        <v>2206</v>
      </c>
      <c r="J19307" s="268">
        <v>-996.59</v>
      </c>
      <c r="K19307" s="83" t="str">
        <f>IFERROR(IFERROR(VLOOKUP(I19307,'DE-PARA'!B:D,3,0),VLOOKUP(I19307,'DE-PARA'!C:D,2,0)),"NÃO ENCONTRADO")</f>
        <v>Serviços</v>
      </c>
      <c r="L19307" s="50" t="str">
        <f>VLOOKUP(K19307,'Base -Receita-Despesa'!$B:$AS,1,FALSE)</f>
        <v>Serviços</v>
      </c>
    </row>
    <row r="19308" spans="1:12" x14ac:dyDescent="0.3">
      <c r="A19308" s="82" t="str">
        <f t="shared" si="604"/>
        <v>2020</v>
      </c>
      <c r="B19308" s="263" t="s">
        <v>2228</v>
      </c>
      <c r="C19308" s="264" t="s">
        <v>138</v>
      </c>
      <c r="D19308" s="74" t="str">
        <f t="shared" si="603"/>
        <v>jul/2020</v>
      </c>
      <c r="E19308" s="334">
        <v>44022</v>
      </c>
      <c r="F19308" s="285">
        <v>41878</v>
      </c>
      <c r="G19308" s="285" t="s">
        <v>2229</v>
      </c>
      <c r="H19308" s="268" t="s">
        <v>2231</v>
      </c>
      <c r="I19308" s="268" t="s">
        <v>2206</v>
      </c>
      <c r="J19308" s="268">
        <v>-975.61</v>
      </c>
      <c r="K19308" s="83" t="str">
        <f>IFERROR(IFERROR(VLOOKUP(I19308,'DE-PARA'!B:D,3,0),VLOOKUP(I19308,'DE-PARA'!C:D,2,0)),"NÃO ENCONTRADO")</f>
        <v>Serviços</v>
      </c>
      <c r="L19308" s="50" t="str">
        <f>VLOOKUP(K19308,'Base -Receita-Despesa'!$B:$AS,1,FALSE)</f>
        <v>Serviços</v>
      </c>
    </row>
    <row r="19309" spans="1:12" x14ac:dyDescent="0.3">
      <c r="A19309" s="82" t="str">
        <f t="shared" si="604"/>
        <v>2020</v>
      </c>
      <c r="B19309" s="263" t="s">
        <v>2228</v>
      </c>
      <c r="C19309" s="264" t="s">
        <v>138</v>
      </c>
      <c r="D19309" s="74" t="str">
        <f t="shared" si="603"/>
        <v>jul/2020</v>
      </c>
      <c r="E19309" s="334">
        <v>44022</v>
      </c>
      <c r="F19309" s="285">
        <v>4535</v>
      </c>
      <c r="G19309" s="285" t="s">
        <v>2229</v>
      </c>
      <c r="H19309" s="268" t="s">
        <v>2231</v>
      </c>
      <c r="I19309" s="268" t="s">
        <v>2185</v>
      </c>
      <c r="J19309" s="268">
        <v>-859</v>
      </c>
      <c r="K19309" s="83" t="str">
        <f>IFERROR(IFERROR(VLOOKUP(I19309,'DE-PARA'!B:D,3,0),VLOOKUP(I19309,'DE-PARA'!C:D,2,0)),"NÃO ENCONTRADO")</f>
        <v>Materiais</v>
      </c>
      <c r="L19309" s="50" t="str">
        <f>VLOOKUP(K19309,'Base -Receita-Despesa'!$B:$AS,1,FALSE)</f>
        <v>Materiais</v>
      </c>
    </row>
    <row r="19310" spans="1:12" x14ac:dyDescent="0.3">
      <c r="A19310" s="82" t="str">
        <f t="shared" si="604"/>
        <v>2020</v>
      </c>
      <c r="B19310" s="263" t="s">
        <v>2240</v>
      </c>
      <c r="C19310" s="264" t="s">
        <v>138</v>
      </c>
      <c r="D19310" s="74" t="str">
        <f t="shared" si="603"/>
        <v>jul/2020</v>
      </c>
      <c r="E19310" s="334">
        <v>44022</v>
      </c>
      <c r="F19310" s="285" t="s">
        <v>161</v>
      </c>
      <c r="G19310" s="285" t="s">
        <v>2229</v>
      </c>
      <c r="H19310" s="268" t="s">
        <v>161</v>
      </c>
      <c r="I19310" s="268" t="s">
        <v>2168</v>
      </c>
      <c r="J19310" s="269">
        <v>1455482.77</v>
      </c>
      <c r="K19310" s="83" t="str">
        <f>IFERROR(IFERROR(VLOOKUP(I19310,'DE-PARA'!B:D,3,0),VLOOKUP(I19310,'DE-PARA'!C:D,2,0)),"NÃO ENCONTRADO")</f>
        <v>Repasses Contrato de Gestão</v>
      </c>
      <c r="L19310" s="50" t="str">
        <f>VLOOKUP(K19310,'Base -Receita-Despesa'!$B:$AS,1,FALSE)</f>
        <v>Repasses Contrato de Gestão</v>
      </c>
    </row>
    <row r="19311" spans="1:12" x14ac:dyDescent="0.3">
      <c r="A19311" s="82" t="str">
        <f t="shared" si="604"/>
        <v>2020</v>
      </c>
      <c r="B19311" s="263" t="s">
        <v>2240</v>
      </c>
      <c r="C19311" s="264" t="s">
        <v>138</v>
      </c>
      <c r="D19311" s="74" t="str">
        <f t="shared" si="603"/>
        <v>jul/2020</v>
      </c>
      <c r="E19311" s="334">
        <v>44022</v>
      </c>
      <c r="F19311" s="285" t="s">
        <v>161</v>
      </c>
      <c r="G19311" s="285" t="s">
        <v>2229</v>
      </c>
      <c r="H19311" s="268" t="s">
        <v>161</v>
      </c>
      <c r="I19311" s="268" t="s">
        <v>2168</v>
      </c>
      <c r="J19311" s="269">
        <v>51804.24</v>
      </c>
      <c r="K19311" s="83" t="str">
        <f>IFERROR(IFERROR(VLOOKUP(I19311,'DE-PARA'!B:D,3,0),VLOOKUP(I19311,'DE-PARA'!C:D,2,0)),"NÃO ENCONTRADO")</f>
        <v>Repasses Contrato de Gestão</v>
      </c>
      <c r="L19311" s="50" t="str">
        <f>VLOOKUP(K19311,'Base -Receita-Despesa'!$B:$AS,1,FALSE)</f>
        <v>Repasses Contrato de Gestão</v>
      </c>
    </row>
    <row r="19312" spans="1:12" x14ac:dyDescent="0.3">
      <c r="A19312" s="82" t="str">
        <f t="shared" si="604"/>
        <v>2020</v>
      </c>
      <c r="B19312" s="263" t="s">
        <v>2240</v>
      </c>
      <c r="C19312" s="264" t="s">
        <v>138</v>
      </c>
      <c r="D19312" s="74" t="str">
        <f t="shared" si="603"/>
        <v>jul/2020</v>
      </c>
      <c r="E19312" s="332">
        <v>44022</v>
      </c>
      <c r="F19312" s="285" t="s">
        <v>5127</v>
      </c>
      <c r="G19312" s="285" t="s">
        <v>2229</v>
      </c>
      <c r="H19312" s="268" t="s">
        <v>2251</v>
      </c>
      <c r="I19312" s="268" t="s">
        <v>126</v>
      </c>
      <c r="J19312" s="269">
        <v>-500000</v>
      </c>
      <c r="K19312" s="83" t="str">
        <f>IFERROR(IFERROR(VLOOKUP(I19312,'DE-PARA'!B:D,3,0),VLOOKUP(I19312,'DE-PARA'!C:D,2,0)),"NÃO ENCONTRADO")</f>
        <v>TEV – Transferências Entre Contas (Entradas)</v>
      </c>
      <c r="L19312" s="50" t="str">
        <f>VLOOKUP(K19312,'Base -Receita-Despesa'!$B:$AS,1,FALSE)</f>
        <v>TEV – Transferências Entre Contas (Entradas)</v>
      </c>
    </row>
    <row r="19313" spans="1:12" x14ac:dyDescent="0.3">
      <c r="A19313" s="82" t="str">
        <f t="shared" si="604"/>
        <v>2020</v>
      </c>
      <c r="B19313" s="263" t="s">
        <v>2240</v>
      </c>
      <c r="C19313" s="264" t="s">
        <v>138</v>
      </c>
      <c r="D19313" s="74" t="str">
        <f t="shared" si="603"/>
        <v>jul/2020</v>
      </c>
      <c r="E19313" s="332">
        <v>44022</v>
      </c>
      <c r="F19313" s="285" t="s">
        <v>5729</v>
      </c>
      <c r="G19313" s="285" t="s">
        <v>2229</v>
      </c>
      <c r="H19313" s="268" t="s">
        <v>5729</v>
      </c>
      <c r="I19313" s="268" t="s">
        <v>846</v>
      </c>
      <c r="J19313" s="269">
        <v>-2150</v>
      </c>
      <c r="K19313" s="83" t="str">
        <f>IFERROR(IFERROR(VLOOKUP(I19313,'DE-PARA'!B:D,3,0),VLOOKUP(I19313,'DE-PARA'!C:D,2,0)),"NÃO ENCONTRADO")</f>
        <v>Pessoal</v>
      </c>
      <c r="L19313" s="50" t="str">
        <f>VLOOKUP(K19313,'Base -Receita-Despesa'!$B:$AS,1,FALSE)</f>
        <v>Pessoal</v>
      </c>
    </row>
    <row r="19314" spans="1:12" x14ac:dyDescent="0.3">
      <c r="A19314" s="82" t="str">
        <f t="shared" si="604"/>
        <v>2020</v>
      </c>
      <c r="B19314" s="263" t="s">
        <v>2240</v>
      </c>
      <c r="C19314" s="264" t="s">
        <v>138</v>
      </c>
      <c r="D19314" s="74" t="str">
        <f t="shared" si="603"/>
        <v>jul/2020</v>
      </c>
      <c r="E19314" s="332">
        <v>44022</v>
      </c>
      <c r="F19314" s="285" t="s">
        <v>5729</v>
      </c>
      <c r="G19314" s="285" t="s">
        <v>2229</v>
      </c>
      <c r="H19314" s="268" t="s">
        <v>5729</v>
      </c>
      <c r="I19314" s="268" t="s">
        <v>846</v>
      </c>
      <c r="J19314" s="268">
        <v>-6</v>
      </c>
      <c r="K19314" s="83" t="str">
        <f>IFERROR(IFERROR(VLOOKUP(I19314,'DE-PARA'!B:D,3,0),VLOOKUP(I19314,'DE-PARA'!C:D,2,0)),"NÃO ENCONTRADO")</f>
        <v>Pessoal</v>
      </c>
      <c r="L19314" s="50" t="str">
        <f>VLOOKUP(K19314,'Base -Receita-Despesa'!$B:$AS,1,FALSE)</f>
        <v>Pessoal</v>
      </c>
    </row>
    <row r="19315" spans="1:12" x14ac:dyDescent="0.3">
      <c r="A19315" s="82" t="str">
        <f t="shared" si="604"/>
        <v>2020</v>
      </c>
      <c r="B19315" s="263" t="s">
        <v>2228</v>
      </c>
      <c r="C19315" s="264" t="s">
        <v>138</v>
      </c>
      <c r="D19315" s="74" t="str">
        <f t="shared" si="603"/>
        <v>jul/2020</v>
      </c>
      <c r="E19315" s="332">
        <v>44025</v>
      </c>
      <c r="F19315" s="285">
        <v>41442</v>
      </c>
      <c r="G19315" s="285" t="s">
        <v>2229</v>
      </c>
      <c r="H19315" s="268" t="s">
        <v>2231</v>
      </c>
      <c r="I19315" s="268" t="s">
        <v>2206</v>
      </c>
      <c r="J19315" s="268">
        <v>996.59</v>
      </c>
      <c r="K19315" s="83" t="str">
        <f>IFERROR(IFERROR(VLOOKUP(I19315,'DE-PARA'!B:D,3,0),VLOOKUP(I19315,'DE-PARA'!C:D,2,0)),"NÃO ENCONTRADO")</f>
        <v>Serviços</v>
      </c>
      <c r="L19315" s="50" t="str">
        <f>VLOOKUP(K19315,'Base -Receita-Despesa'!$B:$AS,1,FALSE)</f>
        <v>Serviços</v>
      </c>
    </row>
    <row r="19316" spans="1:12" x14ac:dyDescent="0.3">
      <c r="A19316" s="82" t="str">
        <f t="shared" si="604"/>
        <v>2020</v>
      </c>
      <c r="B19316" s="263" t="s">
        <v>2228</v>
      </c>
      <c r="C19316" s="264" t="s">
        <v>138</v>
      </c>
      <c r="D19316" s="74" t="str">
        <f t="shared" si="603"/>
        <v>jul/2020</v>
      </c>
      <c r="E19316" s="332">
        <v>44025</v>
      </c>
      <c r="F19316" s="285">
        <v>41878</v>
      </c>
      <c r="G19316" s="285" t="s">
        <v>2229</v>
      </c>
      <c r="H19316" s="268" t="s">
        <v>2231</v>
      </c>
      <c r="I19316" s="268" t="s">
        <v>2206</v>
      </c>
      <c r="J19316" s="268">
        <v>975.61</v>
      </c>
      <c r="K19316" s="83" t="str">
        <f>IFERROR(IFERROR(VLOOKUP(I19316,'DE-PARA'!B:D,3,0),VLOOKUP(I19316,'DE-PARA'!C:D,2,0)),"NÃO ENCONTRADO")</f>
        <v>Serviços</v>
      </c>
      <c r="L19316" s="50" t="str">
        <f>VLOOKUP(K19316,'Base -Receita-Despesa'!$B:$AS,1,FALSE)</f>
        <v>Serviços</v>
      </c>
    </row>
    <row r="19317" spans="1:12" x14ac:dyDescent="0.3">
      <c r="A19317" s="82" t="str">
        <f t="shared" si="604"/>
        <v>2020</v>
      </c>
      <c r="B19317" s="263" t="s">
        <v>2228</v>
      </c>
      <c r="C19317" s="264" t="s">
        <v>138</v>
      </c>
      <c r="D19317" s="74" t="str">
        <f t="shared" si="603"/>
        <v>jul/2020</v>
      </c>
      <c r="E19317" s="332">
        <v>44025</v>
      </c>
      <c r="F19317" s="285" t="s">
        <v>5127</v>
      </c>
      <c r="G19317" s="285" t="s">
        <v>2229</v>
      </c>
      <c r="H19317" s="268" t="s">
        <v>2251</v>
      </c>
      <c r="I19317" s="268" t="s">
        <v>126</v>
      </c>
      <c r="J19317" s="269">
        <v>500000</v>
      </c>
      <c r="K19317" s="83" t="str">
        <f>IFERROR(IFERROR(VLOOKUP(I19317,'DE-PARA'!B:D,3,0),VLOOKUP(I19317,'DE-PARA'!C:D,2,0)),"NÃO ENCONTRADO")</f>
        <v>TEV – Transferências Entre Contas (Entradas)</v>
      </c>
      <c r="L19317" s="50" t="str">
        <f>VLOOKUP(K19317,'Base -Receita-Despesa'!$B:$AS,1,FALSE)</f>
        <v>TEV – Transferências Entre Contas (Entradas)</v>
      </c>
    </row>
    <row r="19318" spans="1:12" x14ac:dyDescent="0.3">
      <c r="A19318" s="82" t="str">
        <f t="shared" si="604"/>
        <v>2020</v>
      </c>
      <c r="B19318" s="263" t="s">
        <v>2240</v>
      </c>
      <c r="C19318" s="264" t="s">
        <v>138</v>
      </c>
      <c r="D19318" s="74" t="str">
        <f t="shared" si="603"/>
        <v>jul/2020</v>
      </c>
      <c r="E19318" s="332">
        <v>44025</v>
      </c>
      <c r="F19318" s="285" t="s">
        <v>5127</v>
      </c>
      <c r="G19318" s="285" t="s">
        <v>2229</v>
      </c>
      <c r="H19318" s="268" t="s">
        <v>2251</v>
      </c>
      <c r="I19318" s="268" t="s">
        <v>126</v>
      </c>
      <c r="J19318" s="269">
        <v>-500000</v>
      </c>
      <c r="K19318" s="83" t="str">
        <f>IFERROR(IFERROR(VLOOKUP(I19318,'DE-PARA'!B:D,3,0),VLOOKUP(I19318,'DE-PARA'!C:D,2,0)),"NÃO ENCONTRADO")</f>
        <v>TEV – Transferências Entre Contas (Entradas)</v>
      </c>
      <c r="L19318" s="50" t="str">
        <f>VLOOKUP(K19318,'Base -Receita-Despesa'!$B:$AS,1,FALSE)</f>
        <v>TEV – Transferências Entre Contas (Entradas)</v>
      </c>
    </row>
    <row r="19319" spans="1:12" x14ac:dyDescent="0.3">
      <c r="A19319" s="82" t="str">
        <f t="shared" si="604"/>
        <v>2020</v>
      </c>
      <c r="B19319" s="263" t="s">
        <v>2228</v>
      </c>
      <c r="C19319" s="264" t="s">
        <v>138</v>
      </c>
      <c r="D19319" s="74" t="str">
        <f t="shared" si="603"/>
        <v>jul/2020</v>
      </c>
      <c r="E19319" s="332">
        <v>44025</v>
      </c>
      <c r="F19319" s="285">
        <v>41442</v>
      </c>
      <c r="G19319" s="285" t="s">
        <v>2229</v>
      </c>
      <c r="H19319" s="268" t="s">
        <v>2231</v>
      </c>
      <c r="I19319" s="268" t="s">
        <v>2206</v>
      </c>
      <c r="J19319" s="268">
        <v>-996.59</v>
      </c>
      <c r="K19319" s="83" t="str">
        <f>IFERROR(IFERROR(VLOOKUP(I19319,'DE-PARA'!B:D,3,0),VLOOKUP(I19319,'DE-PARA'!C:D,2,0)),"NÃO ENCONTRADO")</f>
        <v>Serviços</v>
      </c>
      <c r="L19319" s="50" t="str">
        <f>VLOOKUP(K19319,'Base -Receita-Despesa'!$B:$AS,1,FALSE)</f>
        <v>Serviços</v>
      </c>
    </row>
    <row r="19320" spans="1:12" x14ac:dyDescent="0.3">
      <c r="A19320" s="82" t="str">
        <f t="shared" si="604"/>
        <v>2020</v>
      </c>
      <c r="B19320" s="263" t="s">
        <v>2228</v>
      </c>
      <c r="C19320" s="264" t="s">
        <v>138</v>
      </c>
      <c r="D19320" s="74" t="str">
        <f t="shared" si="603"/>
        <v>jul/2020</v>
      </c>
      <c r="E19320" s="332">
        <v>44025</v>
      </c>
      <c r="F19320" s="285">
        <v>41878</v>
      </c>
      <c r="G19320" s="285" t="s">
        <v>2229</v>
      </c>
      <c r="H19320" s="268" t="s">
        <v>2231</v>
      </c>
      <c r="I19320" s="268" t="s">
        <v>2206</v>
      </c>
      <c r="J19320" s="268">
        <v>-975.61</v>
      </c>
      <c r="K19320" s="83" t="str">
        <f>IFERROR(IFERROR(VLOOKUP(I19320,'DE-PARA'!B:D,3,0),VLOOKUP(I19320,'DE-PARA'!C:D,2,0)),"NÃO ENCONTRADO")</f>
        <v>Serviços</v>
      </c>
      <c r="L19320" s="50" t="str">
        <f>VLOOKUP(K19320,'Base -Receita-Despesa'!$B:$AS,1,FALSE)</f>
        <v>Serviços</v>
      </c>
    </row>
    <row r="19321" spans="1:12" x14ac:dyDescent="0.3">
      <c r="A19321" s="82" t="str">
        <f t="shared" si="604"/>
        <v>2020</v>
      </c>
      <c r="B19321" s="263" t="s">
        <v>2228</v>
      </c>
      <c r="C19321" s="264" t="s">
        <v>138</v>
      </c>
      <c r="D19321" s="74" t="str">
        <f t="shared" si="603"/>
        <v>jul/2020</v>
      </c>
      <c r="E19321" s="332">
        <v>44025</v>
      </c>
      <c r="F19321" s="285" t="s">
        <v>1261</v>
      </c>
      <c r="G19321" s="285" t="s">
        <v>2229</v>
      </c>
      <c r="H19321" s="268" t="s">
        <v>879</v>
      </c>
      <c r="I19321" s="268" t="s">
        <v>135</v>
      </c>
      <c r="J19321" s="268">
        <v>-10</v>
      </c>
      <c r="K19321" s="83" t="str">
        <f>IFERROR(IFERROR(VLOOKUP(I19321,'DE-PARA'!B:D,3,0),VLOOKUP(I19321,'DE-PARA'!C:D,2,0)),"NÃO ENCONTRADO")</f>
        <v>Outras Saídas</v>
      </c>
      <c r="L19321" s="50" t="str">
        <f>VLOOKUP(K19321,'Base -Receita-Despesa'!$B:$AS,1,FALSE)</f>
        <v>Outras Saídas</v>
      </c>
    </row>
    <row r="19322" spans="1:12" x14ac:dyDescent="0.3">
      <c r="A19322" s="82" t="str">
        <f t="shared" si="604"/>
        <v>2020</v>
      </c>
      <c r="B19322" s="263" t="s">
        <v>2228</v>
      </c>
      <c r="C19322" s="264" t="s">
        <v>138</v>
      </c>
      <c r="D19322" s="74" t="str">
        <f t="shared" si="603"/>
        <v>jul/2020</v>
      </c>
      <c r="E19322" s="332">
        <v>44026</v>
      </c>
      <c r="F19322" s="285" t="s">
        <v>254</v>
      </c>
      <c r="G19322" s="285" t="s">
        <v>2229</v>
      </c>
      <c r="H19322" s="268" t="s">
        <v>5730</v>
      </c>
      <c r="I19322" s="268" t="s">
        <v>130</v>
      </c>
      <c r="J19322" s="268">
        <v>-62.55</v>
      </c>
      <c r="K19322" s="83" t="str">
        <f>IFERROR(IFERROR(VLOOKUP(I19322,'DE-PARA'!B:D,3,0),VLOOKUP(I19322,'DE-PARA'!C:D,2,0)),"NÃO ENCONTRADO")</f>
        <v>Rescisões Trabalhistas</v>
      </c>
      <c r="L19322" s="50" t="str">
        <f>VLOOKUP(K19322,'Base -Receita-Despesa'!$B:$AS,1,FALSE)</f>
        <v>Rescisões Trabalhistas</v>
      </c>
    </row>
    <row r="19323" spans="1:12" x14ac:dyDescent="0.3">
      <c r="A19323" s="82" t="str">
        <f t="shared" si="604"/>
        <v>2020</v>
      </c>
      <c r="B19323" s="263" t="s">
        <v>2228</v>
      </c>
      <c r="C19323" s="264" t="s">
        <v>138</v>
      </c>
      <c r="D19323" s="74" t="str">
        <f t="shared" si="603"/>
        <v>jul/2020</v>
      </c>
      <c r="E19323" s="332">
        <v>44026</v>
      </c>
      <c r="F19323" s="285">
        <v>214</v>
      </c>
      <c r="G19323" s="285" t="s">
        <v>2229</v>
      </c>
      <c r="H19323" s="268" t="s">
        <v>5728</v>
      </c>
      <c r="I19323" s="268" t="s">
        <v>2210</v>
      </c>
      <c r="J19323" s="269">
        <v>-5631</v>
      </c>
      <c r="K19323" s="83" t="str">
        <f>IFERROR(IFERROR(VLOOKUP(I19323,'DE-PARA'!B:D,3,0),VLOOKUP(I19323,'DE-PARA'!C:D,2,0)),"NÃO ENCONTRADO")</f>
        <v>Serviços</v>
      </c>
      <c r="L19323" s="50" t="str">
        <f>VLOOKUP(K19323,'Base -Receita-Despesa'!$B:$AS,1,FALSE)</f>
        <v>Serviços</v>
      </c>
    </row>
    <row r="19324" spans="1:12" x14ac:dyDescent="0.3">
      <c r="A19324" s="82" t="str">
        <f t="shared" si="604"/>
        <v>2020</v>
      </c>
      <c r="B19324" s="263" t="s">
        <v>2228</v>
      </c>
      <c r="C19324" s="264" t="s">
        <v>138</v>
      </c>
      <c r="D19324" s="74" t="str">
        <f t="shared" si="603"/>
        <v>jul/2020</v>
      </c>
      <c r="E19324" s="332">
        <v>44027</v>
      </c>
      <c r="F19324" s="285">
        <v>37717</v>
      </c>
      <c r="G19324" s="285" t="s">
        <v>2229</v>
      </c>
      <c r="H19324" s="268" t="s">
        <v>2586</v>
      </c>
      <c r="I19324" s="268" t="s">
        <v>540</v>
      </c>
      <c r="J19324" s="268">
        <v>-155.31</v>
      </c>
      <c r="K19324" s="83" t="str">
        <f>IFERROR(IFERROR(VLOOKUP(I19324,'DE-PARA'!B:D,3,0),VLOOKUP(I19324,'DE-PARA'!C:D,2,0)),"NÃO ENCONTRADO")</f>
        <v>Tributos, Taxas e Contribuições</v>
      </c>
      <c r="L19324" s="50" t="str">
        <f>VLOOKUP(K19324,'Base -Receita-Despesa'!$B:$AS,1,FALSE)</f>
        <v>Tributos, Taxas e Contribuições</v>
      </c>
    </row>
    <row r="19325" spans="1:12" x14ac:dyDescent="0.3">
      <c r="A19325" s="82" t="str">
        <f t="shared" si="604"/>
        <v>2020</v>
      </c>
      <c r="B19325" s="263" t="s">
        <v>2228</v>
      </c>
      <c r="C19325" s="264" t="s">
        <v>138</v>
      </c>
      <c r="D19325" s="74" t="str">
        <f t="shared" si="603"/>
        <v>jul/2020</v>
      </c>
      <c r="E19325" s="332">
        <v>44027</v>
      </c>
      <c r="F19325" s="285">
        <v>1207567</v>
      </c>
      <c r="G19325" s="285" t="s">
        <v>2238</v>
      </c>
      <c r="H19325" s="268" t="s">
        <v>5731</v>
      </c>
      <c r="I19325" s="268" t="s">
        <v>2182</v>
      </c>
      <c r="J19325" s="269">
        <v>-2646.52</v>
      </c>
      <c r="K19325" s="83" t="str">
        <f>IFERROR(IFERROR(VLOOKUP(I19325,'DE-PARA'!B:D,3,0),VLOOKUP(I19325,'DE-PARA'!C:D,2,0)),"NÃO ENCONTRADO")</f>
        <v>Materiais</v>
      </c>
      <c r="L19325" s="50" t="str">
        <f>VLOOKUP(K19325,'Base -Receita-Despesa'!$B:$AS,1,FALSE)</f>
        <v>Materiais</v>
      </c>
    </row>
    <row r="19326" spans="1:12" x14ac:dyDescent="0.3">
      <c r="A19326" s="82" t="str">
        <f t="shared" si="604"/>
        <v>2020</v>
      </c>
      <c r="B19326" s="263" t="s">
        <v>2228</v>
      </c>
      <c r="C19326" s="264" t="s">
        <v>138</v>
      </c>
      <c r="D19326" s="74" t="str">
        <f t="shared" si="603"/>
        <v>jul/2020</v>
      </c>
      <c r="E19326" s="332">
        <v>44027</v>
      </c>
      <c r="F19326" s="285" t="s">
        <v>2326</v>
      </c>
      <c r="G19326" s="285" t="s">
        <v>2229</v>
      </c>
      <c r="H19326" s="268" t="s">
        <v>5732</v>
      </c>
      <c r="I19326" s="268" t="s">
        <v>2209</v>
      </c>
      <c r="J19326" s="268">
        <v>-133.62</v>
      </c>
      <c r="K19326" s="83" t="str">
        <f>IFERROR(IFERROR(VLOOKUP(I19326,'DE-PARA'!B:D,3,0),VLOOKUP(I19326,'DE-PARA'!C:D,2,0)),"NÃO ENCONTRADO")</f>
        <v>Despesas com Viagens</v>
      </c>
      <c r="L19326" s="50" t="str">
        <f>VLOOKUP(K19326,'Base -Receita-Despesa'!$B:$AS,1,FALSE)</f>
        <v>Despesas com Viagens</v>
      </c>
    </row>
    <row r="19327" spans="1:12" x14ac:dyDescent="0.3">
      <c r="A19327" s="82" t="str">
        <f t="shared" si="604"/>
        <v>2020</v>
      </c>
      <c r="B19327" s="263" t="s">
        <v>2228</v>
      </c>
      <c r="C19327" s="264" t="s">
        <v>138</v>
      </c>
      <c r="D19327" s="74" t="str">
        <f t="shared" si="603"/>
        <v>jul/2020</v>
      </c>
      <c r="E19327" s="332">
        <v>44027</v>
      </c>
      <c r="F19327" s="285">
        <v>19952</v>
      </c>
      <c r="G19327" s="285" t="s">
        <v>2229</v>
      </c>
      <c r="H19327" s="268" t="s">
        <v>5152</v>
      </c>
      <c r="I19327" s="268" t="s">
        <v>618</v>
      </c>
      <c r="J19327" s="269">
        <v>-22304.46</v>
      </c>
      <c r="K19327" s="83" t="str">
        <f>IFERROR(IFERROR(VLOOKUP(I19327,'DE-PARA'!B:D,3,0),VLOOKUP(I19327,'DE-PARA'!C:D,2,0)),"NÃO ENCONTRADO")</f>
        <v>Serviços</v>
      </c>
      <c r="L19327" s="50" t="str">
        <f>VLOOKUP(K19327,'Base -Receita-Despesa'!$B:$AS,1,FALSE)</f>
        <v>Serviços</v>
      </c>
    </row>
    <row r="19328" spans="1:12" x14ac:dyDescent="0.3">
      <c r="A19328" s="82" t="str">
        <f t="shared" si="604"/>
        <v>2020</v>
      </c>
      <c r="B19328" s="263" t="s">
        <v>2228</v>
      </c>
      <c r="C19328" s="264" t="s">
        <v>138</v>
      </c>
      <c r="D19328" s="74" t="str">
        <f t="shared" si="603"/>
        <v>jul/2020</v>
      </c>
      <c r="E19328" s="332">
        <v>44027</v>
      </c>
      <c r="F19328" s="285">
        <v>47322</v>
      </c>
      <c r="G19328" s="285" t="s">
        <v>2229</v>
      </c>
      <c r="H19328" s="268" t="s">
        <v>5308</v>
      </c>
      <c r="I19328" s="268" t="s">
        <v>215</v>
      </c>
      <c r="J19328" s="268">
        <v>-90</v>
      </c>
      <c r="K19328" s="83" t="str">
        <f>IFERROR(IFERROR(VLOOKUP(I19328,'DE-PARA'!B:D,3,0),VLOOKUP(I19328,'DE-PARA'!C:D,2,0)),"NÃO ENCONTRADO")</f>
        <v>Serviços</v>
      </c>
      <c r="L19328" s="50" t="str">
        <f>VLOOKUP(K19328,'Base -Receita-Despesa'!$B:$AS,1,FALSE)</f>
        <v>Serviços</v>
      </c>
    </row>
    <row r="19329" spans="1:12" x14ac:dyDescent="0.3">
      <c r="A19329" s="82" t="str">
        <f t="shared" si="604"/>
        <v>2020</v>
      </c>
      <c r="B19329" s="263" t="s">
        <v>2228</v>
      </c>
      <c r="C19329" s="264" t="s">
        <v>138</v>
      </c>
      <c r="D19329" s="74" t="str">
        <f t="shared" si="603"/>
        <v>jul/2020</v>
      </c>
      <c r="E19329" s="332">
        <v>44027</v>
      </c>
      <c r="F19329" s="285" t="s">
        <v>5733</v>
      </c>
      <c r="G19329" s="285" t="s">
        <v>2229</v>
      </c>
      <c r="H19329" s="268" t="s">
        <v>5728</v>
      </c>
      <c r="I19329" s="283" t="s">
        <v>145</v>
      </c>
      <c r="J19329" s="268">
        <v>-363.1</v>
      </c>
      <c r="K19329" s="83" t="str">
        <f>IFERROR(IFERROR(VLOOKUP(I19329,'DE-PARA'!B:D,3,0),VLOOKUP(I19329,'DE-PARA'!C:D,2,0)),"NÃO ENCONTRADO")</f>
        <v>Serviços</v>
      </c>
      <c r="L19329" s="50" t="str">
        <f>VLOOKUP(K19329,'Base -Receita-Despesa'!$B:$AS,1,FALSE)</f>
        <v>Serviços</v>
      </c>
    </row>
    <row r="19330" spans="1:12" x14ac:dyDescent="0.3">
      <c r="A19330" s="82" t="str">
        <f t="shared" si="604"/>
        <v>2020</v>
      </c>
      <c r="B19330" s="263" t="s">
        <v>2228</v>
      </c>
      <c r="C19330" s="264" t="s">
        <v>138</v>
      </c>
      <c r="D19330" s="74" t="str">
        <f t="shared" si="603"/>
        <v>jul/2020</v>
      </c>
      <c r="E19330" s="332">
        <v>44027</v>
      </c>
      <c r="F19330" s="285" t="s">
        <v>3235</v>
      </c>
      <c r="G19330" s="285" t="s">
        <v>2229</v>
      </c>
      <c r="H19330" s="273" t="s">
        <v>5659</v>
      </c>
      <c r="I19330" s="273" t="s">
        <v>176</v>
      </c>
      <c r="J19330" s="268">
        <v>-415.26</v>
      </c>
      <c r="K19330" s="83" t="str">
        <f>IFERROR(IFERROR(VLOOKUP(I19330,'DE-PARA'!B:D,3,0),VLOOKUP(I19330,'DE-PARA'!C:D,2,0)),"NÃO ENCONTRADO")</f>
        <v>Pessoal</v>
      </c>
      <c r="L19330" s="50" t="str">
        <f>VLOOKUP(K19330,'Base -Receita-Despesa'!$B:$AS,1,FALSE)</f>
        <v>Pessoal</v>
      </c>
    </row>
    <row r="19331" spans="1:12" x14ac:dyDescent="0.3">
      <c r="A19331" s="82" t="str">
        <f t="shared" si="604"/>
        <v>2020</v>
      </c>
      <c r="B19331" s="263" t="s">
        <v>2228</v>
      </c>
      <c r="C19331" s="264" t="s">
        <v>138</v>
      </c>
      <c r="D19331" s="74" t="str">
        <f t="shared" si="603"/>
        <v>jul/2020</v>
      </c>
      <c r="E19331" s="332">
        <v>44027</v>
      </c>
      <c r="F19331" s="285" t="s">
        <v>5734</v>
      </c>
      <c r="G19331" s="321" t="s">
        <v>2229</v>
      </c>
      <c r="H19331" s="283" t="s">
        <v>5115</v>
      </c>
      <c r="I19331" s="283" t="s">
        <v>118</v>
      </c>
      <c r="J19331" s="269">
        <v>-5489.06</v>
      </c>
      <c r="K19331" s="83" t="str">
        <f>IFERROR(IFERROR(VLOOKUP(I19331,'DE-PARA'!B:D,3,0),VLOOKUP(I19331,'DE-PARA'!C:D,2,0)),"NÃO ENCONTRADO")</f>
        <v>Serviços</v>
      </c>
      <c r="L19331" s="50" t="str">
        <f>VLOOKUP(K19331,'Base -Receita-Despesa'!$B:$AS,1,FALSE)</f>
        <v>Serviços</v>
      </c>
    </row>
    <row r="19332" spans="1:12" x14ac:dyDescent="0.3">
      <c r="A19332" s="82" t="str">
        <f t="shared" si="604"/>
        <v>2020</v>
      </c>
      <c r="B19332" s="263" t="s">
        <v>2228</v>
      </c>
      <c r="C19332" s="264" t="s">
        <v>138</v>
      </c>
      <c r="D19332" s="74" t="str">
        <f t="shared" ref="D19332:D19395" si="605">TEXT(E19332,"mmm/aaaa")</f>
        <v>jul/2020</v>
      </c>
      <c r="E19332" s="332">
        <v>44027</v>
      </c>
      <c r="F19332" s="285">
        <v>922</v>
      </c>
      <c r="G19332" s="285" t="s">
        <v>2229</v>
      </c>
      <c r="H19332" s="268" t="s">
        <v>4393</v>
      </c>
      <c r="I19332" s="268" t="s">
        <v>2207</v>
      </c>
      <c r="J19332" s="269">
        <v>-14557.83</v>
      </c>
      <c r="K19332" s="83" t="str">
        <f>IFERROR(IFERROR(VLOOKUP(I19332,'DE-PARA'!B:D,3,0),VLOOKUP(I19332,'DE-PARA'!C:D,2,0)),"NÃO ENCONTRADO")</f>
        <v>Serviços</v>
      </c>
      <c r="L19332" s="50" t="str">
        <f>VLOOKUP(K19332,'Base -Receita-Despesa'!$B:$AS,1,FALSE)</f>
        <v>Serviços</v>
      </c>
    </row>
    <row r="19333" spans="1:12" x14ac:dyDescent="0.3">
      <c r="A19333" s="82" t="str">
        <f t="shared" si="604"/>
        <v>2020</v>
      </c>
      <c r="B19333" s="263" t="s">
        <v>2228</v>
      </c>
      <c r="C19333" s="264" t="s">
        <v>138</v>
      </c>
      <c r="D19333" s="74" t="str">
        <f t="shared" si="605"/>
        <v>jul/2020</v>
      </c>
      <c r="E19333" s="332">
        <v>44027</v>
      </c>
      <c r="F19333" s="285">
        <v>341</v>
      </c>
      <c r="G19333" s="285" t="s">
        <v>2229</v>
      </c>
      <c r="H19333" s="268" t="s">
        <v>5735</v>
      </c>
      <c r="I19333" s="268" t="s">
        <v>2207</v>
      </c>
      <c r="J19333" s="269">
        <v>-6600</v>
      </c>
      <c r="K19333" s="83" t="str">
        <f>IFERROR(IFERROR(VLOOKUP(I19333,'DE-PARA'!B:D,3,0),VLOOKUP(I19333,'DE-PARA'!C:D,2,0)),"NÃO ENCONTRADO")</f>
        <v>Serviços</v>
      </c>
      <c r="L19333" s="50" t="str">
        <f>VLOOKUP(K19333,'Base -Receita-Despesa'!$B:$AS,1,FALSE)</f>
        <v>Serviços</v>
      </c>
    </row>
    <row r="19334" spans="1:12" x14ac:dyDescent="0.3">
      <c r="A19334" s="82" t="str">
        <f t="shared" si="604"/>
        <v>2020</v>
      </c>
      <c r="B19334" s="263" t="s">
        <v>2228</v>
      </c>
      <c r="C19334" s="264" t="s">
        <v>138</v>
      </c>
      <c r="D19334" s="74" t="str">
        <f t="shared" si="605"/>
        <v>jul/2020</v>
      </c>
      <c r="E19334" s="334">
        <v>44027</v>
      </c>
      <c r="F19334" s="285">
        <v>198</v>
      </c>
      <c r="G19334" s="285" t="s">
        <v>2229</v>
      </c>
      <c r="H19334" s="268" t="s">
        <v>5736</v>
      </c>
      <c r="I19334" s="268" t="s">
        <v>120</v>
      </c>
      <c r="J19334" s="269">
        <v>-3600</v>
      </c>
      <c r="K19334" s="83" t="str">
        <f>IFERROR(IFERROR(VLOOKUP(I19334,'DE-PARA'!B:D,3,0),VLOOKUP(I19334,'DE-PARA'!C:D,2,0)),"NÃO ENCONTRADO")</f>
        <v>Serviços</v>
      </c>
      <c r="L19334" s="50" t="str">
        <f>VLOOKUP(K19334,'Base -Receita-Despesa'!$B:$AS,1,FALSE)</f>
        <v>Serviços</v>
      </c>
    </row>
    <row r="19335" spans="1:12" x14ac:dyDescent="0.3">
      <c r="A19335" s="82" t="str">
        <f t="shared" si="604"/>
        <v>2020</v>
      </c>
      <c r="B19335" s="263" t="s">
        <v>2228</v>
      </c>
      <c r="C19335" s="264" t="s">
        <v>138</v>
      </c>
      <c r="D19335" s="74" t="str">
        <f t="shared" si="605"/>
        <v>jul/2020</v>
      </c>
      <c r="E19335" s="332">
        <v>44027</v>
      </c>
      <c r="F19335" s="285">
        <v>1469</v>
      </c>
      <c r="G19335" s="285" t="s">
        <v>2229</v>
      </c>
      <c r="H19335" s="268" t="s">
        <v>5265</v>
      </c>
      <c r="I19335" s="268" t="s">
        <v>526</v>
      </c>
      <c r="J19335" s="269">
        <v>-22000</v>
      </c>
      <c r="K19335" s="83" t="str">
        <f>IFERROR(IFERROR(VLOOKUP(I19335,'DE-PARA'!B:D,3,0),VLOOKUP(I19335,'DE-PARA'!C:D,2,0)),"NÃO ENCONTRADO")</f>
        <v>Serviços</v>
      </c>
      <c r="L19335" s="50" t="str">
        <f>VLOOKUP(K19335,'Base -Receita-Despesa'!$B:$AS,1,FALSE)</f>
        <v>Serviços</v>
      </c>
    </row>
    <row r="19336" spans="1:12" x14ac:dyDescent="0.3">
      <c r="A19336" s="82" t="str">
        <f t="shared" si="604"/>
        <v>2020</v>
      </c>
      <c r="B19336" s="263" t="s">
        <v>2228</v>
      </c>
      <c r="C19336" s="264" t="s">
        <v>138</v>
      </c>
      <c r="D19336" s="74" t="str">
        <f t="shared" si="605"/>
        <v>jul/2020</v>
      </c>
      <c r="E19336" s="332">
        <v>44027</v>
      </c>
      <c r="F19336" s="285" t="s">
        <v>1261</v>
      </c>
      <c r="G19336" s="285" t="s">
        <v>2229</v>
      </c>
      <c r="H19336" s="268" t="s">
        <v>879</v>
      </c>
      <c r="I19336" s="268" t="s">
        <v>135</v>
      </c>
      <c r="J19336" s="268">
        <v>-10</v>
      </c>
      <c r="K19336" s="83" t="str">
        <f>IFERROR(IFERROR(VLOOKUP(I19336,'DE-PARA'!B:D,3,0),VLOOKUP(I19336,'DE-PARA'!C:D,2,0)),"NÃO ENCONTRADO")</f>
        <v>Outras Saídas</v>
      </c>
      <c r="L19336" s="50" t="str">
        <f>VLOOKUP(K19336,'Base -Receita-Despesa'!$B:$AS,1,FALSE)</f>
        <v>Outras Saídas</v>
      </c>
    </row>
    <row r="19337" spans="1:12" x14ac:dyDescent="0.3">
      <c r="A19337" s="82" t="str">
        <f t="shared" si="604"/>
        <v>2020</v>
      </c>
      <c r="B19337" s="263" t="s">
        <v>2228</v>
      </c>
      <c r="C19337" s="264" t="s">
        <v>138</v>
      </c>
      <c r="D19337" s="74" t="str">
        <f t="shared" si="605"/>
        <v>jul/2020</v>
      </c>
      <c r="E19337" s="332">
        <v>44027</v>
      </c>
      <c r="F19337" s="285" t="s">
        <v>1261</v>
      </c>
      <c r="G19337" s="285" t="s">
        <v>2229</v>
      </c>
      <c r="H19337" s="268" t="s">
        <v>879</v>
      </c>
      <c r="I19337" s="268" t="s">
        <v>135</v>
      </c>
      <c r="J19337" s="268">
        <v>-10</v>
      </c>
      <c r="K19337" s="83" t="str">
        <f>IFERROR(IFERROR(VLOOKUP(I19337,'DE-PARA'!B:D,3,0),VLOOKUP(I19337,'DE-PARA'!C:D,2,0)),"NÃO ENCONTRADO")</f>
        <v>Outras Saídas</v>
      </c>
      <c r="L19337" s="50" t="str">
        <f>VLOOKUP(K19337,'Base -Receita-Despesa'!$B:$AS,1,FALSE)</f>
        <v>Outras Saídas</v>
      </c>
    </row>
    <row r="19338" spans="1:12" x14ac:dyDescent="0.3">
      <c r="A19338" s="82" t="str">
        <f t="shared" si="604"/>
        <v>2020</v>
      </c>
      <c r="B19338" s="263" t="s">
        <v>2228</v>
      </c>
      <c r="C19338" s="264" t="s">
        <v>138</v>
      </c>
      <c r="D19338" s="74" t="str">
        <f t="shared" si="605"/>
        <v>jul/2020</v>
      </c>
      <c r="E19338" s="332">
        <v>44027</v>
      </c>
      <c r="F19338" s="285" t="s">
        <v>1261</v>
      </c>
      <c r="G19338" s="285" t="s">
        <v>2229</v>
      </c>
      <c r="H19338" s="268" t="s">
        <v>879</v>
      </c>
      <c r="I19338" s="268" t="s">
        <v>135</v>
      </c>
      <c r="J19338" s="268">
        <v>-10</v>
      </c>
      <c r="K19338" s="83" t="str">
        <f>IFERROR(IFERROR(VLOOKUP(I19338,'DE-PARA'!B:D,3,0),VLOOKUP(I19338,'DE-PARA'!C:D,2,0)),"NÃO ENCONTRADO")</f>
        <v>Outras Saídas</v>
      </c>
      <c r="L19338" s="50" t="str">
        <f>VLOOKUP(K19338,'Base -Receita-Despesa'!$B:$AS,1,FALSE)</f>
        <v>Outras Saídas</v>
      </c>
    </row>
    <row r="19339" spans="1:12" x14ac:dyDescent="0.3">
      <c r="A19339" s="82" t="str">
        <f t="shared" si="604"/>
        <v>2020</v>
      </c>
      <c r="B19339" s="263" t="s">
        <v>2228</v>
      </c>
      <c r="C19339" s="264" t="s">
        <v>138</v>
      </c>
      <c r="D19339" s="74" t="str">
        <f t="shared" si="605"/>
        <v>jul/2020</v>
      </c>
      <c r="E19339" s="332">
        <v>44027</v>
      </c>
      <c r="F19339" s="285" t="s">
        <v>1261</v>
      </c>
      <c r="G19339" s="285" t="s">
        <v>2229</v>
      </c>
      <c r="H19339" s="268" t="s">
        <v>879</v>
      </c>
      <c r="I19339" s="268" t="s">
        <v>135</v>
      </c>
      <c r="J19339" s="268">
        <v>-10</v>
      </c>
      <c r="K19339" s="83" t="str">
        <f>IFERROR(IFERROR(VLOOKUP(I19339,'DE-PARA'!B:D,3,0),VLOOKUP(I19339,'DE-PARA'!C:D,2,0)),"NÃO ENCONTRADO")</f>
        <v>Outras Saídas</v>
      </c>
      <c r="L19339" s="50" t="str">
        <f>VLOOKUP(K19339,'Base -Receita-Despesa'!$B:$AS,1,FALSE)</f>
        <v>Outras Saídas</v>
      </c>
    </row>
    <row r="19340" spans="1:12" x14ac:dyDescent="0.3">
      <c r="A19340" s="82" t="str">
        <f t="shared" si="604"/>
        <v>2020</v>
      </c>
      <c r="B19340" s="263" t="s">
        <v>2228</v>
      </c>
      <c r="C19340" s="264" t="s">
        <v>138</v>
      </c>
      <c r="D19340" s="74" t="str">
        <f t="shared" si="605"/>
        <v>jul/2020</v>
      </c>
      <c r="E19340" s="332">
        <v>44027</v>
      </c>
      <c r="F19340" s="285" t="s">
        <v>1261</v>
      </c>
      <c r="G19340" s="285" t="s">
        <v>2229</v>
      </c>
      <c r="H19340" s="268" t="s">
        <v>879</v>
      </c>
      <c r="I19340" s="268" t="s">
        <v>135</v>
      </c>
      <c r="J19340" s="268">
        <v>-10</v>
      </c>
      <c r="K19340" s="83" t="str">
        <f>IFERROR(IFERROR(VLOOKUP(I19340,'DE-PARA'!B:D,3,0),VLOOKUP(I19340,'DE-PARA'!C:D,2,0)),"NÃO ENCONTRADO")</f>
        <v>Outras Saídas</v>
      </c>
      <c r="L19340" s="50" t="str">
        <f>VLOOKUP(K19340,'Base -Receita-Despesa'!$B:$AS,1,FALSE)</f>
        <v>Outras Saídas</v>
      </c>
    </row>
    <row r="19341" spans="1:12" x14ac:dyDescent="0.3">
      <c r="A19341" s="82" t="str">
        <f t="shared" si="604"/>
        <v>2020</v>
      </c>
      <c r="B19341" s="263" t="s">
        <v>2228</v>
      </c>
      <c r="C19341" s="264" t="s">
        <v>138</v>
      </c>
      <c r="D19341" s="74" t="str">
        <f t="shared" si="605"/>
        <v>jul/2020</v>
      </c>
      <c r="E19341" s="332">
        <v>44027</v>
      </c>
      <c r="F19341" s="285" t="s">
        <v>1261</v>
      </c>
      <c r="G19341" s="285" t="s">
        <v>2229</v>
      </c>
      <c r="H19341" s="268" t="s">
        <v>5663</v>
      </c>
      <c r="I19341" s="268" t="s">
        <v>135</v>
      </c>
      <c r="J19341" s="268">
        <v>-24.75</v>
      </c>
      <c r="K19341" s="83" t="str">
        <f>IFERROR(IFERROR(VLOOKUP(I19341,'DE-PARA'!B:D,3,0),VLOOKUP(I19341,'DE-PARA'!C:D,2,0)),"NÃO ENCONTRADO")</f>
        <v>Outras Saídas</v>
      </c>
      <c r="L19341" s="50" t="str">
        <f>VLOOKUP(K19341,'Base -Receita-Despesa'!$B:$AS,1,FALSE)</f>
        <v>Outras Saídas</v>
      </c>
    </row>
    <row r="19342" spans="1:12" x14ac:dyDescent="0.3">
      <c r="A19342" s="82" t="str">
        <f t="shared" si="604"/>
        <v>2020</v>
      </c>
      <c r="B19342" s="263" t="s">
        <v>2228</v>
      </c>
      <c r="C19342" s="264" t="s">
        <v>138</v>
      </c>
      <c r="D19342" s="74" t="str">
        <f t="shared" si="605"/>
        <v>jul/2020</v>
      </c>
      <c r="E19342" s="332">
        <v>44028</v>
      </c>
      <c r="F19342" s="285">
        <v>4</v>
      </c>
      <c r="G19342" s="285" t="s">
        <v>2229</v>
      </c>
      <c r="H19342" s="268" t="s">
        <v>5737</v>
      </c>
      <c r="I19342" s="268" t="s">
        <v>120</v>
      </c>
      <c r="J19342" s="269">
        <v>-20938.5</v>
      </c>
      <c r="K19342" s="83" t="str">
        <f>IFERROR(IFERROR(VLOOKUP(I19342,'DE-PARA'!B:D,3,0),VLOOKUP(I19342,'DE-PARA'!C:D,2,0)),"NÃO ENCONTRADO")</f>
        <v>Serviços</v>
      </c>
      <c r="L19342" s="50" t="str">
        <f>VLOOKUP(K19342,'Base -Receita-Despesa'!$B:$AS,1,FALSE)</f>
        <v>Serviços</v>
      </c>
    </row>
    <row r="19343" spans="1:12" x14ac:dyDescent="0.3">
      <c r="A19343" s="82" t="str">
        <f t="shared" si="604"/>
        <v>2020</v>
      </c>
      <c r="B19343" s="263" t="s">
        <v>2228</v>
      </c>
      <c r="C19343" s="264" t="s">
        <v>138</v>
      </c>
      <c r="D19343" s="74" t="str">
        <f t="shared" si="605"/>
        <v>jul/2020</v>
      </c>
      <c r="E19343" s="332">
        <v>44028</v>
      </c>
      <c r="F19343" s="285">
        <v>122548</v>
      </c>
      <c r="G19343" s="285" t="s">
        <v>2229</v>
      </c>
      <c r="H19343" s="268" t="s">
        <v>5140</v>
      </c>
      <c r="I19343" s="268" t="s">
        <v>145</v>
      </c>
      <c r="J19343" s="269">
        <v>-3711.99</v>
      </c>
      <c r="K19343" s="83" t="str">
        <f>IFERROR(IFERROR(VLOOKUP(I19343,'DE-PARA'!B:D,3,0),VLOOKUP(I19343,'DE-PARA'!C:D,2,0)),"NÃO ENCONTRADO")</f>
        <v>Serviços</v>
      </c>
      <c r="L19343" s="50" t="str">
        <f>VLOOKUP(K19343,'Base -Receita-Despesa'!$B:$AS,1,FALSE)</f>
        <v>Serviços</v>
      </c>
    </row>
    <row r="19344" spans="1:12" x14ac:dyDescent="0.3">
      <c r="A19344" s="82" t="str">
        <f t="shared" si="604"/>
        <v>2020</v>
      </c>
      <c r="B19344" s="263" t="s">
        <v>2228</v>
      </c>
      <c r="C19344" s="264" t="s">
        <v>138</v>
      </c>
      <c r="D19344" s="74" t="str">
        <f t="shared" si="605"/>
        <v>jul/2020</v>
      </c>
      <c r="E19344" s="332">
        <v>44028</v>
      </c>
      <c r="F19344" s="285">
        <v>1718</v>
      </c>
      <c r="G19344" s="285" t="s">
        <v>2229</v>
      </c>
      <c r="H19344" s="268" t="s">
        <v>5275</v>
      </c>
      <c r="I19344" s="268" t="s">
        <v>157</v>
      </c>
      <c r="J19344" s="269">
        <v>-13151.81</v>
      </c>
      <c r="K19344" s="83" t="str">
        <f>IFERROR(IFERROR(VLOOKUP(I19344,'DE-PARA'!B:D,3,0),VLOOKUP(I19344,'DE-PARA'!C:D,2,0)),"NÃO ENCONTRADO")</f>
        <v>Materiais</v>
      </c>
      <c r="L19344" s="50" t="str">
        <f>VLOOKUP(K19344,'Base -Receita-Despesa'!$B:$AS,1,FALSE)</f>
        <v>Materiais</v>
      </c>
    </row>
    <row r="19345" spans="1:12" x14ac:dyDescent="0.3">
      <c r="A19345" s="82" t="str">
        <f t="shared" si="604"/>
        <v>2020</v>
      </c>
      <c r="B19345" s="263" t="s">
        <v>2228</v>
      </c>
      <c r="C19345" s="264" t="s">
        <v>138</v>
      </c>
      <c r="D19345" s="74" t="str">
        <f t="shared" si="605"/>
        <v>jul/2020</v>
      </c>
      <c r="E19345" s="332">
        <v>44028</v>
      </c>
      <c r="F19345" s="285">
        <v>1719</v>
      </c>
      <c r="G19345" s="285" t="s">
        <v>2229</v>
      </c>
      <c r="H19345" s="268" t="s">
        <v>5275</v>
      </c>
      <c r="I19345" s="268" t="s">
        <v>157</v>
      </c>
      <c r="J19345" s="269">
        <v>-2853.37</v>
      </c>
      <c r="K19345" s="83" t="str">
        <f>IFERROR(IFERROR(VLOOKUP(I19345,'DE-PARA'!B:D,3,0),VLOOKUP(I19345,'DE-PARA'!C:D,2,0)),"NÃO ENCONTRADO")</f>
        <v>Materiais</v>
      </c>
      <c r="L19345" s="50" t="str">
        <f>VLOOKUP(K19345,'Base -Receita-Despesa'!$B:$AS,1,FALSE)</f>
        <v>Materiais</v>
      </c>
    </row>
    <row r="19346" spans="1:12" x14ac:dyDescent="0.3">
      <c r="A19346" s="82" t="str">
        <f t="shared" si="604"/>
        <v>2020</v>
      </c>
      <c r="B19346" s="263" t="s">
        <v>2228</v>
      </c>
      <c r="C19346" s="264" t="s">
        <v>138</v>
      </c>
      <c r="D19346" s="74" t="str">
        <f t="shared" si="605"/>
        <v>jul/2020</v>
      </c>
      <c r="E19346" s="332">
        <v>44028</v>
      </c>
      <c r="F19346" s="285">
        <v>1720</v>
      </c>
      <c r="G19346" s="285" t="s">
        <v>2229</v>
      </c>
      <c r="H19346" s="268" t="s">
        <v>5275</v>
      </c>
      <c r="I19346" s="268" t="s">
        <v>157</v>
      </c>
      <c r="J19346" s="269">
        <v>-4016.55</v>
      </c>
      <c r="K19346" s="83" t="str">
        <f>IFERROR(IFERROR(VLOOKUP(I19346,'DE-PARA'!B:D,3,0),VLOOKUP(I19346,'DE-PARA'!C:D,2,0)),"NÃO ENCONTRADO")</f>
        <v>Materiais</v>
      </c>
      <c r="L19346" s="50" t="str">
        <f>VLOOKUP(K19346,'Base -Receita-Despesa'!$B:$AS,1,FALSE)</f>
        <v>Materiais</v>
      </c>
    </row>
    <row r="19347" spans="1:12" x14ac:dyDescent="0.3">
      <c r="A19347" s="82" t="str">
        <f t="shared" si="604"/>
        <v>2020</v>
      </c>
      <c r="B19347" s="263" t="s">
        <v>2228</v>
      </c>
      <c r="C19347" s="264" t="s">
        <v>138</v>
      </c>
      <c r="D19347" s="74" t="str">
        <f t="shared" si="605"/>
        <v>jul/2020</v>
      </c>
      <c r="E19347" s="332">
        <v>44028</v>
      </c>
      <c r="F19347" s="285">
        <v>1717</v>
      </c>
      <c r="G19347" s="285" t="s">
        <v>2229</v>
      </c>
      <c r="H19347" s="268" t="s">
        <v>5275</v>
      </c>
      <c r="I19347" s="268" t="s">
        <v>157</v>
      </c>
      <c r="J19347" s="269">
        <v>-2999.89</v>
      </c>
      <c r="K19347" s="83" t="str">
        <f>IFERROR(IFERROR(VLOOKUP(I19347,'DE-PARA'!B:D,3,0),VLOOKUP(I19347,'DE-PARA'!C:D,2,0)),"NÃO ENCONTRADO")</f>
        <v>Materiais</v>
      </c>
      <c r="L19347" s="50" t="str">
        <f>VLOOKUP(K19347,'Base -Receita-Despesa'!$B:$AS,1,FALSE)</f>
        <v>Materiais</v>
      </c>
    </row>
    <row r="19348" spans="1:12" x14ac:dyDescent="0.3">
      <c r="A19348" s="82" t="str">
        <f t="shared" si="604"/>
        <v>2020</v>
      </c>
      <c r="B19348" s="263" t="s">
        <v>2228</v>
      </c>
      <c r="C19348" s="264" t="s">
        <v>138</v>
      </c>
      <c r="D19348" s="74" t="str">
        <f t="shared" si="605"/>
        <v>jul/2020</v>
      </c>
      <c r="E19348" s="332">
        <v>44028</v>
      </c>
      <c r="F19348" s="285" t="s">
        <v>1261</v>
      </c>
      <c r="G19348" s="285" t="s">
        <v>2229</v>
      </c>
      <c r="H19348" s="268" t="s">
        <v>879</v>
      </c>
      <c r="I19348" s="268" t="s">
        <v>135</v>
      </c>
      <c r="J19348" s="268">
        <v>-10</v>
      </c>
      <c r="K19348" s="83" t="str">
        <f>IFERROR(IFERROR(VLOOKUP(I19348,'DE-PARA'!B:D,3,0),VLOOKUP(I19348,'DE-PARA'!C:D,2,0)),"NÃO ENCONTRADO")</f>
        <v>Outras Saídas</v>
      </c>
      <c r="L19348" s="50" t="str">
        <f>VLOOKUP(K19348,'Base -Receita-Despesa'!$B:$AS,1,FALSE)</f>
        <v>Outras Saídas</v>
      </c>
    </row>
    <row r="19349" spans="1:12" x14ac:dyDescent="0.3">
      <c r="A19349" s="82" t="str">
        <f t="shared" si="604"/>
        <v>2020</v>
      </c>
      <c r="B19349" s="263" t="s">
        <v>2228</v>
      </c>
      <c r="C19349" s="264" t="s">
        <v>138</v>
      </c>
      <c r="D19349" s="74" t="str">
        <f t="shared" si="605"/>
        <v>jul/2020</v>
      </c>
      <c r="E19349" s="332">
        <v>44028</v>
      </c>
      <c r="F19349" s="285" t="s">
        <v>1261</v>
      </c>
      <c r="G19349" s="285" t="s">
        <v>2229</v>
      </c>
      <c r="H19349" s="268" t="s">
        <v>879</v>
      </c>
      <c r="I19349" s="268" t="s">
        <v>135</v>
      </c>
      <c r="J19349" s="268">
        <v>-10</v>
      </c>
      <c r="K19349" s="83" t="str">
        <f>IFERROR(IFERROR(VLOOKUP(I19349,'DE-PARA'!B:D,3,0),VLOOKUP(I19349,'DE-PARA'!C:D,2,0)),"NÃO ENCONTRADO")</f>
        <v>Outras Saídas</v>
      </c>
      <c r="L19349" s="50" t="str">
        <f>VLOOKUP(K19349,'Base -Receita-Despesa'!$B:$AS,1,FALSE)</f>
        <v>Outras Saídas</v>
      </c>
    </row>
    <row r="19350" spans="1:12" x14ac:dyDescent="0.3">
      <c r="A19350" s="82" t="str">
        <f t="shared" si="604"/>
        <v>2020</v>
      </c>
      <c r="B19350" s="263" t="s">
        <v>2228</v>
      </c>
      <c r="C19350" s="264" t="s">
        <v>138</v>
      </c>
      <c r="D19350" s="74" t="str">
        <f t="shared" si="605"/>
        <v>jul/2020</v>
      </c>
      <c r="E19350" s="332">
        <v>44028</v>
      </c>
      <c r="F19350" s="285" t="s">
        <v>1261</v>
      </c>
      <c r="G19350" s="285" t="s">
        <v>2229</v>
      </c>
      <c r="H19350" s="268" t="s">
        <v>879</v>
      </c>
      <c r="I19350" s="268" t="s">
        <v>135</v>
      </c>
      <c r="J19350" s="268">
        <v>-10</v>
      </c>
      <c r="K19350" s="83" t="str">
        <f>IFERROR(IFERROR(VLOOKUP(I19350,'DE-PARA'!B:D,3,0),VLOOKUP(I19350,'DE-PARA'!C:D,2,0)),"NÃO ENCONTRADO")</f>
        <v>Outras Saídas</v>
      </c>
      <c r="L19350" s="50" t="str">
        <f>VLOOKUP(K19350,'Base -Receita-Despesa'!$B:$AS,1,FALSE)</f>
        <v>Outras Saídas</v>
      </c>
    </row>
    <row r="19351" spans="1:12" x14ac:dyDescent="0.3">
      <c r="A19351" s="82" t="str">
        <f t="shared" si="604"/>
        <v>2020</v>
      </c>
      <c r="B19351" s="263" t="s">
        <v>2228</v>
      </c>
      <c r="C19351" s="264" t="s">
        <v>138</v>
      </c>
      <c r="D19351" s="74" t="str">
        <f t="shared" si="605"/>
        <v>jul/2020</v>
      </c>
      <c r="E19351" s="332">
        <v>44029</v>
      </c>
      <c r="F19351" s="285">
        <v>1335</v>
      </c>
      <c r="G19351" s="285" t="s">
        <v>2229</v>
      </c>
      <c r="H19351" s="268" t="s">
        <v>5738</v>
      </c>
      <c r="I19351" s="268" t="s">
        <v>562</v>
      </c>
      <c r="J19351" s="268">
        <v>297.57</v>
      </c>
      <c r="K19351" s="83" t="str">
        <f>IFERROR(IFERROR(VLOOKUP(I19351,'DE-PARA'!B:D,3,0),VLOOKUP(I19351,'DE-PARA'!C:D,2,0)),"NÃO ENCONTRADO")</f>
        <v>Outras Saídas</v>
      </c>
      <c r="L19351" s="50" t="str">
        <f>VLOOKUP(K19351,'Base -Receita-Despesa'!$B:$AS,1,FALSE)</f>
        <v>Outras Saídas</v>
      </c>
    </row>
    <row r="19352" spans="1:12" x14ac:dyDescent="0.3">
      <c r="A19352" s="82" t="str">
        <f t="shared" si="604"/>
        <v>2020</v>
      </c>
      <c r="B19352" s="263" t="s">
        <v>2228</v>
      </c>
      <c r="C19352" s="264" t="s">
        <v>138</v>
      </c>
      <c r="D19352" s="74" t="str">
        <f t="shared" si="605"/>
        <v>jul/2020</v>
      </c>
      <c r="E19352" s="332">
        <v>44029</v>
      </c>
      <c r="F19352" s="285">
        <v>9881</v>
      </c>
      <c r="G19352" s="321" t="s">
        <v>2229</v>
      </c>
      <c r="H19352" s="283" t="s">
        <v>5739</v>
      </c>
      <c r="I19352" s="268" t="s">
        <v>2188</v>
      </c>
      <c r="J19352" s="268">
        <v>129.91</v>
      </c>
      <c r="K19352" s="83" t="str">
        <f>IFERROR(IFERROR(VLOOKUP(I19352,'DE-PARA'!B:D,3,0),VLOOKUP(I19352,'DE-PARA'!C:D,2,0)),"NÃO ENCONTRADO")</f>
        <v>Materiais</v>
      </c>
      <c r="L19352" s="50" t="str">
        <f>VLOOKUP(K19352,'Base -Receita-Despesa'!$B:$AS,1,FALSE)</f>
        <v>Materiais</v>
      </c>
    </row>
    <row r="19353" spans="1:12" x14ac:dyDescent="0.3">
      <c r="A19353" s="82" t="str">
        <f t="shared" si="604"/>
        <v>2020</v>
      </c>
      <c r="B19353" s="263" t="s">
        <v>2228</v>
      </c>
      <c r="C19353" s="264" t="s">
        <v>138</v>
      </c>
      <c r="D19353" s="74" t="str">
        <f t="shared" si="605"/>
        <v>jul/2020</v>
      </c>
      <c r="E19353" s="332">
        <v>44029</v>
      </c>
      <c r="F19353" s="285" t="s">
        <v>2326</v>
      </c>
      <c r="G19353" s="285" t="s">
        <v>2229</v>
      </c>
      <c r="H19353" s="268" t="s">
        <v>5724</v>
      </c>
      <c r="I19353" s="268" t="s">
        <v>2209</v>
      </c>
      <c r="J19353" s="268">
        <v>-157.80000000000001</v>
      </c>
      <c r="K19353" s="83" t="str">
        <f>IFERROR(IFERROR(VLOOKUP(I19353,'DE-PARA'!B:D,3,0),VLOOKUP(I19353,'DE-PARA'!C:D,2,0)),"NÃO ENCONTRADO")</f>
        <v>Despesas com Viagens</v>
      </c>
      <c r="L19353" s="50" t="str">
        <f>VLOOKUP(K19353,'Base -Receita-Despesa'!$B:$AS,1,FALSE)</f>
        <v>Despesas com Viagens</v>
      </c>
    </row>
    <row r="19354" spans="1:12" x14ac:dyDescent="0.3">
      <c r="A19354" s="82" t="str">
        <f t="shared" si="604"/>
        <v>2020</v>
      </c>
      <c r="B19354" s="263" t="s">
        <v>2228</v>
      </c>
      <c r="C19354" s="264" t="s">
        <v>138</v>
      </c>
      <c r="D19354" s="74" t="str">
        <f t="shared" si="605"/>
        <v>jul/2020</v>
      </c>
      <c r="E19354" s="332">
        <v>44029</v>
      </c>
      <c r="F19354" s="285">
        <v>47394</v>
      </c>
      <c r="G19354" s="285" t="s">
        <v>2229</v>
      </c>
      <c r="H19354" s="268" t="s">
        <v>5054</v>
      </c>
      <c r="I19354" s="268" t="s">
        <v>215</v>
      </c>
      <c r="J19354" s="268">
        <v>-90</v>
      </c>
      <c r="K19354" s="83" t="str">
        <f>IFERROR(IFERROR(VLOOKUP(I19354,'DE-PARA'!B:D,3,0),VLOOKUP(I19354,'DE-PARA'!C:D,2,0)),"NÃO ENCONTRADO")</f>
        <v>Serviços</v>
      </c>
      <c r="L19354" s="50" t="str">
        <f>VLOOKUP(K19354,'Base -Receita-Despesa'!$B:$AS,1,FALSE)</f>
        <v>Serviços</v>
      </c>
    </row>
    <row r="19355" spans="1:12" x14ac:dyDescent="0.3">
      <c r="A19355" s="82" t="str">
        <f t="shared" si="604"/>
        <v>2020</v>
      </c>
      <c r="B19355" s="263" t="s">
        <v>2228</v>
      </c>
      <c r="C19355" s="264" t="s">
        <v>138</v>
      </c>
      <c r="D19355" s="74" t="str">
        <f t="shared" si="605"/>
        <v>jul/2020</v>
      </c>
      <c r="E19355" s="332">
        <v>44029</v>
      </c>
      <c r="F19355" s="285">
        <v>509</v>
      </c>
      <c r="G19355" s="285" t="s">
        <v>2229</v>
      </c>
      <c r="H19355" s="268" t="s">
        <v>3447</v>
      </c>
      <c r="I19355" s="268" t="s">
        <v>2202</v>
      </c>
      <c r="J19355" s="269">
        <v>-1960.3</v>
      </c>
      <c r="K19355" s="83" t="str">
        <f>IFERROR(IFERROR(VLOOKUP(I19355,'DE-PARA'!B:D,3,0),VLOOKUP(I19355,'DE-PARA'!C:D,2,0)),"NÃO ENCONTRADO")</f>
        <v>Serviços</v>
      </c>
      <c r="L19355" s="50" t="str">
        <f>VLOOKUP(K19355,'Base -Receita-Despesa'!$B:$AS,1,FALSE)</f>
        <v>Serviços</v>
      </c>
    </row>
    <row r="19356" spans="1:12" x14ac:dyDescent="0.3">
      <c r="A19356" s="82" t="str">
        <f t="shared" si="604"/>
        <v>2020</v>
      </c>
      <c r="B19356" s="263" t="s">
        <v>2228</v>
      </c>
      <c r="C19356" s="264" t="s">
        <v>138</v>
      </c>
      <c r="D19356" s="74" t="str">
        <f t="shared" si="605"/>
        <v>jul/2020</v>
      </c>
      <c r="E19356" s="332">
        <v>44029</v>
      </c>
      <c r="F19356" s="285">
        <v>1335</v>
      </c>
      <c r="G19356" s="285" t="s">
        <v>2229</v>
      </c>
      <c r="H19356" s="268" t="s">
        <v>5738</v>
      </c>
      <c r="I19356" s="268" t="s">
        <v>157</v>
      </c>
      <c r="J19356" s="269">
        <v>-3270.99</v>
      </c>
      <c r="K19356" s="83" t="str">
        <f>IFERROR(IFERROR(VLOOKUP(I19356,'DE-PARA'!B:D,3,0),VLOOKUP(I19356,'DE-PARA'!C:D,2,0)),"NÃO ENCONTRADO")</f>
        <v>Materiais</v>
      </c>
      <c r="L19356" s="50" t="str">
        <f>VLOOKUP(K19356,'Base -Receita-Despesa'!$B:$AS,1,FALSE)</f>
        <v>Materiais</v>
      </c>
    </row>
    <row r="19357" spans="1:12" x14ac:dyDescent="0.3">
      <c r="A19357" s="82" t="str">
        <f t="shared" si="604"/>
        <v>2020</v>
      </c>
      <c r="B19357" s="263" t="s">
        <v>2228</v>
      </c>
      <c r="C19357" s="264" t="s">
        <v>138</v>
      </c>
      <c r="D19357" s="74" t="str">
        <f t="shared" si="605"/>
        <v>jul/2020</v>
      </c>
      <c r="E19357" s="332">
        <v>44029</v>
      </c>
      <c r="F19357" s="285">
        <v>1335</v>
      </c>
      <c r="G19357" s="285" t="s">
        <v>2229</v>
      </c>
      <c r="H19357" s="268" t="s">
        <v>5738</v>
      </c>
      <c r="I19357" s="268" t="s">
        <v>562</v>
      </c>
      <c r="J19357" s="268">
        <v>-297.57</v>
      </c>
      <c r="K19357" s="83" t="str">
        <f>IFERROR(IFERROR(VLOOKUP(I19357,'DE-PARA'!B:D,3,0),VLOOKUP(I19357,'DE-PARA'!C:D,2,0)),"NÃO ENCONTRADO")</f>
        <v>Outras Saídas</v>
      </c>
      <c r="L19357" s="50" t="str">
        <f>VLOOKUP(K19357,'Base -Receita-Despesa'!$B:$AS,1,FALSE)</f>
        <v>Outras Saídas</v>
      </c>
    </row>
    <row r="19358" spans="1:12" x14ac:dyDescent="0.3">
      <c r="A19358" s="82" t="str">
        <f t="shared" si="604"/>
        <v>2020</v>
      </c>
      <c r="B19358" s="263" t="s">
        <v>2228</v>
      </c>
      <c r="C19358" s="264" t="s">
        <v>138</v>
      </c>
      <c r="D19358" s="74" t="str">
        <f t="shared" si="605"/>
        <v>jul/2020</v>
      </c>
      <c r="E19358" s="332">
        <v>44029</v>
      </c>
      <c r="F19358" s="285" t="s">
        <v>5740</v>
      </c>
      <c r="G19358" s="285" t="s">
        <v>2229</v>
      </c>
      <c r="H19358" s="268" t="s">
        <v>5741</v>
      </c>
      <c r="I19358" s="268" t="s">
        <v>151</v>
      </c>
      <c r="J19358" s="269">
        <v>-1174.74</v>
      </c>
      <c r="K19358" s="83" t="str">
        <f>IFERROR(IFERROR(VLOOKUP(I19358,'DE-PARA'!B:D,3,0),VLOOKUP(I19358,'DE-PARA'!C:D,2,0)),"NÃO ENCONTRADO")</f>
        <v>Concessionárias (água, luz e telefone)</v>
      </c>
      <c r="L19358" s="50" t="str">
        <f>VLOOKUP(K19358,'Base -Receita-Despesa'!$B:$AS,1,FALSE)</f>
        <v>Concessionárias (água, luz e telefone)</v>
      </c>
    </row>
    <row r="19359" spans="1:12" x14ac:dyDescent="0.3">
      <c r="A19359" s="82" t="str">
        <f t="shared" si="604"/>
        <v>2020</v>
      </c>
      <c r="B19359" s="263" t="s">
        <v>2228</v>
      </c>
      <c r="C19359" s="264" t="s">
        <v>138</v>
      </c>
      <c r="D19359" s="74" t="str">
        <f t="shared" si="605"/>
        <v>jul/2020</v>
      </c>
      <c r="E19359" s="332">
        <v>44029</v>
      </c>
      <c r="F19359" s="285" t="s">
        <v>1261</v>
      </c>
      <c r="G19359" s="285" t="s">
        <v>2229</v>
      </c>
      <c r="H19359" s="268" t="s">
        <v>879</v>
      </c>
      <c r="I19359" s="268" t="s">
        <v>135</v>
      </c>
      <c r="J19359" s="268">
        <v>-10</v>
      </c>
      <c r="K19359" s="83" t="str">
        <f>IFERROR(IFERROR(VLOOKUP(I19359,'DE-PARA'!B:D,3,0),VLOOKUP(I19359,'DE-PARA'!C:D,2,0)),"NÃO ENCONTRADO")</f>
        <v>Outras Saídas</v>
      </c>
      <c r="L19359" s="50" t="str">
        <f>VLOOKUP(K19359,'Base -Receita-Despesa'!$B:$AS,1,FALSE)</f>
        <v>Outras Saídas</v>
      </c>
    </row>
    <row r="19360" spans="1:12" x14ac:dyDescent="0.3">
      <c r="A19360" s="82" t="str">
        <f t="shared" si="604"/>
        <v>2020</v>
      </c>
      <c r="B19360" s="263" t="s">
        <v>5091</v>
      </c>
      <c r="C19360" s="264" t="s">
        <v>138</v>
      </c>
      <c r="D19360" s="74" t="str">
        <f t="shared" si="605"/>
        <v>jul/2020</v>
      </c>
      <c r="E19360" s="334">
        <v>44029</v>
      </c>
      <c r="F19360" s="285" t="s">
        <v>5729</v>
      </c>
      <c r="G19360" s="285" t="s">
        <v>2229</v>
      </c>
      <c r="H19360" s="268" t="s">
        <v>5729</v>
      </c>
      <c r="I19360" s="268" t="s">
        <v>846</v>
      </c>
      <c r="J19360" s="269">
        <v>2156</v>
      </c>
      <c r="K19360" s="83" t="str">
        <f>IFERROR(IFERROR(VLOOKUP(I19360,'DE-PARA'!B:D,3,0),VLOOKUP(I19360,'DE-PARA'!C:D,2,0)),"NÃO ENCONTRADO")</f>
        <v>Pessoal</v>
      </c>
      <c r="L19360" s="50" t="str">
        <f>VLOOKUP(K19360,'Base -Receita-Despesa'!$B:$AS,1,FALSE)</f>
        <v>Pessoal</v>
      </c>
    </row>
    <row r="19361" spans="1:12" x14ac:dyDescent="0.3">
      <c r="A19361" s="82" t="str">
        <f t="shared" si="604"/>
        <v>2020</v>
      </c>
      <c r="B19361" s="263" t="s">
        <v>5091</v>
      </c>
      <c r="C19361" s="264" t="s">
        <v>138</v>
      </c>
      <c r="D19361" s="74" t="str">
        <f t="shared" si="605"/>
        <v>jul/2020</v>
      </c>
      <c r="E19361" s="334">
        <v>44029</v>
      </c>
      <c r="F19361" s="285" t="s">
        <v>5729</v>
      </c>
      <c r="G19361" s="285" t="s">
        <v>2229</v>
      </c>
      <c r="H19361" s="268" t="s">
        <v>5729</v>
      </c>
      <c r="I19361" s="268" t="s">
        <v>846</v>
      </c>
      <c r="J19361" s="268">
        <v>-800</v>
      </c>
      <c r="K19361" s="83" t="str">
        <f>IFERROR(IFERROR(VLOOKUP(I19361,'DE-PARA'!B:D,3,0),VLOOKUP(I19361,'DE-PARA'!C:D,2,0)),"NÃO ENCONTRADO")</f>
        <v>Pessoal</v>
      </c>
      <c r="L19361" s="50" t="str">
        <f>VLOOKUP(K19361,'Base -Receita-Despesa'!$B:$AS,1,FALSE)</f>
        <v>Pessoal</v>
      </c>
    </row>
    <row r="19362" spans="1:12" x14ac:dyDescent="0.3">
      <c r="A19362" s="82" t="str">
        <f t="shared" si="604"/>
        <v>2020</v>
      </c>
      <c r="B19362" s="263" t="s">
        <v>2228</v>
      </c>
      <c r="C19362" s="264" t="s">
        <v>138</v>
      </c>
      <c r="D19362" s="74" t="str">
        <f t="shared" si="605"/>
        <v>jul/2020</v>
      </c>
      <c r="E19362" s="332">
        <v>44032</v>
      </c>
      <c r="F19362" s="285">
        <v>18677</v>
      </c>
      <c r="G19362" s="285" t="s">
        <v>2229</v>
      </c>
      <c r="H19362" s="268" t="s">
        <v>5214</v>
      </c>
      <c r="I19362" s="268" t="s">
        <v>145</v>
      </c>
      <c r="J19362" s="268">
        <v>-597.97</v>
      </c>
      <c r="K19362" s="83" t="str">
        <f>IFERROR(IFERROR(VLOOKUP(I19362,'DE-PARA'!B:D,3,0),VLOOKUP(I19362,'DE-PARA'!C:D,2,0)),"NÃO ENCONTRADO")</f>
        <v>Serviços</v>
      </c>
      <c r="L19362" s="50" t="str">
        <f>VLOOKUP(K19362,'Base -Receita-Despesa'!$B:$AS,1,FALSE)</f>
        <v>Serviços</v>
      </c>
    </row>
    <row r="19363" spans="1:12" x14ac:dyDescent="0.3">
      <c r="A19363" s="82" t="str">
        <f t="shared" si="604"/>
        <v>2020</v>
      </c>
      <c r="B19363" s="263" t="s">
        <v>2228</v>
      </c>
      <c r="C19363" s="264" t="s">
        <v>138</v>
      </c>
      <c r="D19363" s="74" t="str">
        <f t="shared" si="605"/>
        <v>jul/2020</v>
      </c>
      <c r="E19363" s="332">
        <v>44032</v>
      </c>
      <c r="F19363" s="285" t="s">
        <v>4539</v>
      </c>
      <c r="G19363" s="321" t="s">
        <v>2229</v>
      </c>
      <c r="H19363" s="283" t="s">
        <v>5742</v>
      </c>
      <c r="I19363" s="283" t="s">
        <v>195</v>
      </c>
      <c r="J19363" s="269">
        <v>-161911.84</v>
      </c>
      <c r="K19363" s="83" t="str">
        <f>IFERROR(IFERROR(VLOOKUP(I19363,'DE-PARA'!B:D,3,0),VLOOKUP(I19363,'DE-PARA'!C:D,2,0)),"NÃO ENCONTRADO")</f>
        <v>Encargos sobre Folha de Pagamento</v>
      </c>
      <c r="L19363" s="50" t="str">
        <f>VLOOKUP(K19363,'Base -Receita-Despesa'!$B:$AS,1,FALSE)</f>
        <v>Encargos sobre Folha de Pagamento</v>
      </c>
    </row>
    <row r="19364" spans="1:12" x14ac:dyDescent="0.3">
      <c r="A19364" s="82" t="str">
        <f t="shared" si="604"/>
        <v>2020</v>
      </c>
      <c r="B19364" s="263" t="s">
        <v>2228</v>
      </c>
      <c r="C19364" s="264" t="s">
        <v>138</v>
      </c>
      <c r="D19364" s="74" t="str">
        <f t="shared" si="605"/>
        <v>jul/2020</v>
      </c>
      <c r="E19364" s="332">
        <v>44032</v>
      </c>
      <c r="F19364" s="285" t="s">
        <v>5743</v>
      </c>
      <c r="G19364" s="321" t="s">
        <v>2229</v>
      </c>
      <c r="H19364" s="268" t="s">
        <v>4736</v>
      </c>
      <c r="I19364" s="283" t="s">
        <v>195</v>
      </c>
      <c r="J19364" s="269">
        <v>-4481.24</v>
      </c>
      <c r="K19364" s="83" t="str">
        <f>IFERROR(IFERROR(VLOOKUP(I19364,'DE-PARA'!B:D,3,0),VLOOKUP(I19364,'DE-PARA'!C:D,2,0)),"NÃO ENCONTRADO")</f>
        <v>Encargos sobre Folha de Pagamento</v>
      </c>
      <c r="L19364" s="50" t="str">
        <f>VLOOKUP(K19364,'Base -Receita-Despesa'!$B:$AS,1,FALSE)</f>
        <v>Encargos sobre Folha de Pagamento</v>
      </c>
    </row>
    <row r="19365" spans="1:12" x14ac:dyDescent="0.3">
      <c r="A19365" s="82" t="str">
        <f t="shared" si="604"/>
        <v>2020</v>
      </c>
      <c r="B19365" s="263" t="s">
        <v>2228</v>
      </c>
      <c r="C19365" s="264" t="s">
        <v>138</v>
      </c>
      <c r="D19365" s="74" t="str">
        <f t="shared" si="605"/>
        <v>jul/2020</v>
      </c>
      <c r="E19365" s="332">
        <v>44032</v>
      </c>
      <c r="F19365" s="285" t="s">
        <v>2818</v>
      </c>
      <c r="G19365" s="321" t="s">
        <v>2229</v>
      </c>
      <c r="H19365" s="283" t="s">
        <v>5115</v>
      </c>
      <c r="I19365" s="283" t="s">
        <v>195</v>
      </c>
      <c r="J19365" s="268">
        <v>-349.13</v>
      </c>
      <c r="K19365" s="83" t="str">
        <f>IFERROR(IFERROR(VLOOKUP(I19365,'DE-PARA'!B:D,3,0),VLOOKUP(I19365,'DE-PARA'!C:D,2,0)),"NÃO ENCONTRADO")</f>
        <v>Encargos sobre Folha de Pagamento</v>
      </c>
      <c r="L19365" s="50" t="str">
        <f>VLOOKUP(K19365,'Base -Receita-Despesa'!$B:$AS,1,FALSE)</f>
        <v>Encargos sobre Folha de Pagamento</v>
      </c>
    </row>
    <row r="19366" spans="1:12" x14ac:dyDescent="0.3">
      <c r="A19366" s="82" t="str">
        <f t="shared" si="604"/>
        <v>2020</v>
      </c>
      <c r="B19366" s="263" t="s">
        <v>2228</v>
      </c>
      <c r="C19366" s="264" t="s">
        <v>138</v>
      </c>
      <c r="D19366" s="74" t="str">
        <f t="shared" si="605"/>
        <v>jul/2020</v>
      </c>
      <c r="E19366" s="332">
        <v>44032</v>
      </c>
      <c r="F19366" s="285" t="s">
        <v>5744</v>
      </c>
      <c r="G19366" s="321" t="s">
        <v>2229</v>
      </c>
      <c r="H19366" s="283" t="s">
        <v>5115</v>
      </c>
      <c r="I19366" s="283" t="s">
        <v>195</v>
      </c>
      <c r="J19366" s="268">
        <v>-349.13</v>
      </c>
      <c r="K19366" s="83" t="str">
        <f>IFERROR(IFERROR(VLOOKUP(I19366,'DE-PARA'!B:D,3,0),VLOOKUP(I19366,'DE-PARA'!C:D,2,0)),"NÃO ENCONTRADO")</f>
        <v>Encargos sobre Folha de Pagamento</v>
      </c>
      <c r="L19366" s="50" t="str">
        <f>VLOOKUP(K19366,'Base -Receita-Despesa'!$B:$AS,1,FALSE)</f>
        <v>Encargos sobre Folha de Pagamento</v>
      </c>
    </row>
    <row r="19367" spans="1:12" x14ac:dyDescent="0.3">
      <c r="A19367" s="82" t="str">
        <f t="shared" si="604"/>
        <v>2020</v>
      </c>
      <c r="B19367" s="263" t="s">
        <v>2228</v>
      </c>
      <c r="C19367" s="264" t="s">
        <v>138</v>
      </c>
      <c r="D19367" s="74" t="str">
        <f t="shared" si="605"/>
        <v>jul/2020</v>
      </c>
      <c r="E19367" s="332">
        <v>44032</v>
      </c>
      <c r="F19367" s="285" t="s">
        <v>5745</v>
      </c>
      <c r="G19367" s="321" t="s">
        <v>2229</v>
      </c>
      <c r="H19367" s="283" t="s">
        <v>5115</v>
      </c>
      <c r="I19367" s="283" t="s">
        <v>195</v>
      </c>
      <c r="J19367" s="269">
        <v>-15086.4</v>
      </c>
      <c r="K19367" s="83" t="str">
        <f>IFERROR(IFERROR(VLOOKUP(I19367,'DE-PARA'!B:D,3,0),VLOOKUP(I19367,'DE-PARA'!C:D,2,0)),"NÃO ENCONTRADO")</f>
        <v>Encargos sobre Folha de Pagamento</v>
      </c>
      <c r="L19367" s="50" t="str">
        <f>VLOOKUP(K19367,'Base -Receita-Despesa'!$B:$AS,1,FALSE)</f>
        <v>Encargos sobre Folha de Pagamento</v>
      </c>
    </row>
    <row r="19368" spans="1:12" x14ac:dyDescent="0.3">
      <c r="A19368" s="82" t="str">
        <f t="shared" si="604"/>
        <v>2020</v>
      </c>
      <c r="B19368" s="263" t="s">
        <v>2228</v>
      </c>
      <c r="C19368" s="264" t="s">
        <v>138</v>
      </c>
      <c r="D19368" s="74" t="str">
        <f t="shared" si="605"/>
        <v>jul/2020</v>
      </c>
      <c r="E19368" s="332">
        <v>44032</v>
      </c>
      <c r="F19368" s="285">
        <v>28799</v>
      </c>
      <c r="G19368" s="285" t="s">
        <v>2229</v>
      </c>
      <c r="H19368" s="268" t="s">
        <v>4591</v>
      </c>
      <c r="I19368" s="268" t="s">
        <v>151</v>
      </c>
      <c r="J19368" s="268">
        <v>-420</v>
      </c>
      <c r="K19368" s="83" t="str">
        <f>IFERROR(IFERROR(VLOOKUP(I19368,'DE-PARA'!B:D,3,0),VLOOKUP(I19368,'DE-PARA'!C:D,2,0)),"NÃO ENCONTRADO")</f>
        <v>Concessionárias (água, luz e telefone)</v>
      </c>
      <c r="L19368" s="50" t="str">
        <f>VLOOKUP(K19368,'Base -Receita-Despesa'!$B:$AS,1,FALSE)</f>
        <v>Concessionárias (água, luz e telefone)</v>
      </c>
    </row>
    <row r="19369" spans="1:12" x14ac:dyDescent="0.3">
      <c r="A19369" s="82" t="str">
        <f t="shared" si="604"/>
        <v>2020</v>
      </c>
      <c r="B19369" s="263" t="s">
        <v>2228</v>
      </c>
      <c r="C19369" s="264" t="s">
        <v>138</v>
      </c>
      <c r="D19369" s="74" t="str">
        <f t="shared" si="605"/>
        <v>jul/2020</v>
      </c>
      <c r="E19369" s="332">
        <v>44032</v>
      </c>
      <c r="F19369" s="285" t="s">
        <v>5746</v>
      </c>
      <c r="G19369" s="321" t="s">
        <v>2229</v>
      </c>
      <c r="H19369" s="283" t="s">
        <v>5747</v>
      </c>
      <c r="I19369" s="270" t="s">
        <v>194</v>
      </c>
      <c r="J19369" s="269">
        <v>-28848.69</v>
      </c>
      <c r="K19369" s="83" t="str">
        <f>IFERROR(IFERROR(VLOOKUP(I19369,'DE-PARA'!B:D,3,0),VLOOKUP(I19369,'DE-PARA'!C:D,2,0)),"NÃO ENCONTRADO")</f>
        <v>Encargos sobre Folha de Pagamento</v>
      </c>
      <c r="L19369" s="50" t="str">
        <f>VLOOKUP(K19369,'Base -Receita-Despesa'!$B:$AS,1,FALSE)</f>
        <v>Encargos sobre Folha de Pagamento</v>
      </c>
    </row>
    <row r="19370" spans="1:12" x14ac:dyDescent="0.3">
      <c r="A19370" s="82" t="str">
        <f t="shared" ref="A19370:A19433" si="606">IF(K19370="NÃO ENCONTRADO",0,RIGHT(D19370,4))</f>
        <v>2020</v>
      </c>
      <c r="B19370" s="263" t="s">
        <v>2228</v>
      </c>
      <c r="C19370" s="264" t="s">
        <v>138</v>
      </c>
      <c r="D19370" s="74" t="str">
        <f t="shared" si="605"/>
        <v>jul/2020</v>
      </c>
      <c r="E19370" s="332">
        <v>44032</v>
      </c>
      <c r="F19370" s="285" t="s">
        <v>5748</v>
      </c>
      <c r="G19370" s="325" t="s">
        <v>2229</v>
      </c>
      <c r="H19370" s="268" t="s">
        <v>5749</v>
      </c>
      <c r="I19370" s="273" t="s">
        <v>145</v>
      </c>
      <c r="J19370" s="268">
        <v>-180</v>
      </c>
      <c r="K19370" s="83" t="str">
        <f>IFERROR(IFERROR(VLOOKUP(I19370,'DE-PARA'!B:D,3,0),VLOOKUP(I19370,'DE-PARA'!C:D,2,0)),"NÃO ENCONTRADO")</f>
        <v>Serviços</v>
      </c>
      <c r="L19370" s="50" t="str">
        <f>VLOOKUP(K19370,'Base -Receita-Despesa'!$B:$AS,1,FALSE)</f>
        <v>Serviços</v>
      </c>
    </row>
    <row r="19371" spans="1:12" x14ac:dyDescent="0.3">
      <c r="A19371" s="82" t="str">
        <f t="shared" si="606"/>
        <v>2020</v>
      </c>
      <c r="B19371" s="263" t="s">
        <v>2228</v>
      </c>
      <c r="C19371" s="264" t="s">
        <v>138</v>
      </c>
      <c r="D19371" s="74" t="str">
        <f t="shared" si="605"/>
        <v>jul/2020</v>
      </c>
      <c r="E19371" s="332">
        <v>44032</v>
      </c>
      <c r="F19371" s="285" t="s">
        <v>2842</v>
      </c>
      <c r="G19371" s="321" t="s">
        <v>2229</v>
      </c>
      <c r="H19371" s="283" t="s">
        <v>5049</v>
      </c>
      <c r="I19371" s="268" t="s">
        <v>2176</v>
      </c>
      <c r="J19371" s="269">
        <v>-2102.96</v>
      </c>
      <c r="K19371" s="83" t="str">
        <f>IFERROR(IFERROR(VLOOKUP(I19371,'DE-PARA'!B:D,3,0),VLOOKUP(I19371,'DE-PARA'!C:D,2,0)),"NÃO ENCONTRADO")</f>
        <v>Pessoal</v>
      </c>
      <c r="L19371" s="50" t="str">
        <f>VLOOKUP(K19371,'Base -Receita-Despesa'!$B:$AS,1,FALSE)</f>
        <v>Pessoal</v>
      </c>
    </row>
    <row r="19372" spans="1:12" x14ac:dyDescent="0.3">
      <c r="A19372" s="82" t="str">
        <f t="shared" si="606"/>
        <v>2020</v>
      </c>
      <c r="B19372" s="263" t="s">
        <v>2228</v>
      </c>
      <c r="C19372" s="264" t="s">
        <v>138</v>
      </c>
      <c r="D19372" s="74" t="str">
        <f t="shared" si="605"/>
        <v>jul/2020</v>
      </c>
      <c r="E19372" s="332">
        <v>44032</v>
      </c>
      <c r="F19372" s="285" t="s">
        <v>3317</v>
      </c>
      <c r="G19372" s="321" t="s">
        <v>2229</v>
      </c>
      <c r="H19372" s="273" t="s">
        <v>4753</v>
      </c>
      <c r="I19372" s="268" t="s">
        <v>2176</v>
      </c>
      <c r="J19372" s="268">
        <v>-300</v>
      </c>
      <c r="K19372" s="83" t="str">
        <f>IFERROR(IFERROR(VLOOKUP(I19372,'DE-PARA'!B:D,3,0),VLOOKUP(I19372,'DE-PARA'!C:D,2,0)),"NÃO ENCONTRADO")</f>
        <v>Pessoal</v>
      </c>
      <c r="L19372" s="50" t="str">
        <f>VLOOKUP(K19372,'Base -Receita-Despesa'!$B:$AS,1,FALSE)</f>
        <v>Pessoal</v>
      </c>
    </row>
    <row r="19373" spans="1:12" x14ac:dyDescent="0.3">
      <c r="A19373" s="82" t="str">
        <f t="shared" si="606"/>
        <v>2020</v>
      </c>
      <c r="B19373" s="263" t="s">
        <v>2228</v>
      </c>
      <c r="C19373" s="264" t="s">
        <v>138</v>
      </c>
      <c r="D19373" s="74" t="str">
        <f t="shared" si="605"/>
        <v>jul/2020</v>
      </c>
      <c r="E19373" s="332">
        <v>44032</v>
      </c>
      <c r="F19373" s="285" t="s">
        <v>3310</v>
      </c>
      <c r="G19373" s="321" t="s">
        <v>2229</v>
      </c>
      <c r="H19373" s="273" t="s">
        <v>4753</v>
      </c>
      <c r="I19373" s="268" t="s">
        <v>2176</v>
      </c>
      <c r="J19373" s="268">
        <v>-829.2</v>
      </c>
      <c r="K19373" s="83" t="str">
        <f>IFERROR(IFERROR(VLOOKUP(I19373,'DE-PARA'!B:D,3,0),VLOOKUP(I19373,'DE-PARA'!C:D,2,0)),"NÃO ENCONTRADO")</f>
        <v>Pessoal</v>
      </c>
      <c r="L19373" s="50" t="str">
        <f>VLOOKUP(K19373,'Base -Receita-Despesa'!$B:$AS,1,FALSE)</f>
        <v>Pessoal</v>
      </c>
    </row>
    <row r="19374" spans="1:12" x14ac:dyDescent="0.3">
      <c r="A19374" s="82" t="str">
        <f t="shared" si="606"/>
        <v>2020</v>
      </c>
      <c r="B19374" s="263" t="s">
        <v>2228</v>
      </c>
      <c r="C19374" s="264" t="s">
        <v>138</v>
      </c>
      <c r="D19374" s="74" t="str">
        <f t="shared" si="605"/>
        <v>jul/2020</v>
      </c>
      <c r="E19374" s="332">
        <v>44032</v>
      </c>
      <c r="F19374" s="285" t="s">
        <v>5750</v>
      </c>
      <c r="G19374" s="321" t="s">
        <v>2229</v>
      </c>
      <c r="H19374" s="268" t="s">
        <v>5701</v>
      </c>
      <c r="I19374" s="273" t="s">
        <v>145</v>
      </c>
      <c r="J19374" s="268">
        <v>-79.86</v>
      </c>
      <c r="K19374" s="83" t="str">
        <f>IFERROR(IFERROR(VLOOKUP(I19374,'DE-PARA'!B:D,3,0),VLOOKUP(I19374,'DE-PARA'!C:D,2,0)),"NÃO ENCONTRADO")</f>
        <v>Serviços</v>
      </c>
      <c r="L19374" s="50" t="str">
        <f>VLOOKUP(K19374,'Base -Receita-Despesa'!$B:$AS,1,FALSE)</f>
        <v>Serviços</v>
      </c>
    </row>
    <row r="19375" spans="1:12" x14ac:dyDescent="0.3">
      <c r="A19375" s="82" t="str">
        <f t="shared" si="606"/>
        <v>2020</v>
      </c>
      <c r="B19375" s="263" t="s">
        <v>2228</v>
      </c>
      <c r="C19375" s="264" t="s">
        <v>138</v>
      </c>
      <c r="D19375" s="74" t="str">
        <f t="shared" si="605"/>
        <v>jul/2020</v>
      </c>
      <c r="E19375" s="332">
        <v>44032</v>
      </c>
      <c r="F19375" s="285" t="s">
        <v>2935</v>
      </c>
      <c r="G19375" s="321" t="s">
        <v>2229</v>
      </c>
      <c r="H19375" s="273" t="s">
        <v>5049</v>
      </c>
      <c r="I19375" s="268" t="s">
        <v>2176</v>
      </c>
      <c r="J19375" s="269">
        <v>-1522.89</v>
      </c>
      <c r="K19375" s="83" t="str">
        <f>IFERROR(IFERROR(VLOOKUP(I19375,'DE-PARA'!B:D,3,0),VLOOKUP(I19375,'DE-PARA'!C:D,2,0)),"NÃO ENCONTRADO")</f>
        <v>Pessoal</v>
      </c>
      <c r="L19375" s="50" t="str">
        <f>VLOOKUP(K19375,'Base -Receita-Despesa'!$B:$AS,1,FALSE)</f>
        <v>Pessoal</v>
      </c>
    </row>
    <row r="19376" spans="1:12" x14ac:dyDescent="0.3">
      <c r="A19376" s="82" t="str">
        <f t="shared" si="606"/>
        <v>2020</v>
      </c>
      <c r="B19376" s="263" t="s">
        <v>2228</v>
      </c>
      <c r="C19376" s="264" t="s">
        <v>138</v>
      </c>
      <c r="D19376" s="74" t="str">
        <f t="shared" si="605"/>
        <v>jul/2020</v>
      </c>
      <c r="E19376" s="332">
        <v>44032</v>
      </c>
      <c r="F19376" s="285" t="s">
        <v>5751</v>
      </c>
      <c r="G19376" s="321" t="s">
        <v>2229</v>
      </c>
      <c r="H19376" s="273" t="s">
        <v>4753</v>
      </c>
      <c r="I19376" s="268" t="s">
        <v>2176</v>
      </c>
      <c r="J19376" s="268">
        <v>-121.5</v>
      </c>
      <c r="K19376" s="83" t="str">
        <f>IFERROR(IFERROR(VLOOKUP(I19376,'DE-PARA'!B:D,3,0),VLOOKUP(I19376,'DE-PARA'!C:D,2,0)),"NÃO ENCONTRADO")</f>
        <v>Pessoal</v>
      </c>
      <c r="L19376" s="50" t="str">
        <f>VLOOKUP(K19376,'Base -Receita-Despesa'!$B:$AS,1,FALSE)</f>
        <v>Pessoal</v>
      </c>
    </row>
    <row r="19377" spans="1:12" x14ac:dyDescent="0.3">
      <c r="A19377" s="82" t="str">
        <f t="shared" si="606"/>
        <v>2020</v>
      </c>
      <c r="B19377" s="263" t="s">
        <v>2228</v>
      </c>
      <c r="C19377" s="264" t="s">
        <v>138</v>
      </c>
      <c r="D19377" s="74" t="str">
        <f t="shared" si="605"/>
        <v>jul/2020</v>
      </c>
      <c r="E19377" s="332">
        <v>44032</v>
      </c>
      <c r="F19377" s="285" t="s">
        <v>2812</v>
      </c>
      <c r="G19377" s="321" t="s">
        <v>2229</v>
      </c>
      <c r="H19377" s="273" t="s">
        <v>5752</v>
      </c>
      <c r="I19377" s="335" t="s">
        <v>2176</v>
      </c>
      <c r="J19377" s="269">
        <v>-1331.07</v>
      </c>
      <c r="K19377" s="83" t="str">
        <f>IFERROR(IFERROR(VLOOKUP(I19377,'DE-PARA'!B:D,3,0),VLOOKUP(I19377,'DE-PARA'!C:D,2,0)),"NÃO ENCONTRADO")</f>
        <v>Pessoal</v>
      </c>
      <c r="L19377" s="50" t="str">
        <f>VLOOKUP(K19377,'Base -Receita-Despesa'!$B:$AS,1,FALSE)</f>
        <v>Pessoal</v>
      </c>
    </row>
    <row r="19378" spans="1:12" x14ac:dyDescent="0.3">
      <c r="A19378" s="82" t="str">
        <f t="shared" si="606"/>
        <v>2020</v>
      </c>
      <c r="B19378" s="263" t="s">
        <v>2228</v>
      </c>
      <c r="C19378" s="264" t="s">
        <v>138</v>
      </c>
      <c r="D19378" s="74" t="str">
        <f t="shared" si="605"/>
        <v>jul/2020</v>
      </c>
      <c r="E19378" s="332">
        <v>44032</v>
      </c>
      <c r="F19378" s="285" t="s">
        <v>5753</v>
      </c>
      <c r="G19378" s="321" t="s">
        <v>2229</v>
      </c>
      <c r="H19378" s="273" t="s">
        <v>5175</v>
      </c>
      <c r="I19378" s="273" t="s">
        <v>145</v>
      </c>
      <c r="J19378" s="268">
        <v>-69.61</v>
      </c>
      <c r="K19378" s="83" t="str">
        <f>IFERROR(IFERROR(VLOOKUP(I19378,'DE-PARA'!B:D,3,0),VLOOKUP(I19378,'DE-PARA'!C:D,2,0)),"NÃO ENCONTRADO")</f>
        <v>Serviços</v>
      </c>
      <c r="L19378" s="50" t="str">
        <f>VLOOKUP(K19378,'Base -Receita-Despesa'!$B:$AS,1,FALSE)</f>
        <v>Serviços</v>
      </c>
    </row>
    <row r="19379" spans="1:12" x14ac:dyDescent="0.3">
      <c r="A19379" s="82" t="str">
        <f t="shared" si="606"/>
        <v>2020</v>
      </c>
      <c r="B19379" s="263" t="s">
        <v>2228</v>
      </c>
      <c r="C19379" s="264" t="s">
        <v>138</v>
      </c>
      <c r="D19379" s="74" t="str">
        <f t="shared" si="605"/>
        <v>jul/2020</v>
      </c>
      <c r="E19379" s="332">
        <v>44032</v>
      </c>
      <c r="F19379" s="285" t="s">
        <v>5754</v>
      </c>
      <c r="G19379" s="321" t="s">
        <v>2229</v>
      </c>
      <c r="H19379" s="273" t="s">
        <v>5755</v>
      </c>
      <c r="I19379" s="273" t="s">
        <v>120</v>
      </c>
      <c r="J19379" s="268">
        <v>-63.93</v>
      </c>
      <c r="K19379" s="83" t="str">
        <f>IFERROR(IFERROR(VLOOKUP(I19379,'DE-PARA'!B:D,3,0),VLOOKUP(I19379,'DE-PARA'!C:D,2,0)),"NÃO ENCONTRADO")</f>
        <v>Serviços</v>
      </c>
      <c r="L19379" s="50" t="str">
        <f>VLOOKUP(K19379,'Base -Receita-Despesa'!$B:$AS,1,FALSE)</f>
        <v>Serviços</v>
      </c>
    </row>
    <row r="19380" spans="1:12" x14ac:dyDescent="0.3">
      <c r="A19380" s="82" t="str">
        <f t="shared" si="606"/>
        <v>2020</v>
      </c>
      <c r="B19380" s="263" t="s">
        <v>2228</v>
      </c>
      <c r="C19380" s="264" t="s">
        <v>138</v>
      </c>
      <c r="D19380" s="74" t="str">
        <f t="shared" si="605"/>
        <v>jul/2020</v>
      </c>
      <c r="E19380" s="332">
        <v>44032</v>
      </c>
      <c r="F19380" s="285" t="s">
        <v>5756</v>
      </c>
      <c r="G19380" s="321" t="s">
        <v>2229</v>
      </c>
      <c r="H19380" s="273" t="s">
        <v>5757</v>
      </c>
      <c r="I19380" s="283" t="s">
        <v>145</v>
      </c>
      <c r="J19380" s="268">
        <v>-14.6</v>
      </c>
      <c r="K19380" s="83" t="str">
        <f>IFERROR(IFERROR(VLOOKUP(I19380,'DE-PARA'!B:D,3,0),VLOOKUP(I19380,'DE-PARA'!C:D,2,0)),"NÃO ENCONTRADO")</f>
        <v>Serviços</v>
      </c>
      <c r="L19380" s="50" t="str">
        <f>VLOOKUP(K19380,'Base -Receita-Despesa'!$B:$AS,1,FALSE)</f>
        <v>Serviços</v>
      </c>
    </row>
    <row r="19381" spans="1:12" x14ac:dyDescent="0.3">
      <c r="A19381" s="82" t="str">
        <f t="shared" si="606"/>
        <v>2020</v>
      </c>
      <c r="B19381" s="263" t="s">
        <v>2228</v>
      </c>
      <c r="C19381" s="264" t="s">
        <v>138</v>
      </c>
      <c r="D19381" s="74" t="str">
        <f t="shared" si="605"/>
        <v>jul/2020</v>
      </c>
      <c r="E19381" s="332">
        <v>44032</v>
      </c>
      <c r="F19381" s="285" t="s">
        <v>5758</v>
      </c>
      <c r="G19381" s="321" t="s">
        <v>2229</v>
      </c>
      <c r="H19381" s="273" t="s">
        <v>4753</v>
      </c>
      <c r="I19381" s="268" t="s">
        <v>2176</v>
      </c>
      <c r="J19381" s="269">
        <v>-3200.58</v>
      </c>
      <c r="K19381" s="83" t="str">
        <f>IFERROR(IFERROR(VLOOKUP(I19381,'DE-PARA'!B:D,3,0),VLOOKUP(I19381,'DE-PARA'!C:D,2,0)),"NÃO ENCONTRADO")</f>
        <v>Pessoal</v>
      </c>
      <c r="L19381" s="50" t="str">
        <f>VLOOKUP(K19381,'Base -Receita-Despesa'!$B:$AS,1,FALSE)</f>
        <v>Pessoal</v>
      </c>
    </row>
    <row r="19382" spans="1:12" x14ac:dyDescent="0.3">
      <c r="A19382" s="82" t="str">
        <f t="shared" si="606"/>
        <v>2020</v>
      </c>
      <c r="B19382" s="263" t="s">
        <v>2228</v>
      </c>
      <c r="C19382" s="264" t="s">
        <v>138</v>
      </c>
      <c r="D19382" s="74" t="str">
        <f t="shared" si="605"/>
        <v>jul/2020</v>
      </c>
      <c r="E19382" s="332">
        <v>44032</v>
      </c>
      <c r="F19382" s="285" t="s">
        <v>5759</v>
      </c>
      <c r="G19382" s="321" t="s">
        <v>2229</v>
      </c>
      <c r="H19382" s="268" t="s">
        <v>4736</v>
      </c>
      <c r="I19382" s="273" t="s">
        <v>179</v>
      </c>
      <c r="J19382" s="268">
        <v>-611.08000000000004</v>
      </c>
      <c r="K19382" s="83" t="str">
        <f>IFERROR(IFERROR(VLOOKUP(I19382,'DE-PARA'!B:D,3,0),VLOOKUP(I19382,'DE-PARA'!C:D,2,0)),"NÃO ENCONTRADO")</f>
        <v>Serviços</v>
      </c>
      <c r="L19382" s="50" t="str">
        <f>VLOOKUP(K19382,'Base -Receita-Despesa'!$B:$AS,1,FALSE)</f>
        <v>Serviços</v>
      </c>
    </row>
    <row r="19383" spans="1:12" x14ac:dyDescent="0.3">
      <c r="A19383" s="82" t="str">
        <f t="shared" si="606"/>
        <v>2020</v>
      </c>
      <c r="B19383" s="263" t="s">
        <v>2228</v>
      </c>
      <c r="C19383" s="264" t="s">
        <v>138</v>
      </c>
      <c r="D19383" s="74" t="str">
        <f t="shared" si="605"/>
        <v>jul/2020</v>
      </c>
      <c r="E19383" s="332">
        <v>44032</v>
      </c>
      <c r="F19383" s="285" t="s">
        <v>5760</v>
      </c>
      <c r="G19383" s="325" t="s">
        <v>2229</v>
      </c>
      <c r="H19383" s="268" t="s">
        <v>5749</v>
      </c>
      <c r="I19383" s="273" t="s">
        <v>145</v>
      </c>
      <c r="J19383" s="268">
        <v>-90</v>
      </c>
      <c r="K19383" s="83" t="str">
        <f>IFERROR(IFERROR(VLOOKUP(I19383,'DE-PARA'!B:D,3,0),VLOOKUP(I19383,'DE-PARA'!C:D,2,0)),"NÃO ENCONTRADO")</f>
        <v>Serviços</v>
      </c>
      <c r="L19383" s="50" t="str">
        <f>VLOOKUP(K19383,'Base -Receita-Despesa'!$B:$AS,1,FALSE)</f>
        <v>Serviços</v>
      </c>
    </row>
    <row r="19384" spans="1:12" x14ac:dyDescent="0.3">
      <c r="A19384" s="82" t="str">
        <f t="shared" si="606"/>
        <v>2020</v>
      </c>
      <c r="B19384" s="263" t="s">
        <v>2228</v>
      </c>
      <c r="C19384" s="264" t="s">
        <v>138</v>
      </c>
      <c r="D19384" s="74" t="str">
        <f t="shared" si="605"/>
        <v>jul/2020</v>
      </c>
      <c r="E19384" s="332">
        <v>44032</v>
      </c>
      <c r="F19384" s="285" t="s">
        <v>182</v>
      </c>
      <c r="G19384" s="285" t="s">
        <v>2229</v>
      </c>
      <c r="H19384" s="268" t="s">
        <v>5761</v>
      </c>
      <c r="I19384" s="268" t="s">
        <v>194</v>
      </c>
      <c r="J19384" s="269">
        <v>-6090.03</v>
      </c>
      <c r="K19384" s="83" t="str">
        <f>IFERROR(IFERROR(VLOOKUP(I19384,'DE-PARA'!B:D,3,0),VLOOKUP(I19384,'DE-PARA'!C:D,2,0)),"NÃO ENCONTRADO")</f>
        <v>Encargos sobre Folha de Pagamento</v>
      </c>
      <c r="L19384" s="50" t="str">
        <f>VLOOKUP(K19384,'Base -Receita-Despesa'!$B:$AS,1,FALSE)</f>
        <v>Encargos sobre Folha de Pagamento</v>
      </c>
    </row>
    <row r="19385" spans="1:12" x14ac:dyDescent="0.3">
      <c r="A19385" s="82" t="str">
        <f t="shared" si="606"/>
        <v>2020</v>
      </c>
      <c r="B19385" s="263" t="s">
        <v>2228</v>
      </c>
      <c r="C19385" s="264" t="s">
        <v>138</v>
      </c>
      <c r="D19385" s="74" t="str">
        <f t="shared" si="605"/>
        <v>jul/2020</v>
      </c>
      <c r="E19385" s="332">
        <v>44032</v>
      </c>
      <c r="F19385" s="285">
        <v>9317378</v>
      </c>
      <c r="G19385" s="285" t="s">
        <v>2229</v>
      </c>
      <c r="H19385" s="268" t="s">
        <v>3582</v>
      </c>
      <c r="I19385" s="268" t="s">
        <v>151</v>
      </c>
      <c r="J19385" s="269">
        <v>-3364.35</v>
      </c>
      <c r="K19385" s="83" t="str">
        <f>IFERROR(IFERROR(VLOOKUP(I19385,'DE-PARA'!B:D,3,0),VLOOKUP(I19385,'DE-PARA'!C:D,2,0)),"NÃO ENCONTRADO")</f>
        <v>Concessionárias (água, luz e telefone)</v>
      </c>
      <c r="L19385" s="50" t="str">
        <f>VLOOKUP(K19385,'Base -Receita-Despesa'!$B:$AS,1,FALSE)</f>
        <v>Concessionárias (água, luz e telefone)</v>
      </c>
    </row>
    <row r="19386" spans="1:12" x14ac:dyDescent="0.3">
      <c r="A19386" s="82" t="str">
        <f t="shared" si="606"/>
        <v>2020</v>
      </c>
      <c r="B19386" s="263" t="s">
        <v>2228</v>
      </c>
      <c r="C19386" s="264" t="s">
        <v>138</v>
      </c>
      <c r="D19386" s="74" t="str">
        <f t="shared" si="605"/>
        <v>jul/2020</v>
      </c>
      <c r="E19386" s="332">
        <v>44032</v>
      </c>
      <c r="F19386" s="285">
        <v>9317377</v>
      </c>
      <c r="G19386" s="285" t="s">
        <v>2229</v>
      </c>
      <c r="H19386" s="268" t="s">
        <v>3582</v>
      </c>
      <c r="I19386" s="268" t="s">
        <v>151</v>
      </c>
      <c r="J19386" s="268">
        <v>-328.6</v>
      </c>
      <c r="K19386" s="83" t="str">
        <f>IFERROR(IFERROR(VLOOKUP(I19386,'DE-PARA'!B:D,3,0),VLOOKUP(I19386,'DE-PARA'!C:D,2,0)),"NÃO ENCONTRADO")</f>
        <v>Concessionárias (água, luz e telefone)</v>
      </c>
      <c r="L19386" s="50" t="str">
        <f>VLOOKUP(K19386,'Base -Receita-Despesa'!$B:$AS,1,FALSE)</f>
        <v>Concessionárias (água, luz e telefone)</v>
      </c>
    </row>
    <row r="19387" spans="1:12" x14ac:dyDescent="0.3">
      <c r="A19387" s="82" t="str">
        <f t="shared" si="606"/>
        <v>2020</v>
      </c>
      <c r="B19387" s="263" t="s">
        <v>2228</v>
      </c>
      <c r="C19387" s="264" t="s">
        <v>138</v>
      </c>
      <c r="D19387" s="74" t="str">
        <f t="shared" si="605"/>
        <v>jul/2020</v>
      </c>
      <c r="E19387" s="332">
        <v>44032</v>
      </c>
      <c r="F19387" s="285">
        <v>391963</v>
      </c>
      <c r="G19387" s="285" t="s">
        <v>2229</v>
      </c>
      <c r="H19387" s="268" t="s">
        <v>4707</v>
      </c>
      <c r="I19387" s="268" t="s">
        <v>2217</v>
      </c>
      <c r="J19387" s="268">
        <v>-675</v>
      </c>
      <c r="K19387" s="83" t="str">
        <f>IFERROR(IFERROR(VLOOKUP(I19387,'DE-PARA'!B:D,3,0),VLOOKUP(I19387,'DE-PARA'!C:D,2,0)),"NÃO ENCONTRADO")</f>
        <v>Investimentos</v>
      </c>
      <c r="L19387" s="50" t="str">
        <f>VLOOKUP(K19387,'Base -Receita-Despesa'!$B:$AS,1,FALSE)</f>
        <v>Investimentos</v>
      </c>
    </row>
    <row r="19388" spans="1:12" x14ac:dyDescent="0.3">
      <c r="A19388" s="82" t="str">
        <f t="shared" si="606"/>
        <v>2020</v>
      </c>
      <c r="B19388" s="263" t="s">
        <v>2228</v>
      </c>
      <c r="C19388" s="264" t="s">
        <v>138</v>
      </c>
      <c r="D19388" s="74" t="str">
        <f t="shared" si="605"/>
        <v>jul/2020</v>
      </c>
      <c r="E19388" s="332">
        <v>44032</v>
      </c>
      <c r="F19388" s="285">
        <v>3036</v>
      </c>
      <c r="G19388" s="285" t="s">
        <v>2229</v>
      </c>
      <c r="H19388" s="268" t="s">
        <v>2322</v>
      </c>
      <c r="I19388" s="268" t="s">
        <v>120</v>
      </c>
      <c r="J19388" s="269">
        <v>-1496.57</v>
      </c>
      <c r="K19388" s="83" t="str">
        <f>IFERROR(IFERROR(VLOOKUP(I19388,'DE-PARA'!B:D,3,0),VLOOKUP(I19388,'DE-PARA'!C:D,2,0)),"NÃO ENCONTRADO")</f>
        <v>Serviços</v>
      </c>
      <c r="L19388" s="50" t="str">
        <f>VLOOKUP(K19388,'Base -Receita-Despesa'!$B:$AS,1,FALSE)</f>
        <v>Serviços</v>
      </c>
    </row>
    <row r="19389" spans="1:12" x14ac:dyDescent="0.3">
      <c r="A19389" s="82" t="str">
        <f t="shared" si="606"/>
        <v>2020</v>
      </c>
      <c r="B19389" s="263" t="s">
        <v>2228</v>
      </c>
      <c r="C19389" s="264" t="s">
        <v>138</v>
      </c>
      <c r="D19389" s="74" t="str">
        <f t="shared" si="605"/>
        <v>jul/2020</v>
      </c>
      <c r="E19389" s="332">
        <v>44032</v>
      </c>
      <c r="F19389" s="285">
        <v>128</v>
      </c>
      <c r="G19389" s="285" t="s">
        <v>2229</v>
      </c>
      <c r="H19389" s="268" t="s">
        <v>5666</v>
      </c>
      <c r="I19389" s="268" t="s">
        <v>2190</v>
      </c>
      <c r="J19389" s="268">
        <v>-899.75</v>
      </c>
      <c r="K19389" s="83" t="str">
        <f>IFERROR(IFERROR(VLOOKUP(I19389,'DE-PARA'!B:D,3,0),VLOOKUP(I19389,'DE-PARA'!C:D,2,0)),"NÃO ENCONTRADO")</f>
        <v>Materiais</v>
      </c>
      <c r="L19389" s="50" t="str">
        <f>VLOOKUP(K19389,'Base -Receita-Despesa'!$B:$AS,1,FALSE)</f>
        <v>Materiais</v>
      </c>
    </row>
    <row r="19390" spans="1:12" x14ac:dyDescent="0.3">
      <c r="A19390" s="82" t="str">
        <f t="shared" si="606"/>
        <v>2020</v>
      </c>
      <c r="B19390" s="263" t="s">
        <v>2228</v>
      </c>
      <c r="C19390" s="264" t="s">
        <v>138</v>
      </c>
      <c r="D19390" s="74" t="str">
        <f t="shared" si="605"/>
        <v>jul/2020</v>
      </c>
      <c r="E19390" s="332">
        <v>44032</v>
      </c>
      <c r="F19390" s="324">
        <v>1.26025E+16</v>
      </c>
      <c r="G19390" s="285" t="s">
        <v>2284</v>
      </c>
      <c r="H19390" s="268" t="s">
        <v>2586</v>
      </c>
      <c r="I19390" s="268" t="s">
        <v>2190</v>
      </c>
      <c r="J19390" s="268">
        <v>-170.19</v>
      </c>
      <c r="K19390" s="83" t="str">
        <f>IFERROR(IFERROR(VLOOKUP(I19390,'DE-PARA'!B:D,3,0),VLOOKUP(I19390,'DE-PARA'!C:D,2,0)),"NÃO ENCONTRADO")</f>
        <v>Materiais</v>
      </c>
      <c r="L19390" s="50" t="str">
        <f>VLOOKUP(K19390,'Base -Receita-Despesa'!$B:$AS,1,FALSE)</f>
        <v>Materiais</v>
      </c>
    </row>
    <row r="19391" spans="1:12" x14ac:dyDescent="0.3">
      <c r="A19391" s="82" t="str">
        <f t="shared" si="606"/>
        <v>2020</v>
      </c>
      <c r="B19391" s="263" t="s">
        <v>2228</v>
      </c>
      <c r="C19391" s="264" t="s">
        <v>138</v>
      </c>
      <c r="D19391" s="74" t="str">
        <f t="shared" si="605"/>
        <v>jul/2020</v>
      </c>
      <c r="E19391" s="332">
        <v>44032</v>
      </c>
      <c r="F19391" s="285">
        <v>2325240</v>
      </c>
      <c r="G19391" s="285" t="s">
        <v>2229</v>
      </c>
      <c r="H19391" s="268" t="s">
        <v>5762</v>
      </c>
      <c r="I19391" s="268" t="s">
        <v>120</v>
      </c>
      <c r="J19391" s="269">
        <v>-16552.43</v>
      </c>
      <c r="K19391" s="83" t="str">
        <f>IFERROR(IFERROR(VLOOKUP(I19391,'DE-PARA'!B:D,3,0),VLOOKUP(I19391,'DE-PARA'!C:D,2,0)),"NÃO ENCONTRADO")</f>
        <v>Serviços</v>
      </c>
      <c r="L19391" s="50" t="str">
        <f>VLOOKUP(K19391,'Base -Receita-Despesa'!$B:$AS,1,FALSE)</f>
        <v>Serviços</v>
      </c>
    </row>
    <row r="19392" spans="1:12" x14ac:dyDescent="0.3">
      <c r="A19392" s="82" t="str">
        <f t="shared" si="606"/>
        <v>2020</v>
      </c>
      <c r="B19392" s="263" t="s">
        <v>2228</v>
      </c>
      <c r="C19392" s="264" t="s">
        <v>138</v>
      </c>
      <c r="D19392" s="74" t="str">
        <f t="shared" si="605"/>
        <v>jul/2020</v>
      </c>
      <c r="E19392" s="332">
        <v>44032</v>
      </c>
      <c r="F19392" s="285">
        <v>2820679</v>
      </c>
      <c r="G19392" s="285" t="s">
        <v>2229</v>
      </c>
      <c r="H19392" s="268" t="s">
        <v>5175</v>
      </c>
      <c r="I19392" s="268" t="s">
        <v>2210</v>
      </c>
      <c r="J19392" s="269">
        <v>-4355.26</v>
      </c>
      <c r="K19392" s="83" t="str">
        <f>IFERROR(IFERROR(VLOOKUP(I19392,'DE-PARA'!B:D,3,0),VLOOKUP(I19392,'DE-PARA'!C:D,2,0)),"NÃO ENCONTRADO")</f>
        <v>Serviços</v>
      </c>
      <c r="L19392" s="50" t="str">
        <f>VLOOKUP(K19392,'Base -Receita-Despesa'!$B:$AS,1,FALSE)</f>
        <v>Serviços</v>
      </c>
    </row>
    <row r="19393" spans="1:12" x14ac:dyDescent="0.3">
      <c r="A19393" s="82" t="str">
        <f t="shared" si="606"/>
        <v>2020</v>
      </c>
      <c r="B19393" s="263" t="s">
        <v>2228</v>
      </c>
      <c r="C19393" s="264" t="s">
        <v>138</v>
      </c>
      <c r="D19393" s="74" t="str">
        <f t="shared" si="605"/>
        <v>jul/2020</v>
      </c>
      <c r="E19393" s="332">
        <v>44032</v>
      </c>
      <c r="F19393" s="285">
        <v>76441</v>
      </c>
      <c r="G19393" s="285" t="s">
        <v>2229</v>
      </c>
      <c r="H19393" s="268" t="s">
        <v>5763</v>
      </c>
      <c r="I19393" s="268" t="s">
        <v>2183</v>
      </c>
      <c r="J19393" s="269">
        <v>-3241.04</v>
      </c>
      <c r="K19393" s="83" t="str">
        <f>IFERROR(IFERROR(VLOOKUP(I19393,'DE-PARA'!B:D,3,0),VLOOKUP(I19393,'DE-PARA'!C:D,2,0)),"NÃO ENCONTRADO")</f>
        <v>Materiais</v>
      </c>
      <c r="L19393" s="50" t="str">
        <f>VLOOKUP(K19393,'Base -Receita-Despesa'!$B:$AS,1,FALSE)</f>
        <v>Materiais</v>
      </c>
    </row>
    <row r="19394" spans="1:12" x14ac:dyDescent="0.3">
      <c r="A19394" s="82" t="str">
        <f t="shared" si="606"/>
        <v>2020</v>
      </c>
      <c r="B19394" s="263" t="s">
        <v>2228</v>
      </c>
      <c r="C19394" s="264" t="s">
        <v>138</v>
      </c>
      <c r="D19394" s="74" t="str">
        <f t="shared" si="605"/>
        <v>jul/2020</v>
      </c>
      <c r="E19394" s="332">
        <v>44032</v>
      </c>
      <c r="F19394" s="285">
        <v>76442</v>
      </c>
      <c r="G19394" s="285" t="s">
        <v>2229</v>
      </c>
      <c r="H19394" s="268" t="s">
        <v>5763</v>
      </c>
      <c r="I19394" s="268" t="s">
        <v>2183</v>
      </c>
      <c r="J19394" s="268">
        <v>-291.08</v>
      </c>
      <c r="K19394" s="83" t="str">
        <f>IFERROR(IFERROR(VLOOKUP(I19394,'DE-PARA'!B:D,3,0),VLOOKUP(I19394,'DE-PARA'!C:D,2,0)),"NÃO ENCONTRADO")</f>
        <v>Materiais</v>
      </c>
      <c r="L19394" s="50" t="str">
        <f>VLOOKUP(K19394,'Base -Receita-Despesa'!$B:$AS,1,FALSE)</f>
        <v>Materiais</v>
      </c>
    </row>
    <row r="19395" spans="1:12" x14ac:dyDescent="0.3">
      <c r="A19395" s="82" t="str">
        <f t="shared" si="606"/>
        <v>2020</v>
      </c>
      <c r="B19395" s="263" t="s">
        <v>2228</v>
      </c>
      <c r="C19395" s="264" t="s">
        <v>138</v>
      </c>
      <c r="D19395" s="74" t="str">
        <f t="shared" si="605"/>
        <v>jul/2020</v>
      </c>
      <c r="E19395" s="332">
        <v>44032</v>
      </c>
      <c r="F19395" s="285" t="s">
        <v>4619</v>
      </c>
      <c r="G19395" s="285" t="s">
        <v>2229</v>
      </c>
      <c r="H19395" s="268" t="s">
        <v>5185</v>
      </c>
      <c r="I19395" s="268" t="s">
        <v>2170</v>
      </c>
      <c r="J19395" s="269">
        <v>-11016.11</v>
      </c>
      <c r="K19395" s="83" t="str">
        <f>IFERROR(IFERROR(VLOOKUP(I19395,'DE-PARA'!B:D,3,0),VLOOKUP(I19395,'DE-PARA'!C:D,2,0)),"NÃO ENCONTRADO")</f>
        <v>Reembolso de Rateios(-)</v>
      </c>
      <c r="L19395" s="50" t="str">
        <f>VLOOKUP(K19395,'Base -Receita-Despesa'!$B:$AS,1,FALSE)</f>
        <v>Reembolso de Rateios(-)</v>
      </c>
    </row>
    <row r="19396" spans="1:12" x14ac:dyDescent="0.3">
      <c r="A19396" s="82" t="str">
        <f t="shared" si="606"/>
        <v>2020</v>
      </c>
      <c r="B19396" s="263" t="s">
        <v>2228</v>
      </c>
      <c r="C19396" s="264" t="s">
        <v>138</v>
      </c>
      <c r="D19396" s="74" t="str">
        <f t="shared" ref="D19396:D19459" si="607">TEXT(E19396,"mmm/aaaa")</f>
        <v>jul/2020</v>
      </c>
      <c r="E19396" s="332">
        <v>44032</v>
      </c>
      <c r="F19396" s="285" t="s">
        <v>1261</v>
      </c>
      <c r="G19396" s="285" t="s">
        <v>2229</v>
      </c>
      <c r="H19396" s="268" t="s">
        <v>879</v>
      </c>
      <c r="I19396" s="268" t="s">
        <v>135</v>
      </c>
      <c r="J19396" s="268">
        <v>-10</v>
      </c>
      <c r="K19396" s="83" t="str">
        <f>IFERROR(IFERROR(VLOOKUP(I19396,'DE-PARA'!B:D,3,0),VLOOKUP(I19396,'DE-PARA'!C:D,2,0)),"NÃO ENCONTRADO")</f>
        <v>Outras Saídas</v>
      </c>
      <c r="L19396" s="50" t="str">
        <f>VLOOKUP(K19396,'Base -Receita-Despesa'!$B:$AS,1,FALSE)</f>
        <v>Outras Saídas</v>
      </c>
    </row>
    <row r="19397" spans="1:12" x14ac:dyDescent="0.3">
      <c r="A19397" s="82" t="str">
        <f t="shared" si="606"/>
        <v>2020</v>
      </c>
      <c r="B19397" s="263" t="s">
        <v>2228</v>
      </c>
      <c r="C19397" s="264" t="s">
        <v>138</v>
      </c>
      <c r="D19397" s="74" t="str">
        <f t="shared" si="607"/>
        <v>jul/2020</v>
      </c>
      <c r="E19397" s="332">
        <v>44032</v>
      </c>
      <c r="F19397" s="285" t="s">
        <v>5781</v>
      </c>
      <c r="G19397" s="321" t="s">
        <v>2229</v>
      </c>
      <c r="H19397" s="273" t="s">
        <v>5757</v>
      </c>
      <c r="I19397" s="283" t="s">
        <v>145</v>
      </c>
      <c r="J19397" s="268">
        <v>-45.26</v>
      </c>
      <c r="K19397" s="83" t="str">
        <f>IFERROR(IFERROR(VLOOKUP(I19397,'DE-PARA'!B:D,3,0),VLOOKUP(I19397,'DE-PARA'!C:D,2,0)),"NÃO ENCONTRADO")</f>
        <v>Serviços</v>
      </c>
      <c r="L19397" s="50" t="str">
        <f>VLOOKUP(K19397,'Base -Receita-Despesa'!$B:$AS,1,FALSE)</f>
        <v>Serviços</v>
      </c>
    </row>
    <row r="19398" spans="1:12" x14ac:dyDescent="0.3">
      <c r="A19398" s="82" t="str">
        <f t="shared" si="606"/>
        <v>2020</v>
      </c>
      <c r="B19398" s="263" t="s">
        <v>2228</v>
      </c>
      <c r="C19398" s="264" t="s">
        <v>138</v>
      </c>
      <c r="D19398" s="74" t="str">
        <f t="shared" si="607"/>
        <v>jul/2020</v>
      </c>
      <c r="E19398" s="332">
        <v>44032</v>
      </c>
      <c r="F19398" s="285" t="s">
        <v>2921</v>
      </c>
      <c r="G19398" s="321" t="s">
        <v>2229</v>
      </c>
      <c r="H19398" s="273" t="s">
        <v>5049</v>
      </c>
      <c r="I19398" s="268" t="s">
        <v>2176</v>
      </c>
      <c r="J19398" s="269">
        <v>-6519.19</v>
      </c>
      <c r="K19398" s="83" t="str">
        <f>IFERROR(IFERROR(VLOOKUP(I19398,'DE-PARA'!B:D,3,0),VLOOKUP(I19398,'DE-PARA'!C:D,2,0)),"NÃO ENCONTRADO")</f>
        <v>Pessoal</v>
      </c>
      <c r="L19398" s="50" t="str">
        <f>VLOOKUP(K19398,'Base -Receita-Despesa'!$B:$AS,1,FALSE)</f>
        <v>Pessoal</v>
      </c>
    </row>
    <row r="19399" spans="1:12" x14ac:dyDescent="0.3">
      <c r="A19399" s="82" t="str">
        <f t="shared" si="606"/>
        <v>2020</v>
      </c>
      <c r="B19399" s="263" t="s">
        <v>2228</v>
      </c>
      <c r="C19399" s="264" t="s">
        <v>138</v>
      </c>
      <c r="D19399" s="74" t="str">
        <f t="shared" si="607"/>
        <v>jul/2020</v>
      </c>
      <c r="E19399" s="332">
        <v>44032</v>
      </c>
      <c r="F19399" s="285" t="s">
        <v>5782</v>
      </c>
      <c r="G19399" s="321" t="s">
        <v>2229</v>
      </c>
      <c r="H19399" s="273" t="s">
        <v>5175</v>
      </c>
      <c r="I19399" s="273" t="s">
        <v>145</v>
      </c>
      <c r="J19399" s="268">
        <v>-215.79</v>
      </c>
      <c r="K19399" s="83" t="str">
        <f>IFERROR(IFERROR(VLOOKUP(I19399,'DE-PARA'!B:D,3,0),VLOOKUP(I19399,'DE-PARA'!C:D,2,0)),"NÃO ENCONTRADO")</f>
        <v>Serviços</v>
      </c>
      <c r="L19399" s="50" t="str">
        <f>VLOOKUP(K19399,'Base -Receita-Despesa'!$B:$AS,1,FALSE)</f>
        <v>Serviços</v>
      </c>
    </row>
    <row r="19400" spans="1:12" x14ac:dyDescent="0.3">
      <c r="A19400" s="82" t="str">
        <f t="shared" si="606"/>
        <v>2020</v>
      </c>
      <c r="B19400" s="263" t="s">
        <v>2228</v>
      </c>
      <c r="C19400" s="264" t="s">
        <v>138</v>
      </c>
      <c r="D19400" s="74" t="str">
        <f t="shared" si="607"/>
        <v>jul/2020</v>
      </c>
      <c r="E19400" s="332">
        <v>44032</v>
      </c>
      <c r="F19400" s="285" t="s">
        <v>2925</v>
      </c>
      <c r="G19400" s="321" t="s">
        <v>2229</v>
      </c>
      <c r="H19400" s="273" t="s">
        <v>5049</v>
      </c>
      <c r="I19400" s="268" t="s">
        <v>2176</v>
      </c>
      <c r="J19400" s="269">
        <v>-4720.96</v>
      </c>
      <c r="K19400" s="83" t="str">
        <f>IFERROR(IFERROR(VLOOKUP(I19400,'DE-PARA'!B:D,3,0),VLOOKUP(I19400,'DE-PARA'!C:D,2,0)),"NÃO ENCONTRADO")</f>
        <v>Pessoal</v>
      </c>
      <c r="L19400" s="50" t="str">
        <f>VLOOKUP(K19400,'Base -Receita-Despesa'!$B:$AS,1,FALSE)</f>
        <v>Pessoal</v>
      </c>
    </row>
    <row r="19401" spans="1:12" x14ac:dyDescent="0.3">
      <c r="A19401" s="82" t="str">
        <f t="shared" si="606"/>
        <v>2020</v>
      </c>
      <c r="B19401" s="263" t="s">
        <v>2228</v>
      </c>
      <c r="C19401" s="264" t="s">
        <v>138</v>
      </c>
      <c r="D19401" s="74" t="str">
        <f t="shared" si="607"/>
        <v>jul/2020</v>
      </c>
      <c r="E19401" s="332">
        <v>44032</v>
      </c>
      <c r="F19401" s="285" t="s">
        <v>5783</v>
      </c>
      <c r="G19401" s="321" t="s">
        <v>2229</v>
      </c>
      <c r="H19401" s="268" t="s">
        <v>5165</v>
      </c>
      <c r="I19401" s="283" t="s">
        <v>200</v>
      </c>
      <c r="J19401" s="268">
        <v>-215.06</v>
      </c>
      <c r="K19401" s="83" t="str">
        <f>IFERROR(IFERROR(VLOOKUP(I19401,'DE-PARA'!B:D,3,0),VLOOKUP(I19401,'DE-PARA'!C:D,2,0)),"NÃO ENCONTRADO")</f>
        <v>Serviços</v>
      </c>
      <c r="L19401" s="50" t="str">
        <f>VLOOKUP(K19401,'Base -Receita-Despesa'!$B:$AS,1,FALSE)</f>
        <v>Serviços</v>
      </c>
    </row>
    <row r="19402" spans="1:12" x14ac:dyDescent="0.3">
      <c r="A19402" s="82" t="str">
        <f t="shared" si="606"/>
        <v>2020</v>
      </c>
      <c r="B19402" s="263" t="s">
        <v>2228</v>
      </c>
      <c r="C19402" s="264" t="s">
        <v>138</v>
      </c>
      <c r="D19402" s="74" t="str">
        <f t="shared" si="607"/>
        <v>jul/2020</v>
      </c>
      <c r="E19402" s="332">
        <v>44032</v>
      </c>
      <c r="F19402" s="285" t="s">
        <v>5784</v>
      </c>
      <c r="G19402" s="321" t="s">
        <v>2229</v>
      </c>
      <c r="H19402" s="268" t="s">
        <v>4736</v>
      </c>
      <c r="I19402" s="273" t="s">
        <v>179</v>
      </c>
      <c r="J19402" s="269">
        <v>-1894.35</v>
      </c>
      <c r="K19402" s="83" t="str">
        <f>IFERROR(IFERROR(VLOOKUP(I19402,'DE-PARA'!B:D,3,0),VLOOKUP(I19402,'DE-PARA'!C:D,2,0)),"NÃO ENCONTRADO")</f>
        <v>Serviços</v>
      </c>
      <c r="L19402" s="50" t="str">
        <f>VLOOKUP(K19402,'Base -Receita-Despesa'!$B:$AS,1,FALSE)</f>
        <v>Serviços</v>
      </c>
    </row>
    <row r="19403" spans="1:12" x14ac:dyDescent="0.3">
      <c r="A19403" s="82" t="str">
        <f t="shared" si="606"/>
        <v>2020</v>
      </c>
      <c r="B19403" s="263" t="s">
        <v>2228</v>
      </c>
      <c r="C19403" s="264" t="s">
        <v>138</v>
      </c>
      <c r="D19403" s="74" t="str">
        <f t="shared" si="607"/>
        <v>jul/2020</v>
      </c>
      <c r="E19403" s="332">
        <v>44032</v>
      </c>
      <c r="F19403" s="285" t="s">
        <v>3335</v>
      </c>
      <c r="G19403" s="321" t="s">
        <v>2229</v>
      </c>
      <c r="H19403" s="273" t="s">
        <v>4753</v>
      </c>
      <c r="I19403" s="268" t="s">
        <v>2176</v>
      </c>
      <c r="J19403" s="269">
        <v>-2570.52</v>
      </c>
      <c r="K19403" s="83" t="str">
        <f>IFERROR(IFERROR(VLOOKUP(I19403,'DE-PARA'!B:D,3,0),VLOOKUP(I19403,'DE-PARA'!C:D,2,0)),"NÃO ENCONTRADO")</f>
        <v>Pessoal</v>
      </c>
      <c r="L19403" s="50" t="str">
        <f>VLOOKUP(K19403,'Base -Receita-Despesa'!$B:$AS,1,FALSE)</f>
        <v>Pessoal</v>
      </c>
    </row>
    <row r="19404" spans="1:12" x14ac:dyDescent="0.3">
      <c r="A19404" s="82" t="str">
        <f t="shared" si="606"/>
        <v>2020</v>
      </c>
      <c r="B19404" s="263" t="s">
        <v>2228</v>
      </c>
      <c r="C19404" s="264" t="s">
        <v>138</v>
      </c>
      <c r="D19404" s="74" t="str">
        <f t="shared" si="607"/>
        <v>jul/2020</v>
      </c>
      <c r="E19404" s="332">
        <v>44032</v>
      </c>
      <c r="F19404" s="285" t="s">
        <v>5785</v>
      </c>
      <c r="G19404" s="321" t="s">
        <v>2229</v>
      </c>
      <c r="H19404" s="273" t="s">
        <v>4753</v>
      </c>
      <c r="I19404" s="268" t="s">
        <v>2176</v>
      </c>
      <c r="J19404" s="268">
        <v>-376.65</v>
      </c>
      <c r="K19404" s="83" t="str">
        <f>IFERROR(IFERROR(VLOOKUP(I19404,'DE-PARA'!B:D,3,0),VLOOKUP(I19404,'DE-PARA'!C:D,2,0)),"NÃO ENCONTRADO")</f>
        <v>Pessoal</v>
      </c>
      <c r="L19404" s="50" t="str">
        <f>VLOOKUP(K19404,'Base -Receita-Despesa'!$B:$AS,1,FALSE)</f>
        <v>Pessoal</v>
      </c>
    </row>
    <row r="19405" spans="1:12" x14ac:dyDescent="0.3">
      <c r="A19405" s="82" t="str">
        <f t="shared" si="606"/>
        <v>2020</v>
      </c>
      <c r="B19405" s="263" t="s">
        <v>2228</v>
      </c>
      <c r="C19405" s="264" t="s">
        <v>138</v>
      </c>
      <c r="D19405" s="74" t="str">
        <f t="shared" si="607"/>
        <v>jul/2020</v>
      </c>
      <c r="E19405" s="332">
        <v>44032</v>
      </c>
      <c r="F19405" s="285" t="s">
        <v>2915</v>
      </c>
      <c r="G19405" s="321" t="s">
        <v>2229</v>
      </c>
      <c r="H19405" s="273" t="s">
        <v>5695</v>
      </c>
      <c r="I19405" s="268" t="s">
        <v>2176</v>
      </c>
      <c r="J19405" s="269">
        <v>-4126.32</v>
      </c>
      <c r="K19405" s="83" t="str">
        <f>IFERROR(IFERROR(VLOOKUP(I19405,'DE-PARA'!B:D,3,0),VLOOKUP(I19405,'DE-PARA'!C:D,2,0)),"NÃO ENCONTRADO")</f>
        <v>Pessoal</v>
      </c>
      <c r="L19405" s="50" t="str">
        <f>VLOOKUP(K19405,'Base -Receita-Despesa'!$B:$AS,1,FALSE)</f>
        <v>Pessoal</v>
      </c>
    </row>
    <row r="19406" spans="1:12" x14ac:dyDescent="0.3">
      <c r="A19406" s="82" t="str">
        <f t="shared" si="606"/>
        <v>2020</v>
      </c>
      <c r="B19406" s="263" t="s">
        <v>2228</v>
      </c>
      <c r="C19406" s="264" t="s">
        <v>138</v>
      </c>
      <c r="D19406" s="74" t="str">
        <f t="shared" si="607"/>
        <v>jul/2020</v>
      </c>
      <c r="E19406" s="332">
        <v>44032</v>
      </c>
      <c r="F19406" s="285" t="s">
        <v>3339</v>
      </c>
      <c r="G19406" s="321" t="s">
        <v>2229</v>
      </c>
      <c r="H19406" s="273" t="s">
        <v>4753</v>
      </c>
      <c r="I19406" s="268" t="s">
        <v>2176</v>
      </c>
      <c r="J19406" s="268">
        <v>-930</v>
      </c>
      <c r="K19406" s="83" t="str">
        <f>IFERROR(IFERROR(VLOOKUP(I19406,'DE-PARA'!B:D,3,0),VLOOKUP(I19406,'DE-PARA'!C:D,2,0)),"NÃO ENCONTRADO")</f>
        <v>Pessoal</v>
      </c>
      <c r="L19406" s="50" t="str">
        <f>VLOOKUP(K19406,'Base -Receita-Despesa'!$B:$AS,1,FALSE)</f>
        <v>Pessoal</v>
      </c>
    </row>
    <row r="19407" spans="1:12" x14ac:dyDescent="0.3">
      <c r="A19407" s="82" t="str">
        <f t="shared" si="606"/>
        <v>2020</v>
      </c>
      <c r="B19407" s="263" t="s">
        <v>2228</v>
      </c>
      <c r="C19407" s="264" t="s">
        <v>138</v>
      </c>
      <c r="D19407" s="74" t="str">
        <f t="shared" si="607"/>
        <v>jul/2020</v>
      </c>
      <c r="E19407" s="332">
        <v>44032</v>
      </c>
      <c r="F19407" s="285" t="s">
        <v>5786</v>
      </c>
      <c r="G19407" s="321" t="s">
        <v>2229</v>
      </c>
      <c r="H19407" s="268" t="s">
        <v>5701</v>
      </c>
      <c r="I19407" s="273" t="s">
        <v>145</v>
      </c>
      <c r="J19407" s="268">
        <v>-247.57</v>
      </c>
      <c r="K19407" s="83" t="str">
        <f>IFERROR(IFERROR(VLOOKUP(I19407,'DE-PARA'!B:D,3,0),VLOOKUP(I19407,'DE-PARA'!C:D,2,0)),"NÃO ENCONTRADO")</f>
        <v>Serviços</v>
      </c>
      <c r="L19407" s="50" t="str">
        <f>VLOOKUP(K19407,'Base -Receita-Despesa'!$B:$AS,1,FALSE)</f>
        <v>Serviços</v>
      </c>
    </row>
    <row r="19408" spans="1:12" x14ac:dyDescent="0.3">
      <c r="A19408" s="82" t="str">
        <f t="shared" si="606"/>
        <v>2020</v>
      </c>
      <c r="B19408" s="263" t="s">
        <v>2228</v>
      </c>
      <c r="C19408" s="264" t="s">
        <v>138</v>
      </c>
      <c r="D19408" s="74" t="str">
        <f t="shared" si="607"/>
        <v>jul/2020</v>
      </c>
      <c r="E19408" s="332">
        <v>44032</v>
      </c>
      <c r="F19408" s="285" t="s">
        <v>4702</v>
      </c>
      <c r="G19408" s="321" t="s">
        <v>2229</v>
      </c>
      <c r="H19408" s="273" t="s">
        <v>4753</v>
      </c>
      <c r="I19408" s="268" t="s">
        <v>2176</v>
      </c>
      <c r="J19408" s="269">
        <v>-9921.7999999999993</v>
      </c>
      <c r="K19408" s="83" t="str">
        <f>IFERROR(IFERROR(VLOOKUP(I19408,'DE-PARA'!B:D,3,0),VLOOKUP(I19408,'DE-PARA'!C:D,2,0)),"NÃO ENCONTRADO")</f>
        <v>Pessoal</v>
      </c>
      <c r="L19408" s="50" t="str">
        <f>VLOOKUP(K19408,'Base -Receita-Despesa'!$B:$AS,1,FALSE)</f>
        <v>Pessoal</v>
      </c>
    </row>
    <row r="19409" spans="1:12" x14ac:dyDescent="0.3">
      <c r="A19409" s="82" t="str">
        <f t="shared" si="606"/>
        <v>2020</v>
      </c>
      <c r="B19409" s="263" t="s">
        <v>2228</v>
      </c>
      <c r="C19409" s="264" t="s">
        <v>138</v>
      </c>
      <c r="D19409" s="74" t="str">
        <f t="shared" si="607"/>
        <v>jul/2020</v>
      </c>
      <c r="E19409" s="332">
        <v>44032</v>
      </c>
      <c r="F19409" s="285" t="s">
        <v>5787</v>
      </c>
      <c r="G19409" s="321" t="s">
        <v>2229</v>
      </c>
      <c r="H19409" s="273" t="s">
        <v>5755</v>
      </c>
      <c r="I19409" s="273" t="s">
        <v>120</v>
      </c>
      <c r="J19409" s="268">
        <v>-198.18</v>
      </c>
      <c r="K19409" s="83" t="str">
        <f>IFERROR(IFERROR(VLOOKUP(I19409,'DE-PARA'!B:D,3,0),VLOOKUP(I19409,'DE-PARA'!C:D,2,0)),"NÃO ENCONTRADO")</f>
        <v>Serviços</v>
      </c>
      <c r="L19409" s="50" t="str">
        <f>VLOOKUP(K19409,'Base -Receita-Despesa'!$B:$AS,1,FALSE)</f>
        <v>Serviços</v>
      </c>
    </row>
    <row r="19410" spans="1:12" x14ac:dyDescent="0.3">
      <c r="A19410" s="82" t="str">
        <f t="shared" si="606"/>
        <v>2020</v>
      </c>
      <c r="B19410" s="263" t="s">
        <v>2228</v>
      </c>
      <c r="C19410" s="264" t="s">
        <v>138</v>
      </c>
      <c r="D19410" s="74" t="str">
        <f t="shared" si="607"/>
        <v>jul/2020</v>
      </c>
      <c r="E19410" s="332">
        <v>44032</v>
      </c>
      <c r="F19410" s="285" t="s">
        <v>5788</v>
      </c>
      <c r="G19410" s="321" t="s">
        <v>2229</v>
      </c>
      <c r="H19410" s="273" t="s">
        <v>5175</v>
      </c>
      <c r="I19410" s="273" t="s">
        <v>145</v>
      </c>
      <c r="J19410" s="268">
        <v>-21.1</v>
      </c>
      <c r="K19410" s="83" t="str">
        <f>IFERROR(IFERROR(VLOOKUP(I19410,'DE-PARA'!B:D,3,0),VLOOKUP(I19410,'DE-PARA'!C:D,2,0)),"NÃO ENCONTRADO")</f>
        <v>Serviços</v>
      </c>
      <c r="L19410" s="50" t="str">
        <f>VLOOKUP(K19410,'Base -Receita-Despesa'!$B:$AS,1,FALSE)</f>
        <v>Serviços</v>
      </c>
    </row>
    <row r="19411" spans="1:12" x14ac:dyDescent="0.3">
      <c r="A19411" s="82" t="str">
        <f t="shared" si="606"/>
        <v>2020</v>
      </c>
      <c r="B19411" s="263" t="s">
        <v>2228</v>
      </c>
      <c r="C19411" s="264" t="s">
        <v>138</v>
      </c>
      <c r="D19411" s="74" t="str">
        <f t="shared" si="607"/>
        <v>jul/2020</v>
      </c>
      <c r="E19411" s="332">
        <v>44033</v>
      </c>
      <c r="F19411" s="285">
        <v>2460178</v>
      </c>
      <c r="G19411" s="285" t="s">
        <v>2229</v>
      </c>
      <c r="H19411" s="268" t="s">
        <v>5222</v>
      </c>
      <c r="I19411" s="268" t="s">
        <v>2210</v>
      </c>
      <c r="J19411" s="269">
        <v>-12414.57</v>
      </c>
      <c r="K19411" s="83" t="str">
        <f>IFERROR(IFERROR(VLOOKUP(I19411,'DE-PARA'!B:D,3,0),VLOOKUP(I19411,'DE-PARA'!C:D,2,0)),"NÃO ENCONTRADO")</f>
        <v>Serviços</v>
      </c>
      <c r="L19411" s="50" t="str">
        <f>VLOOKUP(K19411,'Base -Receita-Despesa'!$B:$AS,1,FALSE)</f>
        <v>Serviços</v>
      </c>
    </row>
    <row r="19412" spans="1:12" x14ac:dyDescent="0.3">
      <c r="A19412" s="82" t="str">
        <f t="shared" si="606"/>
        <v>2020</v>
      </c>
      <c r="B19412" s="263" t="s">
        <v>2228</v>
      </c>
      <c r="C19412" s="264" t="s">
        <v>138</v>
      </c>
      <c r="D19412" s="74" t="str">
        <f t="shared" si="607"/>
        <v>jul/2020</v>
      </c>
      <c r="E19412" s="332">
        <v>44033</v>
      </c>
      <c r="F19412" s="285">
        <v>3828</v>
      </c>
      <c r="G19412" s="285" t="s">
        <v>2229</v>
      </c>
      <c r="H19412" s="268" t="s">
        <v>5164</v>
      </c>
      <c r="I19412" s="268" t="s">
        <v>157</v>
      </c>
      <c r="J19412" s="269">
        <v>-1369.83</v>
      </c>
      <c r="K19412" s="83" t="str">
        <f>IFERROR(IFERROR(VLOOKUP(I19412,'DE-PARA'!B:D,3,0),VLOOKUP(I19412,'DE-PARA'!C:D,2,0)),"NÃO ENCONTRADO")</f>
        <v>Materiais</v>
      </c>
      <c r="L19412" s="50" t="str">
        <f>VLOOKUP(K19412,'Base -Receita-Despesa'!$B:$AS,1,FALSE)</f>
        <v>Materiais</v>
      </c>
    </row>
    <row r="19413" spans="1:12" x14ac:dyDescent="0.3">
      <c r="A19413" s="82" t="str">
        <f t="shared" si="606"/>
        <v>2020</v>
      </c>
      <c r="B19413" s="263" t="s">
        <v>2228</v>
      </c>
      <c r="C19413" s="264" t="s">
        <v>138</v>
      </c>
      <c r="D19413" s="74" t="str">
        <f t="shared" si="607"/>
        <v>jul/2020</v>
      </c>
      <c r="E19413" s="332">
        <v>44033</v>
      </c>
      <c r="F19413" s="285">
        <v>3829</v>
      </c>
      <c r="G19413" s="285" t="s">
        <v>2229</v>
      </c>
      <c r="H19413" s="268" t="s">
        <v>5164</v>
      </c>
      <c r="I19413" s="268" t="s">
        <v>157</v>
      </c>
      <c r="J19413" s="269">
        <v>-3874.72</v>
      </c>
      <c r="K19413" s="83" t="str">
        <f>IFERROR(IFERROR(VLOOKUP(I19413,'DE-PARA'!B:D,3,0),VLOOKUP(I19413,'DE-PARA'!C:D,2,0)),"NÃO ENCONTRADO")</f>
        <v>Materiais</v>
      </c>
      <c r="L19413" s="50" t="str">
        <f>VLOOKUP(K19413,'Base -Receita-Despesa'!$B:$AS,1,FALSE)</f>
        <v>Materiais</v>
      </c>
    </row>
    <row r="19414" spans="1:12" x14ac:dyDescent="0.3">
      <c r="A19414" s="82" t="str">
        <f t="shared" si="606"/>
        <v>2020</v>
      </c>
      <c r="B19414" s="263" t="s">
        <v>2228</v>
      </c>
      <c r="C19414" s="264" t="s">
        <v>138</v>
      </c>
      <c r="D19414" s="74" t="str">
        <f t="shared" si="607"/>
        <v>jul/2020</v>
      </c>
      <c r="E19414" s="332">
        <v>44033</v>
      </c>
      <c r="F19414" s="285">
        <v>570</v>
      </c>
      <c r="G19414" s="285" t="s">
        <v>2229</v>
      </c>
      <c r="H19414" s="268" t="s">
        <v>5574</v>
      </c>
      <c r="I19414" s="268" t="s">
        <v>2182</v>
      </c>
      <c r="J19414" s="269">
        <v>-178000</v>
      </c>
      <c r="K19414" s="83" t="str">
        <f>IFERROR(IFERROR(VLOOKUP(I19414,'DE-PARA'!B:D,3,0),VLOOKUP(I19414,'DE-PARA'!C:D,2,0)),"NÃO ENCONTRADO")</f>
        <v>Materiais</v>
      </c>
      <c r="L19414" s="50" t="str">
        <f>VLOOKUP(K19414,'Base -Receita-Despesa'!$B:$AS,1,FALSE)</f>
        <v>Materiais</v>
      </c>
    </row>
    <row r="19415" spans="1:12" x14ac:dyDescent="0.3">
      <c r="A19415" s="82" t="str">
        <f t="shared" si="606"/>
        <v>2020</v>
      </c>
      <c r="B19415" s="263" t="s">
        <v>2228</v>
      </c>
      <c r="C19415" s="264" t="s">
        <v>138</v>
      </c>
      <c r="D19415" s="74" t="str">
        <f t="shared" si="607"/>
        <v>jul/2020</v>
      </c>
      <c r="E19415" s="332">
        <v>44033</v>
      </c>
      <c r="F19415" s="285">
        <v>568</v>
      </c>
      <c r="G19415" s="285" t="s">
        <v>2229</v>
      </c>
      <c r="H19415" s="268" t="s">
        <v>5574</v>
      </c>
      <c r="I19415" s="268" t="s">
        <v>2182</v>
      </c>
      <c r="J19415" s="269">
        <v>-12000</v>
      </c>
      <c r="K19415" s="83" t="str">
        <f>IFERROR(IFERROR(VLOOKUP(I19415,'DE-PARA'!B:D,3,0),VLOOKUP(I19415,'DE-PARA'!C:D,2,0)),"NÃO ENCONTRADO")</f>
        <v>Materiais</v>
      </c>
      <c r="L19415" s="50" t="str">
        <f>VLOOKUP(K19415,'Base -Receita-Despesa'!$B:$AS,1,FALSE)</f>
        <v>Materiais</v>
      </c>
    </row>
    <row r="19416" spans="1:12" x14ac:dyDescent="0.3">
      <c r="A19416" s="82" t="str">
        <f t="shared" si="606"/>
        <v>2020</v>
      </c>
      <c r="B19416" s="263" t="s">
        <v>2228</v>
      </c>
      <c r="C19416" s="264" t="s">
        <v>138</v>
      </c>
      <c r="D19416" s="74" t="str">
        <f t="shared" si="607"/>
        <v>jul/2020</v>
      </c>
      <c r="E19416" s="332">
        <v>44033</v>
      </c>
      <c r="F19416" s="285">
        <v>391962</v>
      </c>
      <c r="G19416" s="285" t="s">
        <v>2229</v>
      </c>
      <c r="H19416" s="268" t="s">
        <v>4707</v>
      </c>
      <c r="I19416" s="268" t="s">
        <v>2183</v>
      </c>
      <c r="J19416" s="268">
        <v>-19.5</v>
      </c>
      <c r="K19416" s="83" t="str">
        <f>IFERROR(IFERROR(VLOOKUP(I19416,'DE-PARA'!B:D,3,0),VLOOKUP(I19416,'DE-PARA'!C:D,2,0)),"NÃO ENCONTRADO")</f>
        <v>Materiais</v>
      </c>
      <c r="L19416" s="50" t="str">
        <f>VLOOKUP(K19416,'Base -Receita-Despesa'!$B:$AS,1,FALSE)</f>
        <v>Materiais</v>
      </c>
    </row>
    <row r="19417" spans="1:12" x14ac:dyDescent="0.3">
      <c r="A19417" s="82" t="str">
        <f t="shared" si="606"/>
        <v>2020</v>
      </c>
      <c r="B19417" s="263" t="s">
        <v>2228</v>
      </c>
      <c r="C19417" s="264" t="s">
        <v>138</v>
      </c>
      <c r="D19417" s="74" t="str">
        <f t="shared" si="607"/>
        <v>jul/2020</v>
      </c>
      <c r="E19417" s="332">
        <v>44033</v>
      </c>
      <c r="F19417" s="285">
        <v>269</v>
      </c>
      <c r="G19417" s="285" t="s">
        <v>2229</v>
      </c>
      <c r="H19417" s="268" t="s">
        <v>5764</v>
      </c>
      <c r="I19417" s="268" t="s">
        <v>241</v>
      </c>
      <c r="J19417" s="268">
        <v>-70</v>
      </c>
      <c r="K19417" s="83" t="str">
        <f>IFERROR(IFERROR(VLOOKUP(I19417,'DE-PARA'!B:D,3,0),VLOOKUP(I19417,'DE-PARA'!C:D,2,0)),"NÃO ENCONTRADO")</f>
        <v>Serviços</v>
      </c>
      <c r="L19417" s="50" t="str">
        <f>VLOOKUP(K19417,'Base -Receita-Despesa'!$B:$AS,1,FALSE)</f>
        <v>Serviços</v>
      </c>
    </row>
    <row r="19418" spans="1:12" x14ac:dyDescent="0.3">
      <c r="A19418" s="82" t="str">
        <f t="shared" si="606"/>
        <v>2020</v>
      </c>
      <c r="B19418" s="263" t="s">
        <v>2228</v>
      </c>
      <c r="C19418" s="264" t="s">
        <v>138</v>
      </c>
      <c r="D19418" s="74" t="str">
        <f t="shared" si="607"/>
        <v>jul/2020</v>
      </c>
      <c r="E19418" s="332">
        <v>44033</v>
      </c>
      <c r="F19418" s="285">
        <v>305</v>
      </c>
      <c r="G19418" s="285" t="s">
        <v>2229</v>
      </c>
      <c r="H19418" s="268" t="s">
        <v>5764</v>
      </c>
      <c r="I19418" s="268" t="s">
        <v>241</v>
      </c>
      <c r="J19418" s="269">
        <v>-1480</v>
      </c>
      <c r="K19418" s="83" t="str">
        <f>IFERROR(IFERROR(VLOOKUP(I19418,'DE-PARA'!B:D,3,0),VLOOKUP(I19418,'DE-PARA'!C:D,2,0)),"NÃO ENCONTRADO")</f>
        <v>Serviços</v>
      </c>
      <c r="L19418" s="50" t="str">
        <f>VLOOKUP(K19418,'Base -Receita-Despesa'!$B:$AS,1,FALSE)</f>
        <v>Serviços</v>
      </c>
    </row>
    <row r="19419" spans="1:12" x14ac:dyDescent="0.3">
      <c r="A19419" s="82" t="str">
        <f t="shared" si="606"/>
        <v>2020</v>
      </c>
      <c r="B19419" s="263" t="s">
        <v>2228</v>
      </c>
      <c r="C19419" s="264" t="s">
        <v>138</v>
      </c>
      <c r="D19419" s="74" t="str">
        <f t="shared" si="607"/>
        <v>jul/2020</v>
      </c>
      <c r="E19419" s="332">
        <v>44033</v>
      </c>
      <c r="F19419" s="285">
        <v>403</v>
      </c>
      <c r="G19419" s="285" t="s">
        <v>2229</v>
      </c>
      <c r="H19419" s="335" t="s">
        <v>5765</v>
      </c>
      <c r="I19419" s="268" t="s">
        <v>2201</v>
      </c>
      <c r="J19419" s="269">
        <v>-3260</v>
      </c>
      <c r="K19419" s="83" t="str">
        <f>IFERROR(IFERROR(VLOOKUP(I19419,'DE-PARA'!B:D,3,0),VLOOKUP(I19419,'DE-PARA'!C:D,2,0)),"NÃO ENCONTRADO")</f>
        <v>Serviços</v>
      </c>
      <c r="L19419" s="50" t="str">
        <f>VLOOKUP(K19419,'Base -Receita-Despesa'!$B:$AS,1,FALSE)</f>
        <v>Serviços</v>
      </c>
    </row>
    <row r="19420" spans="1:12" x14ac:dyDescent="0.3">
      <c r="A19420" s="82" t="str">
        <f t="shared" si="606"/>
        <v>2020</v>
      </c>
      <c r="B19420" s="263" t="s">
        <v>2228</v>
      </c>
      <c r="C19420" s="264" t="s">
        <v>138</v>
      </c>
      <c r="D19420" s="74" t="str">
        <f t="shared" si="607"/>
        <v>jul/2020</v>
      </c>
      <c r="E19420" s="332">
        <v>44033</v>
      </c>
      <c r="F19420" s="285">
        <v>265</v>
      </c>
      <c r="G19420" s="285" t="s">
        <v>2229</v>
      </c>
      <c r="H19420" s="268" t="s">
        <v>5766</v>
      </c>
      <c r="I19420" s="268" t="s">
        <v>2181</v>
      </c>
      <c r="J19420" s="269">
        <v>-10000</v>
      </c>
      <c r="K19420" s="83" t="str">
        <f>IFERROR(IFERROR(VLOOKUP(I19420,'DE-PARA'!B:D,3,0),VLOOKUP(I19420,'DE-PARA'!C:D,2,0)),"NÃO ENCONTRADO")</f>
        <v>Materiais</v>
      </c>
      <c r="L19420" s="50" t="str">
        <f>VLOOKUP(K19420,'Base -Receita-Despesa'!$B:$AS,1,FALSE)</f>
        <v>Materiais</v>
      </c>
    </row>
    <row r="19421" spans="1:12" x14ac:dyDescent="0.3">
      <c r="A19421" s="82" t="str">
        <f t="shared" si="606"/>
        <v>2020</v>
      </c>
      <c r="B19421" s="263" t="s">
        <v>2228</v>
      </c>
      <c r="C19421" s="264" t="s">
        <v>138</v>
      </c>
      <c r="D19421" s="74" t="str">
        <f t="shared" si="607"/>
        <v>jul/2020</v>
      </c>
      <c r="E19421" s="332">
        <v>44033</v>
      </c>
      <c r="F19421" s="285" t="s">
        <v>1261</v>
      </c>
      <c r="G19421" s="285" t="s">
        <v>2229</v>
      </c>
      <c r="H19421" s="268" t="s">
        <v>879</v>
      </c>
      <c r="I19421" s="268" t="s">
        <v>135</v>
      </c>
      <c r="J19421" s="268">
        <v>-10</v>
      </c>
      <c r="K19421" s="83" t="str">
        <f>IFERROR(IFERROR(VLOOKUP(I19421,'DE-PARA'!B:D,3,0),VLOOKUP(I19421,'DE-PARA'!C:D,2,0)),"NÃO ENCONTRADO")</f>
        <v>Outras Saídas</v>
      </c>
      <c r="L19421" s="50" t="str">
        <f>VLOOKUP(K19421,'Base -Receita-Despesa'!$B:$AS,1,FALSE)</f>
        <v>Outras Saídas</v>
      </c>
    </row>
    <row r="19422" spans="1:12" x14ac:dyDescent="0.3">
      <c r="A19422" s="82" t="str">
        <f t="shared" si="606"/>
        <v>2020</v>
      </c>
      <c r="B19422" s="263" t="s">
        <v>2228</v>
      </c>
      <c r="C19422" s="264" t="s">
        <v>138</v>
      </c>
      <c r="D19422" s="74" t="str">
        <f t="shared" si="607"/>
        <v>jul/2020</v>
      </c>
      <c r="E19422" s="332">
        <v>44033</v>
      </c>
      <c r="F19422" s="285" t="s">
        <v>1261</v>
      </c>
      <c r="G19422" s="285" t="s">
        <v>2229</v>
      </c>
      <c r="H19422" s="268" t="s">
        <v>879</v>
      </c>
      <c r="I19422" s="268" t="s">
        <v>135</v>
      </c>
      <c r="J19422" s="268">
        <v>-10</v>
      </c>
      <c r="K19422" s="83" t="str">
        <f>IFERROR(IFERROR(VLOOKUP(I19422,'DE-PARA'!B:D,3,0),VLOOKUP(I19422,'DE-PARA'!C:D,2,0)),"NÃO ENCONTRADO")</f>
        <v>Outras Saídas</v>
      </c>
      <c r="L19422" s="50" t="str">
        <f>VLOOKUP(K19422,'Base -Receita-Despesa'!$B:$AS,1,FALSE)</f>
        <v>Outras Saídas</v>
      </c>
    </row>
    <row r="19423" spans="1:12" x14ac:dyDescent="0.3">
      <c r="A19423" s="82" t="str">
        <f t="shared" si="606"/>
        <v>2020</v>
      </c>
      <c r="B19423" s="263" t="s">
        <v>2228</v>
      </c>
      <c r="C19423" s="264" t="s">
        <v>138</v>
      </c>
      <c r="D19423" s="74" t="str">
        <f t="shared" si="607"/>
        <v>jul/2020</v>
      </c>
      <c r="E19423" s="332">
        <v>44033</v>
      </c>
      <c r="F19423" s="285" t="s">
        <v>1261</v>
      </c>
      <c r="G19423" s="285" t="s">
        <v>2229</v>
      </c>
      <c r="H19423" s="268" t="s">
        <v>879</v>
      </c>
      <c r="I19423" s="268" t="s">
        <v>135</v>
      </c>
      <c r="J19423" s="268">
        <v>-10</v>
      </c>
      <c r="K19423" s="83" t="str">
        <f>IFERROR(IFERROR(VLOOKUP(I19423,'DE-PARA'!B:D,3,0),VLOOKUP(I19423,'DE-PARA'!C:D,2,0)),"NÃO ENCONTRADO")</f>
        <v>Outras Saídas</v>
      </c>
      <c r="L19423" s="50" t="str">
        <f>VLOOKUP(K19423,'Base -Receita-Despesa'!$B:$AS,1,FALSE)</f>
        <v>Outras Saídas</v>
      </c>
    </row>
    <row r="19424" spans="1:12" x14ac:dyDescent="0.3">
      <c r="A19424" s="82" t="str">
        <f t="shared" si="606"/>
        <v>2020</v>
      </c>
      <c r="B19424" s="263" t="s">
        <v>2228</v>
      </c>
      <c r="C19424" s="264" t="s">
        <v>138</v>
      </c>
      <c r="D19424" s="74" t="str">
        <f t="shared" si="607"/>
        <v>jul/2020</v>
      </c>
      <c r="E19424" s="332">
        <v>44035</v>
      </c>
      <c r="F19424" s="324">
        <v>1.26025E+16</v>
      </c>
      <c r="G19424" s="285" t="s">
        <v>2229</v>
      </c>
      <c r="H19424" s="268" t="s">
        <v>2586</v>
      </c>
      <c r="I19424" s="268" t="s">
        <v>540</v>
      </c>
      <c r="J19424" s="268">
        <v>-155.31</v>
      </c>
      <c r="K19424" s="83" t="str">
        <f>IFERROR(IFERROR(VLOOKUP(I19424,'DE-PARA'!B:D,3,0),VLOOKUP(I19424,'DE-PARA'!C:D,2,0)),"NÃO ENCONTRADO")</f>
        <v>Tributos, Taxas e Contribuições</v>
      </c>
      <c r="L19424" s="50" t="str">
        <f>VLOOKUP(K19424,'Base -Receita-Despesa'!$B:$AS,1,FALSE)</f>
        <v>Tributos, Taxas e Contribuições</v>
      </c>
    </row>
    <row r="19425" spans="1:12" x14ac:dyDescent="0.3">
      <c r="A19425" s="82" t="str">
        <f t="shared" si="606"/>
        <v>2020</v>
      </c>
      <c r="B19425" s="263" t="s">
        <v>2228</v>
      </c>
      <c r="C19425" s="264" t="s">
        <v>138</v>
      </c>
      <c r="D19425" s="74" t="str">
        <f t="shared" si="607"/>
        <v>jul/2020</v>
      </c>
      <c r="E19425" s="332">
        <v>44035</v>
      </c>
      <c r="F19425" s="285">
        <v>8433</v>
      </c>
      <c r="G19425" s="285" t="s">
        <v>2229</v>
      </c>
      <c r="H19425" s="268" t="s">
        <v>2399</v>
      </c>
      <c r="I19425" s="268" t="s">
        <v>232</v>
      </c>
      <c r="J19425" s="268">
        <v>-430</v>
      </c>
      <c r="K19425" s="83" t="str">
        <f>IFERROR(IFERROR(VLOOKUP(I19425,'DE-PARA'!B:D,3,0),VLOOKUP(I19425,'DE-PARA'!C:D,2,0)),"NÃO ENCONTRADO")</f>
        <v>Materiais</v>
      </c>
      <c r="L19425" s="50" t="str">
        <f>VLOOKUP(K19425,'Base -Receita-Despesa'!$B:$AS,1,FALSE)</f>
        <v>Materiais</v>
      </c>
    </row>
    <row r="19426" spans="1:12" x14ac:dyDescent="0.3">
      <c r="A19426" s="82" t="str">
        <f t="shared" si="606"/>
        <v>2020</v>
      </c>
      <c r="B19426" s="263" t="s">
        <v>2228</v>
      </c>
      <c r="C19426" s="264" t="s">
        <v>138</v>
      </c>
      <c r="D19426" s="74" t="str">
        <f t="shared" si="607"/>
        <v>jul/2020</v>
      </c>
      <c r="E19426" s="332">
        <v>44035</v>
      </c>
      <c r="F19426" s="285">
        <v>134</v>
      </c>
      <c r="G19426" s="285" t="s">
        <v>2229</v>
      </c>
      <c r="H19426" s="268" t="s">
        <v>4753</v>
      </c>
      <c r="I19426" s="268" t="s">
        <v>2176</v>
      </c>
      <c r="J19426" s="269">
        <v>-18770</v>
      </c>
      <c r="K19426" s="83" t="str">
        <f>IFERROR(IFERROR(VLOOKUP(I19426,'DE-PARA'!B:D,3,0),VLOOKUP(I19426,'DE-PARA'!C:D,2,0)),"NÃO ENCONTRADO")</f>
        <v>Pessoal</v>
      </c>
      <c r="L19426" s="50" t="str">
        <f>VLOOKUP(K19426,'Base -Receita-Despesa'!$B:$AS,1,FALSE)</f>
        <v>Pessoal</v>
      </c>
    </row>
    <row r="19427" spans="1:12" x14ac:dyDescent="0.3">
      <c r="A19427" s="82" t="str">
        <f t="shared" si="606"/>
        <v>2020</v>
      </c>
      <c r="B19427" s="263" t="s">
        <v>2228</v>
      </c>
      <c r="C19427" s="264" t="s">
        <v>138</v>
      </c>
      <c r="D19427" s="74" t="str">
        <f t="shared" si="607"/>
        <v>jul/2020</v>
      </c>
      <c r="E19427" s="332">
        <v>44035</v>
      </c>
      <c r="F19427" s="285">
        <v>135</v>
      </c>
      <c r="G19427" s="285" t="s">
        <v>2229</v>
      </c>
      <c r="H19427" s="268" t="s">
        <v>4753</v>
      </c>
      <c r="I19427" s="268" t="s">
        <v>2176</v>
      </c>
      <c r="J19427" s="269">
        <v>-9936.84</v>
      </c>
      <c r="K19427" s="83" t="str">
        <f>IFERROR(IFERROR(VLOOKUP(I19427,'DE-PARA'!B:D,3,0),VLOOKUP(I19427,'DE-PARA'!C:D,2,0)),"NÃO ENCONTRADO")</f>
        <v>Pessoal</v>
      </c>
      <c r="L19427" s="50" t="str">
        <f>VLOOKUP(K19427,'Base -Receita-Despesa'!$B:$AS,1,FALSE)</f>
        <v>Pessoal</v>
      </c>
    </row>
    <row r="19428" spans="1:12" x14ac:dyDescent="0.3">
      <c r="A19428" s="82" t="str">
        <f t="shared" si="606"/>
        <v>2020</v>
      </c>
      <c r="B19428" s="263" t="s">
        <v>2228</v>
      </c>
      <c r="C19428" s="264" t="s">
        <v>138</v>
      </c>
      <c r="D19428" s="74" t="str">
        <f t="shared" si="607"/>
        <v>jul/2020</v>
      </c>
      <c r="E19428" s="332">
        <v>44035</v>
      </c>
      <c r="F19428" s="285">
        <v>136</v>
      </c>
      <c r="G19428" s="285" t="s">
        <v>2229</v>
      </c>
      <c r="H19428" s="268" t="s">
        <v>4753</v>
      </c>
      <c r="I19428" s="268" t="s">
        <v>2176</v>
      </c>
      <c r="J19428" s="269">
        <v>-7601.85</v>
      </c>
      <c r="K19428" s="83" t="str">
        <f>IFERROR(IFERROR(VLOOKUP(I19428,'DE-PARA'!B:D,3,0),VLOOKUP(I19428,'DE-PARA'!C:D,2,0)),"NÃO ENCONTRADO")</f>
        <v>Pessoal</v>
      </c>
      <c r="L19428" s="50" t="str">
        <f>VLOOKUP(K19428,'Base -Receita-Despesa'!$B:$AS,1,FALSE)</f>
        <v>Pessoal</v>
      </c>
    </row>
    <row r="19429" spans="1:12" x14ac:dyDescent="0.3">
      <c r="A19429" s="82" t="str">
        <f t="shared" si="606"/>
        <v>2020</v>
      </c>
      <c r="B19429" s="263" t="s">
        <v>2228</v>
      </c>
      <c r="C19429" s="264" t="s">
        <v>138</v>
      </c>
      <c r="D19429" s="74" t="str">
        <f t="shared" si="607"/>
        <v>jul/2020</v>
      </c>
      <c r="E19429" s="332">
        <v>44035</v>
      </c>
      <c r="F19429" s="285" t="s">
        <v>2326</v>
      </c>
      <c r="G19429" s="285" t="s">
        <v>2229</v>
      </c>
      <c r="H19429" s="268" t="s">
        <v>5605</v>
      </c>
      <c r="I19429" s="268" t="s">
        <v>2209</v>
      </c>
      <c r="J19429" s="268">
        <v>40</v>
      </c>
      <c r="K19429" s="83" t="str">
        <f>IFERROR(IFERROR(VLOOKUP(I19429,'DE-PARA'!B:D,3,0),VLOOKUP(I19429,'DE-PARA'!C:D,2,0)),"NÃO ENCONTRADO")</f>
        <v>Despesas com Viagens</v>
      </c>
      <c r="L19429" s="50" t="str">
        <f>VLOOKUP(K19429,'Base -Receita-Despesa'!$B:$AS,1,FALSE)</f>
        <v>Despesas com Viagens</v>
      </c>
    </row>
    <row r="19430" spans="1:12" x14ac:dyDescent="0.3">
      <c r="A19430" s="82" t="str">
        <f t="shared" si="606"/>
        <v>2020</v>
      </c>
      <c r="B19430" s="263" t="s">
        <v>2228</v>
      </c>
      <c r="C19430" s="264" t="s">
        <v>138</v>
      </c>
      <c r="D19430" s="74" t="str">
        <f t="shared" si="607"/>
        <v>jul/2020</v>
      </c>
      <c r="E19430" s="332">
        <v>44035</v>
      </c>
      <c r="F19430" s="285">
        <v>133</v>
      </c>
      <c r="G19430" s="285" t="s">
        <v>2229</v>
      </c>
      <c r="H19430" s="268" t="s">
        <v>4753</v>
      </c>
      <c r="I19430" s="268" t="s">
        <v>2176</v>
      </c>
      <c r="J19430" s="269">
        <v>-194138.11</v>
      </c>
      <c r="K19430" s="83" t="str">
        <f>IFERROR(IFERROR(VLOOKUP(I19430,'DE-PARA'!B:D,3,0),VLOOKUP(I19430,'DE-PARA'!C:D,2,0)),"NÃO ENCONTRADO")</f>
        <v>Pessoal</v>
      </c>
      <c r="L19430" s="50" t="str">
        <f>VLOOKUP(K19430,'Base -Receita-Despesa'!$B:$AS,1,FALSE)</f>
        <v>Pessoal</v>
      </c>
    </row>
    <row r="19431" spans="1:12" x14ac:dyDescent="0.3">
      <c r="A19431" s="82" t="str">
        <f t="shared" si="606"/>
        <v>2020</v>
      </c>
      <c r="B19431" s="263" t="s">
        <v>2228</v>
      </c>
      <c r="C19431" s="264" t="s">
        <v>138</v>
      </c>
      <c r="D19431" s="74" t="str">
        <f t="shared" si="607"/>
        <v>jul/2020</v>
      </c>
      <c r="E19431" s="332">
        <v>44035</v>
      </c>
      <c r="F19431" s="285" t="s">
        <v>1261</v>
      </c>
      <c r="G19431" s="285" t="s">
        <v>2229</v>
      </c>
      <c r="H19431" s="268" t="s">
        <v>4381</v>
      </c>
      <c r="I19431" s="268" t="s">
        <v>135</v>
      </c>
      <c r="J19431" s="268">
        <v>-10</v>
      </c>
      <c r="K19431" s="83" t="str">
        <f>IFERROR(IFERROR(VLOOKUP(I19431,'DE-PARA'!B:D,3,0),VLOOKUP(I19431,'DE-PARA'!C:D,2,0)),"NÃO ENCONTRADO")</f>
        <v>Outras Saídas</v>
      </c>
      <c r="L19431" s="50" t="str">
        <f>VLOOKUP(K19431,'Base -Receita-Despesa'!$B:$AS,1,FALSE)</f>
        <v>Outras Saídas</v>
      </c>
    </row>
    <row r="19432" spans="1:12" x14ac:dyDescent="0.3">
      <c r="A19432" s="82" t="str">
        <f t="shared" si="606"/>
        <v>2020</v>
      </c>
      <c r="B19432" s="263" t="s">
        <v>2228</v>
      </c>
      <c r="C19432" s="264" t="s">
        <v>138</v>
      </c>
      <c r="D19432" s="74" t="str">
        <f t="shared" si="607"/>
        <v>jul/2020</v>
      </c>
      <c r="E19432" s="332">
        <v>44035</v>
      </c>
      <c r="F19432" s="285" t="s">
        <v>1261</v>
      </c>
      <c r="G19432" s="285" t="s">
        <v>2229</v>
      </c>
      <c r="H19432" s="268" t="s">
        <v>4381</v>
      </c>
      <c r="I19432" s="268" t="s">
        <v>135</v>
      </c>
      <c r="J19432" s="268">
        <v>-10</v>
      </c>
      <c r="K19432" s="83" t="str">
        <f>IFERROR(IFERROR(VLOOKUP(I19432,'DE-PARA'!B:D,3,0),VLOOKUP(I19432,'DE-PARA'!C:D,2,0)),"NÃO ENCONTRADO")</f>
        <v>Outras Saídas</v>
      </c>
      <c r="L19432" s="50" t="str">
        <f>VLOOKUP(K19432,'Base -Receita-Despesa'!$B:$AS,1,FALSE)</f>
        <v>Outras Saídas</v>
      </c>
    </row>
    <row r="19433" spans="1:12" x14ac:dyDescent="0.3">
      <c r="A19433" s="82" t="str">
        <f t="shared" si="606"/>
        <v>2020</v>
      </c>
      <c r="B19433" s="263" t="s">
        <v>2228</v>
      </c>
      <c r="C19433" s="264" t="s">
        <v>138</v>
      </c>
      <c r="D19433" s="74" t="str">
        <f t="shared" si="607"/>
        <v>jul/2020</v>
      </c>
      <c r="E19433" s="332">
        <v>44036</v>
      </c>
      <c r="F19433" s="285" t="s">
        <v>139</v>
      </c>
      <c r="G19433" s="285" t="s">
        <v>2229</v>
      </c>
      <c r="H19433" s="268" t="s">
        <v>5767</v>
      </c>
      <c r="I19433" s="268" t="s">
        <v>141</v>
      </c>
      <c r="J19433" s="269">
        <v>-78553.55</v>
      </c>
      <c r="K19433" s="83" t="str">
        <f>IFERROR(IFERROR(VLOOKUP(I19433,'DE-PARA'!B:D,3,0),VLOOKUP(I19433,'DE-PARA'!C:D,2,0)),"NÃO ENCONTRADO")</f>
        <v>Pessoal</v>
      </c>
      <c r="L19433" s="50" t="str">
        <f>VLOOKUP(K19433,'Base -Receita-Despesa'!$B:$AS,1,FALSE)</f>
        <v>Pessoal</v>
      </c>
    </row>
    <row r="19434" spans="1:12" x14ac:dyDescent="0.3">
      <c r="A19434" s="82" t="str">
        <f t="shared" ref="A19434:A19497" si="608">IF(K19434="NÃO ENCONTRADO",0,RIGHT(D19434,4))</f>
        <v>2020</v>
      </c>
      <c r="B19434" s="263" t="s">
        <v>2228</v>
      </c>
      <c r="C19434" s="264" t="s">
        <v>138</v>
      </c>
      <c r="D19434" s="74" t="str">
        <f t="shared" si="607"/>
        <v>jul/2020</v>
      </c>
      <c r="E19434" s="332">
        <v>44036</v>
      </c>
      <c r="F19434" s="285" t="s">
        <v>4466</v>
      </c>
      <c r="G19434" s="321" t="s">
        <v>2229</v>
      </c>
      <c r="H19434" s="270" t="s">
        <v>5768</v>
      </c>
      <c r="I19434" s="270" t="s">
        <v>194</v>
      </c>
      <c r="J19434" s="269">
        <v>-5028.53</v>
      </c>
      <c r="K19434" s="83" t="str">
        <f>IFERROR(IFERROR(VLOOKUP(I19434,'DE-PARA'!B:D,3,0),VLOOKUP(I19434,'DE-PARA'!C:D,2,0)),"NÃO ENCONTRADO")</f>
        <v>Encargos sobre Folha de Pagamento</v>
      </c>
      <c r="L19434" s="50" t="str">
        <f>VLOOKUP(K19434,'Base -Receita-Despesa'!$B:$AS,1,FALSE)</f>
        <v>Encargos sobre Folha de Pagamento</v>
      </c>
    </row>
    <row r="19435" spans="1:12" x14ac:dyDescent="0.3">
      <c r="A19435" s="82" t="str">
        <f t="shared" si="608"/>
        <v>2020</v>
      </c>
      <c r="B19435" s="263" t="s">
        <v>2228</v>
      </c>
      <c r="C19435" s="264" t="s">
        <v>138</v>
      </c>
      <c r="D19435" s="74" t="str">
        <f t="shared" si="607"/>
        <v>jul/2020</v>
      </c>
      <c r="E19435" s="332">
        <v>44039</v>
      </c>
      <c r="F19435" s="285" t="s">
        <v>5608</v>
      </c>
      <c r="G19435" s="285" t="s">
        <v>2229</v>
      </c>
      <c r="H19435" s="268" t="s">
        <v>5388</v>
      </c>
      <c r="I19435" s="268" t="s">
        <v>141</v>
      </c>
      <c r="J19435" s="268">
        <v>-337.8</v>
      </c>
      <c r="K19435" s="83" t="str">
        <f>IFERROR(IFERROR(VLOOKUP(I19435,'DE-PARA'!B:D,3,0),VLOOKUP(I19435,'DE-PARA'!C:D,2,0)),"NÃO ENCONTRADO")</f>
        <v>Pessoal</v>
      </c>
      <c r="L19435" s="50" t="str">
        <f>VLOOKUP(K19435,'Base -Receita-Despesa'!$B:$AS,1,FALSE)</f>
        <v>Pessoal</v>
      </c>
    </row>
    <row r="19436" spans="1:12" x14ac:dyDescent="0.3">
      <c r="A19436" s="82" t="str">
        <f t="shared" si="608"/>
        <v>2020</v>
      </c>
      <c r="B19436" s="263" t="s">
        <v>2228</v>
      </c>
      <c r="C19436" s="264" t="s">
        <v>138</v>
      </c>
      <c r="D19436" s="74" t="str">
        <f t="shared" si="607"/>
        <v>jul/2020</v>
      </c>
      <c r="E19436" s="332">
        <v>44039</v>
      </c>
      <c r="F19436" s="285" t="s">
        <v>5608</v>
      </c>
      <c r="G19436" s="285" t="s">
        <v>2229</v>
      </c>
      <c r="H19436" s="268" t="s">
        <v>5129</v>
      </c>
      <c r="I19436" s="268" t="s">
        <v>141</v>
      </c>
      <c r="J19436" s="268">
        <v>-636.21</v>
      </c>
      <c r="K19436" s="83" t="str">
        <f>IFERROR(IFERROR(VLOOKUP(I19436,'DE-PARA'!B:D,3,0),VLOOKUP(I19436,'DE-PARA'!C:D,2,0)),"NÃO ENCONTRADO")</f>
        <v>Pessoal</v>
      </c>
      <c r="L19436" s="50" t="str">
        <f>VLOOKUP(K19436,'Base -Receita-Despesa'!$B:$AS,1,FALSE)</f>
        <v>Pessoal</v>
      </c>
    </row>
    <row r="19437" spans="1:12" x14ac:dyDescent="0.3">
      <c r="A19437" s="82" t="str">
        <f t="shared" si="608"/>
        <v>2020</v>
      </c>
      <c r="B19437" s="263" t="s">
        <v>2228</v>
      </c>
      <c r="C19437" s="264" t="s">
        <v>138</v>
      </c>
      <c r="D19437" s="74" t="str">
        <f t="shared" si="607"/>
        <v>jul/2020</v>
      </c>
      <c r="E19437" s="332">
        <v>44039</v>
      </c>
      <c r="F19437" s="285" t="s">
        <v>5608</v>
      </c>
      <c r="G19437" s="285" t="s">
        <v>2229</v>
      </c>
      <c r="H19437" s="268" t="s">
        <v>542</v>
      </c>
      <c r="I19437" s="268" t="s">
        <v>141</v>
      </c>
      <c r="J19437" s="269">
        <v>-1413.75</v>
      </c>
      <c r="K19437" s="83" t="str">
        <f>IFERROR(IFERROR(VLOOKUP(I19437,'DE-PARA'!B:D,3,0),VLOOKUP(I19437,'DE-PARA'!C:D,2,0)),"NÃO ENCONTRADO")</f>
        <v>Pessoal</v>
      </c>
      <c r="L19437" s="50" t="str">
        <f>VLOOKUP(K19437,'Base -Receita-Despesa'!$B:$AS,1,FALSE)</f>
        <v>Pessoal</v>
      </c>
    </row>
    <row r="19438" spans="1:12" x14ac:dyDescent="0.3">
      <c r="A19438" s="82" t="str">
        <f t="shared" si="608"/>
        <v>2020</v>
      </c>
      <c r="B19438" s="263" t="s">
        <v>2228</v>
      </c>
      <c r="C19438" s="264" t="s">
        <v>138</v>
      </c>
      <c r="D19438" s="74" t="str">
        <f t="shared" si="607"/>
        <v>jul/2020</v>
      </c>
      <c r="E19438" s="332">
        <v>44039</v>
      </c>
      <c r="F19438" s="285" t="s">
        <v>5608</v>
      </c>
      <c r="G19438" s="285" t="s">
        <v>2229</v>
      </c>
      <c r="H19438" s="268" t="s">
        <v>4614</v>
      </c>
      <c r="I19438" s="268" t="s">
        <v>141</v>
      </c>
      <c r="J19438" s="268">
        <v>-563.22</v>
      </c>
      <c r="K19438" s="83" t="str">
        <f>IFERROR(IFERROR(VLOOKUP(I19438,'DE-PARA'!B:D,3,0),VLOOKUP(I19438,'DE-PARA'!C:D,2,0)),"NÃO ENCONTRADO")</f>
        <v>Pessoal</v>
      </c>
      <c r="L19438" s="50" t="str">
        <f>VLOOKUP(K19438,'Base -Receita-Despesa'!$B:$AS,1,FALSE)</f>
        <v>Pessoal</v>
      </c>
    </row>
    <row r="19439" spans="1:12" x14ac:dyDescent="0.3">
      <c r="A19439" s="82" t="str">
        <f t="shared" si="608"/>
        <v>2020</v>
      </c>
      <c r="B19439" s="263" t="s">
        <v>2228</v>
      </c>
      <c r="C19439" s="264" t="s">
        <v>138</v>
      </c>
      <c r="D19439" s="74" t="str">
        <f t="shared" si="607"/>
        <v>jul/2020</v>
      </c>
      <c r="E19439" s="332">
        <v>44039</v>
      </c>
      <c r="F19439" s="285" t="s">
        <v>5608</v>
      </c>
      <c r="G19439" s="285" t="s">
        <v>2229</v>
      </c>
      <c r="H19439" s="268" t="s">
        <v>5651</v>
      </c>
      <c r="I19439" s="268" t="s">
        <v>141</v>
      </c>
      <c r="J19439" s="268">
        <v>-337.8</v>
      </c>
      <c r="K19439" s="83" t="str">
        <f>IFERROR(IFERROR(VLOOKUP(I19439,'DE-PARA'!B:D,3,0),VLOOKUP(I19439,'DE-PARA'!C:D,2,0)),"NÃO ENCONTRADO")</f>
        <v>Pessoal</v>
      </c>
      <c r="L19439" s="50" t="str">
        <f>VLOOKUP(K19439,'Base -Receita-Despesa'!$B:$AS,1,FALSE)</f>
        <v>Pessoal</v>
      </c>
    </row>
    <row r="19440" spans="1:12" x14ac:dyDescent="0.3">
      <c r="A19440" s="82" t="str">
        <f t="shared" si="608"/>
        <v>2020</v>
      </c>
      <c r="B19440" s="263" t="s">
        <v>2228</v>
      </c>
      <c r="C19440" s="264" t="s">
        <v>138</v>
      </c>
      <c r="D19440" s="74" t="str">
        <f t="shared" si="607"/>
        <v>jul/2020</v>
      </c>
      <c r="E19440" s="332">
        <v>44039</v>
      </c>
      <c r="F19440" s="285" t="s">
        <v>5608</v>
      </c>
      <c r="G19440" s="285" t="s">
        <v>2229</v>
      </c>
      <c r="H19440" s="268" t="s">
        <v>5650</v>
      </c>
      <c r="I19440" s="268" t="s">
        <v>141</v>
      </c>
      <c r="J19440" s="268">
        <v>-556.66</v>
      </c>
      <c r="K19440" s="83" t="str">
        <f>IFERROR(IFERROR(VLOOKUP(I19440,'DE-PARA'!B:D,3,0),VLOOKUP(I19440,'DE-PARA'!C:D,2,0)),"NÃO ENCONTRADO")</f>
        <v>Pessoal</v>
      </c>
      <c r="L19440" s="50" t="str">
        <f>VLOOKUP(K19440,'Base -Receita-Despesa'!$B:$AS,1,FALSE)</f>
        <v>Pessoal</v>
      </c>
    </row>
    <row r="19441" spans="1:12" x14ac:dyDescent="0.3">
      <c r="A19441" s="82" t="str">
        <f t="shared" si="608"/>
        <v>2020</v>
      </c>
      <c r="B19441" s="263" t="s">
        <v>2228</v>
      </c>
      <c r="C19441" s="264" t="s">
        <v>138</v>
      </c>
      <c r="D19441" s="74" t="str">
        <f t="shared" si="607"/>
        <v>jul/2020</v>
      </c>
      <c r="E19441" s="332">
        <v>44039</v>
      </c>
      <c r="F19441" s="285" t="s">
        <v>5608</v>
      </c>
      <c r="G19441" s="285" t="s">
        <v>2229</v>
      </c>
      <c r="H19441" s="268" t="s">
        <v>5271</v>
      </c>
      <c r="I19441" s="268" t="s">
        <v>141</v>
      </c>
      <c r="J19441" s="268">
        <v>-802.94</v>
      </c>
      <c r="K19441" s="83" t="str">
        <f>IFERROR(IFERROR(VLOOKUP(I19441,'DE-PARA'!B:D,3,0),VLOOKUP(I19441,'DE-PARA'!C:D,2,0)),"NÃO ENCONTRADO")</f>
        <v>Pessoal</v>
      </c>
      <c r="L19441" s="50" t="str">
        <f>VLOOKUP(K19441,'Base -Receita-Despesa'!$B:$AS,1,FALSE)</f>
        <v>Pessoal</v>
      </c>
    </row>
    <row r="19442" spans="1:12" x14ac:dyDescent="0.3">
      <c r="A19442" s="82" t="str">
        <f t="shared" si="608"/>
        <v>2020</v>
      </c>
      <c r="B19442" s="263" t="s">
        <v>2228</v>
      </c>
      <c r="C19442" s="264" t="s">
        <v>138</v>
      </c>
      <c r="D19442" s="74" t="str">
        <f t="shared" si="607"/>
        <v>jul/2020</v>
      </c>
      <c r="E19442" s="332">
        <v>44039</v>
      </c>
      <c r="F19442" s="285" t="s">
        <v>5608</v>
      </c>
      <c r="G19442" s="285" t="s">
        <v>2229</v>
      </c>
      <c r="H19442" s="268" t="s">
        <v>5385</v>
      </c>
      <c r="I19442" s="268" t="s">
        <v>141</v>
      </c>
      <c r="J19442" s="268">
        <v>-538.82000000000005</v>
      </c>
      <c r="K19442" s="83" t="str">
        <f>IFERROR(IFERROR(VLOOKUP(I19442,'DE-PARA'!B:D,3,0),VLOOKUP(I19442,'DE-PARA'!C:D,2,0)),"NÃO ENCONTRADO")</f>
        <v>Pessoal</v>
      </c>
      <c r="L19442" s="50" t="str">
        <f>VLOOKUP(K19442,'Base -Receita-Despesa'!$B:$AS,1,FALSE)</f>
        <v>Pessoal</v>
      </c>
    </row>
    <row r="19443" spans="1:12" x14ac:dyDescent="0.3">
      <c r="A19443" s="82" t="str">
        <f t="shared" si="608"/>
        <v>2020</v>
      </c>
      <c r="B19443" s="263" t="s">
        <v>2228</v>
      </c>
      <c r="C19443" s="264" t="s">
        <v>138</v>
      </c>
      <c r="D19443" s="74" t="str">
        <f t="shared" si="607"/>
        <v>jul/2020</v>
      </c>
      <c r="E19443" s="332">
        <v>44039</v>
      </c>
      <c r="F19443" s="285" t="s">
        <v>5608</v>
      </c>
      <c r="G19443" s="285" t="s">
        <v>2229</v>
      </c>
      <c r="H19443" s="268" t="s">
        <v>5386</v>
      </c>
      <c r="I19443" s="268" t="s">
        <v>141</v>
      </c>
      <c r="J19443" s="268">
        <v>-880.92</v>
      </c>
      <c r="K19443" s="83" t="str">
        <f>IFERROR(IFERROR(VLOOKUP(I19443,'DE-PARA'!B:D,3,0),VLOOKUP(I19443,'DE-PARA'!C:D,2,0)),"NÃO ENCONTRADO")</f>
        <v>Pessoal</v>
      </c>
      <c r="L19443" s="50" t="str">
        <f>VLOOKUP(K19443,'Base -Receita-Despesa'!$B:$AS,1,FALSE)</f>
        <v>Pessoal</v>
      </c>
    </row>
    <row r="19444" spans="1:12" x14ac:dyDescent="0.3">
      <c r="A19444" s="82" t="str">
        <f t="shared" si="608"/>
        <v>2020</v>
      </c>
      <c r="B19444" s="263" t="s">
        <v>2228</v>
      </c>
      <c r="C19444" s="264" t="s">
        <v>138</v>
      </c>
      <c r="D19444" s="74" t="str">
        <f t="shared" si="607"/>
        <v>jul/2020</v>
      </c>
      <c r="E19444" s="332">
        <v>44039</v>
      </c>
      <c r="F19444" s="285" t="s">
        <v>5608</v>
      </c>
      <c r="G19444" s="285" t="s">
        <v>2229</v>
      </c>
      <c r="H19444" s="268" t="s">
        <v>5391</v>
      </c>
      <c r="I19444" s="268" t="s">
        <v>141</v>
      </c>
      <c r="J19444" s="268">
        <v>-775.42</v>
      </c>
      <c r="K19444" s="83" t="str">
        <f>IFERROR(IFERROR(VLOOKUP(I19444,'DE-PARA'!B:D,3,0),VLOOKUP(I19444,'DE-PARA'!C:D,2,0)),"NÃO ENCONTRADO")</f>
        <v>Pessoal</v>
      </c>
      <c r="L19444" s="50" t="str">
        <f>VLOOKUP(K19444,'Base -Receita-Despesa'!$B:$AS,1,FALSE)</f>
        <v>Pessoal</v>
      </c>
    </row>
    <row r="19445" spans="1:12" x14ac:dyDescent="0.3">
      <c r="A19445" s="82" t="str">
        <f t="shared" si="608"/>
        <v>2020</v>
      </c>
      <c r="B19445" s="263" t="s">
        <v>2228</v>
      </c>
      <c r="C19445" s="264" t="s">
        <v>138</v>
      </c>
      <c r="D19445" s="74" t="str">
        <f t="shared" si="607"/>
        <v>jul/2020</v>
      </c>
      <c r="E19445" s="332">
        <v>44039</v>
      </c>
      <c r="F19445" s="285" t="s">
        <v>5608</v>
      </c>
      <c r="G19445" s="285" t="s">
        <v>2229</v>
      </c>
      <c r="H19445" s="268" t="s">
        <v>5212</v>
      </c>
      <c r="I19445" s="268" t="s">
        <v>141</v>
      </c>
      <c r="J19445" s="269">
        <v>-1213.9000000000001</v>
      </c>
      <c r="K19445" s="83" t="str">
        <f>IFERROR(IFERROR(VLOOKUP(I19445,'DE-PARA'!B:D,3,0),VLOOKUP(I19445,'DE-PARA'!C:D,2,0)),"NÃO ENCONTRADO")</f>
        <v>Pessoal</v>
      </c>
      <c r="L19445" s="50" t="str">
        <f>VLOOKUP(K19445,'Base -Receita-Despesa'!$B:$AS,1,FALSE)</f>
        <v>Pessoal</v>
      </c>
    </row>
    <row r="19446" spans="1:12" x14ac:dyDescent="0.3">
      <c r="A19446" s="82" t="str">
        <f t="shared" si="608"/>
        <v>2020</v>
      </c>
      <c r="B19446" s="263" t="s">
        <v>2228</v>
      </c>
      <c r="C19446" s="264" t="s">
        <v>138</v>
      </c>
      <c r="D19446" s="74" t="str">
        <f t="shared" si="607"/>
        <v>jul/2020</v>
      </c>
      <c r="E19446" s="332">
        <v>44039</v>
      </c>
      <c r="F19446" s="285">
        <v>42027</v>
      </c>
      <c r="G19446" s="285" t="s">
        <v>2229</v>
      </c>
      <c r="H19446" s="268" t="s">
        <v>2231</v>
      </c>
      <c r="I19446" s="268" t="s">
        <v>2206</v>
      </c>
      <c r="J19446" s="268">
        <v>-975.61</v>
      </c>
      <c r="K19446" s="83" t="str">
        <f>IFERROR(IFERROR(VLOOKUP(I19446,'DE-PARA'!B:D,3,0),VLOOKUP(I19446,'DE-PARA'!C:D,2,0)),"NÃO ENCONTRADO")</f>
        <v>Serviços</v>
      </c>
      <c r="L19446" s="50" t="str">
        <f>VLOOKUP(K19446,'Base -Receita-Despesa'!$B:$AS,1,FALSE)</f>
        <v>Serviços</v>
      </c>
    </row>
    <row r="19447" spans="1:12" x14ac:dyDescent="0.3">
      <c r="A19447" s="82" t="str">
        <f t="shared" si="608"/>
        <v>2020</v>
      </c>
      <c r="B19447" s="263" t="s">
        <v>2228</v>
      </c>
      <c r="C19447" s="264" t="s">
        <v>138</v>
      </c>
      <c r="D19447" s="74" t="str">
        <f t="shared" si="607"/>
        <v>jul/2020</v>
      </c>
      <c r="E19447" s="332">
        <v>44039</v>
      </c>
      <c r="F19447" s="285">
        <v>896889</v>
      </c>
      <c r="G19447" s="285" t="s">
        <v>2229</v>
      </c>
      <c r="H19447" s="268" t="s">
        <v>5696</v>
      </c>
      <c r="I19447" s="268" t="s">
        <v>2181</v>
      </c>
      <c r="J19447" s="268">
        <v>-428.29</v>
      </c>
      <c r="K19447" s="83" t="str">
        <f>IFERROR(IFERROR(VLOOKUP(I19447,'DE-PARA'!B:D,3,0),VLOOKUP(I19447,'DE-PARA'!C:D,2,0)),"NÃO ENCONTRADO")</f>
        <v>Materiais</v>
      </c>
      <c r="L19447" s="50" t="str">
        <f>VLOOKUP(K19447,'Base -Receita-Despesa'!$B:$AS,1,FALSE)</f>
        <v>Materiais</v>
      </c>
    </row>
    <row r="19448" spans="1:12" x14ac:dyDescent="0.3">
      <c r="A19448" s="82" t="str">
        <f t="shared" si="608"/>
        <v>2020</v>
      </c>
      <c r="B19448" s="263" t="s">
        <v>2228</v>
      </c>
      <c r="C19448" s="264" t="s">
        <v>138</v>
      </c>
      <c r="D19448" s="74" t="str">
        <f t="shared" si="607"/>
        <v>jul/2020</v>
      </c>
      <c r="E19448" s="332">
        <v>44039</v>
      </c>
      <c r="F19448" s="285">
        <v>21051</v>
      </c>
      <c r="G19448" s="285" t="s">
        <v>2229</v>
      </c>
      <c r="H19448" s="268" t="s">
        <v>4876</v>
      </c>
      <c r="I19448" s="268" t="s">
        <v>2204</v>
      </c>
      <c r="J19448" s="269">
        <v>-3073</v>
      </c>
      <c r="K19448" s="83" t="str">
        <f>IFERROR(IFERROR(VLOOKUP(I19448,'DE-PARA'!B:D,3,0),VLOOKUP(I19448,'DE-PARA'!C:D,2,0)),"NÃO ENCONTRADO")</f>
        <v>Serviços</v>
      </c>
      <c r="L19448" s="50" t="str">
        <f>VLOOKUP(K19448,'Base -Receita-Despesa'!$B:$AS,1,FALSE)</f>
        <v>Serviços</v>
      </c>
    </row>
    <row r="19449" spans="1:12" x14ac:dyDescent="0.3">
      <c r="A19449" s="82" t="str">
        <f t="shared" si="608"/>
        <v>2020</v>
      </c>
      <c r="B19449" s="263" t="s">
        <v>2228</v>
      </c>
      <c r="C19449" s="264" t="s">
        <v>138</v>
      </c>
      <c r="D19449" s="74" t="str">
        <f t="shared" si="607"/>
        <v>jul/2020</v>
      </c>
      <c r="E19449" s="332">
        <v>44039</v>
      </c>
      <c r="F19449" s="285">
        <v>26882</v>
      </c>
      <c r="G19449" s="285" t="s">
        <v>2229</v>
      </c>
      <c r="H19449" s="268" t="s">
        <v>5273</v>
      </c>
      <c r="I19449" s="268" t="s">
        <v>2181</v>
      </c>
      <c r="J19449" s="269">
        <v>-8250</v>
      </c>
      <c r="K19449" s="83" t="str">
        <f>IFERROR(IFERROR(VLOOKUP(I19449,'DE-PARA'!B:D,3,0),VLOOKUP(I19449,'DE-PARA'!C:D,2,0)),"NÃO ENCONTRADO")</f>
        <v>Materiais</v>
      </c>
      <c r="L19449" s="50" t="str">
        <f>VLOOKUP(K19449,'Base -Receita-Despesa'!$B:$AS,1,FALSE)</f>
        <v>Materiais</v>
      </c>
    </row>
    <row r="19450" spans="1:12" x14ac:dyDescent="0.3">
      <c r="A19450" s="82" t="str">
        <f t="shared" si="608"/>
        <v>2020</v>
      </c>
      <c r="B19450" s="263" t="s">
        <v>2228</v>
      </c>
      <c r="C19450" s="264" t="s">
        <v>138</v>
      </c>
      <c r="D19450" s="74" t="str">
        <f t="shared" si="607"/>
        <v>jul/2020</v>
      </c>
      <c r="E19450" s="332">
        <v>44039</v>
      </c>
      <c r="F19450" s="285">
        <v>26897</v>
      </c>
      <c r="G19450" s="285" t="s">
        <v>2330</v>
      </c>
      <c r="H19450" s="268" t="s">
        <v>5273</v>
      </c>
      <c r="I19450" s="268" t="s">
        <v>2181</v>
      </c>
      <c r="J19450" s="269">
        <v>-2439.3200000000002</v>
      </c>
      <c r="K19450" s="83" t="str">
        <f>IFERROR(IFERROR(VLOOKUP(I19450,'DE-PARA'!B:D,3,0),VLOOKUP(I19450,'DE-PARA'!C:D,2,0)),"NÃO ENCONTRADO")</f>
        <v>Materiais</v>
      </c>
      <c r="L19450" s="50" t="str">
        <f>VLOOKUP(K19450,'Base -Receita-Despesa'!$B:$AS,1,FALSE)</f>
        <v>Materiais</v>
      </c>
    </row>
    <row r="19451" spans="1:12" x14ac:dyDescent="0.3">
      <c r="A19451" s="82" t="str">
        <f t="shared" si="608"/>
        <v>2020</v>
      </c>
      <c r="B19451" s="263" t="s">
        <v>2228</v>
      </c>
      <c r="C19451" s="264" t="s">
        <v>138</v>
      </c>
      <c r="D19451" s="74" t="str">
        <f t="shared" si="607"/>
        <v>jul/2020</v>
      </c>
      <c r="E19451" s="332">
        <v>44039</v>
      </c>
      <c r="F19451" s="285">
        <v>22646</v>
      </c>
      <c r="G19451" s="285" t="s">
        <v>2229</v>
      </c>
      <c r="H19451" s="268" t="s">
        <v>5701</v>
      </c>
      <c r="I19451" s="268" t="s">
        <v>120</v>
      </c>
      <c r="J19451" s="269">
        <v>-4996.57</v>
      </c>
      <c r="K19451" s="83" t="str">
        <f>IFERROR(IFERROR(VLOOKUP(I19451,'DE-PARA'!B:D,3,0),VLOOKUP(I19451,'DE-PARA'!C:D,2,0)),"NÃO ENCONTRADO")</f>
        <v>Serviços</v>
      </c>
      <c r="L19451" s="50" t="str">
        <f>VLOOKUP(K19451,'Base -Receita-Despesa'!$B:$AS,1,FALSE)</f>
        <v>Serviços</v>
      </c>
    </row>
    <row r="19452" spans="1:12" x14ac:dyDescent="0.3">
      <c r="A19452" s="82" t="str">
        <f t="shared" si="608"/>
        <v>2020</v>
      </c>
      <c r="B19452" s="263" t="s">
        <v>2228</v>
      </c>
      <c r="C19452" s="264" t="s">
        <v>138</v>
      </c>
      <c r="D19452" s="74" t="str">
        <f t="shared" si="607"/>
        <v>jul/2020</v>
      </c>
      <c r="E19452" s="332">
        <v>44039</v>
      </c>
      <c r="F19452" s="285" t="s">
        <v>5127</v>
      </c>
      <c r="G19452" s="285" t="s">
        <v>2229</v>
      </c>
      <c r="H19452" s="268" t="s">
        <v>2251</v>
      </c>
      <c r="I19452" s="268" t="s">
        <v>126</v>
      </c>
      <c r="J19452" s="269">
        <v>500000</v>
      </c>
      <c r="K19452" s="83" t="str">
        <f>IFERROR(IFERROR(VLOOKUP(I19452,'DE-PARA'!B:D,3,0),VLOOKUP(I19452,'DE-PARA'!C:D,2,0)),"NÃO ENCONTRADO")</f>
        <v>TEV – Transferências Entre Contas (Entradas)</v>
      </c>
      <c r="L19452" s="50" t="str">
        <f>VLOOKUP(K19452,'Base -Receita-Despesa'!$B:$AS,1,FALSE)</f>
        <v>TEV – Transferências Entre Contas (Entradas)</v>
      </c>
    </row>
    <row r="19453" spans="1:12" x14ac:dyDescent="0.3">
      <c r="A19453" s="82" t="str">
        <f t="shared" si="608"/>
        <v>2020</v>
      </c>
      <c r="B19453" s="263" t="s">
        <v>2228</v>
      </c>
      <c r="C19453" s="264" t="s">
        <v>138</v>
      </c>
      <c r="D19453" s="74" t="str">
        <f t="shared" si="607"/>
        <v>jul/2020</v>
      </c>
      <c r="E19453" s="332">
        <v>44039</v>
      </c>
      <c r="F19453" s="285" t="s">
        <v>5769</v>
      </c>
      <c r="G19453" s="285" t="s">
        <v>2229</v>
      </c>
      <c r="H19453" s="268" t="s">
        <v>5719</v>
      </c>
      <c r="I19453" s="268" t="s">
        <v>2214</v>
      </c>
      <c r="J19453" s="268">
        <v>-660</v>
      </c>
      <c r="K19453" s="83" t="str">
        <f>IFERROR(IFERROR(VLOOKUP(I19453,'DE-PARA'!B:D,3,0),VLOOKUP(I19453,'DE-PARA'!C:D,2,0)),"NÃO ENCONTRADO")</f>
        <v>Outras Saídas</v>
      </c>
      <c r="L19453" s="50" t="str">
        <f>VLOOKUP(K19453,'Base -Receita-Despesa'!$B:$AS,1,FALSE)</f>
        <v>Outras Saídas</v>
      </c>
    </row>
    <row r="19454" spans="1:12" x14ac:dyDescent="0.3">
      <c r="A19454" s="82" t="str">
        <f t="shared" si="608"/>
        <v>2020</v>
      </c>
      <c r="B19454" s="263" t="s">
        <v>2228</v>
      </c>
      <c r="C19454" s="264" t="s">
        <v>138</v>
      </c>
      <c r="D19454" s="74" t="str">
        <f t="shared" si="607"/>
        <v>jul/2020</v>
      </c>
      <c r="E19454" s="332">
        <v>44039</v>
      </c>
      <c r="F19454" s="285" t="s">
        <v>5769</v>
      </c>
      <c r="G19454" s="285" t="s">
        <v>2229</v>
      </c>
      <c r="H19454" s="268" t="s">
        <v>5719</v>
      </c>
      <c r="I19454" s="268" t="s">
        <v>2214</v>
      </c>
      <c r="J19454" s="268">
        <v>660</v>
      </c>
      <c r="K19454" s="83" t="str">
        <f>IFERROR(IFERROR(VLOOKUP(I19454,'DE-PARA'!B:D,3,0),VLOOKUP(I19454,'DE-PARA'!C:D,2,0)),"NÃO ENCONTRADO")</f>
        <v>Outras Saídas</v>
      </c>
      <c r="L19454" s="50" t="str">
        <f>VLOOKUP(K19454,'Base -Receita-Despesa'!$B:$AS,1,FALSE)</f>
        <v>Outras Saídas</v>
      </c>
    </row>
    <row r="19455" spans="1:12" x14ac:dyDescent="0.3">
      <c r="A19455" s="82" t="str">
        <f t="shared" si="608"/>
        <v>2020</v>
      </c>
      <c r="B19455" s="263" t="s">
        <v>2228</v>
      </c>
      <c r="C19455" s="264" t="s">
        <v>138</v>
      </c>
      <c r="D19455" s="74" t="str">
        <f t="shared" si="607"/>
        <v>jul/2020</v>
      </c>
      <c r="E19455" s="332">
        <v>44039</v>
      </c>
      <c r="F19455" s="285" t="s">
        <v>1261</v>
      </c>
      <c r="G19455" s="285" t="s">
        <v>2229</v>
      </c>
      <c r="H19455" s="268" t="s">
        <v>879</v>
      </c>
      <c r="I19455" s="268" t="s">
        <v>135</v>
      </c>
      <c r="J19455" s="268">
        <v>-10</v>
      </c>
      <c r="K19455" s="83" t="str">
        <f>IFERROR(IFERROR(VLOOKUP(I19455,'DE-PARA'!B:D,3,0),VLOOKUP(I19455,'DE-PARA'!C:D,2,0)),"NÃO ENCONTRADO")</f>
        <v>Outras Saídas</v>
      </c>
      <c r="L19455" s="50" t="str">
        <f>VLOOKUP(K19455,'Base -Receita-Despesa'!$B:$AS,1,FALSE)</f>
        <v>Outras Saídas</v>
      </c>
    </row>
    <row r="19456" spans="1:12" x14ac:dyDescent="0.3">
      <c r="A19456" s="82" t="str">
        <f t="shared" si="608"/>
        <v>2020</v>
      </c>
      <c r="B19456" s="263" t="s">
        <v>2228</v>
      </c>
      <c r="C19456" s="264" t="s">
        <v>138</v>
      </c>
      <c r="D19456" s="74" t="str">
        <f t="shared" si="607"/>
        <v>jul/2020</v>
      </c>
      <c r="E19456" s="332">
        <v>44039</v>
      </c>
      <c r="F19456" s="285" t="s">
        <v>1261</v>
      </c>
      <c r="G19456" s="285" t="s">
        <v>2229</v>
      </c>
      <c r="H19456" s="268" t="s">
        <v>879</v>
      </c>
      <c r="I19456" s="268" t="s">
        <v>135</v>
      </c>
      <c r="J19456" s="268">
        <v>-10</v>
      </c>
      <c r="K19456" s="83" t="str">
        <f>IFERROR(IFERROR(VLOOKUP(I19456,'DE-PARA'!B:D,3,0),VLOOKUP(I19456,'DE-PARA'!C:D,2,0)),"NÃO ENCONTRADO")</f>
        <v>Outras Saídas</v>
      </c>
      <c r="L19456" s="50" t="str">
        <f>VLOOKUP(K19456,'Base -Receita-Despesa'!$B:$AS,1,FALSE)</f>
        <v>Outras Saídas</v>
      </c>
    </row>
    <row r="19457" spans="1:12" x14ac:dyDescent="0.3">
      <c r="A19457" s="82" t="str">
        <f t="shared" si="608"/>
        <v>2020</v>
      </c>
      <c r="B19457" s="263" t="s">
        <v>2228</v>
      </c>
      <c r="C19457" s="264" t="s">
        <v>138</v>
      </c>
      <c r="D19457" s="74" t="str">
        <f t="shared" si="607"/>
        <v>jul/2020</v>
      </c>
      <c r="E19457" s="332">
        <v>44039</v>
      </c>
      <c r="F19457" s="285" t="s">
        <v>1261</v>
      </c>
      <c r="G19457" s="285" t="s">
        <v>2229</v>
      </c>
      <c r="H19457" s="268" t="s">
        <v>879</v>
      </c>
      <c r="I19457" s="268" t="s">
        <v>135</v>
      </c>
      <c r="J19457" s="268">
        <v>-10</v>
      </c>
      <c r="K19457" s="83" t="str">
        <f>IFERROR(IFERROR(VLOOKUP(I19457,'DE-PARA'!B:D,3,0),VLOOKUP(I19457,'DE-PARA'!C:D,2,0)),"NÃO ENCONTRADO")</f>
        <v>Outras Saídas</v>
      </c>
      <c r="L19457" s="50" t="str">
        <f>VLOOKUP(K19457,'Base -Receita-Despesa'!$B:$AS,1,FALSE)</f>
        <v>Outras Saídas</v>
      </c>
    </row>
    <row r="19458" spans="1:12" x14ac:dyDescent="0.3">
      <c r="A19458" s="82" t="str">
        <f t="shared" si="608"/>
        <v>2020</v>
      </c>
      <c r="B19458" s="263" t="s">
        <v>2228</v>
      </c>
      <c r="C19458" s="264" t="s">
        <v>138</v>
      </c>
      <c r="D19458" s="74" t="str">
        <f t="shared" si="607"/>
        <v>jul/2020</v>
      </c>
      <c r="E19458" s="332">
        <v>44039</v>
      </c>
      <c r="F19458" s="285" t="s">
        <v>1261</v>
      </c>
      <c r="G19458" s="285" t="s">
        <v>2229</v>
      </c>
      <c r="H19458" s="268" t="s">
        <v>879</v>
      </c>
      <c r="I19458" s="268" t="s">
        <v>135</v>
      </c>
      <c r="J19458" s="268">
        <v>-10</v>
      </c>
      <c r="K19458" s="83" t="str">
        <f>IFERROR(IFERROR(VLOOKUP(I19458,'DE-PARA'!B:D,3,0),VLOOKUP(I19458,'DE-PARA'!C:D,2,0)),"NÃO ENCONTRADO")</f>
        <v>Outras Saídas</v>
      </c>
      <c r="L19458" s="50" t="str">
        <f>VLOOKUP(K19458,'Base -Receita-Despesa'!$B:$AS,1,FALSE)</f>
        <v>Outras Saídas</v>
      </c>
    </row>
    <row r="19459" spans="1:12" x14ac:dyDescent="0.3">
      <c r="A19459" s="82" t="str">
        <f t="shared" si="608"/>
        <v>2020</v>
      </c>
      <c r="B19459" s="263" t="s">
        <v>2228</v>
      </c>
      <c r="C19459" s="264" t="s">
        <v>138</v>
      </c>
      <c r="D19459" s="74" t="str">
        <f t="shared" si="607"/>
        <v>jul/2020</v>
      </c>
      <c r="E19459" s="332">
        <v>44039</v>
      </c>
      <c r="F19459" s="285" t="s">
        <v>1261</v>
      </c>
      <c r="G19459" s="285" t="s">
        <v>2229</v>
      </c>
      <c r="H19459" s="268" t="s">
        <v>879</v>
      </c>
      <c r="I19459" s="268" t="s">
        <v>135</v>
      </c>
      <c r="J19459" s="268">
        <v>-10</v>
      </c>
      <c r="K19459" s="83" t="str">
        <f>IFERROR(IFERROR(VLOOKUP(I19459,'DE-PARA'!B:D,3,0),VLOOKUP(I19459,'DE-PARA'!C:D,2,0)),"NÃO ENCONTRADO")</f>
        <v>Outras Saídas</v>
      </c>
      <c r="L19459" s="50" t="str">
        <f>VLOOKUP(K19459,'Base -Receita-Despesa'!$B:$AS,1,FALSE)</f>
        <v>Outras Saídas</v>
      </c>
    </row>
    <row r="19460" spans="1:12" x14ac:dyDescent="0.3">
      <c r="A19460" s="82" t="str">
        <f t="shared" si="608"/>
        <v>2020</v>
      </c>
      <c r="B19460" s="263" t="s">
        <v>2228</v>
      </c>
      <c r="C19460" s="264" t="s">
        <v>138</v>
      </c>
      <c r="D19460" s="74" t="str">
        <f t="shared" ref="D19460:D19523" si="609">TEXT(E19460,"mmm/aaaa")</f>
        <v>jul/2020</v>
      </c>
      <c r="E19460" s="332">
        <v>44039</v>
      </c>
      <c r="F19460" s="285" t="s">
        <v>1261</v>
      </c>
      <c r="G19460" s="285" t="s">
        <v>2229</v>
      </c>
      <c r="H19460" s="268" t="s">
        <v>879</v>
      </c>
      <c r="I19460" s="268" t="s">
        <v>135</v>
      </c>
      <c r="J19460" s="268">
        <v>-10</v>
      </c>
      <c r="K19460" s="83" t="str">
        <f>IFERROR(IFERROR(VLOOKUP(I19460,'DE-PARA'!B:D,3,0),VLOOKUP(I19460,'DE-PARA'!C:D,2,0)),"NÃO ENCONTRADO")</f>
        <v>Outras Saídas</v>
      </c>
      <c r="L19460" s="50" t="str">
        <f>VLOOKUP(K19460,'Base -Receita-Despesa'!$B:$AS,1,FALSE)</f>
        <v>Outras Saídas</v>
      </c>
    </row>
    <row r="19461" spans="1:12" x14ac:dyDescent="0.3">
      <c r="A19461" s="82" t="str">
        <f t="shared" si="608"/>
        <v>2020</v>
      </c>
      <c r="B19461" s="263" t="s">
        <v>2240</v>
      </c>
      <c r="C19461" s="264" t="s">
        <v>138</v>
      </c>
      <c r="D19461" s="74" t="str">
        <f t="shared" si="609"/>
        <v>jul/2020</v>
      </c>
      <c r="E19461" s="332">
        <v>44039</v>
      </c>
      <c r="F19461" s="285" t="s">
        <v>161</v>
      </c>
      <c r="G19461" s="285" t="s">
        <v>2229</v>
      </c>
      <c r="H19461" s="268" t="s">
        <v>161</v>
      </c>
      <c r="I19461" s="268" t="s">
        <v>2168</v>
      </c>
      <c r="J19461" s="269">
        <v>693852.85</v>
      </c>
      <c r="K19461" s="83" t="str">
        <f>IFERROR(IFERROR(VLOOKUP(I19461,'DE-PARA'!B:D,3,0),VLOOKUP(I19461,'DE-PARA'!C:D,2,0)),"NÃO ENCONTRADO")</f>
        <v>Repasses Contrato de Gestão</v>
      </c>
      <c r="L19461" s="50" t="str">
        <f>VLOOKUP(K19461,'Base -Receita-Despesa'!$B:$AS,1,FALSE)</f>
        <v>Repasses Contrato de Gestão</v>
      </c>
    </row>
    <row r="19462" spans="1:12" x14ac:dyDescent="0.3">
      <c r="A19462" s="82" t="str">
        <f t="shared" si="608"/>
        <v>2020</v>
      </c>
      <c r="B19462" s="263" t="s">
        <v>2240</v>
      </c>
      <c r="C19462" s="264" t="s">
        <v>138</v>
      </c>
      <c r="D19462" s="74" t="str">
        <f t="shared" si="609"/>
        <v>jul/2020</v>
      </c>
      <c r="E19462" s="332">
        <v>44039</v>
      </c>
      <c r="F19462" s="285" t="s">
        <v>5127</v>
      </c>
      <c r="G19462" s="285" t="s">
        <v>2229</v>
      </c>
      <c r="H19462" s="268" t="s">
        <v>2251</v>
      </c>
      <c r="I19462" s="268" t="s">
        <v>126</v>
      </c>
      <c r="J19462" s="269">
        <v>-500000</v>
      </c>
      <c r="K19462" s="83" t="str">
        <f>IFERROR(IFERROR(VLOOKUP(I19462,'DE-PARA'!B:D,3,0),VLOOKUP(I19462,'DE-PARA'!C:D,2,0)),"NÃO ENCONTRADO")</f>
        <v>TEV – Transferências Entre Contas (Entradas)</v>
      </c>
      <c r="L19462" s="50" t="str">
        <f>VLOOKUP(K19462,'Base -Receita-Despesa'!$B:$AS,1,FALSE)</f>
        <v>TEV – Transferências Entre Contas (Entradas)</v>
      </c>
    </row>
    <row r="19463" spans="1:12" x14ac:dyDescent="0.3">
      <c r="A19463" s="82" t="str">
        <f t="shared" si="608"/>
        <v>2020</v>
      </c>
      <c r="B19463" s="263" t="s">
        <v>2228</v>
      </c>
      <c r="C19463" s="264" t="s">
        <v>138</v>
      </c>
      <c r="D19463" s="74" t="str">
        <f t="shared" si="609"/>
        <v>jul/2020</v>
      </c>
      <c r="E19463" s="332">
        <v>44040</v>
      </c>
      <c r="F19463" s="285" t="s">
        <v>5769</v>
      </c>
      <c r="G19463" s="285" t="s">
        <v>2229</v>
      </c>
      <c r="H19463" s="268" t="s">
        <v>5719</v>
      </c>
      <c r="I19463" s="268" t="s">
        <v>2214</v>
      </c>
      <c r="J19463" s="268">
        <v>-660</v>
      </c>
      <c r="K19463" s="83" t="str">
        <f>IFERROR(IFERROR(VLOOKUP(I19463,'DE-PARA'!B:D,3,0),VLOOKUP(I19463,'DE-PARA'!C:D,2,0)),"NÃO ENCONTRADO")</f>
        <v>Outras Saídas</v>
      </c>
      <c r="L19463" s="50" t="str">
        <f>VLOOKUP(K19463,'Base -Receita-Despesa'!$B:$AS,1,FALSE)</f>
        <v>Outras Saídas</v>
      </c>
    </row>
    <row r="19464" spans="1:12" x14ac:dyDescent="0.3">
      <c r="A19464" s="82" t="str">
        <f t="shared" si="608"/>
        <v>2020</v>
      </c>
      <c r="B19464" s="263" t="s">
        <v>2228</v>
      </c>
      <c r="C19464" s="264" t="s">
        <v>138</v>
      </c>
      <c r="D19464" s="74" t="str">
        <f t="shared" si="609"/>
        <v>jul/2020</v>
      </c>
      <c r="E19464" s="332">
        <v>44040</v>
      </c>
      <c r="F19464" s="285">
        <v>21574</v>
      </c>
      <c r="G19464" s="285" t="s">
        <v>2229</v>
      </c>
      <c r="H19464" s="268" t="s">
        <v>2401</v>
      </c>
      <c r="I19464" s="268" t="s">
        <v>2182</v>
      </c>
      <c r="J19464" s="268">
        <v>-669.3</v>
      </c>
      <c r="K19464" s="83" t="str">
        <f>IFERROR(IFERROR(VLOOKUP(I19464,'DE-PARA'!B:D,3,0),VLOOKUP(I19464,'DE-PARA'!C:D,2,0)),"NÃO ENCONTRADO")</f>
        <v>Materiais</v>
      </c>
      <c r="L19464" s="50" t="str">
        <f>VLOOKUP(K19464,'Base -Receita-Despesa'!$B:$AS,1,FALSE)</f>
        <v>Materiais</v>
      </c>
    </row>
    <row r="19465" spans="1:12" x14ac:dyDescent="0.3">
      <c r="A19465" s="82" t="str">
        <f t="shared" si="608"/>
        <v>2020</v>
      </c>
      <c r="B19465" s="263" t="s">
        <v>2228</v>
      </c>
      <c r="C19465" s="264" t="s">
        <v>138</v>
      </c>
      <c r="D19465" s="74" t="str">
        <f t="shared" si="609"/>
        <v>jul/2020</v>
      </c>
      <c r="E19465" s="332">
        <v>44040</v>
      </c>
      <c r="F19465" s="285">
        <v>277</v>
      </c>
      <c r="G19465" s="285" t="s">
        <v>2229</v>
      </c>
      <c r="H19465" s="268" t="s">
        <v>5770</v>
      </c>
      <c r="I19465" s="268" t="s">
        <v>2189</v>
      </c>
      <c r="J19465" s="269">
        <v>-1516.75</v>
      </c>
      <c r="K19465" s="83" t="str">
        <f>IFERROR(IFERROR(VLOOKUP(I19465,'DE-PARA'!B:D,3,0),VLOOKUP(I19465,'DE-PARA'!C:D,2,0)),"NÃO ENCONTRADO")</f>
        <v>Materiais</v>
      </c>
      <c r="L19465" s="50" t="str">
        <f>VLOOKUP(K19465,'Base -Receita-Despesa'!$B:$AS,1,FALSE)</f>
        <v>Materiais</v>
      </c>
    </row>
    <row r="19466" spans="1:12" x14ac:dyDescent="0.3">
      <c r="A19466" s="82" t="str">
        <f t="shared" si="608"/>
        <v>2020</v>
      </c>
      <c r="B19466" s="263" t="s">
        <v>2228</v>
      </c>
      <c r="C19466" s="264" t="s">
        <v>138</v>
      </c>
      <c r="D19466" s="74" t="str">
        <f t="shared" si="609"/>
        <v>jul/2020</v>
      </c>
      <c r="E19466" s="332">
        <v>44040</v>
      </c>
      <c r="F19466" s="285" t="s">
        <v>131</v>
      </c>
      <c r="G19466" s="285" t="s">
        <v>2229</v>
      </c>
      <c r="H19466" s="268" t="s">
        <v>5771</v>
      </c>
      <c r="I19466" s="268" t="s">
        <v>133</v>
      </c>
      <c r="J19466" s="269">
        <v>-17713.689999999999</v>
      </c>
      <c r="K19466" s="83" t="str">
        <f>IFERROR(IFERROR(VLOOKUP(I19466,'DE-PARA'!B:D,3,0),VLOOKUP(I19466,'DE-PARA'!C:D,2,0)),"NÃO ENCONTRADO")</f>
        <v>Pessoal</v>
      </c>
      <c r="L19466" s="50" t="str">
        <f>VLOOKUP(K19466,'Base -Receita-Despesa'!$B:$AS,1,FALSE)</f>
        <v>Pessoal</v>
      </c>
    </row>
    <row r="19467" spans="1:12" x14ac:dyDescent="0.3">
      <c r="A19467" s="82" t="str">
        <f t="shared" si="608"/>
        <v>2020</v>
      </c>
      <c r="B19467" s="263" t="s">
        <v>2228</v>
      </c>
      <c r="C19467" s="264" t="s">
        <v>138</v>
      </c>
      <c r="D19467" s="74" t="str">
        <f t="shared" si="609"/>
        <v>jul/2020</v>
      </c>
      <c r="E19467" s="332">
        <v>44040</v>
      </c>
      <c r="F19467" s="285">
        <v>42518</v>
      </c>
      <c r="G19467" s="285" t="s">
        <v>2229</v>
      </c>
      <c r="H19467" s="268" t="s">
        <v>2654</v>
      </c>
      <c r="I19467" s="268" t="s">
        <v>120</v>
      </c>
      <c r="J19467" s="269">
        <v>-4000.01</v>
      </c>
      <c r="K19467" s="83" t="str">
        <f>IFERROR(IFERROR(VLOOKUP(I19467,'DE-PARA'!B:D,3,0),VLOOKUP(I19467,'DE-PARA'!C:D,2,0)),"NÃO ENCONTRADO")</f>
        <v>Serviços</v>
      </c>
      <c r="L19467" s="50" t="str">
        <f>VLOOKUP(K19467,'Base -Receita-Despesa'!$B:$AS,1,FALSE)</f>
        <v>Serviços</v>
      </c>
    </row>
    <row r="19468" spans="1:12" x14ac:dyDescent="0.3">
      <c r="A19468" s="82" t="str">
        <f t="shared" si="608"/>
        <v>2020</v>
      </c>
      <c r="B19468" s="263" t="s">
        <v>2228</v>
      </c>
      <c r="C19468" s="264" t="s">
        <v>138</v>
      </c>
      <c r="D19468" s="74" t="str">
        <f t="shared" si="609"/>
        <v>jul/2020</v>
      </c>
      <c r="E19468" s="332">
        <v>44040</v>
      </c>
      <c r="F19468" s="285">
        <v>2839201</v>
      </c>
      <c r="G19468" s="285" t="s">
        <v>2229</v>
      </c>
      <c r="H19468" s="268" t="s">
        <v>5175</v>
      </c>
      <c r="I19468" s="268" t="s">
        <v>145</v>
      </c>
      <c r="J19468" s="268">
        <v>-432.5</v>
      </c>
      <c r="K19468" s="83" t="str">
        <f>IFERROR(IFERROR(VLOOKUP(I19468,'DE-PARA'!B:D,3,0),VLOOKUP(I19468,'DE-PARA'!C:D,2,0)),"NÃO ENCONTRADO")</f>
        <v>Serviços</v>
      </c>
      <c r="L19468" s="50" t="str">
        <f>VLOOKUP(K19468,'Base -Receita-Despesa'!$B:$AS,1,FALSE)</f>
        <v>Serviços</v>
      </c>
    </row>
    <row r="19469" spans="1:12" x14ac:dyDescent="0.3">
      <c r="A19469" s="82" t="str">
        <f t="shared" si="608"/>
        <v>2020</v>
      </c>
      <c r="B19469" s="263" t="s">
        <v>2228</v>
      </c>
      <c r="C19469" s="264" t="s">
        <v>138</v>
      </c>
      <c r="D19469" s="74" t="str">
        <f t="shared" si="609"/>
        <v>jul/2020</v>
      </c>
      <c r="E19469" s="332">
        <v>44040</v>
      </c>
      <c r="F19469" s="285" t="s">
        <v>5127</v>
      </c>
      <c r="G19469" s="285" t="s">
        <v>2229</v>
      </c>
      <c r="H19469" s="268" t="s">
        <v>2251</v>
      </c>
      <c r="I19469" s="268" t="s">
        <v>126</v>
      </c>
      <c r="J19469" s="269">
        <v>500000</v>
      </c>
      <c r="K19469" s="83" t="str">
        <f>IFERROR(IFERROR(VLOOKUP(I19469,'DE-PARA'!B:D,3,0),VLOOKUP(I19469,'DE-PARA'!C:D,2,0)),"NÃO ENCONTRADO")</f>
        <v>TEV – Transferências Entre Contas (Entradas)</v>
      </c>
      <c r="L19469" s="50" t="str">
        <f>VLOOKUP(K19469,'Base -Receita-Despesa'!$B:$AS,1,FALSE)</f>
        <v>TEV – Transferências Entre Contas (Entradas)</v>
      </c>
    </row>
    <row r="19470" spans="1:12" x14ac:dyDescent="0.3">
      <c r="A19470" s="82" t="str">
        <f t="shared" si="608"/>
        <v>2020</v>
      </c>
      <c r="B19470" s="263" t="s">
        <v>2240</v>
      </c>
      <c r="C19470" s="264" t="s">
        <v>138</v>
      </c>
      <c r="D19470" s="74" t="str">
        <f t="shared" si="609"/>
        <v>jul/2020</v>
      </c>
      <c r="E19470" s="332">
        <v>44040</v>
      </c>
      <c r="F19470" s="285" t="s">
        <v>5127</v>
      </c>
      <c r="G19470" s="285" t="s">
        <v>2229</v>
      </c>
      <c r="H19470" s="268" t="s">
        <v>2251</v>
      </c>
      <c r="I19470" s="268" t="s">
        <v>126</v>
      </c>
      <c r="J19470" s="269">
        <v>-500000</v>
      </c>
      <c r="K19470" s="83" t="str">
        <f>IFERROR(IFERROR(VLOOKUP(I19470,'DE-PARA'!B:D,3,0),VLOOKUP(I19470,'DE-PARA'!C:D,2,0)),"NÃO ENCONTRADO")</f>
        <v>TEV – Transferências Entre Contas (Entradas)</v>
      </c>
      <c r="L19470" s="50" t="str">
        <f>VLOOKUP(K19470,'Base -Receita-Despesa'!$B:$AS,1,FALSE)</f>
        <v>TEV – Transferências Entre Contas (Entradas)</v>
      </c>
    </row>
    <row r="19471" spans="1:12" x14ac:dyDescent="0.3">
      <c r="A19471" s="82" t="str">
        <f t="shared" si="608"/>
        <v>2020</v>
      </c>
      <c r="B19471" s="263" t="s">
        <v>2228</v>
      </c>
      <c r="C19471" s="264" t="s">
        <v>138</v>
      </c>
      <c r="D19471" s="74" t="str">
        <f t="shared" si="609"/>
        <v>jul/2020</v>
      </c>
      <c r="E19471" s="332">
        <v>44040</v>
      </c>
      <c r="F19471" s="285" t="s">
        <v>5772</v>
      </c>
      <c r="G19471" s="285" t="s">
        <v>2229</v>
      </c>
      <c r="H19471" s="268" t="s">
        <v>879</v>
      </c>
      <c r="I19471" s="268" t="s">
        <v>135</v>
      </c>
      <c r="J19471" s="268">
        <v>-10</v>
      </c>
      <c r="K19471" s="83" t="str">
        <f>IFERROR(IFERROR(VLOOKUP(I19471,'DE-PARA'!B:D,3,0),VLOOKUP(I19471,'DE-PARA'!C:D,2,0)),"NÃO ENCONTRADO")</f>
        <v>Outras Saídas</v>
      </c>
      <c r="L19471" s="50" t="str">
        <f>VLOOKUP(K19471,'Base -Receita-Despesa'!$B:$AS,1,FALSE)</f>
        <v>Outras Saídas</v>
      </c>
    </row>
    <row r="19472" spans="1:12" x14ac:dyDescent="0.3">
      <c r="A19472" s="82" t="str">
        <f t="shared" si="608"/>
        <v>2020</v>
      </c>
      <c r="B19472" s="263" t="s">
        <v>2228</v>
      </c>
      <c r="C19472" s="264" t="s">
        <v>138</v>
      </c>
      <c r="D19472" s="74" t="str">
        <f t="shared" si="609"/>
        <v>jul/2020</v>
      </c>
      <c r="E19472" s="332">
        <v>44040</v>
      </c>
      <c r="F19472" s="285" t="s">
        <v>1261</v>
      </c>
      <c r="G19472" s="285" t="s">
        <v>2229</v>
      </c>
      <c r="H19472" s="268" t="s">
        <v>262</v>
      </c>
      <c r="I19472" s="268" t="s">
        <v>135</v>
      </c>
      <c r="J19472" s="268">
        <v>-185.73</v>
      </c>
      <c r="K19472" s="83" t="str">
        <f>IFERROR(IFERROR(VLOOKUP(I19472,'DE-PARA'!B:D,3,0),VLOOKUP(I19472,'DE-PARA'!C:D,2,0)),"NÃO ENCONTRADO")</f>
        <v>Outras Saídas</v>
      </c>
      <c r="L19472" s="50" t="str">
        <f>VLOOKUP(K19472,'Base -Receita-Despesa'!$B:$AS,1,FALSE)</f>
        <v>Outras Saídas</v>
      </c>
    </row>
    <row r="19473" spans="1:12" x14ac:dyDescent="0.3">
      <c r="A19473" s="82" t="str">
        <f t="shared" si="608"/>
        <v>2020</v>
      </c>
      <c r="B19473" s="263" t="s">
        <v>2228</v>
      </c>
      <c r="C19473" s="264" t="s">
        <v>138</v>
      </c>
      <c r="D19473" s="74" t="str">
        <f t="shared" si="609"/>
        <v>jul/2020</v>
      </c>
      <c r="E19473" s="332">
        <v>44041</v>
      </c>
      <c r="F19473" s="285">
        <v>1230359</v>
      </c>
      <c r="G19473" s="285" t="s">
        <v>2229</v>
      </c>
      <c r="H19473" s="268" t="s">
        <v>5731</v>
      </c>
      <c r="I19473" s="268" t="s">
        <v>2182</v>
      </c>
      <c r="J19473" s="268">
        <v>-783.98</v>
      </c>
      <c r="K19473" s="83" t="str">
        <f>IFERROR(IFERROR(VLOOKUP(I19473,'DE-PARA'!B:D,3,0),VLOOKUP(I19473,'DE-PARA'!C:D,2,0)),"NÃO ENCONTRADO")</f>
        <v>Materiais</v>
      </c>
      <c r="L19473" s="50" t="str">
        <f>VLOOKUP(K19473,'Base -Receita-Despesa'!$B:$AS,1,FALSE)</f>
        <v>Materiais</v>
      </c>
    </row>
    <row r="19474" spans="1:12" x14ac:dyDescent="0.3">
      <c r="A19474" s="82" t="str">
        <f t="shared" si="608"/>
        <v>2020</v>
      </c>
      <c r="B19474" s="263" t="s">
        <v>2228</v>
      </c>
      <c r="C19474" s="264" t="s">
        <v>138</v>
      </c>
      <c r="D19474" s="74" t="str">
        <f t="shared" si="609"/>
        <v>jul/2020</v>
      </c>
      <c r="E19474" s="332">
        <v>44041</v>
      </c>
      <c r="F19474" s="285">
        <v>13940</v>
      </c>
      <c r="G19474" s="285" t="s">
        <v>2229</v>
      </c>
      <c r="H19474" s="268" t="s">
        <v>5696</v>
      </c>
      <c r="I19474" s="268" t="s">
        <v>2182</v>
      </c>
      <c r="J19474" s="269">
        <v>-5118.6000000000004</v>
      </c>
      <c r="K19474" s="83" t="str">
        <f>IFERROR(IFERROR(VLOOKUP(I19474,'DE-PARA'!B:D,3,0),VLOOKUP(I19474,'DE-PARA'!C:D,2,0)),"NÃO ENCONTRADO")</f>
        <v>Materiais</v>
      </c>
      <c r="L19474" s="50" t="str">
        <f>VLOOKUP(K19474,'Base -Receita-Despesa'!$B:$AS,1,FALSE)</f>
        <v>Materiais</v>
      </c>
    </row>
    <row r="19475" spans="1:12" x14ac:dyDescent="0.3">
      <c r="A19475" s="82" t="str">
        <f t="shared" si="608"/>
        <v>2020</v>
      </c>
      <c r="B19475" s="263" t="s">
        <v>2228</v>
      </c>
      <c r="C19475" s="264" t="s">
        <v>138</v>
      </c>
      <c r="D19475" s="74" t="str">
        <f t="shared" si="609"/>
        <v>jul/2020</v>
      </c>
      <c r="E19475" s="332">
        <v>44041</v>
      </c>
      <c r="F19475" s="285">
        <v>310470</v>
      </c>
      <c r="G19475" s="285" t="s">
        <v>2229</v>
      </c>
      <c r="H19475" s="268" t="s">
        <v>222</v>
      </c>
      <c r="I19475" s="268" t="s">
        <v>2181</v>
      </c>
      <c r="J19475" s="269">
        <v>-2462.9</v>
      </c>
      <c r="K19475" s="83" t="str">
        <f>IFERROR(IFERROR(VLOOKUP(I19475,'DE-PARA'!B:D,3,0),VLOOKUP(I19475,'DE-PARA'!C:D,2,0)),"NÃO ENCONTRADO")</f>
        <v>Materiais</v>
      </c>
      <c r="L19475" s="50" t="str">
        <f>VLOOKUP(K19475,'Base -Receita-Despesa'!$B:$AS,1,FALSE)</f>
        <v>Materiais</v>
      </c>
    </row>
    <row r="19476" spans="1:12" x14ac:dyDescent="0.3">
      <c r="A19476" s="82" t="str">
        <f t="shared" si="608"/>
        <v>2020</v>
      </c>
      <c r="B19476" s="263" t="s">
        <v>2228</v>
      </c>
      <c r="C19476" s="264" t="s">
        <v>138</v>
      </c>
      <c r="D19476" s="74" t="str">
        <f t="shared" si="609"/>
        <v>jul/2020</v>
      </c>
      <c r="E19476" s="332">
        <v>44041</v>
      </c>
      <c r="F19476" s="285">
        <v>523</v>
      </c>
      <c r="G19476" s="285" t="s">
        <v>2229</v>
      </c>
      <c r="H19476" s="268" t="s">
        <v>5773</v>
      </c>
      <c r="I19476" s="268" t="s">
        <v>2181</v>
      </c>
      <c r="J19476" s="268">
        <v>-217.5</v>
      </c>
      <c r="K19476" s="83" t="str">
        <f>IFERROR(IFERROR(VLOOKUP(I19476,'DE-PARA'!B:D,3,0),VLOOKUP(I19476,'DE-PARA'!C:D,2,0)),"NÃO ENCONTRADO")</f>
        <v>Materiais</v>
      </c>
      <c r="L19476" s="50" t="str">
        <f>VLOOKUP(K19476,'Base -Receita-Despesa'!$B:$AS,1,FALSE)</f>
        <v>Materiais</v>
      </c>
    </row>
    <row r="19477" spans="1:12" x14ac:dyDescent="0.3">
      <c r="A19477" s="82" t="str">
        <f t="shared" si="608"/>
        <v>2020</v>
      </c>
      <c r="B19477" s="263" t="s">
        <v>2228</v>
      </c>
      <c r="C19477" s="264" t="s">
        <v>138</v>
      </c>
      <c r="D19477" s="74" t="str">
        <f t="shared" si="609"/>
        <v>jul/2020</v>
      </c>
      <c r="E19477" s="332">
        <v>44041</v>
      </c>
      <c r="F19477" s="285">
        <v>39579</v>
      </c>
      <c r="G19477" s="285" t="s">
        <v>2229</v>
      </c>
      <c r="H19477" s="268" t="s">
        <v>5774</v>
      </c>
      <c r="I19477" s="268" t="s">
        <v>2182</v>
      </c>
      <c r="J19477" s="268">
        <v>-347</v>
      </c>
      <c r="K19477" s="83" t="str">
        <f>IFERROR(IFERROR(VLOOKUP(I19477,'DE-PARA'!B:D,3,0),VLOOKUP(I19477,'DE-PARA'!C:D,2,0)),"NÃO ENCONTRADO")</f>
        <v>Materiais</v>
      </c>
      <c r="L19477" s="50" t="str">
        <f>VLOOKUP(K19477,'Base -Receita-Despesa'!$B:$AS,1,FALSE)</f>
        <v>Materiais</v>
      </c>
    </row>
    <row r="19478" spans="1:12" x14ac:dyDescent="0.3">
      <c r="A19478" s="82" t="str">
        <f t="shared" si="608"/>
        <v>2020</v>
      </c>
      <c r="B19478" s="263" t="s">
        <v>2228</v>
      </c>
      <c r="C19478" s="264" t="s">
        <v>138</v>
      </c>
      <c r="D19478" s="74" t="str">
        <f t="shared" si="609"/>
        <v>jul/2020</v>
      </c>
      <c r="E19478" s="332">
        <v>44041</v>
      </c>
      <c r="F19478" s="285">
        <v>123639</v>
      </c>
      <c r="G19478" s="285" t="s">
        <v>2229</v>
      </c>
      <c r="H19478" s="268" t="s">
        <v>528</v>
      </c>
      <c r="I19478" s="268" t="s">
        <v>2181</v>
      </c>
      <c r="J19478" s="269">
        <v>-1053.7</v>
      </c>
      <c r="K19478" s="83" t="str">
        <f>IFERROR(IFERROR(VLOOKUP(I19478,'DE-PARA'!B:D,3,0),VLOOKUP(I19478,'DE-PARA'!C:D,2,0)),"NÃO ENCONTRADO")</f>
        <v>Materiais</v>
      </c>
      <c r="L19478" s="50" t="str">
        <f>VLOOKUP(K19478,'Base -Receita-Despesa'!$B:$AS,1,FALSE)</f>
        <v>Materiais</v>
      </c>
    </row>
    <row r="19479" spans="1:12" x14ac:dyDescent="0.3">
      <c r="A19479" s="82" t="str">
        <f t="shared" si="608"/>
        <v>2020</v>
      </c>
      <c r="B19479" s="263" t="s">
        <v>2228</v>
      </c>
      <c r="C19479" s="264" t="s">
        <v>138</v>
      </c>
      <c r="D19479" s="74" t="str">
        <f t="shared" si="609"/>
        <v>jul/2020</v>
      </c>
      <c r="E19479" s="332">
        <v>44041</v>
      </c>
      <c r="F19479" s="285">
        <v>896953</v>
      </c>
      <c r="G19479" s="285" t="s">
        <v>2229</v>
      </c>
      <c r="H19479" s="268" t="s">
        <v>5696</v>
      </c>
      <c r="I19479" s="268" t="s">
        <v>2182</v>
      </c>
      <c r="J19479" s="268">
        <v>-618.26</v>
      </c>
      <c r="K19479" s="83" t="str">
        <f>IFERROR(IFERROR(VLOOKUP(I19479,'DE-PARA'!B:D,3,0),VLOOKUP(I19479,'DE-PARA'!C:D,2,0)),"NÃO ENCONTRADO")</f>
        <v>Materiais</v>
      </c>
      <c r="L19479" s="50" t="str">
        <f>VLOOKUP(K19479,'Base -Receita-Despesa'!$B:$AS,1,FALSE)</f>
        <v>Materiais</v>
      </c>
    </row>
    <row r="19480" spans="1:12" x14ac:dyDescent="0.3">
      <c r="A19480" s="82" t="str">
        <f t="shared" si="608"/>
        <v>2020</v>
      </c>
      <c r="B19480" s="263" t="s">
        <v>2228</v>
      </c>
      <c r="C19480" s="264" t="s">
        <v>138</v>
      </c>
      <c r="D19480" s="74" t="str">
        <f t="shared" si="609"/>
        <v>jul/2020</v>
      </c>
      <c r="E19480" s="332">
        <v>44041</v>
      </c>
      <c r="F19480" s="285">
        <v>11347</v>
      </c>
      <c r="G19480" s="285" t="s">
        <v>2229</v>
      </c>
      <c r="H19480" s="268" t="s">
        <v>5570</v>
      </c>
      <c r="I19480" s="268" t="s">
        <v>2194</v>
      </c>
      <c r="J19480" s="268">
        <v>-720</v>
      </c>
      <c r="K19480" s="83" t="str">
        <f>IFERROR(IFERROR(VLOOKUP(I19480,'DE-PARA'!B:D,3,0),VLOOKUP(I19480,'DE-PARA'!C:D,2,0)),"NÃO ENCONTRADO")</f>
        <v>Materiais</v>
      </c>
      <c r="L19480" s="50" t="str">
        <f>VLOOKUP(K19480,'Base -Receita-Despesa'!$B:$AS,1,FALSE)</f>
        <v>Materiais</v>
      </c>
    </row>
    <row r="19481" spans="1:12" x14ac:dyDescent="0.3">
      <c r="A19481" s="82" t="str">
        <f t="shared" si="608"/>
        <v>2020</v>
      </c>
      <c r="B19481" s="263" t="s">
        <v>2228</v>
      </c>
      <c r="C19481" s="264" t="s">
        <v>138</v>
      </c>
      <c r="D19481" s="74" t="str">
        <f t="shared" si="609"/>
        <v>jul/2020</v>
      </c>
      <c r="E19481" s="332">
        <v>44041</v>
      </c>
      <c r="F19481" s="285">
        <v>8662</v>
      </c>
      <c r="G19481" s="285" t="s">
        <v>2229</v>
      </c>
      <c r="H19481" s="268" t="s">
        <v>5775</v>
      </c>
      <c r="I19481" s="268" t="s">
        <v>2182</v>
      </c>
      <c r="J19481" s="268">
        <v>-750</v>
      </c>
      <c r="K19481" s="83" t="str">
        <f>IFERROR(IFERROR(VLOOKUP(I19481,'DE-PARA'!B:D,3,0),VLOOKUP(I19481,'DE-PARA'!C:D,2,0)),"NÃO ENCONTRADO")</f>
        <v>Materiais</v>
      </c>
      <c r="L19481" s="50" t="str">
        <f>VLOOKUP(K19481,'Base -Receita-Despesa'!$B:$AS,1,FALSE)</f>
        <v>Materiais</v>
      </c>
    </row>
    <row r="19482" spans="1:12" x14ac:dyDescent="0.3">
      <c r="A19482" s="82" t="str">
        <f t="shared" si="608"/>
        <v>2020</v>
      </c>
      <c r="B19482" s="263" t="s">
        <v>2228</v>
      </c>
      <c r="C19482" s="264" t="s">
        <v>138</v>
      </c>
      <c r="D19482" s="74" t="str">
        <f t="shared" si="609"/>
        <v>jul/2020</v>
      </c>
      <c r="E19482" s="332">
        <v>44041</v>
      </c>
      <c r="F19482" s="285" t="s">
        <v>1261</v>
      </c>
      <c r="G19482" s="285" t="s">
        <v>2229</v>
      </c>
      <c r="H19482" s="268" t="s">
        <v>879</v>
      </c>
      <c r="I19482" s="268" t="s">
        <v>135</v>
      </c>
      <c r="J19482" s="268">
        <v>-10</v>
      </c>
      <c r="K19482" s="83" t="str">
        <f>IFERROR(IFERROR(VLOOKUP(I19482,'DE-PARA'!B:D,3,0),VLOOKUP(I19482,'DE-PARA'!C:D,2,0)),"NÃO ENCONTRADO")</f>
        <v>Outras Saídas</v>
      </c>
      <c r="L19482" s="50" t="str">
        <f>VLOOKUP(K19482,'Base -Receita-Despesa'!$B:$AS,1,FALSE)</f>
        <v>Outras Saídas</v>
      </c>
    </row>
    <row r="19483" spans="1:12" x14ac:dyDescent="0.3">
      <c r="A19483" s="82" t="str">
        <f t="shared" si="608"/>
        <v>2020</v>
      </c>
      <c r="B19483" s="263" t="s">
        <v>2228</v>
      </c>
      <c r="C19483" s="264" t="s">
        <v>138</v>
      </c>
      <c r="D19483" s="74" t="str">
        <f t="shared" si="609"/>
        <v>jul/2020</v>
      </c>
      <c r="E19483" s="332">
        <v>44041</v>
      </c>
      <c r="F19483" s="285" t="s">
        <v>1261</v>
      </c>
      <c r="G19483" s="285" t="s">
        <v>2229</v>
      </c>
      <c r="H19483" s="268" t="s">
        <v>879</v>
      </c>
      <c r="I19483" s="268" t="s">
        <v>135</v>
      </c>
      <c r="J19483" s="268">
        <v>-10</v>
      </c>
      <c r="K19483" s="83" t="str">
        <f>IFERROR(IFERROR(VLOOKUP(I19483,'DE-PARA'!B:D,3,0),VLOOKUP(I19483,'DE-PARA'!C:D,2,0)),"NÃO ENCONTRADO")</f>
        <v>Outras Saídas</v>
      </c>
      <c r="L19483" s="50" t="str">
        <f>VLOOKUP(K19483,'Base -Receita-Despesa'!$B:$AS,1,FALSE)</f>
        <v>Outras Saídas</v>
      </c>
    </row>
    <row r="19484" spans="1:12" x14ac:dyDescent="0.3">
      <c r="A19484" s="82" t="str">
        <f t="shared" si="608"/>
        <v>2020</v>
      </c>
      <c r="B19484" s="263" t="s">
        <v>2228</v>
      </c>
      <c r="C19484" s="264" t="s">
        <v>138</v>
      </c>
      <c r="D19484" s="74" t="str">
        <f t="shared" si="609"/>
        <v>jul/2020</v>
      </c>
      <c r="E19484" s="332">
        <v>44042</v>
      </c>
      <c r="F19484" s="285" t="s">
        <v>5130</v>
      </c>
      <c r="G19484" s="285" t="s">
        <v>2229</v>
      </c>
      <c r="H19484" s="268" t="s">
        <v>72</v>
      </c>
      <c r="I19484" s="268" t="s">
        <v>1064</v>
      </c>
      <c r="J19484" s="269">
        <v>-1244266.67</v>
      </c>
      <c r="K19484" s="83" t="str">
        <f>IFERROR(IFERROR(VLOOKUP(I19484,'DE-PARA'!B:D,3,0),VLOOKUP(I19484,'DE-PARA'!C:D,2,0)),"NÃO ENCONTRADO")</f>
        <v>Saídas Da C/A Por Regates (-)</v>
      </c>
      <c r="L19484" s="50" t="str">
        <f>VLOOKUP(K19484,'Base -Receita-Despesa'!$B:$AS,1,FALSE)</f>
        <v>SAÍDAS DA C/A POR REGATES (-)</v>
      </c>
    </row>
    <row r="19485" spans="1:12" x14ac:dyDescent="0.3">
      <c r="A19485" s="82" t="str">
        <f t="shared" si="608"/>
        <v>2020</v>
      </c>
      <c r="B19485" s="263" t="s">
        <v>2228</v>
      </c>
      <c r="C19485" s="264" t="s">
        <v>138</v>
      </c>
      <c r="D19485" s="74" t="str">
        <f t="shared" si="609"/>
        <v>jul/2020</v>
      </c>
      <c r="E19485" s="332">
        <v>44042</v>
      </c>
      <c r="F19485" s="285">
        <v>1315248</v>
      </c>
      <c r="G19485" s="285" t="s">
        <v>2229</v>
      </c>
      <c r="H19485" s="268" t="s">
        <v>339</v>
      </c>
      <c r="I19485" s="268" t="s">
        <v>2181</v>
      </c>
      <c r="J19485" s="269">
        <v>-4731</v>
      </c>
      <c r="K19485" s="83" t="str">
        <f>IFERROR(IFERROR(VLOOKUP(I19485,'DE-PARA'!B:D,3,0),VLOOKUP(I19485,'DE-PARA'!C:D,2,0)),"NÃO ENCONTRADO")</f>
        <v>Materiais</v>
      </c>
      <c r="L19485" s="50" t="str">
        <f>VLOOKUP(K19485,'Base -Receita-Despesa'!$B:$AS,1,FALSE)</f>
        <v>Materiais</v>
      </c>
    </row>
    <row r="19486" spans="1:12" x14ac:dyDescent="0.3">
      <c r="A19486" s="82" t="str">
        <f t="shared" si="608"/>
        <v>2020</v>
      </c>
      <c r="B19486" s="263" t="s">
        <v>2228</v>
      </c>
      <c r="C19486" s="264" t="s">
        <v>138</v>
      </c>
      <c r="D19486" s="74" t="str">
        <f t="shared" si="609"/>
        <v>jul/2020</v>
      </c>
      <c r="E19486" s="332">
        <v>44042</v>
      </c>
      <c r="F19486" s="285">
        <v>12346</v>
      </c>
      <c r="G19486" s="285" t="s">
        <v>2229</v>
      </c>
      <c r="H19486" s="268" t="s">
        <v>5776</v>
      </c>
      <c r="I19486" s="268" t="s">
        <v>2182</v>
      </c>
      <c r="J19486" s="268">
        <v>-215.2</v>
      </c>
      <c r="K19486" s="83" t="str">
        <f>IFERROR(IFERROR(VLOOKUP(I19486,'DE-PARA'!B:D,3,0),VLOOKUP(I19486,'DE-PARA'!C:D,2,0)),"NÃO ENCONTRADO")</f>
        <v>Materiais</v>
      </c>
      <c r="L19486" s="50" t="str">
        <f>VLOOKUP(K19486,'Base -Receita-Despesa'!$B:$AS,1,FALSE)</f>
        <v>Materiais</v>
      </c>
    </row>
    <row r="19487" spans="1:12" x14ac:dyDescent="0.3">
      <c r="A19487" s="82" t="str">
        <f t="shared" si="608"/>
        <v>2020</v>
      </c>
      <c r="B19487" s="263" t="s">
        <v>2228</v>
      </c>
      <c r="C19487" s="264" t="s">
        <v>138</v>
      </c>
      <c r="D19487" s="74" t="str">
        <f t="shared" si="609"/>
        <v>jul/2020</v>
      </c>
      <c r="E19487" s="332">
        <v>44042</v>
      </c>
      <c r="F19487" s="285">
        <v>3793</v>
      </c>
      <c r="G19487" s="285" t="s">
        <v>2229</v>
      </c>
      <c r="H19487" s="268" t="s">
        <v>2231</v>
      </c>
      <c r="I19487" s="268" t="s">
        <v>2185</v>
      </c>
      <c r="J19487" s="269">
        <v>-3342.5</v>
      </c>
      <c r="K19487" s="83" t="str">
        <f>IFERROR(IFERROR(VLOOKUP(I19487,'DE-PARA'!B:D,3,0),VLOOKUP(I19487,'DE-PARA'!C:D,2,0)),"NÃO ENCONTRADO")</f>
        <v>Materiais</v>
      </c>
      <c r="L19487" s="50" t="str">
        <f>VLOOKUP(K19487,'Base -Receita-Despesa'!$B:$AS,1,FALSE)</f>
        <v>Materiais</v>
      </c>
    </row>
    <row r="19488" spans="1:12" x14ac:dyDescent="0.3">
      <c r="A19488" s="82" t="str">
        <f t="shared" si="608"/>
        <v>2020</v>
      </c>
      <c r="B19488" s="263" t="s">
        <v>2228</v>
      </c>
      <c r="C19488" s="264" t="s">
        <v>138</v>
      </c>
      <c r="D19488" s="74" t="str">
        <f t="shared" si="609"/>
        <v>jul/2020</v>
      </c>
      <c r="E19488" s="332">
        <v>44042</v>
      </c>
      <c r="F19488" s="285">
        <v>17132</v>
      </c>
      <c r="G19488" s="285" t="s">
        <v>2229</v>
      </c>
      <c r="H19488" s="268" t="s">
        <v>4533</v>
      </c>
      <c r="I19488" s="268" t="s">
        <v>157</v>
      </c>
      <c r="J19488" s="268">
        <v>-210</v>
      </c>
      <c r="K19488" s="83" t="str">
        <f>IFERROR(IFERROR(VLOOKUP(I19488,'DE-PARA'!B:D,3,0),VLOOKUP(I19488,'DE-PARA'!C:D,2,0)),"NÃO ENCONTRADO")</f>
        <v>Materiais</v>
      </c>
      <c r="L19488" s="50" t="str">
        <f>VLOOKUP(K19488,'Base -Receita-Despesa'!$B:$AS,1,FALSE)</f>
        <v>Materiais</v>
      </c>
    </row>
    <row r="19489" spans="1:12" x14ac:dyDescent="0.3">
      <c r="A19489" s="82" t="str">
        <f t="shared" si="608"/>
        <v>2020</v>
      </c>
      <c r="B19489" s="263" t="s">
        <v>2228</v>
      </c>
      <c r="C19489" s="264" t="s">
        <v>138</v>
      </c>
      <c r="D19489" s="74" t="str">
        <f t="shared" si="609"/>
        <v>jul/2020</v>
      </c>
      <c r="E19489" s="332">
        <v>44042</v>
      </c>
      <c r="F19489" s="285">
        <v>1</v>
      </c>
      <c r="G19489" s="285" t="s">
        <v>2229</v>
      </c>
      <c r="H19489" s="268" t="s">
        <v>5695</v>
      </c>
      <c r="I19489" s="268" t="s">
        <v>2176</v>
      </c>
      <c r="J19489" s="269">
        <v>-11922.7</v>
      </c>
      <c r="K19489" s="83" t="str">
        <f>IFERROR(IFERROR(VLOOKUP(I19489,'DE-PARA'!B:D,3,0),VLOOKUP(I19489,'DE-PARA'!C:D,2,0)),"NÃO ENCONTRADO")</f>
        <v>Pessoal</v>
      </c>
      <c r="L19489" s="50" t="str">
        <f>VLOOKUP(K19489,'Base -Receita-Despesa'!$B:$AS,1,FALSE)</f>
        <v>Pessoal</v>
      </c>
    </row>
    <row r="19490" spans="1:12" x14ac:dyDescent="0.3">
      <c r="A19490" s="82" t="str">
        <f t="shared" si="608"/>
        <v>2020</v>
      </c>
      <c r="B19490" s="263" t="s">
        <v>2228</v>
      </c>
      <c r="C19490" s="264" t="s">
        <v>138</v>
      </c>
      <c r="D19490" s="74" t="str">
        <f t="shared" si="609"/>
        <v>jul/2020</v>
      </c>
      <c r="E19490" s="332">
        <v>44042</v>
      </c>
      <c r="F19490" s="285">
        <v>16</v>
      </c>
      <c r="G19490" s="285" t="s">
        <v>2229</v>
      </c>
      <c r="H19490" s="268" t="s">
        <v>5049</v>
      </c>
      <c r="I19490" s="268" t="s">
        <v>2176</v>
      </c>
      <c r="J19490" s="269">
        <v>-127331.02</v>
      </c>
      <c r="K19490" s="83" t="str">
        <f>IFERROR(IFERROR(VLOOKUP(I19490,'DE-PARA'!B:D,3,0),VLOOKUP(I19490,'DE-PARA'!C:D,2,0)),"NÃO ENCONTRADO")</f>
        <v>Pessoal</v>
      </c>
      <c r="L19490" s="50" t="str">
        <f>VLOOKUP(K19490,'Base -Receita-Despesa'!$B:$AS,1,FALSE)</f>
        <v>Pessoal</v>
      </c>
    </row>
    <row r="19491" spans="1:12" x14ac:dyDescent="0.3">
      <c r="A19491" s="82" t="str">
        <f t="shared" si="608"/>
        <v>2020</v>
      </c>
      <c r="B19491" s="263" t="s">
        <v>2228</v>
      </c>
      <c r="C19491" s="264" t="s">
        <v>138</v>
      </c>
      <c r="D19491" s="74" t="str">
        <f t="shared" si="609"/>
        <v>jul/2020</v>
      </c>
      <c r="E19491" s="332">
        <v>44042</v>
      </c>
      <c r="F19491" s="285">
        <v>9984</v>
      </c>
      <c r="G19491" s="285" t="s">
        <v>2229</v>
      </c>
      <c r="H19491" s="268" t="s">
        <v>5274</v>
      </c>
      <c r="I19491" s="268" t="s">
        <v>2182</v>
      </c>
      <c r="J19491" s="269">
        <v>-1680</v>
      </c>
      <c r="K19491" s="83" t="str">
        <f>IFERROR(IFERROR(VLOOKUP(I19491,'DE-PARA'!B:D,3,0),VLOOKUP(I19491,'DE-PARA'!C:D,2,0)),"NÃO ENCONTRADO")</f>
        <v>Materiais</v>
      </c>
      <c r="L19491" s="50" t="str">
        <f>VLOOKUP(K19491,'Base -Receita-Despesa'!$B:$AS,1,FALSE)</f>
        <v>Materiais</v>
      </c>
    </row>
    <row r="19492" spans="1:12" x14ac:dyDescent="0.3">
      <c r="A19492" s="82" t="str">
        <f t="shared" si="608"/>
        <v>2020</v>
      </c>
      <c r="B19492" s="263" t="s">
        <v>2228</v>
      </c>
      <c r="C19492" s="264" t="s">
        <v>138</v>
      </c>
      <c r="D19492" s="74" t="str">
        <f t="shared" si="609"/>
        <v>jul/2020</v>
      </c>
      <c r="E19492" s="332">
        <v>44042</v>
      </c>
      <c r="F19492" s="285">
        <v>77121</v>
      </c>
      <c r="G19492" s="285" t="s">
        <v>2229</v>
      </c>
      <c r="H19492" s="268" t="s">
        <v>5777</v>
      </c>
      <c r="I19492" s="268" t="s">
        <v>2181</v>
      </c>
      <c r="J19492" s="269">
        <v>-6370</v>
      </c>
      <c r="K19492" s="83" t="str">
        <f>IFERROR(IFERROR(VLOOKUP(I19492,'DE-PARA'!B:D,3,0),VLOOKUP(I19492,'DE-PARA'!C:D,2,0)),"NÃO ENCONTRADO")</f>
        <v>Materiais</v>
      </c>
      <c r="L19492" s="50" t="str">
        <f>VLOOKUP(K19492,'Base -Receita-Despesa'!$B:$AS,1,FALSE)</f>
        <v>Materiais</v>
      </c>
    </row>
    <row r="19493" spans="1:12" x14ac:dyDescent="0.3">
      <c r="A19493" s="82" t="str">
        <f t="shared" si="608"/>
        <v>2020</v>
      </c>
      <c r="B19493" s="263" t="s">
        <v>2228</v>
      </c>
      <c r="C19493" s="264" t="s">
        <v>138</v>
      </c>
      <c r="D19493" s="74" t="str">
        <f t="shared" si="609"/>
        <v>jul/2020</v>
      </c>
      <c r="E19493" s="332">
        <v>44042</v>
      </c>
      <c r="F19493" s="285" t="s">
        <v>1261</v>
      </c>
      <c r="G19493" s="285" t="s">
        <v>2229</v>
      </c>
      <c r="H19493" s="268" t="s">
        <v>879</v>
      </c>
      <c r="I19493" s="268" t="s">
        <v>135</v>
      </c>
      <c r="J19493" s="268">
        <v>-10</v>
      </c>
      <c r="K19493" s="83" t="str">
        <f>IFERROR(IFERROR(VLOOKUP(I19493,'DE-PARA'!B:D,3,0),VLOOKUP(I19493,'DE-PARA'!C:D,2,0)),"NÃO ENCONTRADO")</f>
        <v>Outras Saídas</v>
      </c>
      <c r="L19493" s="50" t="str">
        <f>VLOOKUP(K19493,'Base -Receita-Despesa'!$B:$AS,1,FALSE)</f>
        <v>Outras Saídas</v>
      </c>
    </row>
    <row r="19494" spans="1:12" x14ac:dyDescent="0.3">
      <c r="A19494" s="82" t="str">
        <f t="shared" si="608"/>
        <v>2020</v>
      </c>
      <c r="B19494" s="263" t="s">
        <v>2228</v>
      </c>
      <c r="C19494" s="264" t="s">
        <v>138</v>
      </c>
      <c r="D19494" s="74" t="str">
        <f t="shared" si="609"/>
        <v>jul/2020</v>
      </c>
      <c r="E19494" s="332">
        <v>44042</v>
      </c>
      <c r="F19494" s="285" t="s">
        <v>1261</v>
      </c>
      <c r="G19494" s="285" t="s">
        <v>2229</v>
      </c>
      <c r="H19494" s="268" t="s">
        <v>879</v>
      </c>
      <c r="I19494" s="268" t="s">
        <v>135</v>
      </c>
      <c r="J19494" s="268">
        <v>-10</v>
      </c>
      <c r="K19494" s="83" t="str">
        <f>IFERROR(IFERROR(VLOOKUP(I19494,'DE-PARA'!B:D,3,0),VLOOKUP(I19494,'DE-PARA'!C:D,2,0)),"NÃO ENCONTRADO")</f>
        <v>Outras Saídas</v>
      </c>
      <c r="L19494" s="50" t="str">
        <f>VLOOKUP(K19494,'Base -Receita-Despesa'!$B:$AS,1,FALSE)</f>
        <v>Outras Saídas</v>
      </c>
    </row>
    <row r="19495" spans="1:12" x14ac:dyDescent="0.3">
      <c r="A19495" s="82" t="str">
        <f t="shared" si="608"/>
        <v>2020</v>
      </c>
      <c r="B19495" s="263" t="s">
        <v>2228</v>
      </c>
      <c r="C19495" s="264" t="s">
        <v>138</v>
      </c>
      <c r="D19495" s="74" t="str">
        <f t="shared" si="609"/>
        <v>jul/2020</v>
      </c>
      <c r="E19495" s="332">
        <v>44042</v>
      </c>
      <c r="F19495" s="285" t="s">
        <v>1261</v>
      </c>
      <c r="G19495" s="285" t="s">
        <v>2229</v>
      </c>
      <c r="H19495" s="268" t="s">
        <v>262</v>
      </c>
      <c r="I19495" s="268" t="s">
        <v>135</v>
      </c>
      <c r="J19495" s="268">
        <v>-8.61</v>
      </c>
      <c r="K19495" s="83" t="str">
        <f>IFERROR(IFERROR(VLOOKUP(I19495,'DE-PARA'!B:D,3,0),VLOOKUP(I19495,'DE-PARA'!C:D,2,0)),"NÃO ENCONTRADO")</f>
        <v>Outras Saídas</v>
      </c>
      <c r="L19495" s="50" t="str">
        <f>VLOOKUP(K19495,'Base -Receita-Despesa'!$B:$AS,1,FALSE)</f>
        <v>Outras Saídas</v>
      </c>
    </row>
    <row r="19496" spans="1:12" x14ac:dyDescent="0.3">
      <c r="A19496" s="82" t="str">
        <f t="shared" si="608"/>
        <v>2020</v>
      </c>
      <c r="B19496" s="263" t="s">
        <v>2228</v>
      </c>
      <c r="C19496" s="264" t="s">
        <v>138</v>
      </c>
      <c r="D19496" s="74" t="str">
        <f t="shared" si="609"/>
        <v>jul/2020</v>
      </c>
      <c r="E19496" s="332">
        <v>44042</v>
      </c>
      <c r="F19496" s="285" t="s">
        <v>1070</v>
      </c>
      <c r="G19496" s="285" t="s">
        <v>2229</v>
      </c>
      <c r="H19496" s="268" t="s">
        <v>1071</v>
      </c>
      <c r="I19496" s="268" t="s">
        <v>2237</v>
      </c>
      <c r="J19496" s="269">
        <v>16557.310000000001</v>
      </c>
      <c r="K19496" s="83" t="str">
        <f>IFERROR(IFERROR(VLOOKUP(I19496,'DE-PARA'!B:D,3,0),VLOOKUP(I19496,'DE-PARA'!C:D,2,0)),"NÃO ENCONTRADO")</f>
        <v>Entrada Conta Aplicação (+)</v>
      </c>
      <c r="L19496" s="50" t="str">
        <f>VLOOKUP(K19496,'Base -Receita-Despesa'!$B:$AS,1,FALSE)</f>
        <v>ENTRADA CONTA APLICAÇÃO (+)</v>
      </c>
    </row>
    <row r="19497" spans="1:12" x14ac:dyDescent="0.3">
      <c r="A19497" s="82" t="str">
        <f t="shared" si="608"/>
        <v>2020</v>
      </c>
      <c r="B19497" s="263" t="s">
        <v>2240</v>
      </c>
      <c r="C19497" s="264" t="s">
        <v>138</v>
      </c>
      <c r="D19497" s="74" t="str">
        <f t="shared" si="609"/>
        <v>jul/2020</v>
      </c>
      <c r="E19497" s="332">
        <v>44042</v>
      </c>
      <c r="F19497" s="285" t="s">
        <v>5130</v>
      </c>
      <c r="G19497" s="285" t="s">
        <v>2229</v>
      </c>
      <c r="H19497" s="268" t="s">
        <v>72</v>
      </c>
      <c r="I19497" s="268" t="s">
        <v>1064</v>
      </c>
      <c r="J19497" s="269">
        <v>-200339.86</v>
      </c>
      <c r="K19497" s="83" t="str">
        <f>IFERROR(IFERROR(VLOOKUP(I19497,'DE-PARA'!B:D,3,0),VLOOKUP(I19497,'DE-PARA'!C:D,2,0)),"NÃO ENCONTRADO")</f>
        <v>Saídas Da C/A Por Regates (-)</v>
      </c>
      <c r="L19497" s="50" t="str">
        <f>VLOOKUP(K19497,'Base -Receita-Despesa'!$B:$AS,1,FALSE)</f>
        <v>SAÍDAS DA C/A POR REGATES (-)</v>
      </c>
    </row>
    <row r="19498" spans="1:12" x14ac:dyDescent="0.3">
      <c r="A19498" s="82" t="str">
        <f t="shared" ref="A19498:A19561" si="610">IF(K19498="NÃO ENCONTRADO",0,RIGHT(D19498,4))</f>
        <v>2020</v>
      </c>
      <c r="B19498" s="263" t="s">
        <v>2228</v>
      </c>
      <c r="C19498" s="264" t="s">
        <v>138</v>
      </c>
      <c r="D19498" s="74" t="str">
        <f t="shared" si="609"/>
        <v>jul/2020</v>
      </c>
      <c r="E19498" s="332">
        <v>44043</v>
      </c>
      <c r="F19498" s="285">
        <v>9</v>
      </c>
      <c r="G19498" s="285" t="s">
        <v>2229</v>
      </c>
      <c r="H19498" s="268" t="s">
        <v>5778</v>
      </c>
      <c r="I19498" s="268" t="s">
        <v>120</v>
      </c>
      <c r="J19498" s="269">
        <v>-32110.97</v>
      </c>
      <c r="K19498" s="83" t="str">
        <f>IFERROR(IFERROR(VLOOKUP(I19498,'DE-PARA'!B:D,3,0),VLOOKUP(I19498,'DE-PARA'!C:D,2,0)),"NÃO ENCONTRADO")</f>
        <v>Serviços</v>
      </c>
      <c r="L19498" s="50" t="str">
        <f>VLOOKUP(K19498,'Base -Receita-Despesa'!$B:$AS,1,FALSE)</f>
        <v>Serviços</v>
      </c>
    </row>
    <row r="19499" spans="1:12" x14ac:dyDescent="0.3">
      <c r="A19499" s="82" t="str">
        <f t="shared" si="610"/>
        <v>2020</v>
      </c>
      <c r="B19499" s="263" t="s">
        <v>2228</v>
      </c>
      <c r="C19499" s="264" t="s">
        <v>138</v>
      </c>
      <c r="D19499" s="74" t="str">
        <f t="shared" si="609"/>
        <v>jul/2020</v>
      </c>
      <c r="E19499" s="332">
        <v>44043</v>
      </c>
      <c r="F19499" s="285">
        <v>10</v>
      </c>
      <c r="G19499" s="285" t="s">
        <v>2229</v>
      </c>
      <c r="H19499" s="268" t="s">
        <v>5778</v>
      </c>
      <c r="I19499" s="322" t="s">
        <v>2212</v>
      </c>
      <c r="J19499" s="269">
        <v>-11395.1</v>
      </c>
      <c r="K19499" s="83" t="str">
        <f>IFERROR(IFERROR(VLOOKUP(I19499,'DE-PARA'!B:D,3,0),VLOOKUP(I19499,'DE-PARA'!C:D,2,0)),"NÃO ENCONTRADO")</f>
        <v>Serviços</v>
      </c>
      <c r="L19499" s="50" t="str">
        <f>VLOOKUP(K19499,'Base -Receita-Despesa'!$B:$AS,1,FALSE)</f>
        <v>Serviços</v>
      </c>
    </row>
    <row r="19500" spans="1:12" x14ac:dyDescent="0.3">
      <c r="A19500" s="82" t="str">
        <f t="shared" si="610"/>
        <v>2020</v>
      </c>
      <c r="B19500" s="263" t="s">
        <v>2228</v>
      </c>
      <c r="C19500" s="264" t="s">
        <v>138</v>
      </c>
      <c r="D19500" s="74" t="str">
        <f t="shared" si="609"/>
        <v>jul/2020</v>
      </c>
      <c r="E19500" s="332">
        <v>44043</v>
      </c>
      <c r="F19500" s="285">
        <v>12</v>
      </c>
      <c r="G19500" s="285" t="s">
        <v>2229</v>
      </c>
      <c r="H19500" s="268" t="s">
        <v>5778</v>
      </c>
      <c r="I19500" s="268" t="s">
        <v>2212</v>
      </c>
      <c r="J19500" s="269">
        <v>-11395.11</v>
      </c>
      <c r="K19500" s="83" t="str">
        <f>IFERROR(IFERROR(VLOOKUP(I19500,'DE-PARA'!B:D,3,0),VLOOKUP(I19500,'DE-PARA'!C:D,2,0)),"NÃO ENCONTRADO")</f>
        <v>Serviços</v>
      </c>
      <c r="L19500" s="50" t="str">
        <f>VLOOKUP(K19500,'Base -Receita-Despesa'!$B:$AS,1,FALSE)</f>
        <v>Serviços</v>
      </c>
    </row>
    <row r="19501" spans="1:12" x14ac:dyDescent="0.3">
      <c r="A19501" s="82" t="str">
        <f t="shared" si="610"/>
        <v>2020</v>
      </c>
      <c r="B19501" s="263" t="s">
        <v>2228</v>
      </c>
      <c r="C19501" s="264" t="s">
        <v>138</v>
      </c>
      <c r="D19501" s="74" t="str">
        <f t="shared" si="609"/>
        <v>jul/2020</v>
      </c>
      <c r="E19501" s="332">
        <v>44043</v>
      </c>
      <c r="F19501" s="285">
        <v>9</v>
      </c>
      <c r="G19501" s="285" t="s">
        <v>2229</v>
      </c>
      <c r="H19501" s="268" t="s">
        <v>5778</v>
      </c>
      <c r="I19501" s="268" t="s">
        <v>120</v>
      </c>
      <c r="J19501" s="269">
        <v>32110.97</v>
      </c>
      <c r="K19501" s="83" t="str">
        <f>IFERROR(IFERROR(VLOOKUP(I19501,'DE-PARA'!B:D,3,0),VLOOKUP(I19501,'DE-PARA'!C:D,2,0)),"NÃO ENCONTRADO")</f>
        <v>Serviços</v>
      </c>
      <c r="L19501" s="50" t="str">
        <f>VLOOKUP(K19501,'Base -Receita-Despesa'!$B:$AS,1,FALSE)</f>
        <v>Serviços</v>
      </c>
    </row>
    <row r="19502" spans="1:12" x14ac:dyDescent="0.3">
      <c r="A19502" s="82" t="str">
        <f t="shared" si="610"/>
        <v>2020</v>
      </c>
      <c r="B19502" s="263" t="s">
        <v>2228</v>
      </c>
      <c r="C19502" s="264" t="s">
        <v>138</v>
      </c>
      <c r="D19502" s="74" t="str">
        <f t="shared" si="609"/>
        <v>jul/2020</v>
      </c>
      <c r="E19502" s="332">
        <v>44043</v>
      </c>
      <c r="F19502" s="285">
        <v>10</v>
      </c>
      <c r="G19502" s="285" t="s">
        <v>2229</v>
      </c>
      <c r="H19502" s="268" t="s">
        <v>5778</v>
      </c>
      <c r="I19502" s="268" t="s">
        <v>2212</v>
      </c>
      <c r="J19502" s="269">
        <v>11395.1</v>
      </c>
      <c r="K19502" s="83" t="str">
        <f>IFERROR(IFERROR(VLOOKUP(I19502,'DE-PARA'!B:D,3,0),VLOOKUP(I19502,'DE-PARA'!C:D,2,0)),"NÃO ENCONTRADO")</f>
        <v>Serviços</v>
      </c>
      <c r="L19502" s="50" t="str">
        <f>VLOOKUP(K19502,'Base -Receita-Despesa'!$B:$AS,1,FALSE)</f>
        <v>Serviços</v>
      </c>
    </row>
    <row r="19503" spans="1:12" x14ac:dyDescent="0.3">
      <c r="A19503" s="82" t="str">
        <f t="shared" si="610"/>
        <v>2020</v>
      </c>
      <c r="B19503" s="263" t="s">
        <v>2228</v>
      </c>
      <c r="C19503" s="264" t="s">
        <v>138</v>
      </c>
      <c r="D19503" s="74" t="str">
        <f t="shared" si="609"/>
        <v>jul/2020</v>
      </c>
      <c r="E19503" s="332">
        <v>44043</v>
      </c>
      <c r="F19503" s="285">
        <v>12</v>
      </c>
      <c r="G19503" s="285" t="s">
        <v>2229</v>
      </c>
      <c r="H19503" s="268" t="s">
        <v>5778</v>
      </c>
      <c r="I19503" s="268" t="s">
        <v>2212</v>
      </c>
      <c r="J19503" s="269">
        <v>11395.11</v>
      </c>
      <c r="K19503" s="83" t="str">
        <f>IFERROR(IFERROR(VLOOKUP(I19503,'DE-PARA'!B:D,3,0),VLOOKUP(I19503,'DE-PARA'!C:D,2,0)),"NÃO ENCONTRADO")</f>
        <v>Serviços</v>
      </c>
      <c r="L19503" s="50" t="str">
        <f>VLOOKUP(K19503,'Base -Receita-Despesa'!$B:$AS,1,FALSE)</f>
        <v>Serviços</v>
      </c>
    </row>
    <row r="19504" spans="1:12" x14ac:dyDescent="0.3">
      <c r="A19504" s="82" t="str">
        <f t="shared" si="610"/>
        <v>2020</v>
      </c>
      <c r="B19504" s="263" t="s">
        <v>2228</v>
      </c>
      <c r="C19504" s="264" t="s">
        <v>138</v>
      </c>
      <c r="D19504" s="74" t="str">
        <f t="shared" si="609"/>
        <v>jul/2020</v>
      </c>
      <c r="E19504" s="332">
        <v>44043</v>
      </c>
      <c r="F19504" s="285">
        <v>9</v>
      </c>
      <c r="G19504" s="285" t="s">
        <v>2229</v>
      </c>
      <c r="H19504" s="268" t="s">
        <v>5778</v>
      </c>
      <c r="I19504" s="268" t="s">
        <v>120</v>
      </c>
      <c r="J19504" s="269">
        <v>-32110.97</v>
      </c>
      <c r="K19504" s="83" t="str">
        <f>IFERROR(IFERROR(VLOOKUP(I19504,'DE-PARA'!B:D,3,0),VLOOKUP(I19504,'DE-PARA'!C:D,2,0)),"NÃO ENCONTRADO")</f>
        <v>Serviços</v>
      </c>
      <c r="L19504" s="50" t="str">
        <f>VLOOKUP(K19504,'Base -Receita-Despesa'!$B:$AS,1,FALSE)</f>
        <v>Serviços</v>
      </c>
    </row>
    <row r="19505" spans="1:12" x14ac:dyDescent="0.3">
      <c r="A19505" s="82" t="str">
        <f t="shared" si="610"/>
        <v>2020</v>
      </c>
      <c r="B19505" s="263" t="s">
        <v>2228</v>
      </c>
      <c r="C19505" s="264" t="s">
        <v>138</v>
      </c>
      <c r="D19505" s="74" t="str">
        <f t="shared" si="609"/>
        <v>jul/2020</v>
      </c>
      <c r="E19505" s="332">
        <v>44043</v>
      </c>
      <c r="F19505" s="285">
        <v>10</v>
      </c>
      <c r="G19505" s="285" t="s">
        <v>2229</v>
      </c>
      <c r="H19505" s="268" t="s">
        <v>5778</v>
      </c>
      <c r="I19505" s="268" t="s">
        <v>2212</v>
      </c>
      <c r="J19505" s="269">
        <v>-11395.1</v>
      </c>
      <c r="K19505" s="83" t="str">
        <f>IFERROR(IFERROR(VLOOKUP(I19505,'DE-PARA'!B:D,3,0),VLOOKUP(I19505,'DE-PARA'!C:D,2,0)),"NÃO ENCONTRADO")</f>
        <v>Serviços</v>
      </c>
      <c r="L19505" s="50" t="str">
        <f>VLOOKUP(K19505,'Base -Receita-Despesa'!$B:$AS,1,FALSE)</f>
        <v>Serviços</v>
      </c>
    </row>
    <row r="19506" spans="1:12" x14ac:dyDescent="0.3">
      <c r="A19506" s="82" t="str">
        <f t="shared" si="610"/>
        <v>2020</v>
      </c>
      <c r="B19506" s="263" t="s">
        <v>2228</v>
      </c>
      <c r="C19506" s="264" t="s">
        <v>138</v>
      </c>
      <c r="D19506" s="74" t="str">
        <f t="shared" si="609"/>
        <v>jul/2020</v>
      </c>
      <c r="E19506" s="332">
        <v>44043</v>
      </c>
      <c r="F19506" s="285">
        <v>12</v>
      </c>
      <c r="G19506" s="285" t="s">
        <v>2229</v>
      </c>
      <c r="H19506" s="268" t="s">
        <v>5778</v>
      </c>
      <c r="I19506" s="268" t="s">
        <v>2212</v>
      </c>
      <c r="J19506" s="269">
        <v>-11395.11</v>
      </c>
      <c r="K19506" s="83" t="str">
        <f>IFERROR(IFERROR(VLOOKUP(I19506,'DE-PARA'!B:D,3,0),VLOOKUP(I19506,'DE-PARA'!C:D,2,0)),"NÃO ENCONTRADO")</f>
        <v>Serviços</v>
      </c>
      <c r="L19506" s="50" t="str">
        <f>VLOOKUP(K19506,'Base -Receita-Despesa'!$B:$AS,1,FALSE)</f>
        <v>Serviços</v>
      </c>
    </row>
    <row r="19507" spans="1:12" x14ac:dyDescent="0.3">
      <c r="A19507" s="82" t="str">
        <f t="shared" si="610"/>
        <v>2020</v>
      </c>
      <c r="B19507" s="263" t="s">
        <v>2228</v>
      </c>
      <c r="C19507" s="264" t="s">
        <v>138</v>
      </c>
      <c r="D19507" s="74" t="str">
        <f t="shared" si="609"/>
        <v>jul/2020</v>
      </c>
      <c r="E19507" s="332">
        <v>44043</v>
      </c>
      <c r="F19507" s="285">
        <v>47683</v>
      </c>
      <c r="G19507" s="285" t="s">
        <v>2229</v>
      </c>
      <c r="H19507" s="268" t="s">
        <v>5054</v>
      </c>
      <c r="I19507" s="268" t="s">
        <v>215</v>
      </c>
      <c r="J19507" s="268">
        <v>-90</v>
      </c>
      <c r="K19507" s="83" t="str">
        <f>IFERROR(IFERROR(VLOOKUP(I19507,'DE-PARA'!B:D,3,0),VLOOKUP(I19507,'DE-PARA'!C:D,2,0)),"NÃO ENCONTRADO")</f>
        <v>Serviços</v>
      </c>
      <c r="L19507" s="50" t="str">
        <f>VLOOKUP(K19507,'Base -Receita-Despesa'!$B:$AS,1,FALSE)</f>
        <v>Serviços</v>
      </c>
    </row>
    <row r="19508" spans="1:12" x14ac:dyDescent="0.3">
      <c r="A19508" s="82" t="str">
        <f t="shared" si="610"/>
        <v>2020</v>
      </c>
      <c r="B19508" s="263" t="s">
        <v>2228</v>
      </c>
      <c r="C19508" s="264" t="s">
        <v>138</v>
      </c>
      <c r="D19508" s="74" t="str">
        <f t="shared" si="609"/>
        <v>jul/2020</v>
      </c>
      <c r="E19508" s="332">
        <v>44043</v>
      </c>
      <c r="F19508" s="285">
        <v>17179</v>
      </c>
      <c r="G19508" s="285" t="s">
        <v>2229</v>
      </c>
      <c r="H19508" s="268" t="s">
        <v>4533</v>
      </c>
      <c r="I19508" s="268" t="s">
        <v>118</v>
      </c>
      <c r="J19508" s="269">
        <v>-1115</v>
      </c>
      <c r="K19508" s="83" t="str">
        <f>IFERROR(IFERROR(VLOOKUP(I19508,'DE-PARA'!B:D,3,0),VLOOKUP(I19508,'DE-PARA'!C:D,2,0)),"NÃO ENCONTRADO")</f>
        <v>Serviços</v>
      </c>
      <c r="L19508" s="50" t="str">
        <f>VLOOKUP(K19508,'Base -Receita-Despesa'!$B:$AS,1,FALSE)</f>
        <v>Serviços</v>
      </c>
    </row>
    <row r="19509" spans="1:12" x14ac:dyDescent="0.3">
      <c r="A19509" s="82" t="str">
        <f t="shared" si="610"/>
        <v>2020</v>
      </c>
      <c r="B19509" s="263" t="s">
        <v>2228</v>
      </c>
      <c r="C19509" s="264" t="s">
        <v>138</v>
      </c>
      <c r="D19509" s="74" t="str">
        <f t="shared" si="609"/>
        <v>jul/2020</v>
      </c>
      <c r="E19509" s="332">
        <v>44043</v>
      </c>
      <c r="F19509" s="285">
        <v>123919</v>
      </c>
      <c r="G19509" s="285" t="s">
        <v>2229</v>
      </c>
      <c r="H19509" s="268" t="s">
        <v>528</v>
      </c>
      <c r="I19509" s="268" t="s">
        <v>2182</v>
      </c>
      <c r="J19509" s="269">
        <v>-2090</v>
      </c>
      <c r="K19509" s="83" t="str">
        <f>IFERROR(IFERROR(VLOOKUP(I19509,'DE-PARA'!B:D,3,0),VLOOKUP(I19509,'DE-PARA'!C:D,2,0)),"NÃO ENCONTRADO")</f>
        <v>Materiais</v>
      </c>
      <c r="L19509" s="50" t="str">
        <f>VLOOKUP(K19509,'Base -Receita-Despesa'!$B:$AS,1,FALSE)</f>
        <v>Materiais</v>
      </c>
    </row>
    <row r="19510" spans="1:12" x14ac:dyDescent="0.3">
      <c r="A19510" s="82" t="str">
        <f t="shared" si="610"/>
        <v>2020</v>
      </c>
      <c r="B19510" s="263" t="s">
        <v>2228</v>
      </c>
      <c r="C19510" s="264" t="s">
        <v>138</v>
      </c>
      <c r="D19510" s="74" t="str">
        <f t="shared" si="609"/>
        <v>jul/2020</v>
      </c>
      <c r="E19510" s="332">
        <v>44043</v>
      </c>
      <c r="F19510" s="285">
        <v>14556</v>
      </c>
      <c r="G19510" s="285" t="s">
        <v>2229</v>
      </c>
      <c r="H19510" s="268" t="s">
        <v>4468</v>
      </c>
      <c r="I19510" s="268" t="s">
        <v>2183</v>
      </c>
      <c r="J19510" s="268">
        <v>-317</v>
      </c>
      <c r="K19510" s="83" t="str">
        <f>IFERROR(IFERROR(VLOOKUP(I19510,'DE-PARA'!B:D,3,0),VLOOKUP(I19510,'DE-PARA'!C:D,2,0)),"NÃO ENCONTRADO")</f>
        <v>Materiais</v>
      </c>
      <c r="L19510" s="50" t="str">
        <f>VLOOKUP(K19510,'Base -Receita-Despesa'!$B:$AS,1,FALSE)</f>
        <v>Materiais</v>
      </c>
    </row>
    <row r="19511" spans="1:12" x14ac:dyDescent="0.3">
      <c r="A19511" s="82" t="str">
        <f t="shared" si="610"/>
        <v>2020</v>
      </c>
      <c r="B19511" s="263" t="s">
        <v>2228</v>
      </c>
      <c r="C19511" s="264" t="s">
        <v>138</v>
      </c>
      <c r="D19511" s="74" t="str">
        <f t="shared" si="609"/>
        <v>jul/2020</v>
      </c>
      <c r="E19511" s="332">
        <v>44043</v>
      </c>
      <c r="F19511" s="285">
        <v>908</v>
      </c>
      <c r="G19511" s="285" t="s">
        <v>2229</v>
      </c>
      <c r="H19511" s="268" t="s">
        <v>5647</v>
      </c>
      <c r="I19511" s="268" t="s">
        <v>157</v>
      </c>
      <c r="J19511" s="269">
        <v>-1860</v>
      </c>
      <c r="K19511" s="83" t="str">
        <f>IFERROR(IFERROR(VLOOKUP(I19511,'DE-PARA'!B:D,3,0),VLOOKUP(I19511,'DE-PARA'!C:D,2,0)),"NÃO ENCONTRADO")</f>
        <v>Materiais</v>
      </c>
      <c r="L19511" s="50" t="str">
        <f>VLOOKUP(K19511,'Base -Receita-Despesa'!$B:$AS,1,FALSE)</f>
        <v>Materiais</v>
      </c>
    </row>
    <row r="19512" spans="1:12" x14ac:dyDescent="0.3">
      <c r="A19512" s="82" t="str">
        <f t="shared" si="610"/>
        <v>2020</v>
      </c>
      <c r="B19512" s="263" t="s">
        <v>2228</v>
      </c>
      <c r="C19512" s="264" t="s">
        <v>138</v>
      </c>
      <c r="D19512" s="74" t="str">
        <f t="shared" si="609"/>
        <v>jul/2020</v>
      </c>
      <c r="E19512" s="332">
        <v>44043</v>
      </c>
      <c r="F19512" s="285">
        <v>7979</v>
      </c>
      <c r="G19512" s="285" t="s">
        <v>2229</v>
      </c>
      <c r="H19512" s="268" t="s">
        <v>4691</v>
      </c>
      <c r="I19512" s="268" t="s">
        <v>2207</v>
      </c>
      <c r="J19512" s="269">
        <v>-3500</v>
      </c>
      <c r="K19512" s="83" t="str">
        <f>IFERROR(IFERROR(VLOOKUP(I19512,'DE-PARA'!B:D,3,0),VLOOKUP(I19512,'DE-PARA'!C:D,2,0)),"NÃO ENCONTRADO")</f>
        <v>Serviços</v>
      </c>
      <c r="L19512" s="50" t="str">
        <f>VLOOKUP(K19512,'Base -Receita-Despesa'!$B:$AS,1,FALSE)</f>
        <v>Serviços</v>
      </c>
    </row>
    <row r="19513" spans="1:12" x14ac:dyDescent="0.3">
      <c r="A19513" s="82" t="str">
        <f t="shared" si="610"/>
        <v>2020</v>
      </c>
      <c r="B19513" s="263" t="s">
        <v>2228</v>
      </c>
      <c r="C19513" s="264" t="s">
        <v>138</v>
      </c>
      <c r="D19513" s="74" t="str">
        <f t="shared" si="609"/>
        <v>jul/2020</v>
      </c>
      <c r="E19513" s="332">
        <v>44043</v>
      </c>
      <c r="F19513" s="285">
        <v>305</v>
      </c>
      <c r="G19513" s="285" t="s">
        <v>2229</v>
      </c>
      <c r="H19513" s="268" t="s">
        <v>5779</v>
      </c>
      <c r="I19513" s="268" t="s">
        <v>2181</v>
      </c>
      <c r="J19513" s="269">
        <v>-1155.5999999999999</v>
      </c>
      <c r="K19513" s="83" t="str">
        <f>IFERROR(IFERROR(VLOOKUP(I19513,'DE-PARA'!B:D,3,0),VLOOKUP(I19513,'DE-PARA'!C:D,2,0)),"NÃO ENCONTRADO")</f>
        <v>Materiais</v>
      </c>
      <c r="L19513" s="50" t="str">
        <f>VLOOKUP(K19513,'Base -Receita-Despesa'!$B:$AS,1,FALSE)</f>
        <v>Materiais</v>
      </c>
    </row>
    <row r="19514" spans="1:12" x14ac:dyDescent="0.3">
      <c r="A19514" s="82" t="str">
        <f t="shared" si="610"/>
        <v>2020</v>
      </c>
      <c r="B19514" s="263" t="s">
        <v>2228</v>
      </c>
      <c r="C19514" s="264" t="s">
        <v>138</v>
      </c>
      <c r="D19514" s="74" t="str">
        <f t="shared" si="609"/>
        <v>jul/2020</v>
      </c>
      <c r="E19514" s="332">
        <v>44043</v>
      </c>
      <c r="F19514" s="285">
        <v>14183</v>
      </c>
      <c r="G19514" s="285" t="s">
        <v>2229</v>
      </c>
      <c r="H19514" s="268" t="s">
        <v>1391</v>
      </c>
      <c r="I19514" s="268" t="s">
        <v>2182</v>
      </c>
      <c r="J19514" s="268">
        <v>-212.5</v>
      </c>
      <c r="K19514" s="83" t="str">
        <f>IFERROR(IFERROR(VLOOKUP(I19514,'DE-PARA'!B:D,3,0),VLOOKUP(I19514,'DE-PARA'!C:D,2,0)),"NÃO ENCONTRADO")</f>
        <v>Materiais</v>
      </c>
      <c r="L19514" s="50" t="str">
        <f>VLOOKUP(K19514,'Base -Receita-Despesa'!$B:$AS,1,FALSE)</f>
        <v>Materiais</v>
      </c>
    </row>
    <row r="19515" spans="1:12" x14ac:dyDescent="0.3">
      <c r="A19515" s="82" t="str">
        <f t="shared" si="610"/>
        <v>2020</v>
      </c>
      <c r="B19515" s="263" t="s">
        <v>2228</v>
      </c>
      <c r="C19515" s="264" t="s">
        <v>138</v>
      </c>
      <c r="D19515" s="74" t="str">
        <f t="shared" si="609"/>
        <v>jul/2020</v>
      </c>
      <c r="E19515" s="332">
        <v>44043</v>
      </c>
      <c r="F19515" s="285" t="s">
        <v>4619</v>
      </c>
      <c r="G19515" s="285" t="s">
        <v>2229</v>
      </c>
      <c r="H19515" s="268" t="s">
        <v>5185</v>
      </c>
      <c r="I19515" s="268" t="s">
        <v>2170</v>
      </c>
      <c r="J19515" s="268">
        <v>163.84</v>
      </c>
      <c r="K19515" s="83" t="str">
        <f>IFERROR(IFERROR(VLOOKUP(I19515,'DE-PARA'!B:D,3,0),VLOOKUP(I19515,'DE-PARA'!C:D,2,0)),"NÃO ENCONTRADO")</f>
        <v>Reembolso de Rateios(-)</v>
      </c>
      <c r="L19515" s="50" t="str">
        <f>VLOOKUP(K19515,'Base -Receita-Despesa'!$B:$AS,1,FALSE)</f>
        <v>Reembolso de Rateios(-)</v>
      </c>
    </row>
    <row r="19516" spans="1:12" x14ac:dyDescent="0.3">
      <c r="A19516" s="82" t="str">
        <f t="shared" si="610"/>
        <v>2020</v>
      </c>
      <c r="B19516" s="263" t="s">
        <v>2228</v>
      </c>
      <c r="C19516" s="264" t="s">
        <v>138</v>
      </c>
      <c r="D19516" s="74" t="str">
        <f t="shared" si="609"/>
        <v>jul/2020</v>
      </c>
      <c r="E19516" s="332">
        <v>44043</v>
      </c>
      <c r="F19516" s="285" t="s">
        <v>1267</v>
      </c>
      <c r="G19516" s="285" t="s">
        <v>2229</v>
      </c>
      <c r="H19516" s="268" t="s">
        <v>5780</v>
      </c>
      <c r="I19516" s="268" t="s">
        <v>160</v>
      </c>
      <c r="J19516" s="268">
        <v>349.58</v>
      </c>
      <c r="K19516" s="83" t="str">
        <f>IFERROR(IFERROR(VLOOKUP(I19516,'DE-PARA'!B:D,3,0),VLOOKUP(I19516,'DE-PARA'!C:D,2,0)),"NÃO ENCONTRADO")</f>
        <v>Outras Saídas</v>
      </c>
      <c r="L19516" s="50" t="str">
        <f>VLOOKUP(K19516,'Base -Receita-Despesa'!$B:$AS,1,FALSE)</f>
        <v>Outras Saídas</v>
      </c>
    </row>
    <row r="19517" spans="1:12" x14ac:dyDescent="0.3">
      <c r="A19517" s="82" t="str">
        <f t="shared" si="610"/>
        <v>2020</v>
      </c>
      <c r="B19517" s="263" t="s">
        <v>2228</v>
      </c>
      <c r="C19517" s="264" t="s">
        <v>138</v>
      </c>
      <c r="D19517" s="74" t="str">
        <f t="shared" si="609"/>
        <v>jul/2020</v>
      </c>
      <c r="E19517" s="332">
        <v>44043</v>
      </c>
      <c r="F19517" s="285" t="s">
        <v>1261</v>
      </c>
      <c r="G19517" s="285" t="s">
        <v>2229</v>
      </c>
      <c r="H19517" s="268" t="s">
        <v>879</v>
      </c>
      <c r="I19517" s="268" t="s">
        <v>135</v>
      </c>
      <c r="J19517" s="268">
        <v>-10</v>
      </c>
      <c r="K19517" s="83" t="str">
        <f>IFERROR(IFERROR(VLOOKUP(I19517,'DE-PARA'!B:D,3,0),VLOOKUP(I19517,'DE-PARA'!C:D,2,0)),"NÃO ENCONTRADO")</f>
        <v>Outras Saídas</v>
      </c>
      <c r="L19517" s="50" t="str">
        <f>VLOOKUP(K19517,'Base -Receita-Despesa'!$B:$AS,1,FALSE)</f>
        <v>Outras Saídas</v>
      </c>
    </row>
    <row r="19518" spans="1:12" x14ac:dyDescent="0.3">
      <c r="A19518" s="82" t="str">
        <f t="shared" si="610"/>
        <v>2020</v>
      </c>
      <c r="B19518" s="263" t="s">
        <v>2228</v>
      </c>
      <c r="C19518" s="264" t="s">
        <v>138</v>
      </c>
      <c r="D19518" s="74" t="str">
        <f t="shared" si="609"/>
        <v>jul/2020</v>
      </c>
      <c r="E19518" s="332">
        <v>44043</v>
      </c>
      <c r="F19518" s="285" t="s">
        <v>1261</v>
      </c>
      <c r="G19518" s="285" t="s">
        <v>2229</v>
      </c>
      <c r="H19518" s="268" t="s">
        <v>879</v>
      </c>
      <c r="I19518" s="268" t="s">
        <v>135</v>
      </c>
      <c r="J19518" s="268">
        <v>-10</v>
      </c>
      <c r="K19518" s="83" t="str">
        <f>IFERROR(IFERROR(VLOOKUP(I19518,'DE-PARA'!B:D,3,0),VLOOKUP(I19518,'DE-PARA'!C:D,2,0)),"NÃO ENCONTRADO")</f>
        <v>Outras Saídas</v>
      </c>
      <c r="L19518" s="50" t="str">
        <f>VLOOKUP(K19518,'Base -Receita-Despesa'!$B:$AS,1,FALSE)</f>
        <v>Outras Saídas</v>
      </c>
    </row>
    <row r="19519" spans="1:12" x14ac:dyDescent="0.3">
      <c r="A19519" s="82" t="str">
        <f t="shared" si="610"/>
        <v>2020</v>
      </c>
      <c r="B19519" s="263" t="s">
        <v>2228</v>
      </c>
      <c r="C19519" s="264" t="s">
        <v>138</v>
      </c>
      <c r="D19519" s="74" t="str">
        <f t="shared" si="609"/>
        <v>jul/2020</v>
      </c>
      <c r="E19519" s="332">
        <v>44043</v>
      </c>
      <c r="F19519" s="285" t="s">
        <v>1261</v>
      </c>
      <c r="G19519" s="285" t="s">
        <v>2229</v>
      </c>
      <c r="H19519" s="268" t="s">
        <v>879</v>
      </c>
      <c r="I19519" s="335" t="s">
        <v>135</v>
      </c>
      <c r="J19519" s="268">
        <v>-10</v>
      </c>
      <c r="K19519" s="83" t="str">
        <f>IFERROR(IFERROR(VLOOKUP(I19519,'DE-PARA'!B:D,3,0),VLOOKUP(I19519,'DE-PARA'!C:D,2,0)),"NÃO ENCONTRADO")</f>
        <v>Outras Saídas</v>
      </c>
      <c r="L19519" s="50" t="str">
        <f>VLOOKUP(K19519,'Base -Receita-Despesa'!$B:$AS,1,FALSE)</f>
        <v>Outras Saídas</v>
      </c>
    </row>
    <row r="19520" spans="1:12" x14ac:dyDescent="0.3">
      <c r="A19520" s="82" t="str">
        <f t="shared" si="610"/>
        <v>2020</v>
      </c>
      <c r="B19520" s="263" t="s">
        <v>2228</v>
      </c>
      <c r="C19520" s="264" t="s">
        <v>138</v>
      </c>
      <c r="D19520" s="74" t="str">
        <f t="shared" si="609"/>
        <v>jul/2020</v>
      </c>
      <c r="E19520" s="332">
        <v>44043</v>
      </c>
      <c r="F19520" s="285" t="s">
        <v>1261</v>
      </c>
      <c r="G19520" s="285" t="s">
        <v>2229</v>
      </c>
      <c r="H19520" s="268" t="s">
        <v>879</v>
      </c>
      <c r="I19520" s="268" t="s">
        <v>135</v>
      </c>
      <c r="J19520" s="268">
        <v>-10</v>
      </c>
      <c r="K19520" s="83" t="str">
        <f>IFERROR(IFERROR(VLOOKUP(I19520,'DE-PARA'!B:D,3,0),VLOOKUP(I19520,'DE-PARA'!C:D,2,0)),"NÃO ENCONTRADO")</f>
        <v>Outras Saídas</v>
      </c>
      <c r="L19520" s="50" t="str">
        <f>VLOOKUP(K19520,'Base -Receita-Despesa'!$B:$AS,1,FALSE)</f>
        <v>Outras Saídas</v>
      </c>
    </row>
    <row r="19521" spans="1:12" x14ac:dyDescent="0.3">
      <c r="A19521" s="82" t="str">
        <f t="shared" si="610"/>
        <v>2020</v>
      </c>
      <c r="B19521" s="263" t="s">
        <v>2228</v>
      </c>
      <c r="C19521" s="264" t="s">
        <v>138</v>
      </c>
      <c r="D19521" s="74" t="str">
        <f t="shared" si="609"/>
        <v>jul/2020</v>
      </c>
      <c r="E19521" s="332">
        <v>44043</v>
      </c>
      <c r="F19521" s="285" t="s">
        <v>1261</v>
      </c>
      <c r="G19521" s="285" t="s">
        <v>2229</v>
      </c>
      <c r="H19521" s="268" t="s">
        <v>879</v>
      </c>
      <c r="I19521" s="268" t="s">
        <v>135</v>
      </c>
      <c r="J19521" s="268">
        <v>-10</v>
      </c>
      <c r="K19521" s="83" t="str">
        <f>IFERROR(IFERROR(VLOOKUP(I19521,'DE-PARA'!B:D,3,0),VLOOKUP(I19521,'DE-PARA'!C:D,2,0)),"NÃO ENCONTRADO")</f>
        <v>Outras Saídas</v>
      </c>
      <c r="L19521" s="50" t="str">
        <f>VLOOKUP(K19521,'Base -Receita-Despesa'!$B:$AS,1,FALSE)</f>
        <v>Outras Saídas</v>
      </c>
    </row>
    <row r="19522" spans="1:12" x14ac:dyDescent="0.3">
      <c r="A19522" s="82" t="str">
        <f t="shared" si="610"/>
        <v>2020</v>
      </c>
      <c r="B19522" s="263" t="s">
        <v>2228</v>
      </c>
      <c r="C19522" s="264" t="s">
        <v>138</v>
      </c>
      <c r="D19522" s="74" t="str">
        <f t="shared" si="609"/>
        <v>jul/2020</v>
      </c>
      <c r="E19522" s="332">
        <v>44043</v>
      </c>
      <c r="F19522" s="285" t="s">
        <v>1070</v>
      </c>
      <c r="G19522" s="285" t="s">
        <v>2229</v>
      </c>
      <c r="H19522" s="268" t="s">
        <v>1071</v>
      </c>
      <c r="I19522" s="268" t="s">
        <v>2237</v>
      </c>
      <c r="J19522" s="269">
        <v>64777.86</v>
      </c>
      <c r="K19522" s="83" t="str">
        <f>IFERROR(IFERROR(VLOOKUP(I19522,'DE-PARA'!B:D,3,0),VLOOKUP(I19522,'DE-PARA'!C:D,2,0)),"NÃO ENCONTRADO")</f>
        <v>Entrada Conta Aplicação (+)</v>
      </c>
      <c r="L19522" s="50" t="str">
        <f>VLOOKUP(K19522,'Base -Receita-Despesa'!$B:$AS,1,FALSE)</f>
        <v>ENTRADA CONTA APLICAÇÃO (+)</v>
      </c>
    </row>
    <row r="19523" spans="1:12" x14ac:dyDescent="0.3">
      <c r="A19523" s="82" t="str">
        <f t="shared" si="610"/>
        <v>2020</v>
      </c>
      <c r="B19523" s="263" t="s">
        <v>5091</v>
      </c>
      <c r="C19523" s="264" t="s">
        <v>138</v>
      </c>
      <c r="D19523" s="74" t="str">
        <f t="shared" si="609"/>
        <v>jul/2020</v>
      </c>
      <c r="E19523" s="267">
        <v>44043</v>
      </c>
      <c r="F19523" s="285" t="s">
        <v>5181</v>
      </c>
      <c r="G19523" s="285" t="s">
        <v>2229</v>
      </c>
      <c r="H19523" s="268" t="s">
        <v>5789</v>
      </c>
      <c r="I19523" s="268" t="s">
        <v>2171</v>
      </c>
      <c r="J19523" s="269">
        <v>5908.15</v>
      </c>
      <c r="K19523" s="83" t="str">
        <f>IFERROR(IFERROR(VLOOKUP(I19523,'DE-PARA'!B:D,3,0),VLOOKUP(I19523,'DE-PARA'!C:D,2,0)),"NÃO ENCONTRADO")</f>
        <v>Rendimentos sobre Aplicações Financeiras</v>
      </c>
      <c r="L19523" s="50" t="str">
        <f>VLOOKUP(K19523,'Base -Receita-Despesa'!$B:$AS,1,FALSE)</f>
        <v>Rendimentos sobre Aplicações Financeiras</v>
      </c>
    </row>
    <row r="19524" spans="1:12" x14ac:dyDescent="0.3">
      <c r="A19524" s="82" t="str">
        <f t="shared" si="610"/>
        <v>2020</v>
      </c>
      <c r="B19524" s="263" t="s">
        <v>2228</v>
      </c>
      <c r="C19524" s="264" t="s">
        <v>138</v>
      </c>
      <c r="D19524" s="74" t="str">
        <f t="shared" ref="D19524:D19587" si="611">TEXT(E19524,"mmm/aaaa")</f>
        <v>jul/2020</v>
      </c>
      <c r="E19524" s="267">
        <v>44043</v>
      </c>
      <c r="F19524" s="285" t="s">
        <v>5181</v>
      </c>
      <c r="G19524" s="285" t="s">
        <v>2229</v>
      </c>
      <c r="H19524" s="268" t="s">
        <v>5789</v>
      </c>
      <c r="I19524" s="268" t="s">
        <v>2171</v>
      </c>
      <c r="J19524" s="269">
        <v>3699.83</v>
      </c>
      <c r="K19524" s="83" t="str">
        <f>IFERROR(IFERROR(VLOOKUP(I19524,'DE-PARA'!B:D,3,0),VLOOKUP(I19524,'DE-PARA'!C:D,2,0)),"NÃO ENCONTRADO")</f>
        <v>Rendimentos sobre Aplicações Financeiras</v>
      </c>
      <c r="L19524" s="50" t="str">
        <f>VLOOKUP(K19524,'Base -Receita-Despesa'!$B:$AS,1,FALSE)</f>
        <v>Rendimentos sobre Aplicações Financeiras</v>
      </c>
    </row>
    <row r="19525" spans="1:12" x14ac:dyDescent="0.3">
      <c r="A19525" s="82" t="str">
        <f t="shared" si="610"/>
        <v>2020</v>
      </c>
      <c r="B19525" s="263" t="s">
        <v>2228</v>
      </c>
      <c r="C19525" s="264" t="s">
        <v>138</v>
      </c>
      <c r="D19525" s="74" t="str">
        <f t="shared" si="611"/>
        <v>ago/2020</v>
      </c>
      <c r="E19525" s="332">
        <v>44046</v>
      </c>
      <c r="F19525" s="285">
        <v>124431</v>
      </c>
      <c r="G19525" s="285" t="s">
        <v>2229</v>
      </c>
      <c r="H19525" s="268" t="s">
        <v>5140</v>
      </c>
      <c r="I19525" s="276" t="s">
        <v>2192</v>
      </c>
      <c r="J19525" s="336">
        <v>-3096.81</v>
      </c>
      <c r="K19525" s="83" t="str">
        <f>IFERROR(IFERROR(VLOOKUP(I19525,'DE-PARA'!B:D,3,0),VLOOKUP(I19525,'DE-PARA'!C:D,2,0)),"NÃO ENCONTRADO")</f>
        <v>Materiais</v>
      </c>
      <c r="L19525" s="50" t="str">
        <f>VLOOKUP(K19525,'Base -Receita-Despesa'!$B:$AS,1,FALSE)</f>
        <v>Materiais</v>
      </c>
    </row>
    <row r="19526" spans="1:12" x14ac:dyDescent="0.3">
      <c r="A19526" s="82" t="str">
        <f t="shared" si="610"/>
        <v>2020</v>
      </c>
      <c r="B19526" s="263" t="s">
        <v>2228</v>
      </c>
      <c r="C19526" s="264" t="s">
        <v>138</v>
      </c>
      <c r="D19526" s="74" t="str">
        <f t="shared" si="611"/>
        <v>ago/2020</v>
      </c>
      <c r="E19526" s="332">
        <v>44046</v>
      </c>
      <c r="F19526" s="285">
        <v>4429</v>
      </c>
      <c r="G19526" s="285" t="s">
        <v>2229</v>
      </c>
      <c r="H19526" s="268" t="s">
        <v>5790</v>
      </c>
      <c r="I19526" s="268" t="s">
        <v>2182</v>
      </c>
      <c r="J19526" s="337">
        <v>-320</v>
      </c>
      <c r="K19526" s="83" t="str">
        <f>IFERROR(IFERROR(VLOOKUP(I19526,'DE-PARA'!B:D,3,0),VLOOKUP(I19526,'DE-PARA'!C:D,2,0)),"NÃO ENCONTRADO")</f>
        <v>Materiais</v>
      </c>
      <c r="L19526" s="50" t="str">
        <f>VLOOKUP(K19526,'Base -Receita-Despesa'!$B:$AS,1,FALSE)</f>
        <v>Materiais</v>
      </c>
    </row>
    <row r="19527" spans="1:12" x14ac:dyDescent="0.3">
      <c r="A19527" s="82" t="str">
        <f t="shared" si="610"/>
        <v>2020</v>
      </c>
      <c r="B19527" s="263" t="s">
        <v>2228</v>
      </c>
      <c r="C19527" s="264" t="s">
        <v>138</v>
      </c>
      <c r="D19527" s="74" t="str">
        <f t="shared" si="611"/>
        <v>ago/2020</v>
      </c>
      <c r="E19527" s="332">
        <v>44046</v>
      </c>
      <c r="F19527" s="285">
        <v>124777</v>
      </c>
      <c r="G19527" s="285" t="s">
        <v>2229</v>
      </c>
      <c r="H19527" s="268" t="s">
        <v>2602</v>
      </c>
      <c r="I19527" s="268" t="s">
        <v>2181</v>
      </c>
      <c r="J19527" s="337">
        <v>-314.25</v>
      </c>
      <c r="K19527" s="83" t="str">
        <f>IFERROR(IFERROR(VLOOKUP(I19527,'DE-PARA'!B:D,3,0),VLOOKUP(I19527,'DE-PARA'!C:D,2,0)),"NÃO ENCONTRADO")</f>
        <v>Materiais</v>
      </c>
      <c r="L19527" s="50" t="str">
        <f>VLOOKUP(K19527,'Base -Receita-Despesa'!$B:$AS,1,FALSE)</f>
        <v>Materiais</v>
      </c>
    </row>
    <row r="19528" spans="1:12" x14ac:dyDescent="0.3">
      <c r="A19528" s="82" t="str">
        <f t="shared" si="610"/>
        <v>2020</v>
      </c>
      <c r="B19528" s="263" t="s">
        <v>2228</v>
      </c>
      <c r="C19528" s="264" t="s">
        <v>138</v>
      </c>
      <c r="D19528" s="74" t="str">
        <f t="shared" si="611"/>
        <v>ago/2020</v>
      </c>
      <c r="E19528" s="332">
        <v>44046</v>
      </c>
      <c r="F19528" s="285">
        <v>128</v>
      </c>
      <c r="G19528" s="285" t="s">
        <v>2229</v>
      </c>
      <c r="H19528" s="268" t="s">
        <v>5666</v>
      </c>
      <c r="I19528" s="268" t="s">
        <v>2190</v>
      </c>
      <c r="J19528" s="337">
        <v>-899.75</v>
      </c>
      <c r="K19528" s="83" t="str">
        <f>IFERROR(IFERROR(VLOOKUP(I19528,'DE-PARA'!B:D,3,0),VLOOKUP(I19528,'DE-PARA'!C:D,2,0)),"NÃO ENCONTRADO")</f>
        <v>Materiais</v>
      </c>
      <c r="L19528" s="50" t="str">
        <f>VLOOKUP(K19528,'Base -Receita-Despesa'!$B:$AS,1,FALSE)</f>
        <v>Materiais</v>
      </c>
    </row>
    <row r="19529" spans="1:12" x14ac:dyDescent="0.3">
      <c r="A19529" s="82" t="str">
        <f t="shared" si="610"/>
        <v>2020</v>
      </c>
      <c r="B19529" s="263" t="s">
        <v>2228</v>
      </c>
      <c r="C19529" s="264" t="s">
        <v>138</v>
      </c>
      <c r="D19529" s="74" t="str">
        <f t="shared" si="611"/>
        <v>ago/2020</v>
      </c>
      <c r="E19529" s="332">
        <v>44046</v>
      </c>
      <c r="F19529" s="285">
        <v>1346</v>
      </c>
      <c r="G19529" s="285" t="s">
        <v>2229</v>
      </c>
      <c r="H19529" s="268" t="s">
        <v>5716</v>
      </c>
      <c r="I19529" s="268" t="s">
        <v>157</v>
      </c>
      <c r="J19529" s="336">
        <v>-2844.11</v>
      </c>
      <c r="K19529" s="83" t="str">
        <f>IFERROR(IFERROR(VLOOKUP(I19529,'DE-PARA'!B:D,3,0),VLOOKUP(I19529,'DE-PARA'!C:D,2,0)),"NÃO ENCONTRADO")</f>
        <v>Materiais</v>
      </c>
      <c r="L19529" s="50" t="str">
        <f>VLOOKUP(K19529,'Base -Receita-Despesa'!$B:$AS,1,FALSE)</f>
        <v>Materiais</v>
      </c>
    </row>
    <row r="19530" spans="1:12" x14ac:dyDescent="0.3">
      <c r="A19530" s="82" t="str">
        <f t="shared" si="610"/>
        <v>2020</v>
      </c>
      <c r="B19530" s="263" t="s">
        <v>2228</v>
      </c>
      <c r="C19530" s="264" t="s">
        <v>138</v>
      </c>
      <c r="D19530" s="74" t="str">
        <f t="shared" si="611"/>
        <v>ago/2020</v>
      </c>
      <c r="E19530" s="332">
        <v>44046</v>
      </c>
      <c r="F19530" s="285">
        <v>1347</v>
      </c>
      <c r="G19530" s="285" t="s">
        <v>2229</v>
      </c>
      <c r="H19530" s="268" t="s">
        <v>5716</v>
      </c>
      <c r="I19530" s="268" t="s">
        <v>157</v>
      </c>
      <c r="J19530" s="336">
        <v>-4159.04</v>
      </c>
      <c r="K19530" s="83" t="str">
        <f>IFERROR(IFERROR(VLOOKUP(I19530,'DE-PARA'!B:D,3,0),VLOOKUP(I19530,'DE-PARA'!C:D,2,0)),"NÃO ENCONTRADO")</f>
        <v>Materiais</v>
      </c>
      <c r="L19530" s="50" t="str">
        <f>VLOOKUP(K19530,'Base -Receita-Despesa'!$B:$AS,1,FALSE)</f>
        <v>Materiais</v>
      </c>
    </row>
    <row r="19531" spans="1:12" x14ac:dyDescent="0.3">
      <c r="A19531" s="82" t="str">
        <f t="shared" si="610"/>
        <v>2020</v>
      </c>
      <c r="B19531" s="263" t="s">
        <v>2228</v>
      </c>
      <c r="C19531" s="264" t="s">
        <v>138</v>
      </c>
      <c r="D19531" s="74" t="str">
        <f t="shared" si="611"/>
        <v>ago/2020</v>
      </c>
      <c r="E19531" s="332">
        <v>44046</v>
      </c>
      <c r="F19531" s="285">
        <v>1348</v>
      </c>
      <c r="G19531" s="285" t="s">
        <v>2229</v>
      </c>
      <c r="H19531" s="268" t="s">
        <v>5716</v>
      </c>
      <c r="I19531" s="268" t="s">
        <v>157</v>
      </c>
      <c r="J19531" s="336">
        <v>-1720.23</v>
      </c>
      <c r="K19531" s="83" t="str">
        <f>IFERROR(IFERROR(VLOOKUP(I19531,'DE-PARA'!B:D,3,0),VLOOKUP(I19531,'DE-PARA'!C:D,2,0)),"NÃO ENCONTRADO")</f>
        <v>Materiais</v>
      </c>
      <c r="L19531" s="50" t="str">
        <f>VLOOKUP(K19531,'Base -Receita-Despesa'!$B:$AS,1,FALSE)</f>
        <v>Materiais</v>
      </c>
    </row>
    <row r="19532" spans="1:12" x14ac:dyDescent="0.3">
      <c r="A19532" s="82" t="str">
        <f t="shared" si="610"/>
        <v>2020</v>
      </c>
      <c r="B19532" s="263" t="s">
        <v>2228</v>
      </c>
      <c r="C19532" s="264" t="s">
        <v>138</v>
      </c>
      <c r="D19532" s="74" t="str">
        <f t="shared" si="611"/>
        <v>ago/2020</v>
      </c>
      <c r="E19532" s="332">
        <v>44046</v>
      </c>
      <c r="F19532" s="285">
        <v>1345</v>
      </c>
      <c r="G19532" s="285" t="s">
        <v>2229</v>
      </c>
      <c r="H19532" s="268" t="s">
        <v>5716</v>
      </c>
      <c r="I19532" s="268" t="s">
        <v>157</v>
      </c>
      <c r="J19532" s="337">
        <v>-245.5</v>
      </c>
      <c r="K19532" s="83" t="str">
        <f>IFERROR(IFERROR(VLOOKUP(I19532,'DE-PARA'!B:D,3,0),VLOOKUP(I19532,'DE-PARA'!C:D,2,0)),"NÃO ENCONTRADO")</f>
        <v>Materiais</v>
      </c>
      <c r="L19532" s="50" t="str">
        <f>VLOOKUP(K19532,'Base -Receita-Despesa'!$B:$AS,1,FALSE)</f>
        <v>Materiais</v>
      </c>
    </row>
    <row r="19533" spans="1:12" x14ac:dyDescent="0.3">
      <c r="A19533" s="82" t="str">
        <f t="shared" si="610"/>
        <v>2020</v>
      </c>
      <c r="B19533" s="263" t="s">
        <v>2228</v>
      </c>
      <c r="C19533" s="264" t="s">
        <v>138</v>
      </c>
      <c r="D19533" s="74" t="str">
        <f t="shared" si="611"/>
        <v>ago/2020</v>
      </c>
      <c r="E19533" s="332">
        <v>44046</v>
      </c>
      <c r="F19533" s="285" t="s">
        <v>1267</v>
      </c>
      <c r="G19533" s="285" t="s">
        <v>2229</v>
      </c>
      <c r="H19533" s="268" t="s">
        <v>5791</v>
      </c>
      <c r="I19533" s="268" t="s">
        <v>160</v>
      </c>
      <c r="J19533" s="336">
        <v>-3000</v>
      </c>
      <c r="K19533" s="83" t="str">
        <f>IFERROR(IFERROR(VLOOKUP(I19533,'DE-PARA'!B:D,3,0),VLOOKUP(I19533,'DE-PARA'!C:D,2,0)),"NÃO ENCONTRADO")</f>
        <v>Outras Saídas</v>
      </c>
      <c r="L19533" s="50" t="str">
        <f>VLOOKUP(K19533,'Base -Receita-Despesa'!$B:$AS,1,FALSE)</f>
        <v>Outras Saídas</v>
      </c>
    </row>
    <row r="19534" spans="1:12" x14ac:dyDescent="0.3">
      <c r="A19534" s="82" t="str">
        <f t="shared" si="610"/>
        <v>2020</v>
      </c>
      <c r="B19534" s="263" t="s">
        <v>2228</v>
      </c>
      <c r="C19534" s="264" t="s">
        <v>138</v>
      </c>
      <c r="D19534" s="74" t="str">
        <f t="shared" si="611"/>
        <v>ago/2020</v>
      </c>
      <c r="E19534" s="332">
        <v>44046</v>
      </c>
      <c r="F19534" s="285">
        <v>85278</v>
      </c>
      <c r="G19534" s="285" t="s">
        <v>2229</v>
      </c>
      <c r="H19534" s="268" t="s">
        <v>5792</v>
      </c>
      <c r="I19534" s="268" t="s">
        <v>2181</v>
      </c>
      <c r="J19534" s="336">
        <v>-4802.8</v>
      </c>
      <c r="K19534" s="83" t="str">
        <f>IFERROR(IFERROR(VLOOKUP(I19534,'DE-PARA'!B:D,3,0),VLOOKUP(I19534,'DE-PARA'!C:D,2,0)),"NÃO ENCONTRADO")</f>
        <v>Materiais</v>
      </c>
      <c r="L19534" s="50" t="str">
        <f>VLOOKUP(K19534,'Base -Receita-Despesa'!$B:$AS,1,FALSE)</f>
        <v>Materiais</v>
      </c>
    </row>
    <row r="19535" spans="1:12" x14ac:dyDescent="0.3">
      <c r="A19535" s="82" t="str">
        <f t="shared" si="610"/>
        <v>2020</v>
      </c>
      <c r="B19535" s="263" t="s">
        <v>2228</v>
      </c>
      <c r="C19535" s="264" t="s">
        <v>138</v>
      </c>
      <c r="D19535" s="74" t="str">
        <f t="shared" si="611"/>
        <v>ago/2020</v>
      </c>
      <c r="E19535" s="332">
        <v>44046</v>
      </c>
      <c r="F19535" s="285">
        <v>58195</v>
      </c>
      <c r="G19535" s="285" t="s">
        <v>2229</v>
      </c>
      <c r="H19535" s="268" t="s">
        <v>5306</v>
      </c>
      <c r="I19535" s="268" t="s">
        <v>2188</v>
      </c>
      <c r="J19535" s="337">
        <v>-632.52</v>
      </c>
      <c r="K19535" s="83" t="str">
        <f>IFERROR(IFERROR(VLOOKUP(I19535,'DE-PARA'!B:D,3,0),VLOOKUP(I19535,'DE-PARA'!C:D,2,0)),"NÃO ENCONTRADO")</f>
        <v>Materiais</v>
      </c>
      <c r="L19535" s="50" t="str">
        <f>VLOOKUP(K19535,'Base -Receita-Despesa'!$B:$AS,1,FALSE)</f>
        <v>Materiais</v>
      </c>
    </row>
    <row r="19536" spans="1:12" x14ac:dyDescent="0.3">
      <c r="A19536" s="82" t="str">
        <f t="shared" si="610"/>
        <v>2020</v>
      </c>
      <c r="B19536" s="263" t="s">
        <v>2228</v>
      </c>
      <c r="C19536" s="264" t="s">
        <v>138</v>
      </c>
      <c r="D19536" s="74" t="str">
        <f t="shared" si="611"/>
        <v>ago/2020</v>
      </c>
      <c r="E19536" s="332">
        <v>44046</v>
      </c>
      <c r="F19536" s="285">
        <v>2471</v>
      </c>
      <c r="G19536" s="285" t="s">
        <v>2284</v>
      </c>
      <c r="H19536" s="268" t="s">
        <v>5217</v>
      </c>
      <c r="I19536" s="268" t="s">
        <v>2193</v>
      </c>
      <c r="J19536" s="337">
        <v>-325.95999999999998</v>
      </c>
      <c r="K19536" s="83" t="str">
        <f>IFERROR(IFERROR(VLOOKUP(I19536,'DE-PARA'!B:D,3,0),VLOOKUP(I19536,'DE-PARA'!C:D,2,0)),"NÃO ENCONTRADO")</f>
        <v>Materiais</v>
      </c>
      <c r="L19536" s="50" t="str">
        <f>VLOOKUP(K19536,'Base -Receita-Despesa'!$B:$AS,1,FALSE)</f>
        <v>Materiais</v>
      </c>
    </row>
    <row r="19537" spans="1:12" x14ac:dyDescent="0.3">
      <c r="A19537" s="82" t="str">
        <f t="shared" si="610"/>
        <v>2020</v>
      </c>
      <c r="B19537" s="263" t="s">
        <v>2228</v>
      </c>
      <c r="C19537" s="264" t="s">
        <v>138</v>
      </c>
      <c r="D19537" s="74" t="str">
        <f t="shared" si="611"/>
        <v>ago/2020</v>
      </c>
      <c r="E19537" s="332">
        <v>44046</v>
      </c>
      <c r="F19537" s="285">
        <v>3841</v>
      </c>
      <c r="G19537" s="285" t="s">
        <v>2229</v>
      </c>
      <c r="H19537" s="268" t="s">
        <v>5793</v>
      </c>
      <c r="I19537" s="268" t="s">
        <v>2190</v>
      </c>
      <c r="J19537" s="337">
        <v>-165.9</v>
      </c>
      <c r="K19537" s="83" t="str">
        <f>IFERROR(IFERROR(VLOOKUP(I19537,'DE-PARA'!B:D,3,0),VLOOKUP(I19537,'DE-PARA'!C:D,2,0)),"NÃO ENCONTRADO")</f>
        <v>Materiais</v>
      </c>
      <c r="L19537" s="50" t="str">
        <f>VLOOKUP(K19537,'Base -Receita-Despesa'!$B:$AS,1,FALSE)</f>
        <v>Materiais</v>
      </c>
    </row>
    <row r="19538" spans="1:12" x14ac:dyDescent="0.3">
      <c r="A19538" s="82" t="str">
        <f t="shared" si="610"/>
        <v>2020</v>
      </c>
      <c r="B19538" s="263" t="s">
        <v>2228</v>
      </c>
      <c r="C19538" s="264" t="s">
        <v>138</v>
      </c>
      <c r="D19538" s="74" t="str">
        <f t="shared" si="611"/>
        <v>ago/2020</v>
      </c>
      <c r="E19538" s="332">
        <v>44046</v>
      </c>
      <c r="F19538" s="285" t="s">
        <v>1070</v>
      </c>
      <c r="G19538" s="285" t="s">
        <v>2229</v>
      </c>
      <c r="H19538" s="268" t="s">
        <v>1071</v>
      </c>
      <c r="I19538" s="268" t="s">
        <v>2237</v>
      </c>
      <c r="J19538" s="336">
        <v>22526.87</v>
      </c>
      <c r="K19538" s="83" t="str">
        <f>IFERROR(IFERROR(VLOOKUP(I19538,'DE-PARA'!B:D,3,0),VLOOKUP(I19538,'DE-PARA'!C:D,2,0)),"NÃO ENCONTRADO")</f>
        <v>Entrada Conta Aplicação (+)</v>
      </c>
      <c r="L19538" s="50" t="str">
        <f>VLOOKUP(K19538,'Base -Receita-Despesa'!$B:$AS,1,FALSE)</f>
        <v>ENTRADA CONTA APLICAÇÃO (+)</v>
      </c>
    </row>
    <row r="19539" spans="1:12" x14ac:dyDescent="0.3">
      <c r="A19539" s="82" t="str">
        <f t="shared" si="610"/>
        <v>2020</v>
      </c>
      <c r="B19539" s="263" t="s">
        <v>2228</v>
      </c>
      <c r="C19539" s="264" t="s">
        <v>138</v>
      </c>
      <c r="D19539" s="74" t="str">
        <f t="shared" si="611"/>
        <v>ago/2020</v>
      </c>
      <c r="E19539" s="332">
        <v>44047</v>
      </c>
      <c r="F19539" s="285">
        <v>30054204</v>
      </c>
      <c r="G19539" s="285" t="s">
        <v>2229</v>
      </c>
      <c r="H19539" s="268" t="s">
        <v>5794</v>
      </c>
      <c r="I19539" s="268" t="s">
        <v>164</v>
      </c>
      <c r="J19539" s="337">
        <v>-44.4</v>
      </c>
      <c r="K19539" s="83" t="str">
        <f>IFERROR(IFERROR(VLOOKUP(I19539,'DE-PARA'!B:D,3,0),VLOOKUP(I19539,'DE-PARA'!C:D,2,0)),"NÃO ENCONTRADO")</f>
        <v>Concessionárias (água, luz e telefone)</v>
      </c>
      <c r="L19539" s="50" t="str">
        <f>VLOOKUP(K19539,'Base -Receita-Despesa'!$B:$AS,1,FALSE)</f>
        <v>Concessionárias (água, luz e telefone)</v>
      </c>
    </row>
    <row r="19540" spans="1:12" x14ac:dyDescent="0.3">
      <c r="A19540" s="82" t="str">
        <f t="shared" si="610"/>
        <v>2020</v>
      </c>
      <c r="B19540" s="263" t="s">
        <v>2228</v>
      </c>
      <c r="C19540" s="264" t="s">
        <v>138</v>
      </c>
      <c r="D19540" s="74" t="str">
        <f t="shared" si="611"/>
        <v>ago/2020</v>
      </c>
      <c r="E19540" s="332">
        <v>44047</v>
      </c>
      <c r="F19540" s="285">
        <v>85941</v>
      </c>
      <c r="G19540" s="285" t="s">
        <v>2229</v>
      </c>
      <c r="H19540" s="268" t="s">
        <v>2231</v>
      </c>
      <c r="I19540" s="268" t="s">
        <v>2185</v>
      </c>
      <c r="J19540" s="336">
        <v>-5053.67</v>
      </c>
      <c r="K19540" s="83" t="str">
        <f>IFERROR(IFERROR(VLOOKUP(I19540,'DE-PARA'!B:D,3,0),VLOOKUP(I19540,'DE-PARA'!C:D,2,0)),"NÃO ENCONTRADO")</f>
        <v>Materiais</v>
      </c>
      <c r="L19540" s="50" t="str">
        <f>VLOOKUP(K19540,'Base -Receita-Despesa'!$B:$AS,1,FALSE)</f>
        <v>Materiais</v>
      </c>
    </row>
    <row r="19541" spans="1:12" x14ac:dyDescent="0.3">
      <c r="A19541" s="82" t="str">
        <f t="shared" si="610"/>
        <v>2020</v>
      </c>
      <c r="B19541" s="263" t="s">
        <v>2228</v>
      </c>
      <c r="C19541" s="264" t="s">
        <v>138</v>
      </c>
      <c r="D19541" s="74" t="str">
        <f t="shared" si="611"/>
        <v>ago/2020</v>
      </c>
      <c r="E19541" s="332">
        <v>44047</v>
      </c>
      <c r="F19541" s="285">
        <v>279</v>
      </c>
      <c r="G19541" s="285" t="s">
        <v>2229</v>
      </c>
      <c r="H19541" s="268" t="s">
        <v>5749</v>
      </c>
      <c r="I19541" s="268" t="s">
        <v>145</v>
      </c>
      <c r="J19541" s="336">
        <v>-5631</v>
      </c>
      <c r="K19541" s="83" t="str">
        <f>IFERROR(IFERROR(VLOOKUP(I19541,'DE-PARA'!B:D,3,0),VLOOKUP(I19541,'DE-PARA'!C:D,2,0)),"NÃO ENCONTRADO")</f>
        <v>Serviços</v>
      </c>
      <c r="L19541" s="50" t="str">
        <f>VLOOKUP(K19541,'Base -Receita-Despesa'!$B:$AS,1,FALSE)</f>
        <v>Serviços</v>
      </c>
    </row>
    <row r="19542" spans="1:12" x14ac:dyDescent="0.3">
      <c r="A19542" s="82" t="str">
        <f t="shared" si="610"/>
        <v>2020</v>
      </c>
      <c r="B19542" s="263" t="s">
        <v>2228</v>
      </c>
      <c r="C19542" s="264" t="s">
        <v>138</v>
      </c>
      <c r="D19542" s="74" t="str">
        <f t="shared" si="611"/>
        <v>ago/2020</v>
      </c>
      <c r="E19542" s="332">
        <v>44047</v>
      </c>
      <c r="F19542" s="285">
        <v>10</v>
      </c>
      <c r="G19542" s="285" t="s">
        <v>2229</v>
      </c>
      <c r="H19542" s="268" t="s">
        <v>5293</v>
      </c>
      <c r="I19542" s="322" t="s">
        <v>2177</v>
      </c>
      <c r="J19542" s="336">
        <v>-14000</v>
      </c>
      <c r="K19542" s="83" t="str">
        <f>IFERROR(IFERROR(VLOOKUP(I19542,'DE-PARA'!B:D,3,0),VLOOKUP(I19542,'DE-PARA'!C:D,2,0)),"NÃO ENCONTRADO")</f>
        <v>Pessoal</v>
      </c>
      <c r="L19542" s="50" t="str">
        <f>VLOOKUP(K19542,'Base -Receita-Despesa'!$B:$AS,1,FALSE)</f>
        <v>Pessoal</v>
      </c>
    </row>
    <row r="19543" spans="1:12" x14ac:dyDescent="0.3">
      <c r="A19543" s="82" t="str">
        <f t="shared" si="610"/>
        <v>2020</v>
      </c>
      <c r="B19543" s="263" t="s">
        <v>2228</v>
      </c>
      <c r="C19543" s="264" t="s">
        <v>138</v>
      </c>
      <c r="D19543" s="74" t="str">
        <f t="shared" si="611"/>
        <v>ago/2020</v>
      </c>
      <c r="E19543" s="332">
        <v>44047</v>
      </c>
      <c r="F19543" s="285">
        <v>3366</v>
      </c>
      <c r="G19543" s="285" t="s">
        <v>2229</v>
      </c>
      <c r="H19543" s="268" t="s">
        <v>2231</v>
      </c>
      <c r="I19543" s="268" t="s">
        <v>120</v>
      </c>
      <c r="J19543" s="337">
        <v>-500</v>
      </c>
      <c r="K19543" s="83" t="str">
        <f>IFERROR(IFERROR(VLOOKUP(I19543,'DE-PARA'!B:D,3,0),VLOOKUP(I19543,'DE-PARA'!C:D,2,0)),"NÃO ENCONTRADO")</f>
        <v>Serviços</v>
      </c>
      <c r="L19543" s="50" t="str">
        <f>VLOOKUP(K19543,'Base -Receita-Despesa'!$B:$AS,1,FALSE)</f>
        <v>Serviços</v>
      </c>
    </row>
    <row r="19544" spans="1:12" x14ac:dyDescent="0.3">
      <c r="A19544" s="82" t="str">
        <f t="shared" si="610"/>
        <v>2020</v>
      </c>
      <c r="B19544" s="263" t="s">
        <v>2228</v>
      </c>
      <c r="C19544" s="264" t="s">
        <v>138</v>
      </c>
      <c r="D19544" s="74" t="str">
        <f t="shared" si="611"/>
        <v>ago/2020</v>
      </c>
      <c r="E19544" s="332">
        <v>44047</v>
      </c>
      <c r="F19544" s="285">
        <v>496</v>
      </c>
      <c r="G19544" s="285" t="s">
        <v>2229</v>
      </c>
      <c r="H19544" s="268" t="s">
        <v>4736</v>
      </c>
      <c r="I19544" s="268" t="s">
        <v>188</v>
      </c>
      <c r="J19544" s="336">
        <v>-33751.879999999997</v>
      </c>
      <c r="K19544" s="83" t="str">
        <f>IFERROR(IFERROR(VLOOKUP(I19544,'DE-PARA'!B:D,3,0),VLOOKUP(I19544,'DE-PARA'!C:D,2,0)),"NÃO ENCONTRADO")</f>
        <v>Serviços</v>
      </c>
      <c r="L19544" s="50" t="str">
        <f>VLOOKUP(K19544,'Base -Receita-Despesa'!$B:$AS,1,FALSE)</f>
        <v>Serviços</v>
      </c>
    </row>
    <row r="19545" spans="1:12" x14ac:dyDescent="0.3">
      <c r="A19545" s="82" t="str">
        <f t="shared" si="610"/>
        <v>2020</v>
      </c>
      <c r="B19545" s="263" t="s">
        <v>2228</v>
      </c>
      <c r="C19545" s="264" t="s">
        <v>138</v>
      </c>
      <c r="D19545" s="74" t="str">
        <f t="shared" si="611"/>
        <v>ago/2020</v>
      </c>
      <c r="E19545" s="332">
        <v>44047</v>
      </c>
      <c r="F19545" s="285">
        <v>77</v>
      </c>
      <c r="G19545" s="285" t="s">
        <v>2229</v>
      </c>
      <c r="H19545" s="268" t="s">
        <v>5795</v>
      </c>
      <c r="I19545" s="268" t="s">
        <v>2177</v>
      </c>
      <c r="J19545" s="336">
        <v>-20000</v>
      </c>
      <c r="K19545" s="83" t="str">
        <f>IFERROR(IFERROR(VLOOKUP(I19545,'DE-PARA'!B:D,3,0),VLOOKUP(I19545,'DE-PARA'!C:D,2,0)),"NÃO ENCONTRADO")</f>
        <v>Pessoal</v>
      </c>
      <c r="L19545" s="50" t="str">
        <f>VLOOKUP(K19545,'Base -Receita-Despesa'!$B:$AS,1,FALSE)</f>
        <v>Pessoal</v>
      </c>
    </row>
    <row r="19546" spans="1:12" x14ac:dyDescent="0.3">
      <c r="A19546" s="82" t="str">
        <f t="shared" si="610"/>
        <v>2020</v>
      </c>
      <c r="B19546" s="263" t="s">
        <v>2228</v>
      </c>
      <c r="C19546" s="264" t="s">
        <v>138</v>
      </c>
      <c r="D19546" s="74" t="str">
        <f t="shared" si="611"/>
        <v>ago/2020</v>
      </c>
      <c r="E19546" s="332">
        <v>44047</v>
      </c>
      <c r="F19546" s="285" t="s">
        <v>1261</v>
      </c>
      <c r="G19546" s="285" t="s">
        <v>2229</v>
      </c>
      <c r="H19546" s="268" t="s">
        <v>879</v>
      </c>
      <c r="I19546" s="268" t="s">
        <v>135</v>
      </c>
      <c r="J19546" s="337">
        <v>-10</v>
      </c>
      <c r="K19546" s="83" t="str">
        <f>IFERROR(IFERROR(VLOOKUP(I19546,'DE-PARA'!B:D,3,0),VLOOKUP(I19546,'DE-PARA'!C:D,2,0)),"NÃO ENCONTRADO")</f>
        <v>Outras Saídas</v>
      </c>
      <c r="L19546" s="50" t="str">
        <f>VLOOKUP(K19546,'Base -Receita-Despesa'!$B:$AS,1,FALSE)</f>
        <v>Outras Saídas</v>
      </c>
    </row>
    <row r="19547" spans="1:12" x14ac:dyDescent="0.3">
      <c r="A19547" s="82" t="str">
        <f t="shared" si="610"/>
        <v>2020</v>
      </c>
      <c r="B19547" s="263" t="s">
        <v>2228</v>
      </c>
      <c r="C19547" s="264" t="s">
        <v>138</v>
      </c>
      <c r="D19547" s="74" t="str">
        <f t="shared" si="611"/>
        <v>ago/2020</v>
      </c>
      <c r="E19547" s="332">
        <v>44047</v>
      </c>
      <c r="F19547" s="285" t="s">
        <v>1261</v>
      </c>
      <c r="G19547" s="285" t="s">
        <v>2229</v>
      </c>
      <c r="H19547" s="268" t="s">
        <v>879</v>
      </c>
      <c r="I19547" s="268" t="s">
        <v>135</v>
      </c>
      <c r="J19547" s="337">
        <v>-10</v>
      </c>
      <c r="K19547" s="83" t="str">
        <f>IFERROR(IFERROR(VLOOKUP(I19547,'DE-PARA'!B:D,3,0),VLOOKUP(I19547,'DE-PARA'!C:D,2,0)),"NÃO ENCONTRADO")</f>
        <v>Outras Saídas</v>
      </c>
      <c r="L19547" s="50" t="str">
        <f>VLOOKUP(K19547,'Base -Receita-Despesa'!$B:$AS,1,FALSE)</f>
        <v>Outras Saídas</v>
      </c>
    </row>
    <row r="19548" spans="1:12" x14ac:dyDescent="0.3">
      <c r="A19548" s="82" t="str">
        <f t="shared" si="610"/>
        <v>2020</v>
      </c>
      <c r="B19548" s="263" t="s">
        <v>2228</v>
      </c>
      <c r="C19548" s="264" t="s">
        <v>138</v>
      </c>
      <c r="D19548" s="74" t="str">
        <f t="shared" si="611"/>
        <v>ago/2020</v>
      </c>
      <c r="E19548" s="332">
        <v>44047</v>
      </c>
      <c r="F19548" s="285" t="s">
        <v>1261</v>
      </c>
      <c r="G19548" s="285" t="s">
        <v>2229</v>
      </c>
      <c r="H19548" s="268" t="s">
        <v>879</v>
      </c>
      <c r="I19548" s="268" t="s">
        <v>135</v>
      </c>
      <c r="J19548" s="337">
        <v>-10</v>
      </c>
      <c r="K19548" s="83" t="str">
        <f>IFERROR(IFERROR(VLOOKUP(I19548,'DE-PARA'!B:D,3,0),VLOOKUP(I19548,'DE-PARA'!C:D,2,0)),"NÃO ENCONTRADO")</f>
        <v>Outras Saídas</v>
      </c>
      <c r="L19548" s="50" t="str">
        <f>VLOOKUP(K19548,'Base -Receita-Despesa'!$B:$AS,1,FALSE)</f>
        <v>Outras Saídas</v>
      </c>
    </row>
    <row r="19549" spans="1:12" x14ac:dyDescent="0.3">
      <c r="A19549" s="82" t="str">
        <f t="shared" si="610"/>
        <v>2020</v>
      </c>
      <c r="B19549" s="263" t="s">
        <v>2228</v>
      </c>
      <c r="C19549" s="264" t="s">
        <v>138</v>
      </c>
      <c r="D19549" s="74" t="str">
        <f t="shared" si="611"/>
        <v>ago/2020</v>
      </c>
      <c r="E19549" s="332">
        <v>44047</v>
      </c>
      <c r="F19549" s="285" t="s">
        <v>1070</v>
      </c>
      <c r="G19549" s="285" t="s">
        <v>2229</v>
      </c>
      <c r="H19549" s="268" t="s">
        <v>1071</v>
      </c>
      <c r="I19549" s="268" t="s">
        <v>2237</v>
      </c>
      <c r="J19549" s="336">
        <v>79010.95</v>
      </c>
      <c r="K19549" s="83" t="str">
        <f>IFERROR(IFERROR(VLOOKUP(I19549,'DE-PARA'!B:D,3,0),VLOOKUP(I19549,'DE-PARA'!C:D,2,0)),"NÃO ENCONTRADO")</f>
        <v>Entrada Conta Aplicação (+)</v>
      </c>
      <c r="L19549" s="50" t="str">
        <f>VLOOKUP(K19549,'Base -Receita-Despesa'!$B:$AS,1,FALSE)</f>
        <v>ENTRADA CONTA APLICAÇÃO (+)</v>
      </c>
    </row>
    <row r="19550" spans="1:12" x14ac:dyDescent="0.3">
      <c r="A19550" s="82" t="str">
        <f t="shared" si="610"/>
        <v>2020</v>
      </c>
      <c r="B19550" s="263" t="s">
        <v>2228</v>
      </c>
      <c r="C19550" s="264" t="s">
        <v>138</v>
      </c>
      <c r="D19550" s="74" t="str">
        <f t="shared" si="611"/>
        <v>ago/2020</v>
      </c>
      <c r="E19550" s="332">
        <v>44048</v>
      </c>
      <c r="F19550" s="285">
        <v>12671</v>
      </c>
      <c r="G19550" s="285" t="s">
        <v>2330</v>
      </c>
      <c r="H19550" s="268" t="s">
        <v>5796</v>
      </c>
      <c r="I19550" s="268" t="s">
        <v>2182</v>
      </c>
      <c r="J19550" s="337">
        <v>-223.73</v>
      </c>
      <c r="K19550" s="83" t="str">
        <f>IFERROR(IFERROR(VLOOKUP(I19550,'DE-PARA'!B:D,3,0),VLOOKUP(I19550,'DE-PARA'!C:D,2,0)),"NÃO ENCONTRADO")</f>
        <v>Materiais</v>
      </c>
      <c r="L19550" s="50" t="str">
        <f>VLOOKUP(K19550,'Base -Receita-Despesa'!$B:$AS,1,FALSE)</f>
        <v>Materiais</v>
      </c>
    </row>
    <row r="19551" spans="1:12" x14ac:dyDescent="0.3">
      <c r="A19551" s="82" t="str">
        <f t="shared" si="610"/>
        <v>2020</v>
      </c>
      <c r="B19551" s="263" t="s">
        <v>2228</v>
      </c>
      <c r="C19551" s="264" t="s">
        <v>138</v>
      </c>
      <c r="D19551" s="74" t="str">
        <f t="shared" si="611"/>
        <v>ago/2020</v>
      </c>
      <c r="E19551" s="332">
        <v>44048</v>
      </c>
      <c r="F19551" s="285">
        <v>538031</v>
      </c>
      <c r="G19551" s="285" t="s">
        <v>2229</v>
      </c>
      <c r="H19551" s="268" t="s">
        <v>257</v>
      </c>
      <c r="I19551" s="268" t="s">
        <v>120</v>
      </c>
      <c r="J19551" s="337">
        <v>-913.47</v>
      </c>
      <c r="K19551" s="83" t="str">
        <f>IFERROR(IFERROR(VLOOKUP(I19551,'DE-PARA'!B:D,3,0),VLOOKUP(I19551,'DE-PARA'!C:D,2,0)),"NÃO ENCONTRADO")</f>
        <v>Serviços</v>
      </c>
      <c r="L19551" s="50" t="str">
        <f>VLOOKUP(K19551,'Base -Receita-Despesa'!$B:$AS,1,FALSE)</f>
        <v>Serviços</v>
      </c>
    </row>
    <row r="19552" spans="1:12" x14ac:dyDescent="0.3">
      <c r="A19552" s="82" t="str">
        <f t="shared" si="610"/>
        <v>2020</v>
      </c>
      <c r="B19552" s="263" t="s">
        <v>2228</v>
      </c>
      <c r="C19552" s="264" t="s">
        <v>138</v>
      </c>
      <c r="D19552" s="74" t="str">
        <f t="shared" si="611"/>
        <v>ago/2020</v>
      </c>
      <c r="E19552" s="332">
        <v>44048</v>
      </c>
      <c r="F19552" s="285">
        <v>279</v>
      </c>
      <c r="G19552" s="285" t="s">
        <v>2229</v>
      </c>
      <c r="H19552" s="268" t="s">
        <v>5770</v>
      </c>
      <c r="I19552" s="274" t="s">
        <v>2189</v>
      </c>
      <c r="J19552" s="336">
        <v>-1275.25</v>
      </c>
      <c r="K19552" s="83" t="str">
        <f>IFERROR(IFERROR(VLOOKUP(I19552,'DE-PARA'!B:D,3,0),VLOOKUP(I19552,'DE-PARA'!C:D,2,0)),"NÃO ENCONTRADO")</f>
        <v>Materiais</v>
      </c>
      <c r="L19552" s="50" t="str">
        <f>VLOOKUP(K19552,'Base -Receita-Despesa'!$B:$AS,1,FALSE)</f>
        <v>Materiais</v>
      </c>
    </row>
    <row r="19553" spans="1:12" x14ac:dyDescent="0.3">
      <c r="A19553" s="82" t="str">
        <f t="shared" si="610"/>
        <v>2020</v>
      </c>
      <c r="B19553" s="263" t="s">
        <v>2228</v>
      </c>
      <c r="C19553" s="264" t="s">
        <v>138</v>
      </c>
      <c r="D19553" s="74" t="str">
        <f t="shared" si="611"/>
        <v>ago/2020</v>
      </c>
      <c r="E19553" s="332">
        <v>44048</v>
      </c>
      <c r="F19553" s="285">
        <v>47756</v>
      </c>
      <c r="G19553" s="285" t="s">
        <v>2229</v>
      </c>
      <c r="H19553" s="268" t="s">
        <v>5054</v>
      </c>
      <c r="I19553" s="268" t="s">
        <v>540</v>
      </c>
      <c r="J19553" s="338">
        <v>-90</v>
      </c>
      <c r="K19553" s="83" t="str">
        <f>IFERROR(IFERROR(VLOOKUP(I19553,'DE-PARA'!B:D,3,0),VLOOKUP(I19553,'DE-PARA'!C:D,2,0)),"NÃO ENCONTRADO")</f>
        <v>Tributos, Taxas e Contribuições</v>
      </c>
      <c r="L19553" s="50" t="str">
        <f>VLOOKUP(K19553,'Base -Receita-Despesa'!$B:$AS,1,FALSE)</f>
        <v>Tributos, Taxas e Contribuições</v>
      </c>
    </row>
    <row r="19554" spans="1:12" x14ac:dyDescent="0.3">
      <c r="A19554" s="82" t="str">
        <f t="shared" si="610"/>
        <v>2020</v>
      </c>
      <c r="B19554" s="263" t="s">
        <v>2228</v>
      </c>
      <c r="C19554" s="264" t="s">
        <v>138</v>
      </c>
      <c r="D19554" s="74" t="str">
        <f t="shared" si="611"/>
        <v>ago/2020</v>
      </c>
      <c r="E19554" s="332">
        <v>44048</v>
      </c>
      <c r="F19554" s="285">
        <v>2382</v>
      </c>
      <c r="G19554" s="285" t="s">
        <v>2229</v>
      </c>
      <c r="H19554" s="268" t="s">
        <v>5456</v>
      </c>
      <c r="I19554" s="268" t="s">
        <v>200</v>
      </c>
      <c r="J19554" s="336">
        <v>-9021</v>
      </c>
      <c r="K19554" s="83" t="str">
        <f>IFERROR(IFERROR(VLOOKUP(I19554,'DE-PARA'!B:D,3,0),VLOOKUP(I19554,'DE-PARA'!C:D,2,0)),"NÃO ENCONTRADO")</f>
        <v>Serviços</v>
      </c>
      <c r="L19554" s="50" t="str">
        <f>VLOOKUP(K19554,'Base -Receita-Despesa'!$B:$AS,1,FALSE)</f>
        <v>Serviços</v>
      </c>
    </row>
    <row r="19555" spans="1:12" x14ac:dyDescent="0.3">
      <c r="A19555" s="82" t="str">
        <f t="shared" si="610"/>
        <v>2020</v>
      </c>
      <c r="B19555" s="263" t="s">
        <v>2228</v>
      </c>
      <c r="C19555" s="264" t="s">
        <v>138</v>
      </c>
      <c r="D19555" s="74" t="str">
        <f t="shared" si="611"/>
        <v>ago/2020</v>
      </c>
      <c r="E19555" s="332">
        <v>44048</v>
      </c>
      <c r="F19555" s="285">
        <v>2376</v>
      </c>
      <c r="G19555" s="285" t="s">
        <v>2229</v>
      </c>
      <c r="H19555" s="268" t="s">
        <v>5456</v>
      </c>
      <c r="I19555" s="268" t="s">
        <v>200</v>
      </c>
      <c r="J19555" s="336">
        <v>-5766.7</v>
      </c>
      <c r="K19555" s="83" t="str">
        <f>IFERROR(IFERROR(VLOOKUP(I19555,'DE-PARA'!B:D,3,0),VLOOKUP(I19555,'DE-PARA'!C:D,2,0)),"NÃO ENCONTRADO")</f>
        <v>Serviços</v>
      </c>
      <c r="L19555" s="50" t="str">
        <f>VLOOKUP(K19555,'Base -Receita-Despesa'!$B:$AS,1,FALSE)</f>
        <v>Serviços</v>
      </c>
    </row>
    <row r="19556" spans="1:12" x14ac:dyDescent="0.3">
      <c r="A19556" s="82" t="str">
        <f t="shared" si="610"/>
        <v>2020</v>
      </c>
      <c r="B19556" s="263" t="s">
        <v>2228</v>
      </c>
      <c r="C19556" s="264" t="s">
        <v>138</v>
      </c>
      <c r="D19556" s="74" t="str">
        <f t="shared" si="611"/>
        <v>ago/2020</v>
      </c>
      <c r="E19556" s="332">
        <v>44048</v>
      </c>
      <c r="F19556" s="285" t="s">
        <v>139</v>
      </c>
      <c r="G19556" s="285" t="s">
        <v>2229</v>
      </c>
      <c r="H19556" s="268" t="s">
        <v>5650</v>
      </c>
      <c r="I19556" s="268" t="s">
        <v>141</v>
      </c>
      <c r="J19556" s="336">
        <v>-1570.82</v>
      </c>
      <c r="K19556" s="83" t="str">
        <f>IFERROR(IFERROR(VLOOKUP(I19556,'DE-PARA'!B:D,3,0),VLOOKUP(I19556,'DE-PARA'!C:D,2,0)),"NÃO ENCONTRADO")</f>
        <v>Pessoal</v>
      </c>
      <c r="L19556" s="50" t="str">
        <f>VLOOKUP(K19556,'Base -Receita-Despesa'!$B:$AS,1,FALSE)</f>
        <v>Pessoal</v>
      </c>
    </row>
    <row r="19557" spans="1:12" x14ac:dyDescent="0.3">
      <c r="A19557" s="82" t="str">
        <f t="shared" si="610"/>
        <v>2020</v>
      </c>
      <c r="B19557" s="263" t="s">
        <v>2228</v>
      </c>
      <c r="C19557" s="264" t="s">
        <v>138</v>
      </c>
      <c r="D19557" s="74" t="str">
        <f t="shared" si="611"/>
        <v>ago/2020</v>
      </c>
      <c r="E19557" s="332">
        <v>44048</v>
      </c>
      <c r="F19557" s="285" t="s">
        <v>139</v>
      </c>
      <c r="G19557" s="285" t="s">
        <v>2229</v>
      </c>
      <c r="H19557" s="268" t="s">
        <v>5581</v>
      </c>
      <c r="I19557" s="268" t="s">
        <v>141</v>
      </c>
      <c r="J19557" s="336">
        <v>-1021.64</v>
      </c>
      <c r="K19557" s="83" t="str">
        <f>IFERROR(IFERROR(VLOOKUP(I19557,'DE-PARA'!B:D,3,0),VLOOKUP(I19557,'DE-PARA'!C:D,2,0)),"NÃO ENCONTRADO")</f>
        <v>Pessoal</v>
      </c>
      <c r="L19557" s="50" t="str">
        <f>VLOOKUP(K19557,'Base -Receita-Despesa'!$B:$AS,1,FALSE)</f>
        <v>Pessoal</v>
      </c>
    </row>
    <row r="19558" spans="1:12" x14ac:dyDescent="0.3">
      <c r="A19558" s="82" t="str">
        <f t="shared" si="610"/>
        <v>2020</v>
      </c>
      <c r="B19558" s="263" t="s">
        <v>2228</v>
      </c>
      <c r="C19558" s="264" t="s">
        <v>138</v>
      </c>
      <c r="D19558" s="74" t="str">
        <f t="shared" si="611"/>
        <v>ago/2020</v>
      </c>
      <c r="E19558" s="332">
        <v>44048</v>
      </c>
      <c r="F19558" s="285" t="s">
        <v>139</v>
      </c>
      <c r="G19558" s="285" t="s">
        <v>2229</v>
      </c>
      <c r="H19558" s="268" t="s">
        <v>5719</v>
      </c>
      <c r="I19558" s="268" t="s">
        <v>141</v>
      </c>
      <c r="J19558" s="336">
        <v>-1649.43</v>
      </c>
      <c r="K19558" s="83" t="str">
        <f>IFERROR(IFERROR(VLOOKUP(I19558,'DE-PARA'!B:D,3,0),VLOOKUP(I19558,'DE-PARA'!C:D,2,0)),"NÃO ENCONTRADO")</f>
        <v>Pessoal</v>
      </c>
      <c r="L19558" s="50" t="str">
        <f>VLOOKUP(K19558,'Base -Receita-Despesa'!$B:$AS,1,FALSE)</f>
        <v>Pessoal</v>
      </c>
    </row>
    <row r="19559" spans="1:12" x14ac:dyDescent="0.3">
      <c r="A19559" s="82" t="str">
        <f t="shared" si="610"/>
        <v>2020</v>
      </c>
      <c r="B19559" s="263" t="s">
        <v>2228</v>
      </c>
      <c r="C19559" s="264" t="s">
        <v>138</v>
      </c>
      <c r="D19559" s="74" t="str">
        <f t="shared" si="611"/>
        <v>ago/2020</v>
      </c>
      <c r="E19559" s="332">
        <v>44048</v>
      </c>
      <c r="F19559" s="285" t="s">
        <v>139</v>
      </c>
      <c r="G19559" s="285" t="s">
        <v>2229</v>
      </c>
      <c r="H19559" s="268" t="s">
        <v>542</v>
      </c>
      <c r="I19559" s="268" t="s">
        <v>141</v>
      </c>
      <c r="J19559" s="336">
        <v>-4829.25</v>
      </c>
      <c r="K19559" s="83" t="str">
        <f>IFERROR(IFERROR(VLOOKUP(I19559,'DE-PARA'!B:D,3,0),VLOOKUP(I19559,'DE-PARA'!C:D,2,0)),"NÃO ENCONTRADO")</f>
        <v>Pessoal</v>
      </c>
      <c r="L19559" s="50" t="str">
        <f>VLOOKUP(K19559,'Base -Receita-Despesa'!$B:$AS,1,FALSE)</f>
        <v>Pessoal</v>
      </c>
    </row>
    <row r="19560" spans="1:12" x14ac:dyDescent="0.3">
      <c r="A19560" s="82" t="str">
        <f t="shared" si="610"/>
        <v>2020</v>
      </c>
      <c r="B19560" s="263" t="s">
        <v>2228</v>
      </c>
      <c r="C19560" s="264" t="s">
        <v>138</v>
      </c>
      <c r="D19560" s="74" t="str">
        <f t="shared" si="611"/>
        <v>ago/2020</v>
      </c>
      <c r="E19560" s="332">
        <v>44048</v>
      </c>
      <c r="F19560" s="285" t="s">
        <v>139</v>
      </c>
      <c r="G19560" s="285" t="s">
        <v>2229</v>
      </c>
      <c r="H19560" s="268" t="s">
        <v>4614</v>
      </c>
      <c r="I19560" s="268" t="s">
        <v>141</v>
      </c>
      <c r="J19560" s="336">
        <v>-1448.13</v>
      </c>
      <c r="K19560" s="83" t="str">
        <f>IFERROR(IFERROR(VLOOKUP(I19560,'DE-PARA'!B:D,3,0),VLOOKUP(I19560,'DE-PARA'!C:D,2,0)),"NÃO ENCONTRADO")</f>
        <v>Pessoal</v>
      </c>
      <c r="L19560" s="50" t="str">
        <f>VLOOKUP(K19560,'Base -Receita-Despesa'!$B:$AS,1,FALSE)</f>
        <v>Pessoal</v>
      </c>
    </row>
    <row r="19561" spans="1:12" x14ac:dyDescent="0.3">
      <c r="A19561" s="82" t="str">
        <f t="shared" si="610"/>
        <v>2020</v>
      </c>
      <c r="B19561" s="263" t="s">
        <v>2228</v>
      </c>
      <c r="C19561" s="264" t="s">
        <v>138</v>
      </c>
      <c r="D19561" s="74" t="str">
        <f t="shared" si="611"/>
        <v>ago/2020</v>
      </c>
      <c r="E19561" s="332">
        <v>44048</v>
      </c>
      <c r="F19561" s="285" t="s">
        <v>139</v>
      </c>
      <c r="G19561" s="285" t="s">
        <v>2229</v>
      </c>
      <c r="H19561" s="268" t="s">
        <v>5797</v>
      </c>
      <c r="I19561" s="268" t="s">
        <v>141</v>
      </c>
      <c r="J19561" s="336">
        <v>-1708.64</v>
      </c>
      <c r="K19561" s="83" t="str">
        <f>IFERROR(IFERROR(VLOOKUP(I19561,'DE-PARA'!B:D,3,0),VLOOKUP(I19561,'DE-PARA'!C:D,2,0)),"NÃO ENCONTRADO")</f>
        <v>Pessoal</v>
      </c>
      <c r="L19561" s="50" t="str">
        <f>VLOOKUP(K19561,'Base -Receita-Despesa'!$B:$AS,1,FALSE)</f>
        <v>Pessoal</v>
      </c>
    </row>
    <row r="19562" spans="1:12" x14ac:dyDescent="0.3">
      <c r="A19562" s="82" t="str">
        <f t="shared" ref="A19562:A19625" si="612">IF(K19562="NÃO ENCONTRADO",0,RIGHT(D19562,4))</f>
        <v>2020</v>
      </c>
      <c r="B19562" s="263" t="s">
        <v>2228</v>
      </c>
      <c r="C19562" s="264" t="s">
        <v>138</v>
      </c>
      <c r="D19562" s="74" t="str">
        <f t="shared" si="611"/>
        <v>ago/2020</v>
      </c>
      <c r="E19562" s="332">
        <v>44048</v>
      </c>
      <c r="F19562" s="285" t="s">
        <v>139</v>
      </c>
      <c r="G19562" s="285" t="s">
        <v>2229</v>
      </c>
      <c r="H19562" s="268" t="s">
        <v>5651</v>
      </c>
      <c r="I19562" s="268" t="s">
        <v>141</v>
      </c>
      <c r="J19562" s="336">
        <v>-1056.03</v>
      </c>
      <c r="K19562" s="83" t="str">
        <f>IFERROR(IFERROR(VLOOKUP(I19562,'DE-PARA'!B:D,3,0),VLOOKUP(I19562,'DE-PARA'!C:D,2,0)),"NÃO ENCONTRADO")</f>
        <v>Pessoal</v>
      </c>
      <c r="L19562" s="50" t="str">
        <f>VLOOKUP(K19562,'Base -Receita-Despesa'!$B:$AS,1,FALSE)</f>
        <v>Pessoal</v>
      </c>
    </row>
    <row r="19563" spans="1:12" x14ac:dyDescent="0.3">
      <c r="A19563" s="82" t="str">
        <f t="shared" si="612"/>
        <v>2020</v>
      </c>
      <c r="B19563" s="263" t="s">
        <v>2228</v>
      </c>
      <c r="C19563" s="264" t="s">
        <v>138</v>
      </c>
      <c r="D19563" s="74" t="str">
        <f t="shared" si="611"/>
        <v>ago/2020</v>
      </c>
      <c r="E19563" s="332">
        <v>44048</v>
      </c>
      <c r="F19563" s="285" t="s">
        <v>139</v>
      </c>
      <c r="G19563" s="285" t="s">
        <v>2229</v>
      </c>
      <c r="H19563" s="268" t="s">
        <v>5271</v>
      </c>
      <c r="I19563" s="268" t="s">
        <v>141</v>
      </c>
      <c r="J19563" s="336">
        <v>-2081.54</v>
      </c>
      <c r="K19563" s="83" t="str">
        <f>IFERROR(IFERROR(VLOOKUP(I19563,'DE-PARA'!B:D,3,0),VLOOKUP(I19563,'DE-PARA'!C:D,2,0)),"NÃO ENCONTRADO")</f>
        <v>Pessoal</v>
      </c>
      <c r="L19563" s="50" t="str">
        <f>VLOOKUP(K19563,'Base -Receita-Despesa'!$B:$AS,1,FALSE)</f>
        <v>Pessoal</v>
      </c>
    </row>
    <row r="19564" spans="1:12" x14ac:dyDescent="0.3">
      <c r="A19564" s="82" t="str">
        <f t="shared" si="612"/>
        <v>2020</v>
      </c>
      <c r="B19564" s="263" t="s">
        <v>2228</v>
      </c>
      <c r="C19564" s="264" t="s">
        <v>138</v>
      </c>
      <c r="D19564" s="74" t="str">
        <f t="shared" si="611"/>
        <v>ago/2020</v>
      </c>
      <c r="E19564" s="332">
        <v>44048</v>
      </c>
      <c r="F19564" s="285" t="s">
        <v>139</v>
      </c>
      <c r="G19564" s="285" t="s">
        <v>2229</v>
      </c>
      <c r="H19564" s="268" t="s">
        <v>5390</v>
      </c>
      <c r="I19564" s="268" t="s">
        <v>141</v>
      </c>
      <c r="J19564" s="336">
        <v>-2531.46</v>
      </c>
      <c r="K19564" s="83" t="str">
        <f>IFERROR(IFERROR(VLOOKUP(I19564,'DE-PARA'!B:D,3,0),VLOOKUP(I19564,'DE-PARA'!C:D,2,0)),"NÃO ENCONTRADO")</f>
        <v>Pessoal</v>
      </c>
      <c r="L19564" s="50" t="str">
        <f>VLOOKUP(K19564,'Base -Receita-Despesa'!$B:$AS,1,FALSE)</f>
        <v>Pessoal</v>
      </c>
    </row>
    <row r="19565" spans="1:12" x14ac:dyDescent="0.3">
      <c r="A19565" s="82" t="str">
        <f t="shared" si="612"/>
        <v>2020</v>
      </c>
      <c r="B19565" s="263" t="s">
        <v>2228</v>
      </c>
      <c r="C19565" s="264" t="s">
        <v>138</v>
      </c>
      <c r="D19565" s="74" t="str">
        <f t="shared" si="611"/>
        <v>ago/2020</v>
      </c>
      <c r="E19565" s="332">
        <v>44048</v>
      </c>
      <c r="F19565" s="285" t="s">
        <v>139</v>
      </c>
      <c r="G19565" s="285" t="s">
        <v>2229</v>
      </c>
      <c r="H19565" s="268" t="s">
        <v>5212</v>
      </c>
      <c r="I19565" s="268" t="s">
        <v>141</v>
      </c>
      <c r="J19565" s="336">
        <v>-3312.35</v>
      </c>
      <c r="K19565" s="83" t="str">
        <f>IFERROR(IFERROR(VLOOKUP(I19565,'DE-PARA'!B:D,3,0),VLOOKUP(I19565,'DE-PARA'!C:D,2,0)),"NÃO ENCONTRADO")</f>
        <v>Pessoal</v>
      </c>
      <c r="L19565" s="50" t="str">
        <f>VLOOKUP(K19565,'Base -Receita-Despesa'!$B:$AS,1,FALSE)</f>
        <v>Pessoal</v>
      </c>
    </row>
    <row r="19566" spans="1:12" x14ac:dyDescent="0.3">
      <c r="A19566" s="82" t="str">
        <f t="shared" si="612"/>
        <v>2020</v>
      </c>
      <c r="B19566" s="263" t="s">
        <v>2228</v>
      </c>
      <c r="C19566" s="264" t="s">
        <v>138</v>
      </c>
      <c r="D19566" s="74" t="str">
        <f t="shared" si="611"/>
        <v>ago/2020</v>
      </c>
      <c r="E19566" s="332">
        <v>44048</v>
      </c>
      <c r="F19566" s="285" t="s">
        <v>1261</v>
      </c>
      <c r="G19566" s="285" t="s">
        <v>2229</v>
      </c>
      <c r="H19566" s="268" t="s">
        <v>879</v>
      </c>
      <c r="I19566" s="268" t="s">
        <v>135</v>
      </c>
      <c r="J19566" s="337">
        <v>-10</v>
      </c>
      <c r="K19566" s="83" t="str">
        <f>IFERROR(IFERROR(VLOOKUP(I19566,'DE-PARA'!B:D,3,0),VLOOKUP(I19566,'DE-PARA'!C:D,2,0)),"NÃO ENCONTRADO")</f>
        <v>Outras Saídas</v>
      </c>
      <c r="L19566" s="50" t="str">
        <f>VLOOKUP(K19566,'Base -Receita-Despesa'!$B:$AS,1,FALSE)</f>
        <v>Outras Saídas</v>
      </c>
    </row>
    <row r="19567" spans="1:12" x14ac:dyDescent="0.3">
      <c r="A19567" s="82" t="str">
        <f t="shared" si="612"/>
        <v>2020</v>
      </c>
      <c r="B19567" s="263" t="s">
        <v>2228</v>
      </c>
      <c r="C19567" s="264" t="s">
        <v>138</v>
      </c>
      <c r="D19567" s="74" t="str">
        <f t="shared" si="611"/>
        <v>ago/2020</v>
      </c>
      <c r="E19567" s="332">
        <v>44048</v>
      </c>
      <c r="F19567" s="285" t="s">
        <v>1261</v>
      </c>
      <c r="G19567" s="285" t="s">
        <v>2229</v>
      </c>
      <c r="H19567" s="268" t="s">
        <v>879</v>
      </c>
      <c r="I19567" s="268" t="s">
        <v>135</v>
      </c>
      <c r="J19567" s="337">
        <v>-10</v>
      </c>
      <c r="K19567" s="83" t="str">
        <f>IFERROR(IFERROR(VLOOKUP(I19567,'DE-PARA'!B:D,3,0),VLOOKUP(I19567,'DE-PARA'!C:D,2,0)),"NÃO ENCONTRADO")</f>
        <v>Outras Saídas</v>
      </c>
      <c r="L19567" s="50" t="str">
        <f>VLOOKUP(K19567,'Base -Receita-Despesa'!$B:$AS,1,FALSE)</f>
        <v>Outras Saídas</v>
      </c>
    </row>
    <row r="19568" spans="1:12" x14ac:dyDescent="0.3">
      <c r="A19568" s="82" t="str">
        <f t="shared" si="612"/>
        <v>2020</v>
      </c>
      <c r="B19568" s="263" t="s">
        <v>2228</v>
      </c>
      <c r="C19568" s="264" t="s">
        <v>138</v>
      </c>
      <c r="D19568" s="74" t="str">
        <f t="shared" si="611"/>
        <v>ago/2020</v>
      </c>
      <c r="E19568" s="332">
        <v>44048</v>
      </c>
      <c r="F19568" s="285" t="s">
        <v>1261</v>
      </c>
      <c r="G19568" s="285" t="s">
        <v>2229</v>
      </c>
      <c r="H19568" s="268" t="s">
        <v>879</v>
      </c>
      <c r="I19568" s="268" t="s">
        <v>135</v>
      </c>
      <c r="J19568" s="337">
        <v>-10</v>
      </c>
      <c r="K19568" s="83" t="str">
        <f>IFERROR(IFERROR(VLOOKUP(I19568,'DE-PARA'!B:D,3,0),VLOOKUP(I19568,'DE-PARA'!C:D,2,0)),"NÃO ENCONTRADO")</f>
        <v>Outras Saídas</v>
      </c>
      <c r="L19568" s="50" t="str">
        <f>VLOOKUP(K19568,'Base -Receita-Despesa'!$B:$AS,1,FALSE)</f>
        <v>Outras Saídas</v>
      </c>
    </row>
    <row r="19569" spans="1:12" x14ac:dyDescent="0.3">
      <c r="A19569" s="82" t="str">
        <f t="shared" si="612"/>
        <v>2020</v>
      </c>
      <c r="B19569" s="263" t="s">
        <v>2228</v>
      </c>
      <c r="C19569" s="264" t="s">
        <v>138</v>
      </c>
      <c r="D19569" s="74" t="str">
        <f t="shared" si="611"/>
        <v>ago/2020</v>
      </c>
      <c r="E19569" s="332">
        <v>44048</v>
      </c>
      <c r="F19569" s="285" t="s">
        <v>1261</v>
      </c>
      <c r="G19569" s="285" t="s">
        <v>2229</v>
      </c>
      <c r="H19569" s="268" t="s">
        <v>879</v>
      </c>
      <c r="I19569" s="268" t="s">
        <v>135</v>
      </c>
      <c r="J19569" s="337">
        <v>-10</v>
      </c>
      <c r="K19569" s="83" t="str">
        <f>IFERROR(IFERROR(VLOOKUP(I19569,'DE-PARA'!B:D,3,0),VLOOKUP(I19569,'DE-PARA'!C:D,2,0)),"NÃO ENCONTRADO")</f>
        <v>Outras Saídas</v>
      </c>
      <c r="L19569" s="50" t="str">
        <f>VLOOKUP(K19569,'Base -Receita-Despesa'!$B:$AS,1,FALSE)</f>
        <v>Outras Saídas</v>
      </c>
    </row>
    <row r="19570" spans="1:12" x14ac:dyDescent="0.3">
      <c r="A19570" s="82" t="str">
        <f t="shared" si="612"/>
        <v>2020</v>
      </c>
      <c r="B19570" s="263" t="s">
        <v>2228</v>
      </c>
      <c r="C19570" s="264" t="s">
        <v>138</v>
      </c>
      <c r="D19570" s="74" t="str">
        <f t="shared" si="611"/>
        <v>ago/2020</v>
      </c>
      <c r="E19570" s="332">
        <v>44048</v>
      </c>
      <c r="F19570" s="285" t="s">
        <v>139</v>
      </c>
      <c r="G19570" s="285" t="s">
        <v>2229</v>
      </c>
      <c r="H19570" s="268" t="s">
        <v>5798</v>
      </c>
      <c r="I19570" s="268" t="s">
        <v>141</v>
      </c>
      <c r="J19570" s="336">
        <v>-269122.12</v>
      </c>
      <c r="K19570" s="83" t="str">
        <f>IFERROR(IFERROR(VLOOKUP(I19570,'DE-PARA'!B:D,3,0),VLOOKUP(I19570,'DE-PARA'!C:D,2,0)),"NÃO ENCONTRADO")</f>
        <v>Pessoal</v>
      </c>
      <c r="L19570" s="50" t="str">
        <f>VLOOKUP(K19570,'Base -Receita-Despesa'!$B:$AS,1,FALSE)</f>
        <v>Pessoal</v>
      </c>
    </row>
    <row r="19571" spans="1:12" x14ac:dyDescent="0.3">
      <c r="A19571" s="82" t="str">
        <f t="shared" si="612"/>
        <v>2020</v>
      </c>
      <c r="B19571" s="263" t="s">
        <v>2228</v>
      </c>
      <c r="C19571" s="264" t="s">
        <v>138</v>
      </c>
      <c r="D19571" s="74" t="str">
        <f t="shared" si="611"/>
        <v>ago/2020</v>
      </c>
      <c r="E19571" s="332">
        <v>44048</v>
      </c>
      <c r="F19571" s="285" t="s">
        <v>1070</v>
      </c>
      <c r="G19571" s="285" t="s">
        <v>2229</v>
      </c>
      <c r="H19571" s="268" t="s">
        <v>1071</v>
      </c>
      <c r="I19571" s="268" t="s">
        <v>2237</v>
      </c>
      <c r="J19571" s="336">
        <v>307661.56</v>
      </c>
      <c r="K19571" s="83" t="str">
        <f>IFERROR(IFERROR(VLOOKUP(I19571,'DE-PARA'!B:D,3,0),VLOOKUP(I19571,'DE-PARA'!C:D,2,0)),"NÃO ENCONTRADO")</f>
        <v>Entrada Conta Aplicação (+)</v>
      </c>
      <c r="L19571" s="50" t="str">
        <f>VLOOKUP(K19571,'Base -Receita-Despesa'!$B:$AS,1,FALSE)</f>
        <v>ENTRADA CONTA APLICAÇÃO (+)</v>
      </c>
    </row>
    <row r="19572" spans="1:12" x14ac:dyDescent="0.3">
      <c r="A19572" s="82" t="str">
        <f t="shared" si="612"/>
        <v>2020</v>
      </c>
      <c r="B19572" s="263" t="s">
        <v>2228</v>
      </c>
      <c r="C19572" s="264" t="s">
        <v>138</v>
      </c>
      <c r="D19572" s="74" t="str">
        <f t="shared" si="611"/>
        <v>ago/2020</v>
      </c>
      <c r="E19572" s="332">
        <v>44049</v>
      </c>
      <c r="F19572" s="285" t="s">
        <v>4377</v>
      </c>
      <c r="G19572" s="285" t="s">
        <v>2229</v>
      </c>
      <c r="H19572" s="268" t="s">
        <v>5799</v>
      </c>
      <c r="I19572" s="268" t="s">
        <v>128</v>
      </c>
      <c r="J19572" s="336">
        <v>-38166.81</v>
      </c>
      <c r="K19572" s="83" t="str">
        <f>IFERROR(IFERROR(VLOOKUP(I19572,'DE-PARA'!B:D,3,0),VLOOKUP(I19572,'DE-PARA'!C:D,2,0)),"NÃO ENCONTRADO")</f>
        <v>Encargos sobre Folha de Pagamento</v>
      </c>
      <c r="L19572" s="50" t="str">
        <f>VLOOKUP(K19572,'Base -Receita-Despesa'!$B:$AS,1,FALSE)</f>
        <v>Encargos sobre Folha de Pagamento</v>
      </c>
    </row>
    <row r="19573" spans="1:12" x14ac:dyDescent="0.3">
      <c r="A19573" s="82" t="str">
        <f t="shared" si="612"/>
        <v>2020</v>
      </c>
      <c r="B19573" s="263" t="s">
        <v>2228</v>
      </c>
      <c r="C19573" s="264" t="s">
        <v>138</v>
      </c>
      <c r="D19573" s="74" t="str">
        <f t="shared" si="611"/>
        <v>ago/2020</v>
      </c>
      <c r="E19573" s="332">
        <v>44049</v>
      </c>
      <c r="F19573" s="285">
        <v>4380</v>
      </c>
      <c r="G19573" s="285" t="s">
        <v>2229</v>
      </c>
      <c r="H19573" s="268" t="s">
        <v>2231</v>
      </c>
      <c r="I19573" s="268" t="s">
        <v>2185</v>
      </c>
      <c r="J19573" s="336">
        <v>-3902.56</v>
      </c>
      <c r="K19573" s="83" t="str">
        <f>IFERROR(IFERROR(VLOOKUP(I19573,'DE-PARA'!B:D,3,0),VLOOKUP(I19573,'DE-PARA'!C:D,2,0)),"NÃO ENCONTRADO")</f>
        <v>Materiais</v>
      </c>
      <c r="L19573" s="50" t="str">
        <f>VLOOKUP(K19573,'Base -Receita-Despesa'!$B:$AS,1,FALSE)</f>
        <v>Materiais</v>
      </c>
    </row>
    <row r="19574" spans="1:12" x14ac:dyDescent="0.3">
      <c r="A19574" s="82" t="str">
        <f t="shared" si="612"/>
        <v>2020</v>
      </c>
      <c r="B19574" s="263" t="s">
        <v>2228</v>
      </c>
      <c r="C19574" s="264" t="s">
        <v>138</v>
      </c>
      <c r="D19574" s="74" t="str">
        <f t="shared" si="611"/>
        <v>ago/2020</v>
      </c>
      <c r="E19574" s="332">
        <v>44049</v>
      </c>
      <c r="F19574" s="285" t="s">
        <v>139</v>
      </c>
      <c r="G19574" s="285" t="s">
        <v>2229</v>
      </c>
      <c r="H19574" s="268" t="s">
        <v>5129</v>
      </c>
      <c r="I19574" s="268" t="s">
        <v>141</v>
      </c>
      <c r="J19574" s="336">
        <v>-2120.7800000000002</v>
      </c>
      <c r="K19574" s="83" t="str">
        <f>IFERROR(IFERROR(VLOOKUP(I19574,'DE-PARA'!B:D,3,0),VLOOKUP(I19574,'DE-PARA'!C:D,2,0)),"NÃO ENCONTRADO")</f>
        <v>Pessoal</v>
      </c>
      <c r="L19574" s="50" t="str">
        <f>VLOOKUP(K19574,'Base -Receita-Despesa'!$B:$AS,1,FALSE)</f>
        <v>Pessoal</v>
      </c>
    </row>
    <row r="19575" spans="1:12" x14ac:dyDescent="0.3">
      <c r="A19575" s="82" t="str">
        <f t="shared" si="612"/>
        <v>2020</v>
      </c>
      <c r="B19575" s="263" t="s">
        <v>2228</v>
      </c>
      <c r="C19575" s="264" t="s">
        <v>138</v>
      </c>
      <c r="D19575" s="74" t="str">
        <f t="shared" si="611"/>
        <v>ago/2020</v>
      </c>
      <c r="E19575" s="332">
        <v>44049</v>
      </c>
      <c r="F19575" s="285" t="s">
        <v>139</v>
      </c>
      <c r="G19575" s="285" t="s">
        <v>2229</v>
      </c>
      <c r="H19575" s="268" t="s">
        <v>5800</v>
      </c>
      <c r="I19575" s="268" t="s">
        <v>141</v>
      </c>
      <c r="J19575" s="337">
        <v>-776.82</v>
      </c>
      <c r="K19575" s="83" t="str">
        <f>IFERROR(IFERROR(VLOOKUP(I19575,'DE-PARA'!B:D,3,0),VLOOKUP(I19575,'DE-PARA'!C:D,2,0)),"NÃO ENCONTRADO")</f>
        <v>Pessoal</v>
      </c>
      <c r="L19575" s="50" t="str">
        <f>VLOOKUP(K19575,'Base -Receita-Despesa'!$B:$AS,1,FALSE)</f>
        <v>Pessoal</v>
      </c>
    </row>
    <row r="19576" spans="1:12" x14ac:dyDescent="0.3">
      <c r="A19576" s="82" t="str">
        <f t="shared" si="612"/>
        <v>2020</v>
      </c>
      <c r="B19576" s="263" t="s">
        <v>2228</v>
      </c>
      <c r="C19576" s="264" t="s">
        <v>138</v>
      </c>
      <c r="D19576" s="74" t="str">
        <f t="shared" si="611"/>
        <v>ago/2020</v>
      </c>
      <c r="E19576" s="332">
        <v>44049</v>
      </c>
      <c r="F19576" s="285" t="s">
        <v>1070</v>
      </c>
      <c r="G19576" s="285" t="s">
        <v>2229</v>
      </c>
      <c r="H19576" s="268" t="s">
        <v>1071</v>
      </c>
      <c r="I19576" s="268" t="s">
        <v>2237</v>
      </c>
      <c r="J19576" s="336">
        <v>44966.97</v>
      </c>
      <c r="K19576" s="83" t="str">
        <f>IFERROR(IFERROR(VLOOKUP(I19576,'DE-PARA'!B:D,3,0),VLOOKUP(I19576,'DE-PARA'!C:D,2,0)),"NÃO ENCONTRADO")</f>
        <v>Entrada Conta Aplicação (+)</v>
      </c>
      <c r="L19576" s="50" t="str">
        <f>VLOOKUP(K19576,'Base -Receita-Despesa'!$B:$AS,1,FALSE)</f>
        <v>ENTRADA CONTA APLICAÇÃO (+)</v>
      </c>
    </row>
    <row r="19577" spans="1:12" x14ac:dyDescent="0.3">
      <c r="A19577" s="82" t="str">
        <f t="shared" si="612"/>
        <v>2020</v>
      </c>
      <c r="B19577" s="263" t="s">
        <v>2228</v>
      </c>
      <c r="C19577" s="264" t="s">
        <v>138</v>
      </c>
      <c r="D19577" s="74" t="str">
        <f t="shared" si="611"/>
        <v>ago/2020</v>
      </c>
      <c r="E19577" s="332">
        <v>44050</v>
      </c>
      <c r="F19577" s="285">
        <v>42961</v>
      </c>
      <c r="G19577" s="285" t="s">
        <v>2229</v>
      </c>
      <c r="H19577" s="268" t="s">
        <v>5801</v>
      </c>
      <c r="I19577" s="268" t="s">
        <v>2181</v>
      </c>
      <c r="J19577" s="336">
        <v>-1833.4</v>
      </c>
      <c r="K19577" s="83" t="str">
        <f>IFERROR(IFERROR(VLOOKUP(I19577,'DE-PARA'!B:D,3,0),VLOOKUP(I19577,'DE-PARA'!C:D,2,0)),"NÃO ENCONTRADO")</f>
        <v>Materiais</v>
      </c>
      <c r="L19577" s="50" t="str">
        <f>VLOOKUP(K19577,'Base -Receita-Despesa'!$B:$AS,1,FALSE)</f>
        <v>Materiais</v>
      </c>
    </row>
    <row r="19578" spans="1:12" x14ac:dyDescent="0.3">
      <c r="A19578" s="82" t="str">
        <f t="shared" si="612"/>
        <v>2020</v>
      </c>
      <c r="B19578" s="263" t="s">
        <v>2228</v>
      </c>
      <c r="C19578" s="264" t="s">
        <v>138</v>
      </c>
      <c r="D19578" s="74" t="str">
        <f t="shared" si="611"/>
        <v>ago/2020</v>
      </c>
      <c r="E19578" s="332">
        <v>44050</v>
      </c>
      <c r="F19578" s="285">
        <v>7918</v>
      </c>
      <c r="G19578" s="285" t="s">
        <v>2229</v>
      </c>
      <c r="H19578" s="268" t="s">
        <v>5489</v>
      </c>
      <c r="I19578" s="268" t="s">
        <v>2194</v>
      </c>
      <c r="J19578" s="336">
        <v>-16120</v>
      </c>
      <c r="K19578" s="83" t="str">
        <f>IFERROR(IFERROR(VLOOKUP(I19578,'DE-PARA'!B:D,3,0),VLOOKUP(I19578,'DE-PARA'!C:D,2,0)),"NÃO ENCONTRADO")</f>
        <v>Materiais</v>
      </c>
      <c r="L19578" s="50" t="str">
        <f>VLOOKUP(K19578,'Base -Receita-Despesa'!$B:$AS,1,FALSE)</f>
        <v>Materiais</v>
      </c>
    </row>
    <row r="19579" spans="1:12" x14ac:dyDescent="0.3">
      <c r="A19579" s="82" t="str">
        <f t="shared" si="612"/>
        <v>2020</v>
      </c>
      <c r="B19579" s="263" t="s">
        <v>2228</v>
      </c>
      <c r="C19579" s="264" t="s">
        <v>138</v>
      </c>
      <c r="D19579" s="74" t="str">
        <f t="shared" si="611"/>
        <v>ago/2020</v>
      </c>
      <c r="E19579" s="332">
        <v>44050</v>
      </c>
      <c r="F19579" s="285">
        <v>5123</v>
      </c>
      <c r="G19579" s="285" t="s">
        <v>2229</v>
      </c>
      <c r="H19579" s="268" t="s">
        <v>4441</v>
      </c>
      <c r="I19579" s="268" t="s">
        <v>2182</v>
      </c>
      <c r="J19579" s="337">
        <v>-916</v>
      </c>
      <c r="K19579" s="83" t="str">
        <f>IFERROR(IFERROR(VLOOKUP(I19579,'DE-PARA'!B:D,3,0),VLOOKUP(I19579,'DE-PARA'!C:D,2,0)),"NÃO ENCONTRADO")</f>
        <v>Materiais</v>
      </c>
      <c r="L19579" s="50" t="str">
        <f>VLOOKUP(K19579,'Base -Receita-Despesa'!$B:$AS,1,FALSE)</f>
        <v>Materiais</v>
      </c>
    </row>
    <row r="19580" spans="1:12" x14ac:dyDescent="0.3">
      <c r="A19580" s="82" t="str">
        <f t="shared" si="612"/>
        <v>2020</v>
      </c>
      <c r="B19580" s="263" t="s">
        <v>2228</v>
      </c>
      <c r="C19580" s="264" t="s">
        <v>138</v>
      </c>
      <c r="D19580" s="74" t="str">
        <f t="shared" si="611"/>
        <v>ago/2020</v>
      </c>
      <c r="E19580" s="332">
        <v>44050</v>
      </c>
      <c r="F19580" s="285">
        <v>4369</v>
      </c>
      <c r="G19580" s="285" t="s">
        <v>2229</v>
      </c>
      <c r="H19580" s="268" t="s">
        <v>2231</v>
      </c>
      <c r="I19580" s="268" t="s">
        <v>2185</v>
      </c>
      <c r="J19580" s="336">
        <v>-1353.78</v>
      </c>
      <c r="K19580" s="83" t="str">
        <f>IFERROR(IFERROR(VLOOKUP(I19580,'DE-PARA'!B:D,3,0),VLOOKUP(I19580,'DE-PARA'!C:D,2,0)),"NÃO ENCONTRADO")</f>
        <v>Materiais</v>
      </c>
      <c r="L19580" s="50" t="str">
        <f>VLOOKUP(K19580,'Base -Receita-Despesa'!$B:$AS,1,FALSE)</f>
        <v>Materiais</v>
      </c>
    </row>
    <row r="19581" spans="1:12" x14ac:dyDescent="0.3">
      <c r="A19581" s="82" t="str">
        <f t="shared" si="612"/>
        <v>2020</v>
      </c>
      <c r="B19581" s="263" t="s">
        <v>2228</v>
      </c>
      <c r="C19581" s="264" t="s">
        <v>138</v>
      </c>
      <c r="D19581" s="74" t="str">
        <f t="shared" si="611"/>
        <v>ago/2020</v>
      </c>
      <c r="E19581" s="332">
        <v>44050</v>
      </c>
      <c r="F19581" s="285" t="s">
        <v>1977</v>
      </c>
      <c r="G19581" s="285" t="s">
        <v>2229</v>
      </c>
      <c r="H19581" s="268" t="s">
        <v>5802</v>
      </c>
      <c r="I19581" s="322" t="s">
        <v>1979</v>
      </c>
      <c r="J19581" s="336">
        <v>-16742.34</v>
      </c>
      <c r="K19581" s="83" t="str">
        <f>IFERROR(IFERROR(VLOOKUP(I19581,'DE-PARA'!B:D,3,0),VLOOKUP(I19581,'DE-PARA'!C:D,2,0)),"NÃO ENCONTRADO")</f>
        <v>Pessoal</v>
      </c>
      <c r="L19581" s="50" t="str">
        <f>VLOOKUP(K19581,'Base -Receita-Despesa'!$B:$AS,1,FALSE)</f>
        <v>Pessoal</v>
      </c>
    </row>
    <row r="19582" spans="1:12" x14ac:dyDescent="0.3">
      <c r="A19582" s="82" t="str">
        <f t="shared" si="612"/>
        <v>2020</v>
      </c>
      <c r="B19582" s="263" t="s">
        <v>2228</v>
      </c>
      <c r="C19582" s="264" t="s">
        <v>138</v>
      </c>
      <c r="D19582" s="74" t="str">
        <f t="shared" si="611"/>
        <v>ago/2020</v>
      </c>
      <c r="E19582" s="332">
        <v>44050</v>
      </c>
      <c r="F19582" s="285" t="s">
        <v>1261</v>
      </c>
      <c r="G19582" s="285" t="s">
        <v>2229</v>
      </c>
      <c r="H19582" s="268" t="s">
        <v>5803</v>
      </c>
      <c r="I19582" s="268" t="s">
        <v>135</v>
      </c>
      <c r="J19582" s="337">
        <v>-210.33</v>
      </c>
      <c r="K19582" s="83" t="str">
        <f>IFERROR(IFERROR(VLOOKUP(I19582,'DE-PARA'!B:D,3,0),VLOOKUP(I19582,'DE-PARA'!C:D,2,0)),"NÃO ENCONTRADO")</f>
        <v>Outras Saídas</v>
      </c>
      <c r="L19582" s="50" t="str">
        <f>VLOOKUP(K19582,'Base -Receita-Despesa'!$B:$AS,1,FALSE)</f>
        <v>Outras Saídas</v>
      </c>
    </row>
    <row r="19583" spans="1:12" x14ac:dyDescent="0.3">
      <c r="A19583" s="82" t="str">
        <f t="shared" si="612"/>
        <v>2020</v>
      </c>
      <c r="B19583" s="263" t="s">
        <v>2228</v>
      </c>
      <c r="C19583" s="264" t="s">
        <v>138</v>
      </c>
      <c r="D19583" s="74" t="str">
        <f t="shared" si="611"/>
        <v>ago/2020</v>
      </c>
      <c r="E19583" s="332">
        <v>44050</v>
      </c>
      <c r="F19583" s="285" t="s">
        <v>1070</v>
      </c>
      <c r="G19583" s="285" t="s">
        <v>2229</v>
      </c>
      <c r="H19583" s="268" t="s">
        <v>1071</v>
      </c>
      <c r="I19583" s="274" t="s">
        <v>2237</v>
      </c>
      <c r="J19583" s="336">
        <v>37205.85</v>
      </c>
      <c r="K19583" s="83" t="str">
        <f>IFERROR(IFERROR(VLOOKUP(I19583,'DE-PARA'!B:D,3,0),VLOOKUP(I19583,'DE-PARA'!C:D,2,0)),"NÃO ENCONTRADO")</f>
        <v>Entrada Conta Aplicação (+)</v>
      </c>
      <c r="L19583" s="50" t="str">
        <f>VLOOKUP(K19583,'Base -Receita-Despesa'!$B:$AS,1,FALSE)</f>
        <v>ENTRADA CONTA APLICAÇÃO (+)</v>
      </c>
    </row>
    <row r="19584" spans="1:12" x14ac:dyDescent="0.3">
      <c r="A19584" s="82" t="str">
        <f t="shared" si="612"/>
        <v>2020</v>
      </c>
      <c r="B19584" s="263" t="s">
        <v>2228</v>
      </c>
      <c r="C19584" s="264" t="s">
        <v>138</v>
      </c>
      <c r="D19584" s="74" t="str">
        <f t="shared" si="611"/>
        <v>ago/2020</v>
      </c>
      <c r="E19584" s="332">
        <v>44050</v>
      </c>
      <c r="F19584" s="285" t="s">
        <v>1261</v>
      </c>
      <c r="G19584" s="285" t="s">
        <v>2229</v>
      </c>
      <c r="H19584" s="268" t="s">
        <v>879</v>
      </c>
      <c r="I19584" s="268" t="s">
        <v>135</v>
      </c>
      <c r="J19584" s="338">
        <v>-10</v>
      </c>
      <c r="K19584" s="83" t="str">
        <f>IFERROR(IFERROR(VLOOKUP(I19584,'DE-PARA'!B:D,3,0),VLOOKUP(I19584,'DE-PARA'!C:D,2,0)),"NÃO ENCONTRADO")</f>
        <v>Outras Saídas</v>
      </c>
      <c r="L19584" s="50" t="str">
        <f>VLOOKUP(K19584,'Base -Receita-Despesa'!$B:$AS,1,FALSE)</f>
        <v>Outras Saídas</v>
      </c>
    </row>
    <row r="19585" spans="1:12" x14ac:dyDescent="0.3">
      <c r="A19585" s="82" t="str">
        <f t="shared" si="612"/>
        <v>2020</v>
      </c>
      <c r="B19585" s="263" t="s">
        <v>2228</v>
      </c>
      <c r="C19585" s="264" t="s">
        <v>138</v>
      </c>
      <c r="D19585" s="74" t="str">
        <f t="shared" si="611"/>
        <v>ago/2020</v>
      </c>
      <c r="E19585" s="332">
        <v>44050</v>
      </c>
      <c r="F19585" s="285" t="s">
        <v>1261</v>
      </c>
      <c r="G19585" s="285" t="s">
        <v>2229</v>
      </c>
      <c r="H19585" s="268" t="s">
        <v>879</v>
      </c>
      <c r="I19585" s="268" t="s">
        <v>135</v>
      </c>
      <c r="J19585" s="337">
        <v>-10</v>
      </c>
      <c r="K19585" s="83" t="str">
        <f>IFERROR(IFERROR(VLOOKUP(I19585,'DE-PARA'!B:D,3,0),VLOOKUP(I19585,'DE-PARA'!C:D,2,0)),"NÃO ENCONTRADO")</f>
        <v>Outras Saídas</v>
      </c>
      <c r="L19585" s="50" t="str">
        <f>VLOOKUP(K19585,'Base -Receita-Despesa'!$B:$AS,1,FALSE)</f>
        <v>Outras Saídas</v>
      </c>
    </row>
    <row r="19586" spans="1:12" x14ac:dyDescent="0.3">
      <c r="A19586" s="82" t="str">
        <f t="shared" si="612"/>
        <v>2020</v>
      </c>
      <c r="B19586" s="263" t="s">
        <v>2228</v>
      </c>
      <c r="C19586" s="264" t="s">
        <v>138</v>
      </c>
      <c r="D19586" s="74" t="str">
        <f t="shared" si="611"/>
        <v>ago/2020</v>
      </c>
      <c r="E19586" s="332">
        <v>44050</v>
      </c>
      <c r="F19586" s="285" t="s">
        <v>1261</v>
      </c>
      <c r="G19586" s="285" t="s">
        <v>2229</v>
      </c>
      <c r="H19586" s="268" t="s">
        <v>879</v>
      </c>
      <c r="I19586" s="268" t="s">
        <v>135</v>
      </c>
      <c r="J19586" s="337">
        <v>-10</v>
      </c>
      <c r="K19586" s="83" t="str">
        <f>IFERROR(IFERROR(VLOOKUP(I19586,'DE-PARA'!B:D,3,0),VLOOKUP(I19586,'DE-PARA'!C:D,2,0)),"NÃO ENCONTRADO")</f>
        <v>Outras Saídas</v>
      </c>
      <c r="L19586" s="50" t="str">
        <f>VLOOKUP(K19586,'Base -Receita-Despesa'!$B:$AS,1,FALSE)</f>
        <v>Outras Saídas</v>
      </c>
    </row>
    <row r="19587" spans="1:12" x14ac:dyDescent="0.3">
      <c r="A19587" s="82" t="str">
        <f t="shared" si="612"/>
        <v>2020</v>
      </c>
      <c r="B19587" s="263" t="s">
        <v>2228</v>
      </c>
      <c r="C19587" s="264" t="s">
        <v>138</v>
      </c>
      <c r="D19587" s="74" t="str">
        <f t="shared" si="611"/>
        <v>ago/2020</v>
      </c>
      <c r="E19587" s="332">
        <v>44053</v>
      </c>
      <c r="F19587" s="285">
        <v>47833</v>
      </c>
      <c r="G19587" s="285" t="s">
        <v>2229</v>
      </c>
      <c r="H19587" s="268" t="s">
        <v>5054</v>
      </c>
      <c r="I19587" s="268" t="s">
        <v>540</v>
      </c>
      <c r="J19587" s="337">
        <v>-90</v>
      </c>
      <c r="K19587" s="83" t="str">
        <f>IFERROR(IFERROR(VLOOKUP(I19587,'DE-PARA'!B:D,3,0),VLOOKUP(I19587,'DE-PARA'!C:D,2,0)),"NÃO ENCONTRADO")</f>
        <v>Tributos, Taxas e Contribuições</v>
      </c>
      <c r="L19587" s="50" t="str">
        <f>VLOOKUP(K19587,'Base -Receita-Despesa'!$B:$AS,1,FALSE)</f>
        <v>Tributos, Taxas e Contribuições</v>
      </c>
    </row>
    <row r="19588" spans="1:12" x14ac:dyDescent="0.3">
      <c r="A19588" s="82" t="str">
        <f t="shared" si="612"/>
        <v>2020</v>
      </c>
      <c r="B19588" s="263" t="s">
        <v>2228</v>
      </c>
      <c r="C19588" s="264" t="s">
        <v>138</v>
      </c>
      <c r="D19588" s="74" t="str">
        <f t="shared" ref="D19588:D19651" si="613">TEXT(E19588,"mmm/aaaa")</f>
        <v>ago/2020</v>
      </c>
      <c r="E19588" s="332">
        <v>44053</v>
      </c>
      <c r="F19588" s="285">
        <v>26897</v>
      </c>
      <c r="G19588" s="285" t="s">
        <v>2324</v>
      </c>
      <c r="H19588" s="268" t="s">
        <v>5273</v>
      </c>
      <c r="I19588" s="268" t="s">
        <v>2181</v>
      </c>
      <c r="J19588" s="336">
        <v>-2439.29</v>
      </c>
      <c r="K19588" s="83" t="str">
        <f>IFERROR(IFERROR(VLOOKUP(I19588,'DE-PARA'!B:D,3,0),VLOOKUP(I19588,'DE-PARA'!C:D,2,0)),"NÃO ENCONTRADO")</f>
        <v>Materiais</v>
      </c>
      <c r="L19588" s="50" t="str">
        <f>VLOOKUP(K19588,'Base -Receita-Despesa'!$B:$AS,1,FALSE)</f>
        <v>Materiais</v>
      </c>
    </row>
    <row r="19589" spans="1:12" x14ac:dyDescent="0.3">
      <c r="A19589" s="82" t="str">
        <f t="shared" si="612"/>
        <v>2020</v>
      </c>
      <c r="B19589" s="263" t="s">
        <v>2228</v>
      </c>
      <c r="C19589" s="264" t="s">
        <v>138</v>
      </c>
      <c r="D19589" s="74" t="str">
        <f t="shared" si="613"/>
        <v>ago/2020</v>
      </c>
      <c r="E19589" s="332">
        <v>44053</v>
      </c>
      <c r="F19589" s="285">
        <v>2118972068</v>
      </c>
      <c r="G19589" s="285" t="s">
        <v>2229</v>
      </c>
      <c r="H19589" s="268" t="s">
        <v>4529</v>
      </c>
      <c r="I19589" s="268" t="s">
        <v>155</v>
      </c>
      <c r="J19589" s="336">
        <v>-3268.3</v>
      </c>
      <c r="K19589" s="83" t="str">
        <f>IFERROR(IFERROR(VLOOKUP(I19589,'DE-PARA'!B:D,3,0),VLOOKUP(I19589,'DE-PARA'!C:D,2,0)),"NÃO ENCONTRADO")</f>
        <v>Concessionárias (água, luz e telefone)</v>
      </c>
      <c r="L19589" s="50" t="str">
        <f>VLOOKUP(K19589,'Base -Receita-Despesa'!$B:$AS,1,FALSE)</f>
        <v>Concessionárias (água, luz e telefone)</v>
      </c>
    </row>
    <row r="19590" spans="1:12" x14ac:dyDescent="0.3">
      <c r="A19590" s="82" t="str">
        <f t="shared" si="612"/>
        <v>2020</v>
      </c>
      <c r="B19590" s="263" t="s">
        <v>2228</v>
      </c>
      <c r="C19590" s="264" t="s">
        <v>138</v>
      </c>
      <c r="D19590" s="74" t="str">
        <f t="shared" si="613"/>
        <v>ago/2020</v>
      </c>
      <c r="E19590" s="332">
        <v>44053</v>
      </c>
      <c r="F19590" s="285">
        <v>2294</v>
      </c>
      <c r="G19590" s="285" t="s">
        <v>2229</v>
      </c>
      <c r="H19590" s="268" t="s">
        <v>5133</v>
      </c>
      <c r="I19590" s="268" t="s">
        <v>145</v>
      </c>
      <c r="J19590" s="336">
        <v>-3500</v>
      </c>
      <c r="K19590" s="83" t="str">
        <f>IFERROR(IFERROR(VLOOKUP(I19590,'DE-PARA'!B:D,3,0),VLOOKUP(I19590,'DE-PARA'!C:D,2,0)),"NÃO ENCONTRADO")</f>
        <v>Serviços</v>
      </c>
      <c r="L19590" s="50" t="str">
        <f>VLOOKUP(K19590,'Base -Receita-Despesa'!$B:$AS,1,FALSE)</f>
        <v>Serviços</v>
      </c>
    </row>
    <row r="19591" spans="1:12" x14ac:dyDescent="0.3">
      <c r="A19591" s="82" t="str">
        <f t="shared" si="612"/>
        <v>2020</v>
      </c>
      <c r="B19591" s="263" t="s">
        <v>2228</v>
      </c>
      <c r="C19591" s="264" t="s">
        <v>138</v>
      </c>
      <c r="D19591" s="74" t="str">
        <f t="shared" si="613"/>
        <v>ago/2020</v>
      </c>
      <c r="E19591" s="332">
        <v>44053</v>
      </c>
      <c r="F19591" s="285" t="s">
        <v>437</v>
      </c>
      <c r="G19591" s="285" t="s">
        <v>2229</v>
      </c>
      <c r="H19591" s="268" t="s">
        <v>5804</v>
      </c>
      <c r="I19591" s="268" t="s">
        <v>439</v>
      </c>
      <c r="J19591" s="336">
        <v>-1045</v>
      </c>
      <c r="K19591" s="83" t="str">
        <f>IFERROR(IFERROR(VLOOKUP(I19591,'DE-PARA'!B:D,3,0),VLOOKUP(I19591,'DE-PARA'!C:D,2,0)),"NÃO ENCONTRADO")</f>
        <v>Aluguéis</v>
      </c>
      <c r="L19591" s="50" t="str">
        <f>VLOOKUP(K19591,'Base -Receita-Despesa'!$B:$AS,1,FALSE)</f>
        <v>Aluguéis</v>
      </c>
    </row>
    <row r="19592" spans="1:12" x14ac:dyDescent="0.3">
      <c r="A19592" s="82" t="str">
        <f t="shared" si="612"/>
        <v>2020</v>
      </c>
      <c r="B19592" s="263" t="s">
        <v>2228</v>
      </c>
      <c r="C19592" s="264" t="s">
        <v>138</v>
      </c>
      <c r="D19592" s="74" t="str">
        <f t="shared" si="613"/>
        <v>ago/2020</v>
      </c>
      <c r="E19592" s="332">
        <v>44053</v>
      </c>
      <c r="F19592" s="285" t="s">
        <v>254</v>
      </c>
      <c r="G19592" s="285" t="s">
        <v>2229</v>
      </c>
      <c r="H19592" s="268" t="s">
        <v>5805</v>
      </c>
      <c r="I19592" s="268" t="s">
        <v>130</v>
      </c>
      <c r="J19592" s="336">
        <v>-6081.02</v>
      </c>
      <c r="K19592" s="83" t="str">
        <f>IFERROR(IFERROR(VLOOKUP(I19592,'DE-PARA'!B:D,3,0),VLOOKUP(I19592,'DE-PARA'!C:D,2,0)),"NÃO ENCONTRADO")</f>
        <v>Rescisões Trabalhistas</v>
      </c>
      <c r="L19592" s="50" t="str">
        <f>VLOOKUP(K19592,'Base -Receita-Despesa'!$B:$AS,1,FALSE)</f>
        <v>Rescisões Trabalhistas</v>
      </c>
    </row>
    <row r="19593" spans="1:12" x14ac:dyDescent="0.3">
      <c r="A19593" s="82" t="str">
        <f t="shared" si="612"/>
        <v>2020</v>
      </c>
      <c r="B19593" s="263" t="s">
        <v>2228</v>
      </c>
      <c r="C19593" s="264" t="s">
        <v>138</v>
      </c>
      <c r="D19593" s="74" t="str">
        <f t="shared" si="613"/>
        <v>ago/2020</v>
      </c>
      <c r="E19593" s="332">
        <v>44053</v>
      </c>
      <c r="F19593" s="285" t="s">
        <v>1261</v>
      </c>
      <c r="G19593" s="285" t="s">
        <v>2229</v>
      </c>
      <c r="H19593" s="268" t="s">
        <v>879</v>
      </c>
      <c r="I19593" s="268" t="s">
        <v>135</v>
      </c>
      <c r="J19593" s="337">
        <v>-10</v>
      </c>
      <c r="K19593" s="83" t="str">
        <f>IFERROR(IFERROR(VLOOKUP(I19593,'DE-PARA'!B:D,3,0),VLOOKUP(I19593,'DE-PARA'!C:D,2,0)),"NÃO ENCONTRADO")</f>
        <v>Outras Saídas</v>
      </c>
      <c r="L19593" s="50" t="str">
        <f>VLOOKUP(K19593,'Base -Receita-Despesa'!$B:$AS,1,FALSE)</f>
        <v>Outras Saídas</v>
      </c>
    </row>
    <row r="19594" spans="1:12" x14ac:dyDescent="0.3">
      <c r="A19594" s="82" t="str">
        <f t="shared" si="612"/>
        <v>2020</v>
      </c>
      <c r="B19594" s="263" t="s">
        <v>2228</v>
      </c>
      <c r="C19594" s="264" t="s">
        <v>138</v>
      </c>
      <c r="D19594" s="74" t="str">
        <f t="shared" si="613"/>
        <v>ago/2020</v>
      </c>
      <c r="E19594" s="332">
        <v>44053</v>
      </c>
      <c r="F19594" s="285" t="s">
        <v>1261</v>
      </c>
      <c r="G19594" s="285" t="s">
        <v>2229</v>
      </c>
      <c r="H19594" s="268" t="s">
        <v>879</v>
      </c>
      <c r="I19594" s="268" t="s">
        <v>135</v>
      </c>
      <c r="J19594" s="337">
        <v>-10</v>
      </c>
      <c r="K19594" s="83" t="str">
        <f>IFERROR(IFERROR(VLOOKUP(I19594,'DE-PARA'!B:D,3,0),VLOOKUP(I19594,'DE-PARA'!C:D,2,0)),"NÃO ENCONTRADO")</f>
        <v>Outras Saídas</v>
      </c>
      <c r="L19594" s="50" t="str">
        <f>VLOOKUP(K19594,'Base -Receita-Despesa'!$B:$AS,1,FALSE)</f>
        <v>Outras Saídas</v>
      </c>
    </row>
    <row r="19595" spans="1:12" x14ac:dyDescent="0.3">
      <c r="A19595" s="82" t="str">
        <f t="shared" si="612"/>
        <v>2020</v>
      </c>
      <c r="B19595" s="263" t="s">
        <v>2228</v>
      </c>
      <c r="C19595" s="264" t="s">
        <v>138</v>
      </c>
      <c r="D19595" s="74" t="str">
        <f t="shared" si="613"/>
        <v>ago/2020</v>
      </c>
      <c r="E19595" s="332">
        <v>44053</v>
      </c>
      <c r="F19595" s="285" t="s">
        <v>1070</v>
      </c>
      <c r="G19595" s="285" t="s">
        <v>2229</v>
      </c>
      <c r="H19595" s="268" t="s">
        <v>1071</v>
      </c>
      <c r="I19595" s="268" t="s">
        <v>2237</v>
      </c>
      <c r="J19595" s="336">
        <v>16443.61</v>
      </c>
      <c r="K19595" s="83" t="str">
        <f>IFERROR(IFERROR(VLOOKUP(I19595,'DE-PARA'!B:D,3,0),VLOOKUP(I19595,'DE-PARA'!C:D,2,0)),"NÃO ENCONTRADO")</f>
        <v>Entrada Conta Aplicação (+)</v>
      </c>
      <c r="L19595" s="50" t="str">
        <f>VLOOKUP(K19595,'Base -Receita-Despesa'!$B:$AS,1,FALSE)</f>
        <v>ENTRADA CONTA APLICAÇÃO (+)</v>
      </c>
    </row>
    <row r="19596" spans="1:12" x14ac:dyDescent="0.3">
      <c r="A19596" s="82" t="str">
        <f t="shared" si="612"/>
        <v>2020</v>
      </c>
      <c r="B19596" s="263" t="s">
        <v>2240</v>
      </c>
      <c r="C19596" s="264" t="s">
        <v>138</v>
      </c>
      <c r="D19596" s="74" t="str">
        <f t="shared" si="613"/>
        <v>ago/2020</v>
      </c>
      <c r="E19596" s="334">
        <v>44054</v>
      </c>
      <c r="F19596" s="285" t="s">
        <v>161</v>
      </c>
      <c r="G19596" s="285" t="s">
        <v>2229</v>
      </c>
      <c r="H19596" s="268" t="s">
        <v>161</v>
      </c>
      <c r="I19596" s="268" t="s">
        <v>2168</v>
      </c>
      <c r="J19596" s="336">
        <v>52721.15</v>
      </c>
      <c r="K19596" s="83" t="str">
        <f>IFERROR(IFERROR(VLOOKUP(I19596,'DE-PARA'!B:D,3,0),VLOOKUP(I19596,'DE-PARA'!C:D,2,0)),"NÃO ENCONTRADO")</f>
        <v>Repasses Contrato de Gestão</v>
      </c>
      <c r="L19596" s="50" t="str">
        <f>VLOOKUP(K19596,'Base -Receita-Despesa'!$B:$AS,1,FALSE)</f>
        <v>Repasses Contrato de Gestão</v>
      </c>
    </row>
    <row r="19597" spans="1:12" x14ac:dyDescent="0.3">
      <c r="A19597" s="82" t="str">
        <f t="shared" si="612"/>
        <v>2020</v>
      </c>
      <c r="B19597" s="263" t="s">
        <v>2240</v>
      </c>
      <c r="C19597" s="264" t="s">
        <v>138</v>
      </c>
      <c r="D19597" s="74" t="str">
        <f t="shared" si="613"/>
        <v>ago/2020</v>
      </c>
      <c r="E19597" s="334">
        <v>44054</v>
      </c>
      <c r="F19597" s="285" t="s">
        <v>161</v>
      </c>
      <c r="G19597" s="285" t="s">
        <v>2229</v>
      </c>
      <c r="H19597" s="268" t="s">
        <v>161</v>
      </c>
      <c r="I19597" s="268" t="s">
        <v>2168</v>
      </c>
      <c r="J19597" s="336">
        <v>1618989.97</v>
      </c>
      <c r="K19597" s="83" t="str">
        <f>IFERROR(IFERROR(VLOOKUP(I19597,'DE-PARA'!B:D,3,0),VLOOKUP(I19597,'DE-PARA'!C:D,2,0)),"NÃO ENCONTRADO")</f>
        <v>Repasses Contrato de Gestão</v>
      </c>
      <c r="L19597" s="50" t="str">
        <f>VLOOKUP(K19597,'Base -Receita-Despesa'!$B:$AS,1,FALSE)</f>
        <v>Repasses Contrato de Gestão</v>
      </c>
    </row>
    <row r="19598" spans="1:12" x14ac:dyDescent="0.3">
      <c r="A19598" s="82" t="str">
        <f t="shared" si="612"/>
        <v>2020</v>
      </c>
      <c r="B19598" s="263" t="s">
        <v>2240</v>
      </c>
      <c r="C19598" s="264" t="s">
        <v>138</v>
      </c>
      <c r="D19598" s="74" t="str">
        <f t="shared" si="613"/>
        <v>ago/2020</v>
      </c>
      <c r="E19598" s="334">
        <v>44054</v>
      </c>
      <c r="F19598" s="285" t="s">
        <v>5127</v>
      </c>
      <c r="G19598" s="285" t="s">
        <v>2229</v>
      </c>
      <c r="H19598" s="268" t="s">
        <v>2251</v>
      </c>
      <c r="I19598" s="268" t="s">
        <v>126</v>
      </c>
      <c r="J19598" s="336">
        <v>-500000</v>
      </c>
      <c r="K19598" s="83" t="str">
        <f>IFERROR(IFERROR(VLOOKUP(I19598,'DE-PARA'!B:D,3,0),VLOOKUP(I19598,'DE-PARA'!C:D,2,0)),"NÃO ENCONTRADO")</f>
        <v>TEV – Transferências Entre Contas (Entradas)</v>
      </c>
      <c r="L19598" s="50" t="str">
        <f>VLOOKUP(K19598,'Base -Receita-Despesa'!$B:$AS,1,FALSE)</f>
        <v>TEV – Transferências Entre Contas (Entradas)</v>
      </c>
    </row>
    <row r="19599" spans="1:12" x14ac:dyDescent="0.3">
      <c r="A19599" s="82" t="str">
        <f t="shared" si="612"/>
        <v>2020</v>
      </c>
      <c r="B19599" s="263" t="s">
        <v>2228</v>
      </c>
      <c r="C19599" s="264" t="s">
        <v>138</v>
      </c>
      <c r="D19599" s="74" t="str">
        <f t="shared" si="613"/>
        <v>ago/2020</v>
      </c>
      <c r="E19599" s="334">
        <v>44054</v>
      </c>
      <c r="F19599" s="285" t="s">
        <v>5127</v>
      </c>
      <c r="G19599" s="285" t="s">
        <v>2229</v>
      </c>
      <c r="H19599" s="268" t="s">
        <v>2251</v>
      </c>
      <c r="I19599" s="268" t="s">
        <v>126</v>
      </c>
      <c r="J19599" s="336">
        <v>500000</v>
      </c>
      <c r="K19599" s="83" t="str">
        <f>IFERROR(IFERROR(VLOOKUP(I19599,'DE-PARA'!B:D,3,0),VLOOKUP(I19599,'DE-PARA'!C:D,2,0)),"NÃO ENCONTRADO")</f>
        <v>TEV – Transferências Entre Contas (Entradas)</v>
      </c>
      <c r="L19599" s="50" t="str">
        <f>VLOOKUP(K19599,'Base -Receita-Despesa'!$B:$AS,1,FALSE)</f>
        <v>TEV – Transferências Entre Contas (Entradas)</v>
      </c>
    </row>
    <row r="19600" spans="1:12" x14ac:dyDescent="0.3">
      <c r="A19600" s="82" t="str">
        <f t="shared" si="612"/>
        <v>2020</v>
      </c>
      <c r="B19600" s="263" t="s">
        <v>2228</v>
      </c>
      <c r="C19600" s="264" t="s">
        <v>138</v>
      </c>
      <c r="D19600" s="74" t="str">
        <f t="shared" si="613"/>
        <v>ago/2020</v>
      </c>
      <c r="E19600" s="334">
        <v>44054</v>
      </c>
      <c r="F19600" s="285">
        <v>80</v>
      </c>
      <c r="G19600" s="285" t="s">
        <v>2229</v>
      </c>
      <c r="H19600" s="268" t="s">
        <v>5806</v>
      </c>
      <c r="I19600" s="268" t="s">
        <v>118</v>
      </c>
      <c r="J19600" s="336">
        <v>-131563.48000000001</v>
      </c>
      <c r="K19600" s="83" t="str">
        <f>IFERROR(IFERROR(VLOOKUP(I19600,'DE-PARA'!B:D,3,0),VLOOKUP(I19600,'DE-PARA'!C:D,2,0)),"NÃO ENCONTRADO")</f>
        <v>Serviços</v>
      </c>
      <c r="L19600" s="50" t="str">
        <f>VLOOKUP(K19600,'Base -Receita-Despesa'!$B:$AS,1,FALSE)</f>
        <v>Serviços</v>
      </c>
    </row>
    <row r="19601" spans="1:12" x14ac:dyDescent="0.3">
      <c r="A19601" s="82" t="str">
        <f t="shared" si="612"/>
        <v>2020</v>
      </c>
      <c r="B19601" s="263" t="s">
        <v>2228</v>
      </c>
      <c r="C19601" s="264" t="s">
        <v>138</v>
      </c>
      <c r="D19601" s="74" t="str">
        <f t="shared" si="613"/>
        <v>ago/2020</v>
      </c>
      <c r="E19601" s="334">
        <v>44054</v>
      </c>
      <c r="F19601" s="285" t="s">
        <v>1261</v>
      </c>
      <c r="G19601" s="285" t="s">
        <v>2229</v>
      </c>
      <c r="H19601" s="268" t="s">
        <v>879</v>
      </c>
      <c r="I19601" s="268" t="s">
        <v>135</v>
      </c>
      <c r="J19601" s="337">
        <v>-10</v>
      </c>
      <c r="K19601" s="83" t="str">
        <f>IFERROR(IFERROR(VLOOKUP(I19601,'DE-PARA'!B:D,3,0),VLOOKUP(I19601,'DE-PARA'!C:D,2,0)),"NÃO ENCONTRADO")</f>
        <v>Outras Saídas</v>
      </c>
      <c r="L19601" s="50" t="str">
        <f>VLOOKUP(K19601,'Base -Receita-Despesa'!$B:$AS,1,FALSE)</f>
        <v>Outras Saídas</v>
      </c>
    </row>
    <row r="19602" spans="1:12" x14ac:dyDescent="0.3">
      <c r="A19602" s="82" t="str">
        <f t="shared" si="612"/>
        <v>2020</v>
      </c>
      <c r="B19602" s="263" t="s">
        <v>2228</v>
      </c>
      <c r="C19602" s="264" t="s">
        <v>138</v>
      </c>
      <c r="D19602" s="74" t="str">
        <f t="shared" si="613"/>
        <v>ago/2020</v>
      </c>
      <c r="E19602" s="334">
        <v>44054</v>
      </c>
      <c r="F19602" s="285" t="s">
        <v>1261</v>
      </c>
      <c r="G19602" s="285" t="s">
        <v>2229</v>
      </c>
      <c r="H19602" s="268" t="s">
        <v>262</v>
      </c>
      <c r="I19602" s="268" t="s">
        <v>135</v>
      </c>
      <c r="J19602" s="337">
        <v>-13.53</v>
      </c>
      <c r="K19602" s="83" t="str">
        <f>IFERROR(IFERROR(VLOOKUP(I19602,'DE-PARA'!B:D,3,0),VLOOKUP(I19602,'DE-PARA'!C:D,2,0)),"NÃO ENCONTRADO")</f>
        <v>Outras Saídas</v>
      </c>
      <c r="L19602" s="50" t="str">
        <f>VLOOKUP(K19602,'Base -Receita-Despesa'!$B:$AS,1,FALSE)</f>
        <v>Outras Saídas</v>
      </c>
    </row>
    <row r="19603" spans="1:12" x14ac:dyDescent="0.3">
      <c r="A19603" s="82" t="str">
        <f t="shared" si="612"/>
        <v>2020</v>
      </c>
      <c r="B19603" s="263" t="s">
        <v>2228</v>
      </c>
      <c r="C19603" s="264" t="s">
        <v>138</v>
      </c>
      <c r="D19603" s="74" t="str">
        <f t="shared" si="613"/>
        <v>ago/2020</v>
      </c>
      <c r="E19603" s="332">
        <v>44055</v>
      </c>
      <c r="F19603" s="285">
        <v>291</v>
      </c>
      <c r="G19603" s="285" t="s">
        <v>2229</v>
      </c>
      <c r="H19603" s="268" t="s">
        <v>5770</v>
      </c>
      <c r="I19603" s="268" t="s">
        <v>2189</v>
      </c>
      <c r="J19603" s="337">
        <v>-753.95</v>
      </c>
      <c r="K19603" s="83" t="str">
        <f>IFERROR(IFERROR(VLOOKUP(I19603,'DE-PARA'!B:D,3,0),VLOOKUP(I19603,'DE-PARA'!C:D,2,0)),"NÃO ENCONTRADO")</f>
        <v>Materiais</v>
      </c>
      <c r="L19603" s="50" t="str">
        <f>VLOOKUP(K19603,'Base -Receita-Despesa'!$B:$AS,1,FALSE)</f>
        <v>Materiais</v>
      </c>
    </row>
    <row r="19604" spans="1:12" x14ac:dyDescent="0.3">
      <c r="A19604" s="82" t="str">
        <f t="shared" si="612"/>
        <v>2020</v>
      </c>
      <c r="B19604" s="263" t="s">
        <v>2228</v>
      </c>
      <c r="C19604" s="264" t="s">
        <v>138</v>
      </c>
      <c r="D19604" s="74" t="str">
        <f t="shared" si="613"/>
        <v>ago/2020</v>
      </c>
      <c r="E19604" s="332">
        <v>44055</v>
      </c>
      <c r="F19604" s="285" t="s">
        <v>5807</v>
      </c>
      <c r="G19604" s="285" t="s">
        <v>2229</v>
      </c>
      <c r="H19604" s="268" t="s">
        <v>1044</v>
      </c>
      <c r="I19604" s="268" t="s">
        <v>2214</v>
      </c>
      <c r="J19604" s="337">
        <v>-600</v>
      </c>
      <c r="K19604" s="83" t="str">
        <f>IFERROR(IFERROR(VLOOKUP(I19604,'DE-PARA'!B:D,3,0),VLOOKUP(I19604,'DE-PARA'!C:D,2,0)),"NÃO ENCONTRADO")</f>
        <v>Outras Saídas</v>
      </c>
      <c r="L19604" s="50" t="str">
        <f>VLOOKUP(K19604,'Base -Receita-Despesa'!$B:$AS,1,FALSE)</f>
        <v>Outras Saídas</v>
      </c>
    </row>
    <row r="19605" spans="1:12" x14ac:dyDescent="0.3">
      <c r="A19605" s="82" t="str">
        <f t="shared" si="612"/>
        <v>2020</v>
      </c>
      <c r="B19605" s="263" t="s">
        <v>2228</v>
      </c>
      <c r="C19605" s="264" t="s">
        <v>138</v>
      </c>
      <c r="D19605" s="74" t="str">
        <f t="shared" si="613"/>
        <v>ago/2020</v>
      </c>
      <c r="E19605" s="332">
        <v>44055</v>
      </c>
      <c r="F19605" s="285" t="s">
        <v>5807</v>
      </c>
      <c r="G19605" s="285" t="s">
        <v>2229</v>
      </c>
      <c r="H19605" s="268" t="s">
        <v>837</v>
      </c>
      <c r="I19605" s="268" t="s">
        <v>2214</v>
      </c>
      <c r="J19605" s="337">
        <v>-119.07</v>
      </c>
      <c r="K19605" s="83" t="str">
        <f>IFERROR(IFERROR(VLOOKUP(I19605,'DE-PARA'!B:D,3,0),VLOOKUP(I19605,'DE-PARA'!C:D,2,0)),"NÃO ENCONTRADO")</f>
        <v>Outras Saídas</v>
      </c>
      <c r="L19605" s="50" t="str">
        <f>VLOOKUP(K19605,'Base -Receita-Despesa'!$B:$AS,1,FALSE)</f>
        <v>Outras Saídas</v>
      </c>
    </row>
    <row r="19606" spans="1:12" x14ac:dyDescent="0.3">
      <c r="A19606" s="82" t="str">
        <f t="shared" si="612"/>
        <v>2020</v>
      </c>
      <c r="B19606" s="263" t="s">
        <v>2228</v>
      </c>
      <c r="C19606" s="264" t="s">
        <v>138</v>
      </c>
      <c r="D19606" s="74" t="str">
        <f t="shared" si="613"/>
        <v>ago/2020</v>
      </c>
      <c r="E19606" s="332">
        <v>44055</v>
      </c>
      <c r="F19606" s="285" t="s">
        <v>5807</v>
      </c>
      <c r="G19606" s="285" t="s">
        <v>2229</v>
      </c>
      <c r="H19606" s="268" t="s">
        <v>837</v>
      </c>
      <c r="I19606" s="268" t="s">
        <v>2214</v>
      </c>
      <c r="J19606" s="337">
        <v>-120.55</v>
      </c>
      <c r="K19606" s="83" t="str">
        <f>IFERROR(IFERROR(VLOOKUP(I19606,'DE-PARA'!B:D,3,0),VLOOKUP(I19606,'DE-PARA'!C:D,2,0)),"NÃO ENCONTRADO")</f>
        <v>Outras Saídas</v>
      </c>
      <c r="L19606" s="50" t="str">
        <f>VLOOKUP(K19606,'Base -Receita-Despesa'!$B:$AS,1,FALSE)</f>
        <v>Outras Saídas</v>
      </c>
    </row>
    <row r="19607" spans="1:12" x14ac:dyDescent="0.3">
      <c r="A19607" s="82" t="str">
        <f t="shared" si="612"/>
        <v>2020</v>
      </c>
      <c r="B19607" s="263" t="s">
        <v>2228</v>
      </c>
      <c r="C19607" s="264" t="s">
        <v>138</v>
      </c>
      <c r="D19607" s="74" t="str">
        <f t="shared" si="613"/>
        <v>ago/2020</v>
      </c>
      <c r="E19607" s="332">
        <v>44055</v>
      </c>
      <c r="F19607" s="285">
        <v>211</v>
      </c>
      <c r="G19607" s="285" t="s">
        <v>2284</v>
      </c>
      <c r="H19607" s="268" t="s">
        <v>5666</v>
      </c>
      <c r="I19607" s="268" t="s">
        <v>2190</v>
      </c>
      <c r="J19607" s="337">
        <v>-846.1</v>
      </c>
      <c r="K19607" s="83" t="str">
        <f>IFERROR(IFERROR(VLOOKUP(I19607,'DE-PARA'!B:D,3,0),VLOOKUP(I19607,'DE-PARA'!C:D,2,0)),"NÃO ENCONTRADO")</f>
        <v>Materiais</v>
      </c>
      <c r="L19607" s="50" t="str">
        <f>VLOOKUP(K19607,'Base -Receita-Despesa'!$B:$AS,1,FALSE)</f>
        <v>Materiais</v>
      </c>
    </row>
    <row r="19608" spans="1:12" x14ac:dyDescent="0.3">
      <c r="A19608" s="82" t="str">
        <f t="shared" si="612"/>
        <v>2020</v>
      </c>
      <c r="B19608" s="263" t="s">
        <v>2228</v>
      </c>
      <c r="C19608" s="264" t="s">
        <v>138</v>
      </c>
      <c r="D19608" s="74" t="str">
        <f t="shared" si="613"/>
        <v>ago/2020</v>
      </c>
      <c r="E19608" s="332">
        <v>44056</v>
      </c>
      <c r="F19608" s="285">
        <v>4721</v>
      </c>
      <c r="G19608" s="285" t="s">
        <v>2229</v>
      </c>
      <c r="H19608" s="268" t="s">
        <v>2231</v>
      </c>
      <c r="I19608" s="268" t="s">
        <v>2185</v>
      </c>
      <c r="J19608" s="336">
        <v>-2792.39</v>
      </c>
      <c r="K19608" s="83" t="str">
        <f>IFERROR(IFERROR(VLOOKUP(I19608,'DE-PARA'!B:D,3,0),VLOOKUP(I19608,'DE-PARA'!C:D,2,0)),"NÃO ENCONTRADO")</f>
        <v>Materiais</v>
      </c>
      <c r="L19608" s="50" t="str">
        <f>VLOOKUP(K19608,'Base -Receita-Despesa'!$B:$AS,1,FALSE)</f>
        <v>Materiais</v>
      </c>
    </row>
    <row r="19609" spans="1:12" x14ac:dyDescent="0.3">
      <c r="A19609" s="82" t="str">
        <f t="shared" si="612"/>
        <v>2020</v>
      </c>
      <c r="B19609" s="263" t="s">
        <v>2228</v>
      </c>
      <c r="C19609" s="264" t="s">
        <v>138</v>
      </c>
      <c r="D19609" s="74" t="str">
        <f t="shared" si="613"/>
        <v>ago/2020</v>
      </c>
      <c r="E19609" s="332">
        <v>44056</v>
      </c>
      <c r="F19609" s="285">
        <v>76964</v>
      </c>
      <c r="G19609" s="285" t="s">
        <v>2229</v>
      </c>
      <c r="H19609" s="268" t="s">
        <v>5763</v>
      </c>
      <c r="I19609" s="268" t="s">
        <v>2183</v>
      </c>
      <c r="J19609" s="336">
        <v>-9687.06</v>
      </c>
      <c r="K19609" s="83" t="str">
        <f>IFERROR(IFERROR(VLOOKUP(I19609,'DE-PARA'!B:D,3,0),VLOOKUP(I19609,'DE-PARA'!C:D,2,0)),"NÃO ENCONTRADO")</f>
        <v>Materiais</v>
      </c>
      <c r="L19609" s="50" t="str">
        <f>VLOOKUP(K19609,'Base -Receita-Despesa'!$B:$AS,1,FALSE)</f>
        <v>Materiais</v>
      </c>
    </row>
    <row r="19610" spans="1:12" x14ac:dyDescent="0.3">
      <c r="A19610" s="82" t="str">
        <f t="shared" si="612"/>
        <v>2020</v>
      </c>
      <c r="B19610" s="263" t="s">
        <v>2228</v>
      </c>
      <c r="C19610" s="264" t="s">
        <v>138</v>
      </c>
      <c r="D19610" s="74" t="str">
        <f t="shared" si="613"/>
        <v>ago/2020</v>
      </c>
      <c r="E19610" s="332">
        <v>44056</v>
      </c>
      <c r="F19610" s="285">
        <v>42175</v>
      </c>
      <c r="G19610" s="285" t="s">
        <v>2229</v>
      </c>
      <c r="H19610" s="268" t="s">
        <v>2231</v>
      </c>
      <c r="I19610" s="268" t="s">
        <v>2206</v>
      </c>
      <c r="J19610" s="337">
        <v>-975.61</v>
      </c>
      <c r="K19610" s="83" t="str">
        <f>IFERROR(IFERROR(VLOOKUP(I19610,'DE-PARA'!B:D,3,0),VLOOKUP(I19610,'DE-PARA'!C:D,2,0)),"NÃO ENCONTRADO")</f>
        <v>Serviços</v>
      </c>
      <c r="L19610" s="50" t="str">
        <f>VLOOKUP(K19610,'Base -Receita-Despesa'!$B:$AS,1,FALSE)</f>
        <v>Serviços</v>
      </c>
    </row>
    <row r="19611" spans="1:12" x14ac:dyDescent="0.3">
      <c r="A19611" s="82" t="str">
        <f t="shared" si="612"/>
        <v>2020</v>
      </c>
      <c r="B19611" s="263" t="s">
        <v>2228</v>
      </c>
      <c r="C19611" s="264" t="s">
        <v>138</v>
      </c>
      <c r="D19611" s="74" t="str">
        <f t="shared" si="613"/>
        <v>ago/2020</v>
      </c>
      <c r="E19611" s="332">
        <v>44056</v>
      </c>
      <c r="F19611" s="285">
        <v>58307</v>
      </c>
      <c r="G19611" s="285" t="s">
        <v>2229</v>
      </c>
      <c r="H19611" s="268" t="s">
        <v>5306</v>
      </c>
      <c r="I19611" s="268" t="s">
        <v>2188</v>
      </c>
      <c r="J19611" s="336">
        <v>-2748.3</v>
      </c>
      <c r="K19611" s="83" t="str">
        <f>IFERROR(IFERROR(VLOOKUP(I19611,'DE-PARA'!B:D,3,0),VLOOKUP(I19611,'DE-PARA'!C:D,2,0)),"NÃO ENCONTRADO")</f>
        <v>Materiais</v>
      </c>
      <c r="L19611" s="50" t="str">
        <f>VLOOKUP(K19611,'Base -Receita-Despesa'!$B:$AS,1,FALSE)</f>
        <v>Materiais</v>
      </c>
    </row>
    <row r="19612" spans="1:12" x14ac:dyDescent="0.3">
      <c r="A19612" s="82" t="str">
        <f t="shared" si="612"/>
        <v>2020</v>
      </c>
      <c r="B19612" s="263" t="s">
        <v>2228</v>
      </c>
      <c r="C19612" s="264" t="s">
        <v>138</v>
      </c>
      <c r="D19612" s="74" t="str">
        <f t="shared" si="613"/>
        <v>ago/2020</v>
      </c>
      <c r="E19612" s="332">
        <v>44056</v>
      </c>
      <c r="F19612" s="285" t="s">
        <v>4619</v>
      </c>
      <c r="G19612" s="285" t="s">
        <v>2229</v>
      </c>
      <c r="H19612" s="268" t="s">
        <v>5808</v>
      </c>
      <c r="I19612" s="268" t="s">
        <v>2170</v>
      </c>
      <c r="J19612" s="336">
        <v>-80789.009999999995</v>
      </c>
      <c r="K19612" s="83" t="str">
        <f>IFERROR(IFERROR(VLOOKUP(I19612,'DE-PARA'!B:D,3,0),VLOOKUP(I19612,'DE-PARA'!C:D,2,0)),"NÃO ENCONTRADO")</f>
        <v>Reembolso de Rateios(-)</v>
      </c>
      <c r="L19612" s="50" t="str">
        <f>VLOOKUP(K19612,'Base -Receita-Despesa'!$B:$AS,1,FALSE)</f>
        <v>Reembolso de Rateios(-)</v>
      </c>
    </row>
    <row r="19613" spans="1:12" x14ac:dyDescent="0.3">
      <c r="A19613" s="82" t="str">
        <f t="shared" si="612"/>
        <v>2020</v>
      </c>
      <c r="B19613" s="263" t="s">
        <v>2228</v>
      </c>
      <c r="C19613" s="264" t="s">
        <v>138</v>
      </c>
      <c r="D19613" s="74" t="str">
        <f t="shared" si="613"/>
        <v>ago/2020</v>
      </c>
      <c r="E19613" s="332">
        <v>44056</v>
      </c>
      <c r="F19613" s="285" t="s">
        <v>1261</v>
      </c>
      <c r="G19613" s="285" t="s">
        <v>2229</v>
      </c>
      <c r="H19613" s="268" t="s">
        <v>879</v>
      </c>
      <c r="I19613" s="268" t="s">
        <v>135</v>
      </c>
      <c r="J19613" s="337">
        <v>-10</v>
      </c>
      <c r="K19613" s="83" t="str">
        <f>IFERROR(IFERROR(VLOOKUP(I19613,'DE-PARA'!B:D,3,0),VLOOKUP(I19613,'DE-PARA'!C:D,2,0)),"NÃO ENCONTRADO")</f>
        <v>Outras Saídas</v>
      </c>
      <c r="L19613" s="50" t="str">
        <f>VLOOKUP(K19613,'Base -Receita-Despesa'!$B:$AS,1,FALSE)</f>
        <v>Outras Saídas</v>
      </c>
    </row>
    <row r="19614" spans="1:12" x14ac:dyDescent="0.3">
      <c r="A19614" s="82" t="str">
        <f t="shared" si="612"/>
        <v>2020</v>
      </c>
      <c r="B19614" s="263" t="s">
        <v>2228</v>
      </c>
      <c r="C19614" s="264" t="s">
        <v>138</v>
      </c>
      <c r="D19614" s="74" t="str">
        <f t="shared" si="613"/>
        <v>ago/2020</v>
      </c>
      <c r="E19614" s="332">
        <v>44057</v>
      </c>
      <c r="F19614" s="285">
        <v>1909</v>
      </c>
      <c r="G19614" s="285" t="s">
        <v>2229</v>
      </c>
      <c r="H19614" s="268" t="s">
        <v>5275</v>
      </c>
      <c r="I19614" s="268" t="s">
        <v>157</v>
      </c>
      <c r="J19614" s="336">
        <v>-9860.26</v>
      </c>
      <c r="K19614" s="83" t="str">
        <f>IFERROR(IFERROR(VLOOKUP(I19614,'DE-PARA'!B:D,3,0),VLOOKUP(I19614,'DE-PARA'!C:D,2,0)),"NÃO ENCONTRADO")</f>
        <v>Materiais</v>
      </c>
      <c r="L19614" s="50" t="str">
        <f>VLOOKUP(K19614,'Base -Receita-Despesa'!$B:$AS,1,FALSE)</f>
        <v>Materiais</v>
      </c>
    </row>
    <row r="19615" spans="1:12" x14ac:dyDescent="0.3">
      <c r="A19615" s="82" t="str">
        <f t="shared" si="612"/>
        <v>2020</v>
      </c>
      <c r="B19615" s="263" t="s">
        <v>2228</v>
      </c>
      <c r="C19615" s="264" t="s">
        <v>138</v>
      </c>
      <c r="D19615" s="74" t="str">
        <f t="shared" si="613"/>
        <v>ago/2020</v>
      </c>
      <c r="E19615" s="332">
        <v>44057</v>
      </c>
      <c r="F19615" s="285">
        <v>1907</v>
      </c>
      <c r="G19615" s="285" t="s">
        <v>2229</v>
      </c>
      <c r="H19615" s="268" t="s">
        <v>5275</v>
      </c>
      <c r="I19615" s="268" t="s">
        <v>157</v>
      </c>
      <c r="J19615" s="336">
        <v>-2409.9899999999998</v>
      </c>
      <c r="K19615" s="83" t="str">
        <f>IFERROR(IFERROR(VLOOKUP(I19615,'DE-PARA'!B:D,3,0),VLOOKUP(I19615,'DE-PARA'!C:D,2,0)),"NÃO ENCONTRADO")</f>
        <v>Materiais</v>
      </c>
      <c r="L19615" s="50" t="str">
        <f>VLOOKUP(K19615,'Base -Receita-Despesa'!$B:$AS,1,FALSE)</f>
        <v>Materiais</v>
      </c>
    </row>
    <row r="19616" spans="1:12" x14ac:dyDescent="0.3">
      <c r="A19616" s="82" t="str">
        <f t="shared" si="612"/>
        <v>2020</v>
      </c>
      <c r="B19616" s="263" t="s">
        <v>2228</v>
      </c>
      <c r="C19616" s="264" t="s">
        <v>138</v>
      </c>
      <c r="D19616" s="74" t="str">
        <f t="shared" si="613"/>
        <v>ago/2020</v>
      </c>
      <c r="E19616" s="332">
        <v>44057</v>
      </c>
      <c r="F19616" s="285">
        <v>1910</v>
      </c>
      <c r="G19616" s="285" t="s">
        <v>2229</v>
      </c>
      <c r="H19616" s="268" t="s">
        <v>5275</v>
      </c>
      <c r="I19616" s="268" t="s">
        <v>157</v>
      </c>
      <c r="J19616" s="336">
        <v>-5379.95</v>
      </c>
      <c r="K19616" s="83" t="str">
        <f>IFERROR(IFERROR(VLOOKUP(I19616,'DE-PARA'!B:D,3,0),VLOOKUP(I19616,'DE-PARA'!C:D,2,0)),"NÃO ENCONTRADO")</f>
        <v>Materiais</v>
      </c>
      <c r="L19616" s="50" t="str">
        <f>VLOOKUP(K19616,'Base -Receita-Despesa'!$B:$AS,1,FALSE)</f>
        <v>Materiais</v>
      </c>
    </row>
    <row r="19617" spans="1:12" x14ac:dyDescent="0.3">
      <c r="A19617" s="82" t="str">
        <f t="shared" si="612"/>
        <v>2020</v>
      </c>
      <c r="B19617" s="263" t="s">
        <v>2228</v>
      </c>
      <c r="C19617" s="264" t="s">
        <v>138</v>
      </c>
      <c r="D19617" s="74" t="str">
        <f t="shared" si="613"/>
        <v>ago/2020</v>
      </c>
      <c r="E19617" s="332">
        <v>44057</v>
      </c>
      <c r="F19617" s="285">
        <v>1911</v>
      </c>
      <c r="G19617" s="285" t="s">
        <v>2229</v>
      </c>
      <c r="H19617" s="268" t="s">
        <v>5275</v>
      </c>
      <c r="I19617" s="268" t="s">
        <v>157</v>
      </c>
      <c r="J19617" s="336">
        <v>-3147.37</v>
      </c>
      <c r="K19617" s="83" t="str">
        <f>IFERROR(IFERROR(VLOOKUP(I19617,'DE-PARA'!B:D,3,0),VLOOKUP(I19617,'DE-PARA'!C:D,2,0)),"NÃO ENCONTRADO")</f>
        <v>Materiais</v>
      </c>
      <c r="L19617" s="50" t="str">
        <f>VLOOKUP(K19617,'Base -Receita-Despesa'!$B:$AS,1,FALSE)</f>
        <v>Materiais</v>
      </c>
    </row>
    <row r="19618" spans="1:12" x14ac:dyDescent="0.3">
      <c r="A19618" s="82" t="str">
        <f t="shared" si="612"/>
        <v>2020</v>
      </c>
      <c r="B19618" s="263" t="s">
        <v>2228</v>
      </c>
      <c r="C19618" s="264" t="s">
        <v>138</v>
      </c>
      <c r="D19618" s="74" t="str">
        <f t="shared" si="613"/>
        <v>ago/2020</v>
      </c>
      <c r="E19618" s="332">
        <v>44057</v>
      </c>
      <c r="F19618" s="285">
        <v>18</v>
      </c>
      <c r="G19618" s="285" t="s">
        <v>2229</v>
      </c>
      <c r="H19618" s="268" t="s">
        <v>5049</v>
      </c>
      <c r="I19618" s="268" t="s">
        <v>2176</v>
      </c>
      <c r="J19618" s="336">
        <v>-131575.35</v>
      </c>
      <c r="K19618" s="83" t="str">
        <f>IFERROR(IFERROR(VLOOKUP(I19618,'DE-PARA'!B:D,3,0),VLOOKUP(I19618,'DE-PARA'!C:D,2,0)),"NÃO ENCONTRADO")</f>
        <v>Pessoal</v>
      </c>
      <c r="L19618" s="50" t="str">
        <f>VLOOKUP(K19618,'Base -Receita-Despesa'!$B:$AS,1,FALSE)</f>
        <v>Pessoal</v>
      </c>
    </row>
    <row r="19619" spans="1:12" x14ac:dyDescent="0.3">
      <c r="A19619" s="82" t="str">
        <f t="shared" si="612"/>
        <v>2020</v>
      </c>
      <c r="B19619" s="263" t="s">
        <v>2228</v>
      </c>
      <c r="C19619" s="264" t="s">
        <v>138</v>
      </c>
      <c r="D19619" s="74" t="str">
        <f t="shared" si="613"/>
        <v>ago/2020</v>
      </c>
      <c r="E19619" s="332">
        <v>44057</v>
      </c>
      <c r="F19619" s="285">
        <v>10020</v>
      </c>
      <c r="G19619" s="285" t="s">
        <v>2229</v>
      </c>
      <c r="H19619" s="268" t="s">
        <v>5274</v>
      </c>
      <c r="I19619" s="268" t="s">
        <v>2188</v>
      </c>
      <c r="J19619" s="337">
        <v>-318.18</v>
      </c>
      <c r="K19619" s="83" t="str">
        <f>IFERROR(IFERROR(VLOOKUP(I19619,'DE-PARA'!B:D,3,0),VLOOKUP(I19619,'DE-PARA'!C:D,2,0)),"NÃO ENCONTRADO")</f>
        <v>Materiais</v>
      </c>
      <c r="L19619" s="50" t="str">
        <f>VLOOKUP(K19619,'Base -Receita-Despesa'!$B:$AS,1,FALSE)</f>
        <v>Materiais</v>
      </c>
    </row>
    <row r="19620" spans="1:12" x14ac:dyDescent="0.3">
      <c r="A19620" s="82" t="str">
        <f t="shared" si="612"/>
        <v>2020</v>
      </c>
      <c r="B19620" s="263" t="s">
        <v>2228</v>
      </c>
      <c r="C19620" s="264" t="s">
        <v>138</v>
      </c>
      <c r="D19620" s="74" t="str">
        <f t="shared" si="613"/>
        <v>ago/2020</v>
      </c>
      <c r="E19620" s="332">
        <v>44057</v>
      </c>
      <c r="F19620" s="285" t="s">
        <v>1261</v>
      </c>
      <c r="G19620" s="285" t="s">
        <v>2229</v>
      </c>
      <c r="H19620" s="268" t="s">
        <v>879</v>
      </c>
      <c r="I19620" s="268" t="s">
        <v>135</v>
      </c>
      <c r="J19620" s="337">
        <v>-10</v>
      </c>
      <c r="K19620" s="83" t="str">
        <f>IFERROR(IFERROR(VLOOKUP(I19620,'DE-PARA'!B:D,3,0),VLOOKUP(I19620,'DE-PARA'!C:D,2,0)),"NÃO ENCONTRADO")</f>
        <v>Outras Saídas</v>
      </c>
      <c r="L19620" s="50" t="str">
        <f>VLOOKUP(K19620,'Base -Receita-Despesa'!$B:$AS,1,FALSE)</f>
        <v>Outras Saídas</v>
      </c>
    </row>
    <row r="19621" spans="1:12" x14ac:dyDescent="0.3">
      <c r="A19621" s="82" t="str">
        <f t="shared" si="612"/>
        <v>2020</v>
      </c>
      <c r="B19621" s="263" t="s">
        <v>2228</v>
      </c>
      <c r="C19621" s="264" t="s">
        <v>138</v>
      </c>
      <c r="D19621" s="74" t="str">
        <f t="shared" si="613"/>
        <v>ago/2020</v>
      </c>
      <c r="E19621" s="332">
        <v>44057</v>
      </c>
      <c r="F19621" s="285" t="s">
        <v>1261</v>
      </c>
      <c r="G19621" s="285" t="s">
        <v>2229</v>
      </c>
      <c r="H19621" s="268" t="s">
        <v>879</v>
      </c>
      <c r="I19621" s="268" t="s">
        <v>135</v>
      </c>
      <c r="J19621" s="337">
        <v>-10</v>
      </c>
      <c r="K19621" s="83" t="str">
        <f>IFERROR(IFERROR(VLOOKUP(I19621,'DE-PARA'!B:D,3,0),VLOOKUP(I19621,'DE-PARA'!C:D,2,0)),"NÃO ENCONTRADO")</f>
        <v>Outras Saídas</v>
      </c>
      <c r="L19621" s="50" t="str">
        <f>VLOOKUP(K19621,'Base -Receita-Despesa'!$B:$AS,1,FALSE)</f>
        <v>Outras Saídas</v>
      </c>
    </row>
    <row r="19622" spans="1:12" x14ac:dyDescent="0.3">
      <c r="A19622" s="82" t="str">
        <f t="shared" si="612"/>
        <v>2020</v>
      </c>
      <c r="B19622" s="263" t="s">
        <v>2240</v>
      </c>
      <c r="C19622" s="264" t="s">
        <v>138</v>
      </c>
      <c r="D19622" s="74" t="str">
        <f t="shared" si="613"/>
        <v>ago/2020</v>
      </c>
      <c r="E19622" s="332">
        <v>44060</v>
      </c>
      <c r="F19622" s="285" t="s">
        <v>5127</v>
      </c>
      <c r="G19622" s="285" t="s">
        <v>2229</v>
      </c>
      <c r="H19622" s="268" t="s">
        <v>2251</v>
      </c>
      <c r="I19622" s="268" t="s">
        <v>126</v>
      </c>
      <c r="J19622" s="336">
        <v>-500000</v>
      </c>
      <c r="K19622" s="83" t="str">
        <f>IFERROR(IFERROR(VLOOKUP(I19622,'DE-PARA'!B:D,3,0),VLOOKUP(I19622,'DE-PARA'!C:D,2,0)),"NÃO ENCONTRADO")</f>
        <v>TEV – Transferências Entre Contas (Entradas)</v>
      </c>
      <c r="L19622" s="50" t="str">
        <f>VLOOKUP(K19622,'Base -Receita-Despesa'!$B:$AS,1,FALSE)</f>
        <v>TEV – Transferências Entre Contas (Entradas)</v>
      </c>
    </row>
    <row r="19623" spans="1:12" x14ac:dyDescent="0.3">
      <c r="A19623" s="82" t="str">
        <f t="shared" si="612"/>
        <v>2020</v>
      </c>
      <c r="B19623" s="263" t="s">
        <v>2228</v>
      </c>
      <c r="C19623" s="264" t="s">
        <v>138</v>
      </c>
      <c r="D19623" s="74" t="str">
        <f t="shared" si="613"/>
        <v>ago/2020</v>
      </c>
      <c r="E19623" s="332">
        <v>44060</v>
      </c>
      <c r="F19623" s="285">
        <v>346</v>
      </c>
      <c r="G19623" s="285" t="s">
        <v>2229</v>
      </c>
      <c r="H19623" s="268" t="s">
        <v>5809</v>
      </c>
      <c r="I19623" s="268" t="s">
        <v>164</v>
      </c>
      <c r="J19623" s="336">
        <v>6600</v>
      </c>
      <c r="K19623" s="83" t="str">
        <f>IFERROR(IFERROR(VLOOKUP(I19623,'DE-PARA'!B:D,3,0),VLOOKUP(I19623,'DE-PARA'!C:D,2,0)),"NÃO ENCONTRADO")</f>
        <v>Concessionárias (água, luz e telefone)</v>
      </c>
      <c r="L19623" s="50" t="str">
        <f>VLOOKUP(K19623,'Base -Receita-Despesa'!$B:$AS,1,FALSE)</f>
        <v>Concessionárias (água, luz e telefone)</v>
      </c>
    </row>
    <row r="19624" spans="1:12" x14ac:dyDescent="0.3">
      <c r="A19624" s="82" t="str">
        <f t="shared" si="612"/>
        <v>2020</v>
      </c>
      <c r="B19624" s="263" t="s">
        <v>2228</v>
      </c>
      <c r="C19624" s="264" t="s">
        <v>138</v>
      </c>
      <c r="D19624" s="74" t="str">
        <f t="shared" si="613"/>
        <v>ago/2020</v>
      </c>
      <c r="E19624" s="332">
        <v>44060</v>
      </c>
      <c r="F19624" s="285" t="s">
        <v>5127</v>
      </c>
      <c r="G19624" s="285" t="s">
        <v>2229</v>
      </c>
      <c r="H19624" s="268" t="s">
        <v>2251</v>
      </c>
      <c r="I19624" s="268" t="s">
        <v>126</v>
      </c>
      <c r="J19624" s="336">
        <v>500000</v>
      </c>
      <c r="K19624" s="83" t="str">
        <f>IFERROR(IFERROR(VLOOKUP(I19624,'DE-PARA'!B:D,3,0),VLOOKUP(I19624,'DE-PARA'!C:D,2,0)),"NÃO ENCONTRADO")</f>
        <v>TEV – Transferências Entre Contas (Entradas)</v>
      </c>
      <c r="L19624" s="50" t="str">
        <f>VLOOKUP(K19624,'Base -Receita-Despesa'!$B:$AS,1,FALSE)</f>
        <v>TEV – Transferências Entre Contas (Entradas)</v>
      </c>
    </row>
    <row r="19625" spans="1:12" x14ac:dyDescent="0.3">
      <c r="A19625" s="82" t="str">
        <f t="shared" si="612"/>
        <v>2020</v>
      </c>
      <c r="B19625" s="263" t="s">
        <v>2228</v>
      </c>
      <c r="C19625" s="264" t="s">
        <v>138</v>
      </c>
      <c r="D19625" s="74" t="str">
        <f t="shared" si="613"/>
        <v>ago/2020</v>
      </c>
      <c r="E19625" s="332">
        <v>44060</v>
      </c>
      <c r="F19625" s="285" t="s">
        <v>2902</v>
      </c>
      <c r="G19625" s="285" t="s">
        <v>2229</v>
      </c>
      <c r="H19625" s="268" t="s">
        <v>5806</v>
      </c>
      <c r="I19625" s="268" t="s">
        <v>118</v>
      </c>
      <c r="J19625" s="336">
        <v>-6194.46</v>
      </c>
      <c r="K19625" s="83" t="str">
        <f>IFERROR(IFERROR(VLOOKUP(I19625,'DE-PARA'!B:D,3,0),VLOOKUP(I19625,'DE-PARA'!C:D,2,0)),"NÃO ENCONTRADO")</f>
        <v>Serviços</v>
      </c>
      <c r="L19625" s="50" t="str">
        <f>VLOOKUP(K19625,'Base -Receita-Despesa'!$B:$AS,1,FALSE)</f>
        <v>Serviços</v>
      </c>
    </row>
    <row r="19626" spans="1:12" x14ac:dyDescent="0.3">
      <c r="A19626" s="82" t="str">
        <f t="shared" ref="A19626:A19689" si="614">IF(K19626="NÃO ENCONTRADO",0,RIGHT(D19626,4))</f>
        <v>2020</v>
      </c>
      <c r="B19626" s="263" t="s">
        <v>2228</v>
      </c>
      <c r="C19626" s="264" t="s">
        <v>138</v>
      </c>
      <c r="D19626" s="74" t="str">
        <f t="shared" si="613"/>
        <v>ago/2020</v>
      </c>
      <c r="E19626" s="332">
        <v>44060</v>
      </c>
      <c r="F19626" s="324">
        <v>13811000000000</v>
      </c>
      <c r="G19626" s="285" t="s">
        <v>2229</v>
      </c>
      <c r="H19626" s="268" t="s">
        <v>5741</v>
      </c>
      <c r="I19626" s="268" t="s">
        <v>151</v>
      </c>
      <c r="J19626" s="336">
        <v>-1174.74</v>
      </c>
      <c r="K19626" s="83" t="str">
        <f>IFERROR(IFERROR(VLOOKUP(I19626,'DE-PARA'!B:D,3,0),VLOOKUP(I19626,'DE-PARA'!C:D,2,0)),"NÃO ENCONTRADO")</f>
        <v>Concessionárias (água, luz e telefone)</v>
      </c>
      <c r="L19626" s="50" t="str">
        <f>VLOOKUP(K19626,'Base -Receita-Despesa'!$B:$AS,1,FALSE)</f>
        <v>Concessionárias (água, luz e telefone)</v>
      </c>
    </row>
    <row r="19627" spans="1:12" x14ac:dyDescent="0.3">
      <c r="A19627" s="82" t="str">
        <f t="shared" si="614"/>
        <v>2020</v>
      </c>
      <c r="B19627" s="263" t="s">
        <v>2228</v>
      </c>
      <c r="C19627" s="264" t="s">
        <v>138</v>
      </c>
      <c r="D19627" s="74" t="str">
        <f t="shared" si="613"/>
        <v>ago/2020</v>
      </c>
      <c r="E19627" s="332">
        <v>44060</v>
      </c>
      <c r="F19627" s="285">
        <v>346</v>
      </c>
      <c r="G19627" s="285" t="s">
        <v>2229</v>
      </c>
      <c r="H19627" s="268" t="s">
        <v>5809</v>
      </c>
      <c r="I19627" s="268" t="s">
        <v>164</v>
      </c>
      <c r="J19627" s="336">
        <v>-6600</v>
      </c>
      <c r="K19627" s="83" t="str">
        <f>IFERROR(IFERROR(VLOOKUP(I19627,'DE-PARA'!B:D,3,0),VLOOKUP(I19627,'DE-PARA'!C:D,2,0)),"NÃO ENCONTRADO")</f>
        <v>Concessionárias (água, luz e telefone)</v>
      </c>
      <c r="L19627" s="50" t="str">
        <f>VLOOKUP(K19627,'Base -Receita-Despesa'!$B:$AS,1,FALSE)</f>
        <v>Concessionárias (água, luz e telefone)</v>
      </c>
    </row>
    <row r="19628" spans="1:12" x14ac:dyDescent="0.3">
      <c r="A19628" s="82" t="str">
        <f t="shared" si="614"/>
        <v>2020</v>
      </c>
      <c r="B19628" s="263" t="s">
        <v>2228</v>
      </c>
      <c r="C19628" s="264" t="s">
        <v>138</v>
      </c>
      <c r="D19628" s="74" t="str">
        <f t="shared" si="613"/>
        <v>ago/2020</v>
      </c>
      <c r="E19628" s="332">
        <v>44060</v>
      </c>
      <c r="F19628" s="285">
        <v>20060</v>
      </c>
      <c r="G19628" s="285" t="s">
        <v>2229</v>
      </c>
      <c r="H19628" s="268" t="s">
        <v>5152</v>
      </c>
      <c r="I19628" s="268" t="s">
        <v>618</v>
      </c>
      <c r="J19628" s="336">
        <v>-21792.959999999999</v>
      </c>
      <c r="K19628" s="83" t="str">
        <f>IFERROR(IFERROR(VLOOKUP(I19628,'DE-PARA'!B:D,3,0),VLOOKUP(I19628,'DE-PARA'!C:D,2,0)),"NÃO ENCONTRADO")</f>
        <v>Serviços</v>
      </c>
      <c r="L19628" s="50" t="str">
        <f>VLOOKUP(K19628,'Base -Receita-Despesa'!$B:$AS,1,FALSE)</f>
        <v>Serviços</v>
      </c>
    </row>
    <row r="19629" spans="1:12" x14ac:dyDescent="0.3">
      <c r="A19629" s="82" t="str">
        <f t="shared" si="614"/>
        <v>2020</v>
      </c>
      <c r="B19629" s="263" t="s">
        <v>2228</v>
      </c>
      <c r="C19629" s="264" t="s">
        <v>138</v>
      </c>
      <c r="D19629" s="74" t="str">
        <f t="shared" si="613"/>
        <v>ago/2020</v>
      </c>
      <c r="E19629" s="332">
        <v>44060</v>
      </c>
      <c r="F19629" s="285">
        <v>518</v>
      </c>
      <c r="G19629" s="285" t="s">
        <v>2229</v>
      </c>
      <c r="H19629" s="268" t="s">
        <v>3447</v>
      </c>
      <c r="I19629" s="268" t="s">
        <v>2202</v>
      </c>
      <c r="J19629" s="336">
        <v>-3273.49</v>
      </c>
      <c r="K19629" s="83" t="str">
        <f>IFERROR(IFERROR(VLOOKUP(I19629,'DE-PARA'!B:D,3,0),VLOOKUP(I19629,'DE-PARA'!C:D,2,0)),"NÃO ENCONTRADO")</f>
        <v>Serviços</v>
      </c>
      <c r="L19629" s="50" t="str">
        <f>VLOOKUP(K19629,'Base -Receita-Despesa'!$B:$AS,1,FALSE)</f>
        <v>Serviços</v>
      </c>
    </row>
    <row r="19630" spans="1:12" x14ac:dyDescent="0.3">
      <c r="A19630" s="82" t="str">
        <f t="shared" si="614"/>
        <v>2020</v>
      </c>
      <c r="B19630" s="263" t="s">
        <v>2228</v>
      </c>
      <c r="C19630" s="264" t="s">
        <v>138</v>
      </c>
      <c r="D19630" s="74" t="str">
        <f t="shared" si="613"/>
        <v>ago/2020</v>
      </c>
      <c r="E19630" s="332">
        <v>44060</v>
      </c>
      <c r="F19630" s="285">
        <v>972</v>
      </c>
      <c r="G19630" s="285" t="s">
        <v>2229</v>
      </c>
      <c r="H19630" s="268" t="s">
        <v>4393</v>
      </c>
      <c r="I19630" s="268" t="s">
        <v>116</v>
      </c>
      <c r="J19630" s="336">
        <v>-14387.6</v>
      </c>
      <c r="K19630" s="83" t="str">
        <f>IFERROR(IFERROR(VLOOKUP(I19630,'DE-PARA'!B:D,3,0),VLOOKUP(I19630,'DE-PARA'!C:D,2,0)),"NÃO ENCONTRADO")</f>
        <v>Serviços</v>
      </c>
      <c r="L19630" s="50" t="str">
        <f>VLOOKUP(K19630,'Base -Receita-Despesa'!$B:$AS,1,FALSE)</f>
        <v>Serviços</v>
      </c>
    </row>
    <row r="19631" spans="1:12" x14ac:dyDescent="0.3">
      <c r="A19631" s="82" t="str">
        <f t="shared" si="614"/>
        <v>2020</v>
      </c>
      <c r="B19631" s="263" t="s">
        <v>2228</v>
      </c>
      <c r="C19631" s="264" t="s">
        <v>138</v>
      </c>
      <c r="D19631" s="74" t="str">
        <f t="shared" si="613"/>
        <v>ago/2020</v>
      </c>
      <c r="E19631" s="332">
        <v>44060</v>
      </c>
      <c r="F19631" s="285">
        <v>973</v>
      </c>
      <c r="G19631" s="285" t="s">
        <v>2229</v>
      </c>
      <c r="H19631" s="268" t="s">
        <v>4393</v>
      </c>
      <c r="I19631" s="268" t="s">
        <v>116</v>
      </c>
      <c r="J19631" s="336">
        <v>-8159.04</v>
      </c>
      <c r="K19631" s="83" t="str">
        <f>IFERROR(IFERROR(VLOOKUP(I19631,'DE-PARA'!B:D,3,0),VLOOKUP(I19631,'DE-PARA'!C:D,2,0)),"NÃO ENCONTRADO")</f>
        <v>Serviços</v>
      </c>
      <c r="L19631" s="50" t="str">
        <f>VLOOKUP(K19631,'Base -Receita-Despesa'!$B:$AS,1,FALSE)</f>
        <v>Serviços</v>
      </c>
    </row>
    <row r="19632" spans="1:12" x14ac:dyDescent="0.3">
      <c r="A19632" s="82" t="str">
        <f t="shared" si="614"/>
        <v>2020</v>
      </c>
      <c r="B19632" s="263" t="s">
        <v>2228</v>
      </c>
      <c r="C19632" s="264" t="s">
        <v>138</v>
      </c>
      <c r="D19632" s="74" t="str">
        <f t="shared" si="613"/>
        <v>ago/2020</v>
      </c>
      <c r="E19632" s="332">
        <v>44060</v>
      </c>
      <c r="F19632" s="285" t="s">
        <v>1261</v>
      </c>
      <c r="G19632" s="285" t="s">
        <v>2229</v>
      </c>
      <c r="H19632" s="268" t="s">
        <v>879</v>
      </c>
      <c r="I19632" s="268" t="s">
        <v>135</v>
      </c>
      <c r="J19632" s="337">
        <v>-10</v>
      </c>
      <c r="K19632" s="83" t="str">
        <f>IFERROR(IFERROR(VLOOKUP(I19632,'DE-PARA'!B:D,3,0),VLOOKUP(I19632,'DE-PARA'!C:D,2,0)),"NÃO ENCONTRADO")</f>
        <v>Outras Saídas</v>
      </c>
      <c r="L19632" s="50" t="str">
        <f>VLOOKUP(K19632,'Base -Receita-Despesa'!$B:$AS,1,FALSE)</f>
        <v>Outras Saídas</v>
      </c>
    </row>
    <row r="19633" spans="1:12" x14ac:dyDescent="0.3">
      <c r="A19633" s="82" t="str">
        <f t="shared" si="614"/>
        <v>2020</v>
      </c>
      <c r="B19633" s="263" t="s">
        <v>2228</v>
      </c>
      <c r="C19633" s="264" t="s">
        <v>138</v>
      </c>
      <c r="D19633" s="74" t="str">
        <f t="shared" si="613"/>
        <v>ago/2020</v>
      </c>
      <c r="E19633" s="332">
        <v>44060</v>
      </c>
      <c r="F19633" s="285" t="s">
        <v>1261</v>
      </c>
      <c r="G19633" s="285" t="s">
        <v>2229</v>
      </c>
      <c r="H19633" s="268" t="s">
        <v>879</v>
      </c>
      <c r="I19633" s="268" t="s">
        <v>135</v>
      </c>
      <c r="J19633" s="337">
        <v>-10</v>
      </c>
      <c r="K19633" s="83" t="str">
        <f>IFERROR(IFERROR(VLOOKUP(I19633,'DE-PARA'!B:D,3,0),VLOOKUP(I19633,'DE-PARA'!C:D,2,0)),"NÃO ENCONTRADO")</f>
        <v>Outras Saídas</v>
      </c>
      <c r="L19633" s="50" t="str">
        <f>VLOOKUP(K19633,'Base -Receita-Despesa'!$B:$AS,1,FALSE)</f>
        <v>Outras Saídas</v>
      </c>
    </row>
    <row r="19634" spans="1:12" x14ac:dyDescent="0.3">
      <c r="A19634" s="82" t="str">
        <f t="shared" si="614"/>
        <v>2020</v>
      </c>
      <c r="B19634" s="263" t="s">
        <v>2228</v>
      </c>
      <c r="C19634" s="264" t="s">
        <v>138</v>
      </c>
      <c r="D19634" s="74" t="str">
        <f t="shared" si="613"/>
        <v>ago/2020</v>
      </c>
      <c r="E19634" s="332">
        <v>44061</v>
      </c>
      <c r="F19634" s="285">
        <v>2336469</v>
      </c>
      <c r="G19634" s="285" t="s">
        <v>2229</v>
      </c>
      <c r="H19634" s="268" t="s">
        <v>5762</v>
      </c>
      <c r="I19634" s="268" t="s">
        <v>120</v>
      </c>
      <c r="J19634" s="336">
        <v>-16552.43</v>
      </c>
      <c r="K19634" s="83" t="str">
        <f>IFERROR(IFERROR(VLOOKUP(I19634,'DE-PARA'!B:D,3,0),VLOOKUP(I19634,'DE-PARA'!C:D,2,0)),"NÃO ENCONTRADO")</f>
        <v>Serviços</v>
      </c>
      <c r="L19634" s="50" t="str">
        <f>VLOOKUP(K19634,'Base -Receita-Despesa'!$B:$AS,1,FALSE)</f>
        <v>Serviços</v>
      </c>
    </row>
    <row r="19635" spans="1:12" x14ac:dyDescent="0.3">
      <c r="A19635" s="82" t="str">
        <f t="shared" si="614"/>
        <v>2020</v>
      </c>
      <c r="B19635" s="263" t="s">
        <v>2228</v>
      </c>
      <c r="C19635" s="264" t="s">
        <v>138</v>
      </c>
      <c r="D19635" s="74" t="str">
        <f t="shared" si="613"/>
        <v>ago/2020</v>
      </c>
      <c r="E19635" s="332">
        <v>44061</v>
      </c>
      <c r="F19635" s="285">
        <v>346</v>
      </c>
      <c r="G19635" s="285" t="s">
        <v>2229</v>
      </c>
      <c r="H19635" s="268" t="s">
        <v>5809</v>
      </c>
      <c r="I19635" s="268" t="s">
        <v>164</v>
      </c>
      <c r="J19635" s="336">
        <v>-6600</v>
      </c>
      <c r="K19635" s="83" t="str">
        <f>IFERROR(IFERROR(VLOOKUP(I19635,'DE-PARA'!B:D,3,0),VLOOKUP(I19635,'DE-PARA'!C:D,2,0)),"NÃO ENCONTRADO")</f>
        <v>Concessionárias (água, luz e telefone)</v>
      </c>
      <c r="L19635" s="50" t="str">
        <f>VLOOKUP(K19635,'Base -Receita-Despesa'!$B:$AS,1,FALSE)</f>
        <v>Concessionárias (água, luz e telefone)</v>
      </c>
    </row>
    <row r="19636" spans="1:12" x14ac:dyDescent="0.3">
      <c r="A19636" s="82" t="str">
        <f t="shared" si="614"/>
        <v>2020</v>
      </c>
      <c r="B19636" s="263" t="s">
        <v>2228</v>
      </c>
      <c r="C19636" s="264" t="s">
        <v>138</v>
      </c>
      <c r="D19636" s="74" t="str">
        <f t="shared" si="613"/>
        <v>ago/2020</v>
      </c>
      <c r="E19636" s="332">
        <v>44061</v>
      </c>
      <c r="F19636" s="285" t="s">
        <v>1261</v>
      </c>
      <c r="G19636" s="285" t="s">
        <v>2229</v>
      </c>
      <c r="H19636" s="268" t="s">
        <v>879</v>
      </c>
      <c r="I19636" s="268" t="s">
        <v>135</v>
      </c>
      <c r="J19636" s="337">
        <v>-10</v>
      </c>
      <c r="K19636" s="83" t="str">
        <f>IFERROR(IFERROR(VLOOKUP(I19636,'DE-PARA'!B:D,3,0),VLOOKUP(I19636,'DE-PARA'!C:D,2,0)),"NÃO ENCONTRADO")</f>
        <v>Outras Saídas</v>
      </c>
      <c r="L19636" s="50" t="str">
        <f>VLOOKUP(K19636,'Base -Receita-Despesa'!$B:$AS,1,FALSE)</f>
        <v>Outras Saídas</v>
      </c>
    </row>
    <row r="19637" spans="1:12" x14ac:dyDescent="0.3">
      <c r="A19637" s="82" t="str">
        <f t="shared" si="614"/>
        <v>2020</v>
      </c>
      <c r="B19637" s="263" t="s">
        <v>2228</v>
      </c>
      <c r="C19637" s="264" t="s">
        <v>138</v>
      </c>
      <c r="D19637" s="74" t="str">
        <f t="shared" si="613"/>
        <v>ago/2020</v>
      </c>
      <c r="E19637" s="332">
        <v>44061</v>
      </c>
      <c r="F19637" s="285" t="s">
        <v>1261</v>
      </c>
      <c r="G19637" s="285" t="s">
        <v>2229</v>
      </c>
      <c r="H19637" s="268" t="s">
        <v>879</v>
      </c>
      <c r="I19637" s="268" t="s">
        <v>135</v>
      </c>
      <c r="J19637" s="337">
        <v>-10</v>
      </c>
      <c r="K19637" s="83" t="str">
        <f>IFERROR(IFERROR(VLOOKUP(I19637,'DE-PARA'!B:D,3,0),VLOOKUP(I19637,'DE-PARA'!C:D,2,0)),"NÃO ENCONTRADO")</f>
        <v>Outras Saídas</v>
      </c>
      <c r="L19637" s="50" t="str">
        <f>VLOOKUP(K19637,'Base -Receita-Despesa'!$B:$AS,1,FALSE)</f>
        <v>Outras Saídas</v>
      </c>
    </row>
    <row r="19638" spans="1:12" x14ac:dyDescent="0.3">
      <c r="A19638" s="82" t="str">
        <f t="shared" si="614"/>
        <v>2020</v>
      </c>
      <c r="B19638" s="263" t="s">
        <v>2228</v>
      </c>
      <c r="C19638" s="264" t="s">
        <v>138</v>
      </c>
      <c r="D19638" s="74" t="str">
        <f t="shared" si="613"/>
        <v>ago/2020</v>
      </c>
      <c r="E19638" s="332">
        <v>44062</v>
      </c>
      <c r="F19638" s="285">
        <v>1568</v>
      </c>
      <c r="G19638" s="285" t="s">
        <v>2229</v>
      </c>
      <c r="H19638" s="268" t="s">
        <v>2231</v>
      </c>
      <c r="I19638" s="268" t="s">
        <v>2185</v>
      </c>
      <c r="J19638" s="336">
        <v>-1905</v>
      </c>
      <c r="K19638" s="83" t="str">
        <f>IFERROR(IFERROR(VLOOKUP(I19638,'DE-PARA'!B:D,3,0),VLOOKUP(I19638,'DE-PARA'!C:D,2,0)),"NÃO ENCONTRADO")</f>
        <v>Materiais</v>
      </c>
      <c r="L19638" s="50" t="str">
        <f>VLOOKUP(K19638,'Base -Receita-Despesa'!$B:$AS,1,FALSE)</f>
        <v>Materiais</v>
      </c>
    </row>
    <row r="19639" spans="1:12" x14ac:dyDescent="0.3">
      <c r="A19639" s="82" t="str">
        <f t="shared" si="614"/>
        <v>2020</v>
      </c>
      <c r="B19639" s="263" t="s">
        <v>2228</v>
      </c>
      <c r="C19639" s="264" t="s">
        <v>138</v>
      </c>
      <c r="D19639" s="74" t="str">
        <f t="shared" si="613"/>
        <v>ago/2020</v>
      </c>
      <c r="E19639" s="332">
        <v>44062</v>
      </c>
      <c r="F19639" s="285">
        <v>1569</v>
      </c>
      <c r="G19639" s="285" t="s">
        <v>2229</v>
      </c>
      <c r="H19639" s="268" t="s">
        <v>2231</v>
      </c>
      <c r="I19639" s="268" t="s">
        <v>2185</v>
      </c>
      <c r="J19639" s="336">
        <v>-3419.95</v>
      </c>
      <c r="K19639" s="83" t="str">
        <f>IFERROR(IFERROR(VLOOKUP(I19639,'DE-PARA'!B:D,3,0),VLOOKUP(I19639,'DE-PARA'!C:D,2,0)),"NÃO ENCONTRADO")</f>
        <v>Materiais</v>
      </c>
      <c r="L19639" s="50" t="str">
        <f>VLOOKUP(K19639,'Base -Receita-Despesa'!$B:$AS,1,FALSE)</f>
        <v>Materiais</v>
      </c>
    </row>
    <row r="19640" spans="1:12" x14ac:dyDescent="0.3">
      <c r="A19640" s="82" t="str">
        <f t="shared" si="614"/>
        <v>2020</v>
      </c>
      <c r="B19640" s="263" t="s">
        <v>2228</v>
      </c>
      <c r="C19640" s="264" t="s">
        <v>138</v>
      </c>
      <c r="D19640" s="74" t="str">
        <f t="shared" si="613"/>
        <v>ago/2020</v>
      </c>
      <c r="E19640" s="332">
        <v>44062</v>
      </c>
      <c r="F19640" s="285">
        <v>4053</v>
      </c>
      <c r="G19640" s="285" t="s">
        <v>2284</v>
      </c>
      <c r="H19640" s="268" t="s">
        <v>5810</v>
      </c>
      <c r="I19640" s="268" t="s">
        <v>2182</v>
      </c>
      <c r="J19640" s="336">
        <v>-3305</v>
      </c>
      <c r="K19640" s="83" t="str">
        <f>IFERROR(IFERROR(VLOOKUP(I19640,'DE-PARA'!B:D,3,0),VLOOKUP(I19640,'DE-PARA'!C:D,2,0)),"NÃO ENCONTRADO")</f>
        <v>Materiais</v>
      </c>
      <c r="L19640" s="50" t="str">
        <f>VLOOKUP(K19640,'Base -Receita-Despesa'!$B:$AS,1,FALSE)</f>
        <v>Materiais</v>
      </c>
    </row>
    <row r="19641" spans="1:12" x14ac:dyDescent="0.3">
      <c r="A19641" s="82" t="str">
        <f t="shared" si="614"/>
        <v>2020</v>
      </c>
      <c r="B19641" s="263" t="s">
        <v>2228</v>
      </c>
      <c r="C19641" s="264" t="s">
        <v>138</v>
      </c>
      <c r="D19641" s="74" t="str">
        <f t="shared" si="613"/>
        <v>ago/2020</v>
      </c>
      <c r="E19641" s="332">
        <v>44062</v>
      </c>
      <c r="F19641" s="285" t="s">
        <v>4619</v>
      </c>
      <c r="G19641" s="285" t="s">
        <v>2229</v>
      </c>
      <c r="H19641" s="268" t="s">
        <v>5808</v>
      </c>
      <c r="I19641" s="268" t="s">
        <v>2170</v>
      </c>
      <c r="J19641" s="336">
        <v>-8392.42</v>
      </c>
      <c r="K19641" s="83" t="str">
        <f>IFERROR(IFERROR(VLOOKUP(I19641,'DE-PARA'!B:D,3,0),VLOOKUP(I19641,'DE-PARA'!C:D,2,0)),"NÃO ENCONTRADO")</f>
        <v>Reembolso de Rateios(-)</v>
      </c>
      <c r="L19641" s="50" t="str">
        <f>VLOOKUP(K19641,'Base -Receita-Despesa'!$B:$AS,1,FALSE)</f>
        <v>Reembolso de Rateios(-)</v>
      </c>
    </row>
    <row r="19642" spans="1:12" x14ac:dyDescent="0.3">
      <c r="A19642" s="82" t="str">
        <f t="shared" si="614"/>
        <v>2020</v>
      </c>
      <c r="B19642" s="263" t="s">
        <v>2228</v>
      </c>
      <c r="C19642" s="264" t="s">
        <v>138</v>
      </c>
      <c r="D19642" s="74" t="str">
        <f t="shared" si="613"/>
        <v>ago/2020</v>
      </c>
      <c r="E19642" s="332">
        <v>44063</v>
      </c>
      <c r="F19642" s="285">
        <v>6</v>
      </c>
      <c r="G19642" s="285" t="s">
        <v>2229</v>
      </c>
      <c r="H19642" s="268" t="s">
        <v>5811</v>
      </c>
      <c r="I19642" s="268" t="s">
        <v>120</v>
      </c>
      <c r="J19642" s="336">
        <v>9800</v>
      </c>
      <c r="K19642" s="83" t="str">
        <f>IFERROR(IFERROR(VLOOKUP(I19642,'DE-PARA'!B:D,3,0),VLOOKUP(I19642,'DE-PARA'!C:D,2,0)),"NÃO ENCONTRADO")</f>
        <v>Serviços</v>
      </c>
      <c r="L19642" s="50" t="str">
        <f>VLOOKUP(K19642,'Base -Receita-Despesa'!$B:$AS,1,FALSE)</f>
        <v>Serviços</v>
      </c>
    </row>
    <row r="19643" spans="1:12" x14ac:dyDescent="0.3">
      <c r="A19643" s="82" t="str">
        <f t="shared" si="614"/>
        <v>2020</v>
      </c>
      <c r="B19643" s="263" t="s">
        <v>2228</v>
      </c>
      <c r="C19643" s="264" t="s">
        <v>138</v>
      </c>
      <c r="D19643" s="74" t="str">
        <f t="shared" si="613"/>
        <v>ago/2020</v>
      </c>
      <c r="E19643" s="332">
        <v>44063</v>
      </c>
      <c r="F19643" s="285">
        <v>190462</v>
      </c>
      <c r="G19643" s="285" t="s">
        <v>2229</v>
      </c>
      <c r="H19643" s="268" t="s">
        <v>5214</v>
      </c>
      <c r="I19643" s="268" t="s">
        <v>145</v>
      </c>
      <c r="J19643" s="337">
        <v>-597.97</v>
      </c>
      <c r="K19643" s="83" t="str">
        <f>IFERROR(IFERROR(VLOOKUP(I19643,'DE-PARA'!B:D,3,0),VLOOKUP(I19643,'DE-PARA'!C:D,2,0)),"NÃO ENCONTRADO")</f>
        <v>Serviços</v>
      </c>
      <c r="L19643" s="50" t="str">
        <f>VLOOKUP(K19643,'Base -Receita-Despesa'!$B:$AS,1,FALSE)</f>
        <v>Serviços</v>
      </c>
    </row>
    <row r="19644" spans="1:12" x14ac:dyDescent="0.3">
      <c r="A19644" s="82" t="str">
        <f t="shared" si="614"/>
        <v>2020</v>
      </c>
      <c r="B19644" s="263" t="s">
        <v>2228</v>
      </c>
      <c r="C19644" s="264" t="s">
        <v>138</v>
      </c>
      <c r="D19644" s="74" t="str">
        <f t="shared" si="613"/>
        <v>ago/2020</v>
      </c>
      <c r="E19644" s="332">
        <v>44063</v>
      </c>
      <c r="F19644" s="285" t="s">
        <v>5812</v>
      </c>
      <c r="G19644" s="285" t="s">
        <v>2229</v>
      </c>
      <c r="H19644" s="268" t="s">
        <v>5659</v>
      </c>
      <c r="I19644" s="268" t="s">
        <v>176</v>
      </c>
      <c r="J19644" s="336">
        <v>-2752.67</v>
      </c>
      <c r="K19644" s="83" t="str">
        <f>IFERROR(IFERROR(VLOOKUP(I19644,'DE-PARA'!B:D,3,0),VLOOKUP(I19644,'DE-PARA'!C:D,2,0)),"NÃO ENCONTRADO")</f>
        <v>Pessoal</v>
      </c>
      <c r="L19644" s="50" t="str">
        <f>VLOOKUP(K19644,'Base -Receita-Despesa'!$B:$AS,1,FALSE)</f>
        <v>Pessoal</v>
      </c>
    </row>
    <row r="19645" spans="1:12" x14ac:dyDescent="0.3">
      <c r="A19645" s="82" t="str">
        <f t="shared" si="614"/>
        <v>2020</v>
      </c>
      <c r="B19645" s="263" t="s">
        <v>2228</v>
      </c>
      <c r="C19645" s="264" t="s">
        <v>138</v>
      </c>
      <c r="D19645" s="74" t="str">
        <f t="shared" si="613"/>
        <v>ago/2020</v>
      </c>
      <c r="E19645" s="332">
        <v>44063</v>
      </c>
      <c r="F19645" s="285" t="s">
        <v>5813</v>
      </c>
      <c r="G19645" s="285" t="s">
        <v>2229</v>
      </c>
      <c r="H19645" s="268" t="s">
        <v>5749</v>
      </c>
      <c r="I19645" s="268" t="s">
        <v>145</v>
      </c>
      <c r="J19645" s="337">
        <v>-90</v>
      </c>
      <c r="K19645" s="83" t="str">
        <f>IFERROR(IFERROR(VLOOKUP(I19645,'DE-PARA'!B:D,3,0),VLOOKUP(I19645,'DE-PARA'!C:D,2,0)),"NÃO ENCONTRADO")</f>
        <v>Serviços</v>
      </c>
      <c r="L19645" s="50" t="str">
        <f>VLOOKUP(K19645,'Base -Receita-Despesa'!$B:$AS,1,FALSE)</f>
        <v>Serviços</v>
      </c>
    </row>
    <row r="19646" spans="1:12" x14ac:dyDescent="0.3">
      <c r="A19646" s="82" t="str">
        <f t="shared" si="614"/>
        <v>2020</v>
      </c>
      <c r="B19646" s="263" t="s">
        <v>2228</v>
      </c>
      <c r="C19646" s="264" t="s">
        <v>138</v>
      </c>
      <c r="D19646" s="74" t="str">
        <f t="shared" si="613"/>
        <v>ago/2020</v>
      </c>
      <c r="E19646" s="332">
        <v>44063</v>
      </c>
      <c r="F19646" s="285" t="s">
        <v>5814</v>
      </c>
      <c r="G19646" s="285" t="s">
        <v>2229</v>
      </c>
      <c r="H19646" s="268" t="s">
        <v>5815</v>
      </c>
      <c r="I19646" s="268" t="s">
        <v>2176</v>
      </c>
      <c r="J19646" s="337">
        <v>-190.56</v>
      </c>
      <c r="K19646" s="83" t="str">
        <f>IFERROR(IFERROR(VLOOKUP(I19646,'DE-PARA'!B:D,3,0),VLOOKUP(I19646,'DE-PARA'!C:D,2,0)),"NÃO ENCONTRADO")</f>
        <v>Pessoal</v>
      </c>
      <c r="L19646" s="50" t="str">
        <f>VLOOKUP(K19646,'Base -Receita-Despesa'!$B:$AS,1,FALSE)</f>
        <v>Pessoal</v>
      </c>
    </row>
    <row r="19647" spans="1:12" x14ac:dyDescent="0.3">
      <c r="A19647" s="82" t="str">
        <f t="shared" si="614"/>
        <v>2020</v>
      </c>
      <c r="B19647" s="263" t="s">
        <v>2228</v>
      </c>
      <c r="C19647" s="264" t="s">
        <v>138</v>
      </c>
      <c r="D19647" s="74" t="str">
        <f t="shared" si="613"/>
        <v>ago/2020</v>
      </c>
      <c r="E19647" s="332">
        <v>44063</v>
      </c>
      <c r="F19647" s="285" t="s">
        <v>5816</v>
      </c>
      <c r="G19647" s="285" t="s">
        <v>2229</v>
      </c>
      <c r="H19647" s="268" t="s">
        <v>4736</v>
      </c>
      <c r="I19647" s="268" t="s">
        <v>188</v>
      </c>
      <c r="J19647" s="337">
        <v>-611.08000000000004</v>
      </c>
      <c r="K19647" s="83" t="str">
        <f>IFERROR(IFERROR(VLOOKUP(I19647,'DE-PARA'!B:D,3,0),VLOOKUP(I19647,'DE-PARA'!C:D,2,0)),"NÃO ENCONTRADO")</f>
        <v>Serviços</v>
      </c>
      <c r="L19647" s="50" t="str">
        <f>VLOOKUP(K19647,'Base -Receita-Despesa'!$B:$AS,1,FALSE)</f>
        <v>Serviços</v>
      </c>
    </row>
    <row r="19648" spans="1:12" x14ac:dyDescent="0.3">
      <c r="A19648" s="82" t="str">
        <f t="shared" si="614"/>
        <v>2020</v>
      </c>
      <c r="B19648" s="263" t="s">
        <v>2228</v>
      </c>
      <c r="C19648" s="264" t="s">
        <v>138</v>
      </c>
      <c r="D19648" s="74" t="str">
        <f t="shared" si="613"/>
        <v>ago/2020</v>
      </c>
      <c r="E19648" s="332">
        <v>44063</v>
      </c>
      <c r="F19648" s="285" t="s">
        <v>5817</v>
      </c>
      <c r="G19648" s="285" t="s">
        <v>2229</v>
      </c>
      <c r="H19648" s="268" t="s">
        <v>2654</v>
      </c>
      <c r="I19648" s="268" t="s">
        <v>120</v>
      </c>
      <c r="J19648" s="337">
        <v>-63.93</v>
      </c>
      <c r="K19648" s="83" t="str">
        <f>IFERROR(IFERROR(VLOOKUP(I19648,'DE-PARA'!B:D,3,0),VLOOKUP(I19648,'DE-PARA'!C:D,2,0)),"NÃO ENCONTRADO")</f>
        <v>Serviços</v>
      </c>
      <c r="L19648" s="50" t="str">
        <f>VLOOKUP(K19648,'Base -Receita-Despesa'!$B:$AS,1,FALSE)</f>
        <v>Serviços</v>
      </c>
    </row>
    <row r="19649" spans="1:12" x14ac:dyDescent="0.3">
      <c r="A19649" s="82" t="str">
        <f t="shared" si="614"/>
        <v>2020</v>
      </c>
      <c r="B19649" s="263" t="s">
        <v>2228</v>
      </c>
      <c r="C19649" s="264" t="s">
        <v>138</v>
      </c>
      <c r="D19649" s="74" t="str">
        <f t="shared" si="613"/>
        <v>ago/2020</v>
      </c>
      <c r="E19649" s="332">
        <v>44063</v>
      </c>
      <c r="F19649" s="285" t="s">
        <v>3311</v>
      </c>
      <c r="G19649" s="285" t="s">
        <v>2229</v>
      </c>
      <c r="H19649" s="273" t="s">
        <v>4753</v>
      </c>
      <c r="I19649" s="268" t="s">
        <v>2176</v>
      </c>
      <c r="J19649" s="336">
        <v>-3102.9</v>
      </c>
      <c r="K19649" s="83" t="str">
        <f>IFERROR(IFERROR(VLOOKUP(I19649,'DE-PARA'!B:D,3,0),VLOOKUP(I19649,'DE-PARA'!C:D,2,0)),"NÃO ENCONTRADO")</f>
        <v>Pessoal</v>
      </c>
      <c r="L19649" s="50" t="str">
        <f>VLOOKUP(K19649,'Base -Receita-Despesa'!$B:$AS,1,FALSE)</f>
        <v>Pessoal</v>
      </c>
    </row>
    <row r="19650" spans="1:12" x14ac:dyDescent="0.3">
      <c r="A19650" s="82" t="str">
        <f t="shared" si="614"/>
        <v>2020</v>
      </c>
      <c r="B19650" s="263" t="s">
        <v>2228</v>
      </c>
      <c r="C19650" s="264" t="s">
        <v>138</v>
      </c>
      <c r="D19650" s="74" t="str">
        <f t="shared" si="613"/>
        <v>ago/2020</v>
      </c>
      <c r="E19650" s="332">
        <v>44063</v>
      </c>
      <c r="F19650" s="285" t="s">
        <v>5818</v>
      </c>
      <c r="G19650" s="285" t="s">
        <v>2229</v>
      </c>
      <c r="H19650" s="273" t="s">
        <v>4753</v>
      </c>
      <c r="I19650" s="268" t="s">
        <v>2176</v>
      </c>
      <c r="J19650" s="337">
        <v>-158.82</v>
      </c>
      <c r="K19650" s="83" t="str">
        <f>IFERROR(IFERROR(VLOOKUP(I19650,'DE-PARA'!B:D,3,0),VLOOKUP(I19650,'DE-PARA'!C:D,2,0)),"NÃO ENCONTRADO")</f>
        <v>Pessoal</v>
      </c>
      <c r="L19650" s="50" t="str">
        <f>VLOOKUP(K19650,'Base -Receita-Despesa'!$B:$AS,1,FALSE)</f>
        <v>Pessoal</v>
      </c>
    </row>
    <row r="19651" spans="1:12" x14ac:dyDescent="0.3">
      <c r="A19651" s="82" t="str">
        <f t="shared" si="614"/>
        <v>2020</v>
      </c>
      <c r="B19651" s="263" t="s">
        <v>2228</v>
      </c>
      <c r="C19651" s="264" t="s">
        <v>138</v>
      </c>
      <c r="D19651" s="74" t="str">
        <f t="shared" si="613"/>
        <v>ago/2020</v>
      </c>
      <c r="E19651" s="332">
        <v>44063</v>
      </c>
      <c r="F19651" s="285" t="s">
        <v>5819</v>
      </c>
      <c r="G19651" s="285" t="s">
        <v>2229</v>
      </c>
      <c r="H19651" s="273" t="s">
        <v>4753</v>
      </c>
      <c r="I19651" s="268" t="s">
        <v>2176</v>
      </c>
      <c r="J19651" s="337">
        <v>-121.5</v>
      </c>
      <c r="K19651" s="83" t="str">
        <f>IFERROR(IFERROR(VLOOKUP(I19651,'DE-PARA'!B:D,3,0),VLOOKUP(I19651,'DE-PARA'!C:D,2,0)),"NÃO ENCONTRADO")</f>
        <v>Pessoal</v>
      </c>
      <c r="L19651" s="50" t="str">
        <f>VLOOKUP(K19651,'Base -Receita-Despesa'!$B:$AS,1,FALSE)</f>
        <v>Pessoal</v>
      </c>
    </row>
    <row r="19652" spans="1:12" x14ac:dyDescent="0.3">
      <c r="A19652" s="82" t="str">
        <f t="shared" si="614"/>
        <v>2020</v>
      </c>
      <c r="B19652" s="263" t="s">
        <v>2228</v>
      </c>
      <c r="C19652" s="264" t="s">
        <v>138</v>
      </c>
      <c r="D19652" s="74" t="str">
        <f t="shared" ref="D19652:D19715" si="615">TEXT(E19652,"mmm/aaaa")</f>
        <v>ago/2020</v>
      </c>
      <c r="E19652" s="332">
        <v>44063</v>
      </c>
      <c r="F19652" s="285" t="s">
        <v>5820</v>
      </c>
      <c r="G19652" s="285" t="s">
        <v>2229</v>
      </c>
      <c r="H19652" s="273" t="s">
        <v>4753</v>
      </c>
      <c r="I19652" s="268" t="s">
        <v>2176</v>
      </c>
      <c r="J19652" s="337">
        <v>-300</v>
      </c>
      <c r="K19652" s="83" t="str">
        <f>IFERROR(IFERROR(VLOOKUP(I19652,'DE-PARA'!B:D,3,0),VLOOKUP(I19652,'DE-PARA'!C:D,2,0)),"NÃO ENCONTRADO")</f>
        <v>Pessoal</v>
      </c>
      <c r="L19652" s="50" t="str">
        <f>VLOOKUP(K19652,'Base -Receita-Despesa'!$B:$AS,1,FALSE)</f>
        <v>Pessoal</v>
      </c>
    </row>
    <row r="19653" spans="1:12" x14ac:dyDescent="0.3">
      <c r="A19653" s="82" t="str">
        <f t="shared" si="614"/>
        <v>2020</v>
      </c>
      <c r="B19653" s="263" t="s">
        <v>2228</v>
      </c>
      <c r="C19653" s="264" t="s">
        <v>138</v>
      </c>
      <c r="D19653" s="74" t="str">
        <f t="shared" si="615"/>
        <v>ago/2020</v>
      </c>
      <c r="E19653" s="332">
        <v>44063</v>
      </c>
      <c r="F19653" s="285" t="s">
        <v>5821</v>
      </c>
      <c r="G19653" s="285" t="s">
        <v>2229</v>
      </c>
      <c r="H19653" s="268" t="s">
        <v>5728</v>
      </c>
      <c r="I19653" s="268" t="s">
        <v>145</v>
      </c>
      <c r="J19653" s="337">
        <v>-90</v>
      </c>
      <c r="K19653" s="83" t="str">
        <f>IFERROR(IFERROR(VLOOKUP(I19653,'DE-PARA'!B:D,3,0),VLOOKUP(I19653,'DE-PARA'!C:D,2,0)),"NÃO ENCONTRADO")</f>
        <v>Serviços</v>
      </c>
      <c r="L19653" s="50" t="str">
        <f>VLOOKUP(K19653,'Base -Receita-Despesa'!$B:$AS,1,FALSE)</f>
        <v>Serviços</v>
      </c>
    </row>
    <row r="19654" spans="1:12" x14ac:dyDescent="0.3">
      <c r="A19654" s="82" t="str">
        <f t="shared" si="614"/>
        <v>2020</v>
      </c>
      <c r="B19654" s="263" t="s">
        <v>2228</v>
      </c>
      <c r="C19654" s="264" t="s">
        <v>138</v>
      </c>
      <c r="D19654" s="74" t="str">
        <f t="shared" si="615"/>
        <v>ago/2020</v>
      </c>
      <c r="E19654" s="332">
        <v>44063</v>
      </c>
      <c r="F19654" s="285" t="s">
        <v>5822</v>
      </c>
      <c r="G19654" s="285" t="s">
        <v>2229</v>
      </c>
      <c r="H19654" s="268" t="s">
        <v>5701</v>
      </c>
      <c r="I19654" s="268" t="s">
        <v>145</v>
      </c>
      <c r="J19654" s="337">
        <v>-79.86</v>
      </c>
      <c r="K19654" s="83" t="str">
        <f>IFERROR(IFERROR(VLOOKUP(I19654,'DE-PARA'!B:D,3,0),VLOOKUP(I19654,'DE-PARA'!C:D,2,0)),"NÃO ENCONTRADO")</f>
        <v>Serviços</v>
      </c>
      <c r="L19654" s="50" t="str">
        <f>VLOOKUP(K19654,'Base -Receita-Despesa'!$B:$AS,1,FALSE)</f>
        <v>Serviços</v>
      </c>
    </row>
    <row r="19655" spans="1:12" x14ac:dyDescent="0.3">
      <c r="A19655" s="82" t="str">
        <f t="shared" si="614"/>
        <v>2020</v>
      </c>
      <c r="B19655" s="263" t="s">
        <v>2228</v>
      </c>
      <c r="C19655" s="264" t="s">
        <v>138</v>
      </c>
      <c r="D19655" s="74" t="str">
        <f t="shared" si="615"/>
        <v>ago/2020</v>
      </c>
      <c r="E19655" s="332">
        <v>44063</v>
      </c>
      <c r="F19655" s="285" t="s">
        <v>5823</v>
      </c>
      <c r="G19655" s="285" t="s">
        <v>2229</v>
      </c>
      <c r="H19655" s="268" t="s">
        <v>5824</v>
      </c>
      <c r="I19655" s="268" t="s">
        <v>120</v>
      </c>
      <c r="J19655" s="337">
        <v>-14.6</v>
      </c>
      <c r="K19655" s="83" t="str">
        <f>IFERROR(IFERROR(VLOOKUP(I19655,'DE-PARA'!B:D,3,0),VLOOKUP(I19655,'DE-PARA'!C:D,2,0)),"NÃO ENCONTRADO")</f>
        <v>Serviços</v>
      </c>
      <c r="L19655" s="50" t="str">
        <f>VLOOKUP(K19655,'Base -Receita-Despesa'!$B:$AS,1,FALSE)</f>
        <v>Serviços</v>
      </c>
    </row>
    <row r="19656" spans="1:12" x14ac:dyDescent="0.3">
      <c r="A19656" s="82" t="str">
        <f t="shared" si="614"/>
        <v>2020</v>
      </c>
      <c r="B19656" s="263" t="s">
        <v>2228</v>
      </c>
      <c r="C19656" s="264" t="s">
        <v>138</v>
      </c>
      <c r="D19656" s="74" t="str">
        <f t="shared" si="615"/>
        <v>ago/2020</v>
      </c>
      <c r="E19656" s="332">
        <v>44063</v>
      </c>
      <c r="F19656" s="285" t="s">
        <v>2936</v>
      </c>
      <c r="G19656" s="285" t="s">
        <v>2229</v>
      </c>
      <c r="H19656" s="268" t="s">
        <v>5049</v>
      </c>
      <c r="I19656" s="268" t="s">
        <v>2176</v>
      </c>
      <c r="J19656" s="336">
        <v>-2035.13</v>
      </c>
      <c r="K19656" s="83" t="str">
        <f>IFERROR(IFERROR(VLOOKUP(I19656,'DE-PARA'!B:D,3,0),VLOOKUP(I19656,'DE-PARA'!C:D,2,0)),"NÃO ENCONTRADO")</f>
        <v>Pessoal</v>
      </c>
      <c r="L19656" s="50" t="str">
        <f>VLOOKUP(K19656,'Base -Receita-Despesa'!$B:$AS,1,FALSE)</f>
        <v>Pessoal</v>
      </c>
    </row>
    <row r="19657" spans="1:12" x14ac:dyDescent="0.3">
      <c r="A19657" s="82" t="str">
        <f t="shared" si="614"/>
        <v>2020</v>
      </c>
      <c r="B19657" s="263" t="s">
        <v>2228</v>
      </c>
      <c r="C19657" s="264" t="s">
        <v>138</v>
      </c>
      <c r="D19657" s="74" t="str">
        <f t="shared" si="615"/>
        <v>ago/2020</v>
      </c>
      <c r="E19657" s="332">
        <v>44063</v>
      </c>
      <c r="F19657" s="285" t="s">
        <v>4148</v>
      </c>
      <c r="G19657" s="285" t="s">
        <v>2229</v>
      </c>
      <c r="H19657" s="268" t="s">
        <v>5049</v>
      </c>
      <c r="I19657" s="268" t="s">
        <v>2176</v>
      </c>
      <c r="J19657" s="337">
        <v>-506.2</v>
      </c>
      <c r="K19657" s="83" t="str">
        <f>IFERROR(IFERROR(VLOOKUP(I19657,'DE-PARA'!B:D,3,0),VLOOKUP(I19657,'DE-PARA'!C:D,2,0)),"NÃO ENCONTRADO")</f>
        <v>Pessoal</v>
      </c>
      <c r="L19657" s="50" t="str">
        <f>VLOOKUP(K19657,'Base -Receita-Despesa'!$B:$AS,1,FALSE)</f>
        <v>Pessoal</v>
      </c>
    </row>
    <row r="19658" spans="1:12" x14ac:dyDescent="0.3">
      <c r="A19658" s="82" t="str">
        <f t="shared" si="614"/>
        <v>2020</v>
      </c>
      <c r="B19658" s="263" t="s">
        <v>2228</v>
      </c>
      <c r="C19658" s="264" t="s">
        <v>138</v>
      </c>
      <c r="D19658" s="74" t="str">
        <f t="shared" si="615"/>
        <v>ago/2020</v>
      </c>
      <c r="E19658" s="332">
        <v>44063</v>
      </c>
      <c r="F19658" s="285" t="s">
        <v>5825</v>
      </c>
      <c r="G19658" s="285" t="s">
        <v>2229</v>
      </c>
      <c r="H19658" s="268" t="s">
        <v>5175</v>
      </c>
      <c r="I19658" s="268" t="s">
        <v>145</v>
      </c>
      <c r="J19658" s="337">
        <v>-69.61</v>
      </c>
      <c r="K19658" s="83" t="str">
        <f>IFERROR(IFERROR(VLOOKUP(I19658,'DE-PARA'!B:D,3,0),VLOOKUP(I19658,'DE-PARA'!C:D,2,0)),"NÃO ENCONTRADO")</f>
        <v>Serviços</v>
      </c>
      <c r="L19658" s="50" t="str">
        <f>VLOOKUP(K19658,'Base -Receita-Despesa'!$B:$AS,1,FALSE)</f>
        <v>Serviços</v>
      </c>
    </row>
    <row r="19659" spans="1:12" x14ac:dyDescent="0.3">
      <c r="A19659" s="82" t="str">
        <f t="shared" si="614"/>
        <v>2020</v>
      </c>
      <c r="B19659" s="263" t="s">
        <v>2228</v>
      </c>
      <c r="C19659" s="264" t="s">
        <v>138</v>
      </c>
      <c r="D19659" s="74" t="str">
        <f t="shared" si="615"/>
        <v>ago/2020</v>
      </c>
      <c r="E19659" s="332">
        <v>44063</v>
      </c>
      <c r="F19659" s="285" t="s">
        <v>4565</v>
      </c>
      <c r="G19659" s="285" t="s">
        <v>2229</v>
      </c>
      <c r="H19659" s="268" t="s">
        <v>5826</v>
      </c>
      <c r="I19659" s="268" t="s">
        <v>194</v>
      </c>
      <c r="J19659" s="336">
        <v>-15643.19</v>
      </c>
      <c r="K19659" s="83" t="str">
        <f>IFERROR(IFERROR(VLOOKUP(I19659,'DE-PARA'!B:D,3,0),VLOOKUP(I19659,'DE-PARA'!C:D,2,0)),"NÃO ENCONTRADO")</f>
        <v>Encargos sobre Folha de Pagamento</v>
      </c>
      <c r="L19659" s="50" t="str">
        <f>VLOOKUP(K19659,'Base -Receita-Despesa'!$B:$AS,1,FALSE)</f>
        <v>Encargos sobre Folha de Pagamento</v>
      </c>
    </row>
    <row r="19660" spans="1:12" x14ac:dyDescent="0.3">
      <c r="A19660" s="82" t="str">
        <f t="shared" si="614"/>
        <v>2020</v>
      </c>
      <c r="B19660" s="263" t="s">
        <v>2228</v>
      </c>
      <c r="C19660" s="264" t="s">
        <v>138</v>
      </c>
      <c r="D19660" s="74" t="str">
        <f t="shared" si="615"/>
        <v>ago/2020</v>
      </c>
      <c r="E19660" s="332">
        <v>44063</v>
      </c>
      <c r="F19660" s="285" t="s">
        <v>5827</v>
      </c>
      <c r="G19660" s="285" t="s">
        <v>2229</v>
      </c>
      <c r="H19660" s="268" t="s">
        <v>4736</v>
      </c>
      <c r="I19660" s="268" t="s">
        <v>188</v>
      </c>
      <c r="J19660" s="336">
        <v>-1894.35</v>
      </c>
      <c r="K19660" s="83" t="str">
        <f>IFERROR(IFERROR(VLOOKUP(I19660,'DE-PARA'!B:D,3,0),VLOOKUP(I19660,'DE-PARA'!C:D,2,0)),"NÃO ENCONTRADO")</f>
        <v>Serviços</v>
      </c>
      <c r="L19660" s="50" t="str">
        <f>VLOOKUP(K19660,'Base -Receita-Despesa'!$B:$AS,1,FALSE)</f>
        <v>Serviços</v>
      </c>
    </row>
    <row r="19661" spans="1:12" x14ac:dyDescent="0.3">
      <c r="A19661" s="82" t="str">
        <f t="shared" si="614"/>
        <v>2020</v>
      </c>
      <c r="B19661" s="263" t="s">
        <v>2228</v>
      </c>
      <c r="C19661" s="264" t="s">
        <v>138</v>
      </c>
      <c r="D19661" s="74" t="str">
        <f t="shared" si="615"/>
        <v>ago/2020</v>
      </c>
      <c r="E19661" s="332">
        <v>44063</v>
      </c>
      <c r="F19661" s="285" t="s">
        <v>5828</v>
      </c>
      <c r="G19661" s="285" t="s">
        <v>2229</v>
      </c>
      <c r="H19661" s="268" t="s">
        <v>2654</v>
      </c>
      <c r="I19661" s="268" t="s">
        <v>120</v>
      </c>
      <c r="J19661" s="337">
        <v>-198.18</v>
      </c>
      <c r="K19661" s="83" t="str">
        <f>IFERROR(IFERROR(VLOOKUP(I19661,'DE-PARA'!B:D,3,0),VLOOKUP(I19661,'DE-PARA'!C:D,2,0)),"NÃO ENCONTRADO")</f>
        <v>Serviços</v>
      </c>
      <c r="L19661" s="50" t="str">
        <f>VLOOKUP(K19661,'Base -Receita-Despesa'!$B:$AS,1,FALSE)</f>
        <v>Serviços</v>
      </c>
    </row>
    <row r="19662" spans="1:12" x14ac:dyDescent="0.3">
      <c r="A19662" s="82" t="str">
        <f t="shared" si="614"/>
        <v>2020</v>
      </c>
      <c r="B19662" s="263" t="s">
        <v>2228</v>
      </c>
      <c r="C19662" s="264" t="s">
        <v>138</v>
      </c>
      <c r="D19662" s="74" t="str">
        <f t="shared" si="615"/>
        <v>ago/2020</v>
      </c>
      <c r="E19662" s="332">
        <v>44063</v>
      </c>
      <c r="F19662" s="285" t="s">
        <v>5829</v>
      </c>
      <c r="G19662" s="285" t="s">
        <v>2229</v>
      </c>
      <c r="H19662" s="273" t="s">
        <v>4753</v>
      </c>
      <c r="I19662" s="268" t="s">
        <v>2176</v>
      </c>
      <c r="J19662" s="336">
        <v>-9618.99</v>
      </c>
      <c r="K19662" s="83" t="str">
        <f>IFERROR(IFERROR(VLOOKUP(I19662,'DE-PARA'!B:D,3,0),VLOOKUP(I19662,'DE-PARA'!C:D,2,0)),"NÃO ENCONTRADO")</f>
        <v>Pessoal</v>
      </c>
      <c r="L19662" s="50" t="str">
        <f>VLOOKUP(K19662,'Base -Receita-Despesa'!$B:$AS,1,FALSE)</f>
        <v>Pessoal</v>
      </c>
    </row>
    <row r="19663" spans="1:12" x14ac:dyDescent="0.3">
      <c r="A19663" s="82" t="str">
        <f t="shared" si="614"/>
        <v>2020</v>
      </c>
      <c r="B19663" s="263" t="s">
        <v>2228</v>
      </c>
      <c r="C19663" s="264" t="s">
        <v>138</v>
      </c>
      <c r="D19663" s="74" t="str">
        <f t="shared" si="615"/>
        <v>ago/2020</v>
      </c>
      <c r="E19663" s="332">
        <v>44063</v>
      </c>
      <c r="F19663" s="285" t="s">
        <v>5830</v>
      </c>
      <c r="G19663" s="285" t="s">
        <v>2229</v>
      </c>
      <c r="H19663" s="273" t="s">
        <v>4753</v>
      </c>
      <c r="I19663" s="268" t="s">
        <v>2176</v>
      </c>
      <c r="J19663" s="337">
        <v>-492.34</v>
      </c>
      <c r="K19663" s="83" t="str">
        <f>IFERROR(IFERROR(VLOOKUP(I19663,'DE-PARA'!B:D,3,0),VLOOKUP(I19663,'DE-PARA'!C:D,2,0)),"NÃO ENCONTRADO")</f>
        <v>Pessoal</v>
      </c>
      <c r="L19663" s="50" t="str">
        <f>VLOOKUP(K19663,'Base -Receita-Despesa'!$B:$AS,1,FALSE)</f>
        <v>Pessoal</v>
      </c>
    </row>
    <row r="19664" spans="1:12" x14ac:dyDescent="0.3">
      <c r="A19664" s="82" t="str">
        <f t="shared" si="614"/>
        <v>2020</v>
      </c>
      <c r="B19664" s="263" t="s">
        <v>2228</v>
      </c>
      <c r="C19664" s="264" t="s">
        <v>138</v>
      </c>
      <c r="D19664" s="74" t="str">
        <f t="shared" si="615"/>
        <v>ago/2020</v>
      </c>
      <c r="E19664" s="332">
        <v>44063</v>
      </c>
      <c r="F19664" s="285" t="s">
        <v>5831</v>
      </c>
      <c r="G19664" s="285" t="s">
        <v>2229</v>
      </c>
      <c r="H19664" s="273" t="s">
        <v>4753</v>
      </c>
      <c r="I19664" s="268" t="s">
        <v>2176</v>
      </c>
      <c r="J19664" s="337">
        <v>-376.65</v>
      </c>
      <c r="K19664" s="83" t="str">
        <f>IFERROR(IFERROR(VLOOKUP(I19664,'DE-PARA'!B:D,3,0),VLOOKUP(I19664,'DE-PARA'!C:D,2,0)),"NÃO ENCONTRADO")</f>
        <v>Pessoal</v>
      </c>
      <c r="L19664" s="50" t="str">
        <f>VLOOKUP(K19664,'Base -Receita-Despesa'!$B:$AS,1,FALSE)</f>
        <v>Pessoal</v>
      </c>
    </row>
    <row r="19665" spans="1:12" x14ac:dyDescent="0.3">
      <c r="A19665" s="82" t="str">
        <f t="shared" si="614"/>
        <v>2020</v>
      </c>
      <c r="B19665" s="263" t="s">
        <v>2228</v>
      </c>
      <c r="C19665" s="264" t="s">
        <v>138</v>
      </c>
      <c r="D19665" s="74" t="str">
        <f t="shared" si="615"/>
        <v>ago/2020</v>
      </c>
      <c r="E19665" s="332">
        <v>44063</v>
      </c>
      <c r="F19665" s="285" t="s">
        <v>5832</v>
      </c>
      <c r="G19665" s="285" t="s">
        <v>2229</v>
      </c>
      <c r="H19665" s="273" t="s">
        <v>4753</v>
      </c>
      <c r="I19665" s="268" t="s">
        <v>2176</v>
      </c>
      <c r="J19665" s="337">
        <v>-930</v>
      </c>
      <c r="K19665" s="83" t="str">
        <f>IFERROR(IFERROR(VLOOKUP(I19665,'DE-PARA'!B:D,3,0),VLOOKUP(I19665,'DE-PARA'!C:D,2,0)),"NÃO ENCONTRADO")</f>
        <v>Pessoal</v>
      </c>
      <c r="L19665" s="50" t="str">
        <f>VLOOKUP(K19665,'Base -Receita-Despesa'!$B:$AS,1,FALSE)</f>
        <v>Pessoal</v>
      </c>
    </row>
    <row r="19666" spans="1:12" x14ac:dyDescent="0.3">
      <c r="A19666" s="82" t="str">
        <f t="shared" si="614"/>
        <v>2020</v>
      </c>
      <c r="B19666" s="263" t="s">
        <v>2228</v>
      </c>
      <c r="C19666" s="264" t="s">
        <v>138</v>
      </c>
      <c r="D19666" s="74" t="str">
        <f t="shared" si="615"/>
        <v>ago/2020</v>
      </c>
      <c r="E19666" s="332">
        <v>44063</v>
      </c>
      <c r="F19666" s="285" t="s">
        <v>5332</v>
      </c>
      <c r="G19666" s="285" t="s">
        <v>2229</v>
      </c>
      <c r="H19666" s="268" t="s">
        <v>5728</v>
      </c>
      <c r="I19666" s="268" t="s">
        <v>145</v>
      </c>
      <c r="J19666" s="337">
        <v>-558</v>
      </c>
      <c r="K19666" s="83" t="str">
        <f>IFERROR(IFERROR(VLOOKUP(I19666,'DE-PARA'!B:D,3,0),VLOOKUP(I19666,'DE-PARA'!C:D,2,0)),"NÃO ENCONTRADO")</f>
        <v>Serviços</v>
      </c>
      <c r="L19666" s="50" t="str">
        <f>VLOOKUP(K19666,'Base -Receita-Despesa'!$B:$AS,1,FALSE)</f>
        <v>Serviços</v>
      </c>
    </row>
    <row r="19667" spans="1:12" x14ac:dyDescent="0.3">
      <c r="A19667" s="82" t="str">
        <f t="shared" si="614"/>
        <v>2020</v>
      </c>
      <c r="B19667" s="263" t="s">
        <v>2228</v>
      </c>
      <c r="C19667" s="264" t="s">
        <v>138</v>
      </c>
      <c r="D19667" s="74" t="str">
        <f t="shared" si="615"/>
        <v>ago/2020</v>
      </c>
      <c r="E19667" s="332">
        <v>44063</v>
      </c>
      <c r="F19667" s="285" t="s">
        <v>5833</v>
      </c>
      <c r="G19667" s="285" t="s">
        <v>2229</v>
      </c>
      <c r="H19667" s="268" t="s">
        <v>5728</v>
      </c>
      <c r="I19667" s="268" t="s">
        <v>145</v>
      </c>
      <c r="J19667" s="337">
        <v>-279</v>
      </c>
      <c r="K19667" s="83" t="str">
        <f>IFERROR(IFERROR(VLOOKUP(I19667,'DE-PARA'!B:D,3,0),VLOOKUP(I19667,'DE-PARA'!C:D,2,0)),"NÃO ENCONTRADO")</f>
        <v>Serviços</v>
      </c>
      <c r="L19667" s="50" t="str">
        <f>VLOOKUP(K19667,'Base -Receita-Despesa'!$B:$AS,1,FALSE)</f>
        <v>Serviços</v>
      </c>
    </row>
    <row r="19668" spans="1:12" x14ac:dyDescent="0.3">
      <c r="A19668" s="82" t="str">
        <f t="shared" si="614"/>
        <v>2020</v>
      </c>
      <c r="B19668" s="263" t="s">
        <v>2228</v>
      </c>
      <c r="C19668" s="264" t="s">
        <v>138</v>
      </c>
      <c r="D19668" s="74" t="str">
        <f t="shared" si="615"/>
        <v>ago/2020</v>
      </c>
      <c r="E19668" s="332">
        <v>44063</v>
      </c>
      <c r="F19668" s="285" t="s">
        <v>5834</v>
      </c>
      <c r="G19668" s="285" t="s">
        <v>2229</v>
      </c>
      <c r="H19668" s="268" t="s">
        <v>5701</v>
      </c>
      <c r="I19668" s="268" t="s">
        <v>145</v>
      </c>
      <c r="J19668" s="337">
        <v>-247.57</v>
      </c>
      <c r="K19668" s="83" t="str">
        <f>IFERROR(IFERROR(VLOOKUP(I19668,'DE-PARA'!B:D,3,0),VLOOKUP(I19668,'DE-PARA'!C:D,2,0)),"NÃO ENCONTRADO")</f>
        <v>Serviços</v>
      </c>
      <c r="L19668" s="50" t="str">
        <f>VLOOKUP(K19668,'Base -Receita-Despesa'!$B:$AS,1,FALSE)</f>
        <v>Serviços</v>
      </c>
    </row>
    <row r="19669" spans="1:12" x14ac:dyDescent="0.3">
      <c r="A19669" s="82" t="str">
        <f t="shared" si="614"/>
        <v>2020</v>
      </c>
      <c r="B19669" s="263" t="s">
        <v>2228</v>
      </c>
      <c r="C19669" s="264" t="s">
        <v>138</v>
      </c>
      <c r="D19669" s="74" t="str">
        <f t="shared" si="615"/>
        <v>ago/2020</v>
      </c>
      <c r="E19669" s="332">
        <v>44063</v>
      </c>
      <c r="F19669" s="285" t="s">
        <v>5835</v>
      </c>
      <c r="G19669" s="285" t="s">
        <v>2229</v>
      </c>
      <c r="H19669" s="268" t="s">
        <v>5824</v>
      </c>
      <c r="I19669" s="268" t="s">
        <v>120</v>
      </c>
      <c r="J19669" s="337">
        <v>-45.26</v>
      </c>
      <c r="K19669" s="83" t="str">
        <f>IFERROR(IFERROR(VLOOKUP(I19669,'DE-PARA'!B:D,3,0),VLOOKUP(I19669,'DE-PARA'!C:D,2,0)),"NÃO ENCONTRADO")</f>
        <v>Serviços</v>
      </c>
      <c r="L19669" s="50" t="str">
        <f>VLOOKUP(K19669,'Base -Receita-Despesa'!$B:$AS,1,FALSE)</f>
        <v>Serviços</v>
      </c>
    </row>
    <row r="19670" spans="1:12" x14ac:dyDescent="0.3">
      <c r="A19670" s="82" t="str">
        <f t="shared" si="614"/>
        <v>2020</v>
      </c>
      <c r="B19670" s="263" t="s">
        <v>2228</v>
      </c>
      <c r="C19670" s="264" t="s">
        <v>138</v>
      </c>
      <c r="D19670" s="74" t="str">
        <f t="shared" si="615"/>
        <v>ago/2020</v>
      </c>
      <c r="E19670" s="332">
        <v>44063</v>
      </c>
      <c r="F19670" s="285" t="s">
        <v>5836</v>
      </c>
      <c r="G19670" s="285" t="s">
        <v>2229</v>
      </c>
      <c r="H19670" s="268" t="s">
        <v>5175</v>
      </c>
      <c r="I19670" s="268" t="s">
        <v>145</v>
      </c>
      <c r="J19670" s="337">
        <v>-21.1</v>
      </c>
      <c r="K19670" s="83" t="str">
        <f>IFERROR(IFERROR(VLOOKUP(I19670,'DE-PARA'!B:D,3,0),VLOOKUP(I19670,'DE-PARA'!C:D,2,0)),"NÃO ENCONTRADO")</f>
        <v>Serviços</v>
      </c>
      <c r="L19670" s="50" t="str">
        <f>VLOOKUP(K19670,'Base -Receita-Despesa'!$B:$AS,1,FALSE)</f>
        <v>Serviços</v>
      </c>
    </row>
    <row r="19671" spans="1:12" x14ac:dyDescent="0.3">
      <c r="A19671" s="82" t="str">
        <f t="shared" si="614"/>
        <v>2020</v>
      </c>
      <c r="B19671" s="263" t="s">
        <v>2228</v>
      </c>
      <c r="C19671" s="264" t="s">
        <v>138</v>
      </c>
      <c r="D19671" s="74" t="str">
        <f t="shared" si="615"/>
        <v>ago/2020</v>
      </c>
      <c r="E19671" s="332">
        <v>44063</v>
      </c>
      <c r="F19671" s="285" t="s">
        <v>5837</v>
      </c>
      <c r="G19671" s="285" t="s">
        <v>2229</v>
      </c>
      <c r="H19671" s="268" t="s">
        <v>5175</v>
      </c>
      <c r="I19671" s="268" t="s">
        <v>145</v>
      </c>
      <c r="J19671" s="337">
        <v>-215.79</v>
      </c>
      <c r="K19671" s="83" t="str">
        <f>IFERROR(IFERROR(VLOOKUP(I19671,'DE-PARA'!B:D,3,0),VLOOKUP(I19671,'DE-PARA'!C:D,2,0)),"NÃO ENCONTRADO")</f>
        <v>Serviços</v>
      </c>
      <c r="L19671" s="50" t="str">
        <f>VLOOKUP(K19671,'Base -Receita-Despesa'!$B:$AS,1,FALSE)</f>
        <v>Serviços</v>
      </c>
    </row>
    <row r="19672" spans="1:12" x14ac:dyDescent="0.3">
      <c r="A19672" s="82" t="str">
        <f t="shared" si="614"/>
        <v>2020</v>
      </c>
      <c r="B19672" s="263" t="s">
        <v>2228</v>
      </c>
      <c r="C19672" s="264" t="s">
        <v>138</v>
      </c>
      <c r="D19672" s="74" t="str">
        <f t="shared" si="615"/>
        <v>ago/2020</v>
      </c>
      <c r="E19672" s="332">
        <v>44063</v>
      </c>
      <c r="F19672" s="285" t="s">
        <v>5838</v>
      </c>
      <c r="G19672" s="285" t="s">
        <v>2229</v>
      </c>
      <c r="H19672" s="268" t="s">
        <v>5815</v>
      </c>
      <c r="I19672" s="268" t="s">
        <v>2176</v>
      </c>
      <c r="J19672" s="337">
        <v>-590.74</v>
      </c>
      <c r="K19672" s="83" t="str">
        <f>IFERROR(IFERROR(VLOOKUP(I19672,'DE-PARA'!B:D,3,0),VLOOKUP(I19672,'DE-PARA'!C:D,2,0)),"NÃO ENCONTRADO")</f>
        <v>Pessoal</v>
      </c>
      <c r="L19672" s="50" t="str">
        <f>VLOOKUP(K19672,'Base -Receita-Despesa'!$B:$AS,1,FALSE)</f>
        <v>Pessoal</v>
      </c>
    </row>
    <row r="19673" spans="1:12" x14ac:dyDescent="0.3">
      <c r="A19673" s="82" t="str">
        <f t="shared" si="614"/>
        <v>2020</v>
      </c>
      <c r="B19673" s="263" t="s">
        <v>2228</v>
      </c>
      <c r="C19673" s="264" t="s">
        <v>138</v>
      </c>
      <c r="D19673" s="74" t="str">
        <f t="shared" si="615"/>
        <v>ago/2020</v>
      </c>
      <c r="E19673" s="332">
        <v>44063</v>
      </c>
      <c r="F19673" s="285" t="s">
        <v>5839</v>
      </c>
      <c r="G19673" s="285" t="s">
        <v>2229</v>
      </c>
      <c r="H19673" s="268" t="s">
        <v>5049</v>
      </c>
      <c r="I19673" s="268" t="s">
        <v>2176</v>
      </c>
      <c r="J19673" s="336">
        <v>-6308.89</v>
      </c>
      <c r="K19673" s="83" t="str">
        <f>IFERROR(IFERROR(VLOOKUP(I19673,'DE-PARA'!B:D,3,0),VLOOKUP(I19673,'DE-PARA'!C:D,2,0)),"NÃO ENCONTRADO")</f>
        <v>Pessoal</v>
      </c>
      <c r="L19673" s="50" t="str">
        <f>VLOOKUP(K19673,'Base -Receita-Despesa'!$B:$AS,1,FALSE)</f>
        <v>Pessoal</v>
      </c>
    </row>
    <row r="19674" spans="1:12" x14ac:dyDescent="0.3">
      <c r="A19674" s="82" t="str">
        <f t="shared" si="614"/>
        <v>2020</v>
      </c>
      <c r="B19674" s="263" t="s">
        <v>2228</v>
      </c>
      <c r="C19674" s="264" t="s">
        <v>138</v>
      </c>
      <c r="D19674" s="74" t="str">
        <f t="shared" si="615"/>
        <v>ago/2020</v>
      </c>
      <c r="E19674" s="332">
        <v>44063</v>
      </c>
      <c r="F19674" s="324">
        <v>2008010000000</v>
      </c>
      <c r="G19674" s="285" t="s">
        <v>2229</v>
      </c>
      <c r="H19674" s="268" t="s">
        <v>3582</v>
      </c>
      <c r="I19674" s="268" t="s">
        <v>151</v>
      </c>
      <c r="J19674" s="337">
        <v>-588.87</v>
      </c>
      <c r="K19674" s="83" t="str">
        <f>IFERROR(IFERROR(VLOOKUP(I19674,'DE-PARA'!B:D,3,0),VLOOKUP(I19674,'DE-PARA'!C:D,2,0)),"NÃO ENCONTRADO")</f>
        <v>Concessionárias (água, luz e telefone)</v>
      </c>
      <c r="L19674" s="50" t="str">
        <f>VLOOKUP(K19674,'Base -Receita-Despesa'!$B:$AS,1,FALSE)</f>
        <v>Concessionárias (água, luz e telefone)</v>
      </c>
    </row>
    <row r="19675" spans="1:12" x14ac:dyDescent="0.3">
      <c r="A19675" s="82" t="str">
        <f t="shared" si="614"/>
        <v>2020</v>
      </c>
      <c r="B19675" s="263" t="s">
        <v>2228</v>
      </c>
      <c r="C19675" s="264" t="s">
        <v>138</v>
      </c>
      <c r="D19675" s="74" t="str">
        <f t="shared" si="615"/>
        <v>ago/2020</v>
      </c>
      <c r="E19675" s="332">
        <v>44063</v>
      </c>
      <c r="F19675" s="324">
        <v>2008010000000</v>
      </c>
      <c r="G19675" s="285" t="s">
        <v>2229</v>
      </c>
      <c r="H19675" s="268" t="s">
        <v>3582</v>
      </c>
      <c r="I19675" s="268" t="s">
        <v>151</v>
      </c>
      <c r="J19675" s="336">
        <v>-3364.35</v>
      </c>
      <c r="K19675" s="83" t="str">
        <f>IFERROR(IFERROR(VLOOKUP(I19675,'DE-PARA'!B:D,3,0),VLOOKUP(I19675,'DE-PARA'!C:D,2,0)),"NÃO ENCONTRADO")</f>
        <v>Concessionárias (água, luz e telefone)</v>
      </c>
      <c r="L19675" s="50" t="str">
        <f>VLOOKUP(K19675,'Base -Receita-Despesa'!$B:$AS,1,FALSE)</f>
        <v>Concessionárias (água, luz e telefone)</v>
      </c>
    </row>
    <row r="19676" spans="1:12" x14ac:dyDescent="0.3">
      <c r="A19676" s="82" t="str">
        <f t="shared" si="614"/>
        <v>2020</v>
      </c>
      <c r="B19676" s="263" t="s">
        <v>2228</v>
      </c>
      <c r="C19676" s="264" t="s">
        <v>138</v>
      </c>
      <c r="D19676" s="74" t="str">
        <f t="shared" si="615"/>
        <v>ago/2020</v>
      </c>
      <c r="E19676" s="332">
        <v>44063</v>
      </c>
      <c r="F19676" s="285" t="s">
        <v>4539</v>
      </c>
      <c r="G19676" s="285" t="s">
        <v>2229</v>
      </c>
      <c r="H19676" s="268" t="s">
        <v>5840</v>
      </c>
      <c r="I19676" s="268" t="s">
        <v>195</v>
      </c>
      <c r="J19676" s="336">
        <v>-150794.45000000001</v>
      </c>
      <c r="K19676" s="83" t="str">
        <f>IFERROR(IFERROR(VLOOKUP(I19676,'DE-PARA'!B:D,3,0),VLOOKUP(I19676,'DE-PARA'!C:D,2,0)),"NÃO ENCONTRADO")</f>
        <v>Encargos sobre Folha de Pagamento</v>
      </c>
      <c r="L19676" s="50" t="str">
        <f>VLOOKUP(K19676,'Base -Receita-Despesa'!$B:$AS,1,FALSE)</f>
        <v>Encargos sobre Folha de Pagamento</v>
      </c>
    </row>
    <row r="19677" spans="1:12" x14ac:dyDescent="0.3">
      <c r="A19677" s="82" t="str">
        <f t="shared" si="614"/>
        <v>2020</v>
      </c>
      <c r="B19677" s="263" t="s">
        <v>2228</v>
      </c>
      <c r="C19677" s="264" t="s">
        <v>138</v>
      </c>
      <c r="D19677" s="74" t="str">
        <f t="shared" si="615"/>
        <v>ago/2020</v>
      </c>
      <c r="E19677" s="332">
        <v>44063</v>
      </c>
      <c r="F19677" s="285" t="s">
        <v>2950</v>
      </c>
      <c r="G19677" s="285" t="s">
        <v>2229</v>
      </c>
      <c r="H19677" s="268" t="s">
        <v>5806</v>
      </c>
      <c r="I19677" s="268" t="s">
        <v>118</v>
      </c>
      <c r="J19677" s="336">
        <v>-17026.259999999998</v>
      </c>
      <c r="K19677" s="83" t="str">
        <f>IFERROR(IFERROR(VLOOKUP(I19677,'DE-PARA'!B:D,3,0),VLOOKUP(I19677,'DE-PARA'!C:D,2,0)),"NÃO ENCONTRADO")</f>
        <v>Serviços</v>
      </c>
      <c r="L19677" s="50" t="str">
        <f>VLOOKUP(K19677,'Base -Receita-Despesa'!$B:$AS,1,FALSE)</f>
        <v>Serviços</v>
      </c>
    </row>
    <row r="19678" spans="1:12" x14ac:dyDescent="0.3">
      <c r="A19678" s="82" t="str">
        <f t="shared" si="614"/>
        <v>2020</v>
      </c>
      <c r="B19678" s="263" t="s">
        <v>2228</v>
      </c>
      <c r="C19678" s="264" t="s">
        <v>138</v>
      </c>
      <c r="D19678" s="74" t="str">
        <f t="shared" si="615"/>
        <v>ago/2020</v>
      </c>
      <c r="E19678" s="332">
        <v>44063</v>
      </c>
      <c r="F19678" s="285" t="s">
        <v>5841</v>
      </c>
      <c r="G19678" s="285" t="s">
        <v>2229</v>
      </c>
      <c r="H19678" s="268" t="s">
        <v>4736</v>
      </c>
      <c r="I19678" s="268" t="s">
        <v>188</v>
      </c>
      <c r="J19678" s="336">
        <v>-4481.24</v>
      </c>
      <c r="K19678" s="83" t="str">
        <f>IFERROR(IFERROR(VLOOKUP(I19678,'DE-PARA'!B:D,3,0),VLOOKUP(I19678,'DE-PARA'!C:D,2,0)),"NÃO ENCONTRADO")</f>
        <v>Serviços</v>
      </c>
      <c r="L19678" s="50" t="str">
        <f>VLOOKUP(K19678,'Base -Receita-Despesa'!$B:$AS,1,FALSE)</f>
        <v>Serviços</v>
      </c>
    </row>
    <row r="19679" spans="1:12" x14ac:dyDescent="0.3">
      <c r="A19679" s="82" t="str">
        <f t="shared" si="614"/>
        <v>2020</v>
      </c>
      <c r="B19679" s="263" t="s">
        <v>2228</v>
      </c>
      <c r="C19679" s="264" t="s">
        <v>138</v>
      </c>
      <c r="D19679" s="74" t="str">
        <f t="shared" si="615"/>
        <v>ago/2020</v>
      </c>
      <c r="E19679" s="332">
        <v>44063</v>
      </c>
      <c r="F19679" s="285">
        <v>77089</v>
      </c>
      <c r="G19679" s="285" t="s">
        <v>2229</v>
      </c>
      <c r="H19679" s="268" t="s">
        <v>5763</v>
      </c>
      <c r="I19679" s="268" t="s">
        <v>2183</v>
      </c>
      <c r="J19679" s="336">
        <v>-1323.26</v>
      </c>
      <c r="K19679" s="83" t="str">
        <f>IFERROR(IFERROR(VLOOKUP(I19679,'DE-PARA'!B:D,3,0),VLOOKUP(I19679,'DE-PARA'!C:D,2,0)),"NÃO ENCONTRADO")</f>
        <v>Materiais</v>
      </c>
      <c r="L19679" s="50" t="str">
        <f>VLOOKUP(K19679,'Base -Receita-Despesa'!$B:$AS,1,FALSE)</f>
        <v>Materiais</v>
      </c>
    </row>
    <row r="19680" spans="1:12" x14ac:dyDescent="0.3">
      <c r="A19680" s="82" t="str">
        <f t="shared" si="614"/>
        <v>2020</v>
      </c>
      <c r="B19680" s="263" t="s">
        <v>2228</v>
      </c>
      <c r="C19680" s="264" t="s">
        <v>138</v>
      </c>
      <c r="D19680" s="74" t="str">
        <f t="shared" si="615"/>
        <v>ago/2020</v>
      </c>
      <c r="E19680" s="332">
        <v>44063</v>
      </c>
      <c r="F19680" s="285">
        <v>2844855</v>
      </c>
      <c r="G19680" s="285" t="s">
        <v>2229</v>
      </c>
      <c r="H19680" s="268" t="s">
        <v>5175</v>
      </c>
      <c r="I19680" s="268" t="s">
        <v>145</v>
      </c>
      <c r="J19680" s="336">
        <v>-4355.26</v>
      </c>
      <c r="K19680" s="83" t="str">
        <f>IFERROR(IFERROR(VLOOKUP(I19680,'DE-PARA'!B:D,3,0),VLOOKUP(I19680,'DE-PARA'!C:D,2,0)),"NÃO ENCONTRADO")</f>
        <v>Serviços</v>
      </c>
      <c r="L19680" s="50" t="str">
        <f>VLOOKUP(K19680,'Base -Receita-Despesa'!$B:$AS,1,FALSE)</f>
        <v>Serviços</v>
      </c>
    </row>
    <row r="19681" spans="1:12" x14ac:dyDescent="0.3">
      <c r="A19681" s="82" t="str">
        <f t="shared" si="614"/>
        <v>2020</v>
      </c>
      <c r="B19681" s="263" t="s">
        <v>2228</v>
      </c>
      <c r="C19681" s="264" t="s">
        <v>138</v>
      </c>
      <c r="D19681" s="74" t="str">
        <f t="shared" si="615"/>
        <v>ago/2020</v>
      </c>
      <c r="E19681" s="332">
        <v>44063</v>
      </c>
      <c r="F19681" s="285">
        <v>3067</v>
      </c>
      <c r="G19681" s="285" t="s">
        <v>2229</v>
      </c>
      <c r="H19681" s="268" t="s">
        <v>5842</v>
      </c>
      <c r="I19681" s="268" t="s">
        <v>120</v>
      </c>
      <c r="J19681" s="336">
        <v>-1716.2</v>
      </c>
      <c r="K19681" s="83" t="str">
        <f>IFERROR(IFERROR(VLOOKUP(I19681,'DE-PARA'!B:D,3,0),VLOOKUP(I19681,'DE-PARA'!C:D,2,0)),"NÃO ENCONTRADO")</f>
        <v>Serviços</v>
      </c>
      <c r="L19681" s="50" t="str">
        <f>VLOOKUP(K19681,'Base -Receita-Despesa'!$B:$AS,1,FALSE)</f>
        <v>Serviços</v>
      </c>
    </row>
    <row r="19682" spans="1:12" x14ac:dyDescent="0.3">
      <c r="A19682" s="82" t="str">
        <f t="shared" si="614"/>
        <v>2020</v>
      </c>
      <c r="B19682" s="263" t="s">
        <v>2228</v>
      </c>
      <c r="C19682" s="264" t="s">
        <v>138</v>
      </c>
      <c r="D19682" s="74" t="str">
        <f t="shared" si="615"/>
        <v>ago/2020</v>
      </c>
      <c r="E19682" s="332">
        <v>44063</v>
      </c>
      <c r="F19682" s="285">
        <v>30153</v>
      </c>
      <c r="G19682" s="285" t="s">
        <v>2229</v>
      </c>
      <c r="H19682" s="268" t="s">
        <v>4591</v>
      </c>
      <c r="I19682" s="268" t="s">
        <v>151</v>
      </c>
      <c r="J19682" s="337">
        <v>-420</v>
      </c>
      <c r="K19682" s="83" t="str">
        <f>IFERROR(IFERROR(VLOOKUP(I19682,'DE-PARA'!B:D,3,0),VLOOKUP(I19682,'DE-PARA'!C:D,2,0)),"NÃO ENCONTRADO")</f>
        <v>Concessionárias (água, luz e telefone)</v>
      </c>
      <c r="L19682" s="50" t="str">
        <f>VLOOKUP(K19682,'Base -Receita-Despesa'!$B:$AS,1,FALSE)</f>
        <v>Concessionárias (água, luz e telefone)</v>
      </c>
    </row>
    <row r="19683" spans="1:12" x14ac:dyDescent="0.3">
      <c r="A19683" s="82" t="str">
        <f t="shared" si="614"/>
        <v>2020</v>
      </c>
      <c r="B19683" s="263" t="s">
        <v>2228</v>
      </c>
      <c r="C19683" s="264" t="s">
        <v>138</v>
      </c>
      <c r="D19683" s="74" t="str">
        <f t="shared" si="615"/>
        <v>ago/2020</v>
      </c>
      <c r="E19683" s="332">
        <v>44063</v>
      </c>
      <c r="F19683" s="285">
        <v>168</v>
      </c>
      <c r="G19683" s="285" t="s">
        <v>2229</v>
      </c>
      <c r="H19683" s="268" t="s">
        <v>5154</v>
      </c>
      <c r="I19683" s="268" t="s">
        <v>145</v>
      </c>
      <c r="J19683" s="336">
        <v>-27466.5</v>
      </c>
      <c r="K19683" s="83" t="str">
        <f>IFERROR(IFERROR(VLOOKUP(I19683,'DE-PARA'!B:D,3,0),VLOOKUP(I19683,'DE-PARA'!C:D,2,0)),"NÃO ENCONTRADO")</f>
        <v>Serviços</v>
      </c>
      <c r="L19683" s="50" t="str">
        <f>VLOOKUP(K19683,'Base -Receita-Despesa'!$B:$AS,1,FALSE)</f>
        <v>Serviços</v>
      </c>
    </row>
    <row r="19684" spans="1:12" x14ac:dyDescent="0.3">
      <c r="A19684" s="82" t="str">
        <f t="shared" si="614"/>
        <v>2020</v>
      </c>
      <c r="B19684" s="263" t="s">
        <v>2228</v>
      </c>
      <c r="C19684" s="264" t="s">
        <v>138</v>
      </c>
      <c r="D19684" s="74" t="str">
        <f t="shared" si="615"/>
        <v>ago/2020</v>
      </c>
      <c r="E19684" s="332">
        <v>44063</v>
      </c>
      <c r="F19684" s="285">
        <v>1490</v>
      </c>
      <c r="G19684" s="285" t="s">
        <v>2229</v>
      </c>
      <c r="H19684" s="268" t="s">
        <v>5265</v>
      </c>
      <c r="I19684" s="268" t="s">
        <v>526</v>
      </c>
      <c r="J19684" s="336">
        <v>-22000</v>
      </c>
      <c r="K19684" s="83" t="str">
        <f>IFERROR(IFERROR(VLOOKUP(I19684,'DE-PARA'!B:D,3,0),VLOOKUP(I19684,'DE-PARA'!C:D,2,0)),"NÃO ENCONTRADO")</f>
        <v>Serviços</v>
      </c>
      <c r="L19684" s="50" t="str">
        <f>VLOOKUP(K19684,'Base -Receita-Despesa'!$B:$AS,1,FALSE)</f>
        <v>Serviços</v>
      </c>
    </row>
    <row r="19685" spans="1:12" x14ac:dyDescent="0.3">
      <c r="A19685" s="82" t="str">
        <f t="shared" si="614"/>
        <v>2020</v>
      </c>
      <c r="B19685" s="263" t="s">
        <v>2228</v>
      </c>
      <c r="C19685" s="264" t="s">
        <v>138</v>
      </c>
      <c r="D19685" s="74" t="str">
        <f t="shared" si="615"/>
        <v>ago/2020</v>
      </c>
      <c r="E19685" s="332">
        <v>44063</v>
      </c>
      <c r="F19685" s="285">
        <v>6</v>
      </c>
      <c r="G19685" s="285" t="s">
        <v>2229</v>
      </c>
      <c r="H19685" s="268" t="s">
        <v>5811</v>
      </c>
      <c r="I19685" s="268" t="s">
        <v>188</v>
      </c>
      <c r="J19685" s="336">
        <v>-9800</v>
      </c>
      <c r="K19685" s="83" t="str">
        <f>IFERROR(IFERROR(VLOOKUP(I19685,'DE-PARA'!B:D,3,0),VLOOKUP(I19685,'DE-PARA'!C:D,2,0)),"NÃO ENCONTRADO")</f>
        <v>Serviços</v>
      </c>
      <c r="L19685" s="50" t="str">
        <f>VLOOKUP(K19685,'Base -Receita-Despesa'!$B:$AS,1,FALSE)</f>
        <v>Serviços</v>
      </c>
    </row>
    <row r="19686" spans="1:12" x14ac:dyDescent="0.3">
      <c r="A19686" s="82" t="str">
        <f t="shared" si="614"/>
        <v>2020</v>
      </c>
      <c r="B19686" s="263" t="s">
        <v>2228</v>
      </c>
      <c r="C19686" s="264" t="s">
        <v>138</v>
      </c>
      <c r="D19686" s="74" t="str">
        <f t="shared" si="615"/>
        <v>ago/2020</v>
      </c>
      <c r="E19686" s="332">
        <v>44063</v>
      </c>
      <c r="F19686" s="285" t="s">
        <v>5608</v>
      </c>
      <c r="G19686" s="285" t="s">
        <v>2229</v>
      </c>
      <c r="H19686" s="268" t="s">
        <v>5843</v>
      </c>
      <c r="I19686" s="268" t="s">
        <v>141</v>
      </c>
      <c r="J19686" s="337">
        <v>-629.03</v>
      </c>
      <c r="K19686" s="83" t="str">
        <f>IFERROR(IFERROR(VLOOKUP(I19686,'DE-PARA'!B:D,3,0),VLOOKUP(I19686,'DE-PARA'!C:D,2,0)),"NÃO ENCONTRADO")</f>
        <v>Pessoal</v>
      </c>
      <c r="L19686" s="50" t="str">
        <f>VLOOKUP(K19686,'Base -Receita-Despesa'!$B:$AS,1,FALSE)</f>
        <v>Pessoal</v>
      </c>
    </row>
    <row r="19687" spans="1:12" x14ac:dyDescent="0.3">
      <c r="A19687" s="82" t="str">
        <f t="shared" si="614"/>
        <v>2020</v>
      </c>
      <c r="B19687" s="263" t="s">
        <v>2228</v>
      </c>
      <c r="C19687" s="264" t="s">
        <v>138</v>
      </c>
      <c r="D19687" s="74" t="str">
        <f t="shared" si="615"/>
        <v>ago/2020</v>
      </c>
      <c r="E19687" s="332">
        <v>44063</v>
      </c>
      <c r="F19687" s="285">
        <v>761</v>
      </c>
      <c r="G19687" s="285" t="s">
        <v>2229</v>
      </c>
      <c r="H19687" s="268" t="s">
        <v>5844</v>
      </c>
      <c r="I19687" s="268" t="s">
        <v>241</v>
      </c>
      <c r="J19687" s="337">
        <v>-130</v>
      </c>
      <c r="K19687" s="83" t="str">
        <f>IFERROR(IFERROR(VLOOKUP(I19687,'DE-PARA'!B:D,3,0),VLOOKUP(I19687,'DE-PARA'!C:D,2,0)),"NÃO ENCONTRADO")</f>
        <v>Serviços</v>
      </c>
      <c r="L19687" s="50" t="str">
        <f>VLOOKUP(K19687,'Base -Receita-Despesa'!$B:$AS,1,FALSE)</f>
        <v>Serviços</v>
      </c>
    </row>
    <row r="19688" spans="1:12" x14ac:dyDescent="0.3">
      <c r="A19688" s="82" t="str">
        <f t="shared" si="614"/>
        <v>2020</v>
      </c>
      <c r="B19688" s="263" t="s">
        <v>2228</v>
      </c>
      <c r="C19688" s="264" t="s">
        <v>138</v>
      </c>
      <c r="D19688" s="74" t="str">
        <f t="shared" si="615"/>
        <v>ago/2020</v>
      </c>
      <c r="E19688" s="332">
        <v>44063</v>
      </c>
      <c r="F19688" s="285">
        <v>78401</v>
      </c>
      <c r="G19688" s="285" t="s">
        <v>2229</v>
      </c>
      <c r="H19688" s="268" t="s">
        <v>5777</v>
      </c>
      <c r="I19688" s="268" t="s">
        <v>2181</v>
      </c>
      <c r="J19688" s="336">
        <v>-4435</v>
      </c>
      <c r="K19688" s="83" t="str">
        <f>IFERROR(IFERROR(VLOOKUP(I19688,'DE-PARA'!B:D,3,0),VLOOKUP(I19688,'DE-PARA'!C:D,2,0)),"NÃO ENCONTRADO")</f>
        <v>Materiais</v>
      </c>
      <c r="L19688" s="50" t="str">
        <f>VLOOKUP(K19688,'Base -Receita-Despesa'!$B:$AS,1,FALSE)</f>
        <v>Materiais</v>
      </c>
    </row>
    <row r="19689" spans="1:12" x14ac:dyDescent="0.3">
      <c r="A19689" s="82" t="str">
        <f t="shared" si="614"/>
        <v>2020</v>
      </c>
      <c r="B19689" s="263" t="s">
        <v>2228</v>
      </c>
      <c r="C19689" s="264" t="s">
        <v>138</v>
      </c>
      <c r="D19689" s="74" t="str">
        <f t="shared" si="615"/>
        <v>ago/2020</v>
      </c>
      <c r="E19689" s="332">
        <v>44063</v>
      </c>
      <c r="F19689" s="285">
        <v>78402</v>
      </c>
      <c r="G19689" s="285" t="s">
        <v>2229</v>
      </c>
      <c r="H19689" s="268" t="s">
        <v>5777</v>
      </c>
      <c r="I19689" s="268" t="s">
        <v>2181</v>
      </c>
      <c r="J19689" s="337">
        <v>-294.5</v>
      </c>
      <c r="K19689" s="83" t="str">
        <f>IFERROR(IFERROR(VLOOKUP(I19689,'DE-PARA'!B:D,3,0),VLOOKUP(I19689,'DE-PARA'!C:D,2,0)),"NÃO ENCONTRADO")</f>
        <v>Materiais</v>
      </c>
      <c r="L19689" s="50" t="str">
        <f>VLOOKUP(K19689,'Base -Receita-Despesa'!$B:$AS,1,FALSE)</f>
        <v>Materiais</v>
      </c>
    </row>
    <row r="19690" spans="1:12" x14ac:dyDescent="0.3">
      <c r="A19690" s="82" t="str">
        <f t="shared" ref="A19690:A19753" si="616">IF(K19690="NÃO ENCONTRADO",0,RIGHT(D19690,4))</f>
        <v>2020</v>
      </c>
      <c r="B19690" s="263" t="s">
        <v>2228</v>
      </c>
      <c r="C19690" s="264" t="s">
        <v>138</v>
      </c>
      <c r="D19690" s="74" t="str">
        <f t="shared" si="615"/>
        <v>ago/2020</v>
      </c>
      <c r="E19690" s="332">
        <v>44063</v>
      </c>
      <c r="F19690" s="285" t="s">
        <v>1261</v>
      </c>
      <c r="G19690" s="285" t="s">
        <v>2229</v>
      </c>
      <c r="H19690" s="268" t="s">
        <v>879</v>
      </c>
      <c r="I19690" s="268" t="s">
        <v>135</v>
      </c>
      <c r="J19690" s="337">
        <v>-10</v>
      </c>
      <c r="K19690" s="83" t="str">
        <f>IFERROR(IFERROR(VLOOKUP(I19690,'DE-PARA'!B:D,3,0),VLOOKUP(I19690,'DE-PARA'!C:D,2,0)),"NÃO ENCONTRADO")</f>
        <v>Outras Saídas</v>
      </c>
      <c r="L19690" s="50" t="str">
        <f>VLOOKUP(K19690,'Base -Receita-Despesa'!$B:$AS,1,FALSE)</f>
        <v>Outras Saídas</v>
      </c>
    </row>
    <row r="19691" spans="1:12" x14ac:dyDescent="0.3">
      <c r="A19691" s="82" t="str">
        <f t="shared" si="616"/>
        <v>2020</v>
      </c>
      <c r="B19691" s="263" t="s">
        <v>2228</v>
      </c>
      <c r="C19691" s="264" t="s">
        <v>138</v>
      </c>
      <c r="D19691" s="74" t="str">
        <f t="shared" si="615"/>
        <v>ago/2020</v>
      </c>
      <c r="E19691" s="332">
        <v>44063</v>
      </c>
      <c r="F19691" s="285" t="s">
        <v>1261</v>
      </c>
      <c r="G19691" s="285" t="s">
        <v>2229</v>
      </c>
      <c r="H19691" s="268" t="s">
        <v>879</v>
      </c>
      <c r="I19691" s="268" t="s">
        <v>135</v>
      </c>
      <c r="J19691" s="337">
        <v>-10</v>
      </c>
      <c r="K19691" s="83" t="str">
        <f>IFERROR(IFERROR(VLOOKUP(I19691,'DE-PARA'!B:D,3,0),VLOOKUP(I19691,'DE-PARA'!C:D,2,0)),"NÃO ENCONTRADO")</f>
        <v>Outras Saídas</v>
      </c>
      <c r="L19691" s="50" t="str">
        <f>VLOOKUP(K19691,'Base -Receita-Despesa'!$B:$AS,1,FALSE)</f>
        <v>Outras Saídas</v>
      </c>
    </row>
    <row r="19692" spans="1:12" x14ac:dyDescent="0.3">
      <c r="A19692" s="82" t="str">
        <f t="shared" si="616"/>
        <v>2020</v>
      </c>
      <c r="B19692" s="263" t="s">
        <v>2228</v>
      </c>
      <c r="C19692" s="264" t="s">
        <v>138</v>
      </c>
      <c r="D19692" s="74" t="str">
        <f t="shared" si="615"/>
        <v>ago/2020</v>
      </c>
      <c r="E19692" s="332">
        <v>44063</v>
      </c>
      <c r="F19692" s="285" t="s">
        <v>1261</v>
      </c>
      <c r="G19692" s="285" t="s">
        <v>2229</v>
      </c>
      <c r="H19692" s="268" t="s">
        <v>879</v>
      </c>
      <c r="I19692" s="268" t="s">
        <v>135</v>
      </c>
      <c r="J19692" s="337">
        <v>-10</v>
      </c>
      <c r="K19692" s="83" t="str">
        <f>IFERROR(IFERROR(VLOOKUP(I19692,'DE-PARA'!B:D,3,0),VLOOKUP(I19692,'DE-PARA'!C:D,2,0)),"NÃO ENCONTRADO")</f>
        <v>Outras Saídas</v>
      </c>
      <c r="L19692" s="50" t="str">
        <f>VLOOKUP(K19692,'Base -Receita-Despesa'!$B:$AS,1,FALSE)</f>
        <v>Outras Saídas</v>
      </c>
    </row>
    <row r="19693" spans="1:12" x14ac:dyDescent="0.3">
      <c r="A19693" s="82" t="str">
        <f t="shared" si="616"/>
        <v>2020</v>
      </c>
      <c r="B19693" s="263" t="s">
        <v>2228</v>
      </c>
      <c r="C19693" s="264" t="s">
        <v>138</v>
      </c>
      <c r="D19693" s="74" t="str">
        <f t="shared" si="615"/>
        <v>ago/2020</v>
      </c>
      <c r="E19693" s="332">
        <v>44063</v>
      </c>
      <c r="F19693" s="285" t="s">
        <v>1261</v>
      </c>
      <c r="G19693" s="285" t="s">
        <v>2229</v>
      </c>
      <c r="H19693" s="268" t="s">
        <v>879</v>
      </c>
      <c r="I19693" s="268" t="s">
        <v>135</v>
      </c>
      <c r="J19693" s="337">
        <v>-10</v>
      </c>
      <c r="K19693" s="83" t="str">
        <f>IFERROR(IFERROR(VLOOKUP(I19693,'DE-PARA'!B:D,3,0),VLOOKUP(I19693,'DE-PARA'!C:D,2,0)),"NÃO ENCONTRADO")</f>
        <v>Outras Saídas</v>
      </c>
      <c r="L19693" s="50" t="str">
        <f>VLOOKUP(K19693,'Base -Receita-Despesa'!$B:$AS,1,FALSE)</f>
        <v>Outras Saídas</v>
      </c>
    </row>
    <row r="19694" spans="1:12" x14ac:dyDescent="0.3">
      <c r="A19694" s="82" t="str">
        <f t="shared" si="616"/>
        <v>2020</v>
      </c>
      <c r="B19694" s="263" t="s">
        <v>2228</v>
      </c>
      <c r="C19694" s="264" t="s">
        <v>138</v>
      </c>
      <c r="D19694" s="74" t="str">
        <f t="shared" si="615"/>
        <v>ago/2020</v>
      </c>
      <c r="E19694" s="332">
        <v>44063</v>
      </c>
      <c r="F19694" s="285" t="s">
        <v>5608</v>
      </c>
      <c r="G19694" s="285" t="s">
        <v>2229</v>
      </c>
      <c r="H19694" s="268" t="s">
        <v>5845</v>
      </c>
      <c r="I19694" s="268" t="s">
        <v>141</v>
      </c>
      <c r="J19694" s="336">
        <v>-82455.5</v>
      </c>
      <c r="K19694" s="83" t="str">
        <f>IFERROR(IFERROR(VLOOKUP(I19694,'DE-PARA'!B:D,3,0),VLOOKUP(I19694,'DE-PARA'!C:D,2,0)),"NÃO ENCONTRADO")</f>
        <v>Pessoal</v>
      </c>
      <c r="L19694" s="50" t="str">
        <f>VLOOKUP(K19694,'Base -Receita-Despesa'!$B:$AS,1,FALSE)</f>
        <v>Pessoal</v>
      </c>
    </row>
    <row r="19695" spans="1:12" x14ac:dyDescent="0.3">
      <c r="A19695" s="82" t="str">
        <f t="shared" si="616"/>
        <v>2020</v>
      </c>
      <c r="B19695" s="263" t="s">
        <v>2228</v>
      </c>
      <c r="C19695" s="264" t="s">
        <v>138</v>
      </c>
      <c r="D19695" s="74" t="str">
        <f t="shared" si="615"/>
        <v>ago/2020</v>
      </c>
      <c r="E19695" s="332">
        <v>44064</v>
      </c>
      <c r="F19695" s="285">
        <v>92193</v>
      </c>
      <c r="G19695" s="285" t="s">
        <v>2229</v>
      </c>
      <c r="H19695" s="268" t="s">
        <v>5846</v>
      </c>
      <c r="I19695" s="268" t="s">
        <v>2181</v>
      </c>
      <c r="J19695" s="337">
        <v>-181</v>
      </c>
      <c r="K19695" s="83" t="str">
        <f>IFERROR(IFERROR(VLOOKUP(I19695,'DE-PARA'!B:D,3,0),VLOOKUP(I19695,'DE-PARA'!C:D,2,0)),"NÃO ENCONTRADO")</f>
        <v>Materiais</v>
      </c>
      <c r="L19695" s="50" t="str">
        <f>VLOOKUP(K19695,'Base -Receita-Despesa'!$B:$AS,1,FALSE)</f>
        <v>Materiais</v>
      </c>
    </row>
    <row r="19696" spans="1:12" x14ac:dyDescent="0.3">
      <c r="A19696" s="82" t="str">
        <f t="shared" si="616"/>
        <v>2020</v>
      </c>
      <c r="B19696" s="263" t="s">
        <v>2228</v>
      </c>
      <c r="C19696" s="264" t="s">
        <v>138</v>
      </c>
      <c r="D19696" s="74" t="str">
        <f t="shared" si="615"/>
        <v>ago/2020</v>
      </c>
      <c r="E19696" s="332">
        <v>44064</v>
      </c>
      <c r="F19696" s="285">
        <v>3864</v>
      </c>
      <c r="G19696" s="285" t="s">
        <v>2229</v>
      </c>
      <c r="H19696" s="268" t="s">
        <v>5164</v>
      </c>
      <c r="I19696" s="268" t="s">
        <v>157</v>
      </c>
      <c r="J19696" s="336">
        <v>-1300</v>
      </c>
      <c r="K19696" s="83" t="str">
        <f>IFERROR(IFERROR(VLOOKUP(I19696,'DE-PARA'!B:D,3,0),VLOOKUP(I19696,'DE-PARA'!C:D,2,0)),"NÃO ENCONTRADO")</f>
        <v>Materiais</v>
      </c>
      <c r="L19696" s="50" t="str">
        <f>VLOOKUP(K19696,'Base -Receita-Despesa'!$B:$AS,1,FALSE)</f>
        <v>Materiais</v>
      </c>
    </row>
    <row r="19697" spans="1:12" x14ac:dyDescent="0.3">
      <c r="A19697" s="82" t="str">
        <f t="shared" si="616"/>
        <v>2020</v>
      </c>
      <c r="B19697" s="263" t="s">
        <v>2228</v>
      </c>
      <c r="C19697" s="264" t="s">
        <v>138</v>
      </c>
      <c r="D19697" s="74" t="str">
        <f t="shared" si="615"/>
        <v>ago/2020</v>
      </c>
      <c r="E19697" s="332">
        <v>44064</v>
      </c>
      <c r="F19697" s="285">
        <v>3862</v>
      </c>
      <c r="G19697" s="285" t="s">
        <v>2229</v>
      </c>
      <c r="H19697" s="268" t="s">
        <v>5164</v>
      </c>
      <c r="I19697" s="268" t="s">
        <v>157</v>
      </c>
      <c r="J19697" s="336">
        <v>-2586.15</v>
      </c>
      <c r="K19697" s="83" t="str">
        <f>IFERROR(IFERROR(VLOOKUP(I19697,'DE-PARA'!B:D,3,0),VLOOKUP(I19697,'DE-PARA'!C:D,2,0)),"NÃO ENCONTRADO")</f>
        <v>Materiais</v>
      </c>
      <c r="L19697" s="50" t="str">
        <f>VLOOKUP(K19697,'Base -Receita-Despesa'!$B:$AS,1,FALSE)</f>
        <v>Materiais</v>
      </c>
    </row>
    <row r="19698" spans="1:12" x14ac:dyDescent="0.3">
      <c r="A19698" s="82" t="str">
        <f t="shared" si="616"/>
        <v>2020</v>
      </c>
      <c r="B19698" s="263" t="s">
        <v>2228</v>
      </c>
      <c r="C19698" s="264" t="s">
        <v>138</v>
      </c>
      <c r="D19698" s="74" t="str">
        <f t="shared" si="615"/>
        <v>ago/2020</v>
      </c>
      <c r="E19698" s="332">
        <v>44064</v>
      </c>
      <c r="F19698" s="285">
        <v>3863</v>
      </c>
      <c r="G19698" s="285" t="s">
        <v>2229</v>
      </c>
      <c r="H19698" s="268" t="s">
        <v>5164</v>
      </c>
      <c r="I19698" s="268" t="s">
        <v>157</v>
      </c>
      <c r="J19698" s="336">
        <v>-1527.83</v>
      </c>
      <c r="K19698" s="83" t="str">
        <f>IFERROR(IFERROR(VLOOKUP(I19698,'DE-PARA'!B:D,3,0),VLOOKUP(I19698,'DE-PARA'!C:D,2,0)),"NÃO ENCONTRADO")</f>
        <v>Materiais</v>
      </c>
      <c r="L19698" s="50" t="str">
        <f>VLOOKUP(K19698,'Base -Receita-Despesa'!$B:$AS,1,FALSE)</f>
        <v>Materiais</v>
      </c>
    </row>
    <row r="19699" spans="1:12" x14ac:dyDescent="0.3">
      <c r="A19699" s="82" t="str">
        <f t="shared" si="616"/>
        <v>2020</v>
      </c>
      <c r="B19699" s="263" t="s">
        <v>2228</v>
      </c>
      <c r="C19699" s="264" t="s">
        <v>138</v>
      </c>
      <c r="D19699" s="74" t="str">
        <f t="shared" si="615"/>
        <v>ago/2020</v>
      </c>
      <c r="E19699" s="332">
        <v>44064</v>
      </c>
      <c r="F19699" s="285">
        <v>17350</v>
      </c>
      <c r="G19699" s="285" t="s">
        <v>2229</v>
      </c>
      <c r="H19699" s="268" t="s">
        <v>5176</v>
      </c>
      <c r="I19699" s="268" t="s">
        <v>2189</v>
      </c>
      <c r="J19699" s="337">
        <v>-266</v>
      </c>
      <c r="K19699" s="83" t="str">
        <f>IFERROR(IFERROR(VLOOKUP(I19699,'DE-PARA'!B:D,3,0),VLOOKUP(I19699,'DE-PARA'!C:D,2,0)),"NÃO ENCONTRADO")</f>
        <v>Materiais</v>
      </c>
      <c r="L19699" s="50" t="str">
        <f>VLOOKUP(K19699,'Base -Receita-Despesa'!$B:$AS,1,FALSE)</f>
        <v>Materiais</v>
      </c>
    </row>
    <row r="19700" spans="1:12" x14ac:dyDescent="0.3">
      <c r="A19700" s="82" t="str">
        <f t="shared" si="616"/>
        <v>2020</v>
      </c>
      <c r="B19700" s="263" t="s">
        <v>2228</v>
      </c>
      <c r="C19700" s="264" t="s">
        <v>138</v>
      </c>
      <c r="D19700" s="74" t="str">
        <f t="shared" si="615"/>
        <v>ago/2020</v>
      </c>
      <c r="E19700" s="332">
        <v>44064</v>
      </c>
      <c r="F19700" s="285" t="s">
        <v>5608</v>
      </c>
      <c r="G19700" s="285" t="s">
        <v>2229</v>
      </c>
      <c r="H19700" s="268" t="s">
        <v>5650</v>
      </c>
      <c r="I19700" s="268" t="s">
        <v>141</v>
      </c>
      <c r="J19700" s="337">
        <v>-556.66</v>
      </c>
      <c r="K19700" s="83" t="str">
        <f>IFERROR(IFERROR(VLOOKUP(I19700,'DE-PARA'!B:D,3,0),VLOOKUP(I19700,'DE-PARA'!C:D,2,0)),"NÃO ENCONTRADO")</f>
        <v>Pessoal</v>
      </c>
      <c r="L19700" s="50" t="str">
        <f>VLOOKUP(K19700,'Base -Receita-Despesa'!$B:$AS,1,FALSE)</f>
        <v>Pessoal</v>
      </c>
    </row>
    <row r="19701" spans="1:12" x14ac:dyDescent="0.3">
      <c r="A19701" s="82" t="str">
        <f t="shared" si="616"/>
        <v>2020</v>
      </c>
      <c r="B19701" s="263" t="s">
        <v>2228</v>
      </c>
      <c r="C19701" s="264" t="s">
        <v>138</v>
      </c>
      <c r="D19701" s="74" t="str">
        <f t="shared" si="615"/>
        <v>ago/2020</v>
      </c>
      <c r="E19701" s="332">
        <v>44064</v>
      </c>
      <c r="F19701" s="285">
        <v>6</v>
      </c>
      <c r="G19701" s="285" t="s">
        <v>2229</v>
      </c>
      <c r="H19701" s="268" t="s">
        <v>5811</v>
      </c>
      <c r="I19701" s="268" t="s">
        <v>120</v>
      </c>
      <c r="J19701" s="336">
        <v>-9800</v>
      </c>
      <c r="K19701" s="83" t="str">
        <f>IFERROR(IFERROR(VLOOKUP(I19701,'DE-PARA'!B:D,3,0),VLOOKUP(I19701,'DE-PARA'!C:D,2,0)),"NÃO ENCONTRADO")</f>
        <v>Serviços</v>
      </c>
      <c r="L19701" s="50" t="str">
        <f>VLOOKUP(K19701,'Base -Receita-Despesa'!$B:$AS,1,FALSE)</f>
        <v>Serviços</v>
      </c>
    </row>
    <row r="19702" spans="1:12" x14ac:dyDescent="0.3">
      <c r="A19702" s="82" t="str">
        <f t="shared" si="616"/>
        <v>2020</v>
      </c>
      <c r="B19702" s="263" t="s">
        <v>2228</v>
      </c>
      <c r="C19702" s="264" t="s">
        <v>138</v>
      </c>
      <c r="D19702" s="74" t="str">
        <f t="shared" si="615"/>
        <v>ago/2020</v>
      </c>
      <c r="E19702" s="332">
        <v>44064</v>
      </c>
      <c r="F19702" s="285" t="s">
        <v>5608</v>
      </c>
      <c r="G19702" s="285" t="s">
        <v>2229</v>
      </c>
      <c r="H19702" s="268" t="s">
        <v>5847</v>
      </c>
      <c r="I19702" s="268" t="s">
        <v>141</v>
      </c>
      <c r="J19702" s="337">
        <v>-570.55999999999995</v>
      </c>
      <c r="K19702" s="83" t="str">
        <f>IFERROR(IFERROR(VLOOKUP(I19702,'DE-PARA'!B:D,3,0),VLOOKUP(I19702,'DE-PARA'!C:D,2,0)),"NÃO ENCONTRADO")</f>
        <v>Pessoal</v>
      </c>
      <c r="L19702" s="50" t="str">
        <f>VLOOKUP(K19702,'Base -Receita-Despesa'!$B:$AS,1,FALSE)</f>
        <v>Pessoal</v>
      </c>
    </row>
    <row r="19703" spans="1:12" x14ac:dyDescent="0.3">
      <c r="A19703" s="82" t="str">
        <f t="shared" si="616"/>
        <v>2020</v>
      </c>
      <c r="B19703" s="263" t="s">
        <v>2228</v>
      </c>
      <c r="C19703" s="264" t="s">
        <v>138</v>
      </c>
      <c r="D19703" s="74" t="str">
        <f t="shared" si="615"/>
        <v>ago/2020</v>
      </c>
      <c r="E19703" s="332">
        <v>44064</v>
      </c>
      <c r="F19703" s="285" t="s">
        <v>5608</v>
      </c>
      <c r="G19703" s="285" t="s">
        <v>2229</v>
      </c>
      <c r="H19703" s="268" t="s">
        <v>5129</v>
      </c>
      <c r="I19703" s="268" t="s">
        <v>141</v>
      </c>
      <c r="J19703" s="337">
        <v>-636.21</v>
      </c>
      <c r="K19703" s="83" t="str">
        <f>IFERROR(IFERROR(VLOOKUP(I19703,'DE-PARA'!B:D,3,0),VLOOKUP(I19703,'DE-PARA'!C:D,2,0)),"NÃO ENCONTRADO")</f>
        <v>Pessoal</v>
      </c>
      <c r="L19703" s="50" t="str">
        <f>VLOOKUP(K19703,'Base -Receita-Despesa'!$B:$AS,1,FALSE)</f>
        <v>Pessoal</v>
      </c>
    </row>
    <row r="19704" spans="1:12" x14ac:dyDescent="0.3">
      <c r="A19704" s="82" t="str">
        <f t="shared" si="616"/>
        <v>2020</v>
      </c>
      <c r="B19704" s="263" t="s">
        <v>2228</v>
      </c>
      <c r="C19704" s="264" t="s">
        <v>138</v>
      </c>
      <c r="D19704" s="74" t="str">
        <f t="shared" si="615"/>
        <v>ago/2020</v>
      </c>
      <c r="E19704" s="332">
        <v>44064</v>
      </c>
      <c r="F19704" s="285" t="s">
        <v>5608</v>
      </c>
      <c r="G19704" s="285" t="s">
        <v>2229</v>
      </c>
      <c r="H19704" s="268" t="s">
        <v>542</v>
      </c>
      <c r="I19704" s="268" t="s">
        <v>141</v>
      </c>
      <c r="J19704" s="336">
        <v>-1413.75</v>
      </c>
      <c r="K19704" s="83" t="str">
        <f>IFERROR(IFERROR(VLOOKUP(I19704,'DE-PARA'!B:D,3,0),VLOOKUP(I19704,'DE-PARA'!C:D,2,0)),"NÃO ENCONTRADO")</f>
        <v>Pessoal</v>
      </c>
      <c r="L19704" s="50" t="str">
        <f>VLOOKUP(K19704,'Base -Receita-Despesa'!$B:$AS,1,FALSE)</f>
        <v>Pessoal</v>
      </c>
    </row>
    <row r="19705" spans="1:12" x14ac:dyDescent="0.3">
      <c r="A19705" s="82" t="str">
        <f t="shared" si="616"/>
        <v>2020</v>
      </c>
      <c r="B19705" s="263" t="s">
        <v>2228</v>
      </c>
      <c r="C19705" s="264" t="s">
        <v>138</v>
      </c>
      <c r="D19705" s="74" t="str">
        <f t="shared" si="615"/>
        <v>ago/2020</v>
      </c>
      <c r="E19705" s="332">
        <v>44064</v>
      </c>
      <c r="F19705" s="285" t="s">
        <v>5608</v>
      </c>
      <c r="G19705" s="285" t="s">
        <v>2229</v>
      </c>
      <c r="H19705" s="268" t="s">
        <v>4614</v>
      </c>
      <c r="I19705" s="268" t="s">
        <v>141</v>
      </c>
      <c r="J19705" s="337">
        <v>-563.22</v>
      </c>
      <c r="K19705" s="83" t="str">
        <f>IFERROR(IFERROR(VLOOKUP(I19705,'DE-PARA'!B:D,3,0),VLOOKUP(I19705,'DE-PARA'!C:D,2,0)),"NÃO ENCONTRADO")</f>
        <v>Pessoal</v>
      </c>
      <c r="L19705" s="50" t="str">
        <f>VLOOKUP(K19705,'Base -Receita-Despesa'!$B:$AS,1,FALSE)</f>
        <v>Pessoal</v>
      </c>
    </row>
    <row r="19706" spans="1:12" x14ac:dyDescent="0.3">
      <c r="A19706" s="82" t="str">
        <f t="shared" si="616"/>
        <v>2020</v>
      </c>
      <c r="B19706" s="263" t="s">
        <v>2228</v>
      </c>
      <c r="C19706" s="264" t="s">
        <v>138</v>
      </c>
      <c r="D19706" s="74" t="str">
        <f t="shared" si="615"/>
        <v>ago/2020</v>
      </c>
      <c r="E19706" s="332">
        <v>44064</v>
      </c>
      <c r="F19706" s="285" t="s">
        <v>5608</v>
      </c>
      <c r="G19706" s="285" t="s">
        <v>2229</v>
      </c>
      <c r="H19706" s="268" t="s">
        <v>5271</v>
      </c>
      <c r="I19706" s="268" t="s">
        <v>141</v>
      </c>
      <c r="J19706" s="337">
        <v>-802.94</v>
      </c>
      <c r="K19706" s="83" t="str">
        <f>IFERROR(IFERROR(VLOOKUP(I19706,'DE-PARA'!B:D,3,0),VLOOKUP(I19706,'DE-PARA'!C:D,2,0)),"NÃO ENCONTRADO")</f>
        <v>Pessoal</v>
      </c>
      <c r="L19706" s="50" t="str">
        <f>VLOOKUP(K19706,'Base -Receita-Despesa'!$B:$AS,1,FALSE)</f>
        <v>Pessoal</v>
      </c>
    </row>
    <row r="19707" spans="1:12" x14ac:dyDescent="0.3">
      <c r="A19707" s="82" t="str">
        <f t="shared" si="616"/>
        <v>2020</v>
      </c>
      <c r="B19707" s="263" t="s">
        <v>2228</v>
      </c>
      <c r="C19707" s="264" t="s">
        <v>138</v>
      </c>
      <c r="D19707" s="74" t="str">
        <f t="shared" si="615"/>
        <v>ago/2020</v>
      </c>
      <c r="E19707" s="332">
        <v>44064</v>
      </c>
      <c r="F19707" s="285" t="s">
        <v>5608</v>
      </c>
      <c r="G19707" s="285" t="s">
        <v>2229</v>
      </c>
      <c r="H19707" s="268" t="s">
        <v>5390</v>
      </c>
      <c r="I19707" s="268" t="s">
        <v>141</v>
      </c>
      <c r="J19707" s="337">
        <v>-781.42</v>
      </c>
      <c r="K19707" s="83" t="str">
        <f>IFERROR(IFERROR(VLOOKUP(I19707,'DE-PARA'!B:D,3,0),VLOOKUP(I19707,'DE-PARA'!C:D,2,0)),"NÃO ENCONTRADO")</f>
        <v>Pessoal</v>
      </c>
      <c r="L19707" s="50" t="str">
        <f>VLOOKUP(K19707,'Base -Receita-Despesa'!$B:$AS,1,FALSE)</f>
        <v>Pessoal</v>
      </c>
    </row>
    <row r="19708" spans="1:12" x14ac:dyDescent="0.3">
      <c r="A19708" s="82" t="str">
        <f t="shared" si="616"/>
        <v>2020</v>
      </c>
      <c r="B19708" s="263" t="s">
        <v>2228</v>
      </c>
      <c r="C19708" s="264" t="s">
        <v>138</v>
      </c>
      <c r="D19708" s="74" t="str">
        <f t="shared" si="615"/>
        <v>ago/2020</v>
      </c>
      <c r="E19708" s="332">
        <v>44064</v>
      </c>
      <c r="F19708" s="285" t="s">
        <v>5608</v>
      </c>
      <c r="G19708" s="285" t="s">
        <v>2229</v>
      </c>
      <c r="H19708" s="268" t="s">
        <v>5800</v>
      </c>
      <c r="I19708" s="268" t="s">
        <v>141</v>
      </c>
      <c r="J19708" s="337">
        <v>-374.37</v>
      </c>
      <c r="K19708" s="83" t="str">
        <f>IFERROR(IFERROR(VLOOKUP(I19708,'DE-PARA'!B:D,3,0),VLOOKUP(I19708,'DE-PARA'!C:D,2,0)),"NÃO ENCONTRADO")</f>
        <v>Pessoal</v>
      </c>
      <c r="L19708" s="50" t="str">
        <f>VLOOKUP(K19708,'Base -Receita-Despesa'!$B:$AS,1,FALSE)</f>
        <v>Pessoal</v>
      </c>
    </row>
    <row r="19709" spans="1:12" x14ac:dyDescent="0.3">
      <c r="A19709" s="82" t="str">
        <f t="shared" si="616"/>
        <v>2020</v>
      </c>
      <c r="B19709" s="263" t="s">
        <v>2228</v>
      </c>
      <c r="C19709" s="264" t="s">
        <v>138</v>
      </c>
      <c r="D19709" s="74" t="str">
        <f t="shared" si="615"/>
        <v>ago/2020</v>
      </c>
      <c r="E19709" s="332">
        <v>44064</v>
      </c>
      <c r="F19709" s="285" t="s">
        <v>5608</v>
      </c>
      <c r="G19709" s="285" t="s">
        <v>2229</v>
      </c>
      <c r="H19709" s="268" t="s">
        <v>5212</v>
      </c>
      <c r="I19709" s="268" t="s">
        <v>141</v>
      </c>
      <c r="J19709" s="336">
        <v>-1213.8900000000001</v>
      </c>
      <c r="K19709" s="83" t="str">
        <f>IFERROR(IFERROR(VLOOKUP(I19709,'DE-PARA'!B:D,3,0),VLOOKUP(I19709,'DE-PARA'!C:D,2,0)),"NÃO ENCONTRADO")</f>
        <v>Pessoal</v>
      </c>
      <c r="L19709" s="50" t="str">
        <f>VLOOKUP(K19709,'Base -Receita-Despesa'!$B:$AS,1,FALSE)</f>
        <v>Pessoal</v>
      </c>
    </row>
    <row r="19710" spans="1:12" x14ac:dyDescent="0.3">
      <c r="A19710" s="82" t="str">
        <f t="shared" si="616"/>
        <v>2020</v>
      </c>
      <c r="B19710" s="263" t="s">
        <v>2228</v>
      </c>
      <c r="C19710" s="264" t="s">
        <v>138</v>
      </c>
      <c r="D19710" s="74" t="str">
        <f t="shared" si="615"/>
        <v>ago/2020</v>
      </c>
      <c r="E19710" s="332">
        <v>44064</v>
      </c>
      <c r="F19710" s="285">
        <v>21934</v>
      </c>
      <c r="G19710" s="285" t="s">
        <v>2229</v>
      </c>
      <c r="H19710" s="268" t="s">
        <v>5848</v>
      </c>
      <c r="I19710" s="268" t="s">
        <v>2182</v>
      </c>
      <c r="J19710" s="337">
        <v>-638</v>
      </c>
      <c r="K19710" s="83" t="str">
        <f>IFERROR(IFERROR(VLOOKUP(I19710,'DE-PARA'!B:D,3,0),VLOOKUP(I19710,'DE-PARA'!C:D,2,0)),"NÃO ENCONTRADO")</f>
        <v>Materiais</v>
      </c>
      <c r="L19710" s="50" t="str">
        <f>VLOOKUP(K19710,'Base -Receita-Despesa'!$B:$AS,1,FALSE)</f>
        <v>Materiais</v>
      </c>
    </row>
    <row r="19711" spans="1:12" x14ac:dyDescent="0.3">
      <c r="A19711" s="82" t="str">
        <f t="shared" si="616"/>
        <v>2020</v>
      </c>
      <c r="B19711" s="263" t="s">
        <v>2228</v>
      </c>
      <c r="C19711" s="264" t="s">
        <v>138</v>
      </c>
      <c r="D19711" s="74" t="str">
        <f t="shared" si="615"/>
        <v>ago/2020</v>
      </c>
      <c r="E19711" s="332">
        <v>44064</v>
      </c>
      <c r="F19711" s="285" t="s">
        <v>1261</v>
      </c>
      <c r="G19711" s="285" t="s">
        <v>2229</v>
      </c>
      <c r="H19711" s="268" t="s">
        <v>879</v>
      </c>
      <c r="I19711" s="268" t="s">
        <v>135</v>
      </c>
      <c r="J19711" s="337">
        <v>-10</v>
      </c>
      <c r="K19711" s="83" t="str">
        <f>IFERROR(IFERROR(VLOOKUP(I19711,'DE-PARA'!B:D,3,0),VLOOKUP(I19711,'DE-PARA'!C:D,2,0)),"NÃO ENCONTRADO")</f>
        <v>Outras Saídas</v>
      </c>
      <c r="L19711" s="50" t="str">
        <f>VLOOKUP(K19711,'Base -Receita-Despesa'!$B:$AS,1,FALSE)</f>
        <v>Outras Saídas</v>
      </c>
    </row>
    <row r="19712" spans="1:12" x14ac:dyDescent="0.3">
      <c r="A19712" s="82" t="str">
        <f t="shared" si="616"/>
        <v>2020</v>
      </c>
      <c r="B19712" s="263" t="s">
        <v>2228</v>
      </c>
      <c r="C19712" s="264" t="s">
        <v>138</v>
      </c>
      <c r="D19712" s="74" t="str">
        <f t="shared" si="615"/>
        <v>ago/2020</v>
      </c>
      <c r="E19712" s="332">
        <v>44064</v>
      </c>
      <c r="F19712" s="285" t="s">
        <v>1261</v>
      </c>
      <c r="G19712" s="285" t="s">
        <v>2229</v>
      </c>
      <c r="H19712" s="268" t="s">
        <v>879</v>
      </c>
      <c r="I19712" s="268" t="s">
        <v>135</v>
      </c>
      <c r="J19712" s="337">
        <v>-10</v>
      </c>
      <c r="K19712" s="83" t="str">
        <f>IFERROR(IFERROR(VLOOKUP(I19712,'DE-PARA'!B:D,3,0),VLOOKUP(I19712,'DE-PARA'!C:D,2,0)),"NÃO ENCONTRADO")</f>
        <v>Outras Saídas</v>
      </c>
      <c r="L19712" s="50" t="str">
        <f>VLOOKUP(K19712,'Base -Receita-Despesa'!$B:$AS,1,FALSE)</f>
        <v>Outras Saídas</v>
      </c>
    </row>
    <row r="19713" spans="1:12" x14ac:dyDescent="0.3">
      <c r="A19713" s="82" t="str">
        <f t="shared" si="616"/>
        <v>2020</v>
      </c>
      <c r="B19713" s="263" t="s">
        <v>2228</v>
      </c>
      <c r="C19713" s="264" t="s">
        <v>138</v>
      </c>
      <c r="D19713" s="74" t="str">
        <f t="shared" si="615"/>
        <v>ago/2020</v>
      </c>
      <c r="E19713" s="332">
        <v>44067</v>
      </c>
      <c r="F19713" s="285" t="s">
        <v>304</v>
      </c>
      <c r="G19713" s="285" t="s">
        <v>2229</v>
      </c>
      <c r="H19713" s="268" t="s">
        <v>5849</v>
      </c>
      <c r="I19713" s="268" t="s">
        <v>194</v>
      </c>
      <c r="J19713" s="336">
        <v>-4771.05</v>
      </c>
      <c r="K19713" s="83" t="str">
        <f>IFERROR(IFERROR(VLOOKUP(I19713,'DE-PARA'!B:D,3,0),VLOOKUP(I19713,'DE-PARA'!C:D,2,0)),"NÃO ENCONTRADO")</f>
        <v>Encargos sobre Folha de Pagamento</v>
      </c>
      <c r="L19713" s="50" t="str">
        <f>VLOOKUP(K19713,'Base -Receita-Despesa'!$B:$AS,1,FALSE)</f>
        <v>Encargos sobre Folha de Pagamento</v>
      </c>
    </row>
    <row r="19714" spans="1:12" x14ac:dyDescent="0.3">
      <c r="A19714" s="82" t="str">
        <f t="shared" si="616"/>
        <v>2020</v>
      </c>
      <c r="B19714" s="263" t="s">
        <v>2228</v>
      </c>
      <c r="C19714" s="264" t="s">
        <v>138</v>
      </c>
      <c r="D19714" s="74" t="str">
        <f t="shared" si="615"/>
        <v>ago/2020</v>
      </c>
      <c r="E19714" s="332">
        <v>44067</v>
      </c>
      <c r="F19714" s="285">
        <v>126378</v>
      </c>
      <c r="G19714" s="285" t="s">
        <v>2229</v>
      </c>
      <c r="H19714" s="268" t="s">
        <v>528</v>
      </c>
      <c r="I19714" s="268" t="s">
        <v>2182</v>
      </c>
      <c r="J19714" s="336">
        <v>-1950</v>
      </c>
      <c r="K19714" s="83" t="str">
        <f>IFERROR(IFERROR(VLOOKUP(I19714,'DE-PARA'!B:D,3,0),VLOOKUP(I19714,'DE-PARA'!C:D,2,0)),"NÃO ENCONTRADO")</f>
        <v>Materiais</v>
      </c>
      <c r="L19714" s="50" t="str">
        <f>VLOOKUP(K19714,'Base -Receita-Despesa'!$B:$AS,1,FALSE)</f>
        <v>Materiais</v>
      </c>
    </row>
    <row r="19715" spans="1:12" x14ac:dyDescent="0.3">
      <c r="A19715" s="82" t="str">
        <f t="shared" si="616"/>
        <v>2020</v>
      </c>
      <c r="B19715" s="263" t="s">
        <v>2228</v>
      </c>
      <c r="C19715" s="264" t="s">
        <v>138</v>
      </c>
      <c r="D19715" s="74" t="str">
        <f t="shared" si="615"/>
        <v>ago/2020</v>
      </c>
      <c r="E19715" s="332">
        <v>44067</v>
      </c>
      <c r="F19715" s="285">
        <v>5420</v>
      </c>
      <c r="G19715" s="285" t="s">
        <v>2229</v>
      </c>
      <c r="H19715" s="268" t="s">
        <v>5773</v>
      </c>
      <c r="I19715" s="268" t="s">
        <v>2181</v>
      </c>
      <c r="J19715" s="336">
        <v>-1424</v>
      </c>
      <c r="K19715" s="83" t="str">
        <f>IFERROR(IFERROR(VLOOKUP(I19715,'DE-PARA'!B:D,3,0),VLOOKUP(I19715,'DE-PARA'!C:D,2,0)),"NÃO ENCONTRADO")</f>
        <v>Materiais</v>
      </c>
      <c r="L19715" s="50" t="str">
        <f>VLOOKUP(K19715,'Base -Receita-Despesa'!$B:$AS,1,FALSE)</f>
        <v>Materiais</v>
      </c>
    </row>
    <row r="19716" spans="1:12" x14ac:dyDescent="0.3">
      <c r="A19716" s="82" t="str">
        <f t="shared" si="616"/>
        <v>2020</v>
      </c>
      <c r="B19716" s="263" t="s">
        <v>2228</v>
      </c>
      <c r="C19716" s="264" t="s">
        <v>138</v>
      </c>
      <c r="D19716" s="74" t="str">
        <f t="shared" ref="D19716:D19779" si="617">TEXT(E19716,"mmm/aaaa")</f>
        <v>ago/2020</v>
      </c>
      <c r="E19716" s="332">
        <v>44067</v>
      </c>
      <c r="F19716" s="285">
        <v>14843</v>
      </c>
      <c r="G19716" s="285" t="s">
        <v>2229</v>
      </c>
      <c r="H19716" s="268" t="s">
        <v>4468</v>
      </c>
      <c r="I19716" s="268" t="s">
        <v>2183</v>
      </c>
      <c r="J19716" s="337">
        <v>-786.8</v>
      </c>
      <c r="K19716" s="83" t="str">
        <f>IFERROR(IFERROR(VLOOKUP(I19716,'DE-PARA'!B:D,3,0),VLOOKUP(I19716,'DE-PARA'!C:D,2,0)),"NÃO ENCONTRADO")</f>
        <v>Materiais</v>
      </c>
      <c r="L19716" s="50" t="str">
        <f>VLOOKUP(K19716,'Base -Receita-Despesa'!$B:$AS,1,FALSE)</f>
        <v>Materiais</v>
      </c>
    </row>
    <row r="19717" spans="1:12" x14ac:dyDescent="0.3">
      <c r="A19717" s="82" t="str">
        <f t="shared" si="616"/>
        <v>2020</v>
      </c>
      <c r="B19717" s="263" t="s">
        <v>2228</v>
      </c>
      <c r="C19717" s="264" t="s">
        <v>138</v>
      </c>
      <c r="D19717" s="74" t="str">
        <f t="shared" si="617"/>
        <v>ago/2020</v>
      </c>
      <c r="E19717" s="332">
        <v>44067</v>
      </c>
      <c r="F19717" s="285">
        <v>397571</v>
      </c>
      <c r="G19717" s="285" t="s">
        <v>2229</v>
      </c>
      <c r="H19717" s="268" t="s">
        <v>4707</v>
      </c>
      <c r="I19717" s="268" t="s">
        <v>2190</v>
      </c>
      <c r="J19717" s="337">
        <v>-367.5</v>
      </c>
      <c r="K19717" s="83" t="str">
        <f>IFERROR(IFERROR(VLOOKUP(I19717,'DE-PARA'!B:D,3,0),VLOOKUP(I19717,'DE-PARA'!C:D,2,0)),"NÃO ENCONTRADO")</f>
        <v>Materiais</v>
      </c>
      <c r="L19717" s="50" t="str">
        <f>VLOOKUP(K19717,'Base -Receita-Despesa'!$B:$AS,1,FALSE)</f>
        <v>Materiais</v>
      </c>
    </row>
    <row r="19718" spans="1:12" x14ac:dyDescent="0.3">
      <c r="A19718" s="82" t="str">
        <f t="shared" si="616"/>
        <v>2020</v>
      </c>
      <c r="B19718" s="263" t="s">
        <v>2228</v>
      </c>
      <c r="C19718" s="264" t="s">
        <v>138</v>
      </c>
      <c r="D19718" s="74" t="str">
        <f t="shared" si="617"/>
        <v>ago/2020</v>
      </c>
      <c r="E19718" s="332">
        <v>44067</v>
      </c>
      <c r="F19718" s="285">
        <v>1326025</v>
      </c>
      <c r="G19718" s="285" t="s">
        <v>2229</v>
      </c>
      <c r="H19718" s="268" t="s">
        <v>339</v>
      </c>
      <c r="I19718" s="268" t="s">
        <v>2181</v>
      </c>
      <c r="J19718" s="336">
        <v>-2186.2199999999998</v>
      </c>
      <c r="K19718" s="83" t="str">
        <f>IFERROR(IFERROR(VLOOKUP(I19718,'DE-PARA'!B:D,3,0),VLOOKUP(I19718,'DE-PARA'!C:D,2,0)),"NÃO ENCONTRADO")</f>
        <v>Materiais</v>
      </c>
      <c r="L19718" s="50" t="str">
        <f>VLOOKUP(K19718,'Base -Receita-Despesa'!$B:$AS,1,FALSE)</f>
        <v>Materiais</v>
      </c>
    </row>
    <row r="19719" spans="1:12" x14ac:dyDescent="0.3">
      <c r="A19719" s="82" t="str">
        <f t="shared" si="616"/>
        <v>2020</v>
      </c>
      <c r="B19719" s="263" t="s">
        <v>2228</v>
      </c>
      <c r="C19719" s="264" t="s">
        <v>138</v>
      </c>
      <c r="D19719" s="74" t="str">
        <f t="shared" si="617"/>
        <v>ago/2020</v>
      </c>
      <c r="E19719" s="332">
        <v>44067</v>
      </c>
      <c r="F19719" s="285">
        <v>30985</v>
      </c>
      <c r="G19719" s="285" t="s">
        <v>2330</v>
      </c>
      <c r="H19719" s="268" t="s">
        <v>5273</v>
      </c>
      <c r="I19719" s="268" t="s">
        <v>2181</v>
      </c>
      <c r="J19719" s="336">
        <v>-2319.91</v>
      </c>
      <c r="K19719" s="83" t="str">
        <f>IFERROR(IFERROR(VLOOKUP(I19719,'DE-PARA'!B:D,3,0),VLOOKUP(I19719,'DE-PARA'!C:D,2,0)),"NÃO ENCONTRADO")</f>
        <v>Materiais</v>
      </c>
      <c r="L19719" s="50" t="str">
        <f>VLOOKUP(K19719,'Base -Receita-Despesa'!$B:$AS,1,FALSE)</f>
        <v>Materiais</v>
      </c>
    </row>
    <row r="19720" spans="1:12" x14ac:dyDescent="0.3">
      <c r="A19720" s="82" t="str">
        <f t="shared" si="616"/>
        <v>2020</v>
      </c>
      <c r="B19720" s="263" t="s">
        <v>2228</v>
      </c>
      <c r="C19720" s="264" t="s">
        <v>138</v>
      </c>
      <c r="D19720" s="74" t="str">
        <f t="shared" si="617"/>
        <v>ago/2020</v>
      </c>
      <c r="E19720" s="332">
        <v>44067</v>
      </c>
      <c r="F19720" s="285">
        <v>22135</v>
      </c>
      <c r="G19720" s="285" t="s">
        <v>2229</v>
      </c>
      <c r="H19720" s="268" t="s">
        <v>2401</v>
      </c>
      <c r="I19720" s="268" t="s">
        <v>2181</v>
      </c>
      <c r="J19720" s="336">
        <v>-3079</v>
      </c>
      <c r="K19720" s="83" t="str">
        <f>IFERROR(IFERROR(VLOOKUP(I19720,'DE-PARA'!B:D,3,0),VLOOKUP(I19720,'DE-PARA'!C:D,2,0)),"NÃO ENCONTRADO")</f>
        <v>Materiais</v>
      </c>
      <c r="L19720" s="50" t="str">
        <f>VLOOKUP(K19720,'Base -Receita-Despesa'!$B:$AS,1,FALSE)</f>
        <v>Materiais</v>
      </c>
    </row>
    <row r="19721" spans="1:12" x14ac:dyDescent="0.3">
      <c r="A19721" s="82" t="str">
        <f t="shared" si="616"/>
        <v>2020</v>
      </c>
      <c r="B19721" s="263" t="s">
        <v>2228</v>
      </c>
      <c r="C19721" s="264" t="s">
        <v>138</v>
      </c>
      <c r="D19721" s="74" t="str">
        <f t="shared" si="617"/>
        <v>ago/2020</v>
      </c>
      <c r="E19721" s="332">
        <v>44067</v>
      </c>
      <c r="F19721" s="285">
        <v>5223</v>
      </c>
      <c r="G19721" s="285" t="s">
        <v>2229</v>
      </c>
      <c r="H19721" s="268" t="s">
        <v>4441</v>
      </c>
      <c r="I19721" s="268" t="s">
        <v>2182</v>
      </c>
      <c r="J19721" s="337">
        <v>-325.8</v>
      </c>
      <c r="K19721" s="83" t="str">
        <f>IFERROR(IFERROR(VLOOKUP(I19721,'DE-PARA'!B:D,3,0),VLOOKUP(I19721,'DE-PARA'!C:D,2,0)),"NÃO ENCONTRADO")</f>
        <v>Materiais</v>
      </c>
      <c r="L19721" s="50" t="str">
        <f>VLOOKUP(K19721,'Base -Receita-Despesa'!$B:$AS,1,FALSE)</f>
        <v>Materiais</v>
      </c>
    </row>
    <row r="19722" spans="1:12" x14ac:dyDescent="0.3">
      <c r="A19722" s="82" t="str">
        <f t="shared" si="616"/>
        <v>2020</v>
      </c>
      <c r="B19722" s="263" t="s">
        <v>2228</v>
      </c>
      <c r="C19722" s="264" t="s">
        <v>138</v>
      </c>
      <c r="D19722" s="74" t="str">
        <f t="shared" si="617"/>
        <v>ago/2020</v>
      </c>
      <c r="E19722" s="332">
        <v>44067</v>
      </c>
      <c r="F19722" s="285">
        <v>742</v>
      </c>
      <c r="G19722" s="285" t="s">
        <v>2229</v>
      </c>
      <c r="H19722" s="268" t="s">
        <v>5850</v>
      </c>
      <c r="I19722" s="268" t="s">
        <v>2182</v>
      </c>
      <c r="J19722" s="336">
        <v>-6050</v>
      </c>
      <c r="K19722" s="83" t="str">
        <f>IFERROR(IFERROR(VLOOKUP(I19722,'DE-PARA'!B:D,3,0),VLOOKUP(I19722,'DE-PARA'!C:D,2,0)),"NÃO ENCONTRADO")</f>
        <v>Materiais</v>
      </c>
      <c r="L19722" s="50" t="str">
        <f>VLOOKUP(K19722,'Base -Receita-Despesa'!$B:$AS,1,FALSE)</f>
        <v>Materiais</v>
      </c>
    </row>
    <row r="19723" spans="1:12" x14ac:dyDescent="0.3">
      <c r="A19723" s="82" t="str">
        <f t="shared" si="616"/>
        <v>2020</v>
      </c>
      <c r="B19723" s="263" t="s">
        <v>2228</v>
      </c>
      <c r="C19723" s="264" t="s">
        <v>138</v>
      </c>
      <c r="D19723" s="74" t="str">
        <f t="shared" si="617"/>
        <v>ago/2020</v>
      </c>
      <c r="E19723" s="332">
        <v>44067</v>
      </c>
      <c r="F19723" s="285">
        <v>14312</v>
      </c>
      <c r="G19723" s="285" t="s">
        <v>2229</v>
      </c>
      <c r="H19723" s="268" t="s">
        <v>5851</v>
      </c>
      <c r="I19723" s="268" t="s">
        <v>2194</v>
      </c>
      <c r="J19723" s="336">
        <v>-2100</v>
      </c>
      <c r="K19723" s="83" t="str">
        <f>IFERROR(IFERROR(VLOOKUP(I19723,'DE-PARA'!B:D,3,0),VLOOKUP(I19723,'DE-PARA'!C:D,2,0)),"NÃO ENCONTRADO")</f>
        <v>Materiais</v>
      </c>
      <c r="L19723" s="50" t="str">
        <f>VLOOKUP(K19723,'Base -Receita-Despesa'!$B:$AS,1,FALSE)</f>
        <v>Materiais</v>
      </c>
    </row>
    <row r="19724" spans="1:12" x14ac:dyDescent="0.3">
      <c r="A19724" s="82" t="str">
        <f t="shared" si="616"/>
        <v>2020</v>
      </c>
      <c r="B19724" s="263" t="s">
        <v>2228</v>
      </c>
      <c r="C19724" s="264" t="s">
        <v>138</v>
      </c>
      <c r="D19724" s="74" t="str">
        <f t="shared" si="617"/>
        <v>ago/2020</v>
      </c>
      <c r="E19724" s="332">
        <v>44067</v>
      </c>
      <c r="F19724" s="285" t="s">
        <v>1261</v>
      </c>
      <c r="G19724" s="285" t="s">
        <v>2229</v>
      </c>
      <c r="H19724" s="268" t="s">
        <v>879</v>
      </c>
      <c r="I19724" s="268" t="s">
        <v>135</v>
      </c>
      <c r="J19724" s="337">
        <v>-10</v>
      </c>
      <c r="K19724" s="83" t="str">
        <f>IFERROR(IFERROR(VLOOKUP(I19724,'DE-PARA'!B:D,3,0),VLOOKUP(I19724,'DE-PARA'!C:D,2,0)),"NÃO ENCONTRADO")</f>
        <v>Outras Saídas</v>
      </c>
      <c r="L19724" s="50" t="str">
        <f>VLOOKUP(K19724,'Base -Receita-Despesa'!$B:$AS,1,FALSE)</f>
        <v>Outras Saídas</v>
      </c>
    </row>
    <row r="19725" spans="1:12" x14ac:dyDescent="0.3">
      <c r="A19725" s="82" t="str">
        <f t="shared" si="616"/>
        <v>2020</v>
      </c>
      <c r="B19725" s="263" t="s">
        <v>2228</v>
      </c>
      <c r="C19725" s="264" t="s">
        <v>138</v>
      </c>
      <c r="D19725" s="74" t="str">
        <f t="shared" si="617"/>
        <v>ago/2020</v>
      </c>
      <c r="E19725" s="332">
        <v>44067</v>
      </c>
      <c r="F19725" s="285" t="s">
        <v>1261</v>
      </c>
      <c r="G19725" s="285" t="s">
        <v>2229</v>
      </c>
      <c r="H19725" s="268" t="s">
        <v>879</v>
      </c>
      <c r="I19725" s="268" t="s">
        <v>135</v>
      </c>
      <c r="J19725" s="337">
        <v>-10</v>
      </c>
      <c r="K19725" s="83" t="str">
        <f>IFERROR(IFERROR(VLOOKUP(I19725,'DE-PARA'!B:D,3,0),VLOOKUP(I19725,'DE-PARA'!C:D,2,0)),"NÃO ENCONTRADO")</f>
        <v>Outras Saídas</v>
      </c>
      <c r="L19725" s="50" t="str">
        <f>VLOOKUP(K19725,'Base -Receita-Despesa'!$B:$AS,1,FALSE)</f>
        <v>Outras Saídas</v>
      </c>
    </row>
    <row r="19726" spans="1:12" x14ac:dyDescent="0.3">
      <c r="A19726" s="82" t="str">
        <f t="shared" si="616"/>
        <v>2020</v>
      </c>
      <c r="B19726" s="263" t="s">
        <v>2228</v>
      </c>
      <c r="C19726" s="264" t="s">
        <v>138</v>
      </c>
      <c r="D19726" s="74" t="str">
        <f t="shared" si="617"/>
        <v>ago/2020</v>
      </c>
      <c r="E19726" s="332">
        <v>44067</v>
      </c>
      <c r="F19726" s="285" t="s">
        <v>1261</v>
      </c>
      <c r="G19726" s="285" t="s">
        <v>2229</v>
      </c>
      <c r="H19726" s="268" t="s">
        <v>879</v>
      </c>
      <c r="I19726" s="268" t="s">
        <v>135</v>
      </c>
      <c r="J19726" s="337">
        <v>-10</v>
      </c>
      <c r="K19726" s="83" t="str">
        <f>IFERROR(IFERROR(VLOOKUP(I19726,'DE-PARA'!B:D,3,0),VLOOKUP(I19726,'DE-PARA'!C:D,2,0)),"NÃO ENCONTRADO")</f>
        <v>Outras Saídas</v>
      </c>
      <c r="L19726" s="50" t="str">
        <f>VLOOKUP(K19726,'Base -Receita-Despesa'!$B:$AS,1,FALSE)</f>
        <v>Outras Saídas</v>
      </c>
    </row>
    <row r="19727" spans="1:12" x14ac:dyDescent="0.3">
      <c r="A19727" s="82" t="str">
        <f t="shared" si="616"/>
        <v>2020</v>
      </c>
      <c r="B19727" s="263" t="s">
        <v>2228</v>
      </c>
      <c r="C19727" s="264" t="s">
        <v>138</v>
      </c>
      <c r="D19727" s="74" t="str">
        <f t="shared" si="617"/>
        <v>ago/2020</v>
      </c>
      <c r="E19727" s="332">
        <v>44067</v>
      </c>
      <c r="F19727" s="285" t="s">
        <v>1261</v>
      </c>
      <c r="G19727" s="285" t="s">
        <v>2229</v>
      </c>
      <c r="H19727" s="268" t="s">
        <v>5852</v>
      </c>
      <c r="I19727" s="268" t="s">
        <v>135</v>
      </c>
      <c r="J19727" s="337">
        <v>-194.34</v>
      </c>
      <c r="K19727" s="83" t="str">
        <f>IFERROR(IFERROR(VLOOKUP(I19727,'DE-PARA'!B:D,3,0),VLOOKUP(I19727,'DE-PARA'!C:D,2,0)),"NÃO ENCONTRADO")</f>
        <v>Outras Saídas</v>
      </c>
      <c r="L19727" s="50" t="str">
        <f>VLOOKUP(K19727,'Base -Receita-Despesa'!$B:$AS,1,FALSE)</f>
        <v>Outras Saídas</v>
      </c>
    </row>
    <row r="19728" spans="1:12" x14ac:dyDescent="0.3">
      <c r="A19728" s="82" t="str">
        <f t="shared" si="616"/>
        <v>2020</v>
      </c>
      <c r="B19728" s="263" t="s">
        <v>2240</v>
      </c>
      <c r="C19728" s="264" t="s">
        <v>138</v>
      </c>
      <c r="D19728" s="74" t="str">
        <f t="shared" si="617"/>
        <v>ago/2020</v>
      </c>
      <c r="E19728" s="334">
        <v>44068</v>
      </c>
      <c r="F19728" s="285" t="s">
        <v>5729</v>
      </c>
      <c r="G19728" s="285" t="s">
        <v>2229</v>
      </c>
      <c r="H19728" s="268" t="s">
        <v>5853</v>
      </c>
      <c r="I19728" s="268" t="s">
        <v>846</v>
      </c>
      <c r="J19728" s="337">
        <v>800</v>
      </c>
      <c r="K19728" s="83" t="str">
        <f>IFERROR(IFERROR(VLOOKUP(I19728,'DE-PARA'!B:D,3,0),VLOOKUP(I19728,'DE-PARA'!C:D,2,0)),"NÃO ENCONTRADO")</f>
        <v>Pessoal</v>
      </c>
      <c r="L19728" s="50" t="str">
        <f>VLOOKUP(K19728,'Base -Receita-Despesa'!$B:$AS,1,FALSE)</f>
        <v>Pessoal</v>
      </c>
    </row>
    <row r="19729" spans="1:12" x14ac:dyDescent="0.3">
      <c r="A19729" s="82" t="str">
        <f t="shared" si="616"/>
        <v>2020</v>
      </c>
      <c r="B19729" s="263" t="s">
        <v>2228</v>
      </c>
      <c r="C19729" s="264" t="s">
        <v>138</v>
      </c>
      <c r="D19729" s="74" t="str">
        <f t="shared" si="617"/>
        <v>ago/2020</v>
      </c>
      <c r="E19729" s="334">
        <v>44068</v>
      </c>
      <c r="F19729" s="285">
        <v>26897</v>
      </c>
      <c r="G19729" s="285" t="s">
        <v>2238</v>
      </c>
      <c r="H19729" s="268" t="s">
        <v>5273</v>
      </c>
      <c r="I19729" s="268" t="s">
        <v>2181</v>
      </c>
      <c r="J19729" s="336">
        <v>-2439.29</v>
      </c>
      <c r="K19729" s="83" t="str">
        <f>IFERROR(IFERROR(VLOOKUP(I19729,'DE-PARA'!B:D,3,0),VLOOKUP(I19729,'DE-PARA'!C:D,2,0)),"NÃO ENCONTRADO")</f>
        <v>Materiais</v>
      </c>
      <c r="L19729" s="50" t="str">
        <f>VLOOKUP(K19729,'Base -Receita-Despesa'!$B:$AS,1,FALSE)</f>
        <v>Materiais</v>
      </c>
    </row>
    <row r="19730" spans="1:12" x14ac:dyDescent="0.3">
      <c r="A19730" s="82" t="str">
        <f t="shared" si="616"/>
        <v>2020</v>
      </c>
      <c r="B19730" s="263" t="s">
        <v>2228</v>
      </c>
      <c r="C19730" s="264" t="s">
        <v>138</v>
      </c>
      <c r="D19730" s="74" t="str">
        <f t="shared" si="617"/>
        <v>ago/2020</v>
      </c>
      <c r="E19730" s="334">
        <v>44068</v>
      </c>
      <c r="F19730" s="285">
        <v>1245</v>
      </c>
      <c r="G19730" s="285" t="s">
        <v>2229</v>
      </c>
      <c r="H19730" s="268" t="s">
        <v>5779</v>
      </c>
      <c r="I19730" s="268" t="s">
        <v>2181</v>
      </c>
      <c r="J19730" s="336">
        <v>-7822</v>
      </c>
      <c r="K19730" s="83" t="str">
        <f>IFERROR(IFERROR(VLOOKUP(I19730,'DE-PARA'!B:D,3,0),VLOOKUP(I19730,'DE-PARA'!C:D,2,0)),"NÃO ENCONTRADO")</f>
        <v>Materiais</v>
      </c>
      <c r="L19730" s="50" t="str">
        <f>VLOOKUP(K19730,'Base -Receita-Despesa'!$B:$AS,1,FALSE)</f>
        <v>Materiais</v>
      </c>
    </row>
    <row r="19731" spans="1:12" x14ac:dyDescent="0.3">
      <c r="A19731" s="82" t="str">
        <f t="shared" si="616"/>
        <v>2020</v>
      </c>
      <c r="B19731" s="263" t="s">
        <v>2228</v>
      </c>
      <c r="C19731" s="264" t="s">
        <v>138</v>
      </c>
      <c r="D19731" s="74" t="str">
        <f t="shared" si="617"/>
        <v>ago/2020</v>
      </c>
      <c r="E19731" s="334">
        <v>44068</v>
      </c>
      <c r="F19731" s="285" t="s">
        <v>1261</v>
      </c>
      <c r="G19731" s="285" t="s">
        <v>2229</v>
      </c>
      <c r="H19731" s="268" t="s">
        <v>879</v>
      </c>
      <c r="I19731" s="268" t="s">
        <v>135</v>
      </c>
      <c r="J19731" s="337">
        <v>-10</v>
      </c>
      <c r="K19731" s="83" t="str">
        <f>IFERROR(IFERROR(VLOOKUP(I19731,'DE-PARA'!B:D,3,0),VLOOKUP(I19731,'DE-PARA'!C:D,2,0)),"NÃO ENCONTRADO")</f>
        <v>Outras Saídas</v>
      </c>
      <c r="L19731" s="50" t="str">
        <f>VLOOKUP(K19731,'Base -Receita-Despesa'!$B:$AS,1,FALSE)</f>
        <v>Outras Saídas</v>
      </c>
    </row>
    <row r="19732" spans="1:12" x14ac:dyDescent="0.3">
      <c r="A19732" s="82" t="str">
        <f t="shared" si="616"/>
        <v>2020</v>
      </c>
      <c r="B19732" s="263" t="s">
        <v>2228</v>
      </c>
      <c r="C19732" s="264" t="s">
        <v>138</v>
      </c>
      <c r="D19732" s="74" t="str">
        <f t="shared" si="617"/>
        <v>ago/2020</v>
      </c>
      <c r="E19732" s="334">
        <v>44068</v>
      </c>
      <c r="F19732" s="285" t="s">
        <v>131</v>
      </c>
      <c r="G19732" s="285" t="s">
        <v>2229</v>
      </c>
      <c r="H19732" s="268" t="s">
        <v>3840</v>
      </c>
      <c r="I19732" s="268" t="s">
        <v>133</v>
      </c>
      <c r="J19732" s="336">
        <v>-2004.88</v>
      </c>
      <c r="K19732" s="83" t="str">
        <f>IFERROR(IFERROR(VLOOKUP(I19732,'DE-PARA'!B:D,3,0),VLOOKUP(I19732,'DE-PARA'!C:D,2,0)),"NÃO ENCONTRADO")</f>
        <v>Pessoal</v>
      </c>
      <c r="L19732" s="50" t="str">
        <f>VLOOKUP(K19732,'Base -Receita-Despesa'!$B:$AS,1,FALSE)</f>
        <v>Pessoal</v>
      </c>
    </row>
    <row r="19733" spans="1:12" x14ac:dyDescent="0.3">
      <c r="A19733" s="82" t="str">
        <f t="shared" si="616"/>
        <v>2020</v>
      </c>
      <c r="B19733" s="263" t="s">
        <v>2228</v>
      </c>
      <c r="C19733" s="264" t="s">
        <v>138</v>
      </c>
      <c r="D19733" s="74" t="str">
        <f t="shared" si="617"/>
        <v>ago/2020</v>
      </c>
      <c r="E19733" s="334">
        <v>44068</v>
      </c>
      <c r="F19733" s="285" t="s">
        <v>131</v>
      </c>
      <c r="G19733" s="285" t="s">
        <v>2229</v>
      </c>
      <c r="H19733" s="268" t="s">
        <v>1503</v>
      </c>
      <c r="I19733" s="268" t="s">
        <v>133</v>
      </c>
      <c r="J19733" s="336">
        <v>-4677.8500000000004</v>
      </c>
      <c r="K19733" s="83" t="str">
        <f>IFERROR(IFERROR(VLOOKUP(I19733,'DE-PARA'!B:D,3,0),VLOOKUP(I19733,'DE-PARA'!C:D,2,0)),"NÃO ENCONTRADO")</f>
        <v>Pessoal</v>
      </c>
      <c r="L19733" s="50" t="str">
        <f>VLOOKUP(K19733,'Base -Receita-Despesa'!$B:$AS,1,FALSE)</f>
        <v>Pessoal</v>
      </c>
    </row>
    <row r="19734" spans="1:12" x14ac:dyDescent="0.3">
      <c r="A19734" s="82" t="str">
        <f t="shared" si="616"/>
        <v>2020</v>
      </c>
      <c r="B19734" s="263" t="s">
        <v>2228</v>
      </c>
      <c r="C19734" s="264" t="s">
        <v>138</v>
      </c>
      <c r="D19734" s="74" t="str">
        <f t="shared" si="617"/>
        <v>ago/2020</v>
      </c>
      <c r="E19734" s="334">
        <v>44068</v>
      </c>
      <c r="F19734" s="285" t="s">
        <v>131</v>
      </c>
      <c r="G19734" s="285" t="s">
        <v>2229</v>
      </c>
      <c r="H19734" s="268" t="s">
        <v>5854</v>
      </c>
      <c r="I19734" s="268" t="s">
        <v>133</v>
      </c>
      <c r="J19734" s="336">
        <v>-2004.88</v>
      </c>
      <c r="K19734" s="83" t="str">
        <f>IFERROR(IFERROR(VLOOKUP(I19734,'DE-PARA'!B:D,3,0),VLOOKUP(I19734,'DE-PARA'!C:D,2,0)),"NÃO ENCONTRADO")</f>
        <v>Pessoal</v>
      </c>
      <c r="L19734" s="50" t="str">
        <f>VLOOKUP(K19734,'Base -Receita-Despesa'!$B:$AS,1,FALSE)</f>
        <v>Pessoal</v>
      </c>
    </row>
    <row r="19735" spans="1:12" x14ac:dyDescent="0.3">
      <c r="A19735" s="82" t="str">
        <f t="shared" si="616"/>
        <v>2020</v>
      </c>
      <c r="B19735" s="263" t="s">
        <v>2228</v>
      </c>
      <c r="C19735" s="264" t="s">
        <v>138</v>
      </c>
      <c r="D19735" s="74" t="str">
        <f t="shared" si="617"/>
        <v>ago/2020</v>
      </c>
      <c r="E19735" s="334">
        <v>44068</v>
      </c>
      <c r="F19735" s="285" t="s">
        <v>131</v>
      </c>
      <c r="G19735" s="285" t="s">
        <v>2229</v>
      </c>
      <c r="H19735" s="268" t="s">
        <v>5640</v>
      </c>
      <c r="I19735" s="268" t="s">
        <v>133</v>
      </c>
      <c r="J19735" s="336">
        <v>-1933.59</v>
      </c>
      <c r="K19735" s="83" t="str">
        <f>IFERROR(IFERROR(VLOOKUP(I19735,'DE-PARA'!B:D,3,0),VLOOKUP(I19735,'DE-PARA'!C:D,2,0)),"NÃO ENCONTRADO")</f>
        <v>Pessoal</v>
      </c>
      <c r="L19735" s="50" t="str">
        <f>VLOOKUP(K19735,'Base -Receita-Despesa'!$B:$AS,1,FALSE)</f>
        <v>Pessoal</v>
      </c>
    </row>
    <row r="19736" spans="1:12" x14ac:dyDescent="0.3">
      <c r="A19736" s="82" t="str">
        <f t="shared" si="616"/>
        <v>2020</v>
      </c>
      <c r="B19736" s="263" t="s">
        <v>2228</v>
      </c>
      <c r="C19736" s="264" t="s">
        <v>138</v>
      </c>
      <c r="D19736" s="74" t="str">
        <f t="shared" si="617"/>
        <v>ago/2020</v>
      </c>
      <c r="E19736" s="334">
        <v>44068</v>
      </c>
      <c r="F19736" s="285" t="s">
        <v>131</v>
      </c>
      <c r="G19736" s="285" t="s">
        <v>2229</v>
      </c>
      <c r="H19736" s="268" t="s">
        <v>2962</v>
      </c>
      <c r="I19736" s="268" t="s">
        <v>133</v>
      </c>
      <c r="J19736" s="336">
        <v>-2017.68</v>
      </c>
      <c r="K19736" s="83" t="str">
        <f>IFERROR(IFERROR(VLOOKUP(I19736,'DE-PARA'!B:D,3,0),VLOOKUP(I19736,'DE-PARA'!C:D,2,0)),"NÃO ENCONTRADO")</f>
        <v>Pessoal</v>
      </c>
      <c r="L19736" s="50" t="str">
        <f>VLOOKUP(K19736,'Base -Receita-Despesa'!$B:$AS,1,FALSE)</f>
        <v>Pessoal</v>
      </c>
    </row>
    <row r="19737" spans="1:12" x14ac:dyDescent="0.3">
      <c r="A19737" s="82" t="str">
        <f t="shared" si="616"/>
        <v>2020</v>
      </c>
      <c r="B19737" s="263" t="s">
        <v>2228</v>
      </c>
      <c r="C19737" s="264" t="s">
        <v>138</v>
      </c>
      <c r="D19737" s="74" t="str">
        <f t="shared" si="617"/>
        <v>ago/2020</v>
      </c>
      <c r="E19737" s="334">
        <v>44068</v>
      </c>
      <c r="F19737" s="285" t="s">
        <v>131</v>
      </c>
      <c r="G19737" s="285" t="s">
        <v>2229</v>
      </c>
      <c r="H19737" s="268" t="s">
        <v>5855</v>
      </c>
      <c r="I19737" s="268" t="s">
        <v>133</v>
      </c>
      <c r="J19737" s="336">
        <v>-2083.0300000000002</v>
      </c>
      <c r="K19737" s="83" t="str">
        <f>IFERROR(IFERROR(VLOOKUP(I19737,'DE-PARA'!B:D,3,0),VLOOKUP(I19737,'DE-PARA'!C:D,2,0)),"NÃO ENCONTRADO")</f>
        <v>Pessoal</v>
      </c>
      <c r="L19737" s="50" t="str">
        <f>VLOOKUP(K19737,'Base -Receita-Despesa'!$B:$AS,1,FALSE)</f>
        <v>Pessoal</v>
      </c>
    </row>
    <row r="19738" spans="1:12" x14ac:dyDescent="0.3">
      <c r="A19738" s="82" t="str">
        <f t="shared" si="616"/>
        <v>2020</v>
      </c>
      <c r="B19738" s="263" t="s">
        <v>2228</v>
      </c>
      <c r="C19738" s="264" t="s">
        <v>138</v>
      </c>
      <c r="D19738" s="74" t="str">
        <f t="shared" si="617"/>
        <v>ago/2020</v>
      </c>
      <c r="E19738" s="334">
        <v>44068</v>
      </c>
      <c r="F19738" s="285" t="s">
        <v>131</v>
      </c>
      <c r="G19738" s="285" t="s">
        <v>2229</v>
      </c>
      <c r="H19738" s="268" t="s">
        <v>409</v>
      </c>
      <c r="I19738" s="268" t="s">
        <v>133</v>
      </c>
      <c r="J19738" s="336">
        <v>-2772.38</v>
      </c>
      <c r="K19738" s="83" t="str">
        <f>IFERROR(IFERROR(VLOOKUP(I19738,'DE-PARA'!B:D,3,0),VLOOKUP(I19738,'DE-PARA'!C:D,2,0)),"NÃO ENCONTRADO")</f>
        <v>Pessoal</v>
      </c>
      <c r="L19738" s="50" t="str">
        <f>VLOOKUP(K19738,'Base -Receita-Despesa'!$B:$AS,1,FALSE)</f>
        <v>Pessoal</v>
      </c>
    </row>
    <row r="19739" spans="1:12" x14ac:dyDescent="0.3">
      <c r="A19739" s="82" t="str">
        <f t="shared" si="616"/>
        <v>2020</v>
      </c>
      <c r="B19739" s="263" t="s">
        <v>2228</v>
      </c>
      <c r="C19739" s="264" t="s">
        <v>138</v>
      </c>
      <c r="D19739" s="74" t="str">
        <f t="shared" si="617"/>
        <v>ago/2020</v>
      </c>
      <c r="E19739" s="334">
        <v>44068</v>
      </c>
      <c r="F19739" s="285" t="s">
        <v>131</v>
      </c>
      <c r="G19739" s="285" t="s">
        <v>2229</v>
      </c>
      <c r="H19739" s="268" t="s">
        <v>3830</v>
      </c>
      <c r="I19739" s="268" t="s">
        <v>133</v>
      </c>
      <c r="J19739" s="336">
        <v>-1986.89</v>
      </c>
      <c r="K19739" s="83" t="str">
        <f>IFERROR(IFERROR(VLOOKUP(I19739,'DE-PARA'!B:D,3,0),VLOOKUP(I19739,'DE-PARA'!C:D,2,0)),"NÃO ENCONTRADO")</f>
        <v>Pessoal</v>
      </c>
      <c r="L19739" s="50" t="str">
        <f>VLOOKUP(K19739,'Base -Receita-Despesa'!$B:$AS,1,FALSE)</f>
        <v>Pessoal</v>
      </c>
    </row>
    <row r="19740" spans="1:12" x14ac:dyDescent="0.3">
      <c r="A19740" s="82" t="str">
        <f t="shared" si="616"/>
        <v>2020</v>
      </c>
      <c r="B19740" s="263" t="s">
        <v>2228</v>
      </c>
      <c r="C19740" s="264" t="s">
        <v>138</v>
      </c>
      <c r="D19740" s="74" t="str">
        <f t="shared" si="617"/>
        <v>ago/2020</v>
      </c>
      <c r="E19740" s="334">
        <v>44068</v>
      </c>
      <c r="F19740" s="285" t="s">
        <v>131</v>
      </c>
      <c r="G19740" s="285" t="s">
        <v>2229</v>
      </c>
      <c r="H19740" s="268" t="s">
        <v>3048</v>
      </c>
      <c r="I19740" s="268" t="s">
        <v>133</v>
      </c>
      <c r="J19740" s="336">
        <v>-1798.56</v>
      </c>
      <c r="K19740" s="83" t="str">
        <f>IFERROR(IFERROR(VLOOKUP(I19740,'DE-PARA'!B:D,3,0),VLOOKUP(I19740,'DE-PARA'!C:D,2,0)),"NÃO ENCONTRADO")</f>
        <v>Pessoal</v>
      </c>
      <c r="L19740" s="50" t="str">
        <f>VLOOKUP(K19740,'Base -Receita-Despesa'!$B:$AS,1,FALSE)</f>
        <v>Pessoal</v>
      </c>
    </row>
    <row r="19741" spans="1:12" x14ac:dyDescent="0.3">
      <c r="A19741" s="82" t="str">
        <f t="shared" si="616"/>
        <v>2020</v>
      </c>
      <c r="B19741" s="263" t="s">
        <v>2228</v>
      </c>
      <c r="C19741" s="264" t="s">
        <v>138</v>
      </c>
      <c r="D19741" s="74" t="str">
        <f t="shared" si="617"/>
        <v>ago/2020</v>
      </c>
      <c r="E19741" s="334">
        <v>44068</v>
      </c>
      <c r="F19741" s="285" t="s">
        <v>131</v>
      </c>
      <c r="G19741" s="285" t="s">
        <v>2229</v>
      </c>
      <c r="H19741" s="268" t="s">
        <v>3142</v>
      </c>
      <c r="I19741" s="268" t="s">
        <v>133</v>
      </c>
      <c r="J19741" s="336">
        <v>-2500.5</v>
      </c>
      <c r="K19741" s="83" t="str">
        <f>IFERROR(IFERROR(VLOOKUP(I19741,'DE-PARA'!B:D,3,0),VLOOKUP(I19741,'DE-PARA'!C:D,2,0)),"NÃO ENCONTRADO")</f>
        <v>Pessoal</v>
      </c>
      <c r="L19741" s="50" t="str">
        <f>VLOOKUP(K19741,'Base -Receita-Despesa'!$B:$AS,1,FALSE)</f>
        <v>Pessoal</v>
      </c>
    </row>
    <row r="19742" spans="1:12" x14ac:dyDescent="0.3">
      <c r="A19742" s="82" t="str">
        <f t="shared" si="616"/>
        <v>2020</v>
      </c>
      <c r="B19742" s="263" t="s">
        <v>2240</v>
      </c>
      <c r="C19742" s="264" t="s">
        <v>138</v>
      </c>
      <c r="D19742" s="74" t="str">
        <f t="shared" si="617"/>
        <v>ago/2020</v>
      </c>
      <c r="E19742" s="332">
        <v>44069</v>
      </c>
      <c r="F19742" s="285" t="s">
        <v>5127</v>
      </c>
      <c r="G19742" s="285" t="s">
        <v>2229</v>
      </c>
      <c r="H19742" s="268" t="s">
        <v>2251</v>
      </c>
      <c r="I19742" s="268" t="s">
        <v>126</v>
      </c>
      <c r="J19742" s="336">
        <v>-500000</v>
      </c>
      <c r="K19742" s="83" t="str">
        <f>IFERROR(IFERROR(VLOOKUP(I19742,'DE-PARA'!B:D,3,0),VLOOKUP(I19742,'DE-PARA'!C:D,2,0)),"NÃO ENCONTRADO")</f>
        <v>TEV – Transferências Entre Contas (Entradas)</v>
      </c>
      <c r="L19742" s="50" t="str">
        <f>VLOOKUP(K19742,'Base -Receita-Despesa'!$B:$AS,1,FALSE)</f>
        <v>TEV – Transferências Entre Contas (Entradas)</v>
      </c>
    </row>
    <row r="19743" spans="1:12" x14ac:dyDescent="0.3">
      <c r="A19743" s="82" t="str">
        <f t="shared" si="616"/>
        <v>2020</v>
      </c>
      <c r="B19743" s="263" t="s">
        <v>2228</v>
      </c>
      <c r="C19743" s="264" t="s">
        <v>138</v>
      </c>
      <c r="D19743" s="74" t="str">
        <f t="shared" si="617"/>
        <v>ago/2020</v>
      </c>
      <c r="E19743" s="332">
        <v>44069</v>
      </c>
      <c r="F19743" s="285" t="s">
        <v>5127</v>
      </c>
      <c r="G19743" s="285" t="s">
        <v>2229</v>
      </c>
      <c r="H19743" s="268" t="s">
        <v>2251</v>
      </c>
      <c r="I19743" s="268" t="s">
        <v>126</v>
      </c>
      <c r="J19743" s="336">
        <v>500000</v>
      </c>
      <c r="K19743" s="83" t="str">
        <f>IFERROR(IFERROR(VLOOKUP(I19743,'DE-PARA'!B:D,3,0),VLOOKUP(I19743,'DE-PARA'!C:D,2,0)),"NÃO ENCONTRADO")</f>
        <v>TEV – Transferências Entre Contas (Entradas)</v>
      </c>
      <c r="L19743" s="50" t="str">
        <f>VLOOKUP(K19743,'Base -Receita-Despesa'!$B:$AS,1,FALSE)</f>
        <v>TEV – Transferências Entre Contas (Entradas)</v>
      </c>
    </row>
    <row r="19744" spans="1:12" x14ac:dyDescent="0.3">
      <c r="A19744" s="82" t="str">
        <f t="shared" si="616"/>
        <v>2020</v>
      </c>
      <c r="B19744" s="263" t="s">
        <v>2228</v>
      </c>
      <c r="C19744" s="264" t="s">
        <v>138</v>
      </c>
      <c r="D19744" s="74" t="str">
        <f t="shared" si="617"/>
        <v>ago/2020</v>
      </c>
      <c r="E19744" s="332">
        <v>44069</v>
      </c>
      <c r="F19744" s="285">
        <v>4766</v>
      </c>
      <c r="G19744" s="285" t="s">
        <v>2229</v>
      </c>
      <c r="H19744" s="268" t="s">
        <v>2231</v>
      </c>
      <c r="I19744" s="268" t="s">
        <v>2185</v>
      </c>
      <c r="J19744" s="336">
        <v>-3317.23</v>
      </c>
      <c r="K19744" s="83" t="str">
        <f>IFERROR(IFERROR(VLOOKUP(I19744,'DE-PARA'!B:D,3,0),VLOOKUP(I19744,'DE-PARA'!C:D,2,0)),"NÃO ENCONTRADO")</f>
        <v>Materiais</v>
      </c>
      <c r="L19744" s="50" t="str">
        <f>VLOOKUP(K19744,'Base -Receita-Despesa'!$B:$AS,1,FALSE)</f>
        <v>Materiais</v>
      </c>
    </row>
    <row r="19745" spans="1:12" x14ac:dyDescent="0.3">
      <c r="A19745" s="82" t="str">
        <f t="shared" si="616"/>
        <v>2020</v>
      </c>
      <c r="B19745" s="263" t="s">
        <v>2228</v>
      </c>
      <c r="C19745" s="264" t="s">
        <v>138</v>
      </c>
      <c r="D19745" s="74" t="str">
        <f t="shared" si="617"/>
        <v>ago/2020</v>
      </c>
      <c r="E19745" s="332">
        <v>44069</v>
      </c>
      <c r="F19745" s="285">
        <v>126531</v>
      </c>
      <c r="G19745" s="285" t="s">
        <v>2229</v>
      </c>
      <c r="H19745" s="268" t="s">
        <v>528</v>
      </c>
      <c r="I19745" s="268" t="s">
        <v>2181</v>
      </c>
      <c r="J19745" s="337">
        <v>-658.1</v>
      </c>
      <c r="K19745" s="83" t="str">
        <f>IFERROR(IFERROR(VLOOKUP(I19745,'DE-PARA'!B:D,3,0),VLOOKUP(I19745,'DE-PARA'!C:D,2,0)),"NÃO ENCONTRADO")</f>
        <v>Materiais</v>
      </c>
      <c r="L19745" s="50" t="str">
        <f>VLOOKUP(K19745,'Base -Receita-Despesa'!$B:$AS,1,FALSE)</f>
        <v>Materiais</v>
      </c>
    </row>
    <row r="19746" spans="1:12" x14ac:dyDescent="0.3">
      <c r="A19746" s="82" t="str">
        <f t="shared" si="616"/>
        <v>2020</v>
      </c>
      <c r="B19746" s="263" t="s">
        <v>2228</v>
      </c>
      <c r="C19746" s="264" t="s">
        <v>138</v>
      </c>
      <c r="D19746" s="74" t="str">
        <f t="shared" si="617"/>
        <v>ago/2020</v>
      </c>
      <c r="E19746" s="332">
        <v>44069</v>
      </c>
      <c r="F19746" s="285">
        <v>93595</v>
      </c>
      <c r="G19746" s="285" t="s">
        <v>2330</v>
      </c>
      <c r="H19746" s="268" t="s">
        <v>5856</v>
      </c>
      <c r="I19746" s="268" t="s">
        <v>2181</v>
      </c>
      <c r="J19746" s="336">
        <v>-3580.84</v>
      </c>
      <c r="K19746" s="83" t="str">
        <f>IFERROR(IFERROR(VLOOKUP(I19746,'DE-PARA'!B:D,3,0),VLOOKUP(I19746,'DE-PARA'!C:D,2,0)),"NÃO ENCONTRADO")</f>
        <v>Materiais</v>
      </c>
      <c r="L19746" s="50" t="str">
        <f>VLOOKUP(K19746,'Base -Receita-Despesa'!$B:$AS,1,FALSE)</f>
        <v>Materiais</v>
      </c>
    </row>
    <row r="19747" spans="1:12" x14ac:dyDescent="0.3">
      <c r="A19747" s="82" t="str">
        <f t="shared" si="616"/>
        <v>2020</v>
      </c>
      <c r="B19747" s="263" t="s">
        <v>2228</v>
      </c>
      <c r="C19747" s="264" t="s">
        <v>138</v>
      </c>
      <c r="D19747" s="74" t="str">
        <f t="shared" si="617"/>
        <v>ago/2020</v>
      </c>
      <c r="E19747" s="332">
        <v>44069</v>
      </c>
      <c r="F19747" s="285">
        <v>2740</v>
      </c>
      <c r="G19747" s="285" t="s">
        <v>2229</v>
      </c>
      <c r="H19747" s="268" t="s">
        <v>4736</v>
      </c>
      <c r="I19747" s="268" t="s">
        <v>188</v>
      </c>
      <c r="J19747" s="336">
        <v>-3609.91</v>
      </c>
      <c r="K19747" s="83" t="str">
        <f>IFERROR(IFERROR(VLOOKUP(I19747,'DE-PARA'!B:D,3,0),VLOOKUP(I19747,'DE-PARA'!C:D,2,0)),"NÃO ENCONTRADO")</f>
        <v>Serviços</v>
      </c>
      <c r="L19747" s="50" t="str">
        <f>VLOOKUP(K19747,'Base -Receita-Despesa'!$B:$AS,1,FALSE)</f>
        <v>Serviços</v>
      </c>
    </row>
    <row r="19748" spans="1:12" x14ac:dyDescent="0.3">
      <c r="A19748" s="82" t="str">
        <f t="shared" si="616"/>
        <v>2020</v>
      </c>
      <c r="B19748" s="263" t="s">
        <v>2228</v>
      </c>
      <c r="C19748" s="264" t="s">
        <v>138</v>
      </c>
      <c r="D19748" s="74" t="str">
        <f t="shared" si="617"/>
        <v>ago/2020</v>
      </c>
      <c r="E19748" s="332">
        <v>44069</v>
      </c>
      <c r="F19748" s="285">
        <v>139</v>
      </c>
      <c r="G19748" s="285" t="s">
        <v>2229</v>
      </c>
      <c r="H19748" s="273" t="s">
        <v>4753</v>
      </c>
      <c r="I19748" s="268" t="s">
        <v>2176</v>
      </c>
      <c r="J19748" s="336">
        <v>-7601.85</v>
      </c>
      <c r="K19748" s="83" t="str">
        <f>IFERROR(IFERROR(VLOOKUP(I19748,'DE-PARA'!B:D,3,0),VLOOKUP(I19748,'DE-PARA'!C:D,2,0)),"NÃO ENCONTRADO")</f>
        <v>Pessoal</v>
      </c>
      <c r="L19748" s="50" t="str">
        <f>VLOOKUP(K19748,'Base -Receita-Despesa'!$B:$AS,1,FALSE)</f>
        <v>Pessoal</v>
      </c>
    </row>
    <row r="19749" spans="1:12" x14ac:dyDescent="0.3">
      <c r="A19749" s="82" t="str">
        <f t="shared" si="616"/>
        <v>2020</v>
      </c>
      <c r="B19749" s="263" t="s">
        <v>2228</v>
      </c>
      <c r="C19749" s="264" t="s">
        <v>138</v>
      </c>
      <c r="D19749" s="74" t="str">
        <f t="shared" si="617"/>
        <v>ago/2020</v>
      </c>
      <c r="E19749" s="332">
        <v>44069</v>
      </c>
      <c r="F19749" s="285">
        <v>138</v>
      </c>
      <c r="G19749" s="285" t="s">
        <v>2229</v>
      </c>
      <c r="H19749" s="273" t="s">
        <v>4753</v>
      </c>
      <c r="I19749" s="268" t="s">
        <v>2176</v>
      </c>
      <c r="J19749" s="336">
        <v>-18770</v>
      </c>
      <c r="K19749" s="83" t="str">
        <f>IFERROR(IFERROR(VLOOKUP(I19749,'DE-PARA'!B:D,3,0),VLOOKUP(I19749,'DE-PARA'!C:D,2,0)),"NÃO ENCONTRADO")</f>
        <v>Pessoal</v>
      </c>
      <c r="L19749" s="50" t="str">
        <f>VLOOKUP(K19749,'Base -Receita-Despesa'!$B:$AS,1,FALSE)</f>
        <v>Pessoal</v>
      </c>
    </row>
    <row r="19750" spans="1:12" x14ac:dyDescent="0.3">
      <c r="A19750" s="82" t="str">
        <f t="shared" si="616"/>
        <v>2020</v>
      </c>
      <c r="B19750" s="263" t="s">
        <v>2228</v>
      </c>
      <c r="C19750" s="264" t="s">
        <v>138</v>
      </c>
      <c r="D19750" s="74" t="str">
        <f t="shared" si="617"/>
        <v>ago/2020</v>
      </c>
      <c r="E19750" s="332">
        <v>44069</v>
      </c>
      <c r="F19750" s="285" t="s">
        <v>1261</v>
      </c>
      <c r="G19750" s="285" t="s">
        <v>2229</v>
      </c>
      <c r="H19750" s="268" t="s">
        <v>879</v>
      </c>
      <c r="I19750" s="268" t="s">
        <v>135</v>
      </c>
      <c r="J19750" s="337">
        <v>-10</v>
      </c>
      <c r="K19750" s="83" t="str">
        <f>IFERROR(IFERROR(VLOOKUP(I19750,'DE-PARA'!B:D,3,0),VLOOKUP(I19750,'DE-PARA'!C:D,2,0)),"NÃO ENCONTRADO")</f>
        <v>Outras Saídas</v>
      </c>
      <c r="L19750" s="50" t="str">
        <f>VLOOKUP(K19750,'Base -Receita-Despesa'!$B:$AS,1,FALSE)</f>
        <v>Outras Saídas</v>
      </c>
    </row>
    <row r="19751" spans="1:12" x14ac:dyDescent="0.3">
      <c r="A19751" s="82" t="str">
        <f t="shared" si="616"/>
        <v>2020</v>
      </c>
      <c r="B19751" s="263" t="s">
        <v>2228</v>
      </c>
      <c r="C19751" s="264" t="s">
        <v>138</v>
      </c>
      <c r="D19751" s="74" t="str">
        <f t="shared" si="617"/>
        <v>ago/2020</v>
      </c>
      <c r="E19751" s="332">
        <v>44069</v>
      </c>
      <c r="F19751" s="285" t="s">
        <v>1261</v>
      </c>
      <c r="G19751" s="285" t="s">
        <v>2229</v>
      </c>
      <c r="H19751" s="268" t="s">
        <v>879</v>
      </c>
      <c r="I19751" s="268" t="s">
        <v>135</v>
      </c>
      <c r="J19751" s="337">
        <v>-10</v>
      </c>
      <c r="K19751" s="83" t="str">
        <f>IFERROR(IFERROR(VLOOKUP(I19751,'DE-PARA'!B:D,3,0),VLOOKUP(I19751,'DE-PARA'!C:D,2,0)),"NÃO ENCONTRADO")</f>
        <v>Outras Saídas</v>
      </c>
      <c r="L19751" s="50" t="str">
        <f>VLOOKUP(K19751,'Base -Receita-Despesa'!$B:$AS,1,FALSE)</f>
        <v>Outras Saídas</v>
      </c>
    </row>
    <row r="19752" spans="1:12" x14ac:dyDescent="0.3">
      <c r="A19752" s="82" t="str">
        <f t="shared" si="616"/>
        <v>2020</v>
      </c>
      <c r="B19752" s="263" t="s">
        <v>2228</v>
      </c>
      <c r="C19752" s="264" t="s">
        <v>138</v>
      </c>
      <c r="D19752" s="74" t="str">
        <f t="shared" si="617"/>
        <v>ago/2020</v>
      </c>
      <c r="E19752" s="332">
        <v>44070</v>
      </c>
      <c r="F19752" s="285">
        <v>155724</v>
      </c>
      <c r="G19752" s="285" t="s">
        <v>2229</v>
      </c>
      <c r="H19752" s="268" t="s">
        <v>4707</v>
      </c>
      <c r="I19752" s="268" t="s">
        <v>2188</v>
      </c>
      <c r="J19752" s="337">
        <v>-353.12</v>
      </c>
      <c r="K19752" s="83" t="str">
        <f>IFERROR(IFERROR(VLOOKUP(I19752,'DE-PARA'!B:D,3,0),VLOOKUP(I19752,'DE-PARA'!C:D,2,0)),"NÃO ENCONTRADO")</f>
        <v>Materiais</v>
      </c>
      <c r="L19752" s="50" t="str">
        <f>VLOOKUP(K19752,'Base -Receita-Despesa'!$B:$AS,1,FALSE)</f>
        <v>Materiais</v>
      </c>
    </row>
    <row r="19753" spans="1:12" x14ac:dyDescent="0.3">
      <c r="A19753" s="82" t="str">
        <f t="shared" si="616"/>
        <v>2020</v>
      </c>
      <c r="B19753" s="263" t="s">
        <v>2228</v>
      </c>
      <c r="C19753" s="264" t="s">
        <v>138</v>
      </c>
      <c r="D19753" s="74" t="str">
        <f t="shared" si="617"/>
        <v>ago/2020</v>
      </c>
      <c r="E19753" s="332">
        <v>44070</v>
      </c>
      <c r="F19753" s="285">
        <v>211</v>
      </c>
      <c r="G19753" s="285" t="s">
        <v>2232</v>
      </c>
      <c r="H19753" s="268" t="s">
        <v>5857</v>
      </c>
      <c r="I19753" s="268" t="s">
        <v>2190</v>
      </c>
      <c r="J19753" s="337">
        <v>-846.1</v>
      </c>
      <c r="K19753" s="83" t="str">
        <f>IFERROR(IFERROR(VLOOKUP(I19753,'DE-PARA'!B:D,3,0),VLOOKUP(I19753,'DE-PARA'!C:D,2,0)),"NÃO ENCONTRADO")</f>
        <v>Materiais</v>
      </c>
      <c r="L19753" s="50" t="str">
        <f>VLOOKUP(K19753,'Base -Receita-Despesa'!$B:$AS,1,FALSE)</f>
        <v>Materiais</v>
      </c>
    </row>
    <row r="19754" spans="1:12" x14ac:dyDescent="0.3">
      <c r="A19754" s="82" t="str">
        <f t="shared" ref="A19754:A19817" si="618">IF(K19754="NÃO ENCONTRADO",0,RIGHT(D19754,4))</f>
        <v>2020</v>
      </c>
      <c r="B19754" s="263" t="s">
        <v>2228</v>
      </c>
      <c r="C19754" s="264" t="s">
        <v>138</v>
      </c>
      <c r="D19754" s="74" t="str">
        <f t="shared" si="617"/>
        <v>ago/2020</v>
      </c>
      <c r="E19754" s="332">
        <v>44070</v>
      </c>
      <c r="F19754" s="285">
        <v>107829</v>
      </c>
      <c r="G19754" s="285" t="s">
        <v>2229</v>
      </c>
      <c r="H19754" s="268" t="s">
        <v>3820</v>
      </c>
      <c r="I19754" s="268" t="s">
        <v>2181</v>
      </c>
      <c r="J19754" s="336">
        <v>-3684</v>
      </c>
      <c r="K19754" s="83" t="str">
        <f>IFERROR(IFERROR(VLOOKUP(I19754,'DE-PARA'!B:D,3,0),VLOOKUP(I19754,'DE-PARA'!C:D,2,0)),"NÃO ENCONTRADO")</f>
        <v>Materiais</v>
      </c>
      <c r="L19754" s="50" t="str">
        <f>VLOOKUP(K19754,'Base -Receita-Despesa'!$B:$AS,1,FALSE)</f>
        <v>Materiais</v>
      </c>
    </row>
    <row r="19755" spans="1:12" x14ac:dyDescent="0.3">
      <c r="A19755" s="82" t="str">
        <f t="shared" si="618"/>
        <v>2020</v>
      </c>
      <c r="B19755" s="263" t="s">
        <v>2228</v>
      </c>
      <c r="C19755" s="264" t="s">
        <v>138</v>
      </c>
      <c r="D19755" s="74" t="str">
        <f t="shared" si="617"/>
        <v>ago/2020</v>
      </c>
      <c r="E19755" s="332">
        <v>44070</v>
      </c>
      <c r="F19755" s="285">
        <v>41640</v>
      </c>
      <c r="G19755" s="285" t="s">
        <v>2229</v>
      </c>
      <c r="H19755" s="268" t="s">
        <v>5858</v>
      </c>
      <c r="I19755" s="268" t="s">
        <v>2183</v>
      </c>
      <c r="J19755" s="336">
        <v>-1327.3</v>
      </c>
      <c r="K19755" s="83" t="str">
        <f>IFERROR(IFERROR(VLOOKUP(I19755,'DE-PARA'!B:D,3,0),VLOOKUP(I19755,'DE-PARA'!C:D,2,0)),"NÃO ENCONTRADO")</f>
        <v>Materiais</v>
      </c>
      <c r="L19755" s="50" t="str">
        <f>VLOOKUP(K19755,'Base -Receita-Despesa'!$B:$AS,1,FALSE)</f>
        <v>Materiais</v>
      </c>
    </row>
    <row r="19756" spans="1:12" x14ac:dyDescent="0.3">
      <c r="A19756" s="82" t="str">
        <f t="shared" si="618"/>
        <v>2020</v>
      </c>
      <c r="B19756" s="263" t="s">
        <v>2228</v>
      </c>
      <c r="C19756" s="264" t="s">
        <v>138</v>
      </c>
      <c r="D19756" s="74" t="str">
        <f t="shared" si="617"/>
        <v>ago/2020</v>
      </c>
      <c r="E19756" s="332">
        <v>44070</v>
      </c>
      <c r="F19756" s="285">
        <v>137</v>
      </c>
      <c r="G19756" s="285" t="s">
        <v>2229</v>
      </c>
      <c r="H19756" s="273" t="s">
        <v>4753</v>
      </c>
      <c r="I19756" s="268" t="s">
        <v>2176</v>
      </c>
      <c r="J19756" s="336">
        <v>-200249.62</v>
      </c>
      <c r="K19756" s="83" t="str">
        <f>IFERROR(IFERROR(VLOOKUP(I19756,'DE-PARA'!B:D,3,0),VLOOKUP(I19756,'DE-PARA'!C:D,2,0)),"NÃO ENCONTRADO")</f>
        <v>Pessoal</v>
      </c>
      <c r="L19756" s="50" t="str">
        <f>VLOOKUP(K19756,'Base -Receita-Despesa'!$B:$AS,1,FALSE)</f>
        <v>Pessoal</v>
      </c>
    </row>
    <row r="19757" spans="1:12" x14ac:dyDescent="0.3">
      <c r="A19757" s="82" t="str">
        <f t="shared" si="618"/>
        <v>2020</v>
      </c>
      <c r="B19757" s="263" t="s">
        <v>2228</v>
      </c>
      <c r="C19757" s="264" t="s">
        <v>138</v>
      </c>
      <c r="D19757" s="74" t="str">
        <f t="shared" si="617"/>
        <v>ago/2020</v>
      </c>
      <c r="E19757" s="332">
        <v>44070</v>
      </c>
      <c r="F19757" s="285">
        <v>22833</v>
      </c>
      <c r="G19757" s="285" t="s">
        <v>2229</v>
      </c>
      <c r="H19757" s="268" t="s">
        <v>5701</v>
      </c>
      <c r="I19757" s="268" t="s">
        <v>145</v>
      </c>
      <c r="J19757" s="336">
        <v>-4996.57</v>
      </c>
      <c r="K19757" s="83" t="str">
        <f>IFERROR(IFERROR(VLOOKUP(I19757,'DE-PARA'!B:D,3,0),VLOOKUP(I19757,'DE-PARA'!C:D,2,0)),"NÃO ENCONTRADO")</f>
        <v>Serviços</v>
      </c>
      <c r="L19757" s="50" t="str">
        <f>VLOOKUP(K19757,'Base -Receita-Despesa'!$B:$AS,1,FALSE)</f>
        <v>Serviços</v>
      </c>
    </row>
    <row r="19758" spans="1:12" x14ac:dyDescent="0.3">
      <c r="A19758" s="82" t="str">
        <f t="shared" si="618"/>
        <v>2020</v>
      </c>
      <c r="B19758" s="263" t="s">
        <v>2228</v>
      </c>
      <c r="C19758" s="264" t="s">
        <v>138</v>
      </c>
      <c r="D19758" s="74" t="str">
        <f t="shared" si="617"/>
        <v>ago/2020</v>
      </c>
      <c r="E19758" s="332">
        <v>44070</v>
      </c>
      <c r="F19758" s="285" t="s">
        <v>1261</v>
      </c>
      <c r="G19758" s="285" t="s">
        <v>2229</v>
      </c>
      <c r="H19758" s="268" t="s">
        <v>879</v>
      </c>
      <c r="I19758" s="268" t="s">
        <v>135</v>
      </c>
      <c r="J19758" s="337">
        <v>-10</v>
      </c>
      <c r="K19758" s="83" t="str">
        <f>IFERROR(IFERROR(VLOOKUP(I19758,'DE-PARA'!B:D,3,0),VLOOKUP(I19758,'DE-PARA'!C:D,2,0)),"NÃO ENCONTRADO")</f>
        <v>Outras Saídas</v>
      </c>
      <c r="L19758" s="50" t="str">
        <f>VLOOKUP(K19758,'Base -Receita-Despesa'!$B:$AS,1,FALSE)</f>
        <v>Outras Saídas</v>
      </c>
    </row>
    <row r="19759" spans="1:12" x14ac:dyDescent="0.3">
      <c r="A19759" s="82" t="str">
        <f t="shared" si="618"/>
        <v>2020</v>
      </c>
      <c r="B19759" s="263" t="s">
        <v>2228</v>
      </c>
      <c r="C19759" s="264" t="s">
        <v>138</v>
      </c>
      <c r="D19759" s="74" t="str">
        <f t="shared" si="617"/>
        <v>ago/2020</v>
      </c>
      <c r="E19759" s="332">
        <v>44070</v>
      </c>
      <c r="F19759" s="285" t="s">
        <v>1261</v>
      </c>
      <c r="G19759" s="285" t="s">
        <v>2229</v>
      </c>
      <c r="H19759" s="268" t="s">
        <v>879</v>
      </c>
      <c r="I19759" s="268" t="s">
        <v>135</v>
      </c>
      <c r="J19759" s="337">
        <v>-10</v>
      </c>
      <c r="K19759" s="83" t="str">
        <f>IFERROR(IFERROR(VLOOKUP(I19759,'DE-PARA'!B:D,3,0),VLOOKUP(I19759,'DE-PARA'!C:D,2,0)),"NÃO ENCONTRADO")</f>
        <v>Outras Saídas</v>
      </c>
      <c r="L19759" s="50" t="str">
        <f>VLOOKUP(K19759,'Base -Receita-Despesa'!$B:$AS,1,FALSE)</f>
        <v>Outras Saídas</v>
      </c>
    </row>
    <row r="19760" spans="1:12" x14ac:dyDescent="0.3">
      <c r="A19760" s="82" t="str">
        <f t="shared" si="618"/>
        <v>2020</v>
      </c>
      <c r="B19760" s="263" t="s">
        <v>2228</v>
      </c>
      <c r="C19760" s="264" t="s">
        <v>138</v>
      </c>
      <c r="D19760" s="74" t="str">
        <f t="shared" si="617"/>
        <v>ago/2020</v>
      </c>
      <c r="E19760" s="332">
        <v>44070</v>
      </c>
      <c r="F19760" s="285" t="s">
        <v>1261</v>
      </c>
      <c r="G19760" s="285" t="s">
        <v>2229</v>
      </c>
      <c r="H19760" s="268" t="s">
        <v>5852</v>
      </c>
      <c r="I19760" s="268" t="s">
        <v>135</v>
      </c>
      <c r="J19760" s="337">
        <v>-12.3</v>
      </c>
      <c r="K19760" s="83" t="str">
        <f>IFERROR(IFERROR(VLOOKUP(I19760,'DE-PARA'!B:D,3,0),VLOOKUP(I19760,'DE-PARA'!C:D,2,0)),"NÃO ENCONTRADO")</f>
        <v>Outras Saídas</v>
      </c>
      <c r="L19760" s="50" t="str">
        <f>VLOOKUP(K19760,'Base -Receita-Despesa'!$B:$AS,1,FALSE)</f>
        <v>Outras Saídas</v>
      </c>
    </row>
    <row r="19761" spans="1:12" x14ac:dyDescent="0.3">
      <c r="A19761" s="82" t="str">
        <f t="shared" si="618"/>
        <v>2020</v>
      </c>
      <c r="B19761" s="263" t="s">
        <v>2240</v>
      </c>
      <c r="C19761" s="264" t="s">
        <v>138</v>
      </c>
      <c r="D19761" s="74" t="str">
        <f t="shared" si="617"/>
        <v>ago/2020</v>
      </c>
      <c r="E19761" s="334">
        <v>44071</v>
      </c>
      <c r="F19761" s="285" t="s">
        <v>161</v>
      </c>
      <c r="G19761" s="285" t="s">
        <v>2229</v>
      </c>
      <c r="H19761" s="268" t="s">
        <v>161</v>
      </c>
      <c r="I19761" s="268" t="s">
        <v>2168</v>
      </c>
      <c r="J19761" s="336">
        <v>693852.85</v>
      </c>
      <c r="K19761" s="83" t="str">
        <f>IFERROR(IFERROR(VLOOKUP(I19761,'DE-PARA'!B:D,3,0),VLOOKUP(I19761,'DE-PARA'!C:D,2,0)),"NÃO ENCONTRADO")</f>
        <v>Repasses Contrato de Gestão</v>
      </c>
      <c r="L19761" s="50" t="str">
        <f>VLOOKUP(K19761,'Base -Receita-Despesa'!$B:$AS,1,FALSE)</f>
        <v>Repasses Contrato de Gestão</v>
      </c>
    </row>
    <row r="19762" spans="1:12" x14ac:dyDescent="0.3">
      <c r="A19762" s="82" t="str">
        <f t="shared" si="618"/>
        <v>2020</v>
      </c>
      <c r="B19762" s="263" t="s">
        <v>2240</v>
      </c>
      <c r="C19762" s="264" t="s">
        <v>138</v>
      </c>
      <c r="D19762" s="74" t="str">
        <f t="shared" si="617"/>
        <v>ago/2020</v>
      </c>
      <c r="E19762" s="334">
        <v>44071</v>
      </c>
      <c r="F19762" s="285" t="s">
        <v>5127</v>
      </c>
      <c r="G19762" s="285" t="s">
        <v>2229</v>
      </c>
      <c r="H19762" s="268" t="s">
        <v>2251</v>
      </c>
      <c r="I19762" s="268" t="s">
        <v>126</v>
      </c>
      <c r="J19762" s="336">
        <v>-500000</v>
      </c>
      <c r="K19762" s="83" t="str">
        <f>IFERROR(IFERROR(VLOOKUP(I19762,'DE-PARA'!B:D,3,0),VLOOKUP(I19762,'DE-PARA'!C:D,2,0)),"NÃO ENCONTRADO")</f>
        <v>TEV – Transferências Entre Contas (Entradas)</v>
      </c>
      <c r="L19762" s="50" t="str">
        <f>VLOOKUP(K19762,'Base -Receita-Despesa'!$B:$AS,1,FALSE)</f>
        <v>TEV – Transferências Entre Contas (Entradas)</v>
      </c>
    </row>
    <row r="19763" spans="1:12" x14ac:dyDescent="0.3">
      <c r="A19763" s="82" t="str">
        <f t="shared" si="618"/>
        <v>2020</v>
      </c>
      <c r="B19763" s="263" t="s">
        <v>2228</v>
      </c>
      <c r="C19763" s="264" t="s">
        <v>138</v>
      </c>
      <c r="D19763" s="74" t="str">
        <f t="shared" si="617"/>
        <v>ago/2020</v>
      </c>
      <c r="E19763" s="334">
        <v>44071</v>
      </c>
      <c r="F19763" s="285" t="s">
        <v>5127</v>
      </c>
      <c r="G19763" s="285" t="s">
        <v>2229</v>
      </c>
      <c r="H19763" s="268" t="s">
        <v>2251</v>
      </c>
      <c r="I19763" s="268" t="s">
        <v>126</v>
      </c>
      <c r="J19763" s="336">
        <v>500000</v>
      </c>
      <c r="K19763" s="83" t="str">
        <f>IFERROR(IFERROR(VLOOKUP(I19763,'DE-PARA'!B:D,3,0),VLOOKUP(I19763,'DE-PARA'!C:D,2,0)),"NÃO ENCONTRADO")</f>
        <v>TEV – Transferências Entre Contas (Entradas)</v>
      </c>
      <c r="L19763" s="50" t="str">
        <f>VLOOKUP(K19763,'Base -Receita-Despesa'!$B:$AS,1,FALSE)</f>
        <v>TEV – Transferências Entre Contas (Entradas)</v>
      </c>
    </row>
    <row r="19764" spans="1:12" x14ac:dyDescent="0.3">
      <c r="A19764" s="82" t="str">
        <f t="shared" si="618"/>
        <v>2020</v>
      </c>
      <c r="B19764" s="263" t="s">
        <v>2228</v>
      </c>
      <c r="C19764" s="264" t="s">
        <v>138</v>
      </c>
      <c r="D19764" s="74" t="str">
        <f t="shared" si="617"/>
        <v>ago/2020</v>
      </c>
      <c r="E19764" s="334">
        <v>44071</v>
      </c>
      <c r="F19764" s="285">
        <v>2477453</v>
      </c>
      <c r="G19764" s="285" t="s">
        <v>2229</v>
      </c>
      <c r="H19764" s="268" t="s">
        <v>5222</v>
      </c>
      <c r="I19764" s="268" t="s">
        <v>145</v>
      </c>
      <c r="J19764" s="336">
        <v>-12414.57</v>
      </c>
      <c r="K19764" s="83" t="str">
        <f>IFERROR(IFERROR(VLOOKUP(I19764,'DE-PARA'!B:D,3,0),VLOOKUP(I19764,'DE-PARA'!C:D,2,0)),"NÃO ENCONTRADO")</f>
        <v>Serviços</v>
      </c>
      <c r="L19764" s="50" t="str">
        <f>VLOOKUP(K19764,'Base -Receita-Despesa'!$B:$AS,1,FALSE)</f>
        <v>Serviços</v>
      </c>
    </row>
    <row r="19765" spans="1:12" x14ac:dyDescent="0.3">
      <c r="A19765" s="82" t="str">
        <f t="shared" si="618"/>
        <v>2020</v>
      </c>
      <c r="B19765" s="263" t="s">
        <v>2228</v>
      </c>
      <c r="C19765" s="264" t="s">
        <v>138</v>
      </c>
      <c r="D19765" s="74" t="str">
        <f t="shared" si="617"/>
        <v>ago/2020</v>
      </c>
      <c r="E19765" s="334">
        <v>44071</v>
      </c>
      <c r="F19765" s="285">
        <v>1230359</v>
      </c>
      <c r="G19765" s="285" t="s">
        <v>2324</v>
      </c>
      <c r="H19765" s="268" t="s">
        <v>5731</v>
      </c>
      <c r="I19765" s="268" t="s">
        <v>2182</v>
      </c>
      <c r="J19765" s="337">
        <v>-783.98</v>
      </c>
      <c r="K19765" s="83" t="str">
        <f>IFERROR(IFERROR(VLOOKUP(I19765,'DE-PARA'!B:D,3,0),VLOOKUP(I19765,'DE-PARA'!C:D,2,0)),"NÃO ENCONTRADO")</f>
        <v>Materiais</v>
      </c>
      <c r="L19765" s="50" t="str">
        <f>VLOOKUP(K19765,'Base -Receita-Despesa'!$B:$AS,1,FALSE)</f>
        <v>Materiais</v>
      </c>
    </row>
    <row r="19766" spans="1:12" x14ac:dyDescent="0.3">
      <c r="A19766" s="82" t="str">
        <f t="shared" si="618"/>
        <v>2020</v>
      </c>
      <c r="B19766" s="263" t="s">
        <v>2228</v>
      </c>
      <c r="C19766" s="264" t="s">
        <v>138</v>
      </c>
      <c r="D19766" s="74" t="str">
        <f t="shared" si="617"/>
        <v>ago/2020</v>
      </c>
      <c r="E19766" s="334">
        <v>44071</v>
      </c>
      <c r="F19766" s="285">
        <v>14902</v>
      </c>
      <c r="G19766" s="285" t="s">
        <v>2229</v>
      </c>
      <c r="H19766" s="268" t="s">
        <v>4468</v>
      </c>
      <c r="I19766" s="268" t="s">
        <v>2183</v>
      </c>
      <c r="J19766" s="337">
        <v>-411.6</v>
      </c>
      <c r="K19766" s="83" t="str">
        <f>IFERROR(IFERROR(VLOOKUP(I19766,'DE-PARA'!B:D,3,0),VLOOKUP(I19766,'DE-PARA'!C:D,2,0)),"NÃO ENCONTRADO")</f>
        <v>Materiais</v>
      </c>
      <c r="L19766" s="50" t="str">
        <f>VLOOKUP(K19766,'Base -Receita-Despesa'!$B:$AS,1,FALSE)</f>
        <v>Materiais</v>
      </c>
    </row>
    <row r="19767" spans="1:12" x14ac:dyDescent="0.3">
      <c r="A19767" s="82" t="str">
        <f t="shared" si="618"/>
        <v>2020</v>
      </c>
      <c r="B19767" s="263" t="s">
        <v>2228</v>
      </c>
      <c r="C19767" s="264" t="s">
        <v>138</v>
      </c>
      <c r="D19767" s="74" t="str">
        <f t="shared" si="617"/>
        <v>ago/2020</v>
      </c>
      <c r="E19767" s="334">
        <v>44071</v>
      </c>
      <c r="F19767" s="285">
        <v>43092</v>
      </c>
      <c r="G19767" s="285" t="s">
        <v>2229</v>
      </c>
      <c r="H19767" s="268" t="s">
        <v>2654</v>
      </c>
      <c r="I19767" s="268" t="s">
        <v>120</v>
      </c>
      <c r="J19767" s="336">
        <v>-4000</v>
      </c>
      <c r="K19767" s="83" t="str">
        <f>IFERROR(IFERROR(VLOOKUP(I19767,'DE-PARA'!B:D,3,0),VLOOKUP(I19767,'DE-PARA'!C:D,2,0)),"NÃO ENCONTRADO")</f>
        <v>Serviços</v>
      </c>
      <c r="L19767" s="50" t="str">
        <f>VLOOKUP(K19767,'Base -Receita-Despesa'!$B:$AS,1,FALSE)</f>
        <v>Serviços</v>
      </c>
    </row>
    <row r="19768" spans="1:12" x14ac:dyDescent="0.3">
      <c r="A19768" s="82" t="str">
        <f t="shared" si="618"/>
        <v>2020</v>
      </c>
      <c r="B19768" s="263" t="s">
        <v>2228</v>
      </c>
      <c r="C19768" s="264" t="s">
        <v>138</v>
      </c>
      <c r="D19768" s="74" t="str">
        <f t="shared" si="617"/>
        <v>ago/2020</v>
      </c>
      <c r="E19768" s="334">
        <v>44071</v>
      </c>
      <c r="F19768" s="285">
        <v>864468</v>
      </c>
      <c r="G19768" s="285" t="s">
        <v>2229</v>
      </c>
      <c r="H19768" s="268" t="s">
        <v>5175</v>
      </c>
      <c r="I19768" s="268" t="s">
        <v>145</v>
      </c>
      <c r="J19768" s="337">
        <v>-432.5</v>
      </c>
      <c r="K19768" s="83" t="str">
        <f>IFERROR(IFERROR(VLOOKUP(I19768,'DE-PARA'!B:D,3,0),VLOOKUP(I19768,'DE-PARA'!C:D,2,0)),"NÃO ENCONTRADO")</f>
        <v>Serviços</v>
      </c>
      <c r="L19768" s="50" t="str">
        <f>VLOOKUP(K19768,'Base -Receita-Despesa'!$B:$AS,1,FALSE)</f>
        <v>Serviços</v>
      </c>
    </row>
    <row r="19769" spans="1:12" x14ac:dyDescent="0.3">
      <c r="A19769" s="82" t="str">
        <f t="shared" si="618"/>
        <v>2020</v>
      </c>
      <c r="B19769" s="263" t="s">
        <v>2228</v>
      </c>
      <c r="C19769" s="264" t="s">
        <v>138</v>
      </c>
      <c r="D19769" s="74" t="str">
        <f t="shared" si="617"/>
        <v>ago/2020</v>
      </c>
      <c r="E19769" s="334">
        <v>44071</v>
      </c>
      <c r="F19769" s="285">
        <v>310470</v>
      </c>
      <c r="G19769" s="285" t="s">
        <v>2229</v>
      </c>
      <c r="H19769" s="268" t="s">
        <v>222</v>
      </c>
      <c r="I19769" s="268" t="s">
        <v>2181</v>
      </c>
      <c r="J19769" s="336">
        <v>-2462.89</v>
      </c>
      <c r="K19769" s="83" t="str">
        <f>IFERROR(IFERROR(VLOOKUP(I19769,'DE-PARA'!B:D,3,0),VLOOKUP(I19769,'DE-PARA'!C:D,2,0)),"NÃO ENCONTRADO")</f>
        <v>Materiais</v>
      </c>
      <c r="L19769" s="50" t="str">
        <f>VLOOKUP(K19769,'Base -Receita-Despesa'!$B:$AS,1,FALSE)</f>
        <v>Materiais</v>
      </c>
    </row>
    <row r="19770" spans="1:12" x14ac:dyDescent="0.3">
      <c r="A19770" s="82" t="str">
        <f t="shared" si="618"/>
        <v>2020</v>
      </c>
      <c r="B19770" s="263" t="s">
        <v>2228</v>
      </c>
      <c r="C19770" s="264" t="s">
        <v>138</v>
      </c>
      <c r="D19770" s="74" t="str">
        <f t="shared" si="617"/>
        <v>ago/2020</v>
      </c>
      <c r="E19770" s="334">
        <v>44071</v>
      </c>
      <c r="F19770" s="285">
        <v>31974</v>
      </c>
      <c r="G19770" s="285" t="s">
        <v>2229</v>
      </c>
      <c r="H19770" s="268" t="s">
        <v>5273</v>
      </c>
      <c r="I19770" s="268" t="s">
        <v>2182</v>
      </c>
      <c r="J19770" s="336">
        <v>-1504.6</v>
      </c>
      <c r="K19770" s="83" t="str">
        <f>IFERROR(IFERROR(VLOOKUP(I19770,'DE-PARA'!B:D,3,0),VLOOKUP(I19770,'DE-PARA'!C:D,2,0)),"NÃO ENCONTRADO")</f>
        <v>Materiais</v>
      </c>
      <c r="L19770" s="50" t="str">
        <f>VLOOKUP(K19770,'Base -Receita-Despesa'!$B:$AS,1,FALSE)</f>
        <v>Materiais</v>
      </c>
    </row>
    <row r="19771" spans="1:12" x14ac:dyDescent="0.3">
      <c r="A19771" s="82" t="str">
        <f t="shared" si="618"/>
        <v>2020</v>
      </c>
      <c r="B19771" s="263" t="s">
        <v>2228</v>
      </c>
      <c r="C19771" s="264" t="s">
        <v>138</v>
      </c>
      <c r="D19771" s="74" t="str">
        <f t="shared" si="617"/>
        <v>ago/2020</v>
      </c>
      <c r="E19771" s="334">
        <v>44071</v>
      </c>
      <c r="F19771" s="285">
        <v>22262</v>
      </c>
      <c r="G19771" s="285" t="s">
        <v>2229</v>
      </c>
      <c r="H19771" s="268" t="s">
        <v>2401</v>
      </c>
      <c r="I19771" s="268" t="s">
        <v>2182</v>
      </c>
      <c r="J19771" s="337">
        <v>-432</v>
      </c>
      <c r="K19771" s="83" t="str">
        <f>IFERROR(IFERROR(VLOOKUP(I19771,'DE-PARA'!B:D,3,0),VLOOKUP(I19771,'DE-PARA'!C:D,2,0)),"NÃO ENCONTRADO")</f>
        <v>Materiais</v>
      </c>
      <c r="L19771" s="50" t="str">
        <f>VLOOKUP(K19771,'Base -Receita-Despesa'!$B:$AS,1,FALSE)</f>
        <v>Materiais</v>
      </c>
    </row>
    <row r="19772" spans="1:12" x14ac:dyDescent="0.3">
      <c r="A19772" s="82" t="str">
        <f t="shared" si="618"/>
        <v>2020</v>
      </c>
      <c r="B19772" s="263" t="s">
        <v>2228</v>
      </c>
      <c r="C19772" s="264" t="s">
        <v>138</v>
      </c>
      <c r="D19772" s="74" t="str">
        <f t="shared" si="617"/>
        <v>ago/2020</v>
      </c>
      <c r="E19772" s="334">
        <v>44071</v>
      </c>
      <c r="F19772" s="285">
        <v>313</v>
      </c>
      <c r="G19772" s="285" t="s">
        <v>2229</v>
      </c>
      <c r="H19772" s="268" t="s">
        <v>5749</v>
      </c>
      <c r="I19772" s="268" t="s">
        <v>145</v>
      </c>
      <c r="J19772" s="336">
        <v>-5631</v>
      </c>
      <c r="K19772" s="83" t="str">
        <f>IFERROR(IFERROR(VLOOKUP(I19772,'DE-PARA'!B:D,3,0),VLOOKUP(I19772,'DE-PARA'!C:D,2,0)),"NÃO ENCONTRADO")</f>
        <v>Serviços</v>
      </c>
      <c r="L19772" s="50" t="str">
        <f>VLOOKUP(K19772,'Base -Receita-Despesa'!$B:$AS,1,FALSE)</f>
        <v>Serviços</v>
      </c>
    </row>
    <row r="19773" spans="1:12" x14ac:dyDescent="0.3">
      <c r="A19773" s="82" t="str">
        <f t="shared" si="618"/>
        <v>2020</v>
      </c>
      <c r="B19773" s="263" t="s">
        <v>2228</v>
      </c>
      <c r="C19773" s="264" t="s">
        <v>138</v>
      </c>
      <c r="D19773" s="74" t="str">
        <f t="shared" si="617"/>
        <v>ago/2020</v>
      </c>
      <c r="E19773" s="334">
        <v>44071</v>
      </c>
      <c r="F19773" s="285">
        <v>220</v>
      </c>
      <c r="G19773" s="285" t="s">
        <v>2229</v>
      </c>
      <c r="H19773" s="268" t="s">
        <v>5709</v>
      </c>
      <c r="I19773" s="268" t="s">
        <v>2186</v>
      </c>
      <c r="J19773" s="336">
        <v>-3221.95</v>
      </c>
      <c r="K19773" s="83" t="str">
        <f>IFERROR(IFERROR(VLOOKUP(I19773,'DE-PARA'!B:D,3,0),VLOOKUP(I19773,'DE-PARA'!C:D,2,0)),"NÃO ENCONTRADO")</f>
        <v>Materiais</v>
      </c>
      <c r="L19773" s="50" t="str">
        <f>VLOOKUP(K19773,'Base -Receita-Despesa'!$B:$AS,1,FALSE)</f>
        <v>Materiais</v>
      </c>
    </row>
    <row r="19774" spans="1:12" x14ac:dyDescent="0.3">
      <c r="A19774" s="82" t="str">
        <f t="shared" si="618"/>
        <v>2020</v>
      </c>
      <c r="B19774" s="263" t="s">
        <v>2228</v>
      </c>
      <c r="C19774" s="264" t="s">
        <v>138</v>
      </c>
      <c r="D19774" s="74" t="str">
        <f t="shared" si="617"/>
        <v>ago/2020</v>
      </c>
      <c r="E19774" s="334">
        <v>44071</v>
      </c>
      <c r="F19774" s="285">
        <v>223</v>
      </c>
      <c r="G19774" s="285" t="s">
        <v>2229</v>
      </c>
      <c r="H19774" s="268" t="s">
        <v>5709</v>
      </c>
      <c r="I19774" s="268" t="s">
        <v>2182</v>
      </c>
      <c r="J19774" s="337">
        <v>-975</v>
      </c>
      <c r="K19774" s="83" t="str">
        <f>IFERROR(IFERROR(VLOOKUP(I19774,'DE-PARA'!B:D,3,0),VLOOKUP(I19774,'DE-PARA'!C:D,2,0)),"NÃO ENCONTRADO")</f>
        <v>Materiais</v>
      </c>
      <c r="L19774" s="50" t="str">
        <f>VLOOKUP(K19774,'Base -Receita-Despesa'!$B:$AS,1,FALSE)</f>
        <v>Materiais</v>
      </c>
    </row>
    <row r="19775" spans="1:12" x14ac:dyDescent="0.3">
      <c r="A19775" s="82" t="str">
        <f t="shared" si="618"/>
        <v>2020</v>
      </c>
      <c r="B19775" s="263" t="s">
        <v>2228</v>
      </c>
      <c r="C19775" s="264" t="s">
        <v>138</v>
      </c>
      <c r="D19775" s="74" t="str">
        <f t="shared" si="617"/>
        <v>ago/2020</v>
      </c>
      <c r="E19775" s="334">
        <v>44071</v>
      </c>
      <c r="F19775" s="285">
        <v>8066</v>
      </c>
      <c r="G19775" s="285" t="s">
        <v>2229</v>
      </c>
      <c r="H19775" s="268" t="s">
        <v>4691</v>
      </c>
      <c r="I19775" s="268" t="s">
        <v>2207</v>
      </c>
      <c r="J19775" s="336">
        <v>-3500</v>
      </c>
      <c r="K19775" s="83" t="str">
        <f>IFERROR(IFERROR(VLOOKUP(I19775,'DE-PARA'!B:D,3,0),VLOOKUP(I19775,'DE-PARA'!C:D,2,0)),"NÃO ENCONTRADO")</f>
        <v>Serviços</v>
      </c>
      <c r="L19775" s="50" t="str">
        <f>VLOOKUP(K19775,'Base -Receita-Despesa'!$B:$AS,1,FALSE)</f>
        <v>Serviços</v>
      </c>
    </row>
    <row r="19776" spans="1:12" x14ac:dyDescent="0.3">
      <c r="A19776" s="82" t="str">
        <f t="shared" si="618"/>
        <v>2020</v>
      </c>
      <c r="B19776" s="263" t="s">
        <v>2228</v>
      </c>
      <c r="C19776" s="264" t="s">
        <v>138</v>
      </c>
      <c r="D19776" s="74" t="str">
        <f t="shared" si="617"/>
        <v>ago/2020</v>
      </c>
      <c r="E19776" s="334">
        <v>44071</v>
      </c>
      <c r="F19776" s="285">
        <v>2471</v>
      </c>
      <c r="G19776" s="285" t="s">
        <v>2232</v>
      </c>
      <c r="H19776" s="268" t="s">
        <v>5217</v>
      </c>
      <c r="I19776" s="268" t="s">
        <v>2193</v>
      </c>
      <c r="J19776" s="337">
        <v>-325.95999999999998</v>
      </c>
      <c r="K19776" s="83" t="str">
        <f>IFERROR(IFERROR(VLOOKUP(I19776,'DE-PARA'!B:D,3,0),VLOOKUP(I19776,'DE-PARA'!C:D,2,0)),"NÃO ENCONTRADO")</f>
        <v>Materiais</v>
      </c>
      <c r="L19776" s="50" t="str">
        <f>VLOOKUP(K19776,'Base -Receita-Despesa'!$B:$AS,1,FALSE)</f>
        <v>Materiais</v>
      </c>
    </row>
    <row r="19777" spans="1:12" x14ac:dyDescent="0.3">
      <c r="A19777" s="82" t="str">
        <f t="shared" si="618"/>
        <v>2020</v>
      </c>
      <c r="B19777" s="263" t="s">
        <v>2228</v>
      </c>
      <c r="C19777" s="264" t="s">
        <v>138</v>
      </c>
      <c r="D19777" s="74" t="str">
        <f t="shared" si="617"/>
        <v>ago/2020</v>
      </c>
      <c r="E19777" s="334">
        <v>44071</v>
      </c>
      <c r="F19777" s="285">
        <v>914</v>
      </c>
      <c r="G19777" s="285" t="s">
        <v>2229</v>
      </c>
      <c r="H19777" s="268" t="s">
        <v>5647</v>
      </c>
      <c r="I19777" s="268" t="s">
        <v>157</v>
      </c>
      <c r="J19777" s="336">
        <v>-1860</v>
      </c>
      <c r="K19777" s="83" t="str">
        <f>IFERROR(IFERROR(VLOOKUP(I19777,'DE-PARA'!B:D,3,0),VLOOKUP(I19777,'DE-PARA'!C:D,2,0)),"NÃO ENCONTRADO")</f>
        <v>Materiais</v>
      </c>
      <c r="L19777" s="50" t="str">
        <f>VLOOKUP(K19777,'Base -Receita-Despesa'!$B:$AS,1,FALSE)</f>
        <v>Materiais</v>
      </c>
    </row>
    <row r="19778" spans="1:12" x14ac:dyDescent="0.3">
      <c r="A19778" s="82" t="str">
        <f t="shared" si="618"/>
        <v>2020</v>
      </c>
      <c r="B19778" s="263" t="s">
        <v>2228</v>
      </c>
      <c r="C19778" s="264" t="s">
        <v>138</v>
      </c>
      <c r="D19778" s="74" t="str">
        <f t="shared" si="617"/>
        <v>ago/2020</v>
      </c>
      <c r="E19778" s="334">
        <v>44071</v>
      </c>
      <c r="F19778" s="285" t="s">
        <v>1261</v>
      </c>
      <c r="G19778" s="285" t="s">
        <v>2229</v>
      </c>
      <c r="H19778" s="268" t="s">
        <v>879</v>
      </c>
      <c r="I19778" s="268" t="s">
        <v>135</v>
      </c>
      <c r="J19778" s="337">
        <v>-10</v>
      </c>
      <c r="K19778" s="83" t="str">
        <f>IFERROR(IFERROR(VLOOKUP(I19778,'DE-PARA'!B:D,3,0),VLOOKUP(I19778,'DE-PARA'!C:D,2,0)),"NÃO ENCONTRADO")</f>
        <v>Outras Saídas</v>
      </c>
      <c r="L19778" s="50" t="str">
        <f>VLOOKUP(K19778,'Base -Receita-Despesa'!$B:$AS,1,FALSE)</f>
        <v>Outras Saídas</v>
      </c>
    </row>
    <row r="19779" spans="1:12" x14ac:dyDescent="0.3">
      <c r="A19779" s="82" t="str">
        <f t="shared" si="618"/>
        <v>2020</v>
      </c>
      <c r="B19779" s="263" t="s">
        <v>2228</v>
      </c>
      <c r="C19779" s="264" t="s">
        <v>138</v>
      </c>
      <c r="D19779" s="74" t="str">
        <f t="shared" si="617"/>
        <v>ago/2020</v>
      </c>
      <c r="E19779" s="334">
        <v>44071</v>
      </c>
      <c r="F19779" s="285" t="s">
        <v>1261</v>
      </c>
      <c r="G19779" s="285" t="s">
        <v>2229</v>
      </c>
      <c r="H19779" s="268" t="s">
        <v>879</v>
      </c>
      <c r="I19779" s="268" t="s">
        <v>135</v>
      </c>
      <c r="J19779" s="337">
        <v>-10</v>
      </c>
      <c r="K19779" s="83" t="str">
        <f>IFERROR(IFERROR(VLOOKUP(I19779,'DE-PARA'!B:D,3,0),VLOOKUP(I19779,'DE-PARA'!C:D,2,0)),"NÃO ENCONTRADO")</f>
        <v>Outras Saídas</v>
      </c>
      <c r="L19779" s="50" t="str">
        <f>VLOOKUP(K19779,'Base -Receita-Despesa'!$B:$AS,1,FALSE)</f>
        <v>Outras Saídas</v>
      </c>
    </row>
    <row r="19780" spans="1:12" x14ac:dyDescent="0.3">
      <c r="A19780" s="82" t="str">
        <f t="shared" si="618"/>
        <v>2020</v>
      </c>
      <c r="B19780" s="263" t="s">
        <v>2228</v>
      </c>
      <c r="C19780" s="264" t="s">
        <v>138</v>
      </c>
      <c r="D19780" s="74" t="str">
        <f t="shared" ref="D19780:D19843" si="619">TEXT(E19780,"mmm/aaaa")</f>
        <v>ago/2020</v>
      </c>
      <c r="E19780" s="334">
        <v>44071</v>
      </c>
      <c r="F19780" s="285" t="s">
        <v>1261</v>
      </c>
      <c r="G19780" s="285" t="s">
        <v>2229</v>
      </c>
      <c r="H19780" s="268" t="s">
        <v>879</v>
      </c>
      <c r="I19780" s="268" t="s">
        <v>135</v>
      </c>
      <c r="J19780" s="337">
        <v>-10</v>
      </c>
      <c r="K19780" s="83" t="str">
        <f>IFERROR(IFERROR(VLOOKUP(I19780,'DE-PARA'!B:D,3,0),VLOOKUP(I19780,'DE-PARA'!C:D,2,0)),"NÃO ENCONTRADO")</f>
        <v>Outras Saídas</v>
      </c>
      <c r="L19780" s="50" t="str">
        <f>VLOOKUP(K19780,'Base -Receita-Despesa'!$B:$AS,1,FALSE)</f>
        <v>Outras Saídas</v>
      </c>
    </row>
    <row r="19781" spans="1:12" x14ac:dyDescent="0.3">
      <c r="A19781" s="82" t="str">
        <f t="shared" si="618"/>
        <v>2020</v>
      </c>
      <c r="B19781" s="263" t="s">
        <v>2228</v>
      </c>
      <c r="C19781" s="264" t="s">
        <v>138</v>
      </c>
      <c r="D19781" s="74" t="str">
        <f t="shared" si="619"/>
        <v>ago/2020</v>
      </c>
      <c r="E19781" s="334">
        <v>44071</v>
      </c>
      <c r="F19781" s="285" t="s">
        <v>1261</v>
      </c>
      <c r="G19781" s="285" t="s">
        <v>2229</v>
      </c>
      <c r="H19781" s="268" t="s">
        <v>879</v>
      </c>
      <c r="I19781" s="268" t="s">
        <v>135</v>
      </c>
      <c r="J19781" s="337">
        <v>-10</v>
      </c>
      <c r="K19781" s="83" t="str">
        <f>IFERROR(IFERROR(VLOOKUP(I19781,'DE-PARA'!B:D,3,0),VLOOKUP(I19781,'DE-PARA'!C:D,2,0)),"NÃO ENCONTRADO")</f>
        <v>Outras Saídas</v>
      </c>
      <c r="L19781" s="50" t="str">
        <f>VLOOKUP(K19781,'Base -Receita-Despesa'!$B:$AS,1,FALSE)</f>
        <v>Outras Saídas</v>
      </c>
    </row>
    <row r="19782" spans="1:12" x14ac:dyDescent="0.3">
      <c r="A19782" s="82" t="str">
        <f t="shared" si="618"/>
        <v>2020</v>
      </c>
      <c r="B19782" s="263" t="s">
        <v>2228</v>
      </c>
      <c r="C19782" s="264" t="s">
        <v>138</v>
      </c>
      <c r="D19782" s="74" t="str">
        <f t="shared" si="619"/>
        <v>ago/2020</v>
      </c>
      <c r="E19782" s="332">
        <v>44074</v>
      </c>
      <c r="F19782" s="285" t="s">
        <v>1267</v>
      </c>
      <c r="G19782" s="285" t="s">
        <v>2229</v>
      </c>
      <c r="H19782" s="268" t="s">
        <v>5859</v>
      </c>
      <c r="I19782" s="268" t="s">
        <v>160</v>
      </c>
      <c r="J19782" s="337">
        <v>308.93</v>
      </c>
      <c r="K19782" s="83" t="str">
        <f>IFERROR(IFERROR(VLOOKUP(I19782,'DE-PARA'!B:D,3,0),VLOOKUP(I19782,'DE-PARA'!C:D,2,0)),"NÃO ENCONTRADO")</f>
        <v>Outras Saídas</v>
      </c>
      <c r="L19782" s="50" t="str">
        <f>VLOOKUP(K19782,'Base -Receita-Despesa'!$B:$AS,1,FALSE)</f>
        <v>Outras Saídas</v>
      </c>
    </row>
    <row r="19783" spans="1:12" x14ac:dyDescent="0.3">
      <c r="A19783" s="82" t="str">
        <f t="shared" si="618"/>
        <v>2020</v>
      </c>
      <c r="B19783" s="263" t="s">
        <v>2228</v>
      </c>
      <c r="C19783" s="264" t="s">
        <v>138</v>
      </c>
      <c r="D19783" s="74" t="str">
        <f t="shared" si="619"/>
        <v>ago/2020</v>
      </c>
      <c r="E19783" s="332">
        <v>44074</v>
      </c>
      <c r="F19783" s="285">
        <v>17</v>
      </c>
      <c r="G19783" s="285" t="s">
        <v>2229</v>
      </c>
      <c r="H19783" s="268" t="s">
        <v>5049</v>
      </c>
      <c r="I19783" s="268" t="s">
        <v>2176</v>
      </c>
      <c r="J19783" s="336">
        <v>-31671.24</v>
      </c>
      <c r="K19783" s="83" t="str">
        <f>IFERROR(IFERROR(VLOOKUP(I19783,'DE-PARA'!B:D,3,0),VLOOKUP(I19783,'DE-PARA'!C:D,2,0)),"NÃO ENCONTRADO")</f>
        <v>Pessoal</v>
      </c>
      <c r="L19783" s="50" t="str">
        <f>VLOOKUP(K19783,'Base -Receita-Despesa'!$B:$AS,1,FALSE)</f>
        <v>Pessoal</v>
      </c>
    </row>
    <row r="19784" spans="1:12" x14ac:dyDescent="0.3">
      <c r="A19784" s="82" t="str">
        <f t="shared" si="618"/>
        <v>2020</v>
      </c>
      <c r="B19784" s="263" t="s">
        <v>2228</v>
      </c>
      <c r="C19784" s="264" t="s">
        <v>138</v>
      </c>
      <c r="D19784" s="74" t="str">
        <f t="shared" si="619"/>
        <v>ago/2020</v>
      </c>
      <c r="E19784" s="332">
        <v>44074</v>
      </c>
      <c r="F19784" s="285">
        <v>8550</v>
      </c>
      <c r="G19784" s="285" t="s">
        <v>2229</v>
      </c>
      <c r="H19784" s="268" t="s">
        <v>5489</v>
      </c>
      <c r="I19784" s="268" t="s">
        <v>2194</v>
      </c>
      <c r="J19784" s="336">
        <v>-1992</v>
      </c>
      <c r="K19784" s="83" t="str">
        <f>IFERROR(IFERROR(VLOOKUP(I19784,'DE-PARA'!B:D,3,0),VLOOKUP(I19784,'DE-PARA'!C:D,2,0)),"NÃO ENCONTRADO")</f>
        <v>Materiais</v>
      </c>
      <c r="L19784" s="50" t="str">
        <f>VLOOKUP(K19784,'Base -Receita-Despesa'!$B:$AS,1,FALSE)</f>
        <v>Materiais</v>
      </c>
    </row>
    <row r="19785" spans="1:12" x14ac:dyDescent="0.3">
      <c r="A19785" s="82" t="str">
        <f t="shared" si="618"/>
        <v>2020</v>
      </c>
      <c r="B19785" s="263" t="s">
        <v>2228</v>
      </c>
      <c r="C19785" s="264" t="s">
        <v>138</v>
      </c>
      <c r="D19785" s="74" t="str">
        <f t="shared" si="619"/>
        <v>ago/2020</v>
      </c>
      <c r="E19785" s="332">
        <v>44074</v>
      </c>
      <c r="F19785" s="285" t="s">
        <v>1261</v>
      </c>
      <c r="G19785" s="285" t="s">
        <v>2229</v>
      </c>
      <c r="H19785" s="268" t="s">
        <v>879</v>
      </c>
      <c r="I19785" s="268" t="s">
        <v>135</v>
      </c>
      <c r="J19785" s="337">
        <v>-10</v>
      </c>
      <c r="K19785" s="83" t="str">
        <f>IFERROR(IFERROR(VLOOKUP(I19785,'DE-PARA'!B:D,3,0),VLOOKUP(I19785,'DE-PARA'!C:D,2,0)),"NÃO ENCONTRADO")</f>
        <v>Outras Saídas</v>
      </c>
      <c r="L19785" s="50" t="str">
        <f>VLOOKUP(K19785,'Base -Receita-Despesa'!$B:$AS,1,FALSE)</f>
        <v>Outras Saídas</v>
      </c>
    </row>
    <row r="19786" spans="1:12" x14ac:dyDescent="0.3">
      <c r="A19786" s="82" t="str">
        <f t="shared" si="618"/>
        <v>2020</v>
      </c>
      <c r="B19786" s="263" t="s">
        <v>2228</v>
      </c>
      <c r="C19786" s="264" t="s">
        <v>138</v>
      </c>
      <c r="D19786" s="74" t="str">
        <f t="shared" si="619"/>
        <v>ago/2020</v>
      </c>
      <c r="E19786" s="332">
        <v>44074</v>
      </c>
      <c r="F19786" s="285" t="s">
        <v>1261</v>
      </c>
      <c r="G19786" s="285" t="s">
        <v>2229</v>
      </c>
      <c r="H19786" s="268" t="s">
        <v>879</v>
      </c>
      <c r="I19786" s="268" t="s">
        <v>135</v>
      </c>
      <c r="J19786" s="337">
        <v>-10</v>
      </c>
      <c r="K19786" s="83" t="str">
        <f>IFERROR(IFERROR(VLOOKUP(I19786,'DE-PARA'!B:D,3,0),VLOOKUP(I19786,'DE-PARA'!C:D,2,0)),"NÃO ENCONTRADO")</f>
        <v>Outras Saídas</v>
      </c>
      <c r="L19786" s="50" t="str">
        <f>VLOOKUP(K19786,'Base -Receita-Despesa'!$B:$AS,1,FALSE)</f>
        <v>Outras Saídas</v>
      </c>
    </row>
    <row r="19787" spans="1:12" x14ac:dyDescent="0.3">
      <c r="A19787" s="82" t="str">
        <f t="shared" si="618"/>
        <v>2020</v>
      </c>
      <c r="B19787" s="263" t="s">
        <v>2228</v>
      </c>
      <c r="C19787" s="264" t="s">
        <v>138</v>
      </c>
      <c r="D19787" s="74" t="str">
        <f t="shared" si="619"/>
        <v>ago/2020</v>
      </c>
      <c r="E19787" s="332">
        <v>44074</v>
      </c>
      <c r="F19787" s="285" t="s">
        <v>5181</v>
      </c>
      <c r="G19787" s="285" t="s">
        <v>2229</v>
      </c>
      <c r="H19787" s="268" t="s">
        <v>5860</v>
      </c>
      <c r="I19787" s="268" t="s">
        <v>2171</v>
      </c>
      <c r="J19787" s="269">
        <v>3384.56</v>
      </c>
      <c r="K19787" s="83" t="str">
        <f>IFERROR(IFERROR(VLOOKUP(I19787,'DE-PARA'!B:D,3,0),VLOOKUP(I19787,'DE-PARA'!C:D,2,0)),"NÃO ENCONTRADO")</f>
        <v>Rendimentos sobre Aplicações Financeiras</v>
      </c>
      <c r="L19787" s="50" t="str">
        <f>VLOOKUP(K19787,'Base -Receita-Despesa'!$B:$AS,1,FALSE)</f>
        <v>Rendimentos sobre Aplicações Financeiras</v>
      </c>
    </row>
    <row r="19788" spans="1:12" x14ac:dyDescent="0.3">
      <c r="A19788" s="82" t="str">
        <f t="shared" si="618"/>
        <v>2020</v>
      </c>
      <c r="B19788" s="263" t="s">
        <v>2240</v>
      </c>
      <c r="C19788" s="264" t="s">
        <v>138</v>
      </c>
      <c r="D19788" s="74" t="str">
        <f t="shared" si="619"/>
        <v>ago/2020</v>
      </c>
      <c r="E19788" s="332">
        <v>44074</v>
      </c>
      <c r="F19788" s="285" t="s">
        <v>5181</v>
      </c>
      <c r="G19788" s="285" t="s">
        <v>2229</v>
      </c>
      <c r="H19788" s="268" t="s">
        <v>5860</v>
      </c>
      <c r="I19788" s="268" t="s">
        <v>2171</v>
      </c>
      <c r="J19788" s="269">
        <v>4971.2299999999996</v>
      </c>
      <c r="K19788" s="83" t="str">
        <f>IFERROR(IFERROR(VLOOKUP(I19788,'DE-PARA'!B:D,3,0),VLOOKUP(I19788,'DE-PARA'!C:D,2,0)),"NÃO ENCONTRADO")</f>
        <v>Rendimentos sobre Aplicações Financeiras</v>
      </c>
      <c r="L19788" s="50" t="str">
        <f>VLOOKUP(K19788,'Base -Receita-Despesa'!$B:$AS,1,FALSE)</f>
        <v>Rendimentos sobre Aplicações Financeiras</v>
      </c>
    </row>
    <row r="19789" spans="1:12" x14ac:dyDescent="0.3">
      <c r="A19789" s="82" t="str">
        <f t="shared" si="618"/>
        <v>2020</v>
      </c>
      <c r="B19789" s="263" t="s">
        <v>2228</v>
      </c>
      <c r="C19789" s="264" t="s">
        <v>138</v>
      </c>
      <c r="D19789" s="74" t="str">
        <f t="shared" si="619"/>
        <v>set/2020</v>
      </c>
      <c r="E19789" s="332">
        <v>44075</v>
      </c>
      <c r="F19789" s="285">
        <v>1374</v>
      </c>
      <c r="G19789" s="285" t="s">
        <v>2229</v>
      </c>
      <c r="H19789" s="268" t="s">
        <v>5861</v>
      </c>
      <c r="I19789" s="268" t="s">
        <v>157</v>
      </c>
      <c r="J19789" s="336">
        <v>-2863.3</v>
      </c>
      <c r="K19789" s="83" t="str">
        <f>IFERROR(IFERROR(VLOOKUP(I19789,'DE-PARA'!B:D,3,0),VLOOKUP(I19789,'DE-PARA'!C:D,2,0)),"NÃO ENCONTRADO")</f>
        <v>Materiais</v>
      </c>
      <c r="L19789" s="50" t="str">
        <f>VLOOKUP(K19789,'Base -Receita-Despesa'!$B:$AS,1,FALSE)</f>
        <v>Materiais</v>
      </c>
    </row>
    <row r="19790" spans="1:12" x14ac:dyDescent="0.3">
      <c r="A19790" s="82" t="str">
        <f t="shared" si="618"/>
        <v>2020</v>
      </c>
      <c r="B19790" s="263" t="s">
        <v>2228</v>
      </c>
      <c r="C19790" s="264" t="s">
        <v>138</v>
      </c>
      <c r="D19790" s="74" t="str">
        <f t="shared" si="619"/>
        <v>set/2020</v>
      </c>
      <c r="E19790" s="332">
        <v>44075</v>
      </c>
      <c r="F19790" s="285">
        <v>1373</v>
      </c>
      <c r="G19790" s="285" t="s">
        <v>2229</v>
      </c>
      <c r="H19790" s="268" t="s">
        <v>5861</v>
      </c>
      <c r="I19790" s="268" t="s">
        <v>157</v>
      </c>
      <c r="J19790" s="337">
        <v>-114</v>
      </c>
      <c r="K19790" s="83" t="str">
        <f>IFERROR(IFERROR(VLOOKUP(I19790,'DE-PARA'!B:D,3,0),VLOOKUP(I19790,'DE-PARA'!C:D,2,0)),"NÃO ENCONTRADO")</f>
        <v>Materiais</v>
      </c>
      <c r="L19790" s="50" t="str">
        <f>VLOOKUP(K19790,'Base -Receita-Despesa'!$B:$AS,1,FALSE)</f>
        <v>Materiais</v>
      </c>
    </row>
    <row r="19791" spans="1:12" x14ac:dyDescent="0.3">
      <c r="A19791" s="82" t="str">
        <f t="shared" si="618"/>
        <v>2020</v>
      </c>
      <c r="B19791" s="263" t="s">
        <v>2228</v>
      </c>
      <c r="C19791" s="264" t="s">
        <v>138</v>
      </c>
      <c r="D19791" s="74" t="str">
        <f t="shared" si="619"/>
        <v>set/2020</v>
      </c>
      <c r="E19791" s="332">
        <v>44075</v>
      </c>
      <c r="F19791" s="285">
        <v>1371</v>
      </c>
      <c r="G19791" s="285" t="s">
        <v>2229</v>
      </c>
      <c r="H19791" s="268" t="s">
        <v>5861</v>
      </c>
      <c r="I19791" s="268" t="s">
        <v>157</v>
      </c>
      <c r="J19791" s="336">
        <v>-1785.44</v>
      </c>
      <c r="K19791" s="83" t="str">
        <f>IFERROR(IFERROR(VLOOKUP(I19791,'DE-PARA'!B:D,3,0),VLOOKUP(I19791,'DE-PARA'!C:D,2,0)),"NÃO ENCONTRADO")</f>
        <v>Materiais</v>
      </c>
      <c r="L19791" s="50" t="str">
        <f>VLOOKUP(K19791,'Base -Receita-Despesa'!$B:$AS,1,FALSE)</f>
        <v>Materiais</v>
      </c>
    </row>
    <row r="19792" spans="1:12" x14ac:dyDescent="0.3">
      <c r="A19792" s="82" t="str">
        <f t="shared" si="618"/>
        <v>2020</v>
      </c>
      <c r="B19792" s="263" t="s">
        <v>2228</v>
      </c>
      <c r="C19792" s="264" t="s">
        <v>138</v>
      </c>
      <c r="D19792" s="74" t="str">
        <f t="shared" si="619"/>
        <v>set/2020</v>
      </c>
      <c r="E19792" s="332">
        <v>44075</v>
      </c>
      <c r="F19792" s="285">
        <v>1372</v>
      </c>
      <c r="G19792" s="285" t="s">
        <v>2229</v>
      </c>
      <c r="H19792" s="268" t="s">
        <v>5861</v>
      </c>
      <c r="I19792" s="268" t="s">
        <v>157</v>
      </c>
      <c r="J19792" s="336">
        <v>-5936.06</v>
      </c>
      <c r="K19792" s="83" t="str">
        <f>IFERROR(IFERROR(VLOOKUP(I19792,'DE-PARA'!B:D,3,0),VLOOKUP(I19792,'DE-PARA'!C:D,2,0)),"NÃO ENCONTRADO")</f>
        <v>Materiais</v>
      </c>
      <c r="L19792" s="50" t="str">
        <f>VLOOKUP(K19792,'Base -Receita-Despesa'!$B:$AS,1,FALSE)</f>
        <v>Materiais</v>
      </c>
    </row>
    <row r="19793" spans="1:12" x14ac:dyDescent="0.3">
      <c r="A19793" s="82" t="str">
        <f t="shared" si="618"/>
        <v>2020</v>
      </c>
      <c r="B19793" s="263" t="s">
        <v>2228</v>
      </c>
      <c r="C19793" s="264" t="s">
        <v>138</v>
      </c>
      <c r="D19793" s="74" t="str">
        <f t="shared" si="619"/>
        <v>set/2020</v>
      </c>
      <c r="E19793" s="332">
        <v>44075</v>
      </c>
      <c r="F19793" s="285">
        <v>2824183</v>
      </c>
      <c r="G19793" s="285" t="s">
        <v>2229</v>
      </c>
      <c r="H19793" s="268" t="s">
        <v>5862</v>
      </c>
      <c r="I19793" s="268" t="s">
        <v>2182</v>
      </c>
      <c r="J19793" s="336">
        <v>-2029.96</v>
      </c>
      <c r="K19793" s="83" t="str">
        <f>IFERROR(IFERROR(VLOOKUP(I19793,'DE-PARA'!B:D,3,0),VLOOKUP(I19793,'DE-PARA'!C:D,2,0)),"NÃO ENCONTRADO")</f>
        <v>Materiais</v>
      </c>
      <c r="L19793" s="50" t="str">
        <f>VLOOKUP(K19793,'Base -Receita-Despesa'!$B:$AS,1,FALSE)</f>
        <v>Materiais</v>
      </c>
    </row>
    <row r="19794" spans="1:12" x14ac:dyDescent="0.3">
      <c r="A19794" s="82" t="str">
        <f t="shared" si="618"/>
        <v>2020</v>
      </c>
      <c r="B19794" s="263" t="s">
        <v>2228</v>
      </c>
      <c r="C19794" s="264" t="s">
        <v>138</v>
      </c>
      <c r="D19794" s="74" t="str">
        <f t="shared" si="619"/>
        <v>set/2020</v>
      </c>
      <c r="E19794" s="332">
        <v>44075</v>
      </c>
      <c r="F19794" s="285" t="s">
        <v>1267</v>
      </c>
      <c r="G19794" s="285" t="s">
        <v>2229</v>
      </c>
      <c r="H19794" s="268" t="s">
        <v>5863</v>
      </c>
      <c r="I19794" s="268" t="s">
        <v>160</v>
      </c>
      <c r="J19794" s="336">
        <v>-3000</v>
      </c>
      <c r="K19794" s="83" t="str">
        <f>IFERROR(IFERROR(VLOOKUP(I19794,'DE-PARA'!B:D,3,0),VLOOKUP(I19794,'DE-PARA'!C:D,2,0)),"NÃO ENCONTRADO")</f>
        <v>Outras Saídas</v>
      </c>
      <c r="L19794" s="50" t="str">
        <f>VLOOKUP(K19794,'Base -Receita-Despesa'!$B:$AS,1,FALSE)</f>
        <v>Outras Saídas</v>
      </c>
    </row>
    <row r="19795" spans="1:12" x14ac:dyDescent="0.3">
      <c r="A19795" s="82" t="str">
        <f t="shared" si="618"/>
        <v>2020</v>
      </c>
      <c r="B19795" s="263" t="s">
        <v>2228</v>
      </c>
      <c r="C19795" s="264" t="s">
        <v>138</v>
      </c>
      <c r="D19795" s="74" t="str">
        <f t="shared" si="619"/>
        <v>set/2020</v>
      </c>
      <c r="E19795" s="332">
        <v>44076</v>
      </c>
      <c r="F19795" s="285">
        <v>27407724</v>
      </c>
      <c r="G19795" s="285" t="s">
        <v>2229</v>
      </c>
      <c r="H19795" s="268" t="s">
        <v>5794</v>
      </c>
      <c r="I19795" s="268" t="s">
        <v>164</v>
      </c>
      <c r="J19795" s="337">
        <v>-43.34</v>
      </c>
      <c r="K19795" s="83" t="str">
        <f>IFERROR(IFERROR(VLOOKUP(I19795,'DE-PARA'!B:D,3,0),VLOOKUP(I19795,'DE-PARA'!C:D,2,0)),"NÃO ENCONTRADO")</f>
        <v>Concessionárias (água, luz e telefone)</v>
      </c>
      <c r="L19795" s="50" t="str">
        <f>VLOOKUP(K19795,'Base -Receita-Despesa'!$B:$AS,1,FALSE)</f>
        <v>Concessionárias (água, luz e telefone)</v>
      </c>
    </row>
    <row r="19796" spans="1:12" x14ac:dyDescent="0.3">
      <c r="A19796" s="82" t="str">
        <f t="shared" si="618"/>
        <v>2020</v>
      </c>
      <c r="B19796" s="263" t="s">
        <v>2228</v>
      </c>
      <c r="C19796" s="264" t="s">
        <v>138</v>
      </c>
      <c r="D19796" s="74" t="str">
        <f t="shared" si="619"/>
        <v>set/2020</v>
      </c>
      <c r="E19796" s="332">
        <v>44076</v>
      </c>
      <c r="F19796" s="285" t="s">
        <v>5864</v>
      </c>
      <c r="G19796" s="285" t="s">
        <v>2229</v>
      </c>
      <c r="H19796" s="268" t="s">
        <v>2586</v>
      </c>
      <c r="I19796" s="268" t="s">
        <v>540</v>
      </c>
      <c r="J19796" s="337">
        <v>-170.19</v>
      </c>
      <c r="K19796" s="83" t="str">
        <f>IFERROR(IFERROR(VLOOKUP(I19796,'DE-PARA'!B:D,3,0),VLOOKUP(I19796,'DE-PARA'!C:D,2,0)),"NÃO ENCONTRADO")</f>
        <v>Tributos, Taxas e Contribuições</v>
      </c>
      <c r="L19796" s="50" t="str">
        <f>VLOOKUP(K19796,'Base -Receita-Despesa'!$B:$AS,1,FALSE)</f>
        <v>Tributos, Taxas e Contribuições</v>
      </c>
    </row>
    <row r="19797" spans="1:12" x14ac:dyDescent="0.3">
      <c r="A19797" s="82" t="str">
        <f t="shared" si="618"/>
        <v>2020</v>
      </c>
      <c r="B19797" s="263" t="s">
        <v>2228</v>
      </c>
      <c r="C19797" s="264" t="s">
        <v>138</v>
      </c>
      <c r="D19797" s="74" t="str">
        <f t="shared" si="619"/>
        <v>set/2020</v>
      </c>
      <c r="E19797" s="332">
        <v>44076</v>
      </c>
      <c r="F19797" s="285">
        <v>1242238</v>
      </c>
      <c r="G19797" s="285" t="s">
        <v>2284</v>
      </c>
      <c r="H19797" s="268" t="s">
        <v>5731</v>
      </c>
      <c r="I19797" s="268" t="s">
        <v>2182</v>
      </c>
      <c r="J19797" s="336">
        <v>-1073.27</v>
      </c>
      <c r="K19797" s="83" t="str">
        <f>IFERROR(IFERROR(VLOOKUP(I19797,'DE-PARA'!B:D,3,0),VLOOKUP(I19797,'DE-PARA'!C:D,2,0)),"NÃO ENCONTRADO")</f>
        <v>Materiais</v>
      </c>
      <c r="L19797" s="50" t="str">
        <f>VLOOKUP(K19797,'Base -Receita-Despesa'!$B:$AS,1,FALSE)</f>
        <v>Materiais</v>
      </c>
    </row>
    <row r="19798" spans="1:12" x14ac:dyDescent="0.3">
      <c r="A19798" s="82" t="str">
        <f t="shared" si="618"/>
        <v>2020</v>
      </c>
      <c r="B19798" s="263" t="s">
        <v>2228</v>
      </c>
      <c r="C19798" s="264" t="s">
        <v>138</v>
      </c>
      <c r="D19798" s="74" t="str">
        <f t="shared" si="619"/>
        <v>set/2020</v>
      </c>
      <c r="E19798" s="332">
        <v>44076</v>
      </c>
      <c r="F19798" s="285">
        <v>340724</v>
      </c>
      <c r="G19798" s="285" t="s">
        <v>2229</v>
      </c>
      <c r="H19798" s="268" t="s">
        <v>5168</v>
      </c>
      <c r="I19798" s="268" t="s">
        <v>2182</v>
      </c>
      <c r="J19798" s="337">
        <v>-623.12</v>
      </c>
      <c r="K19798" s="83" t="str">
        <f>IFERROR(IFERROR(VLOOKUP(I19798,'DE-PARA'!B:D,3,0),VLOOKUP(I19798,'DE-PARA'!C:D,2,0)),"NÃO ENCONTRADO")</f>
        <v>Materiais</v>
      </c>
      <c r="L19798" s="50" t="str">
        <f>VLOOKUP(K19798,'Base -Receita-Despesa'!$B:$AS,1,FALSE)</f>
        <v>Materiais</v>
      </c>
    </row>
    <row r="19799" spans="1:12" x14ac:dyDescent="0.3">
      <c r="A19799" s="82" t="str">
        <f t="shared" si="618"/>
        <v>2020</v>
      </c>
      <c r="B19799" s="263" t="s">
        <v>2228</v>
      </c>
      <c r="C19799" s="264" t="s">
        <v>138</v>
      </c>
      <c r="D19799" s="74" t="str">
        <f t="shared" si="619"/>
        <v>set/2020</v>
      </c>
      <c r="E19799" s="332">
        <v>44076</v>
      </c>
      <c r="F19799" s="285">
        <v>12671</v>
      </c>
      <c r="G19799" s="285" t="s">
        <v>2324</v>
      </c>
      <c r="H19799" s="268" t="s">
        <v>5796</v>
      </c>
      <c r="I19799" s="268" t="s">
        <v>2182</v>
      </c>
      <c r="J19799" s="337">
        <v>-223.73</v>
      </c>
      <c r="K19799" s="83" t="str">
        <f>IFERROR(IFERROR(VLOOKUP(I19799,'DE-PARA'!B:D,3,0),VLOOKUP(I19799,'DE-PARA'!C:D,2,0)),"NÃO ENCONTRADO")</f>
        <v>Materiais</v>
      </c>
      <c r="L19799" s="50" t="str">
        <f>VLOOKUP(K19799,'Base -Receita-Despesa'!$B:$AS,1,FALSE)</f>
        <v>Materiais</v>
      </c>
    </row>
    <row r="19800" spans="1:12" x14ac:dyDescent="0.3">
      <c r="A19800" s="82" t="str">
        <f t="shared" si="618"/>
        <v>2020</v>
      </c>
      <c r="B19800" s="263" t="s">
        <v>2228</v>
      </c>
      <c r="C19800" s="264" t="s">
        <v>138</v>
      </c>
      <c r="D19800" s="74" t="str">
        <f t="shared" si="619"/>
        <v>set/2020</v>
      </c>
      <c r="E19800" s="332">
        <v>44076</v>
      </c>
      <c r="F19800" s="285">
        <v>5228</v>
      </c>
      <c r="G19800" s="285" t="s">
        <v>2229</v>
      </c>
      <c r="H19800" s="268" t="s">
        <v>5865</v>
      </c>
      <c r="I19800" s="268" t="s">
        <v>2182</v>
      </c>
      <c r="J19800" s="337">
        <v>-600</v>
      </c>
      <c r="K19800" s="83" t="str">
        <f>IFERROR(IFERROR(VLOOKUP(I19800,'DE-PARA'!B:D,3,0),VLOOKUP(I19800,'DE-PARA'!C:D,2,0)),"NÃO ENCONTRADO")</f>
        <v>Materiais</v>
      </c>
      <c r="L19800" s="50" t="str">
        <f>VLOOKUP(K19800,'Base -Receita-Despesa'!$B:$AS,1,FALSE)</f>
        <v>Materiais</v>
      </c>
    </row>
    <row r="19801" spans="1:12" x14ac:dyDescent="0.3">
      <c r="A19801" s="82" t="str">
        <f t="shared" si="618"/>
        <v>2020</v>
      </c>
      <c r="B19801" s="263" t="s">
        <v>2228</v>
      </c>
      <c r="C19801" s="264" t="s">
        <v>138</v>
      </c>
      <c r="D19801" s="74" t="str">
        <f t="shared" si="619"/>
        <v>set/2020</v>
      </c>
      <c r="E19801" s="332">
        <v>44076</v>
      </c>
      <c r="F19801" s="285">
        <v>126488</v>
      </c>
      <c r="G19801" s="285" t="s">
        <v>2229</v>
      </c>
      <c r="H19801" s="268" t="s">
        <v>5140</v>
      </c>
      <c r="I19801" s="268" t="s">
        <v>2192</v>
      </c>
      <c r="J19801" s="336">
        <v>-5274.7</v>
      </c>
      <c r="K19801" s="83" t="str">
        <f>IFERROR(IFERROR(VLOOKUP(I19801,'DE-PARA'!B:D,3,0),VLOOKUP(I19801,'DE-PARA'!C:D,2,0)),"NÃO ENCONTRADO")</f>
        <v>Materiais</v>
      </c>
      <c r="L19801" s="50" t="str">
        <f>VLOOKUP(K19801,'Base -Receita-Despesa'!$B:$AS,1,FALSE)</f>
        <v>Materiais</v>
      </c>
    </row>
    <row r="19802" spans="1:12" x14ac:dyDescent="0.3">
      <c r="A19802" s="82" t="str">
        <f t="shared" si="618"/>
        <v>2020</v>
      </c>
      <c r="B19802" s="263" t="s">
        <v>2228</v>
      </c>
      <c r="C19802" s="264" t="s">
        <v>138</v>
      </c>
      <c r="D19802" s="74" t="str">
        <f t="shared" si="619"/>
        <v>set/2020</v>
      </c>
      <c r="E19802" s="332">
        <v>44076</v>
      </c>
      <c r="F19802" s="285">
        <v>4768</v>
      </c>
      <c r="G19802" s="285" t="s">
        <v>2229</v>
      </c>
      <c r="H19802" s="268" t="s">
        <v>2231</v>
      </c>
      <c r="I19802" s="268" t="s">
        <v>2185</v>
      </c>
      <c r="J19802" s="336">
        <v>-3702.84</v>
      </c>
      <c r="K19802" s="83" t="str">
        <f>IFERROR(IFERROR(VLOOKUP(I19802,'DE-PARA'!B:D,3,0),VLOOKUP(I19802,'DE-PARA'!C:D,2,0)),"NÃO ENCONTRADO")</f>
        <v>Materiais</v>
      </c>
      <c r="L19802" s="50" t="str">
        <f>VLOOKUP(K19802,'Base -Receita-Despesa'!$B:$AS,1,FALSE)</f>
        <v>Materiais</v>
      </c>
    </row>
    <row r="19803" spans="1:12" x14ac:dyDescent="0.3">
      <c r="A19803" s="82" t="str">
        <f t="shared" si="618"/>
        <v>2020</v>
      </c>
      <c r="B19803" s="263" t="s">
        <v>2228</v>
      </c>
      <c r="C19803" s="264" t="s">
        <v>138</v>
      </c>
      <c r="D19803" s="74" t="str">
        <f t="shared" si="619"/>
        <v>set/2020</v>
      </c>
      <c r="E19803" s="332">
        <v>44076</v>
      </c>
      <c r="F19803" s="285">
        <v>1329589</v>
      </c>
      <c r="G19803" s="285" t="s">
        <v>2229</v>
      </c>
      <c r="H19803" s="268" t="s">
        <v>339</v>
      </c>
      <c r="I19803" s="268" t="s">
        <v>2182</v>
      </c>
      <c r="J19803" s="336">
        <v>-1701.62</v>
      </c>
      <c r="K19803" s="83" t="str">
        <f>IFERROR(IFERROR(VLOOKUP(I19803,'DE-PARA'!B:D,3,0),VLOOKUP(I19803,'DE-PARA'!C:D,2,0)),"NÃO ENCONTRADO")</f>
        <v>Materiais</v>
      </c>
      <c r="L19803" s="50" t="str">
        <f>VLOOKUP(K19803,'Base -Receita-Despesa'!$B:$AS,1,FALSE)</f>
        <v>Materiais</v>
      </c>
    </row>
    <row r="19804" spans="1:12" x14ac:dyDescent="0.3">
      <c r="A19804" s="82" t="str">
        <f t="shared" si="618"/>
        <v>2020</v>
      </c>
      <c r="B19804" s="263" t="s">
        <v>2228</v>
      </c>
      <c r="C19804" s="264" t="s">
        <v>138</v>
      </c>
      <c r="D19804" s="74" t="str">
        <f t="shared" si="619"/>
        <v>set/2020</v>
      </c>
      <c r="E19804" s="332">
        <v>44076</v>
      </c>
      <c r="F19804" s="285">
        <v>14513</v>
      </c>
      <c r="G19804" s="285" t="s">
        <v>2229</v>
      </c>
      <c r="H19804" s="268" t="s">
        <v>2299</v>
      </c>
      <c r="I19804" s="268" t="s">
        <v>2182</v>
      </c>
      <c r="J19804" s="336">
        <v>-6228.1</v>
      </c>
      <c r="K19804" s="83" t="str">
        <f>IFERROR(IFERROR(VLOOKUP(I19804,'DE-PARA'!B:D,3,0),VLOOKUP(I19804,'DE-PARA'!C:D,2,0)),"NÃO ENCONTRADO")</f>
        <v>Materiais</v>
      </c>
      <c r="L19804" s="50" t="str">
        <f>VLOOKUP(K19804,'Base -Receita-Despesa'!$B:$AS,1,FALSE)</f>
        <v>Materiais</v>
      </c>
    </row>
    <row r="19805" spans="1:12" x14ac:dyDescent="0.3">
      <c r="A19805" s="82" t="str">
        <f t="shared" si="618"/>
        <v>2020</v>
      </c>
      <c r="B19805" s="263" t="s">
        <v>2228</v>
      </c>
      <c r="C19805" s="264" t="s">
        <v>138</v>
      </c>
      <c r="D19805" s="74" t="str">
        <f t="shared" si="619"/>
        <v>set/2020</v>
      </c>
      <c r="E19805" s="332">
        <v>44076</v>
      </c>
      <c r="F19805" s="285">
        <v>4053</v>
      </c>
      <c r="G19805" s="285" t="s">
        <v>2232</v>
      </c>
      <c r="H19805" s="268" t="s">
        <v>5810</v>
      </c>
      <c r="I19805" s="268" t="s">
        <v>2182</v>
      </c>
      <c r="J19805" s="336">
        <v>-3305</v>
      </c>
      <c r="K19805" s="83" t="str">
        <f>IFERROR(IFERROR(VLOOKUP(I19805,'DE-PARA'!B:D,3,0),VLOOKUP(I19805,'DE-PARA'!C:D,2,0)),"NÃO ENCONTRADO")</f>
        <v>Materiais</v>
      </c>
      <c r="L19805" s="50" t="str">
        <f>VLOOKUP(K19805,'Base -Receita-Despesa'!$B:$AS,1,FALSE)</f>
        <v>Materiais</v>
      </c>
    </row>
    <row r="19806" spans="1:12" x14ac:dyDescent="0.3">
      <c r="A19806" s="82" t="str">
        <f t="shared" si="618"/>
        <v>2020</v>
      </c>
      <c r="B19806" s="263" t="s">
        <v>2228</v>
      </c>
      <c r="C19806" s="264" t="s">
        <v>138</v>
      </c>
      <c r="D19806" s="74" t="str">
        <f t="shared" si="619"/>
        <v>set/2020</v>
      </c>
      <c r="E19806" s="332">
        <v>44076</v>
      </c>
      <c r="F19806" s="285">
        <v>42334</v>
      </c>
      <c r="G19806" s="285" t="s">
        <v>2229</v>
      </c>
      <c r="H19806" s="268" t="s">
        <v>2231</v>
      </c>
      <c r="I19806" s="268" t="s">
        <v>2206</v>
      </c>
      <c r="J19806" s="336">
        <v>-1080.51</v>
      </c>
      <c r="K19806" s="83" t="str">
        <f>IFERROR(IFERROR(VLOOKUP(I19806,'DE-PARA'!B:D,3,0),VLOOKUP(I19806,'DE-PARA'!C:D,2,0)),"NÃO ENCONTRADO")</f>
        <v>Serviços</v>
      </c>
      <c r="L19806" s="50" t="str">
        <f>VLOOKUP(K19806,'Base -Receita-Despesa'!$B:$AS,1,FALSE)</f>
        <v>Serviços</v>
      </c>
    </row>
    <row r="19807" spans="1:12" x14ac:dyDescent="0.3">
      <c r="A19807" s="82" t="str">
        <f t="shared" si="618"/>
        <v>2020</v>
      </c>
      <c r="B19807" s="263" t="s">
        <v>2228</v>
      </c>
      <c r="C19807" s="264" t="s">
        <v>138</v>
      </c>
      <c r="D19807" s="74" t="str">
        <f t="shared" si="619"/>
        <v>set/2020</v>
      </c>
      <c r="E19807" s="332">
        <v>44076</v>
      </c>
      <c r="F19807" s="285">
        <v>4599</v>
      </c>
      <c r="G19807" s="285" t="s">
        <v>2229</v>
      </c>
      <c r="H19807" s="268" t="s">
        <v>5866</v>
      </c>
      <c r="I19807" s="268" t="s">
        <v>2182</v>
      </c>
      <c r="J19807" s="337">
        <v>-199.9</v>
      </c>
      <c r="K19807" s="83" t="str">
        <f>IFERROR(IFERROR(VLOOKUP(I19807,'DE-PARA'!B:D,3,0),VLOOKUP(I19807,'DE-PARA'!C:D,2,0)),"NÃO ENCONTRADO")</f>
        <v>Materiais</v>
      </c>
      <c r="L19807" s="50" t="str">
        <f>VLOOKUP(K19807,'Base -Receita-Despesa'!$B:$AS,1,FALSE)</f>
        <v>Materiais</v>
      </c>
    </row>
    <row r="19808" spans="1:12" x14ac:dyDescent="0.3">
      <c r="A19808" s="82" t="str">
        <f t="shared" si="618"/>
        <v>2020</v>
      </c>
      <c r="B19808" s="263" t="s">
        <v>2228</v>
      </c>
      <c r="C19808" s="264" t="s">
        <v>138</v>
      </c>
      <c r="D19808" s="74" t="str">
        <f t="shared" si="619"/>
        <v>set/2020</v>
      </c>
      <c r="E19808" s="332">
        <v>44076</v>
      </c>
      <c r="F19808" s="285">
        <v>11</v>
      </c>
      <c r="G19808" s="285" t="s">
        <v>2229</v>
      </c>
      <c r="H19808" s="268" t="s">
        <v>5293</v>
      </c>
      <c r="I19808" s="268" t="s">
        <v>2177</v>
      </c>
      <c r="J19808" s="336">
        <v>-14000</v>
      </c>
      <c r="K19808" s="83" t="str">
        <f>IFERROR(IFERROR(VLOOKUP(I19808,'DE-PARA'!B:D,3,0),VLOOKUP(I19808,'DE-PARA'!C:D,2,0)),"NÃO ENCONTRADO")</f>
        <v>Pessoal</v>
      </c>
      <c r="L19808" s="50" t="str">
        <f>VLOOKUP(K19808,'Base -Receita-Despesa'!$B:$AS,1,FALSE)</f>
        <v>Pessoal</v>
      </c>
    </row>
    <row r="19809" spans="1:12" x14ac:dyDescent="0.3">
      <c r="A19809" s="82" t="str">
        <f t="shared" si="618"/>
        <v>2020</v>
      </c>
      <c r="B19809" s="263" t="s">
        <v>2228</v>
      </c>
      <c r="C19809" s="264" t="s">
        <v>138</v>
      </c>
      <c r="D19809" s="74" t="str">
        <f t="shared" si="619"/>
        <v>set/2020</v>
      </c>
      <c r="E19809" s="332">
        <v>44076</v>
      </c>
      <c r="F19809" s="285">
        <v>3093</v>
      </c>
      <c r="G19809" s="285" t="s">
        <v>2229</v>
      </c>
      <c r="H19809" s="268" t="s">
        <v>5867</v>
      </c>
      <c r="I19809" s="268" t="s">
        <v>2182</v>
      </c>
      <c r="J19809" s="336">
        <v>-4657.5</v>
      </c>
      <c r="K19809" s="83" t="str">
        <f>IFERROR(IFERROR(VLOOKUP(I19809,'DE-PARA'!B:D,3,0),VLOOKUP(I19809,'DE-PARA'!C:D,2,0)),"NÃO ENCONTRADO")</f>
        <v>Materiais</v>
      </c>
      <c r="L19809" s="50" t="str">
        <f>VLOOKUP(K19809,'Base -Receita-Despesa'!$B:$AS,1,FALSE)</f>
        <v>Materiais</v>
      </c>
    </row>
    <row r="19810" spans="1:12" x14ac:dyDescent="0.3">
      <c r="A19810" s="82" t="str">
        <f t="shared" si="618"/>
        <v>2020</v>
      </c>
      <c r="B19810" s="263" t="s">
        <v>2228</v>
      </c>
      <c r="C19810" s="264" t="s">
        <v>138</v>
      </c>
      <c r="D19810" s="74" t="str">
        <f t="shared" si="619"/>
        <v>set/2020</v>
      </c>
      <c r="E19810" s="332">
        <v>44076</v>
      </c>
      <c r="F19810" s="285">
        <v>44513</v>
      </c>
      <c r="G19810" s="285" t="s">
        <v>2229</v>
      </c>
      <c r="H19810" s="268" t="s">
        <v>5868</v>
      </c>
      <c r="I19810" s="268" t="s">
        <v>2182</v>
      </c>
      <c r="J19810" s="337">
        <v>-500</v>
      </c>
      <c r="K19810" s="83" t="str">
        <f>IFERROR(IFERROR(VLOOKUP(I19810,'DE-PARA'!B:D,3,0),VLOOKUP(I19810,'DE-PARA'!C:D,2,0)),"NÃO ENCONTRADO")</f>
        <v>Materiais</v>
      </c>
      <c r="L19810" s="50" t="str">
        <f>VLOOKUP(K19810,'Base -Receita-Despesa'!$B:$AS,1,FALSE)</f>
        <v>Materiais</v>
      </c>
    </row>
    <row r="19811" spans="1:12" x14ac:dyDescent="0.3">
      <c r="A19811" s="82" t="str">
        <f t="shared" si="618"/>
        <v>2020</v>
      </c>
      <c r="B19811" s="263" t="s">
        <v>2228</v>
      </c>
      <c r="C19811" s="264" t="s">
        <v>138</v>
      </c>
      <c r="D19811" s="74" t="str">
        <f t="shared" si="619"/>
        <v>set/2020</v>
      </c>
      <c r="E19811" s="332">
        <v>44076</v>
      </c>
      <c r="F19811" s="285">
        <v>80</v>
      </c>
      <c r="G19811" s="285" t="s">
        <v>2229</v>
      </c>
      <c r="H19811" s="268" t="s">
        <v>5869</v>
      </c>
      <c r="I19811" s="268" t="s">
        <v>2177</v>
      </c>
      <c r="J19811" s="336">
        <v>-20000</v>
      </c>
      <c r="K19811" s="83" t="str">
        <f>IFERROR(IFERROR(VLOOKUP(I19811,'DE-PARA'!B:D,3,0),VLOOKUP(I19811,'DE-PARA'!C:D,2,0)),"NÃO ENCONTRADO")</f>
        <v>Pessoal</v>
      </c>
      <c r="L19811" s="50" t="str">
        <f>VLOOKUP(K19811,'Base -Receita-Despesa'!$B:$AS,1,FALSE)</f>
        <v>Pessoal</v>
      </c>
    </row>
    <row r="19812" spans="1:12" x14ac:dyDescent="0.3">
      <c r="A19812" s="82" t="str">
        <f t="shared" si="618"/>
        <v>2020</v>
      </c>
      <c r="B19812" s="263" t="s">
        <v>2228</v>
      </c>
      <c r="C19812" s="264" t="s">
        <v>138</v>
      </c>
      <c r="D19812" s="74" t="str">
        <f t="shared" si="619"/>
        <v>set/2020</v>
      </c>
      <c r="E19812" s="332">
        <v>44076</v>
      </c>
      <c r="F19812" s="285" t="s">
        <v>139</v>
      </c>
      <c r="G19812" s="285" t="s">
        <v>2229</v>
      </c>
      <c r="H19812" s="268" t="s">
        <v>542</v>
      </c>
      <c r="I19812" s="268" t="s">
        <v>141</v>
      </c>
      <c r="J19812" s="336">
        <v>-4829.25</v>
      </c>
      <c r="K19812" s="83" t="str">
        <f>IFERROR(IFERROR(VLOOKUP(I19812,'DE-PARA'!B:D,3,0),VLOOKUP(I19812,'DE-PARA'!C:D,2,0)),"NÃO ENCONTRADO")</f>
        <v>Pessoal</v>
      </c>
      <c r="L19812" s="50" t="str">
        <f>VLOOKUP(K19812,'Base -Receita-Despesa'!$B:$AS,1,FALSE)</f>
        <v>Pessoal</v>
      </c>
    </row>
    <row r="19813" spans="1:12" x14ac:dyDescent="0.3">
      <c r="A19813" s="82" t="str">
        <f t="shared" si="618"/>
        <v>2020</v>
      </c>
      <c r="B19813" s="263" t="s">
        <v>2228</v>
      </c>
      <c r="C19813" s="264" t="s">
        <v>138</v>
      </c>
      <c r="D19813" s="74" t="str">
        <f t="shared" si="619"/>
        <v>set/2020</v>
      </c>
      <c r="E19813" s="332">
        <v>44076</v>
      </c>
      <c r="F19813" s="285" t="s">
        <v>139</v>
      </c>
      <c r="G19813" s="285" t="s">
        <v>2229</v>
      </c>
      <c r="H19813" s="268" t="s">
        <v>5870</v>
      </c>
      <c r="I19813" s="268" t="s">
        <v>141</v>
      </c>
      <c r="J19813" s="336">
        <v>-290757.23</v>
      </c>
      <c r="K19813" s="83" t="str">
        <f>IFERROR(IFERROR(VLOOKUP(I19813,'DE-PARA'!B:D,3,0),VLOOKUP(I19813,'DE-PARA'!C:D,2,0)),"NÃO ENCONTRADO")</f>
        <v>Pessoal</v>
      </c>
      <c r="L19813" s="50" t="str">
        <f>VLOOKUP(K19813,'Base -Receita-Despesa'!$B:$AS,1,FALSE)</f>
        <v>Pessoal</v>
      </c>
    </row>
    <row r="19814" spans="1:12" x14ac:dyDescent="0.3">
      <c r="A19814" s="82" t="str">
        <f t="shared" si="618"/>
        <v>2020</v>
      </c>
      <c r="B19814" s="263" t="s">
        <v>2228</v>
      </c>
      <c r="C19814" s="264" t="s">
        <v>138</v>
      </c>
      <c r="D19814" s="74" t="str">
        <f t="shared" si="619"/>
        <v>set/2020</v>
      </c>
      <c r="E19814" s="332">
        <v>44077</v>
      </c>
      <c r="F19814" s="285">
        <v>87</v>
      </c>
      <c r="G19814" s="285" t="s">
        <v>2229</v>
      </c>
      <c r="H19814" s="268" t="s">
        <v>5115</v>
      </c>
      <c r="I19814" s="268" t="s">
        <v>118</v>
      </c>
      <c r="J19814" s="336">
        <v>113647.57</v>
      </c>
      <c r="K19814" s="83" t="str">
        <f>IFERROR(IFERROR(VLOOKUP(I19814,'DE-PARA'!B:D,3,0),VLOOKUP(I19814,'DE-PARA'!C:D,2,0)),"NÃO ENCONTRADO")</f>
        <v>Serviços</v>
      </c>
      <c r="L19814" s="50" t="str">
        <f>VLOOKUP(K19814,'Base -Receita-Despesa'!$B:$AS,1,FALSE)</f>
        <v>Serviços</v>
      </c>
    </row>
    <row r="19815" spans="1:12" x14ac:dyDescent="0.3">
      <c r="A19815" s="82" t="str">
        <f t="shared" si="618"/>
        <v>2020</v>
      </c>
      <c r="B19815" s="263" t="s">
        <v>2228</v>
      </c>
      <c r="C19815" s="264" t="s">
        <v>138</v>
      </c>
      <c r="D19815" s="74" t="str">
        <f t="shared" si="619"/>
        <v>set/2020</v>
      </c>
      <c r="E19815" s="332">
        <v>44077</v>
      </c>
      <c r="F19815" s="285" t="s">
        <v>5807</v>
      </c>
      <c r="G19815" s="285" t="s">
        <v>2229</v>
      </c>
      <c r="H19815" s="268" t="s">
        <v>1044</v>
      </c>
      <c r="I19815" s="268" t="s">
        <v>2214</v>
      </c>
      <c r="J19815" s="337">
        <v>-600</v>
      </c>
      <c r="K19815" s="83" t="str">
        <f>IFERROR(IFERROR(VLOOKUP(I19815,'DE-PARA'!B:D,3,0),VLOOKUP(I19815,'DE-PARA'!C:D,2,0)),"NÃO ENCONTRADO")</f>
        <v>Outras Saídas</v>
      </c>
      <c r="L19815" s="50" t="str">
        <f>VLOOKUP(K19815,'Base -Receita-Despesa'!$B:$AS,1,FALSE)</f>
        <v>Outras Saídas</v>
      </c>
    </row>
    <row r="19816" spans="1:12" x14ac:dyDescent="0.3">
      <c r="A19816" s="82" t="str">
        <f t="shared" si="618"/>
        <v>2020</v>
      </c>
      <c r="B19816" s="263" t="s">
        <v>2228</v>
      </c>
      <c r="C19816" s="264" t="s">
        <v>138</v>
      </c>
      <c r="D19816" s="74" t="str">
        <f t="shared" si="619"/>
        <v>set/2020</v>
      </c>
      <c r="E19816" s="332">
        <v>44077</v>
      </c>
      <c r="F19816" s="285" t="s">
        <v>139</v>
      </c>
      <c r="G19816" s="285" t="s">
        <v>2229</v>
      </c>
      <c r="H19816" s="268" t="s">
        <v>5843</v>
      </c>
      <c r="I19816" s="268" t="s">
        <v>141</v>
      </c>
      <c r="J19816" s="336">
        <v>-1386.76</v>
      </c>
      <c r="K19816" s="83" t="str">
        <f>IFERROR(IFERROR(VLOOKUP(I19816,'DE-PARA'!B:D,3,0),VLOOKUP(I19816,'DE-PARA'!C:D,2,0)),"NÃO ENCONTRADO")</f>
        <v>Pessoal</v>
      </c>
      <c r="L19816" s="50" t="str">
        <f>VLOOKUP(K19816,'Base -Receita-Despesa'!$B:$AS,1,FALSE)</f>
        <v>Pessoal</v>
      </c>
    </row>
    <row r="19817" spans="1:12" x14ac:dyDescent="0.3">
      <c r="A19817" s="82" t="str">
        <f t="shared" si="618"/>
        <v>2020</v>
      </c>
      <c r="B19817" s="263" t="s">
        <v>2228</v>
      </c>
      <c r="C19817" s="264" t="s">
        <v>138</v>
      </c>
      <c r="D19817" s="74" t="str">
        <f t="shared" si="619"/>
        <v>set/2020</v>
      </c>
      <c r="E19817" s="332">
        <v>44077</v>
      </c>
      <c r="F19817" s="285">
        <v>87</v>
      </c>
      <c r="G19817" s="285" t="s">
        <v>2229</v>
      </c>
      <c r="H19817" s="268" t="s">
        <v>5115</v>
      </c>
      <c r="I19817" s="268" t="s">
        <v>118</v>
      </c>
      <c r="J19817" s="336">
        <v>-113647.57</v>
      </c>
      <c r="K19817" s="83" t="str">
        <f>IFERROR(IFERROR(VLOOKUP(I19817,'DE-PARA'!B:D,3,0),VLOOKUP(I19817,'DE-PARA'!C:D,2,0)),"NÃO ENCONTRADO")</f>
        <v>Serviços</v>
      </c>
      <c r="L19817" s="50" t="str">
        <f>VLOOKUP(K19817,'Base -Receita-Despesa'!$B:$AS,1,FALSE)</f>
        <v>Serviços</v>
      </c>
    </row>
    <row r="19818" spans="1:12" x14ac:dyDescent="0.3">
      <c r="A19818" s="82" t="str">
        <f t="shared" ref="A19818:A19881" si="620">IF(K19818="NÃO ENCONTRADO",0,RIGHT(D19818,4))</f>
        <v>2020</v>
      </c>
      <c r="B19818" s="263" t="s">
        <v>2228</v>
      </c>
      <c r="C19818" s="264" t="s">
        <v>138</v>
      </c>
      <c r="D19818" s="74" t="str">
        <f t="shared" si="619"/>
        <v>set/2020</v>
      </c>
      <c r="E19818" s="332">
        <v>44077</v>
      </c>
      <c r="F19818" s="285" t="s">
        <v>139</v>
      </c>
      <c r="G19818" s="285" t="s">
        <v>2229</v>
      </c>
      <c r="H19818" s="268" t="s">
        <v>5650</v>
      </c>
      <c r="I19818" s="268" t="s">
        <v>141</v>
      </c>
      <c r="J19818" s="336">
        <v>-1661.02</v>
      </c>
      <c r="K19818" s="83" t="str">
        <f>IFERROR(IFERROR(VLOOKUP(I19818,'DE-PARA'!B:D,3,0),VLOOKUP(I19818,'DE-PARA'!C:D,2,0)),"NÃO ENCONTRADO")</f>
        <v>Pessoal</v>
      </c>
      <c r="L19818" s="50" t="str">
        <f>VLOOKUP(K19818,'Base -Receita-Despesa'!$B:$AS,1,FALSE)</f>
        <v>Pessoal</v>
      </c>
    </row>
    <row r="19819" spans="1:12" x14ac:dyDescent="0.3">
      <c r="A19819" s="82" t="str">
        <f t="shared" si="620"/>
        <v>2020</v>
      </c>
      <c r="B19819" s="263" t="s">
        <v>2228</v>
      </c>
      <c r="C19819" s="264" t="s">
        <v>138</v>
      </c>
      <c r="D19819" s="74" t="str">
        <f t="shared" si="619"/>
        <v>set/2020</v>
      </c>
      <c r="E19819" s="332">
        <v>44077</v>
      </c>
      <c r="F19819" s="285" t="s">
        <v>139</v>
      </c>
      <c r="G19819" s="285" t="s">
        <v>2229</v>
      </c>
      <c r="H19819" s="268" t="s">
        <v>4614</v>
      </c>
      <c r="I19819" s="268" t="s">
        <v>141</v>
      </c>
      <c r="J19819" s="336">
        <v>-1448.13</v>
      </c>
      <c r="K19819" s="83" t="str">
        <f>IFERROR(IFERROR(VLOOKUP(I19819,'DE-PARA'!B:D,3,0),VLOOKUP(I19819,'DE-PARA'!C:D,2,0)),"NÃO ENCONTRADO")</f>
        <v>Pessoal</v>
      </c>
      <c r="L19819" s="50" t="str">
        <f>VLOOKUP(K19819,'Base -Receita-Despesa'!$B:$AS,1,FALSE)</f>
        <v>Pessoal</v>
      </c>
    </row>
    <row r="19820" spans="1:12" x14ac:dyDescent="0.3">
      <c r="A19820" s="82" t="str">
        <f t="shared" si="620"/>
        <v>2020</v>
      </c>
      <c r="B19820" s="263" t="s">
        <v>2228</v>
      </c>
      <c r="C19820" s="264" t="s">
        <v>138</v>
      </c>
      <c r="D19820" s="74" t="str">
        <f t="shared" si="619"/>
        <v>set/2020</v>
      </c>
      <c r="E19820" s="332">
        <v>44077</v>
      </c>
      <c r="F19820" s="285" t="s">
        <v>139</v>
      </c>
      <c r="G19820" s="285" t="s">
        <v>2229</v>
      </c>
      <c r="H19820" s="268" t="s">
        <v>5871</v>
      </c>
      <c r="I19820" s="268" t="s">
        <v>141</v>
      </c>
      <c r="J19820" s="337">
        <v>-342.95</v>
      </c>
      <c r="K19820" s="83" t="str">
        <f>IFERROR(IFERROR(VLOOKUP(I19820,'DE-PARA'!B:D,3,0),VLOOKUP(I19820,'DE-PARA'!C:D,2,0)),"NÃO ENCONTRADO")</f>
        <v>Pessoal</v>
      </c>
      <c r="L19820" s="50" t="str">
        <f>VLOOKUP(K19820,'Base -Receita-Despesa'!$B:$AS,1,FALSE)</f>
        <v>Pessoal</v>
      </c>
    </row>
    <row r="19821" spans="1:12" x14ac:dyDescent="0.3">
      <c r="A19821" s="82" t="str">
        <f t="shared" si="620"/>
        <v>2020</v>
      </c>
      <c r="B19821" s="263" t="s">
        <v>2228</v>
      </c>
      <c r="C19821" s="264" t="s">
        <v>138</v>
      </c>
      <c r="D19821" s="74" t="str">
        <f t="shared" si="619"/>
        <v>set/2020</v>
      </c>
      <c r="E19821" s="332">
        <v>44077</v>
      </c>
      <c r="F19821" s="285" t="s">
        <v>254</v>
      </c>
      <c r="G19821" s="285" t="s">
        <v>2229</v>
      </c>
      <c r="H19821" s="268" t="s">
        <v>5872</v>
      </c>
      <c r="I19821" s="268" t="s">
        <v>130</v>
      </c>
      <c r="J19821" s="336">
        <v>-6460.55</v>
      </c>
      <c r="K19821" s="83" t="str">
        <f>IFERROR(IFERROR(VLOOKUP(I19821,'DE-PARA'!B:D,3,0),VLOOKUP(I19821,'DE-PARA'!C:D,2,0)),"NÃO ENCONTRADO")</f>
        <v>Rescisões Trabalhistas</v>
      </c>
      <c r="L19821" s="50" t="str">
        <f>VLOOKUP(K19821,'Base -Receita-Despesa'!$B:$AS,1,FALSE)</f>
        <v>Rescisões Trabalhistas</v>
      </c>
    </row>
    <row r="19822" spans="1:12" x14ac:dyDescent="0.3">
      <c r="A19822" s="82" t="str">
        <f t="shared" si="620"/>
        <v>2020</v>
      </c>
      <c r="B19822" s="263" t="s">
        <v>2228</v>
      </c>
      <c r="C19822" s="264" t="s">
        <v>138</v>
      </c>
      <c r="D19822" s="74" t="str">
        <f t="shared" si="619"/>
        <v>set/2020</v>
      </c>
      <c r="E19822" s="332">
        <v>44077</v>
      </c>
      <c r="F19822" s="285" t="s">
        <v>1261</v>
      </c>
      <c r="G19822" s="285" t="s">
        <v>2229</v>
      </c>
      <c r="H19822" s="268" t="s">
        <v>879</v>
      </c>
      <c r="I19822" s="268" t="s">
        <v>135</v>
      </c>
      <c r="J19822" s="337">
        <v>-10</v>
      </c>
      <c r="K19822" s="83" t="str">
        <f>IFERROR(IFERROR(VLOOKUP(I19822,'DE-PARA'!B:D,3,0),VLOOKUP(I19822,'DE-PARA'!C:D,2,0)),"NÃO ENCONTRADO")</f>
        <v>Outras Saídas</v>
      </c>
      <c r="L19822" s="50" t="str">
        <f>VLOOKUP(K19822,'Base -Receita-Despesa'!$B:$AS,1,FALSE)</f>
        <v>Outras Saídas</v>
      </c>
    </row>
    <row r="19823" spans="1:12" x14ac:dyDescent="0.3">
      <c r="A19823" s="82" t="str">
        <f t="shared" si="620"/>
        <v>2020</v>
      </c>
      <c r="B19823" s="263" t="s">
        <v>2228</v>
      </c>
      <c r="C19823" s="264" t="s">
        <v>138</v>
      </c>
      <c r="D19823" s="74" t="str">
        <f t="shared" si="619"/>
        <v>set/2020</v>
      </c>
      <c r="E19823" s="332">
        <v>44077</v>
      </c>
      <c r="F19823" s="285" t="s">
        <v>1261</v>
      </c>
      <c r="G19823" s="285" t="s">
        <v>2229</v>
      </c>
      <c r="H19823" s="268" t="s">
        <v>879</v>
      </c>
      <c r="I19823" s="268" t="s">
        <v>135</v>
      </c>
      <c r="J19823" s="337">
        <v>-10</v>
      </c>
      <c r="K19823" s="83" t="str">
        <f>IFERROR(IFERROR(VLOOKUP(I19823,'DE-PARA'!B:D,3,0),VLOOKUP(I19823,'DE-PARA'!C:D,2,0)),"NÃO ENCONTRADO")</f>
        <v>Outras Saídas</v>
      </c>
      <c r="L19823" s="50" t="str">
        <f>VLOOKUP(K19823,'Base -Receita-Despesa'!$B:$AS,1,FALSE)</f>
        <v>Outras Saídas</v>
      </c>
    </row>
    <row r="19824" spans="1:12" x14ac:dyDescent="0.3">
      <c r="A19824" s="82" t="str">
        <f t="shared" si="620"/>
        <v>2020</v>
      </c>
      <c r="B19824" s="263" t="s">
        <v>2228</v>
      </c>
      <c r="C19824" s="264" t="s">
        <v>138</v>
      </c>
      <c r="D19824" s="74" t="str">
        <f t="shared" si="619"/>
        <v>set/2020</v>
      </c>
      <c r="E19824" s="332">
        <v>44077</v>
      </c>
      <c r="F19824" s="285" t="s">
        <v>1261</v>
      </c>
      <c r="G19824" s="285" t="s">
        <v>2229</v>
      </c>
      <c r="H19824" s="268" t="s">
        <v>879</v>
      </c>
      <c r="I19824" s="268" t="s">
        <v>135</v>
      </c>
      <c r="J19824" s="337">
        <v>-10</v>
      </c>
      <c r="K19824" s="83" t="str">
        <f>IFERROR(IFERROR(VLOOKUP(I19824,'DE-PARA'!B:D,3,0),VLOOKUP(I19824,'DE-PARA'!C:D,2,0)),"NÃO ENCONTRADO")</f>
        <v>Outras Saídas</v>
      </c>
      <c r="L19824" s="50" t="str">
        <f>VLOOKUP(K19824,'Base -Receita-Despesa'!$B:$AS,1,FALSE)</f>
        <v>Outras Saídas</v>
      </c>
    </row>
    <row r="19825" spans="1:12" x14ac:dyDescent="0.3">
      <c r="A19825" s="82" t="str">
        <f t="shared" si="620"/>
        <v>2020</v>
      </c>
      <c r="B19825" s="263" t="s">
        <v>2228</v>
      </c>
      <c r="C19825" s="264" t="s">
        <v>138</v>
      </c>
      <c r="D19825" s="74" t="str">
        <f t="shared" si="619"/>
        <v>set/2020</v>
      </c>
      <c r="E19825" s="332">
        <v>44077</v>
      </c>
      <c r="F19825" s="285" t="s">
        <v>1977</v>
      </c>
      <c r="G19825" s="285" t="s">
        <v>2229</v>
      </c>
      <c r="H19825" s="268" t="s">
        <v>5873</v>
      </c>
      <c r="I19825" s="268" t="s">
        <v>1979</v>
      </c>
      <c r="J19825" s="336">
        <v>-10126.27</v>
      </c>
      <c r="K19825" s="83" t="str">
        <f>IFERROR(IFERROR(VLOOKUP(I19825,'DE-PARA'!B:D,3,0),VLOOKUP(I19825,'DE-PARA'!C:D,2,0)),"NÃO ENCONTRADO")</f>
        <v>Pessoal</v>
      </c>
      <c r="L19825" s="50" t="str">
        <f>VLOOKUP(K19825,'Base -Receita-Despesa'!$B:$AS,1,FALSE)</f>
        <v>Pessoal</v>
      </c>
    </row>
    <row r="19826" spans="1:12" x14ac:dyDescent="0.3">
      <c r="A19826" s="82" t="str">
        <f t="shared" si="620"/>
        <v>2020</v>
      </c>
      <c r="B19826" s="263" t="s">
        <v>2228</v>
      </c>
      <c r="C19826" s="264" t="s">
        <v>138</v>
      </c>
      <c r="D19826" s="74" t="str">
        <f t="shared" si="619"/>
        <v>set/2020</v>
      </c>
      <c r="E19826" s="332">
        <v>44078</v>
      </c>
      <c r="F19826" s="285" t="s">
        <v>4377</v>
      </c>
      <c r="G19826" s="285" t="s">
        <v>2229</v>
      </c>
      <c r="H19826" s="268" t="s">
        <v>5874</v>
      </c>
      <c r="I19826" s="268" t="s">
        <v>128</v>
      </c>
      <c r="J19826" s="336">
        <v>-38568.620000000003</v>
      </c>
      <c r="K19826" s="83" t="str">
        <f>IFERROR(IFERROR(VLOOKUP(I19826,'DE-PARA'!B:D,3,0),VLOOKUP(I19826,'DE-PARA'!C:D,2,0)),"NÃO ENCONTRADO")</f>
        <v>Encargos sobre Folha de Pagamento</v>
      </c>
      <c r="L19826" s="50" t="str">
        <f>VLOOKUP(K19826,'Base -Receita-Despesa'!$B:$AS,1,FALSE)</f>
        <v>Encargos sobre Folha de Pagamento</v>
      </c>
    </row>
    <row r="19827" spans="1:12" x14ac:dyDescent="0.3">
      <c r="A19827" s="82" t="str">
        <f t="shared" si="620"/>
        <v>2020</v>
      </c>
      <c r="B19827" s="263" t="s">
        <v>2228</v>
      </c>
      <c r="C19827" s="264" t="s">
        <v>138</v>
      </c>
      <c r="D19827" s="74" t="str">
        <f t="shared" si="619"/>
        <v>set/2020</v>
      </c>
      <c r="E19827" s="332">
        <v>44078</v>
      </c>
      <c r="F19827" s="285" t="s">
        <v>5807</v>
      </c>
      <c r="G19827" s="285" t="s">
        <v>2229</v>
      </c>
      <c r="H19827" s="268" t="s">
        <v>837</v>
      </c>
      <c r="I19827" s="268" t="s">
        <v>2214</v>
      </c>
      <c r="J19827" s="337">
        <v>-123.27</v>
      </c>
      <c r="K19827" s="83" t="str">
        <f>IFERROR(IFERROR(VLOOKUP(I19827,'DE-PARA'!B:D,3,0),VLOOKUP(I19827,'DE-PARA'!C:D,2,0)),"NÃO ENCONTRADO")</f>
        <v>Outras Saídas</v>
      </c>
      <c r="L19827" s="50" t="str">
        <f>VLOOKUP(K19827,'Base -Receita-Despesa'!$B:$AS,1,FALSE)</f>
        <v>Outras Saídas</v>
      </c>
    </row>
    <row r="19828" spans="1:12" x14ac:dyDescent="0.3">
      <c r="A19828" s="82" t="str">
        <f t="shared" si="620"/>
        <v>2020</v>
      </c>
      <c r="B19828" s="263" t="s">
        <v>2228</v>
      </c>
      <c r="C19828" s="264" t="s">
        <v>138</v>
      </c>
      <c r="D19828" s="74" t="str">
        <f t="shared" si="619"/>
        <v>set/2020</v>
      </c>
      <c r="E19828" s="332">
        <v>44078</v>
      </c>
      <c r="F19828" s="285">
        <v>87</v>
      </c>
      <c r="G19828" s="285" t="s">
        <v>2229</v>
      </c>
      <c r="H19828" s="268" t="s">
        <v>5115</v>
      </c>
      <c r="I19828" s="268" t="s">
        <v>118</v>
      </c>
      <c r="J19828" s="336">
        <v>-113647.57</v>
      </c>
      <c r="K19828" s="83" t="str">
        <f>IFERROR(IFERROR(VLOOKUP(I19828,'DE-PARA'!B:D,3,0),VLOOKUP(I19828,'DE-PARA'!C:D,2,0)),"NÃO ENCONTRADO")</f>
        <v>Serviços</v>
      </c>
      <c r="L19828" s="50" t="str">
        <f>VLOOKUP(K19828,'Base -Receita-Despesa'!$B:$AS,1,FALSE)</f>
        <v>Serviços</v>
      </c>
    </row>
    <row r="19829" spans="1:12" x14ac:dyDescent="0.3">
      <c r="A19829" s="82" t="str">
        <f t="shared" si="620"/>
        <v>2020</v>
      </c>
      <c r="B19829" s="263" t="s">
        <v>2228</v>
      </c>
      <c r="C19829" s="264" t="s">
        <v>138</v>
      </c>
      <c r="D19829" s="74" t="str">
        <f t="shared" si="619"/>
        <v>set/2020</v>
      </c>
      <c r="E19829" s="332">
        <v>44078</v>
      </c>
      <c r="F19829" s="285">
        <v>141</v>
      </c>
      <c r="G19829" s="285" t="s">
        <v>2229</v>
      </c>
      <c r="H19829" s="273" t="s">
        <v>4753</v>
      </c>
      <c r="I19829" s="268" t="s">
        <v>2176</v>
      </c>
      <c r="J19829" s="336">
        <v>-11224.85</v>
      </c>
      <c r="K19829" s="83" t="str">
        <f>IFERROR(IFERROR(VLOOKUP(I19829,'DE-PARA'!B:D,3,0),VLOOKUP(I19829,'DE-PARA'!C:D,2,0)),"NÃO ENCONTRADO")</f>
        <v>Pessoal</v>
      </c>
      <c r="L19829" s="50" t="str">
        <f>VLOOKUP(K19829,'Base -Receita-Despesa'!$B:$AS,1,FALSE)</f>
        <v>Pessoal</v>
      </c>
    </row>
    <row r="19830" spans="1:12" x14ac:dyDescent="0.3">
      <c r="A19830" s="82" t="str">
        <f t="shared" si="620"/>
        <v>2020</v>
      </c>
      <c r="B19830" s="263" t="s">
        <v>2228</v>
      </c>
      <c r="C19830" s="264" t="s">
        <v>138</v>
      </c>
      <c r="D19830" s="74" t="str">
        <f t="shared" si="619"/>
        <v>set/2020</v>
      </c>
      <c r="E19830" s="332">
        <v>44078</v>
      </c>
      <c r="F19830" s="285">
        <v>140</v>
      </c>
      <c r="G19830" s="285" t="s">
        <v>2229</v>
      </c>
      <c r="H19830" s="273" t="s">
        <v>4753</v>
      </c>
      <c r="I19830" s="268" t="s">
        <v>2176</v>
      </c>
      <c r="J19830" s="336">
        <v>-176120.04</v>
      </c>
      <c r="K19830" s="83" t="str">
        <f>IFERROR(IFERROR(VLOOKUP(I19830,'DE-PARA'!B:D,3,0),VLOOKUP(I19830,'DE-PARA'!C:D,2,0)),"NÃO ENCONTRADO")</f>
        <v>Pessoal</v>
      </c>
      <c r="L19830" s="50" t="str">
        <f>VLOOKUP(K19830,'Base -Receita-Despesa'!$B:$AS,1,FALSE)</f>
        <v>Pessoal</v>
      </c>
    </row>
    <row r="19831" spans="1:12" x14ac:dyDescent="0.3">
      <c r="A19831" s="82" t="str">
        <f t="shared" si="620"/>
        <v>2020</v>
      </c>
      <c r="B19831" s="263" t="s">
        <v>2228</v>
      </c>
      <c r="C19831" s="264" t="s">
        <v>138</v>
      </c>
      <c r="D19831" s="74" t="str">
        <f t="shared" si="619"/>
        <v>set/2020</v>
      </c>
      <c r="E19831" s="332">
        <v>44078</v>
      </c>
      <c r="F19831" s="285">
        <v>142</v>
      </c>
      <c r="G19831" s="285" t="s">
        <v>2229</v>
      </c>
      <c r="H19831" s="273" t="s">
        <v>4753</v>
      </c>
      <c r="I19831" s="268" t="s">
        <v>2176</v>
      </c>
      <c r="J19831" s="336">
        <v>-5487</v>
      </c>
      <c r="K19831" s="83" t="str">
        <f>IFERROR(IFERROR(VLOOKUP(I19831,'DE-PARA'!B:D,3,0),VLOOKUP(I19831,'DE-PARA'!C:D,2,0)),"NÃO ENCONTRADO")</f>
        <v>Pessoal</v>
      </c>
      <c r="L19831" s="50" t="str">
        <f>VLOOKUP(K19831,'Base -Receita-Despesa'!$B:$AS,1,FALSE)</f>
        <v>Pessoal</v>
      </c>
    </row>
    <row r="19832" spans="1:12" x14ac:dyDescent="0.3">
      <c r="A19832" s="82" t="str">
        <f t="shared" si="620"/>
        <v>2020</v>
      </c>
      <c r="B19832" s="263" t="s">
        <v>2228</v>
      </c>
      <c r="C19832" s="264" t="s">
        <v>138</v>
      </c>
      <c r="D19832" s="74" t="str">
        <f t="shared" si="619"/>
        <v>set/2020</v>
      </c>
      <c r="E19832" s="332">
        <v>44078</v>
      </c>
      <c r="F19832" s="285" t="s">
        <v>4619</v>
      </c>
      <c r="G19832" s="285" t="s">
        <v>2229</v>
      </c>
      <c r="H19832" s="268" t="s">
        <v>5875</v>
      </c>
      <c r="I19832" s="268" t="s">
        <v>2170</v>
      </c>
      <c r="J19832" s="336">
        <v>-75007.460000000006</v>
      </c>
      <c r="K19832" s="83" t="str">
        <f>IFERROR(IFERROR(VLOOKUP(I19832,'DE-PARA'!B:D,3,0),VLOOKUP(I19832,'DE-PARA'!C:D,2,0)),"NÃO ENCONTRADO")</f>
        <v>Reembolso de Rateios(-)</v>
      </c>
      <c r="L19832" s="50" t="str">
        <f>VLOOKUP(K19832,'Base -Receita-Despesa'!$B:$AS,1,FALSE)</f>
        <v>Reembolso de Rateios(-)</v>
      </c>
    </row>
    <row r="19833" spans="1:12" x14ac:dyDescent="0.3">
      <c r="A19833" s="82" t="str">
        <f t="shared" si="620"/>
        <v>2020</v>
      </c>
      <c r="B19833" s="263" t="s">
        <v>2228</v>
      </c>
      <c r="C19833" s="264" t="s">
        <v>138</v>
      </c>
      <c r="D19833" s="74" t="str">
        <f t="shared" si="619"/>
        <v>set/2020</v>
      </c>
      <c r="E19833" s="332">
        <v>44078</v>
      </c>
      <c r="F19833" s="285" t="s">
        <v>1261</v>
      </c>
      <c r="G19833" s="285" t="s">
        <v>2229</v>
      </c>
      <c r="H19833" s="268" t="s">
        <v>879</v>
      </c>
      <c r="I19833" s="268" t="s">
        <v>135</v>
      </c>
      <c r="J19833" s="337">
        <v>-10</v>
      </c>
      <c r="K19833" s="83" t="str">
        <f>IFERROR(IFERROR(VLOOKUP(I19833,'DE-PARA'!B:D,3,0),VLOOKUP(I19833,'DE-PARA'!C:D,2,0)),"NÃO ENCONTRADO")</f>
        <v>Outras Saídas</v>
      </c>
      <c r="L19833" s="50" t="str">
        <f>VLOOKUP(K19833,'Base -Receita-Despesa'!$B:$AS,1,FALSE)</f>
        <v>Outras Saídas</v>
      </c>
    </row>
    <row r="19834" spans="1:12" x14ac:dyDescent="0.3">
      <c r="A19834" s="82" t="str">
        <f t="shared" si="620"/>
        <v>2020</v>
      </c>
      <c r="B19834" s="263" t="s">
        <v>2228</v>
      </c>
      <c r="C19834" s="264" t="s">
        <v>138</v>
      </c>
      <c r="D19834" s="74" t="str">
        <f t="shared" si="619"/>
        <v>set/2020</v>
      </c>
      <c r="E19834" s="332">
        <v>44078</v>
      </c>
      <c r="F19834" s="285" t="s">
        <v>1261</v>
      </c>
      <c r="G19834" s="285" t="s">
        <v>2229</v>
      </c>
      <c r="H19834" s="268" t="s">
        <v>879</v>
      </c>
      <c r="I19834" s="268" t="s">
        <v>135</v>
      </c>
      <c r="J19834" s="337">
        <v>-10</v>
      </c>
      <c r="K19834" s="83" t="str">
        <f>IFERROR(IFERROR(VLOOKUP(I19834,'DE-PARA'!B:D,3,0),VLOOKUP(I19834,'DE-PARA'!C:D,2,0)),"NÃO ENCONTRADO")</f>
        <v>Outras Saídas</v>
      </c>
      <c r="L19834" s="50" t="str">
        <f>VLOOKUP(K19834,'Base -Receita-Despesa'!$B:$AS,1,FALSE)</f>
        <v>Outras Saídas</v>
      </c>
    </row>
    <row r="19835" spans="1:12" x14ac:dyDescent="0.3">
      <c r="A19835" s="82" t="str">
        <f t="shared" si="620"/>
        <v>2020</v>
      </c>
      <c r="B19835" s="263" t="s">
        <v>2228</v>
      </c>
      <c r="C19835" s="264" t="s">
        <v>138</v>
      </c>
      <c r="D19835" s="74" t="str">
        <f t="shared" si="619"/>
        <v>set/2020</v>
      </c>
      <c r="E19835" s="332">
        <v>44078</v>
      </c>
      <c r="F19835" s="285" t="s">
        <v>1261</v>
      </c>
      <c r="G19835" s="285" t="s">
        <v>2229</v>
      </c>
      <c r="H19835" s="268" t="s">
        <v>262</v>
      </c>
      <c r="I19835" s="268" t="s">
        <v>135</v>
      </c>
      <c r="J19835" s="337">
        <v>-223.86</v>
      </c>
      <c r="K19835" s="83" t="str">
        <f>IFERROR(IFERROR(VLOOKUP(I19835,'DE-PARA'!B:D,3,0),VLOOKUP(I19835,'DE-PARA'!C:D,2,0)),"NÃO ENCONTRADO")</f>
        <v>Outras Saídas</v>
      </c>
      <c r="L19835" s="50" t="str">
        <f>VLOOKUP(K19835,'Base -Receita-Despesa'!$B:$AS,1,FALSE)</f>
        <v>Outras Saídas</v>
      </c>
    </row>
    <row r="19836" spans="1:12" x14ac:dyDescent="0.3">
      <c r="A19836" s="82" t="str">
        <f t="shared" si="620"/>
        <v>2020</v>
      </c>
      <c r="B19836" s="263" t="s">
        <v>2228</v>
      </c>
      <c r="C19836" s="264" t="s">
        <v>138</v>
      </c>
      <c r="D19836" s="74" t="str">
        <f t="shared" si="619"/>
        <v>set/2020</v>
      </c>
      <c r="E19836" s="332">
        <v>44078</v>
      </c>
      <c r="F19836" s="285" t="s">
        <v>1070</v>
      </c>
      <c r="G19836" s="285" t="s">
        <v>2229</v>
      </c>
      <c r="H19836" s="268" t="s">
        <v>1071</v>
      </c>
      <c r="I19836" s="268" t="s">
        <v>2237</v>
      </c>
      <c r="J19836" s="336">
        <v>69125.399999999994</v>
      </c>
      <c r="K19836" s="83" t="str">
        <f>IFERROR(IFERROR(VLOOKUP(I19836,'DE-PARA'!B:D,3,0),VLOOKUP(I19836,'DE-PARA'!C:D,2,0)),"NÃO ENCONTRADO")</f>
        <v>Entrada Conta Aplicação (+)</v>
      </c>
      <c r="L19836" s="50" t="str">
        <f>VLOOKUP(K19836,'Base -Receita-Despesa'!$B:$AS,1,FALSE)</f>
        <v>ENTRADA CONTA APLICAÇÃO (+)</v>
      </c>
    </row>
    <row r="19837" spans="1:12" x14ac:dyDescent="0.3">
      <c r="A19837" s="82" t="str">
        <f t="shared" si="620"/>
        <v>2020</v>
      </c>
      <c r="B19837" s="263" t="s">
        <v>2240</v>
      </c>
      <c r="C19837" s="264" t="s">
        <v>138</v>
      </c>
      <c r="D19837" s="74" t="str">
        <f t="shared" si="619"/>
        <v>set/2020</v>
      </c>
      <c r="E19837" s="332">
        <v>44082</v>
      </c>
      <c r="F19837" s="285" t="s">
        <v>1261</v>
      </c>
      <c r="G19837" s="285" t="s">
        <v>2229</v>
      </c>
      <c r="H19837" s="268" t="s">
        <v>5876</v>
      </c>
      <c r="I19837" s="268" t="s">
        <v>135</v>
      </c>
      <c r="J19837" s="337">
        <v>-36.5</v>
      </c>
      <c r="K19837" s="83" t="str">
        <f>IFERROR(IFERROR(VLOOKUP(I19837,'DE-PARA'!B:D,3,0),VLOOKUP(I19837,'DE-PARA'!C:D,2,0)),"NÃO ENCONTRADO")</f>
        <v>Outras Saídas</v>
      </c>
      <c r="L19837" s="50" t="str">
        <f>VLOOKUP(K19837,'Base -Receita-Despesa'!$B:$AS,1,FALSE)</f>
        <v>Outras Saídas</v>
      </c>
    </row>
    <row r="19838" spans="1:12" x14ac:dyDescent="0.3">
      <c r="A19838" s="82" t="str">
        <f t="shared" si="620"/>
        <v>2020</v>
      </c>
      <c r="B19838" s="263" t="s">
        <v>2228</v>
      </c>
      <c r="C19838" s="264" t="s">
        <v>138</v>
      </c>
      <c r="D19838" s="74" t="str">
        <f t="shared" si="619"/>
        <v>set/2020</v>
      </c>
      <c r="E19838" s="332">
        <v>44082</v>
      </c>
      <c r="F19838" s="285">
        <v>30985</v>
      </c>
      <c r="G19838" s="285" t="s">
        <v>2324</v>
      </c>
      <c r="H19838" s="268" t="s">
        <v>5273</v>
      </c>
      <c r="I19838" s="268" t="s">
        <v>2181</v>
      </c>
      <c r="J19838" s="336">
        <v>-2319.89</v>
      </c>
      <c r="K19838" s="83" t="str">
        <f>IFERROR(IFERROR(VLOOKUP(I19838,'DE-PARA'!B:D,3,0),VLOOKUP(I19838,'DE-PARA'!C:D,2,0)),"NÃO ENCONTRADO")</f>
        <v>Materiais</v>
      </c>
      <c r="L19838" s="50" t="str">
        <f>VLOOKUP(K19838,'Base -Receita-Despesa'!$B:$AS,1,FALSE)</f>
        <v>Materiais</v>
      </c>
    </row>
    <row r="19839" spans="1:12" x14ac:dyDescent="0.3">
      <c r="A19839" s="82" t="str">
        <f t="shared" si="620"/>
        <v>2020</v>
      </c>
      <c r="B19839" s="263" t="s">
        <v>2228</v>
      </c>
      <c r="C19839" s="264" t="s">
        <v>138</v>
      </c>
      <c r="D19839" s="74" t="str">
        <f t="shared" si="619"/>
        <v>set/2020</v>
      </c>
      <c r="E19839" s="332">
        <v>44082</v>
      </c>
      <c r="F19839" s="285">
        <v>313460</v>
      </c>
      <c r="G19839" s="285" t="s">
        <v>2229</v>
      </c>
      <c r="H19839" s="268" t="s">
        <v>222</v>
      </c>
      <c r="I19839" s="268" t="s">
        <v>2181</v>
      </c>
      <c r="J19839" s="337">
        <v>-825.49</v>
      </c>
      <c r="K19839" s="83" t="str">
        <f>IFERROR(IFERROR(VLOOKUP(I19839,'DE-PARA'!B:D,3,0),VLOOKUP(I19839,'DE-PARA'!C:D,2,0)),"NÃO ENCONTRADO")</f>
        <v>Materiais</v>
      </c>
      <c r="L19839" s="50" t="str">
        <f>VLOOKUP(K19839,'Base -Receita-Despesa'!$B:$AS,1,FALSE)</f>
        <v>Materiais</v>
      </c>
    </row>
    <row r="19840" spans="1:12" x14ac:dyDescent="0.3">
      <c r="A19840" s="82" t="str">
        <f t="shared" si="620"/>
        <v>2020</v>
      </c>
      <c r="B19840" s="263" t="s">
        <v>2228</v>
      </c>
      <c r="C19840" s="264" t="s">
        <v>138</v>
      </c>
      <c r="D19840" s="74" t="str">
        <f t="shared" si="619"/>
        <v>set/2020</v>
      </c>
      <c r="E19840" s="332">
        <v>44082</v>
      </c>
      <c r="F19840" s="285">
        <v>93595</v>
      </c>
      <c r="G19840" s="285" t="s">
        <v>2324</v>
      </c>
      <c r="H19840" s="268" t="s">
        <v>5856</v>
      </c>
      <c r="I19840" s="268" t="s">
        <v>2181</v>
      </c>
      <c r="J19840" s="336">
        <v>-3580.83</v>
      </c>
      <c r="K19840" s="83" t="str">
        <f>IFERROR(IFERROR(VLOOKUP(I19840,'DE-PARA'!B:D,3,0),VLOOKUP(I19840,'DE-PARA'!C:D,2,0)),"NÃO ENCONTRADO")</f>
        <v>Materiais</v>
      </c>
      <c r="L19840" s="50" t="str">
        <f>VLOOKUP(K19840,'Base -Receita-Despesa'!$B:$AS,1,FALSE)</f>
        <v>Materiais</v>
      </c>
    </row>
    <row r="19841" spans="1:12" x14ac:dyDescent="0.3">
      <c r="A19841" s="82" t="str">
        <f t="shared" si="620"/>
        <v>2020</v>
      </c>
      <c r="B19841" s="263" t="s">
        <v>2228</v>
      </c>
      <c r="C19841" s="264" t="s">
        <v>138</v>
      </c>
      <c r="D19841" s="74" t="str">
        <f t="shared" si="619"/>
        <v>set/2020</v>
      </c>
      <c r="E19841" s="332">
        <v>44082</v>
      </c>
      <c r="F19841" s="285">
        <v>11478</v>
      </c>
      <c r="G19841" s="285" t="s">
        <v>2229</v>
      </c>
      <c r="H19841" s="268" t="s">
        <v>5570</v>
      </c>
      <c r="I19841" s="268" t="s">
        <v>2182</v>
      </c>
      <c r="J19841" s="337">
        <v>-710</v>
      </c>
      <c r="K19841" s="83" t="str">
        <f>IFERROR(IFERROR(VLOOKUP(I19841,'DE-PARA'!B:D,3,0),VLOOKUP(I19841,'DE-PARA'!C:D,2,0)),"NÃO ENCONTRADO")</f>
        <v>Materiais</v>
      </c>
      <c r="L19841" s="50" t="str">
        <f>VLOOKUP(K19841,'Base -Receita-Despesa'!$B:$AS,1,FALSE)</f>
        <v>Materiais</v>
      </c>
    </row>
    <row r="19842" spans="1:12" x14ac:dyDescent="0.3">
      <c r="A19842" s="82" t="str">
        <f t="shared" si="620"/>
        <v>2020</v>
      </c>
      <c r="B19842" s="263" t="s">
        <v>2228</v>
      </c>
      <c r="C19842" s="264" t="s">
        <v>138</v>
      </c>
      <c r="D19842" s="74" t="str">
        <f t="shared" si="619"/>
        <v>set/2020</v>
      </c>
      <c r="E19842" s="332">
        <v>44082</v>
      </c>
      <c r="F19842" s="285">
        <v>15033</v>
      </c>
      <c r="G19842" s="285" t="s">
        <v>2229</v>
      </c>
      <c r="H19842" s="268" t="s">
        <v>4468</v>
      </c>
      <c r="I19842" s="268" t="s">
        <v>2183</v>
      </c>
      <c r="J19842" s="336">
        <v>-2087</v>
      </c>
      <c r="K19842" s="83" t="str">
        <f>IFERROR(IFERROR(VLOOKUP(I19842,'DE-PARA'!B:D,3,0),VLOOKUP(I19842,'DE-PARA'!C:D,2,0)),"NÃO ENCONTRADO")</f>
        <v>Materiais</v>
      </c>
      <c r="L19842" s="50" t="str">
        <f>VLOOKUP(K19842,'Base -Receita-Despesa'!$B:$AS,1,FALSE)</f>
        <v>Materiais</v>
      </c>
    </row>
    <row r="19843" spans="1:12" x14ac:dyDescent="0.3">
      <c r="A19843" s="82" t="str">
        <f t="shared" si="620"/>
        <v>2020</v>
      </c>
      <c r="B19843" s="263" t="s">
        <v>2228</v>
      </c>
      <c r="C19843" s="264" t="s">
        <v>138</v>
      </c>
      <c r="D19843" s="74" t="str">
        <f t="shared" si="619"/>
        <v>set/2020</v>
      </c>
      <c r="E19843" s="332">
        <v>44082</v>
      </c>
      <c r="F19843" s="285">
        <v>540075</v>
      </c>
      <c r="G19843" s="285" t="s">
        <v>2229</v>
      </c>
      <c r="H19843" s="268" t="s">
        <v>257</v>
      </c>
      <c r="I19843" s="268" t="s">
        <v>120</v>
      </c>
      <c r="J19843" s="337">
        <v>-989.6</v>
      </c>
      <c r="K19843" s="83" t="str">
        <f>IFERROR(IFERROR(VLOOKUP(I19843,'DE-PARA'!B:D,3,0),VLOOKUP(I19843,'DE-PARA'!C:D,2,0)),"NÃO ENCONTRADO")</f>
        <v>Serviços</v>
      </c>
      <c r="L19843" s="50" t="str">
        <f>VLOOKUP(K19843,'Base -Receita-Despesa'!$B:$AS,1,FALSE)</f>
        <v>Serviços</v>
      </c>
    </row>
    <row r="19844" spans="1:12" x14ac:dyDescent="0.3">
      <c r="A19844" s="82" t="str">
        <f t="shared" si="620"/>
        <v>2020</v>
      </c>
      <c r="B19844" s="263" t="s">
        <v>2228</v>
      </c>
      <c r="C19844" s="264" t="s">
        <v>138</v>
      </c>
      <c r="D19844" s="74" t="str">
        <f t="shared" ref="D19844:D19907" si="621">TEXT(E19844,"mmm/aaaa")</f>
        <v>set/2020</v>
      </c>
      <c r="E19844" s="332">
        <v>44082</v>
      </c>
      <c r="F19844" s="285">
        <v>2121097600</v>
      </c>
      <c r="G19844" s="285" t="s">
        <v>2229</v>
      </c>
      <c r="H19844" s="268" t="s">
        <v>4529</v>
      </c>
      <c r="I19844" s="268" t="s">
        <v>155</v>
      </c>
      <c r="J19844" s="336">
        <v>-3097.3</v>
      </c>
      <c r="K19844" s="83" t="str">
        <f>IFERROR(IFERROR(VLOOKUP(I19844,'DE-PARA'!B:D,3,0),VLOOKUP(I19844,'DE-PARA'!C:D,2,0)),"NÃO ENCONTRADO")</f>
        <v>Concessionárias (água, luz e telefone)</v>
      </c>
      <c r="L19844" s="50" t="str">
        <f>VLOOKUP(K19844,'Base -Receita-Despesa'!$B:$AS,1,FALSE)</f>
        <v>Concessionárias (água, luz e telefone)</v>
      </c>
    </row>
    <row r="19845" spans="1:12" x14ac:dyDescent="0.3">
      <c r="A19845" s="82" t="str">
        <f t="shared" si="620"/>
        <v>2020</v>
      </c>
      <c r="B19845" s="263" t="s">
        <v>2228</v>
      </c>
      <c r="C19845" s="264" t="s">
        <v>138</v>
      </c>
      <c r="D19845" s="74" t="str">
        <f t="shared" si="621"/>
        <v>set/2020</v>
      </c>
      <c r="E19845" s="332">
        <v>44082</v>
      </c>
      <c r="F19845" s="285" t="s">
        <v>1261</v>
      </c>
      <c r="G19845" s="285" t="s">
        <v>2229</v>
      </c>
      <c r="H19845" s="268" t="s">
        <v>5852</v>
      </c>
      <c r="I19845" s="268" t="s">
        <v>135</v>
      </c>
      <c r="J19845" s="337">
        <v>-12.3</v>
      </c>
      <c r="K19845" s="83" t="str">
        <f>IFERROR(IFERROR(VLOOKUP(I19845,'DE-PARA'!B:D,3,0),VLOOKUP(I19845,'DE-PARA'!C:D,2,0)),"NÃO ENCONTRADO")</f>
        <v>Outras Saídas</v>
      </c>
      <c r="L19845" s="50" t="str">
        <f>VLOOKUP(K19845,'Base -Receita-Despesa'!$B:$AS,1,FALSE)</f>
        <v>Outras Saídas</v>
      </c>
    </row>
    <row r="19846" spans="1:12" x14ac:dyDescent="0.3">
      <c r="A19846" s="82" t="str">
        <f t="shared" si="620"/>
        <v>2020</v>
      </c>
      <c r="B19846" s="263" t="s">
        <v>2228</v>
      </c>
      <c r="C19846" s="264" t="s">
        <v>138</v>
      </c>
      <c r="D19846" s="74" t="str">
        <f t="shared" si="621"/>
        <v>set/2020</v>
      </c>
      <c r="E19846" s="332">
        <v>44082</v>
      </c>
      <c r="F19846" s="285" t="s">
        <v>1070</v>
      </c>
      <c r="G19846" s="285" t="s">
        <v>2229</v>
      </c>
      <c r="H19846" s="268" t="s">
        <v>1071</v>
      </c>
      <c r="I19846" s="268" t="s">
        <v>2237</v>
      </c>
      <c r="J19846" s="336">
        <v>13622.41</v>
      </c>
      <c r="K19846" s="83" t="str">
        <f>IFERROR(IFERROR(VLOOKUP(I19846,'DE-PARA'!B:D,3,0),VLOOKUP(I19846,'DE-PARA'!C:D,2,0)),"NÃO ENCONTRADO")</f>
        <v>Entrada Conta Aplicação (+)</v>
      </c>
      <c r="L19846" s="50" t="str">
        <f>VLOOKUP(K19846,'Base -Receita-Despesa'!$B:$AS,1,FALSE)</f>
        <v>ENTRADA CONTA APLICAÇÃO (+)</v>
      </c>
    </row>
    <row r="19847" spans="1:12" x14ac:dyDescent="0.3">
      <c r="A19847" s="82" t="str">
        <f t="shared" si="620"/>
        <v>2020</v>
      </c>
      <c r="B19847" s="263" t="s">
        <v>2228</v>
      </c>
      <c r="C19847" s="264" t="s">
        <v>138</v>
      </c>
      <c r="D19847" s="74" t="str">
        <f t="shared" si="621"/>
        <v>set/2020</v>
      </c>
      <c r="E19847" s="332">
        <v>44083</v>
      </c>
      <c r="F19847" s="285">
        <v>10293</v>
      </c>
      <c r="G19847" s="285" t="s">
        <v>2229</v>
      </c>
      <c r="H19847" s="268" t="s">
        <v>5877</v>
      </c>
      <c r="I19847" s="268" t="s">
        <v>241</v>
      </c>
      <c r="J19847" s="337">
        <v>-218</v>
      </c>
      <c r="K19847" s="83" t="str">
        <f>IFERROR(IFERROR(VLOOKUP(I19847,'DE-PARA'!B:D,3,0),VLOOKUP(I19847,'DE-PARA'!C:D,2,0)),"NÃO ENCONTRADO")</f>
        <v>Serviços</v>
      </c>
      <c r="L19847" s="50" t="str">
        <f>VLOOKUP(K19847,'Base -Receita-Despesa'!$B:$AS,1,FALSE)</f>
        <v>Serviços</v>
      </c>
    </row>
    <row r="19848" spans="1:12" x14ac:dyDescent="0.3">
      <c r="A19848" s="82" t="str">
        <f t="shared" si="620"/>
        <v>2020</v>
      </c>
      <c r="B19848" s="263" t="s">
        <v>2228</v>
      </c>
      <c r="C19848" s="264" t="s">
        <v>138</v>
      </c>
      <c r="D19848" s="74" t="str">
        <f t="shared" si="621"/>
        <v>set/2020</v>
      </c>
      <c r="E19848" s="332">
        <v>44083</v>
      </c>
      <c r="F19848" s="285" t="s">
        <v>131</v>
      </c>
      <c r="G19848" s="285" t="s">
        <v>2229</v>
      </c>
      <c r="H19848" s="268" t="s">
        <v>2411</v>
      </c>
      <c r="I19848" s="268" t="s">
        <v>133</v>
      </c>
      <c r="J19848" s="336">
        <v>-4561</v>
      </c>
      <c r="K19848" s="83" t="str">
        <f>IFERROR(IFERROR(VLOOKUP(I19848,'DE-PARA'!B:D,3,0),VLOOKUP(I19848,'DE-PARA'!C:D,2,0)),"NÃO ENCONTRADO")</f>
        <v>Pessoal</v>
      </c>
      <c r="L19848" s="50" t="str">
        <f>VLOOKUP(K19848,'Base -Receita-Despesa'!$B:$AS,1,FALSE)</f>
        <v>Pessoal</v>
      </c>
    </row>
    <row r="19849" spans="1:12" x14ac:dyDescent="0.3">
      <c r="A19849" s="82" t="str">
        <f t="shared" si="620"/>
        <v>2020</v>
      </c>
      <c r="B19849" s="263" t="s">
        <v>2228</v>
      </c>
      <c r="C19849" s="264" t="s">
        <v>138</v>
      </c>
      <c r="D19849" s="74" t="str">
        <f t="shared" si="621"/>
        <v>set/2020</v>
      </c>
      <c r="E19849" s="332">
        <v>44083</v>
      </c>
      <c r="F19849" s="285" t="s">
        <v>1261</v>
      </c>
      <c r="G19849" s="285" t="s">
        <v>2229</v>
      </c>
      <c r="H19849" s="268" t="s">
        <v>879</v>
      </c>
      <c r="I19849" s="268" t="s">
        <v>135</v>
      </c>
      <c r="J19849" s="337">
        <v>-10</v>
      </c>
      <c r="K19849" s="83" t="str">
        <f>IFERROR(IFERROR(VLOOKUP(I19849,'DE-PARA'!B:D,3,0),VLOOKUP(I19849,'DE-PARA'!C:D,2,0)),"NÃO ENCONTRADO")</f>
        <v>Outras Saídas</v>
      </c>
      <c r="L19849" s="50" t="str">
        <f>VLOOKUP(K19849,'Base -Receita-Despesa'!$B:$AS,1,FALSE)</f>
        <v>Outras Saídas</v>
      </c>
    </row>
    <row r="19850" spans="1:12" x14ac:dyDescent="0.3">
      <c r="A19850" s="82" t="str">
        <f t="shared" si="620"/>
        <v>2020</v>
      </c>
      <c r="B19850" s="263" t="s">
        <v>2228</v>
      </c>
      <c r="C19850" s="264" t="s">
        <v>138</v>
      </c>
      <c r="D19850" s="74" t="str">
        <f t="shared" si="621"/>
        <v>set/2020</v>
      </c>
      <c r="E19850" s="332">
        <v>44083</v>
      </c>
      <c r="F19850" s="285" t="s">
        <v>1070</v>
      </c>
      <c r="G19850" s="285" t="s">
        <v>2229</v>
      </c>
      <c r="H19850" s="268" t="s">
        <v>1071</v>
      </c>
      <c r="I19850" s="268" t="s">
        <v>2237</v>
      </c>
      <c r="J19850" s="336">
        <v>4789</v>
      </c>
      <c r="K19850" s="83" t="str">
        <f>IFERROR(IFERROR(VLOOKUP(I19850,'DE-PARA'!B:D,3,0),VLOOKUP(I19850,'DE-PARA'!C:D,2,0)),"NÃO ENCONTRADO")</f>
        <v>Entrada Conta Aplicação (+)</v>
      </c>
      <c r="L19850" s="50" t="str">
        <f>VLOOKUP(K19850,'Base -Receita-Despesa'!$B:$AS,1,FALSE)</f>
        <v>ENTRADA CONTA APLICAÇÃO (+)</v>
      </c>
    </row>
    <row r="19851" spans="1:12" x14ac:dyDescent="0.3">
      <c r="A19851" s="82" t="str">
        <f t="shared" si="620"/>
        <v>2020</v>
      </c>
      <c r="B19851" s="263" t="s">
        <v>2228</v>
      </c>
      <c r="C19851" s="264" t="s">
        <v>138</v>
      </c>
      <c r="D19851" s="74" t="str">
        <f t="shared" si="621"/>
        <v>set/2020</v>
      </c>
      <c r="E19851" s="332">
        <v>44084</v>
      </c>
      <c r="F19851" s="285">
        <v>4000</v>
      </c>
      <c r="G19851" s="285" t="s">
        <v>2229</v>
      </c>
      <c r="H19851" s="268" t="s">
        <v>2231</v>
      </c>
      <c r="I19851" s="268" t="s">
        <v>2185</v>
      </c>
      <c r="J19851" s="336">
        <v>-4507.62</v>
      </c>
      <c r="K19851" s="83" t="str">
        <f>IFERROR(IFERROR(VLOOKUP(I19851,'DE-PARA'!B:D,3,0),VLOOKUP(I19851,'DE-PARA'!C:D,2,0)),"NÃO ENCONTRADO")</f>
        <v>Materiais</v>
      </c>
      <c r="L19851" s="50" t="str">
        <f>VLOOKUP(K19851,'Base -Receita-Despesa'!$B:$AS,1,FALSE)</f>
        <v>Materiais</v>
      </c>
    </row>
    <row r="19852" spans="1:12" x14ac:dyDescent="0.3">
      <c r="A19852" s="82" t="str">
        <f t="shared" si="620"/>
        <v>2020</v>
      </c>
      <c r="B19852" s="263" t="s">
        <v>2228</v>
      </c>
      <c r="C19852" s="264" t="s">
        <v>138</v>
      </c>
      <c r="D19852" s="74" t="str">
        <f t="shared" si="621"/>
        <v>set/2020</v>
      </c>
      <c r="E19852" s="332">
        <v>44084</v>
      </c>
      <c r="F19852" s="285" t="s">
        <v>437</v>
      </c>
      <c r="G19852" s="285" t="s">
        <v>2229</v>
      </c>
      <c r="H19852" s="268" t="s">
        <v>2362</v>
      </c>
      <c r="I19852" s="268" t="s">
        <v>439</v>
      </c>
      <c r="J19852" s="336">
        <v>-1045</v>
      </c>
      <c r="K19852" s="83" t="str">
        <f>IFERROR(IFERROR(VLOOKUP(I19852,'DE-PARA'!B:D,3,0),VLOOKUP(I19852,'DE-PARA'!C:D,2,0)),"NÃO ENCONTRADO")</f>
        <v>Aluguéis</v>
      </c>
      <c r="L19852" s="50" t="str">
        <f>VLOOKUP(K19852,'Base -Receita-Despesa'!$B:$AS,1,FALSE)</f>
        <v>Aluguéis</v>
      </c>
    </row>
    <row r="19853" spans="1:12" x14ac:dyDescent="0.3">
      <c r="A19853" s="82" t="str">
        <f t="shared" si="620"/>
        <v>2020</v>
      </c>
      <c r="B19853" s="263" t="s">
        <v>2228</v>
      </c>
      <c r="C19853" s="264" t="s">
        <v>138</v>
      </c>
      <c r="D19853" s="74" t="str">
        <f t="shared" si="621"/>
        <v>set/2020</v>
      </c>
      <c r="E19853" s="332">
        <v>44084</v>
      </c>
      <c r="F19853" s="285">
        <v>58679</v>
      </c>
      <c r="G19853" s="285" t="s">
        <v>2229</v>
      </c>
      <c r="H19853" s="268" t="s">
        <v>5306</v>
      </c>
      <c r="I19853" s="268" t="s">
        <v>2188</v>
      </c>
      <c r="J19853" s="336">
        <v>-1462.91</v>
      </c>
      <c r="K19853" s="83" t="str">
        <f>IFERROR(IFERROR(VLOOKUP(I19853,'DE-PARA'!B:D,3,0),VLOOKUP(I19853,'DE-PARA'!C:D,2,0)),"NÃO ENCONTRADO")</f>
        <v>Materiais</v>
      </c>
      <c r="L19853" s="50" t="str">
        <f>VLOOKUP(K19853,'Base -Receita-Despesa'!$B:$AS,1,FALSE)</f>
        <v>Materiais</v>
      </c>
    </row>
    <row r="19854" spans="1:12" x14ac:dyDescent="0.3">
      <c r="A19854" s="82" t="str">
        <f t="shared" si="620"/>
        <v>2020</v>
      </c>
      <c r="B19854" s="263" t="s">
        <v>2228</v>
      </c>
      <c r="C19854" s="264" t="s">
        <v>138</v>
      </c>
      <c r="D19854" s="74" t="str">
        <f t="shared" si="621"/>
        <v>set/2020</v>
      </c>
      <c r="E19854" s="332">
        <v>44084</v>
      </c>
      <c r="F19854" s="285">
        <v>2404</v>
      </c>
      <c r="G19854" s="285" t="s">
        <v>2229</v>
      </c>
      <c r="H19854" s="268" t="s">
        <v>5456</v>
      </c>
      <c r="I19854" s="268" t="s">
        <v>200</v>
      </c>
      <c r="J19854" s="336">
        <v>-9263.5</v>
      </c>
      <c r="K19854" s="83" t="str">
        <f>IFERROR(IFERROR(VLOOKUP(I19854,'DE-PARA'!B:D,3,0),VLOOKUP(I19854,'DE-PARA'!C:D,2,0)),"NÃO ENCONTRADO")</f>
        <v>Serviços</v>
      </c>
      <c r="L19854" s="50" t="str">
        <f>VLOOKUP(K19854,'Base -Receita-Despesa'!$B:$AS,1,FALSE)</f>
        <v>Serviços</v>
      </c>
    </row>
    <row r="19855" spans="1:12" x14ac:dyDescent="0.3">
      <c r="A19855" s="82" t="str">
        <f t="shared" si="620"/>
        <v>2020</v>
      </c>
      <c r="B19855" s="263" t="s">
        <v>2228</v>
      </c>
      <c r="C19855" s="264" t="s">
        <v>138</v>
      </c>
      <c r="D19855" s="74" t="str">
        <f t="shared" si="621"/>
        <v>set/2020</v>
      </c>
      <c r="E19855" s="332">
        <v>44084</v>
      </c>
      <c r="F19855" s="285">
        <v>2442</v>
      </c>
      <c r="G19855" s="285" t="s">
        <v>2229</v>
      </c>
      <c r="H19855" s="268" t="s">
        <v>5456</v>
      </c>
      <c r="I19855" s="268" t="s">
        <v>200</v>
      </c>
      <c r="J19855" s="336">
        <v>-17300</v>
      </c>
      <c r="K19855" s="83" t="str">
        <f>IFERROR(IFERROR(VLOOKUP(I19855,'DE-PARA'!B:D,3,0),VLOOKUP(I19855,'DE-PARA'!C:D,2,0)),"NÃO ENCONTRADO")</f>
        <v>Serviços</v>
      </c>
      <c r="L19855" s="50" t="str">
        <f>VLOOKUP(K19855,'Base -Receita-Despesa'!$B:$AS,1,FALSE)</f>
        <v>Serviços</v>
      </c>
    </row>
    <row r="19856" spans="1:12" x14ac:dyDescent="0.3">
      <c r="A19856" s="82" t="str">
        <f t="shared" si="620"/>
        <v>2020</v>
      </c>
      <c r="B19856" s="263" t="s">
        <v>2228</v>
      </c>
      <c r="C19856" s="264" t="s">
        <v>138</v>
      </c>
      <c r="D19856" s="74" t="str">
        <f t="shared" si="621"/>
        <v>set/2020</v>
      </c>
      <c r="E19856" s="332">
        <v>44084</v>
      </c>
      <c r="F19856" s="285">
        <v>2441</v>
      </c>
      <c r="G19856" s="285" t="s">
        <v>2229</v>
      </c>
      <c r="H19856" s="268" t="s">
        <v>5456</v>
      </c>
      <c r="I19856" s="268" t="s">
        <v>200</v>
      </c>
      <c r="J19856" s="336">
        <v>-11533.33</v>
      </c>
      <c r="K19856" s="83" t="str">
        <f>IFERROR(IFERROR(VLOOKUP(I19856,'DE-PARA'!B:D,3,0),VLOOKUP(I19856,'DE-PARA'!C:D,2,0)),"NÃO ENCONTRADO")</f>
        <v>Serviços</v>
      </c>
      <c r="L19856" s="50" t="str">
        <f>VLOOKUP(K19856,'Base -Receita-Despesa'!$B:$AS,1,FALSE)</f>
        <v>Serviços</v>
      </c>
    </row>
    <row r="19857" spans="1:12" x14ac:dyDescent="0.3">
      <c r="A19857" s="82" t="str">
        <f t="shared" si="620"/>
        <v>2020</v>
      </c>
      <c r="B19857" s="263" t="s">
        <v>2228</v>
      </c>
      <c r="C19857" s="264" t="s">
        <v>138</v>
      </c>
      <c r="D19857" s="74" t="str">
        <f t="shared" si="621"/>
        <v>set/2020</v>
      </c>
      <c r="E19857" s="332">
        <v>44084</v>
      </c>
      <c r="F19857" s="285">
        <v>5374</v>
      </c>
      <c r="G19857" s="285" t="s">
        <v>2229</v>
      </c>
      <c r="H19857" s="268" t="s">
        <v>4441</v>
      </c>
      <c r="I19857" s="268" t="s">
        <v>2189</v>
      </c>
      <c r="J19857" s="337">
        <v>-486</v>
      </c>
      <c r="K19857" s="83" t="str">
        <f>IFERROR(IFERROR(VLOOKUP(I19857,'DE-PARA'!B:D,3,0),VLOOKUP(I19857,'DE-PARA'!C:D,2,0)),"NÃO ENCONTRADO")</f>
        <v>Materiais</v>
      </c>
      <c r="L19857" s="50" t="str">
        <f>VLOOKUP(K19857,'Base -Receita-Despesa'!$B:$AS,1,FALSE)</f>
        <v>Materiais</v>
      </c>
    </row>
    <row r="19858" spans="1:12" x14ac:dyDescent="0.3">
      <c r="A19858" s="82" t="str">
        <f t="shared" si="620"/>
        <v>2020</v>
      </c>
      <c r="B19858" s="263" t="s">
        <v>2228</v>
      </c>
      <c r="C19858" s="264" t="s">
        <v>138</v>
      </c>
      <c r="D19858" s="74" t="str">
        <f t="shared" si="621"/>
        <v>set/2020</v>
      </c>
      <c r="E19858" s="332">
        <v>44084</v>
      </c>
      <c r="F19858" s="285">
        <v>5334</v>
      </c>
      <c r="G19858" s="285" t="s">
        <v>2229</v>
      </c>
      <c r="H19858" s="268" t="s">
        <v>4441</v>
      </c>
      <c r="I19858" s="268" t="s">
        <v>2182</v>
      </c>
      <c r="J19858" s="336">
        <v>-1208.98</v>
      </c>
      <c r="K19858" s="83" t="str">
        <f>IFERROR(IFERROR(VLOOKUP(I19858,'DE-PARA'!B:D,3,0),VLOOKUP(I19858,'DE-PARA'!C:D,2,0)),"NÃO ENCONTRADO")</f>
        <v>Materiais</v>
      </c>
      <c r="L19858" s="50" t="str">
        <f>VLOOKUP(K19858,'Base -Receita-Despesa'!$B:$AS,1,FALSE)</f>
        <v>Materiais</v>
      </c>
    </row>
    <row r="19859" spans="1:12" x14ac:dyDescent="0.3">
      <c r="A19859" s="82" t="str">
        <f t="shared" si="620"/>
        <v>2020</v>
      </c>
      <c r="B19859" s="263" t="s">
        <v>2228</v>
      </c>
      <c r="C19859" s="264" t="s">
        <v>138</v>
      </c>
      <c r="D19859" s="74" t="str">
        <f t="shared" si="621"/>
        <v>set/2020</v>
      </c>
      <c r="E19859" s="332">
        <v>44084</v>
      </c>
      <c r="F19859" s="285">
        <v>5375</v>
      </c>
      <c r="G19859" s="285" t="s">
        <v>2229</v>
      </c>
      <c r="H19859" s="268" t="s">
        <v>4441</v>
      </c>
      <c r="I19859" s="268" t="s">
        <v>2181</v>
      </c>
      <c r="J19859" s="337">
        <v>-179</v>
      </c>
      <c r="K19859" s="83" t="str">
        <f>IFERROR(IFERROR(VLOOKUP(I19859,'DE-PARA'!B:D,3,0),VLOOKUP(I19859,'DE-PARA'!C:D,2,0)),"NÃO ENCONTRADO")</f>
        <v>Materiais</v>
      </c>
      <c r="L19859" s="50" t="str">
        <f>VLOOKUP(K19859,'Base -Receita-Despesa'!$B:$AS,1,FALSE)</f>
        <v>Materiais</v>
      </c>
    </row>
    <row r="19860" spans="1:12" x14ac:dyDescent="0.3">
      <c r="A19860" s="82" t="str">
        <f t="shared" si="620"/>
        <v>2020</v>
      </c>
      <c r="B19860" s="263" t="s">
        <v>2228</v>
      </c>
      <c r="C19860" s="264" t="s">
        <v>138</v>
      </c>
      <c r="D19860" s="74" t="str">
        <f t="shared" si="621"/>
        <v>set/2020</v>
      </c>
      <c r="E19860" s="332">
        <v>44084</v>
      </c>
      <c r="F19860" s="285">
        <v>5396</v>
      </c>
      <c r="G19860" s="285" t="s">
        <v>2229</v>
      </c>
      <c r="H19860" s="268" t="s">
        <v>4441</v>
      </c>
      <c r="I19860" s="268" t="s">
        <v>2189</v>
      </c>
      <c r="J19860" s="337">
        <v>-79.8</v>
      </c>
      <c r="K19860" s="83" t="str">
        <f>IFERROR(IFERROR(VLOOKUP(I19860,'DE-PARA'!B:D,3,0),VLOOKUP(I19860,'DE-PARA'!C:D,2,0)),"NÃO ENCONTRADO")</f>
        <v>Materiais</v>
      </c>
      <c r="L19860" s="50" t="str">
        <f>VLOOKUP(K19860,'Base -Receita-Despesa'!$B:$AS,1,FALSE)</f>
        <v>Materiais</v>
      </c>
    </row>
    <row r="19861" spans="1:12" x14ac:dyDescent="0.3">
      <c r="A19861" s="82" t="str">
        <f t="shared" si="620"/>
        <v>2020</v>
      </c>
      <c r="B19861" s="263" t="s">
        <v>2228</v>
      </c>
      <c r="C19861" s="264" t="s">
        <v>138</v>
      </c>
      <c r="D19861" s="74" t="str">
        <f t="shared" si="621"/>
        <v>set/2020</v>
      </c>
      <c r="E19861" s="332">
        <v>44084</v>
      </c>
      <c r="F19861" s="285" t="s">
        <v>1261</v>
      </c>
      <c r="G19861" s="285" t="s">
        <v>2229</v>
      </c>
      <c r="H19861" s="268" t="s">
        <v>879</v>
      </c>
      <c r="I19861" s="268" t="s">
        <v>135</v>
      </c>
      <c r="J19861" s="337">
        <v>-10</v>
      </c>
      <c r="K19861" s="83" t="str">
        <f>IFERROR(IFERROR(VLOOKUP(I19861,'DE-PARA'!B:D,3,0),VLOOKUP(I19861,'DE-PARA'!C:D,2,0)),"NÃO ENCONTRADO")</f>
        <v>Outras Saídas</v>
      </c>
      <c r="L19861" s="50" t="str">
        <f>VLOOKUP(K19861,'Base -Receita-Despesa'!$B:$AS,1,FALSE)</f>
        <v>Outras Saídas</v>
      </c>
    </row>
    <row r="19862" spans="1:12" x14ac:dyDescent="0.3">
      <c r="A19862" s="82" t="str">
        <f t="shared" si="620"/>
        <v>2020</v>
      </c>
      <c r="B19862" s="263" t="s">
        <v>2228</v>
      </c>
      <c r="C19862" s="264" t="s">
        <v>138</v>
      </c>
      <c r="D19862" s="74" t="str">
        <f t="shared" si="621"/>
        <v>set/2020</v>
      </c>
      <c r="E19862" s="332">
        <v>44084</v>
      </c>
      <c r="F19862" s="285" t="s">
        <v>1261</v>
      </c>
      <c r="G19862" s="285" t="s">
        <v>2229</v>
      </c>
      <c r="H19862" s="268" t="s">
        <v>879</v>
      </c>
      <c r="I19862" s="268" t="s">
        <v>135</v>
      </c>
      <c r="J19862" s="337">
        <v>-10</v>
      </c>
      <c r="K19862" s="83" t="str">
        <f>IFERROR(IFERROR(VLOOKUP(I19862,'DE-PARA'!B:D,3,0),VLOOKUP(I19862,'DE-PARA'!C:D,2,0)),"NÃO ENCONTRADO")</f>
        <v>Outras Saídas</v>
      </c>
      <c r="L19862" s="50" t="str">
        <f>VLOOKUP(K19862,'Base -Receita-Despesa'!$B:$AS,1,FALSE)</f>
        <v>Outras Saídas</v>
      </c>
    </row>
    <row r="19863" spans="1:12" x14ac:dyDescent="0.3">
      <c r="A19863" s="82" t="str">
        <f t="shared" si="620"/>
        <v>2020</v>
      </c>
      <c r="B19863" s="263" t="s">
        <v>2228</v>
      </c>
      <c r="C19863" s="264" t="s">
        <v>138</v>
      </c>
      <c r="D19863" s="74" t="str">
        <f t="shared" si="621"/>
        <v>set/2020</v>
      </c>
      <c r="E19863" s="332">
        <v>44084</v>
      </c>
      <c r="F19863" s="285" t="s">
        <v>1261</v>
      </c>
      <c r="G19863" s="285" t="s">
        <v>2229</v>
      </c>
      <c r="H19863" s="268" t="s">
        <v>879</v>
      </c>
      <c r="I19863" s="268" t="s">
        <v>135</v>
      </c>
      <c r="J19863" s="337">
        <v>-10</v>
      </c>
      <c r="K19863" s="83" t="str">
        <f>IFERROR(IFERROR(VLOOKUP(I19863,'DE-PARA'!B:D,3,0),VLOOKUP(I19863,'DE-PARA'!C:D,2,0)),"NÃO ENCONTRADO")</f>
        <v>Outras Saídas</v>
      </c>
      <c r="L19863" s="50" t="str">
        <f>VLOOKUP(K19863,'Base -Receita-Despesa'!$B:$AS,1,FALSE)</f>
        <v>Outras Saídas</v>
      </c>
    </row>
    <row r="19864" spans="1:12" x14ac:dyDescent="0.3">
      <c r="A19864" s="82" t="str">
        <f t="shared" si="620"/>
        <v>2020</v>
      </c>
      <c r="B19864" s="263" t="s">
        <v>2228</v>
      </c>
      <c r="C19864" s="264" t="s">
        <v>138</v>
      </c>
      <c r="D19864" s="74" t="str">
        <f t="shared" si="621"/>
        <v>set/2020</v>
      </c>
      <c r="E19864" s="332">
        <v>44084</v>
      </c>
      <c r="F19864" s="285" t="s">
        <v>1261</v>
      </c>
      <c r="G19864" s="285" t="s">
        <v>2229</v>
      </c>
      <c r="H19864" s="268" t="s">
        <v>879</v>
      </c>
      <c r="I19864" s="268" t="s">
        <v>135</v>
      </c>
      <c r="J19864" s="337">
        <v>-10</v>
      </c>
      <c r="K19864" s="83" t="str">
        <f>IFERROR(IFERROR(VLOOKUP(I19864,'DE-PARA'!B:D,3,0),VLOOKUP(I19864,'DE-PARA'!C:D,2,0)),"NÃO ENCONTRADO")</f>
        <v>Outras Saídas</v>
      </c>
      <c r="L19864" s="50" t="str">
        <f>VLOOKUP(K19864,'Base -Receita-Despesa'!$B:$AS,1,FALSE)</f>
        <v>Outras Saídas</v>
      </c>
    </row>
    <row r="19865" spans="1:12" x14ac:dyDescent="0.3">
      <c r="A19865" s="82" t="str">
        <f t="shared" si="620"/>
        <v>2020</v>
      </c>
      <c r="B19865" s="263" t="s">
        <v>2228</v>
      </c>
      <c r="C19865" s="264" t="s">
        <v>138</v>
      </c>
      <c r="D19865" s="74" t="str">
        <f t="shared" si="621"/>
        <v>set/2020</v>
      </c>
      <c r="E19865" s="332">
        <v>44084</v>
      </c>
      <c r="F19865" s="285" t="s">
        <v>1070</v>
      </c>
      <c r="G19865" s="285" t="s">
        <v>2229</v>
      </c>
      <c r="H19865" s="268" t="s">
        <v>1071</v>
      </c>
      <c r="I19865" s="268" t="s">
        <v>2237</v>
      </c>
      <c r="J19865" s="336">
        <v>47106.14</v>
      </c>
      <c r="K19865" s="83" t="str">
        <f>IFERROR(IFERROR(VLOOKUP(I19865,'DE-PARA'!B:D,3,0),VLOOKUP(I19865,'DE-PARA'!C:D,2,0)),"NÃO ENCONTRADO")</f>
        <v>Entrada Conta Aplicação (+)</v>
      </c>
      <c r="L19865" s="50" t="str">
        <f>VLOOKUP(K19865,'Base -Receita-Despesa'!$B:$AS,1,FALSE)</f>
        <v>ENTRADA CONTA APLICAÇÃO (+)</v>
      </c>
    </row>
    <row r="19866" spans="1:12" x14ac:dyDescent="0.3">
      <c r="A19866" s="82" t="str">
        <f t="shared" si="620"/>
        <v>2020</v>
      </c>
      <c r="B19866" s="263" t="s">
        <v>2228</v>
      </c>
      <c r="C19866" s="264" t="s">
        <v>138</v>
      </c>
      <c r="D19866" s="74" t="str">
        <f t="shared" si="621"/>
        <v>set/2020</v>
      </c>
      <c r="E19866" s="332">
        <v>44085</v>
      </c>
      <c r="F19866" s="285">
        <v>2358</v>
      </c>
      <c r="G19866" s="285" t="s">
        <v>2229</v>
      </c>
      <c r="H19866" s="268" t="s">
        <v>5133</v>
      </c>
      <c r="I19866" s="268" t="s">
        <v>145</v>
      </c>
      <c r="J19866" s="336">
        <v>-3500</v>
      </c>
      <c r="K19866" s="83" t="str">
        <f>IFERROR(IFERROR(VLOOKUP(I19866,'DE-PARA'!B:D,3,0),VLOOKUP(I19866,'DE-PARA'!C:D,2,0)),"NÃO ENCONTRADO")</f>
        <v>Serviços</v>
      </c>
      <c r="L19866" s="50" t="str">
        <f>VLOOKUP(K19866,'Base -Receita-Despesa'!$B:$AS,1,FALSE)</f>
        <v>Serviços</v>
      </c>
    </row>
    <row r="19867" spans="1:12" x14ac:dyDescent="0.3">
      <c r="A19867" s="82" t="str">
        <f t="shared" si="620"/>
        <v>2020</v>
      </c>
      <c r="B19867" s="351" t="s">
        <v>2228</v>
      </c>
      <c r="C19867" s="352" t="s">
        <v>138</v>
      </c>
      <c r="D19867" s="353" t="str">
        <f t="shared" si="621"/>
        <v>set/2020</v>
      </c>
      <c r="E19867" s="354">
        <v>44085</v>
      </c>
      <c r="F19867" s="355" t="s">
        <v>5127</v>
      </c>
      <c r="G19867" s="355" t="s">
        <v>2229</v>
      </c>
      <c r="H19867" s="356" t="s">
        <v>2251</v>
      </c>
      <c r="I19867" s="356" t="s">
        <v>126</v>
      </c>
      <c r="J19867" s="357">
        <v>-400000</v>
      </c>
      <c r="K19867" s="83" t="str">
        <f>IFERROR(IFERROR(VLOOKUP(I19867,'DE-PARA'!B:D,3,0),VLOOKUP(I19867,'DE-PARA'!C:D,2,0)),"NÃO ENCONTRADO")</f>
        <v>TEV – Transferências Entre Contas (Entradas)</v>
      </c>
      <c r="L19867" s="50" t="str">
        <f>VLOOKUP(K19867,'Base -Receita-Despesa'!$B:$AS,1,FALSE)</f>
        <v>TEV – Transferências Entre Contas (Entradas)</v>
      </c>
    </row>
    <row r="19868" spans="1:12" x14ac:dyDescent="0.3">
      <c r="A19868" s="82" t="str">
        <f t="shared" si="620"/>
        <v>2020</v>
      </c>
      <c r="B19868" s="263" t="s">
        <v>2228</v>
      </c>
      <c r="C19868" s="264" t="s">
        <v>138</v>
      </c>
      <c r="D19868" s="74" t="str">
        <f t="shared" si="621"/>
        <v>set/2020</v>
      </c>
      <c r="E19868" s="332">
        <v>44085</v>
      </c>
      <c r="F19868" s="285" t="s">
        <v>1261</v>
      </c>
      <c r="G19868" s="285" t="s">
        <v>2229</v>
      </c>
      <c r="H19868" s="268" t="s">
        <v>879</v>
      </c>
      <c r="I19868" s="268" t="s">
        <v>135</v>
      </c>
      <c r="J19868" s="337">
        <v>-10</v>
      </c>
      <c r="K19868" s="83" t="str">
        <f>IFERROR(IFERROR(VLOOKUP(I19868,'DE-PARA'!B:D,3,0),VLOOKUP(I19868,'DE-PARA'!C:D,2,0)),"NÃO ENCONTRADO")</f>
        <v>Outras Saídas</v>
      </c>
      <c r="L19868" s="50" t="str">
        <f>VLOOKUP(K19868,'Base -Receita-Despesa'!$B:$AS,1,FALSE)</f>
        <v>Outras Saídas</v>
      </c>
    </row>
    <row r="19869" spans="1:12" x14ac:dyDescent="0.3">
      <c r="A19869" s="82" t="str">
        <f t="shared" si="620"/>
        <v>2020</v>
      </c>
      <c r="B19869" s="263" t="s">
        <v>2228</v>
      </c>
      <c r="C19869" s="264" t="s">
        <v>138</v>
      </c>
      <c r="D19869" s="74" t="str">
        <f t="shared" si="621"/>
        <v>set/2020</v>
      </c>
      <c r="E19869" s="332">
        <v>44085</v>
      </c>
      <c r="F19869" s="285" t="s">
        <v>1070</v>
      </c>
      <c r="G19869" s="285" t="s">
        <v>2229</v>
      </c>
      <c r="H19869" s="268" t="s">
        <v>1071</v>
      </c>
      <c r="I19869" s="268" t="s">
        <v>2237</v>
      </c>
      <c r="J19869" s="336">
        <v>-403510</v>
      </c>
      <c r="K19869" s="83" t="str">
        <f>IFERROR(IFERROR(VLOOKUP(I19869,'DE-PARA'!B:D,3,0),VLOOKUP(I19869,'DE-PARA'!C:D,2,0)),"NÃO ENCONTRADO")</f>
        <v>Entrada Conta Aplicação (+)</v>
      </c>
      <c r="L19869" s="50" t="str">
        <f>VLOOKUP(K19869,'Base -Receita-Despesa'!$B:$AS,1,FALSE)</f>
        <v>ENTRADA CONTA APLICAÇÃO (+)</v>
      </c>
    </row>
    <row r="19870" spans="1:12" x14ac:dyDescent="0.3">
      <c r="A19870" s="82" t="str">
        <f t="shared" si="620"/>
        <v>2020</v>
      </c>
      <c r="B19870" s="263" t="s">
        <v>2240</v>
      </c>
      <c r="C19870" s="264" t="s">
        <v>138</v>
      </c>
      <c r="D19870" s="74" t="str">
        <f t="shared" si="621"/>
        <v>set/2020</v>
      </c>
      <c r="E19870" s="332">
        <v>44088</v>
      </c>
      <c r="F19870" s="285" t="s">
        <v>5130</v>
      </c>
      <c r="G19870" s="285" t="s">
        <v>2229</v>
      </c>
      <c r="H19870" s="268" t="s">
        <v>72</v>
      </c>
      <c r="I19870" s="268" t="s">
        <v>1064</v>
      </c>
      <c r="J19870" s="336">
        <v>-2000000</v>
      </c>
      <c r="K19870" s="83" t="str">
        <f>IFERROR(IFERROR(VLOOKUP(I19870,'DE-PARA'!B:D,3,0),VLOOKUP(I19870,'DE-PARA'!C:D,2,0)),"NÃO ENCONTRADO")</f>
        <v>Saídas Da C/A Por Regates (-)</v>
      </c>
      <c r="L19870" s="50" t="str">
        <f>VLOOKUP(K19870,'Base -Receita-Despesa'!$B:$AS,1,FALSE)</f>
        <v>SAÍDAS DA C/A POR REGATES (-)</v>
      </c>
    </row>
    <row r="19871" spans="1:12" x14ac:dyDescent="0.3">
      <c r="A19871" s="82" t="str">
        <f t="shared" si="620"/>
        <v>2020</v>
      </c>
      <c r="B19871" s="263" t="s">
        <v>2240</v>
      </c>
      <c r="C19871" s="264" t="s">
        <v>138</v>
      </c>
      <c r="D19871" s="74" t="str">
        <f t="shared" si="621"/>
        <v>set/2020</v>
      </c>
      <c r="E19871" s="332">
        <v>44088</v>
      </c>
      <c r="F19871" s="285" t="s">
        <v>1070</v>
      </c>
      <c r="G19871" s="285" t="s">
        <v>2229</v>
      </c>
      <c r="H19871" s="268" t="s">
        <v>1071</v>
      </c>
      <c r="I19871" s="268" t="s">
        <v>2237</v>
      </c>
      <c r="J19871" s="336">
        <v>1633672.53</v>
      </c>
      <c r="K19871" s="83" t="str">
        <f>IFERROR(IFERROR(VLOOKUP(I19871,'DE-PARA'!B:D,3,0),VLOOKUP(I19871,'DE-PARA'!C:D,2,0)),"NÃO ENCONTRADO")</f>
        <v>Entrada Conta Aplicação (+)</v>
      </c>
      <c r="L19871" s="50" t="str">
        <f>VLOOKUP(K19871,'Base -Receita-Despesa'!$B:$AS,1,FALSE)</f>
        <v>ENTRADA CONTA APLICAÇÃO (+)</v>
      </c>
    </row>
    <row r="19872" spans="1:12" x14ac:dyDescent="0.3">
      <c r="A19872" s="82" t="str">
        <f t="shared" si="620"/>
        <v>2020</v>
      </c>
      <c r="B19872" s="263" t="s">
        <v>2228</v>
      </c>
      <c r="C19872" s="264" t="s">
        <v>138</v>
      </c>
      <c r="D19872" s="74" t="str">
        <f t="shared" si="621"/>
        <v>set/2020</v>
      </c>
      <c r="E19872" s="332">
        <v>44088</v>
      </c>
      <c r="F19872" s="285" t="s">
        <v>5130</v>
      </c>
      <c r="G19872" s="285" t="s">
        <v>2229</v>
      </c>
      <c r="H19872" s="268" t="s">
        <v>72</v>
      </c>
      <c r="I19872" s="268" t="s">
        <v>1064</v>
      </c>
      <c r="J19872" s="336">
        <v>-1000000</v>
      </c>
      <c r="K19872" s="83" t="str">
        <f>IFERROR(IFERROR(VLOOKUP(I19872,'DE-PARA'!B:D,3,0),VLOOKUP(I19872,'DE-PARA'!C:D,2,0)),"NÃO ENCONTRADO")</f>
        <v>Saídas Da C/A Por Regates (-)</v>
      </c>
      <c r="L19872" s="50" t="str">
        <f>VLOOKUP(K19872,'Base -Receita-Despesa'!$B:$AS,1,FALSE)</f>
        <v>SAÍDAS DA C/A POR REGATES (-)</v>
      </c>
    </row>
    <row r="19873" spans="1:12" x14ac:dyDescent="0.3">
      <c r="A19873" s="82" t="str">
        <f t="shared" si="620"/>
        <v>2020</v>
      </c>
      <c r="B19873" s="263" t="s">
        <v>2228</v>
      </c>
      <c r="C19873" s="264" t="s">
        <v>138</v>
      </c>
      <c r="D19873" s="74" t="str">
        <f t="shared" si="621"/>
        <v>set/2020</v>
      </c>
      <c r="E19873" s="332">
        <v>44088</v>
      </c>
      <c r="F19873" s="285">
        <v>40785</v>
      </c>
      <c r="G19873" s="285" t="s">
        <v>2229</v>
      </c>
      <c r="H19873" s="268" t="s">
        <v>5700</v>
      </c>
      <c r="I19873" s="268" t="s">
        <v>2182</v>
      </c>
      <c r="J19873" s="337">
        <v>-309</v>
      </c>
      <c r="K19873" s="83" t="str">
        <f>IFERROR(IFERROR(VLOOKUP(I19873,'DE-PARA'!B:D,3,0),VLOOKUP(I19873,'DE-PARA'!C:D,2,0)),"NÃO ENCONTRADO")</f>
        <v>Materiais</v>
      </c>
      <c r="L19873" s="50" t="str">
        <f>VLOOKUP(K19873,'Base -Receita-Despesa'!$B:$AS,1,FALSE)</f>
        <v>Materiais</v>
      </c>
    </row>
    <row r="19874" spans="1:12" x14ac:dyDescent="0.3">
      <c r="A19874" s="82" t="str">
        <f t="shared" si="620"/>
        <v>2020</v>
      </c>
      <c r="B19874" s="263" t="s">
        <v>2228</v>
      </c>
      <c r="C19874" s="264" t="s">
        <v>138</v>
      </c>
      <c r="D19874" s="74" t="str">
        <f t="shared" si="621"/>
        <v>set/2020</v>
      </c>
      <c r="E19874" s="332">
        <v>44088</v>
      </c>
      <c r="F19874" s="285">
        <v>15062</v>
      </c>
      <c r="G19874" s="285" t="s">
        <v>2229</v>
      </c>
      <c r="H19874" s="268" t="s">
        <v>4468</v>
      </c>
      <c r="I19874" s="268" t="s">
        <v>2183</v>
      </c>
      <c r="J19874" s="336">
        <v>-1055.5</v>
      </c>
      <c r="K19874" s="83" t="str">
        <f>IFERROR(IFERROR(VLOOKUP(I19874,'DE-PARA'!B:D,3,0),VLOOKUP(I19874,'DE-PARA'!C:D,2,0)),"NÃO ENCONTRADO")</f>
        <v>Materiais</v>
      </c>
      <c r="L19874" s="50" t="str">
        <f>VLOOKUP(K19874,'Base -Receita-Despesa'!$B:$AS,1,FALSE)</f>
        <v>Materiais</v>
      </c>
    </row>
    <row r="19875" spans="1:12" x14ac:dyDescent="0.3">
      <c r="A19875" s="82" t="str">
        <f t="shared" si="620"/>
        <v>2020</v>
      </c>
      <c r="B19875" s="263" t="s">
        <v>2228</v>
      </c>
      <c r="C19875" s="264" t="s">
        <v>138</v>
      </c>
      <c r="D19875" s="74" t="str">
        <f t="shared" si="621"/>
        <v>set/2020</v>
      </c>
      <c r="E19875" s="332">
        <v>44088</v>
      </c>
      <c r="F19875" s="285">
        <v>15105</v>
      </c>
      <c r="G19875" s="285" t="s">
        <v>2229</v>
      </c>
      <c r="H19875" s="268" t="s">
        <v>4468</v>
      </c>
      <c r="I19875" s="268" t="s">
        <v>2183</v>
      </c>
      <c r="J19875" s="336">
        <v>-1440</v>
      </c>
      <c r="K19875" s="83" t="str">
        <f>IFERROR(IFERROR(VLOOKUP(I19875,'DE-PARA'!B:D,3,0),VLOOKUP(I19875,'DE-PARA'!C:D,2,0)),"NÃO ENCONTRADO")</f>
        <v>Materiais</v>
      </c>
      <c r="L19875" s="50" t="str">
        <f>VLOOKUP(K19875,'Base -Receita-Despesa'!$B:$AS,1,FALSE)</f>
        <v>Materiais</v>
      </c>
    </row>
    <row r="19876" spans="1:12" x14ac:dyDescent="0.3">
      <c r="A19876" s="82" t="str">
        <f t="shared" si="620"/>
        <v>2020</v>
      </c>
      <c r="B19876" s="263" t="s">
        <v>2228</v>
      </c>
      <c r="C19876" s="264" t="s">
        <v>138</v>
      </c>
      <c r="D19876" s="74" t="str">
        <f t="shared" si="621"/>
        <v>set/2020</v>
      </c>
      <c r="E19876" s="332">
        <v>44088</v>
      </c>
      <c r="F19876" s="285">
        <v>83296</v>
      </c>
      <c r="G19876" s="285" t="s">
        <v>2229</v>
      </c>
      <c r="H19876" s="268" t="s">
        <v>5878</v>
      </c>
      <c r="I19876" s="268" t="s">
        <v>2181</v>
      </c>
      <c r="J19876" s="336">
        <v>-2149.77</v>
      </c>
      <c r="K19876" s="83" t="str">
        <f>IFERROR(IFERROR(VLOOKUP(I19876,'DE-PARA'!B:D,3,0),VLOOKUP(I19876,'DE-PARA'!C:D,2,0)),"NÃO ENCONTRADO")</f>
        <v>Materiais</v>
      </c>
      <c r="L19876" s="50" t="str">
        <f>VLOOKUP(K19876,'Base -Receita-Despesa'!$B:$AS,1,FALSE)</f>
        <v>Materiais</v>
      </c>
    </row>
    <row r="19877" spans="1:12" x14ac:dyDescent="0.3">
      <c r="A19877" s="82" t="str">
        <f t="shared" si="620"/>
        <v>2020</v>
      </c>
      <c r="B19877" s="263" t="s">
        <v>2228</v>
      </c>
      <c r="C19877" s="264" t="s">
        <v>138</v>
      </c>
      <c r="D19877" s="74" t="str">
        <f t="shared" si="621"/>
        <v>set/2020</v>
      </c>
      <c r="E19877" s="332">
        <v>44088</v>
      </c>
      <c r="F19877" s="285">
        <v>401894</v>
      </c>
      <c r="G19877" s="285" t="s">
        <v>2229</v>
      </c>
      <c r="H19877" s="268" t="s">
        <v>4707</v>
      </c>
      <c r="I19877" s="268" t="s">
        <v>2188</v>
      </c>
      <c r="J19877" s="337">
        <v>-881.28</v>
      </c>
      <c r="K19877" s="83" t="str">
        <f>IFERROR(IFERROR(VLOOKUP(I19877,'DE-PARA'!B:D,3,0),VLOOKUP(I19877,'DE-PARA'!C:D,2,0)),"NÃO ENCONTRADO")</f>
        <v>Materiais</v>
      </c>
      <c r="L19877" s="50" t="str">
        <f>VLOOKUP(K19877,'Base -Receita-Despesa'!$B:$AS,1,FALSE)</f>
        <v>Materiais</v>
      </c>
    </row>
    <row r="19878" spans="1:12" x14ac:dyDescent="0.3">
      <c r="A19878" s="82" t="str">
        <f t="shared" si="620"/>
        <v>2020</v>
      </c>
      <c r="B19878" s="263" t="s">
        <v>2228</v>
      </c>
      <c r="C19878" s="264" t="s">
        <v>138</v>
      </c>
      <c r="D19878" s="74" t="str">
        <f t="shared" si="621"/>
        <v>set/2020</v>
      </c>
      <c r="E19878" s="332">
        <v>44088</v>
      </c>
      <c r="F19878" s="285">
        <v>22548</v>
      </c>
      <c r="G19878" s="285" t="s">
        <v>2229</v>
      </c>
      <c r="H19878" s="268" t="s">
        <v>2401</v>
      </c>
      <c r="I19878" s="268" t="s">
        <v>2182</v>
      </c>
      <c r="J19878" s="337">
        <v>-910</v>
      </c>
      <c r="K19878" s="83" t="str">
        <f>IFERROR(IFERROR(VLOOKUP(I19878,'DE-PARA'!B:D,3,0),VLOOKUP(I19878,'DE-PARA'!C:D,2,0)),"NÃO ENCONTRADO")</f>
        <v>Materiais</v>
      </c>
      <c r="L19878" s="50" t="str">
        <f>VLOOKUP(K19878,'Base -Receita-Despesa'!$B:$AS,1,FALSE)</f>
        <v>Materiais</v>
      </c>
    </row>
    <row r="19879" spans="1:12" x14ac:dyDescent="0.3">
      <c r="A19879" s="82" t="str">
        <f t="shared" si="620"/>
        <v>2020</v>
      </c>
      <c r="B19879" s="263" t="s">
        <v>2228</v>
      </c>
      <c r="C19879" s="264" t="s">
        <v>138</v>
      </c>
      <c r="D19879" s="74" t="str">
        <f t="shared" si="621"/>
        <v>set/2020</v>
      </c>
      <c r="E19879" s="332">
        <v>44088</v>
      </c>
      <c r="F19879" s="285">
        <v>128506</v>
      </c>
      <c r="G19879" s="285" t="s">
        <v>2229</v>
      </c>
      <c r="H19879" s="268" t="s">
        <v>528</v>
      </c>
      <c r="I19879" s="268" t="s">
        <v>2182</v>
      </c>
      <c r="J19879" s="336">
        <v>-1950</v>
      </c>
      <c r="K19879" s="83" t="str">
        <f>IFERROR(IFERROR(VLOOKUP(I19879,'DE-PARA'!B:D,3,0),VLOOKUP(I19879,'DE-PARA'!C:D,2,0)),"NÃO ENCONTRADO")</f>
        <v>Materiais</v>
      </c>
      <c r="L19879" s="50" t="str">
        <f>VLOOKUP(K19879,'Base -Receita-Despesa'!$B:$AS,1,FALSE)</f>
        <v>Materiais</v>
      </c>
    </row>
    <row r="19880" spans="1:12" x14ac:dyDescent="0.3">
      <c r="A19880" s="82" t="str">
        <f t="shared" si="620"/>
        <v>2020</v>
      </c>
      <c r="B19880" s="263" t="s">
        <v>2228</v>
      </c>
      <c r="C19880" s="264" t="s">
        <v>138</v>
      </c>
      <c r="D19880" s="74" t="str">
        <f t="shared" si="621"/>
        <v>set/2020</v>
      </c>
      <c r="E19880" s="332">
        <v>44088</v>
      </c>
      <c r="F19880" s="285" t="s">
        <v>1070</v>
      </c>
      <c r="G19880" s="285" t="s">
        <v>2229</v>
      </c>
      <c r="H19880" s="268" t="s">
        <v>1071</v>
      </c>
      <c r="I19880" s="268" t="s">
        <v>2237</v>
      </c>
      <c r="J19880" s="336">
        <v>1008695.55</v>
      </c>
      <c r="K19880" s="83" t="str">
        <f>IFERROR(IFERROR(VLOOKUP(I19880,'DE-PARA'!B:D,3,0),VLOOKUP(I19880,'DE-PARA'!C:D,2,0)),"NÃO ENCONTRADO")</f>
        <v>Entrada Conta Aplicação (+)</v>
      </c>
      <c r="L19880" s="50" t="str">
        <f>VLOOKUP(K19880,'Base -Receita-Despesa'!$B:$AS,1,FALSE)</f>
        <v>ENTRADA CONTA APLICAÇÃO (+)</v>
      </c>
    </row>
    <row r="19881" spans="1:12" x14ac:dyDescent="0.3">
      <c r="A19881" s="82" t="str">
        <f t="shared" si="620"/>
        <v>2020</v>
      </c>
      <c r="B19881" s="263" t="s">
        <v>2240</v>
      </c>
      <c r="C19881" s="264" t="s">
        <v>138</v>
      </c>
      <c r="D19881" s="74" t="str">
        <f t="shared" si="621"/>
        <v>set/2020</v>
      </c>
      <c r="E19881" s="332">
        <v>44089</v>
      </c>
      <c r="F19881" s="285" t="s">
        <v>161</v>
      </c>
      <c r="G19881" s="285" t="s">
        <v>2229</v>
      </c>
      <c r="H19881" s="268" t="s">
        <v>161</v>
      </c>
      <c r="I19881" s="268" t="s">
        <v>2168</v>
      </c>
      <c r="J19881" s="336">
        <v>1618989.97</v>
      </c>
      <c r="K19881" s="83" t="str">
        <f>IFERROR(IFERROR(VLOOKUP(I19881,'DE-PARA'!B:D,3,0),VLOOKUP(I19881,'DE-PARA'!C:D,2,0)),"NÃO ENCONTRADO")</f>
        <v>Repasses Contrato de Gestão</v>
      </c>
      <c r="L19881" s="50" t="str">
        <f>VLOOKUP(K19881,'Base -Receita-Despesa'!$B:$AS,1,FALSE)</f>
        <v>Repasses Contrato de Gestão</v>
      </c>
    </row>
    <row r="19882" spans="1:12" x14ac:dyDescent="0.3">
      <c r="A19882" s="82" t="str">
        <f t="shared" ref="A19882:A19945" si="622">IF(K19882="NÃO ENCONTRADO",0,RIGHT(D19882,4))</f>
        <v>2020</v>
      </c>
      <c r="B19882" s="263" t="s">
        <v>2240</v>
      </c>
      <c r="C19882" s="264" t="s">
        <v>138</v>
      </c>
      <c r="D19882" s="74" t="str">
        <f t="shared" si="621"/>
        <v>set/2020</v>
      </c>
      <c r="E19882" s="332">
        <v>44089</v>
      </c>
      <c r="F19882" s="285" t="s">
        <v>161</v>
      </c>
      <c r="G19882" s="285" t="s">
        <v>2229</v>
      </c>
      <c r="H19882" s="268" t="s">
        <v>161</v>
      </c>
      <c r="I19882" s="268" t="s">
        <v>2168</v>
      </c>
      <c r="J19882" s="336">
        <v>54997.59</v>
      </c>
      <c r="K19882" s="83" t="str">
        <f>IFERROR(IFERROR(VLOOKUP(I19882,'DE-PARA'!B:D,3,0),VLOOKUP(I19882,'DE-PARA'!C:D,2,0)),"NÃO ENCONTRADO")</f>
        <v>Repasses Contrato de Gestão</v>
      </c>
      <c r="L19882" s="50" t="str">
        <f>VLOOKUP(K19882,'Base -Receita-Despesa'!$B:$AS,1,FALSE)</f>
        <v>Repasses Contrato de Gestão</v>
      </c>
    </row>
    <row r="19883" spans="1:12" x14ac:dyDescent="0.3">
      <c r="A19883" s="82" t="str">
        <f t="shared" si="622"/>
        <v>2020</v>
      </c>
      <c r="B19883" s="365" t="s">
        <v>2240</v>
      </c>
      <c r="C19883" s="366" t="s">
        <v>138</v>
      </c>
      <c r="D19883" s="367" t="str">
        <f t="shared" si="621"/>
        <v>set/2020</v>
      </c>
      <c r="E19883" s="368">
        <v>44089</v>
      </c>
      <c r="F19883" s="369" t="s">
        <v>5127</v>
      </c>
      <c r="G19883" s="369" t="s">
        <v>2229</v>
      </c>
      <c r="H19883" s="370" t="s">
        <v>2251</v>
      </c>
      <c r="I19883" s="370" t="s">
        <v>126</v>
      </c>
      <c r="J19883" s="371">
        <v>-500000</v>
      </c>
      <c r="K19883" s="83" t="str">
        <f>IFERROR(IFERROR(VLOOKUP(I19883,'DE-PARA'!B:D,3,0),VLOOKUP(I19883,'DE-PARA'!C:D,2,0)),"NÃO ENCONTRADO")</f>
        <v>TEV – Transferências Entre Contas (Entradas)</v>
      </c>
      <c r="L19883" s="50" t="str">
        <f>VLOOKUP(K19883,'Base -Receita-Despesa'!$B:$AS,1,FALSE)</f>
        <v>TEV – Transferências Entre Contas (Entradas)</v>
      </c>
    </row>
    <row r="19884" spans="1:12" x14ac:dyDescent="0.3">
      <c r="A19884" s="82" t="str">
        <f t="shared" si="622"/>
        <v>2020</v>
      </c>
      <c r="B19884" s="365" t="s">
        <v>2228</v>
      </c>
      <c r="C19884" s="366" t="s">
        <v>138</v>
      </c>
      <c r="D19884" s="367" t="str">
        <f t="shared" si="621"/>
        <v>set/2020</v>
      </c>
      <c r="E19884" s="368">
        <v>44089</v>
      </c>
      <c r="F19884" s="369" t="s">
        <v>5127</v>
      </c>
      <c r="G19884" s="369" t="s">
        <v>2229</v>
      </c>
      <c r="H19884" s="370" t="s">
        <v>2251</v>
      </c>
      <c r="I19884" s="370" t="s">
        <v>126</v>
      </c>
      <c r="J19884" s="371">
        <v>500000</v>
      </c>
      <c r="K19884" s="83" t="str">
        <f>IFERROR(IFERROR(VLOOKUP(I19884,'DE-PARA'!B:D,3,0),VLOOKUP(I19884,'DE-PARA'!C:D,2,0)),"NÃO ENCONTRADO")</f>
        <v>TEV – Transferências Entre Contas (Entradas)</v>
      </c>
      <c r="L19884" s="50" t="str">
        <f>VLOOKUP(K19884,'Base -Receita-Despesa'!$B:$AS,1,FALSE)</f>
        <v>TEV – Transferências Entre Contas (Entradas)</v>
      </c>
    </row>
    <row r="19885" spans="1:12" x14ac:dyDescent="0.3">
      <c r="A19885" s="82" t="str">
        <f t="shared" si="622"/>
        <v>2020</v>
      </c>
      <c r="B19885" s="351" t="s">
        <v>2228</v>
      </c>
      <c r="C19885" s="352" t="s">
        <v>138</v>
      </c>
      <c r="D19885" s="353" t="str">
        <f t="shared" si="621"/>
        <v>set/2020</v>
      </c>
      <c r="E19885" s="354">
        <v>44089</v>
      </c>
      <c r="F19885" s="355" t="s">
        <v>5127</v>
      </c>
      <c r="G19885" s="355" t="s">
        <v>2229</v>
      </c>
      <c r="H19885" s="356" t="s">
        <v>2251</v>
      </c>
      <c r="I19885" s="356" t="s">
        <v>126</v>
      </c>
      <c r="J19885" s="357">
        <v>400000</v>
      </c>
      <c r="K19885" s="83" t="str">
        <f>IFERROR(IFERROR(VLOOKUP(I19885,'DE-PARA'!B:D,3,0),VLOOKUP(I19885,'DE-PARA'!C:D,2,0)),"NÃO ENCONTRADO")</f>
        <v>TEV – Transferências Entre Contas (Entradas)</v>
      </c>
      <c r="L19885" s="50" t="str">
        <f>VLOOKUP(K19885,'Base -Receita-Despesa'!$B:$AS,1,FALSE)</f>
        <v>TEV – Transferências Entre Contas (Entradas)</v>
      </c>
    </row>
    <row r="19886" spans="1:12" x14ac:dyDescent="0.3">
      <c r="A19886" s="82" t="str">
        <f t="shared" si="622"/>
        <v>2020</v>
      </c>
      <c r="B19886" s="263" t="s">
        <v>2228</v>
      </c>
      <c r="C19886" s="264" t="s">
        <v>138</v>
      </c>
      <c r="D19886" s="74" t="str">
        <f t="shared" si="621"/>
        <v>set/2020</v>
      </c>
      <c r="E19886" s="332">
        <v>44089</v>
      </c>
      <c r="F19886" s="285" t="s">
        <v>5879</v>
      </c>
      <c r="G19886" s="285" t="s">
        <v>2229</v>
      </c>
      <c r="H19886" s="268" t="s">
        <v>5115</v>
      </c>
      <c r="I19886" s="268" t="s">
        <v>118</v>
      </c>
      <c r="J19886" s="336">
        <v>-5351.36</v>
      </c>
      <c r="K19886" s="83" t="str">
        <f>IFERROR(IFERROR(VLOOKUP(I19886,'DE-PARA'!B:D,3,0),VLOOKUP(I19886,'DE-PARA'!C:D,2,0)),"NÃO ENCONTRADO")</f>
        <v>Serviços</v>
      </c>
      <c r="L19886" s="50" t="str">
        <f>VLOOKUP(K19886,'Base -Receita-Despesa'!$B:$AS,1,FALSE)</f>
        <v>Serviços</v>
      </c>
    </row>
    <row r="19887" spans="1:12" x14ac:dyDescent="0.3">
      <c r="A19887" s="82" t="str">
        <f t="shared" si="622"/>
        <v>2020</v>
      </c>
      <c r="B19887" s="263" t="s">
        <v>2228</v>
      </c>
      <c r="C19887" s="264" t="s">
        <v>138</v>
      </c>
      <c r="D19887" s="74" t="str">
        <f t="shared" si="621"/>
        <v>set/2020</v>
      </c>
      <c r="E19887" s="332">
        <v>44089</v>
      </c>
      <c r="F19887" s="285">
        <v>22590</v>
      </c>
      <c r="G19887" s="285" t="s">
        <v>2229</v>
      </c>
      <c r="H19887" s="268" t="s">
        <v>2401</v>
      </c>
      <c r="I19887" s="268" t="s">
        <v>2181</v>
      </c>
      <c r="J19887" s="337">
        <v>-578</v>
      </c>
      <c r="K19887" s="83" t="str">
        <f>IFERROR(IFERROR(VLOOKUP(I19887,'DE-PARA'!B:D,3,0),VLOOKUP(I19887,'DE-PARA'!C:D,2,0)),"NÃO ENCONTRADO")</f>
        <v>Materiais</v>
      </c>
      <c r="L19887" s="50" t="str">
        <f>VLOOKUP(K19887,'Base -Receita-Despesa'!$B:$AS,1,FALSE)</f>
        <v>Materiais</v>
      </c>
    </row>
    <row r="19888" spans="1:12" x14ac:dyDescent="0.3">
      <c r="A19888" s="82" t="str">
        <f t="shared" si="622"/>
        <v>2020</v>
      </c>
      <c r="B19888" s="263" t="s">
        <v>2228</v>
      </c>
      <c r="C19888" s="264" t="s">
        <v>138</v>
      </c>
      <c r="D19888" s="74" t="str">
        <f t="shared" si="621"/>
        <v>set/2020</v>
      </c>
      <c r="E19888" s="332">
        <v>44089</v>
      </c>
      <c r="F19888" s="285">
        <v>350</v>
      </c>
      <c r="G19888" s="285" t="s">
        <v>2229</v>
      </c>
      <c r="H19888" s="268" t="s">
        <v>5809</v>
      </c>
      <c r="I19888" s="268" t="s">
        <v>164</v>
      </c>
      <c r="J19888" s="336">
        <v>-6600</v>
      </c>
      <c r="K19888" s="83" t="str">
        <f>IFERROR(IFERROR(VLOOKUP(I19888,'DE-PARA'!B:D,3,0),VLOOKUP(I19888,'DE-PARA'!C:D,2,0)),"NÃO ENCONTRADO")</f>
        <v>Concessionárias (água, luz e telefone)</v>
      </c>
      <c r="L19888" s="50" t="str">
        <f>VLOOKUP(K19888,'Base -Receita-Despesa'!$B:$AS,1,FALSE)</f>
        <v>Concessionárias (água, luz e telefone)</v>
      </c>
    </row>
    <row r="19889" spans="1:12" x14ac:dyDescent="0.3">
      <c r="A19889" s="82" t="str">
        <f t="shared" si="622"/>
        <v>2020</v>
      </c>
      <c r="B19889" s="263" t="s">
        <v>2228</v>
      </c>
      <c r="C19889" s="264" t="s">
        <v>138</v>
      </c>
      <c r="D19889" s="74" t="str">
        <f t="shared" si="621"/>
        <v>set/2020</v>
      </c>
      <c r="E19889" s="332">
        <v>44089</v>
      </c>
      <c r="F19889" s="285">
        <v>20224</v>
      </c>
      <c r="G19889" s="285" t="s">
        <v>2229</v>
      </c>
      <c r="H19889" s="268" t="s">
        <v>5152</v>
      </c>
      <c r="I19889" s="268" t="s">
        <v>618</v>
      </c>
      <c r="J19889" s="336">
        <v>-21792.959999999999</v>
      </c>
      <c r="K19889" s="83" t="str">
        <f>IFERROR(IFERROR(VLOOKUP(I19889,'DE-PARA'!B:D,3,0),VLOOKUP(I19889,'DE-PARA'!C:D,2,0)),"NÃO ENCONTRADO")</f>
        <v>Serviços</v>
      </c>
      <c r="L19889" s="50" t="str">
        <f>VLOOKUP(K19889,'Base -Receita-Despesa'!$B:$AS,1,FALSE)</f>
        <v>Serviços</v>
      </c>
    </row>
    <row r="19890" spans="1:12" x14ac:dyDescent="0.3">
      <c r="A19890" s="82" t="str">
        <f t="shared" si="622"/>
        <v>2020</v>
      </c>
      <c r="B19890" s="263" t="s">
        <v>2228</v>
      </c>
      <c r="C19890" s="264" t="s">
        <v>138</v>
      </c>
      <c r="D19890" s="74" t="str">
        <f t="shared" si="621"/>
        <v>set/2020</v>
      </c>
      <c r="E19890" s="332">
        <v>44089</v>
      </c>
      <c r="F19890" s="285">
        <v>2162</v>
      </c>
      <c r="G19890" s="285" t="s">
        <v>2229</v>
      </c>
      <c r="H19890" s="268" t="s">
        <v>5275</v>
      </c>
      <c r="I19890" s="268" t="s">
        <v>157</v>
      </c>
      <c r="J19890" s="336">
        <v>-3177.11</v>
      </c>
      <c r="K19890" s="83" t="str">
        <f>IFERROR(IFERROR(VLOOKUP(I19890,'DE-PARA'!B:D,3,0),VLOOKUP(I19890,'DE-PARA'!C:D,2,0)),"NÃO ENCONTRADO")</f>
        <v>Materiais</v>
      </c>
      <c r="L19890" s="50" t="str">
        <f>VLOOKUP(K19890,'Base -Receita-Despesa'!$B:$AS,1,FALSE)</f>
        <v>Materiais</v>
      </c>
    </row>
    <row r="19891" spans="1:12" x14ac:dyDescent="0.3">
      <c r="A19891" s="82" t="str">
        <f t="shared" si="622"/>
        <v>2020</v>
      </c>
      <c r="B19891" s="263" t="s">
        <v>2228</v>
      </c>
      <c r="C19891" s="264" t="s">
        <v>138</v>
      </c>
      <c r="D19891" s="74" t="str">
        <f t="shared" si="621"/>
        <v>set/2020</v>
      </c>
      <c r="E19891" s="332">
        <v>44089</v>
      </c>
      <c r="F19891" s="285">
        <v>2157</v>
      </c>
      <c r="G19891" s="285" t="s">
        <v>2229</v>
      </c>
      <c r="H19891" s="268" t="s">
        <v>5275</v>
      </c>
      <c r="I19891" s="268" t="s">
        <v>157</v>
      </c>
      <c r="J19891" s="336">
        <v>-7427.4</v>
      </c>
      <c r="K19891" s="83" t="str">
        <f>IFERROR(IFERROR(VLOOKUP(I19891,'DE-PARA'!B:D,3,0),VLOOKUP(I19891,'DE-PARA'!C:D,2,0)),"NÃO ENCONTRADO")</f>
        <v>Materiais</v>
      </c>
      <c r="L19891" s="50" t="str">
        <f>VLOOKUP(K19891,'Base -Receita-Despesa'!$B:$AS,1,FALSE)</f>
        <v>Materiais</v>
      </c>
    </row>
    <row r="19892" spans="1:12" x14ac:dyDescent="0.3">
      <c r="A19892" s="82" t="str">
        <f t="shared" si="622"/>
        <v>2020</v>
      </c>
      <c r="B19892" s="263" t="s">
        <v>2228</v>
      </c>
      <c r="C19892" s="264" t="s">
        <v>138</v>
      </c>
      <c r="D19892" s="74" t="str">
        <f t="shared" si="621"/>
        <v>set/2020</v>
      </c>
      <c r="E19892" s="332">
        <v>44089</v>
      </c>
      <c r="F19892" s="285">
        <v>2163</v>
      </c>
      <c r="G19892" s="285" t="s">
        <v>2229</v>
      </c>
      <c r="H19892" s="268" t="s">
        <v>5275</v>
      </c>
      <c r="I19892" s="268" t="s">
        <v>157</v>
      </c>
      <c r="J19892" s="336">
        <v>-6129.11</v>
      </c>
      <c r="K19892" s="83" t="str">
        <f>IFERROR(IFERROR(VLOOKUP(I19892,'DE-PARA'!B:D,3,0),VLOOKUP(I19892,'DE-PARA'!C:D,2,0)),"NÃO ENCONTRADO")</f>
        <v>Materiais</v>
      </c>
      <c r="L19892" s="50" t="str">
        <f>VLOOKUP(K19892,'Base -Receita-Despesa'!$B:$AS,1,FALSE)</f>
        <v>Materiais</v>
      </c>
    </row>
    <row r="19893" spans="1:12" x14ac:dyDescent="0.3">
      <c r="A19893" s="82" t="str">
        <f t="shared" si="622"/>
        <v>2020</v>
      </c>
      <c r="B19893" s="263" t="s">
        <v>2228</v>
      </c>
      <c r="C19893" s="264" t="s">
        <v>138</v>
      </c>
      <c r="D19893" s="74" t="str">
        <f t="shared" si="621"/>
        <v>set/2020</v>
      </c>
      <c r="E19893" s="332">
        <v>44089</v>
      </c>
      <c r="F19893" s="285">
        <v>2155</v>
      </c>
      <c r="G19893" s="285" t="s">
        <v>2229</v>
      </c>
      <c r="H19893" s="268" t="s">
        <v>5275</v>
      </c>
      <c r="I19893" s="268" t="s">
        <v>157</v>
      </c>
      <c r="J19893" s="336">
        <v>-2618.56</v>
      </c>
      <c r="K19893" s="83" t="str">
        <f>IFERROR(IFERROR(VLOOKUP(I19893,'DE-PARA'!B:D,3,0),VLOOKUP(I19893,'DE-PARA'!C:D,2,0)),"NÃO ENCONTRADO")</f>
        <v>Materiais</v>
      </c>
      <c r="L19893" s="50" t="str">
        <f>VLOOKUP(K19893,'Base -Receita-Despesa'!$B:$AS,1,FALSE)</f>
        <v>Materiais</v>
      </c>
    </row>
    <row r="19894" spans="1:12" x14ac:dyDescent="0.3">
      <c r="A19894" s="82" t="str">
        <f t="shared" si="622"/>
        <v>2020</v>
      </c>
      <c r="B19894" s="263" t="s">
        <v>2228</v>
      </c>
      <c r="C19894" s="264" t="s">
        <v>138</v>
      </c>
      <c r="D19894" s="74" t="str">
        <f t="shared" si="621"/>
        <v>set/2020</v>
      </c>
      <c r="E19894" s="332">
        <v>44089</v>
      </c>
      <c r="F19894" s="285">
        <v>21217</v>
      </c>
      <c r="G19894" s="285" t="s">
        <v>2229</v>
      </c>
      <c r="H19894" s="268" t="s">
        <v>4876</v>
      </c>
      <c r="I19894" s="268" t="s">
        <v>2204</v>
      </c>
      <c r="J19894" s="336">
        <v>-3132.58</v>
      </c>
      <c r="K19894" s="83" t="str">
        <f>IFERROR(IFERROR(VLOOKUP(I19894,'DE-PARA'!B:D,3,0),VLOOKUP(I19894,'DE-PARA'!C:D,2,0)),"NÃO ENCONTRADO")</f>
        <v>Serviços</v>
      </c>
      <c r="L19894" s="50" t="str">
        <f>VLOOKUP(K19894,'Base -Receita-Despesa'!$B:$AS,1,FALSE)</f>
        <v>Serviços</v>
      </c>
    </row>
    <row r="19895" spans="1:12" x14ac:dyDescent="0.3">
      <c r="A19895" s="82" t="str">
        <f t="shared" si="622"/>
        <v>2020</v>
      </c>
      <c r="B19895" s="263" t="s">
        <v>2228</v>
      </c>
      <c r="C19895" s="264" t="s">
        <v>138</v>
      </c>
      <c r="D19895" s="74" t="str">
        <f t="shared" si="621"/>
        <v>set/2020</v>
      </c>
      <c r="E19895" s="332">
        <v>44089</v>
      </c>
      <c r="F19895" s="285" t="s">
        <v>254</v>
      </c>
      <c r="G19895" s="285" t="s">
        <v>2229</v>
      </c>
      <c r="H19895" s="268" t="s">
        <v>5880</v>
      </c>
      <c r="I19895" s="268" t="s">
        <v>130</v>
      </c>
      <c r="J19895" s="337">
        <v>-211.6</v>
      </c>
      <c r="K19895" s="83" t="str">
        <f>IFERROR(IFERROR(VLOOKUP(I19895,'DE-PARA'!B:D,3,0),VLOOKUP(I19895,'DE-PARA'!C:D,2,0)),"NÃO ENCONTRADO")</f>
        <v>Rescisões Trabalhistas</v>
      </c>
      <c r="L19895" s="50" t="str">
        <f>VLOOKUP(K19895,'Base -Receita-Despesa'!$B:$AS,1,FALSE)</f>
        <v>Rescisões Trabalhistas</v>
      </c>
    </row>
    <row r="19896" spans="1:12" x14ac:dyDescent="0.3">
      <c r="A19896" s="82" t="str">
        <f t="shared" si="622"/>
        <v>2020</v>
      </c>
      <c r="B19896" s="263" t="s">
        <v>2228</v>
      </c>
      <c r="C19896" s="264" t="s">
        <v>138</v>
      </c>
      <c r="D19896" s="74" t="str">
        <f t="shared" si="621"/>
        <v>set/2020</v>
      </c>
      <c r="E19896" s="332">
        <v>44089</v>
      </c>
      <c r="F19896" s="285" t="s">
        <v>1261</v>
      </c>
      <c r="G19896" s="285" t="s">
        <v>2229</v>
      </c>
      <c r="H19896" s="268" t="s">
        <v>879</v>
      </c>
      <c r="I19896" s="268" t="s">
        <v>135</v>
      </c>
      <c r="J19896" s="337">
        <v>-10</v>
      </c>
      <c r="K19896" s="83" t="str">
        <f>IFERROR(IFERROR(VLOOKUP(I19896,'DE-PARA'!B:D,3,0),VLOOKUP(I19896,'DE-PARA'!C:D,2,0)),"NÃO ENCONTRADO")</f>
        <v>Outras Saídas</v>
      </c>
      <c r="L19896" s="50" t="str">
        <f>VLOOKUP(K19896,'Base -Receita-Despesa'!$B:$AS,1,FALSE)</f>
        <v>Outras Saídas</v>
      </c>
    </row>
    <row r="19897" spans="1:12" x14ac:dyDescent="0.3">
      <c r="A19897" s="82" t="str">
        <f t="shared" si="622"/>
        <v>2020</v>
      </c>
      <c r="B19897" s="263" t="s">
        <v>2228</v>
      </c>
      <c r="C19897" s="264" t="s">
        <v>138</v>
      </c>
      <c r="D19897" s="74" t="str">
        <f t="shared" si="621"/>
        <v>set/2020</v>
      </c>
      <c r="E19897" s="332">
        <v>44089</v>
      </c>
      <c r="F19897" s="285" t="s">
        <v>1261</v>
      </c>
      <c r="G19897" s="285" t="s">
        <v>2229</v>
      </c>
      <c r="H19897" s="268" t="s">
        <v>879</v>
      </c>
      <c r="I19897" s="268" t="s">
        <v>135</v>
      </c>
      <c r="J19897" s="337">
        <v>-10</v>
      </c>
      <c r="K19897" s="83" t="str">
        <f>IFERROR(IFERROR(VLOOKUP(I19897,'DE-PARA'!B:D,3,0),VLOOKUP(I19897,'DE-PARA'!C:D,2,0)),"NÃO ENCONTRADO")</f>
        <v>Outras Saídas</v>
      </c>
      <c r="L19897" s="50" t="str">
        <f>VLOOKUP(K19897,'Base -Receita-Despesa'!$B:$AS,1,FALSE)</f>
        <v>Outras Saídas</v>
      </c>
    </row>
    <row r="19898" spans="1:12" x14ac:dyDescent="0.3">
      <c r="A19898" s="82" t="str">
        <f t="shared" si="622"/>
        <v>2020</v>
      </c>
      <c r="B19898" s="263" t="s">
        <v>2228</v>
      </c>
      <c r="C19898" s="264" t="s">
        <v>138</v>
      </c>
      <c r="D19898" s="74" t="str">
        <f t="shared" si="621"/>
        <v>set/2020</v>
      </c>
      <c r="E19898" s="332">
        <v>44089</v>
      </c>
      <c r="F19898" s="285" t="s">
        <v>1261</v>
      </c>
      <c r="G19898" s="285" t="s">
        <v>2229</v>
      </c>
      <c r="H19898" s="268" t="s">
        <v>879</v>
      </c>
      <c r="I19898" s="268" t="s">
        <v>135</v>
      </c>
      <c r="J19898" s="337">
        <v>-10</v>
      </c>
      <c r="K19898" s="83" t="str">
        <f>IFERROR(IFERROR(VLOOKUP(I19898,'DE-PARA'!B:D,3,0),VLOOKUP(I19898,'DE-PARA'!C:D,2,0)),"NÃO ENCONTRADO")</f>
        <v>Outras Saídas</v>
      </c>
      <c r="L19898" s="50" t="str">
        <f>VLOOKUP(K19898,'Base -Receita-Despesa'!$B:$AS,1,FALSE)</f>
        <v>Outras Saídas</v>
      </c>
    </row>
    <row r="19899" spans="1:12" x14ac:dyDescent="0.3">
      <c r="A19899" s="82" t="str">
        <f t="shared" si="622"/>
        <v>2020</v>
      </c>
      <c r="B19899" s="263" t="s">
        <v>2228</v>
      </c>
      <c r="C19899" s="264" t="s">
        <v>138</v>
      </c>
      <c r="D19899" s="74" t="str">
        <f t="shared" si="621"/>
        <v>set/2020</v>
      </c>
      <c r="E19899" s="332">
        <v>44089</v>
      </c>
      <c r="F19899" s="285" t="s">
        <v>1261</v>
      </c>
      <c r="G19899" s="285" t="s">
        <v>2229</v>
      </c>
      <c r="H19899" s="268" t="s">
        <v>879</v>
      </c>
      <c r="I19899" s="268" t="s">
        <v>135</v>
      </c>
      <c r="J19899" s="337">
        <v>-10</v>
      </c>
      <c r="K19899" s="83" t="str">
        <f>IFERROR(IFERROR(VLOOKUP(I19899,'DE-PARA'!B:D,3,0),VLOOKUP(I19899,'DE-PARA'!C:D,2,0)),"NÃO ENCONTRADO")</f>
        <v>Outras Saídas</v>
      </c>
      <c r="L19899" s="50" t="str">
        <f>VLOOKUP(K19899,'Base -Receita-Despesa'!$B:$AS,1,FALSE)</f>
        <v>Outras Saídas</v>
      </c>
    </row>
    <row r="19900" spans="1:12" x14ac:dyDescent="0.3">
      <c r="A19900" s="82" t="str">
        <f t="shared" si="622"/>
        <v>2020</v>
      </c>
      <c r="B19900" s="263" t="s">
        <v>2240</v>
      </c>
      <c r="C19900" s="264" t="s">
        <v>138</v>
      </c>
      <c r="D19900" s="74" t="str">
        <f t="shared" si="621"/>
        <v>set/2020</v>
      </c>
      <c r="E19900" s="332">
        <v>44090</v>
      </c>
      <c r="F19900" s="285" t="s">
        <v>5130</v>
      </c>
      <c r="G19900" s="285" t="s">
        <v>2229</v>
      </c>
      <c r="H19900" s="268" t="s">
        <v>72</v>
      </c>
      <c r="I19900" s="268" t="s">
        <v>1064</v>
      </c>
      <c r="J19900" s="336">
        <v>-4950279.83</v>
      </c>
      <c r="K19900" s="83" t="str">
        <f>IFERROR(IFERROR(VLOOKUP(I19900,'DE-PARA'!B:D,3,0),VLOOKUP(I19900,'DE-PARA'!C:D,2,0)),"NÃO ENCONTRADO")</f>
        <v>Saídas Da C/A Por Regates (-)</v>
      </c>
      <c r="L19900" s="50" t="str">
        <f>VLOOKUP(K19900,'Base -Receita-Despesa'!$B:$AS,1,FALSE)</f>
        <v>SAÍDAS DA C/A POR REGATES (-)</v>
      </c>
    </row>
    <row r="19901" spans="1:12" x14ac:dyDescent="0.3">
      <c r="A19901" s="82" t="str">
        <f t="shared" si="622"/>
        <v>2020</v>
      </c>
      <c r="B19901" s="358" t="s">
        <v>2240</v>
      </c>
      <c r="C19901" s="359" t="s">
        <v>138</v>
      </c>
      <c r="D19901" s="360" t="str">
        <f t="shared" si="621"/>
        <v>set/2020</v>
      </c>
      <c r="E19901" s="361">
        <v>44090</v>
      </c>
      <c r="F19901" s="362" t="s">
        <v>5127</v>
      </c>
      <c r="G19901" s="362" t="s">
        <v>2229</v>
      </c>
      <c r="H19901" s="363" t="s">
        <v>2251</v>
      </c>
      <c r="I19901" s="363" t="s">
        <v>126</v>
      </c>
      <c r="J19901" s="364">
        <v>-500000</v>
      </c>
      <c r="K19901" s="83" t="str">
        <f>IFERROR(IFERROR(VLOOKUP(I19901,'DE-PARA'!B:D,3,0),VLOOKUP(I19901,'DE-PARA'!C:D,2,0)),"NÃO ENCONTRADO")</f>
        <v>TEV – Transferências Entre Contas (Entradas)</v>
      </c>
      <c r="L19901" s="50" t="str">
        <f>VLOOKUP(K19901,'Base -Receita-Despesa'!$B:$AS,1,FALSE)</f>
        <v>TEV – Transferências Entre Contas (Entradas)</v>
      </c>
    </row>
    <row r="19902" spans="1:12" x14ac:dyDescent="0.3">
      <c r="A19902" s="82" t="str">
        <f t="shared" si="622"/>
        <v>2020</v>
      </c>
      <c r="B19902" s="263" t="s">
        <v>2240</v>
      </c>
      <c r="C19902" s="264" t="s">
        <v>138</v>
      </c>
      <c r="D19902" s="74" t="str">
        <f t="shared" si="621"/>
        <v>set/2020</v>
      </c>
      <c r="E19902" s="332">
        <v>44090</v>
      </c>
      <c r="F19902" s="285" t="s">
        <v>1070</v>
      </c>
      <c r="G19902" s="285" t="s">
        <v>2229</v>
      </c>
      <c r="H19902" s="268" t="s">
        <v>1071</v>
      </c>
      <c r="I19902" s="268" t="s">
        <v>2237</v>
      </c>
      <c r="J19902" s="336">
        <v>4276292.2699999996</v>
      </c>
      <c r="K19902" s="83" t="str">
        <f>IFERROR(IFERROR(VLOOKUP(I19902,'DE-PARA'!B:D,3,0),VLOOKUP(I19902,'DE-PARA'!C:D,2,0)),"NÃO ENCONTRADO")</f>
        <v>Entrada Conta Aplicação (+)</v>
      </c>
      <c r="L19902" s="50" t="str">
        <f>VLOOKUP(K19902,'Base -Receita-Despesa'!$B:$AS,1,FALSE)</f>
        <v>ENTRADA CONTA APLICAÇÃO (+)</v>
      </c>
    </row>
    <row r="19903" spans="1:12" x14ac:dyDescent="0.3">
      <c r="A19903" s="82" t="str">
        <f t="shared" si="622"/>
        <v>2020</v>
      </c>
      <c r="B19903" s="263" t="s">
        <v>2228</v>
      </c>
      <c r="C19903" s="264" t="s">
        <v>138</v>
      </c>
      <c r="D19903" s="74" t="str">
        <f t="shared" si="621"/>
        <v>set/2020</v>
      </c>
      <c r="E19903" s="332">
        <v>44090</v>
      </c>
      <c r="F19903" s="285" t="s">
        <v>5130</v>
      </c>
      <c r="G19903" s="285" t="s">
        <v>2229</v>
      </c>
      <c r="H19903" s="268" t="s">
        <v>72</v>
      </c>
      <c r="I19903" s="268" t="s">
        <v>1064</v>
      </c>
      <c r="J19903" s="336">
        <v>-3000000</v>
      </c>
      <c r="K19903" s="83" t="str">
        <f>IFERROR(IFERROR(VLOOKUP(I19903,'DE-PARA'!B:D,3,0),VLOOKUP(I19903,'DE-PARA'!C:D,2,0)),"NÃO ENCONTRADO")</f>
        <v>Saídas Da C/A Por Regates (-)</v>
      </c>
      <c r="L19903" s="50" t="str">
        <f>VLOOKUP(K19903,'Base -Receita-Despesa'!$B:$AS,1,FALSE)</f>
        <v>SAÍDAS DA C/A POR REGATES (-)</v>
      </c>
    </row>
    <row r="19904" spans="1:12" x14ac:dyDescent="0.3">
      <c r="A19904" s="82" t="str">
        <f t="shared" si="622"/>
        <v>2020</v>
      </c>
      <c r="B19904" s="358" t="s">
        <v>2228</v>
      </c>
      <c r="C19904" s="359" t="s">
        <v>138</v>
      </c>
      <c r="D19904" s="360" t="str">
        <f t="shared" si="621"/>
        <v>set/2020</v>
      </c>
      <c r="E19904" s="361">
        <v>44090</v>
      </c>
      <c r="F19904" s="362" t="s">
        <v>5127</v>
      </c>
      <c r="G19904" s="362" t="s">
        <v>2229</v>
      </c>
      <c r="H19904" s="363" t="s">
        <v>2251</v>
      </c>
      <c r="I19904" s="363" t="s">
        <v>126</v>
      </c>
      <c r="J19904" s="364">
        <v>500000</v>
      </c>
      <c r="K19904" s="83" t="str">
        <f>IFERROR(IFERROR(VLOOKUP(I19904,'DE-PARA'!B:D,3,0),VLOOKUP(I19904,'DE-PARA'!C:D,2,0)),"NÃO ENCONTRADO")</f>
        <v>TEV – Transferências Entre Contas (Entradas)</v>
      </c>
      <c r="L19904" s="50" t="str">
        <f>VLOOKUP(K19904,'Base -Receita-Despesa'!$B:$AS,1,FALSE)</f>
        <v>TEV – Transferências Entre Contas (Entradas)</v>
      </c>
    </row>
    <row r="19905" spans="1:12" x14ac:dyDescent="0.3">
      <c r="A19905" s="82" t="str">
        <f t="shared" si="622"/>
        <v>2020</v>
      </c>
      <c r="B19905" s="263" t="s">
        <v>2228</v>
      </c>
      <c r="C19905" s="264" t="s">
        <v>138</v>
      </c>
      <c r="D19905" s="74" t="str">
        <f t="shared" si="621"/>
        <v>set/2020</v>
      </c>
      <c r="E19905" s="332">
        <v>44090</v>
      </c>
      <c r="F19905" s="285">
        <v>128731</v>
      </c>
      <c r="G19905" s="285" t="s">
        <v>2229</v>
      </c>
      <c r="H19905" s="268" t="s">
        <v>528</v>
      </c>
      <c r="I19905" s="268" t="s">
        <v>2181</v>
      </c>
      <c r="J19905" s="336">
        <v>-10568.9</v>
      </c>
      <c r="K19905" s="83" t="str">
        <f>IFERROR(IFERROR(VLOOKUP(I19905,'DE-PARA'!B:D,3,0),VLOOKUP(I19905,'DE-PARA'!C:D,2,0)),"NÃO ENCONTRADO")</f>
        <v>Materiais</v>
      </c>
      <c r="L19905" s="50" t="str">
        <f>VLOOKUP(K19905,'Base -Receita-Despesa'!$B:$AS,1,FALSE)</f>
        <v>Materiais</v>
      </c>
    </row>
    <row r="19906" spans="1:12" x14ac:dyDescent="0.3">
      <c r="A19906" s="82" t="str">
        <f t="shared" si="622"/>
        <v>2020</v>
      </c>
      <c r="B19906" s="263" t="s">
        <v>2228</v>
      </c>
      <c r="C19906" s="264" t="s">
        <v>138</v>
      </c>
      <c r="D19906" s="74" t="str">
        <f t="shared" si="621"/>
        <v>set/2020</v>
      </c>
      <c r="E19906" s="332">
        <v>44090</v>
      </c>
      <c r="F19906" s="285">
        <v>128756</v>
      </c>
      <c r="G19906" s="285" t="s">
        <v>2229</v>
      </c>
      <c r="H19906" s="268" t="s">
        <v>528</v>
      </c>
      <c r="I19906" s="268" t="s">
        <v>2181</v>
      </c>
      <c r="J19906" s="337">
        <v>-201</v>
      </c>
      <c r="K19906" s="83" t="str">
        <f>IFERROR(IFERROR(VLOOKUP(I19906,'DE-PARA'!B:D,3,0),VLOOKUP(I19906,'DE-PARA'!C:D,2,0)),"NÃO ENCONTRADO")</f>
        <v>Materiais</v>
      </c>
      <c r="L19906" s="50" t="str">
        <f>VLOOKUP(K19906,'Base -Receita-Despesa'!$B:$AS,1,FALSE)</f>
        <v>Materiais</v>
      </c>
    </row>
    <row r="19907" spans="1:12" x14ac:dyDescent="0.3">
      <c r="A19907" s="82" t="str">
        <f t="shared" si="622"/>
        <v>2020</v>
      </c>
      <c r="B19907" s="263" t="s">
        <v>2228</v>
      </c>
      <c r="C19907" s="264" t="s">
        <v>138</v>
      </c>
      <c r="D19907" s="74" t="str">
        <f t="shared" si="621"/>
        <v>set/2020</v>
      </c>
      <c r="E19907" s="332">
        <v>44090</v>
      </c>
      <c r="F19907" s="285">
        <v>1335299</v>
      </c>
      <c r="G19907" s="285" t="s">
        <v>2229</v>
      </c>
      <c r="H19907" s="268" t="s">
        <v>339</v>
      </c>
      <c r="I19907" s="268" t="s">
        <v>2181</v>
      </c>
      <c r="J19907" s="336">
        <v>-5733</v>
      </c>
      <c r="K19907" s="83" t="str">
        <f>IFERROR(IFERROR(VLOOKUP(I19907,'DE-PARA'!B:D,3,0),VLOOKUP(I19907,'DE-PARA'!C:D,2,0)),"NÃO ENCONTRADO")</f>
        <v>Materiais</v>
      </c>
      <c r="L19907" s="50" t="str">
        <f>VLOOKUP(K19907,'Base -Receita-Despesa'!$B:$AS,1,FALSE)</f>
        <v>Materiais</v>
      </c>
    </row>
    <row r="19908" spans="1:12" x14ac:dyDescent="0.3">
      <c r="A19908" s="82" t="str">
        <f t="shared" si="622"/>
        <v>2020</v>
      </c>
      <c r="B19908" s="263" t="s">
        <v>2228</v>
      </c>
      <c r="C19908" s="264" t="s">
        <v>138</v>
      </c>
      <c r="D19908" s="74" t="str">
        <f t="shared" ref="D19908:D19971" si="623">TEXT(E19908,"mmm/aaaa")</f>
        <v>set/2020</v>
      </c>
      <c r="E19908" s="332">
        <v>44090</v>
      </c>
      <c r="F19908" s="285">
        <v>902421</v>
      </c>
      <c r="G19908" s="285" t="s">
        <v>2229</v>
      </c>
      <c r="H19908" s="268" t="s">
        <v>5696</v>
      </c>
      <c r="I19908" s="268" t="s">
        <v>2182</v>
      </c>
      <c r="J19908" s="337">
        <v>-353</v>
      </c>
      <c r="K19908" s="83" t="str">
        <f>IFERROR(IFERROR(VLOOKUP(I19908,'DE-PARA'!B:D,3,0),VLOOKUP(I19908,'DE-PARA'!C:D,2,0)),"NÃO ENCONTRADO")</f>
        <v>Materiais</v>
      </c>
      <c r="L19908" s="50" t="str">
        <f>VLOOKUP(K19908,'Base -Receita-Despesa'!$B:$AS,1,FALSE)</f>
        <v>Materiais</v>
      </c>
    </row>
    <row r="19909" spans="1:12" x14ac:dyDescent="0.3">
      <c r="A19909" s="82" t="str">
        <f t="shared" si="622"/>
        <v>2020</v>
      </c>
      <c r="B19909" s="263" t="s">
        <v>2228</v>
      </c>
      <c r="C19909" s="264" t="s">
        <v>138</v>
      </c>
      <c r="D19909" s="74" t="str">
        <f t="shared" si="623"/>
        <v>set/2020</v>
      </c>
      <c r="E19909" s="332">
        <v>44090</v>
      </c>
      <c r="F19909" s="285">
        <v>902551</v>
      </c>
      <c r="G19909" s="285" t="s">
        <v>2229</v>
      </c>
      <c r="H19909" s="268" t="s">
        <v>5696</v>
      </c>
      <c r="I19909" s="268" t="s">
        <v>2181</v>
      </c>
      <c r="J19909" s="337">
        <v>-108.07</v>
      </c>
      <c r="K19909" s="83" t="str">
        <f>IFERROR(IFERROR(VLOOKUP(I19909,'DE-PARA'!B:D,3,0),VLOOKUP(I19909,'DE-PARA'!C:D,2,0)),"NÃO ENCONTRADO")</f>
        <v>Materiais</v>
      </c>
      <c r="L19909" s="50" t="str">
        <f>VLOOKUP(K19909,'Base -Receita-Despesa'!$B:$AS,1,FALSE)</f>
        <v>Materiais</v>
      </c>
    </row>
    <row r="19910" spans="1:12" x14ac:dyDescent="0.3">
      <c r="A19910" s="82" t="str">
        <f t="shared" si="622"/>
        <v>2020</v>
      </c>
      <c r="B19910" s="263" t="s">
        <v>2228</v>
      </c>
      <c r="C19910" s="264" t="s">
        <v>138</v>
      </c>
      <c r="D19910" s="74" t="str">
        <f t="shared" si="623"/>
        <v>set/2020</v>
      </c>
      <c r="E19910" s="332">
        <v>44090</v>
      </c>
      <c r="F19910" s="285">
        <v>902427</v>
      </c>
      <c r="G19910" s="285" t="s">
        <v>2229</v>
      </c>
      <c r="H19910" s="268" t="s">
        <v>5696</v>
      </c>
      <c r="I19910" s="268" t="s">
        <v>2182</v>
      </c>
      <c r="J19910" s="337">
        <v>-193.2</v>
      </c>
      <c r="K19910" s="83" t="str">
        <f>IFERROR(IFERROR(VLOOKUP(I19910,'DE-PARA'!B:D,3,0),VLOOKUP(I19910,'DE-PARA'!C:D,2,0)),"NÃO ENCONTRADO")</f>
        <v>Materiais</v>
      </c>
      <c r="L19910" s="50" t="str">
        <f>VLOOKUP(K19910,'Base -Receita-Despesa'!$B:$AS,1,FALSE)</f>
        <v>Materiais</v>
      </c>
    </row>
    <row r="19911" spans="1:12" x14ac:dyDescent="0.3">
      <c r="A19911" s="82" t="str">
        <f t="shared" si="622"/>
        <v>2020</v>
      </c>
      <c r="B19911" s="263" t="s">
        <v>2228</v>
      </c>
      <c r="C19911" s="264" t="s">
        <v>138</v>
      </c>
      <c r="D19911" s="74" t="str">
        <f t="shared" si="623"/>
        <v>set/2020</v>
      </c>
      <c r="E19911" s="332">
        <v>44090</v>
      </c>
      <c r="F19911" s="285">
        <v>75890</v>
      </c>
      <c r="G19911" s="285" t="s">
        <v>2229</v>
      </c>
      <c r="H19911" s="268" t="s">
        <v>5881</v>
      </c>
      <c r="I19911" s="268" t="s">
        <v>2181</v>
      </c>
      <c r="J19911" s="337">
        <v>-260</v>
      </c>
      <c r="K19911" s="83" t="str">
        <f>IFERROR(IFERROR(VLOOKUP(I19911,'DE-PARA'!B:D,3,0),VLOOKUP(I19911,'DE-PARA'!C:D,2,0)),"NÃO ENCONTRADO")</f>
        <v>Materiais</v>
      </c>
      <c r="L19911" s="50" t="str">
        <f>VLOOKUP(K19911,'Base -Receita-Despesa'!$B:$AS,1,FALSE)</f>
        <v>Materiais</v>
      </c>
    </row>
    <row r="19912" spans="1:12" x14ac:dyDescent="0.3">
      <c r="A19912" s="82" t="str">
        <f t="shared" si="622"/>
        <v>2020</v>
      </c>
      <c r="B19912" s="263" t="s">
        <v>2228</v>
      </c>
      <c r="C19912" s="264" t="s">
        <v>138</v>
      </c>
      <c r="D19912" s="74" t="str">
        <f t="shared" si="623"/>
        <v>set/2020</v>
      </c>
      <c r="E19912" s="332">
        <v>44090</v>
      </c>
      <c r="F19912" s="285">
        <v>34292</v>
      </c>
      <c r="G19912" s="285" t="s">
        <v>2229</v>
      </c>
      <c r="H19912" s="268" t="s">
        <v>5273</v>
      </c>
      <c r="I19912" s="268" t="s">
        <v>2181</v>
      </c>
      <c r="J19912" s="336">
        <v>-5396.71</v>
      </c>
      <c r="K19912" s="83" t="str">
        <f>IFERROR(IFERROR(VLOOKUP(I19912,'DE-PARA'!B:D,3,0),VLOOKUP(I19912,'DE-PARA'!C:D,2,0)),"NÃO ENCONTRADO")</f>
        <v>Materiais</v>
      </c>
      <c r="L19912" s="50" t="str">
        <f>VLOOKUP(K19912,'Base -Receita-Despesa'!$B:$AS,1,FALSE)</f>
        <v>Materiais</v>
      </c>
    </row>
    <row r="19913" spans="1:12" x14ac:dyDescent="0.3">
      <c r="A19913" s="82" t="str">
        <f t="shared" si="622"/>
        <v>2020</v>
      </c>
      <c r="B19913" s="263" t="s">
        <v>2228</v>
      </c>
      <c r="C19913" s="264" t="s">
        <v>138</v>
      </c>
      <c r="D19913" s="74" t="str">
        <f t="shared" si="623"/>
        <v>set/2020</v>
      </c>
      <c r="E19913" s="332">
        <v>44090</v>
      </c>
      <c r="F19913" s="285">
        <v>43384</v>
      </c>
      <c r="G19913" s="285" t="s">
        <v>2229</v>
      </c>
      <c r="H19913" s="268" t="s">
        <v>5882</v>
      </c>
      <c r="I19913" s="268" t="s">
        <v>120</v>
      </c>
      <c r="J19913" s="337">
        <v>-514.89</v>
      </c>
      <c r="K19913" s="83" t="str">
        <f>IFERROR(IFERROR(VLOOKUP(I19913,'DE-PARA'!B:D,3,0),VLOOKUP(I19913,'DE-PARA'!C:D,2,0)),"NÃO ENCONTRADO")</f>
        <v>Serviços</v>
      </c>
      <c r="L19913" s="50" t="str">
        <f>VLOOKUP(K19913,'Base -Receita-Despesa'!$B:$AS,1,FALSE)</f>
        <v>Serviços</v>
      </c>
    </row>
    <row r="19914" spans="1:12" x14ac:dyDescent="0.3">
      <c r="A19914" s="82" t="str">
        <f t="shared" si="622"/>
        <v>2020</v>
      </c>
      <c r="B19914" s="263" t="s">
        <v>2228</v>
      </c>
      <c r="C19914" s="264" t="s">
        <v>138</v>
      </c>
      <c r="D19914" s="74" t="str">
        <f t="shared" si="623"/>
        <v>set/2020</v>
      </c>
      <c r="E19914" s="332">
        <v>44090</v>
      </c>
      <c r="F19914" s="285">
        <v>4034</v>
      </c>
      <c r="G19914" s="285" t="s">
        <v>2229</v>
      </c>
      <c r="H19914" s="268" t="s">
        <v>2231</v>
      </c>
      <c r="I19914" s="268" t="s">
        <v>2185</v>
      </c>
      <c r="J19914" s="336">
        <v>-3990.34</v>
      </c>
      <c r="K19914" s="83" t="str">
        <f>IFERROR(IFERROR(VLOOKUP(I19914,'DE-PARA'!B:D,3,0),VLOOKUP(I19914,'DE-PARA'!C:D,2,0)),"NÃO ENCONTRADO")</f>
        <v>Materiais</v>
      </c>
      <c r="L19914" s="50" t="str">
        <f>VLOOKUP(K19914,'Base -Receita-Despesa'!$B:$AS,1,FALSE)</f>
        <v>Materiais</v>
      </c>
    </row>
    <row r="19915" spans="1:12" x14ac:dyDescent="0.3">
      <c r="A19915" s="82" t="str">
        <f t="shared" si="622"/>
        <v>2020</v>
      </c>
      <c r="B19915" s="263" t="s">
        <v>2228</v>
      </c>
      <c r="C19915" s="264" t="s">
        <v>138</v>
      </c>
      <c r="D19915" s="74" t="str">
        <f t="shared" si="623"/>
        <v>set/2020</v>
      </c>
      <c r="E19915" s="332">
        <v>44090</v>
      </c>
      <c r="F19915" s="285" t="s">
        <v>5883</v>
      </c>
      <c r="G19915" s="285" t="s">
        <v>2229</v>
      </c>
      <c r="H19915" s="268" t="s">
        <v>5884</v>
      </c>
      <c r="I19915" s="268" t="s">
        <v>195</v>
      </c>
      <c r="J19915" s="336">
        <v>-3749.48</v>
      </c>
      <c r="K19915" s="83" t="str">
        <f>IFERROR(IFERROR(VLOOKUP(I19915,'DE-PARA'!B:D,3,0),VLOOKUP(I19915,'DE-PARA'!C:D,2,0)),"NÃO ENCONTRADO")</f>
        <v>Encargos sobre Folha de Pagamento</v>
      </c>
      <c r="L19915" s="50" t="str">
        <f>VLOOKUP(K19915,'Base -Receita-Despesa'!$B:$AS,1,FALSE)</f>
        <v>Encargos sobre Folha de Pagamento</v>
      </c>
    </row>
    <row r="19916" spans="1:12" x14ac:dyDescent="0.3">
      <c r="A19916" s="82" t="str">
        <f t="shared" si="622"/>
        <v>2020</v>
      </c>
      <c r="B19916" s="263" t="s">
        <v>2228</v>
      </c>
      <c r="C19916" s="264" t="s">
        <v>138</v>
      </c>
      <c r="D19916" s="74" t="str">
        <f t="shared" si="623"/>
        <v>set/2020</v>
      </c>
      <c r="E19916" s="332">
        <v>44090</v>
      </c>
      <c r="F19916" s="285">
        <v>364</v>
      </c>
      <c r="G19916" s="285" t="s">
        <v>2229</v>
      </c>
      <c r="H19916" s="268" t="s">
        <v>5885</v>
      </c>
      <c r="I19916" s="268" t="s">
        <v>2181</v>
      </c>
      <c r="J19916" s="337">
        <v>-900</v>
      </c>
      <c r="K19916" s="83" t="str">
        <f>IFERROR(IFERROR(VLOOKUP(I19916,'DE-PARA'!B:D,3,0),VLOOKUP(I19916,'DE-PARA'!C:D,2,0)),"NÃO ENCONTRADO")</f>
        <v>Materiais</v>
      </c>
      <c r="L19916" s="50" t="str">
        <f>VLOOKUP(K19916,'Base -Receita-Despesa'!$B:$AS,1,FALSE)</f>
        <v>Materiais</v>
      </c>
    </row>
    <row r="19917" spans="1:12" x14ac:dyDescent="0.3">
      <c r="A19917" s="82" t="str">
        <f t="shared" si="622"/>
        <v>2020</v>
      </c>
      <c r="B19917" s="263" t="s">
        <v>2228</v>
      </c>
      <c r="C19917" s="264" t="s">
        <v>138</v>
      </c>
      <c r="D19917" s="74" t="str">
        <f t="shared" si="623"/>
        <v>set/2020</v>
      </c>
      <c r="E19917" s="332">
        <v>44090</v>
      </c>
      <c r="F19917" s="285" t="s">
        <v>1261</v>
      </c>
      <c r="G19917" s="285" t="s">
        <v>2229</v>
      </c>
      <c r="H19917" s="268" t="s">
        <v>879</v>
      </c>
      <c r="I19917" s="268" t="s">
        <v>135</v>
      </c>
      <c r="J19917" s="337">
        <v>-10</v>
      </c>
      <c r="K19917" s="83" t="str">
        <f>IFERROR(IFERROR(VLOOKUP(I19917,'DE-PARA'!B:D,3,0),VLOOKUP(I19917,'DE-PARA'!C:D,2,0)),"NÃO ENCONTRADO")</f>
        <v>Outras Saídas</v>
      </c>
      <c r="L19917" s="50" t="str">
        <f>VLOOKUP(K19917,'Base -Receita-Despesa'!$B:$AS,1,FALSE)</f>
        <v>Outras Saídas</v>
      </c>
    </row>
    <row r="19918" spans="1:12" x14ac:dyDescent="0.3">
      <c r="A19918" s="82" t="str">
        <f t="shared" si="622"/>
        <v>2020</v>
      </c>
      <c r="B19918" s="263" t="s">
        <v>2228</v>
      </c>
      <c r="C19918" s="264" t="s">
        <v>138</v>
      </c>
      <c r="D19918" s="74" t="str">
        <f t="shared" si="623"/>
        <v>set/2020</v>
      </c>
      <c r="E19918" s="332">
        <v>44090</v>
      </c>
      <c r="F19918" s="285" t="s">
        <v>1070</v>
      </c>
      <c r="G19918" s="285" t="s">
        <v>2229</v>
      </c>
      <c r="H19918" s="268" t="s">
        <v>1071</v>
      </c>
      <c r="I19918" s="268" t="s">
        <v>2237</v>
      </c>
      <c r="J19918" s="336">
        <v>1689037.27</v>
      </c>
      <c r="K19918" s="83" t="str">
        <f>IFERROR(IFERROR(VLOOKUP(I19918,'DE-PARA'!B:D,3,0),VLOOKUP(I19918,'DE-PARA'!C:D,2,0)),"NÃO ENCONTRADO")</f>
        <v>Entrada Conta Aplicação (+)</v>
      </c>
      <c r="L19918" s="50" t="str">
        <f>VLOOKUP(K19918,'Base -Receita-Despesa'!$B:$AS,1,FALSE)</f>
        <v>ENTRADA CONTA APLICAÇÃO (+)</v>
      </c>
    </row>
    <row r="19919" spans="1:12" x14ac:dyDescent="0.3">
      <c r="A19919" s="82" t="str">
        <f t="shared" si="622"/>
        <v>2020</v>
      </c>
      <c r="B19919" s="263" t="s">
        <v>2228</v>
      </c>
      <c r="C19919" s="264" t="s">
        <v>138</v>
      </c>
      <c r="D19919" s="74" t="str">
        <f t="shared" si="623"/>
        <v>set/2020</v>
      </c>
      <c r="E19919" s="332">
        <v>44091</v>
      </c>
      <c r="F19919" s="285" t="s">
        <v>5886</v>
      </c>
      <c r="G19919" s="285" t="s">
        <v>2229</v>
      </c>
      <c r="H19919" s="268" t="s">
        <v>2470</v>
      </c>
      <c r="I19919" s="268" t="s">
        <v>151</v>
      </c>
      <c r="J19919" s="336">
        <v>-1255.6600000000001</v>
      </c>
      <c r="K19919" s="83" t="str">
        <f>IFERROR(IFERROR(VLOOKUP(I19919,'DE-PARA'!B:D,3,0),VLOOKUP(I19919,'DE-PARA'!C:D,2,0)),"NÃO ENCONTRADO")</f>
        <v>Concessionárias (água, luz e telefone)</v>
      </c>
      <c r="L19919" s="50" t="str">
        <f>VLOOKUP(K19919,'Base -Receita-Despesa'!$B:$AS,1,FALSE)</f>
        <v>Concessionárias (água, luz e telefone)</v>
      </c>
    </row>
    <row r="19920" spans="1:12" x14ac:dyDescent="0.3">
      <c r="A19920" s="82" t="str">
        <f t="shared" si="622"/>
        <v>2020</v>
      </c>
      <c r="B19920" s="263" t="s">
        <v>2228</v>
      </c>
      <c r="C19920" s="264" t="s">
        <v>138</v>
      </c>
      <c r="D19920" s="74" t="str">
        <f t="shared" si="623"/>
        <v>set/2020</v>
      </c>
      <c r="E19920" s="332">
        <v>44091</v>
      </c>
      <c r="F19920" s="285">
        <v>5836</v>
      </c>
      <c r="G19920" s="285" t="s">
        <v>2229</v>
      </c>
      <c r="H19920" s="268" t="s">
        <v>5773</v>
      </c>
      <c r="I19920" s="268" t="s">
        <v>2181</v>
      </c>
      <c r="J19920" s="337">
        <v>-465</v>
      </c>
      <c r="K19920" s="83" t="str">
        <f>IFERROR(IFERROR(VLOOKUP(I19920,'DE-PARA'!B:D,3,0),VLOOKUP(I19920,'DE-PARA'!C:D,2,0)),"NÃO ENCONTRADO")</f>
        <v>Materiais</v>
      </c>
      <c r="L19920" s="50" t="str">
        <f>VLOOKUP(K19920,'Base -Receita-Despesa'!$B:$AS,1,FALSE)</f>
        <v>Materiais</v>
      </c>
    </row>
    <row r="19921" spans="1:12" x14ac:dyDescent="0.3">
      <c r="A19921" s="82" t="str">
        <f t="shared" si="622"/>
        <v>2020</v>
      </c>
      <c r="B19921" s="263" t="s">
        <v>2228</v>
      </c>
      <c r="C19921" s="264" t="s">
        <v>138</v>
      </c>
      <c r="D19921" s="74" t="str">
        <f t="shared" si="623"/>
        <v>set/2020</v>
      </c>
      <c r="E19921" s="332">
        <v>44091</v>
      </c>
      <c r="F19921" s="285">
        <v>314283</v>
      </c>
      <c r="G19921" s="285" t="s">
        <v>2229</v>
      </c>
      <c r="H19921" s="268" t="s">
        <v>222</v>
      </c>
      <c r="I19921" s="268" t="s">
        <v>2181</v>
      </c>
      <c r="J19921" s="337">
        <v>-883.37</v>
      </c>
      <c r="K19921" s="83" t="str">
        <f>IFERROR(IFERROR(VLOOKUP(I19921,'DE-PARA'!B:D,3,0),VLOOKUP(I19921,'DE-PARA'!C:D,2,0)),"NÃO ENCONTRADO")</f>
        <v>Materiais</v>
      </c>
      <c r="L19921" s="50" t="str">
        <f>VLOOKUP(K19921,'Base -Receita-Despesa'!$B:$AS,1,FALSE)</f>
        <v>Materiais</v>
      </c>
    </row>
    <row r="19922" spans="1:12" x14ac:dyDescent="0.3">
      <c r="A19922" s="82" t="str">
        <f t="shared" si="622"/>
        <v>2020</v>
      </c>
      <c r="B19922" s="263" t="s">
        <v>2228</v>
      </c>
      <c r="C19922" s="264" t="s">
        <v>138</v>
      </c>
      <c r="D19922" s="74" t="str">
        <f t="shared" si="623"/>
        <v>set/2020</v>
      </c>
      <c r="E19922" s="332">
        <v>44091</v>
      </c>
      <c r="F19922" s="285" t="s">
        <v>4539</v>
      </c>
      <c r="G19922" s="285" t="s">
        <v>2229</v>
      </c>
      <c r="H19922" s="268" t="s">
        <v>5887</v>
      </c>
      <c r="I19922" s="268" t="s">
        <v>195</v>
      </c>
      <c r="J19922" s="336">
        <v>-153103.18</v>
      </c>
      <c r="K19922" s="83" t="str">
        <f>IFERROR(IFERROR(VLOOKUP(I19922,'DE-PARA'!B:D,3,0),VLOOKUP(I19922,'DE-PARA'!C:D,2,0)),"NÃO ENCONTRADO")</f>
        <v>Encargos sobre Folha de Pagamento</v>
      </c>
      <c r="L19922" s="50" t="str">
        <f>VLOOKUP(K19922,'Base -Receita-Despesa'!$B:$AS,1,FALSE)</f>
        <v>Encargos sobre Folha de Pagamento</v>
      </c>
    </row>
    <row r="19923" spans="1:12" x14ac:dyDescent="0.3">
      <c r="A19923" s="82" t="str">
        <f t="shared" si="622"/>
        <v>2020</v>
      </c>
      <c r="B19923" s="263" t="s">
        <v>2228</v>
      </c>
      <c r="C19923" s="264" t="s">
        <v>138</v>
      </c>
      <c r="D19923" s="74" t="str">
        <f t="shared" si="623"/>
        <v>set/2020</v>
      </c>
      <c r="E19923" s="332">
        <v>44091</v>
      </c>
      <c r="F19923" s="285">
        <v>125876</v>
      </c>
      <c r="G19923" s="285" t="s">
        <v>2229</v>
      </c>
      <c r="H19923" s="268" t="s">
        <v>5888</v>
      </c>
      <c r="I19923" s="268" t="s">
        <v>2182</v>
      </c>
      <c r="J19923" s="336">
        <v>-1160</v>
      </c>
      <c r="K19923" s="83" t="str">
        <f>IFERROR(IFERROR(VLOOKUP(I19923,'DE-PARA'!B:D,3,0),VLOOKUP(I19923,'DE-PARA'!C:D,2,0)),"NÃO ENCONTRADO")</f>
        <v>Materiais</v>
      </c>
      <c r="L19923" s="50" t="str">
        <f>VLOOKUP(K19923,'Base -Receita-Despesa'!$B:$AS,1,FALSE)</f>
        <v>Materiais</v>
      </c>
    </row>
    <row r="19924" spans="1:12" x14ac:dyDescent="0.3">
      <c r="A19924" s="82" t="str">
        <f t="shared" si="622"/>
        <v>2020</v>
      </c>
      <c r="B19924" s="263" t="s">
        <v>2228</v>
      </c>
      <c r="C19924" s="264" t="s">
        <v>138</v>
      </c>
      <c r="D19924" s="74" t="str">
        <f t="shared" si="623"/>
        <v>set/2020</v>
      </c>
      <c r="E19924" s="332">
        <v>44091</v>
      </c>
      <c r="F19924" s="285">
        <v>551</v>
      </c>
      <c r="G19924" s="285" t="s">
        <v>2229</v>
      </c>
      <c r="H19924" s="268" t="s">
        <v>4736</v>
      </c>
      <c r="I19924" s="268" t="s">
        <v>188</v>
      </c>
      <c r="J19924" s="336">
        <v>-6750.36</v>
      </c>
      <c r="K19924" s="83" t="str">
        <f>IFERROR(IFERROR(VLOOKUP(I19924,'DE-PARA'!B:D,3,0),VLOOKUP(I19924,'DE-PARA'!C:D,2,0)),"NÃO ENCONTRADO")</f>
        <v>Serviços</v>
      </c>
      <c r="L19924" s="50" t="str">
        <f>VLOOKUP(K19924,'Base -Receita-Despesa'!$B:$AS,1,FALSE)</f>
        <v>Serviços</v>
      </c>
    </row>
    <row r="19925" spans="1:12" x14ac:dyDescent="0.3">
      <c r="A19925" s="82" t="str">
        <f t="shared" si="622"/>
        <v>2020</v>
      </c>
      <c r="B19925" s="263" t="s">
        <v>2228</v>
      </c>
      <c r="C19925" s="264" t="s">
        <v>138</v>
      </c>
      <c r="D19925" s="74" t="str">
        <f t="shared" si="623"/>
        <v>set/2020</v>
      </c>
      <c r="E19925" s="332">
        <v>44091</v>
      </c>
      <c r="F19925" s="285">
        <v>1027</v>
      </c>
      <c r="G19925" s="285" t="s">
        <v>2229</v>
      </c>
      <c r="H19925" s="268" t="s">
        <v>4393</v>
      </c>
      <c r="I19925" s="268" t="s">
        <v>116</v>
      </c>
      <c r="J19925" s="336">
        <v>-8134.56</v>
      </c>
      <c r="K19925" s="83" t="str">
        <f>IFERROR(IFERROR(VLOOKUP(I19925,'DE-PARA'!B:D,3,0),VLOOKUP(I19925,'DE-PARA'!C:D,2,0)),"NÃO ENCONTRADO")</f>
        <v>Serviços</v>
      </c>
      <c r="L19925" s="50" t="str">
        <f>VLOOKUP(K19925,'Base -Receita-Despesa'!$B:$AS,1,FALSE)</f>
        <v>Serviços</v>
      </c>
    </row>
    <row r="19926" spans="1:12" x14ac:dyDescent="0.3">
      <c r="A19926" s="82" t="str">
        <f t="shared" si="622"/>
        <v>2020</v>
      </c>
      <c r="B19926" s="263" t="s">
        <v>2228</v>
      </c>
      <c r="C19926" s="264" t="s">
        <v>138</v>
      </c>
      <c r="D19926" s="74" t="str">
        <f t="shared" si="623"/>
        <v>set/2020</v>
      </c>
      <c r="E19926" s="332">
        <v>44091</v>
      </c>
      <c r="F19926" s="285">
        <v>1026</v>
      </c>
      <c r="G19926" s="285" t="s">
        <v>2229</v>
      </c>
      <c r="H19926" s="268" t="s">
        <v>4393</v>
      </c>
      <c r="I19926" s="268" t="s">
        <v>116</v>
      </c>
      <c r="J19926" s="336">
        <v>-14344.43</v>
      </c>
      <c r="K19926" s="83" t="str">
        <f>IFERROR(IFERROR(VLOOKUP(I19926,'DE-PARA'!B:D,3,0),VLOOKUP(I19926,'DE-PARA'!C:D,2,0)),"NÃO ENCONTRADO")</f>
        <v>Serviços</v>
      </c>
      <c r="L19926" s="50" t="str">
        <f>VLOOKUP(K19926,'Base -Receita-Despesa'!$B:$AS,1,FALSE)</f>
        <v>Serviços</v>
      </c>
    </row>
    <row r="19927" spans="1:12" x14ac:dyDescent="0.3">
      <c r="A19927" s="82" t="str">
        <f t="shared" si="622"/>
        <v>2020</v>
      </c>
      <c r="B19927" s="263" t="s">
        <v>2228</v>
      </c>
      <c r="C19927" s="264" t="s">
        <v>138</v>
      </c>
      <c r="D19927" s="74" t="str">
        <f t="shared" si="623"/>
        <v>set/2020</v>
      </c>
      <c r="E19927" s="332">
        <v>44091</v>
      </c>
      <c r="F19927" s="285">
        <v>525</v>
      </c>
      <c r="G19927" s="285" t="s">
        <v>2229</v>
      </c>
      <c r="H19927" s="268" t="s">
        <v>3447</v>
      </c>
      <c r="I19927" s="268" t="s">
        <v>2202</v>
      </c>
      <c r="J19927" s="336">
        <v>-7562.31</v>
      </c>
      <c r="K19927" s="83" t="str">
        <f>IFERROR(IFERROR(VLOOKUP(I19927,'DE-PARA'!B:D,3,0),VLOOKUP(I19927,'DE-PARA'!C:D,2,0)),"NÃO ENCONTRADO")</f>
        <v>Serviços</v>
      </c>
      <c r="L19927" s="50" t="str">
        <f>VLOOKUP(K19927,'Base -Receita-Despesa'!$B:$AS,1,FALSE)</f>
        <v>Serviços</v>
      </c>
    </row>
    <row r="19928" spans="1:12" x14ac:dyDescent="0.3">
      <c r="A19928" s="82" t="str">
        <f t="shared" si="622"/>
        <v>2020</v>
      </c>
      <c r="B19928" s="263" t="s">
        <v>2228</v>
      </c>
      <c r="C19928" s="264" t="s">
        <v>138</v>
      </c>
      <c r="D19928" s="74" t="str">
        <f t="shared" si="623"/>
        <v>set/2020</v>
      </c>
      <c r="E19928" s="332">
        <v>44091</v>
      </c>
      <c r="F19928" s="285" t="s">
        <v>1261</v>
      </c>
      <c r="G19928" s="285" t="s">
        <v>2229</v>
      </c>
      <c r="H19928" s="268" t="s">
        <v>879</v>
      </c>
      <c r="I19928" s="268" t="s">
        <v>135</v>
      </c>
      <c r="J19928" s="337">
        <v>-10</v>
      </c>
      <c r="K19928" s="83" t="str">
        <f>IFERROR(IFERROR(VLOOKUP(I19928,'DE-PARA'!B:D,3,0),VLOOKUP(I19928,'DE-PARA'!C:D,2,0)),"NÃO ENCONTRADO")</f>
        <v>Outras Saídas</v>
      </c>
      <c r="L19928" s="50" t="str">
        <f>VLOOKUP(K19928,'Base -Receita-Despesa'!$B:$AS,1,FALSE)</f>
        <v>Outras Saídas</v>
      </c>
    </row>
    <row r="19929" spans="1:12" x14ac:dyDescent="0.3">
      <c r="A19929" s="82" t="str">
        <f t="shared" si="622"/>
        <v>2020</v>
      </c>
      <c r="B19929" s="263" t="s">
        <v>2228</v>
      </c>
      <c r="C19929" s="264" t="s">
        <v>138</v>
      </c>
      <c r="D19929" s="74" t="str">
        <f t="shared" si="623"/>
        <v>set/2020</v>
      </c>
      <c r="E19929" s="332">
        <v>44091</v>
      </c>
      <c r="F19929" s="285" t="s">
        <v>1261</v>
      </c>
      <c r="G19929" s="285" t="s">
        <v>2229</v>
      </c>
      <c r="H19929" s="268" t="s">
        <v>879</v>
      </c>
      <c r="I19929" s="268" t="s">
        <v>135</v>
      </c>
      <c r="J19929" s="337">
        <v>-10</v>
      </c>
      <c r="K19929" s="83" t="str">
        <f>IFERROR(IFERROR(VLOOKUP(I19929,'DE-PARA'!B:D,3,0),VLOOKUP(I19929,'DE-PARA'!C:D,2,0)),"NÃO ENCONTRADO")</f>
        <v>Outras Saídas</v>
      </c>
      <c r="L19929" s="50" t="str">
        <f>VLOOKUP(K19929,'Base -Receita-Despesa'!$B:$AS,1,FALSE)</f>
        <v>Outras Saídas</v>
      </c>
    </row>
    <row r="19930" spans="1:12" x14ac:dyDescent="0.3">
      <c r="A19930" s="82" t="str">
        <f t="shared" si="622"/>
        <v>2020</v>
      </c>
      <c r="B19930" s="263" t="s">
        <v>2228</v>
      </c>
      <c r="C19930" s="264" t="s">
        <v>138</v>
      </c>
      <c r="D19930" s="74" t="str">
        <f t="shared" si="623"/>
        <v>set/2020</v>
      </c>
      <c r="E19930" s="332">
        <v>44091</v>
      </c>
      <c r="F19930" s="285" t="s">
        <v>1070</v>
      </c>
      <c r="G19930" s="285" t="s">
        <v>2229</v>
      </c>
      <c r="H19930" s="268" t="s">
        <v>1071</v>
      </c>
      <c r="I19930" s="268" t="s">
        <v>2237</v>
      </c>
      <c r="J19930" s="336">
        <v>193678.87</v>
      </c>
      <c r="K19930" s="83" t="str">
        <f>IFERROR(IFERROR(VLOOKUP(I19930,'DE-PARA'!B:D,3,0),VLOOKUP(I19930,'DE-PARA'!C:D,2,0)),"NÃO ENCONTRADO")</f>
        <v>Entrada Conta Aplicação (+)</v>
      </c>
      <c r="L19930" s="50" t="str">
        <f>VLOOKUP(K19930,'Base -Receita-Despesa'!$B:$AS,1,FALSE)</f>
        <v>ENTRADA CONTA APLICAÇÃO (+)</v>
      </c>
    </row>
    <row r="19931" spans="1:12" x14ac:dyDescent="0.3">
      <c r="A19931" s="82" t="str">
        <f t="shared" si="622"/>
        <v>2020</v>
      </c>
      <c r="B19931" s="263" t="s">
        <v>2228</v>
      </c>
      <c r="C19931" s="264" t="s">
        <v>138</v>
      </c>
      <c r="D19931" s="74" t="str">
        <f t="shared" si="623"/>
        <v>set/2020</v>
      </c>
      <c r="E19931" s="332">
        <v>44092</v>
      </c>
      <c r="F19931" s="285" t="s">
        <v>5889</v>
      </c>
      <c r="G19931" s="285" t="s">
        <v>2229</v>
      </c>
      <c r="H19931" s="268" t="s">
        <v>2586</v>
      </c>
      <c r="I19931" s="268" t="s">
        <v>540</v>
      </c>
      <c r="J19931" s="337">
        <v>-155.31</v>
      </c>
      <c r="K19931" s="83" t="str">
        <f>IFERROR(IFERROR(VLOOKUP(I19931,'DE-PARA'!B:D,3,0),VLOOKUP(I19931,'DE-PARA'!C:D,2,0)),"NÃO ENCONTRADO")</f>
        <v>Tributos, Taxas e Contribuições</v>
      </c>
      <c r="L19931" s="50" t="str">
        <f>VLOOKUP(K19931,'Base -Receita-Despesa'!$B:$AS,1,FALSE)</f>
        <v>Tributos, Taxas e Contribuições</v>
      </c>
    </row>
    <row r="19932" spans="1:12" x14ac:dyDescent="0.3">
      <c r="A19932" s="82" t="str">
        <f t="shared" si="622"/>
        <v>2020</v>
      </c>
      <c r="B19932" s="263" t="s">
        <v>2228</v>
      </c>
      <c r="C19932" s="264" t="s">
        <v>138</v>
      </c>
      <c r="D19932" s="74" t="str">
        <f t="shared" si="623"/>
        <v>set/2020</v>
      </c>
      <c r="E19932" s="332">
        <v>44092</v>
      </c>
      <c r="F19932" s="285" t="s">
        <v>5890</v>
      </c>
      <c r="G19932" s="285" t="s">
        <v>2229</v>
      </c>
      <c r="H19932" s="268" t="s">
        <v>5701</v>
      </c>
      <c r="I19932" s="268" t="s">
        <v>145</v>
      </c>
      <c r="J19932" s="337">
        <v>-79.86</v>
      </c>
      <c r="K19932" s="83" t="str">
        <f>IFERROR(IFERROR(VLOOKUP(I19932,'DE-PARA'!B:D,3,0),VLOOKUP(I19932,'DE-PARA'!C:D,2,0)),"NÃO ENCONTRADO")</f>
        <v>Serviços</v>
      </c>
      <c r="L19932" s="50" t="str">
        <f>VLOOKUP(K19932,'Base -Receita-Despesa'!$B:$AS,1,FALSE)</f>
        <v>Serviços</v>
      </c>
    </row>
    <row r="19933" spans="1:12" x14ac:dyDescent="0.3">
      <c r="A19933" s="82" t="str">
        <f t="shared" si="622"/>
        <v>2020</v>
      </c>
      <c r="B19933" s="263" t="s">
        <v>2228</v>
      </c>
      <c r="C19933" s="264" t="s">
        <v>138</v>
      </c>
      <c r="D19933" s="74" t="str">
        <f t="shared" si="623"/>
        <v>set/2020</v>
      </c>
      <c r="E19933" s="332">
        <v>44092</v>
      </c>
      <c r="F19933" s="285" t="s">
        <v>5891</v>
      </c>
      <c r="G19933" s="285" t="s">
        <v>2229</v>
      </c>
      <c r="H19933" s="268" t="s">
        <v>4736</v>
      </c>
      <c r="I19933" s="268" t="s">
        <v>188</v>
      </c>
      <c r="J19933" s="337">
        <v>-122.22</v>
      </c>
      <c r="K19933" s="83" t="str">
        <f>IFERROR(IFERROR(VLOOKUP(I19933,'DE-PARA'!B:D,3,0),VLOOKUP(I19933,'DE-PARA'!C:D,2,0)),"NÃO ENCONTRADO")</f>
        <v>Serviços</v>
      </c>
      <c r="L19933" s="50" t="str">
        <f>VLOOKUP(K19933,'Base -Receita-Despesa'!$B:$AS,1,FALSE)</f>
        <v>Serviços</v>
      </c>
    </row>
    <row r="19934" spans="1:12" x14ac:dyDescent="0.3">
      <c r="A19934" s="82" t="str">
        <f t="shared" si="622"/>
        <v>2020</v>
      </c>
      <c r="B19934" s="263" t="s">
        <v>2228</v>
      </c>
      <c r="C19934" s="264" t="s">
        <v>138</v>
      </c>
      <c r="D19934" s="74" t="str">
        <f t="shared" si="623"/>
        <v>set/2020</v>
      </c>
      <c r="E19934" s="332">
        <v>44092</v>
      </c>
      <c r="F19934" s="285" t="s">
        <v>5892</v>
      </c>
      <c r="G19934" s="285" t="s">
        <v>2229</v>
      </c>
      <c r="H19934" s="268" t="s">
        <v>5175</v>
      </c>
      <c r="I19934" s="268" t="s">
        <v>145</v>
      </c>
      <c r="J19934" s="337">
        <v>-69.61</v>
      </c>
      <c r="K19934" s="83" t="str">
        <f>IFERROR(IFERROR(VLOOKUP(I19934,'DE-PARA'!B:D,3,0),VLOOKUP(I19934,'DE-PARA'!C:D,2,0)),"NÃO ENCONTRADO")</f>
        <v>Serviços</v>
      </c>
      <c r="L19934" s="50" t="str">
        <f>VLOOKUP(K19934,'Base -Receita-Despesa'!$B:$AS,1,FALSE)</f>
        <v>Serviços</v>
      </c>
    </row>
    <row r="19935" spans="1:12" x14ac:dyDescent="0.3">
      <c r="A19935" s="82" t="str">
        <f t="shared" si="622"/>
        <v>2020</v>
      </c>
      <c r="B19935" s="263" t="s">
        <v>2228</v>
      </c>
      <c r="C19935" s="264" t="s">
        <v>138</v>
      </c>
      <c r="D19935" s="74" t="str">
        <f t="shared" si="623"/>
        <v>set/2020</v>
      </c>
      <c r="E19935" s="332">
        <v>44092</v>
      </c>
      <c r="F19935" s="285" t="s">
        <v>5893</v>
      </c>
      <c r="G19935" s="285" t="s">
        <v>2229</v>
      </c>
      <c r="H19935" s="268" t="s">
        <v>2654</v>
      </c>
      <c r="I19935" s="268" t="s">
        <v>120</v>
      </c>
      <c r="J19935" s="337">
        <v>-63.93</v>
      </c>
      <c r="K19935" s="83" t="str">
        <f>IFERROR(IFERROR(VLOOKUP(I19935,'DE-PARA'!B:D,3,0),VLOOKUP(I19935,'DE-PARA'!C:D,2,0)),"NÃO ENCONTRADO")</f>
        <v>Serviços</v>
      </c>
      <c r="L19935" s="50" t="str">
        <f>VLOOKUP(K19935,'Base -Receita-Despesa'!$B:$AS,1,FALSE)</f>
        <v>Serviços</v>
      </c>
    </row>
    <row r="19936" spans="1:12" x14ac:dyDescent="0.3">
      <c r="A19936" s="82" t="str">
        <f t="shared" si="622"/>
        <v>2020</v>
      </c>
      <c r="B19936" s="263" t="s">
        <v>2228</v>
      </c>
      <c r="C19936" s="264" t="s">
        <v>138</v>
      </c>
      <c r="D19936" s="74" t="str">
        <f t="shared" si="623"/>
        <v>set/2020</v>
      </c>
      <c r="E19936" s="332">
        <v>44092</v>
      </c>
      <c r="F19936" s="285" t="s">
        <v>3297</v>
      </c>
      <c r="G19936" s="285" t="s">
        <v>2229</v>
      </c>
      <c r="H19936" s="273" t="s">
        <v>4753</v>
      </c>
      <c r="I19936" s="268" t="s">
        <v>2176</v>
      </c>
      <c r="J19936" s="336">
        <v>-3200.58</v>
      </c>
      <c r="K19936" s="83" t="str">
        <f>IFERROR(IFERROR(VLOOKUP(I19936,'DE-PARA'!B:D,3,0),VLOOKUP(I19936,'DE-PARA'!C:D,2,0)),"NÃO ENCONTRADO")</f>
        <v>Pessoal</v>
      </c>
      <c r="L19936" s="50" t="str">
        <f>VLOOKUP(K19936,'Base -Receita-Despesa'!$B:$AS,1,FALSE)</f>
        <v>Pessoal</v>
      </c>
    </row>
    <row r="19937" spans="1:12" x14ac:dyDescent="0.3">
      <c r="A19937" s="82" t="str">
        <f t="shared" si="622"/>
        <v>2020</v>
      </c>
      <c r="B19937" s="263" t="s">
        <v>2228</v>
      </c>
      <c r="C19937" s="264" t="s">
        <v>138</v>
      </c>
      <c r="D19937" s="74" t="str">
        <f t="shared" si="623"/>
        <v>set/2020</v>
      </c>
      <c r="E19937" s="332">
        <v>44092</v>
      </c>
      <c r="F19937" s="285" t="s">
        <v>3298</v>
      </c>
      <c r="G19937" s="285" t="s">
        <v>2229</v>
      </c>
      <c r="H19937" s="273" t="s">
        <v>4753</v>
      </c>
      <c r="I19937" s="268" t="s">
        <v>2176</v>
      </c>
      <c r="J19937" s="337">
        <v>-300</v>
      </c>
      <c r="K19937" s="83" t="str">
        <f>IFERROR(IFERROR(VLOOKUP(I19937,'DE-PARA'!B:D,3,0),VLOOKUP(I19937,'DE-PARA'!C:D,2,0)),"NÃO ENCONTRADO")</f>
        <v>Pessoal</v>
      </c>
      <c r="L19937" s="50" t="str">
        <f>VLOOKUP(K19937,'Base -Receita-Despesa'!$B:$AS,1,FALSE)</f>
        <v>Pessoal</v>
      </c>
    </row>
    <row r="19938" spans="1:12" x14ac:dyDescent="0.3">
      <c r="A19938" s="82" t="str">
        <f t="shared" si="622"/>
        <v>2020</v>
      </c>
      <c r="B19938" s="263" t="s">
        <v>2228</v>
      </c>
      <c r="C19938" s="264" t="s">
        <v>138</v>
      </c>
      <c r="D19938" s="74" t="str">
        <f t="shared" si="623"/>
        <v>set/2020</v>
      </c>
      <c r="E19938" s="332">
        <v>44092</v>
      </c>
      <c r="F19938" s="285" t="s">
        <v>4696</v>
      </c>
      <c r="G19938" s="285" t="s">
        <v>2229</v>
      </c>
      <c r="H19938" s="273" t="s">
        <v>4753</v>
      </c>
      <c r="I19938" s="268" t="s">
        <v>2176</v>
      </c>
      <c r="J19938" s="337">
        <v>-121.5</v>
      </c>
      <c r="K19938" s="83" t="str">
        <f>IFERROR(IFERROR(VLOOKUP(I19938,'DE-PARA'!B:D,3,0),VLOOKUP(I19938,'DE-PARA'!C:D,2,0)),"NÃO ENCONTRADO")</f>
        <v>Pessoal</v>
      </c>
      <c r="L19938" s="50" t="str">
        <f>VLOOKUP(K19938,'Base -Receita-Despesa'!$B:$AS,1,FALSE)</f>
        <v>Pessoal</v>
      </c>
    </row>
    <row r="19939" spans="1:12" x14ac:dyDescent="0.3">
      <c r="A19939" s="82" t="str">
        <f t="shared" si="622"/>
        <v>2020</v>
      </c>
      <c r="B19939" s="263" t="s">
        <v>2228</v>
      </c>
      <c r="C19939" s="264" t="s">
        <v>138</v>
      </c>
      <c r="D19939" s="74" t="str">
        <f t="shared" si="623"/>
        <v>set/2020</v>
      </c>
      <c r="E19939" s="332">
        <v>44092</v>
      </c>
      <c r="F19939" s="285" t="s">
        <v>5894</v>
      </c>
      <c r="G19939" s="285" t="s">
        <v>2229</v>
      </c>
      <c r="H19939" s="268" t="s">
        <v>257</v>
      </c>
      <c r="I19939" s="268" t="s">
        <v>120</v>
      </c>
      <c r="J19939" s="337">
        <v>-15.82</v>
      </c>
      <c r="K19939" s="83" t="str">
        <f>IFERROR(IFERROR(VLOOKUP(I19939,'DE-PARA'!B:D,3,0),VLOOKUP(I19939,'DE-PARA'!C:D,2,0)),"NÃO ENCONTRADO")</f>
        <v>Serviços</v>
      </c>
      <c r="L19939" s="50" t="str">
        <f>VLOOKUP(K19939,'Base -Receita-Despesa'!$B:$AS,1,FALSE)</f>
        <v>Serviços</v>
      </c>
    </row>
    <row r="19940" spans="1:12" x14ac:dyDescent="0.3">
      <c r="A19940" s="82" t="str">
        <f t="shared" si="622"/>
        <v>2020</v>
      </c>
      <c r="B19940" s="263" t="s">
        <v>2228</v>
      </c>
      <c r="C19940" s="264" t="s">
        <v>138</v>
      </c>
      <c r="D19940" s="74" t="str">
        <f t="shared" si="623"/>
        <v>set/2020</v>
      </c>
      <c r="E19940" s="332">
        <v>44092</v>
      </c>
      <c r="F19940" s="285" t="s">
        <v>2995</v>
      </c>
      <c r="G19940" s="285" t="s">
        <v>2229</v>
      </c>
      <c r="H19940" s="268" t="s">
        <v>5049</v>
      </c>
      <c r="I19940" s="268" t="s">
        <v>2176</v>
      </c>
      <c r="J19940" s="336">
        <v>-2102.96</v>
      </c>
      <c r="K19940" s="83" t="str">
        <f>IFERROR(IFERROR(VLOOKUP(I19940,'DE-PARA'!B:D,3,0),VLOOKUP(I19940,'DE-PARA'!C:D,2,0)),"NÃO ENCONTRADO")</f>
        <v>Pessoal</v>
      </c>
      <c r="L19940" s="50" t="str">
        <f>VLOOKUP(K19940,'Base -Receita-Despesa'!$B:$AS,1,FALSE)</f>
        <v>Pessoal</v>
      </c>
    </row>
    <row r="19941" spans="1:12" x14ac:dyDescent="0.3">
      <c r="A19941" s="82" t="str">
        <f t="shared" si="622"/>
        <v>2020</v>
      </c>
      <c r="B19941" s="263" t="s">
        <v>2228</v>
      </c>
      <c r="C19941" s="264" t="s">
        <v>138</v>
      </c>
      <c r="D19941" s="74" t="str">
        <f t="shared" si="623"/>
        <v>set/2020</v>
      </c>
      <c r="E19941" s="332">
        <v>44092</v>
      </c>
      <c r="F19941" s="285" t="s">
        <v>2714</v>
      </c>
      <c r="G19941" s="285" t="s">
        <v>2229</v>
      </c>
      <c r="H19941" s="268" t="s">
        <v>5728</v>
      </c>
      <c r="I19941" s="268" t="s">
        <v>145</v>
      </c>
      <c r="J19941" s="337">
        <v>-90</v>
      </c>
      <c r="K19941" s="83" t="str">
        <f>IFERROR(IFERROR(VLOOKUP(I19941,'DE-PARA'!B:D,3,0),VLOOKUP(I19941,'DE-PARA'!C:D,2,0)),"NÃO ENCONTRADO")</f>
        <v>Serviços</v>
      </c>
      <c r="L19941" s="50" t="str">
        <f>VLOOKUP(K19941,'Base -Receita-Despesa'!$B:$AS,1,FALSE)</f>
        <v>Serviços</v>
      </c>
    </row>
    <row r="19942" spans="1:12" x14ac:dyDescent="0.3">
      <c r="A19942" s="82" t="str">
        <f t="shared" si="622"/>
        <v>2020</v>
      </c>
      <c r="B19942" s="263" t="s">
        <v>2228</v>
      </c>
      <c r="C19942" s="264" t="s">
        <v>138</v>
      </c>
      <c r="D19942" s="74" t="str">
        <f t="shared" si="623"/>
        <v>set/2020</v>
      </c>
      <c r="E19942" s="332">
        <v>44092</v>
      </c>
      <c r="F19942" s="285" t="s">
        <v>5895</v>
      </c>
      <c r="G19942" s="285" t="s">
        <v>2229</v>
      </c>
      <c r="H19942" s="268" t="s">
        <v>5896</v>
      </c>
      <c r="I19942" s="268" t="s">
        <v>188</v>
      </c>
      <c r="J19942" s="337">
        <v>-300</v>
      </c>
      <c r="K19942" s="83" t="str">
        <f>IFERROR(IFERROR(VLOOKUP(I19942,'DE-PARA'!B:D,3,0),VLOOKUP(I19942,'DE-PARA'!C:D,2,0)),"NÃO ENCONTRADO")</f>
        <v>Serviços</v>
      </c>
      <c r="L19942" s="50" t="str">
        <f>VLOOKUP(K19942,'Base -Receita-Despesa'!$B:$AS,1,FALSE)</f>
        <v>Serviços</v>
      </c>
    </row>
    <row r="19943" spans="1:12" x14ac:dyDescent="0.3">
      <c r="A19943" s="82" t="str">
        <f t="shared" si="622"/>
        <v>2020</v>
      </c>
      <c r="B19943" s="263" t="s">
        <v>2228</v>
      </c>
      <c r="C19943" s="264" t="s">
        <v>138</v>
      </c>
      <c r="D19943" s="74" t="str">
        <f t="shared" si="623"/>
        <v>set/2020</v>
      </c>
      <c r="E19943" s="332">
        <v>44092</v>
      </c>
      <c r="F19943" s="285" t="s">
        <v>5897</v>
      </c>
      <c r="G19943" s="285" t="s">
        <v>2229</v>
      </c>
      <c r="H19943" s="268" t="s">
        <v>5701</v>
      </c>
      <c r="I19943" s="268" t="s">
        <v>145</v>
      </c>
      <c r="J19943" s="337">
        <v>-247.57</v>
      </c>
      <c r="K19943" s="83" t="str">
        <f>IFERROR(IFERROR(VLOOKUP(I19943,'DE-PARA'!B:D,3,0),VLOOKUP(I19943,'DE-PARA'!C:D,2,0)),"NÃO ENCONTRADO")</f>
        <v>Serviços</v>
      </c>
      <c r="L19943" s="50" t="str">
        <f>VLOOKUP(K19943,'Base -Receita-Despesa'!$B:$AS,1,FALSE)</f>
        <v>Serviços</v>
      </c>
    </row>
    <row r="19944" spans="1:12" x14ac:dyDescent="0.3">
      <c r="A19944" s="82" t="str">
        <f t="shared" si="622"/>
        <v>2020</v>
      </c>
      <c r="B19944" s="263" t="s">
        <v>2228</v>
      </c>
      <c r="C19944" s="264" t="s">
        <v>138</v>
      </c>
      <c r="D19944" s="74" t="str">
        <f t="shared" si="623"/>
        <v>set/2020</v>
      </c>
      <c r="E19944" s="332">
        <v>44092</v>
      </c>
      <c r="F19944" s="285" t="s">
        <v>5898</v>
      </c>
      <c r="G19944" s="285" t="s">
        <v>2229</v>
      </c>
      <c r="H19944" s="268" t="s">
        <v>4736</v>
      </c>
      <c r="I19944" s="268" t="s">
        <v>188</v>
      </c>
      <c r="J19944" s="336">
        <v>-1894.35</v>
      </c>
      <c r="K19944" s="83" t="str">
        <f>IFERROR(IFERROR(VLOOKUP(I19944,'DE-PARA'!B:D,3,0),VLOOKUP(I19944,'DE-PARA'!C:D,2,0)),"NÃO ENCONTRADO")</f>
        <v>Serviços</v>
      </c>
      <c r="L19944" s="50" t="str">
        <f>VLOOKUP(K19944,'Base -Receita-Despesa'!$B:$AS,1,FALSE)</f>
        <v>Serviços</v>
      </c>
    </row>
    <row r="19945" spans="1:12" x14ac:dyDescent="0.3">
      <c r="A19945" s="82" t="str">
        <f t="shared" si="622"/>
        <v>2020</v>
      </c>
      <c r="B19945" s="263" t="s">
        <v>2228</v>
      </c>
      <c r="C19945" s="264" t="s">
        <v>138</v>
      </c>
      <c r="D19945" s="74" t="str">
        <f t="shared" si="623"/>
        <v>set/2020</v>
      </c>
      <c r="E19945" s="332">
        <v>44092</v>
      </c>
      <c r="F19945" s="285" t="s">
        <v>5899</v>
      </c>
      <c r="G19945" s="285" t="s">
        <v>2229</v>
      </c>
      <c r="H19945" s="268" t="s">
        <v>5175</v>
      </c>
      <c r="I19945" s="268" t="s">
        <v>145</v>
      </c>
      <c r="J19945" s="337">
        <v>-215.79</v>
      </c>
      <c r="K19945" s="83" t="str">
        <f>IFERROR(IFERROR(VLOOKUP(I19945,'DE-PARA'!B:D,3,0),VLOOKUP(I19945,'DE-PARA'!C:D,2,0)),"NÃO ENCONTRADO")</f>
        <v>Serviços</v>
      </c>
      <c r="L19945" s="50" t="str">
        <f>VLOOKUP(K19945,'Base -Receita-Despesa'!$B:$AS,1,FALSE)</f>
        <v>Serviços</v>
      </c>
    </row>
    <row r="19946" spans="1:12" x14ac:dyDescent="0.3">
      <c r="A19946" s="82" t="str">
        <f t="shared" ref="A19946:A20009" si="624">IF(K19946="NÃO ENCONTRADO",0,RIGHT(D19946,4))</f>
        <v>2020</v>
      </c>
      <c r="B19946" s="263" t="s">
        <v>2228</v>
      </c>
      <c r="C19946" s="264" t="s">
        <v>138</v>
      </c>
      <c r="D19946" s="74" t="str">
        <f t="shared" si="623"/>
        <v>set/2020</v>
      </c>
      <c r="E19946" s="332">
        <v>44092</v>
      </c>
      <c r="F19946" s="285" t="s">
        <v>5900</v>
      </c>
      <c r="G19946" s="285" t="s">
        <v>2229</v>
      </c>
      <c r="H19946" s="268" t="s">
        <v>5175</v>
      </c>
      <c r="I19946" s="268" t="s">
        <v>145</v>
      </c>
      <c r="J19946" s="337">
        <v>-21.1</v>
      </c>
      <c r="K19946" s="83" t="str">
        <f>IFERROR(IFERROR(VLOOKUP(I19946,'DE-PARA'!B:D,3,0),VLOOKUP(I19946,'DE-PARA'!C:D,2,0)),"NÃO ENCONTRADO")</f>
        <v>Serviços</v>
      </c>
      <c r="L19946" s="50" t="str">
        <f>VLOOKUP(K19946,'Base -Receita-Despesa'!$B:$AS,1,FALSE)</f>
        <v>Serviços</v>
      </c>
    </row>
    <row r="19947" spans="1:12" x14ac:dyDescent="0.3">
      <c r="A19947" s="82" t="str">
        <f t="shared" si="624"/>
        <v>2020</v>
      </c>
      <c r="B19947" s="263" t="s">
        <v>2228</v>
      </c>
      <c r="C19947" s="264" t="s">
        <v>138</v>
      </c>
      <c r="D19947" s="74" t="str">
        <f t="shared" si="623"/>
        <v>set/2020</v>
      </c>
      <c r="E19947" s="332">
        <v>44092</v>
      </c>
      <c r="F19947" s="285" t="s">
        <v>5901</v>
      </c>
      <c r="G19947" s="285" t="s">
        <v>2229</v>
      </c>
      <c r="H19947" s="268" t="s">
        <v>2654</v>
      </c>
      <c r="I19947" s="268" t="s">
        <v>120</v>
      </c>
      <c r="J19947" s="337">
        <v>-198.18</v>
      </c>
      <c r="K19947" s="83" t="str">
        <f>IFERROR(IFERROR(VLOOKUP(I19947,'DE-PARA'!B:D,3,0),VLOOKUP(I19947,'DE-PARA'!C:D,2,0)),"NÃO ENCONTRADO")</f>
        <v>Serviços</v>
      </c>
      <c r="L19947" s="50" t="str">
        <f>VLOOKUP(K19947,'Base -Receita-Despesa'!$B:$AS,1,FALSE)</f>
        <v>Serviços</v>
      </c>
    </row>
    <row r="19948" spans="1:12" x14ac:dyDescent="0.3">
      <c r="A19948" s="82" t="str">
        <f t="shared" si="624"/>
        <v>2020</v>
      </c>
      <c r="B19948" s="263" t="s">
        <v>2228</v>
      </c>
      <c r="C19948" s="264" t="s">
        <v>138</v>
      </c>
      <c r="D19948" s="74" t="str">
        <f t="shared" si="623"/>
        <v>set/2020</v>
      </c>
      <c r="E19948" s="332">
        <v>44092</v>
      </c>
      <c r="F19948" s="285" t="s">
        <v>5902</v>
      </c>
      <c r="G19948" s="285" t="s">
        <v>2229</v>
      </c>
      <c r="H19948" s="268" t="s">
        <v>4753</v>
      </c>
      <c r="I19948" s="268" t="s">
        <v>2176</v>
      </c>
      <c r="J19948" s="336">
        <v>-9921.7999999999993</v>
      </c>
      <c r="K19948" s="83" t="str">
        <f>IFERROR(IFERROR(VLOOKUP(I19948,'DE-PARA'!B:D,3,0),VLOOKUP(I19948,'DE-PARA'!C:D,2,0)),"NÃO ENCONTRADO")</f>
        <v>Pessoal</v>
      </c>
      <c r="L19948" s="50" t="str">
        <f>VLOOKUP(K19948,'Base -Receita-Despesa'!$B:$AS,1,FALSE)</f>
        <v>Pessoal</v>
      </c>
    </row>
    <row r="19949" spans="1:12" x14ac:dyDescent="0.3">
      <c r="A19949" s="82" t="str">
        <f t="shared" si="624"/>
        <v>2020</v>
      </c>
      <c r="B19949" s="263" t="s">
        <v>2228</v>
      </c>
      <c r="C19949" s="264" t="s">
        <v>138</v>
      </c>
      <c r="D19949" s="74" t="str">
        <f t="shared" si="623"/>
        <v>set/2020</v>
      </c>
      <c r="E19949" s="332">
        <v>44092</v>
      </c>
      <c r="F19949" s="285" t="s">
        <v>5903</v>
      </c>
      <c r="G19949" s="285" t="s">
        <v>2229</v>
      </c>
      <c r="H19949" s="268" t="s">
        <v>4753</v>
      </c>
      <c r="I19949" s="268" t="s">
        <v>2176</v>
      </c>
      <c r="J19949" s="337">
        <v>-930</v>
      </c>
      <c r="K19949" s="83" t="str">
        <f>IFERROR(IFERROR(VLOOKUP(I19949,'DE-PARA'!B:D,3,0),VLOOKUP(I19949,'DE-PARA'!C:D,2,0)),"NÃO ENCONTRADO")</f>
        <v>Pessoal</v>
      </c>
      <c r="L19949" s="50" t="str">
        <f>VLOOKUP(K19949,'Base -Receita-Despesa'!$B:$AS,1,FALSE)</f>
        <v>Pessoal</v>
      </c>
    </row>
    <row r="19950" spans="1:12" x14ac:dyDescent="0.3">
      <c r="A19950" s="82" t="str">
        <f t="shared" si="624"/>
        <v>2020</v>
      </c>
      <c r="B19950" s="263" t="s">
        <v>2228</v>
      </c>
      <c r="C19950" s="264" t="s">
        <v>138</v>
      </c>
      <c r="D19950" s="74" t="str">
        <f t="shared" si="623"/>
        <v>set/2020</v>
      </c>
      <c r="E19950" s="332">
        <v>44092</v>
      </c>
      <c r="F19950" s="285" t="s">
        <v>4958</v>
      </c>
      <c r="G19950" s="285" t="s">
        <v>2229</v>
      </c>
      <c r="H19950" s="268" t="s">
        <v>4753</v>
      </c>
      <c r="I19950" s="268" t="s">
        <v>2176</v>
      </c>
      <c r="J19950" s="337">
        <v>-376.65</v>
      </c>
      <c r="K19950" s="83" t="str">
        <f>IFERROR(IFERROR(VLOOKUP(I19950,'DE-PARA'!B:D,3,0),VLOOKUP(I19950,'DE-PARA'!C:D,2,0)),"NÃO ENCONTRADO")</f>
        <v>Pessoal</v>
      </c>
      <c r="L19950" s="50" t="str">
        <f>VLOOKUP(K19950,'Base -Receita-Despesa'!$B:$AS,1,FALSE)</f>
        <v>Pessoal</v>
      </c>
    </row>
    <row r="19951" spans="1:12" x14ac:dyDescent="0.3">
      <c r="A19951" s="82" t="str">
        <f t="shared" si="624"/>
        <v>2020</v>
      </c>
      <c r="B19951" s="263" t="s">
        <v>2228</v>
      </c>
      <c r="C19951" s="264" t="s">
        <v>138</v>
      </c>
      <c r="D19951" s="74" t="str">
        <f t="shared" si="623"/>
        <v>set/2020</v>
      </c>
      <c r="E19951" s="332">
        <v>44092</v>
      </c>
      <c r="F19951" s="285" t="s">
        <v>5904</v>
      </c>
      <c r="G19951" s="285" t="s">
        <v>2229</v>
      </c>
      <c r="H19951" s="268" t="s">
        <v>257</v>
      </c>
      <c r="I19951" s="268" t="s">
        <v>120</v>
      </c>
      <c r="J19951" s="337">
        <v>-45.26</v>
      </c>
      <c r="K19951" s="83" t="str">
        <f>IFERROR(IFERROR(VLOOKUP(I19951,'DE-PARA'!B:D,3,0),VLOOKUP(I19951,'DE-PARA'!C:D,2,0)),"NÃO ENCONTRADO")</f>
        <v>Serviços</v>
      </c>
      <c r="L19951" s="50" t="str">
        <f>VLOOKUP(K19951,'Base -Receita-Despesa'!$B:$AS,1,FALSE)</f>
        <v>Serviços</v>
      </c>
    </row>
    <row r="19952" spans="1:12" x14ac:dyDescent="0.3">
      <c r="A19952" s="82" t="str">
        <f t="shared" si="624"/>
        <v>2020</v>
      </c>
      <c r="B19952" s="263" t="s">
        <v>2228</v>
      </c>
      <c r="C19952" s="264" t="s">
        <v>138</v>
      </c>
      <c r="D19952" s="74" t="str">
        <f t="shared" si="623"/>
        <v>set/2020</v>
      </c>
      <c r="E19952" s="332">
        <v>44092</v>
      </c>
      <c r="F19952" s="285" t="s">
        <v>4262</v>
      </c>
      <c r="G19952" s="285" t="s">
        <v>2229</v>
      </c>
      <c r="H19952" s="268" t="s">
        <v>5049</v>
      </c>
      <c r="I19952" s="268" t="s">
        <v>2176</v>
      </c>
      <c r="J19952" s="336">
        <v>-1569.22</v>
      </c>
      <c r="K19952" s="83" t="str">
        <f>IFERROR(IFERROR(VLOOKUP(I19952,'DE-PARA'!B:D,3,0),VLOOKUP(I19952,'DE-PARA'!C:D,2,0)),"NÃO ENCONTRADO")</f>
        <v>Pessoal</v>
      </c>
      <c r="L19952" s="50" t="str">
        <f>VLOOKUP(K19952,'Base -Receita-Despesa'!$B:$AS,1,FALSE)</f>
        <v>Pessoal</v>
      </c>
    </row>
    <row r="19953" spans="1:12" x14ac:dyDescent="0.3">
      <c r="A19953" s="82" t="str">
        <f t="shared" si="624"/>
        <v>2020</v>
      </c>
      <c r="B19953" s="263" t="s">
        <v>2228</v>
      </c>
      <c r="C19953" s="264" t="s">
        <v>138</v>
      </c>
      <c r="D19953" s="74" t="str">
        <f t="shared" si="623"/>
        <v>set/2020</v>
      </c>
      <c r="E19953" s="332">
        <v>44092</v>
      </c>
      <c r="F19953" s="285" t="s">
        <v>3007</v>
      </c>
      <c r="G19953" s="285" t="s">
        <v>2229</v>
      </c>
      <c r="H19953" s="268" t="s">
        <v>5049</v>
      </c>
      <c r="I19953" s="268" t="s">
        <v>2176</v>
      </c>
      <c r="J19953" s="336">
        <v>-6519.19</v>
      </c>
      <c r="K19953" s="83" t="str">
        <f>IFERROR(IFERROR(VLOOKUP(I19953,'DE-PARA'!B:D,3,0),VLOOKUP(I19953,'DE-PARA'!C:D,2,0)),"NÃO ENCONTRADO")</f>
        <v>Pessoal</v>
      </c>
      <c r="L19953" s="50" t="str">
        <f>VLOOKUP(K19953,'Base -Receita-Despesa'!$B:$AS,1,FALSE)</f>
        <v>Pessoal</v>
      </c>
    </row>
    <row r="19954" spans="1:12" x14ac:dyDescent="0.3">
      <c r="A19954" s="82" t="str">
        <f t="shared" si="624"/>
        <v>2020</v>
      </c>
      <c r="B19954" s="263" t="s">
        <v>2228</v>
      </c>
      <c r="C19954" s="264" t="s">
        <v>138</v>
      </c>
      <c r="D19954" s="74" t="str">
        <f t="shared" si="623"/>
        <v>set/2020</v>
      </c>
      <c r="E19954" s="332">
        <v>44092</v>
      </c>
      <c r="F19954" s="285" t="s">
        <v>5905</v>
      </c>
      <c r="G19954" s="285" t="s">
        <v>2229</v>
      </c>
      <c r="H19954" s="268" t="s">
        <v>5728</v>
      </c>
      <c r="I19954" s="268" t="s">
        <v>145</v>
      </c>
      <c r="J19954" s="337">
        <v>-279</v>
      </c>
      <c r="K19954" s="83" t="str">
        <f>IFERROR(IFERROR(VLOOKUP(I19954,'DE-PARA'!B:D,3,0),VLOOKUP(I19954,'DE-PARA'!C:D,2,0)),"NÃO ENCONTRADO")</f>
        <v>Serviços</v>
      </c>
      <c r="L19954" s="50" t="str">
        <f>VLOOKUP(K19954,'Base -Receita-Despesa'!$B:$AS,1,FALSE)</f>
        <v>Serviços</v>
      </c>
    </row>
    <row r="19955" spans="1:12" x14ac:dyDescent="0.3">
      <c r="A19955" s="82" t="str">
        <f t="shared" si="624"/>
        <v>2020</v>
      </c>
      <c r="B19955" s="263" t="s">
        <v>2228</v>
      </c>
      <c r="C19955" s="264" t="s">
        <v>138</v>
      </c>
      <c r="D19955" s="74" t="str">
        <f t="shared" si="623"/>
        <v>set/2020</v>
      </c>
      <c r="E19955" s="332">
        <v>44092</v>
      </c>
      <c r="F19955" s="285" t="s">
        <v>5906</v>
      </c>
      <c r="G19955" s="285" t="s">
        <v>2229</v>
      </c>
      <c r="H19955" s="268" t="s">
        <v>5728</v>
      </c>
      <c r="I19955" s="268" t="s">
        <v>145</v>
      </c>
      <c r="J19955" s="337">
        <v>-279</v>
      </c>
      <c r="K19955" s="83" t="str">
        <f>IFERROR(IFERROR(VLOOKUP(I19955,'DE-PARA'!B:D,3,0),VLOOKUP(I19955,'DE-PARA'!C:D,2,0)),"NÃO ENCONTRADO")</f>
        <v>Serviços</v>
      </c>
      <c r="L19955" s="50" t="str">
        <f>VLOOKUP(K19955,'Base -Receita-Despesa'!$B:$AS,1,FALSE)</f>
        <v>Serviços</v>
      </c>
    </row>
    <row r="19956" spans="1:12" x14ac:dyDescent="0.3">
      <c r="A19956" s="82" t="str">
        <f t="shared" si="624"/>
        <v>2020</v>
      </c>
      <c r="B19956" s="263" t="s">
        <v>2228</v>
      </c>
      <c r="C19956" s="264" t="s">
        <v>138</v>
      </c>
      <c r="D19956" s="74" t="str">
        <f t="shared" si="623"/>
        <v>set/2020</v>
      </c>
      <c r="E19956" s="332">
        <v>44092</v>
      </c>
      <c r="F19956" s="285" t="s">
        <v>4565</v>
      </c>
      <c r="G19956" s="285" t="s">
        <v>2229</v>
      </c>
      <c r="H19956" s="268" t="s">
        <v>5907</v>
      </c>
      <c r="I19956" s="268" t="s">
        <v>194</v>
      </c>
      <c r="J19956" s="336">
        <v>-12583.18</v>
      </c>
      <c r="K19956" s="83" t="str">
        <f>IFERROR(IFERROR(VLOOKUP(I19956,'DE-PARA'!B:D,3,0),VLOOKUP(I19956,'DE-PARA'!C:D,2,0)),"NÃO ENCONTRADO")</f>
        <v>Encargos sobre Folha de Pagamento</v>
      </c>
      <c r="L19956" s="50" t="str">
        <f>VLOOKUP(K19956,'Base -Receita-Despesa'!$B:$AS,1,FALSE)</f>
        <v>Encargos sobre Folha de Pagamento</v>
      </c>
    </row>
    <row r="19957" spans="1:12" x14ac:dyDescent="0.3">
      <c r="A19957" s="82" t="str">
        <f t="shared" si="624"/>
        <v>2020</v>
      </c>
      <c r="B19957" s="263" t="s">
        <v>2228</v>
      </c>
      <c r="C19957" s="264" t="s">
        <v>138</v>
      </c>
      <c r="D19957" s="74" t="str">
        <f t="shared" si="623"/>
        <v>set/2020</v>
      </c>
      <c r="E19957" s="332">
        <v>44092</v>
      </c>
      <c r="F19957" s="285">
        <v>6524</v>
      </c>
      <c r="G19957" s="285" t="s">
        <v>2229</v>
      </c>
      <c r="H19957" s="268" t="s">
        <v>5908</v>
      </c>
      <c r="I19957" s="268" t="s">
        <v>2183</v>
      </c>
      <c r="J19957" s="336">
        <v>-3420</v>
      </c>
      <c r="K19957" s="83" t="str">
        <f>IFERROR(IFERROR(VLOOKUP(I19957,'DE-PARA'!B:D,3,0),VLOOKUP(I19957,'DE-PARA'!C:D,2,0)),"NÃO ENCONTRADO")</f>
        <v>Materiais</v>
      </c>
      <c r="L19957" s="50" t="str">
        <f>VLOOKUP(K19957,'Base -Receita-Despesa'!$B:$AS,1,FALSE)</f>
        <v>Materiais</v>
      </c>
    </row>
    <row r="19958" spans="1:12" x14ac:dyDescent="0.3">
      <c r="A19958" s="82" t="str">
        <f t="shared" si="624"/>
        <v>2020</v>
      </c>
      <c r="B19958" s="263" t="s">
        <v>2228</v>
      </c>
      <c r="C19958" s="264" t="s">
        <v>138</v>
      </c>
      <c r="D19958" s="74" t="str">
        <f t="shared" si="623"/>
        <v>set/2020</v>
      </c>
      <c r="E19958" s="332">
        <v>44092</v>
      </c>
      <c r="F19958" s="285">
        <v>1728</v>
      </c>
      <c r="G19958" s="285" t="s">
        <v>2229</v>
      </c>
      <c r="H19958" s="268" t="s">
        <v>5779</v>
      </c>
      <c r="I19958" s="268" t="s">
        <v>2181</v>
      </c>
      <c r="J19958" s="336">
        <v>-6375.8</v>
      </c>
      <c r="K19958" s="83" t="str">
        <f>IFERROR(IFERROR(VLOOKUP(I19958,'DE-PARA'!B:D,3,0),VLOOKUP(I19958,'DE-PARA'!C:D,2,0)),"NÃO ENCONTRADO")</f>
        <v>Materiais</v>
      </c>
      <c r="L19958" s="50" t="str">
        <f>VLOOKUP(K19958,'Base -Receita-Despesa'!$B:$AS,1,FALSE)</f>
        <v>Materiais</v>
      </c>
    </row>
    <row r="19959" spans="1:12" x14ac:dyDescent="0.3">
      <c r="A19959" s="82" t="str">
        <f t="shared" si="624"/>
        <v>2020</v>
      </c>
      <c r="B19959" s="263" t="s">
        <v>2228</v>
      </c>
      <c r="C19959" s="264" t="s">
        <v>138</v>
      </c>
      <c r="D19959" s="74" t="str">
        <f t="shared" si="623"/>
        <v>set/2020</v>
      </c>
      <c r="E19959" s="332">
        <v>44092</v>
      </c>
      <c r="F19959" s="285" t="s">
        <v>5909</v>
      </c>
      <c r="G19959" s="285" t="s">
        <v>2229</v>
      </c>
      <c r="H19959" s="268" t="s">
        <v>4736</v>
      </c>
      <c r="I19959" s="268" t="s">
        <v>188</v>
      </c>
      <c r="J19959" s="337">
        <v>-896.25</v>
      </c>
      <c r="K19959" s="83" t="str">
        <f>IFERROR(IFERROR(VLOOKUP(I19959,'DE-PARA'!B:D,3,0),VLOOKUP(I19959,'DE-PARA'!C:D,2,0)),"NÃO ENCONTRADO")</f>
        <v>Serviços</v>
      </c>
      <c r="L19959" s="50" t="str">
        <f>VLOOKUP(K19959,'Base -Receita-Despesa'!$B:$AS,1,FALSE)</f>
        <v>Serviços</v>
      </c>
    </row>
    <row r="19960" spans="1:12" x14ac:dyDescent="0.3">
      <c r="A19960" s="82" t="str">
        <f t="shared" si="624"/>
        <v>2020</v>
      </c>
      <c r="B19960" s="263" t="s">
        <v>2228</v>
      </c>
      <c r="C19960" s="264" t="s">
        <v>138</v>
      </c>
      <c r="D19960" s="74" t="str">
        <f t="shared" si="623"/>
        <v>set/2020</v>
      </c>
      <c r="E19960" s="332">
        <v>44092</v>
      </c>
      <c r="F19960" s="285" t="s">
        <v>3641</v>
      </c>
      <c r="G19960" s="285" t="s">
        <v>2229</v>
      </c>
      <c r="H19960" s="268" t="s">
        <v>5115</v>
      </c>
      <c r="I19960" s="268" t="s">
        <v>118</v>
      </c>
      <c r="J19960" s="336">
        <v>-14707.73</v>
      </c>
      <c r="K19960" s="83" t="str">
        <f>IFERROR(IFERROR(VLOOKUP(I19960,'DE-PARA'!B:D,3,0),VLOOKUP(I19960,'DE-PARA'!C:D,2,0)),"NÃO ENCONTRADO")</f>
        <v>Serviços</v>
      </c>
      <c r="L19960" s="50" t="str">
        <f>VLOOKUP(K19960,'Base -Receita-Despesa'!$B:$AS,1,FALSE)</f>
        <v>Serviços</v>
      </c>
    </row>
    <row r="19961" spans="1:12" x14ac:dyDescent="0.3">
      <c r="A19961" s="82" t="str">
        <f t="shared" si="624"/>
        <v>2020</v>
      </c>
      <c r="B19961" s="263" t="s">
        <v>2228</v>
      </c>
      <c r="C19961" s="264" t="s">
        <v>138</v>
      </c>
      <c r="D19961" s="74" t="str">
        <f t="shared" si="623"/>
        <v>set/2020</v>
      </c>
      <c r="E19961" s="332">
        <v>44092</v>
      </c>
      <c r="F19961" s="285">
        <v>2350346</v>
      </c>
      <c r="G19961" s="285" t="s">
        <v>2229</v>
      </c>
      <c r="H19961" s="268" t="s">
        <v>5762</v>
      </c>
      <c r="I19961" s="268" t="s">
        <v>120</v>
      </c>
      <c r="J19961" s="336">
        <v>-16552.43</v>
      </c>
      <c r="K19961" s="83" t="str">
        <f>IFERROR(IFERROR(VLOOKUP(I19961,'DE-PARA'!B:D,3,0),VLOOKUP(I19961,'DE-PARA'!C:D,2,0)),"NÃO ENCONTRADO")</f>
        <v>Serviços</v>
      </c>
      <c r="L19961" s="50" t="str">
        <f>VLOOKUP(K19961,'Base -Receita-Despesa'!$B:$AS,1,FALSE)</f>
        <v>Serviços</v>
      </c>
    </row>
    <row r="19962" spans="1:12" x14ac:dyDescent="0.3">
      <c r="A19962" s="82" t="str">
        <f t="shared" si="624"/>
        <v>2020</v>
      </c>
      <c r="B19962" s="263" t="s">
        <v>2228</v>
      </c>
      <c r="C19962" s="264" t="s">
        <v>138</v>
      </c>
      <c r="D19962" s="74" t="str">
        <f t="shared" si="623"/>
        <v>set/2020</v>
      </c>
      <c r="E19962" s="332">
        <v>44092</v>
      </c>
      <c r="F19962" s="285">
        <v>12</v>
      </c>
      <c r="G19962" s="285" t="s">
        <v>2229</v>
      </c>
      <c r="H19962" s="268" t="s">
        <v>5737</v>
      </c>
      <c r="I19962" s="268" t="s">
        <v>200</v>
      </c>
      <c r="J19962" s="336">
        <v>-31407.75</v>
      </c>
      <c r="K19962" s="83" t="str">
        <f>IFERROR(IFERROR(VLOOKUP(I19962,'DE-PARA'!B:D,3,0),VLOOKUP(I19962,'DE-PARA'!C:D,2,0)),"NÃO ENCONTRADO")</f>
        <v>Serviços</v>
      </c>
      <c r="L19962" s="50" t="str">
        <f>VLOOKUP(K19962,'Base -Receita-Despesa'!$B:$AS,1,FALSE)</f>
        <v>Serviços</v>
      </c>
    </row>
    <row r="19963" spans="1:12" x14ac:dyDescent="0.3">
      <c r="A19963" s="82" t="str">
        <f t="shared" si="624"/>
        <v>2020</v>
      </c>
      <c r="B19963" s="263" t="s">
        <v>2228</v>
      </c>
      <c r="C19963" s="264" t="s">
        <v>138</v>
      </c>
      <c r="D19963" s="74" t="str">
        <f t="shared" si="623"/>
        <v>set/2020</v>
      </c>
      <c r="E19963" s="332">
        <v>44092</v>
      </c>
      <c r="F19963" s="285" t="s">
        <v>4619</v>
      </c>
      <c r="G19963" s="285" t="s">
        <v>2229</v>
      </c>
      <c r="H19963" s="268" t="s">
        <v>5875</v>
      </c>
      <c r="I19963" s="268" t="s">
        <v>2170</v>
      </c>
      <c r="J19963" s="336">
        <v>-8215.9500000000007</v>
      </c>
      <c r="K19963" s="83" t="str">
        <f>IFERROR(IFERROR(VLOOKUP(I19963,'DE-PARA'!B:D,3,0),VLOOKUP(I19963,'DE-PARA'!C:D,2,0)),"NÃO ENCONTRADO")</f>
        <v>Reembolso de Rateios(-)</v>
      </c>
      <c r="L19963" s="50" t="str">
        <f>VLOOKUP(K19963,'Base -Receita-Despesa'!$B:$AS,1,FALSE)</f>
        <v>Reembolso de Rateios(-)</v>
      </c>
    </row>
    <row r="19964" spans="1:12" x14ac:dyDescent="0.3">
      <c r="A19964" s="82" t="str">
        <f t="shared" si="624"/>
        <v>2020</v>
      </c>
      <c r="B19964" s="263" t="s">
        <v>2228</v>
      </c>
      <c r="C19964" s="264" t="s">
        <v>138</v>
      </c>
      <c r="D19964" s="74" t="str">
        <f t="shared" si="623"/>
        <v>set/2020</v>
      </c>
      <c r="E19964" s="332">
        <v>44092</v>
      </c>
      <c r="F19964" s="285" t="s">
        <v>5608</v>
      </c>
      <c r="G19964" s="285" t="s">
        <v>2229</v>
      </c>
      <c r="H19964" s="268" t="s">
        <v>542</v>
      </c>
      <c r="I19964" s="268" t="s">
        <v>141</v>
      </c>
      <c r="J19964" s="336">
        <v>-1413.75</v>
      </c>
      <c r="K19964" s="83" t="str">
        <f>IFERROR(IFERROR(VLOOKUP(I19964,'DE-PARA'!B:D,3,0),VLOOKUP(I19964,'DE-PARA'!C:D,2,0)),"NÃO ENCONTRADO")</f>
        <v>Pessoal</v>
      </c>
      <c r="L19964" s="50" t="str">
        <f>VLOOKUP(K19964,'Base -Receita-Despesa'!$B:$AS,1,FALSE)</f>
        <v>Pessoal</v>
      </c>
    </row>
    <row r="19965" spans="1:12" x14ac:dyDescent="0.3">
      <c r="A19965" s="82" t="str">
        <f t="shared" si="624"/>
        <v>2020</v>
      </c>
      <c r="B19965" s="263" t="s">
        <v>2228</v>
      </c>
      <c r="C19965" s="264" t="s">
        <v>138</v>
      </c>
      <c r="D19965" s="74" t="str">
        <f t="shared" si="623"/>
        <v>set/2020</v>
      </c>
      <c r="E19965" s="332">
        <v>44092</v>
      </c>
      <c r="F19965" s="285" t="s">
        <v>1261</v>
      </c>
      <c r="G19965" s="285" t="s">
        <v>2229</v>
      </c>
      <c r="H19965" s="268" t="s">
        <v>879</v>
      </c>
      <c r="I19965" s="268" t="s">
        <v>135</v>
      </c>
      <c r="J19965" s="337">
        <v>-10</v>
      </c>
      <c r="K19965" s="83" t="str">
        <f>IFERROR(IFERROR(VLOOKUP(I19965,'DE-PARA'!B:D,3,0),VLOOKUP(I19965,'DE-PARA'!C:D,2,0)),"NÃO ENCONTRADO")</f>
        <v>Outras Saídas</v>
      </c>
      <c r="L19965" s="50" t="str">
        <f>VLOOKUP(K19965,'Base -Receita-Despesa'!$B:$AS,1,FALSE)</f>
        <v>Outras Saídas</v>
      </c>
    </row>
    <row r="19966" spans="1:12" x14ac:dyDescent="0.3">
      <c r="A19966" s="82" t="str">
        <f t="shared" si="624"/>
        <v>2020</v>
      </c>
      <c r="B19966" s="263" t="s">
        <v>2228</v>
      </c>
      <c r="C19966" s="264" t="s">
        <v>138</v>
      </c>
      <c r="D19966" s="74" t="str">
        <f t="shared" si="623"/>
        <v>set/2020</v>
      </c>
      <c r="E19966" s="332">
        <v>44092</v>
      </c>
      <c r="F19966" s="285" t="s">
        <v>1261</v>
      </c>
      <c r="G19966" s="285" t="s">
        <v>2229</v>
      </c>
      <c r="H19966" s="268" t="s">
        <v>879</v>
      </c>
      <c r="I19966" s="268" t="s">
        <v>135</v>
      </c>
      <c r="J19966" s="337">
        <v>-10</v>
      </c>
      <c r="K19966" s="83" t="str">
        <f>IFERROR(IFERROR(VLOOKUP(I19966,'DE-PARA'!B:D,3,0),VLOOKUP(I19966,'DE-PARA'!C:D,2,0)),"NÃO ENCONTRADO")</f>
        <v>Outras Saídas</v>
      </c>
      <c r="L19966" s="50" t="str">
        <f>VLOOKUP(K19966,'Base -Receita-Despesa'!$B:$AS,1,FALSE)</f>
        <v>Outras Saídas</v>
      </c>
    </row>
    <row r="19967" spans="1:12" x14ac:dyDescent="0.3">
      <c r="A19967" s="82" t="str">
        <f t="shared" si="624"/>
        <v>2020</v>
      </c>
      <c r="B19967" s="263" t="s">
        <v>2228</v>
      </c>
      <c r="C19967" s="264" t="s">
        <v>138</v>
      </c>
      <c r="D19967" s="74" t="str">
        <f t="shared" si="623"/>
        <v>set/2020</v>
      </c>
      <c r="E19967" s="332">
        <v>44092</v>
      </c>
      <c r="F19967" s="285" t="s">
        <v>5608</v>
      </c>
      <c r="G19967" s="285" t="s">
        <v>2229</v>
      </c>
      <c r="H19967" s="268" t="s">
        <v>5910</v>
      </c>
      <c r="I19967" s="268" t="s">
        <v>141</v>
      </c>
      <c r="J19967" s="336">
        <v>-86020.67</v>
      </c>
      <c r="K19967" s="83" t="str">
        <f>IFERROR(IFERROR(VLOOKUP(I19967,'DE-PARA'!B:D,3,0),VLOOKUP(I19967,'DE-PARA'!C:D,2,0)),"NÃO ENCONTRADO")</f>
        <v>Pessoal</v>
      </c>
      <c r="L19967" s="50" t="str">
        <f>VLOOKUP(K19967,'Base -Receita-Despesa'!$B:$AS,1,FALSE)</f>
        <v>Pessoal</v>
      </c>
    </row>
    <row r="19968" spans="1:12" x14ac:dyDescent="0.3">
      <c r="A19968" s="82" t="str">
        <f t="shared" si="624"/>
        <v>2020</v>
      </c>
      <c r="B19968" s="263" t="s">
        <v>2228</v>
      </c>
      <c r="C19968" s="264" t="s">
        <v>138</v>
      </c>
      <c r="D19968" s="74" t="str">
        <f t="shared" si="623"/>
        <v>set/2020</v>
      </c>
      <c r="E19968" s="332">
        <v>44092</v>
      </c>
      <c r="F19968" s="285" t="s">
        <v>1070</v>
      </c>
      <c r="G19968" s="285" t="s">
        <v>2229</v>
      </c>
      <c r="H19968" s="268" t="s">
        <v>1071</v>
      </c>
      <c r="I19968" s="268" t="s">
        <v>2237</v>
      </c>
      <c r="J19968" s="336">
        <v>210732.41</v>
      </c>
      <c r="K19968" s="83" t="str">
        <f>IFERROR(IFERROR(VLOOKUP(I19968,'DE-PARA'!B:D,3,0),VLOOKUP(I19968,'DE-PARA'!C:D,2,0)),"NÃO ENCONTRADO")</f>
        <v>Entrada Conta Aplicação (+)</v>
      </c>
      <c r="L19968" s="50" t="str">
        <f>VLOOKUP(K19968,'Base -Receita-Despesa'!$B:$AS,1,FALSE)</f>
        <v>ENTRADA CONTA APLICAÇÃO (+)</v>
      </c>
    </row>
    <row r="19969" spans="1:12" x14ac:dyDescent="0.3">
      <c r="A19969" s="82" t="str">
        <f t="shared" si="624"/>
        <v>2020</v>
      </c>
      <c r="B19969" s="263" t="s">
        <v>2228</v>
      </c>
      <c r="C19969" s="264" t="s">
        <v>138</v>
      </c>
      <c r="D19969" s="74" t="str">
        <f t="shared" si="623"/>
        <v>set/2020</v>
      </c>
      <c r="E19969" s="332">
        <v>44095</v>
      </c>
      <c r="F19969" s="285">
        <v>31581</v>
      </c>
      <c r="G19969" s="285" t="s">
        <v>2229</v>
      </c>
      <c r="H19969" s="268" t="s">
        <v>4591</v>
      </c>
      <c r="I19969" s="268" t="s">
        <v>151</v>
      </c>
      <c r="J19969" s="337">
        <v>-420</v>
      </c>
      <c r="K19969" s="83" t="str">
        <f>IFERROR(IFERROR(VLOOKUP(I19969,'DE-PARA'!B:D,3,0),VLOOKUP(I19969,'DE-PARA'!C:D,2,0)),"NÃO ENCONTRADO")</f>
        <v>Concessionárias (água, luz e telefone)</v>
      </c>
      <c r="L19969" s="50" t="str">
        <f>VLOOKUP(K19969,'Base -Receita-Despesa'!$B:$AS,1,FALSE)</f>
        <v>Concessionárias (água, luz e telefone)</v>
      </c>
    </row>
    <row r="19970" spans="1:12" x14ac:dyDescent="0.3">
      <c r="A19970" s="82" t="str">
        <f t="shared" si="624"/>
        <v>2020</v>
      </c>
      <c r="B19970" s="263" t="s">
        <v>2228</v>
      </c>
      <c r="C19970" s="264" t="s">
        <v>138</v>
      </c>
      <c r="D19970" s="74" t="str">
        <f t="shared" si="623"/>
        <v>set/2020</v>
      </c>
      <c r="E19970" s="332">
        <v>44095</v>
      </c>
      <c r="F19970" s="285">
        <v>3099</v>
      </c>
      <c r="G19970" s="285" t="s">
        <v>2229</v>
      </c>
      <c r="H19970" s="268" t="s">
        <v>5842</v>
      </c>
      <c r="I19970" s="268" t="s">
        <v>120</v>
      </c>
      <c r="J19970" s="336">
        <v>-1350.44</v>
      </c>
      <c r="K19970" s="83" t="str">
        <f>IFERROR(IFERROR(VLOOKUP(I19970,'DE-PARA'!B:D,3,0),VLOOKUP(I19970,'DE-PARA'!C:D,2,0)),"NÃO ENCONTRADO")</f>
        <v>Serviços</v>
      </c>
      <c r="L19970" s="50" t="str">
        <f>VLOOKUP(K19970,'Base -Receita-Despesa'!$B:$AS,1,FALSE)</f>
        <v>Serviços</v>
      </c>
    </row>
    <row r="19971" spans="1:12" x14ac:dyDescent="0.3">
      <c r="A19971" s="82" t="str">
        <f t="shared" si="624"/>
        <v>2020</v>
      </c>
      <c r="B19971" s="263" t="s">
        <v>2228</v>
      </c>
      <c r="C19971" s="264" t="s">
        <v>138</v>
      </c>
      <c r="D19971" s="74" t="str">
        <f t="shared" si="623"/>
        <v>set/2020</v>
      </c>
      <c r="E19971" s="332">
        <v>44095</v>
      </c>
      <c r="F19971" s="285">
        <v>1249025</v>
      </c>
      <c r="G19971" s="285" t="s">
        <v>2284</v>
      </c>
      <c r="H19971" s="268" t="s">
        <v>5731</v>
      </c>
      <c r="I19971" s="268" t="s">
        <v>2182</v>
      </c>
      <c r="J19971" s="337">
        <v>-793.63</v>
      </c>
      <c r="K19971" s="83" t="str">
        <f>IFERROR(IFERROR(VLOOKUP(I19971,'DE-PARA'!B:D,3,0),VLOOKUP(I19971,'DE-PARA'!C:D,2,0)),"NÃO ENCONTRADO")</f>
        <v>Materiais</v>
      </c>
      <c r="L19971" s="50" t="str">
        <f>VLOOKUP(K19971,'Base -Receita-Despesa'!$B:$AS,1,FALSE)</f>
        <v>Materiais</v>
      </c>
    </row>
    <row r="19972" spans="1:12" x14ac:dyDescent="0.3">
      <c r="A19972" s="82" t="str">
        <f t="shared" si="624"/>
        <v>2020</v>
      </c>
      <c r="B19972" s="263" t="s">
        <v>2228</v>
      </c>
      <c r="C19972" s="264" t="s">
        <v>138</v>
      </c>
      <c r="D19972" s="74" t="str">
        <f t="shared" ref="D19972:D20035" si="625">TEXT(E19972,"mmm/aaaa")</f>
        <v>set/2020</v>
      </c>
      <c r="E19972" s="332">
        <v>44095</v>
      </c>
      <c r="F19972" s="285">
        <v>93595</v>
      </c>
      <c r="G19972" s="285" t="s">
        <v>2238</v>
      </c>
      <c r="H19972" s="268" t="s">
        <v>5856</v>
      </c>
      <c r="I19972" s="268" t="s">
        <v>2181</v>
      </c>
      <c r="J19972" s="336">
        <v>-3580.83</v>
      </c>
      <c r="K19972" s="83" t="str">
        <f>IFERROR(IFERROR(VLOOKUP(I19972,'DE-PARA'!B:D,3,0),VLOOKUP(I19972,'DE-PARA'!C:D,2,0)),"NÃO ENCONTRADO")</f>
        <v>Materiais</v>
      </c>
      <c r="L19972" s="50" t="str">
        <f>VLOOKUP(K19972,'Base -Receita-Despesa'!$B:$AS,1,FALSE)</f>
        <v>Materiais</v>
      </c>
    </row>
    <row r="19973" spans="1:12" x14ac:dyDescent="0.3">
      <c r="A19973" s="82" t="str">
        <f t="shared" si="624"/>
        <v>2020</v>
      </c>
      <c r="B19973" s="263" t="s">
        <v>2228</v>
      </c>
      <c r="C19973" s="264" t="s">
        <v>138</v>
      </c>
      <c r="D19973" s="74" t="str">
        <f t="shared" si="625"/>
        <v>set/2020</v>
      </c>
      <c r="E19973" s="332">
        <v>44095</v>
      </c>
      <c r="F19973" s="285">
        <v>127987</v>
      </c>
      <c r="G19973" s="285" t="s">
        <v>2229</v>
      </c>
      <c r="H19973" s="268" t="s">
        <v>2602</v>
      </c>
      <c r="I19973" s="268" t="s">
        <v>2182</v>
      </c>
      <c r="J19973" s="337">
        <v>-595.39</v>
      </c>
      <c r="K19973" s="83" t="str">
        <f>IFERROR(IFERROR(VLOOKUP(I19973,'DE-PARA'!B:D,3,0),VLOOKUP(I19973,'DE-PARA'!C:D,2,0)),"NÃO ENCONTRADO")</f>
        <v>Materiais</v>
      </c>
      <c r="L19973" s="50" t="str">
        <f>VLOOKUP(K19973,'Base -Receita-Despesa'!$B:$AS,1,FALSE)</f>
        <v>Materiais</v>
      </c>
    </row>
    <row r="19974" spans="1:12" x14ac:dyDescent="0.3">
      <c r="A19974" s="82" t="str">
        <f t="shared" si="624"/>
        <v>2020</v>
      </c>
      <c r="B19974" s="263" t="s">
        <v>2228</v>
      </c>
      <c r="C19974" s="264" t="s">
        <v>138</v>
      </c>
      <c r="D19974" s="74" t="str">
        <f t="shared" si="625"/>
        <v>set/2020</v>
      </c>
      <c r="E19974" s="332">
        <v>44095</v>
      </c>
      <c r="F19974" s="285">
        <v>35048</v>
      </c>
      <c r="G19974" s="285" t="s">
        <v>2229</v>
      </c>
      <c r="H19974" s="268" t="s">
        <v>5273</v>
      </c>
      <c r="I19974" s="268" t="s">
        <v>2182</v>
      </c>
      <c r="J19974" s="336">
        <v>-1586</v>
      </c>
      <c r="K19974" s="83" t="str">
        <f>IFERROR(IFERROR(VLOOKUP(I19974,'DE-PARA'!B:D,3,0),VLOOKUP(I19974,'DE-PARA'!C:D,2,0)),"NÃO ENCONTRADO")</f>
        <v>Materiais</v>
      </c>
      <c r="L19974" s="50" t="str">
        <f>VLOOKUP(K19974,'Base -Receita-Despesa'!$B:$AS,1,FALSE)</f>
        <v>Materiais</v>
      </c>
    </row>
    <row r="19975" spans="1:12" x14ac:dyDescent="0.3">
      <c r="A19975" s="82" t="str">
        <f t="shared" si="624"/>
        <v>2020</v>
      </c>
      <c r="B19975" s="263" t="s">
        <v>2228</v>
      </c>
      <c r="C19975" s="264" t="s">
        <v>138</v>
      </c>
      <c r="D19975" s="74" t="str">
        <f t="shared" si="625"/>
        <v>set/2020</v>
      </c>
      <c r="E19975" s="332">
        <v>44095</v>
      </c>
      <c r="F19975" s="285">
        <v>314504</v>
      </c>
      <c r="G19975" s="285" t="s">
        <v>2330</v>
      </c>
      <c r="H19975" s="268" t="s">
        <v>222</v>
      </c>
      <c r="I19975" s="268" t="s">
        <v>2182</v>
      </c>
      <c r="J19975" s="337">
        <v>-409.7</v>
      </c>
      <c r="K19975" s="83" t="str">
        <f>IFERROR(IFERROR(VLOOKUP(I19975,'DE-PARA'!B:D,3,0),VLOOKUP(I19975,'DE-PARA'!C:D,2,0)),"NÃO ENCONTRADO")</f>
        <v>Materiais</v>
      </c>
      <c r="L19975" s="50" t="str">
        <f>VLOOKUP(K19975,'Base -Receita-Despesa'!$B:$AS,1,FALSE)</f>
        <v>Materiais</v>
      </c>
    </row>
    <row r="19976" spans="1:12" x14ac:dyDescent="0.3">
      <c r="A19976" s="82" t="str">
        <f t="shared" si="624"/>
        <v>2020</v>
      </c>
      <c r="B19976" s="263" t="s">
        <v>2228</v>
      </c>
      <c r="C19976" s="264" t="s">
        <v>138</v>
      </c>
      <c r="D19976" s="74" t="str">
        <f t="shared" si="625"/>
        <v>set/2020</v>
      </c>
      <c r="E19976" s="332">
        <v>44095</v>
      </c>
      <c r="F19976" s="285">
        <v>67063</v>
      </c>
      <c r="G19976" s="285" t="s">
        <v>2284</v>
      </c>
      <c r="H19976" s="268" t="s">
        <v>5911</v>
      </c>
      <c r="I19976" s="268" t="s">
        <v>2182</v>
      </c>
      <c r="J19976" s="336">
        <v>-2872.75</v>
      </c>
      <c r="K19976" s="83" t="str">
        <f>IFERROR(IFERROR(VLOOKUP(I19976,'DE-PARA'!B:D,3,0),VLOOKUP(I19976,'DE-PARA'!C:D,2,0)),"NÃO ENCONTRADO")</f>
        <v>Materiais</v>
      </c>
      <c r="L19976" s="50" t="str">
        <f>VLOOKUP(K19976,'Base -Receita-Despesa'!$B:$AS,1,FALSE)</f>
        <v>Materiais</v>
      </c>
    </row>
    <row r="19977" spans="1:12" x14ac:dyDescent="0.3">
      <c r="A19977" s="82" t="str">
        <f t="shared" si="624"/>
        <v>2020</v>
      </c>
      <c r="B19977" s="263" t="s">
        <v>2228</v>
      </c>
      <c r="C19977" s="264" t="s">
        <v>138</v>
      </c>
      <c r="D19977" s="74" t="str">
        <f t="shared" si="625"/>
        <v>set/2020</v>
      </c>
      <c r="E19977" s="332">
        <v>44095</v>
      </c>
      <c r="F19977" s="285">
        <v>903269</v>
      </c>
      <c r="G19977" s="285" t="s">
        <v>2330</v>
      </c>
      <c r="H19977" s="268" t="s">
        <v>5696</v>
      </c>
      <c r="I19977" s="268" t="s">
        <v>2182</v>
      </c>
      <c r="J19977" s="336">
        <v>-2674.11</v>
      </c>
      <c r="K19977" s="83" t="str">
        <f>IFERROR(IFERROR(VLOOKUP(I19977,'DE-PARA'!B:D,3,0),VLOOKUP(I19977,'DE-PARA'!C:D,2,0)),"NÃO ENCONTRADO")</f>
        <v>Materiais</v>
      </c>
      <c r="L19977" s="50" t="str">
        <f>VLOOKUP(K19977,'Base -Receita-Despesa'!$B:$AS,1,FALSE)</f>
        <v>Materiais</v>
      </c>
    </row>
    <row r="19978" spans="1:12" x14ac:dyDescent="0.3">
      <c r="A19978" s="82" t="str">
        <f t="shared" si="624"/>
        <v>2020</v>
      </c>
      <c r="B19978" s="263" t="s">
        <v>2228</v>
      </c>
      <c r="C19978" s="264" t="s">
        <v>138</v>
      </c>
      <c r="D19978" s="74" t="str">
        <f t="shared" si="625"/>
        <v>set/2020</v>
      </c>
      <c r="E19978" s="332">
        <v>44095</v>
      </c>
      <c r="F19978" s="285">
        <v>129344</v>
      </c>
      <c r="G19978" s="285" t="s">
        <v>2229</v>
      </c>
      <c r="H19978" s="268" t="s">
        <v>528</v>
      </c>
      <c r="I19978" s="268" t="s">
        <v>2182</v>
      </c>
      <c r="J19978" s="336">
        <v>-1906.36</v>
      </c>
      <c r="K19978" s="83" t="str">
        <f>IFERROR(IFERROR(VLOOKUP(I19978,'DE-PARA'!B:D,3,0),VLOOKUP(I19978,'DE-PARA'!C:D,2,0)),"NÃO ENCONTRADO")</f>
        <v>Materiais</v>
      </c>
      <c r="L19978" s="50" t="str">
        <f>VLOOKUP(K19978,'Base -Receita-Despesa'!$B:$AS,1,FALSE)</f>
        <v>Materiais</v>
      </c>
    </row>
    <row r="19979" spans="1:12" x14ac:dyDescent="0.3">
      <c r="A19979" s="82" t="str">
        <f t="shared" si="624"/>
        <v>2020</v>
      </c>
      <c r="B19979" s="263" t="s">
        <v>2228</v>
      </c>
      <c r="C19979" s="264" t="s">
        <v>138</v>
      </c>
      <c r="D19979" s="74" t="str">
        <f t="shared" si="625"/>
        <v>set/2020</v>
      </c>
      <c r="E19979" s="332">
        <v>44095</v>
      </c>
      <c r="F19979" s="285">
        <v>2868535</v>
      </c>
      <c r="G19979" s="285" t="s">
        <v>2229</v>
      </c>
      <c r="H19979" s="268" t="s">
        <v>5175</v>
      </c>
      <c r="I19979" s="268" t="s">
        <v>145</v>
      </c>
      <c r="J19979" s="336">
        <v>-4355.26</v>
      </c>
      <c r="K19979" s="83" t="str">
        <f>IFERROR(IFERROR(VLOOKUP(I19979,'DE-PARA'!B:D,3,0),VLOOKUP(I19979,'DE-PARA'!C:D,2,0)),"NÃO ENCONTRADO")</f>
        <v>Serviços</v>
      </c>
      <c r="L19979" s="50" t="str">
        <f>VLOOKUP(K19979,'Base -Receita-Despesa'!$B:$AS,1,FALSE)</f>
        <v>Serviços</v>
      </c>
    </row>
    <row r="19980" spans="1:12" x14ac:dyDescent="0.3">
      <c r="A19980" s="82" t="str">
        <f t="shared" si="624"/>
        <v>2020</v>
      </c>
      <c r="B19980" s="263" t="s">
        <v>2228</v>
      </c>
      <c r="C19980" s="264" t="s">
        <v>138</v>
      </c>
      <c r="D19980" s="74" t="str">
        <f t="shared" si="625"/>
        <v>set/2020</v>
      </c>
      <c r="E19980" s="332">
        <v>44095</v>
      </c>
      <c r="F19980" s="285">
        <v>192807</v>
      </c>
      <c r="G19980" s="285" t="s">
        <v>2229</v>
      </c>
      <c r="H19980" s="268" t="s">
        <v>5214</v>
      </c>
      <c r="I19980" s="268" t="s">
        <v>145</v>
      </c>
      <c r="J19980" s="337">
        <v>-597.97</v>
      </c>
      <c r="K19980" s="83" t="str">
        <f>IFERROR(IFERROR(VLOOKUP(I19980,'DE-PARA'!B:D,3,0),VLOOKUP(I19980,'DE-PARA'!C:D,2,0)),"NÃO ENCONTRADO")</f>
        <v>Serviços</v>
      </c>
      <c r="L19980" s="50" t="str">
        <f>VLOOKUP(K19980,'Base -Receita-Despesa'!$B:$AS,1,FALSE)</f>
        <v>Serviços</v>
      </c>
    </row>
    <row r="19981" spans="1:12" x14ac:dyDescent="0.3">
      <c r="A19981" s="82" t="str">
        <f t="shared" si="624"/>
        <v>2020</v>
      </c>
      <c r="B19981" s="263" t="s">
        <v>2228</v>
      </c>
      <c r="C19981" s="264" t="s">
        <v>138</v>
      </c>
      <c r="D19981" s="74" t="str">
        <f t="shared" si="625"/>
        <v>set/2020</v>
      </c>
      <c r="E19981" s="332">
        <v>44095</v>
      </c>
      <c r="F19981" s="285">
        <v>2481577</v>
      </c>
      <c r="G19981" s="285" t="s">
        <v>2229</v>
      </c>
      <c r="H19981" s="268" t="s">
        <v>5222</v>
      </c>
      <c r="I19981" s="268" t="s">
        <v>151</v>
      </c>
      <c r="J19981" s="336">
        <v>-12414.57</v>
      </c>
      <c r="K19981" s="83" t="str">
        <f>IFERROR(IFERROR(VLOOKUP(I19981,'DE-PARA'!B:D,3,0),VLOOKUP(I19981,'DE-PARA'!C:D,2,0)),"NÃO ENCONTRADO")</f>
        <v>Concessionárias (água, luz e telefone)</v>
      </c>
      <c r="L19981" s="50" t="str">
        <f>VLOOKUP(K19981,'Base -Receita-Despesa'!$B:$AS,1,FALSE)</f>
        <v>Concessionárias (água, luz e telefone)</v>
      </c>
    </row>
    <row r="19982" spans="1:12" x14ac:dyDescent="0.3">
      <c r="A19982" s="82" t="str">
        <f t="shared" si="624"/>
        <v>2020</v>
      </c>
      <c r="B19982" s="263" t="s">
        <v>2228</v>
      </c>
      <c r="C19982" s="264" t="s">
        <v>138</v>
      </c>
      <c r="D19982" s="74" t="str">
        <f t="shared" si="625"/>
        <v>set/2020</v>
      </c>
      <c r="E19982" s="332">
        <v>44095</v>
      </c>
      <c r="F19982" s="285" t="s">
        <v>5912</v>
      </c>
      <c r="G19982" s="285" t="s">
        <v>2229</v>
      </c>
      <c r="H19982" s="268" t="s">
        <v>3582</v>
      </c>
      <c r="I19982" s="268" t="s">
        <v>151</v>
      </c>
      <c r="J19982" s="337">
        <v>-813.31</v>
      </c>
      <c r="K19982" s="83" t="str">
        <f>IFERROR(IFERROR(VLOOKUP(I19982,'DE-PARA'!B:D,3,0),VLOOKUP(I19982,'DE-PARA'!C:D,2,0)),"NÃO ENCONTRADO")</f>
        <v>Concessionárias (água, luz e telefone)</v>
      </c>
      <c r="L19982" s="50" t="str">
        <f>VLOOKUP(K19982,'Base -Receita-Despesa'!$B:$AS,1,FALSE)</f>
        <v>Concessionárias (água, luz e telefone)</v>
      </c>
    </row>
    <row r="19983" spans="1:12" x14ac:dyDescent="0.3">
      <c r="A19983" s="82" t="str">
        <f t="shared" si="624"/>
        <v>2020</v>
      </c>
      <c r="B19983" s="263" t="s">
        <v>2228</v>
      </c>
      <c r="C19983" s="264" t="s">
        <v>138</v>
      </c>
      <c r="D19983" s="74" t="str">
        <f t="shared" si="625"/>
        <v>set/2020</v>
      </c>
      <c r="E19983" s="332">
        <v>44095</v>
      </c>
      <c r="F19983" s="285" t="s">
        <v>5913</v>
      </c>
      <c r="G19983" s="285" t="s">
        <v>2229</v>
      </c>
      <c r="H19983" s="268" t="s">
        <v>3582</v>
      </c>
      <c r="I19983" s="268" t="s">
        <v>151</v>
      </c>
      <c r="J19983" s="336">
        <v>-3364.35</v>
      </c>
      <c r="K19983" s="83" t="str">
        <f>IFERROR(IFERROR(VLOOKUP(I19983,'DE-PARA'!B:D,3,0),VLOOKUP(I19983,'DE-PARA'!C:D,2,0)),"NÃO ENCONTRADO")</f>
        <v>Concessionárias (água, luz e telefone)</v>
      </c>
      <c r="L19983" s="50" t="str">
        <f>VLOOKUP(K19983,'Base -Receita-Despesa'!$B:$AS,1,FALSE)</f>
        <v>Concessionárias (água, luz e telefone)</v>
      </c>
    </row>
    <row r="19984" spans="1:12" x14ac:dyDescent="0.3">
      <c r="A19984" s="82" t="str">
        <f t="shared" si="624"/>
        <v>2020</v>
      </c>
      <c r="B19984" s="263" t="s">
        <v>2228</v>
      </c>
      <c r="C19984" s="264" t="s">
        <v>138</v>
      </c>
      <c r="D19984" s="74" t="str">
        <f t="shared" si="625"/>
        <v>set/2020</v>
      </c>
      <c r="E19984" s="332">
        <v>44095</v>
      </c>
      <c r="F19984" s="285">
        <v>181</v>
      </c>
      <c r="G19984" s="285" t="s">
        <v>2229</v>
      </c>
      <c r="H19984" s="268" t="s">
        <v>5154</v>
      </c>
      <c r="I19984" s="268" t="s">
        <v>145</v>
      </c>
      <c r="J19984" s="336">
        <v>-27466.5</v>
      </c>
      <c r="K19984" s="83" t="str">
        <f>IFERROR(IFERROR(VLOOKUP(I19984,'DE-PARA'!B:D,3,0),VLOOKUP(I19984,'DE-PARA'!C:D,2,0)),"NÃO ENCONTRADO")</f>
        <v>Serviços</v>
      </c>
      <c r="L19984" s="50" t="str">
        <f>VLOOKUP(K19984,'Base -Receita-Despesa'!$B:$AS,1,FALSE)</f>
        <v>Serviços</v>
      </c>
    </row>
    <row r="19985" spans="1:12" x14ac:dyDescent="0.3">
      <c r="A19985" s="82" t="str">
        <f t="shared" si="624"/>
        <v>2020</v>
      </c>
      <c r="B19985" s="263" t="s">
        <v>2228</v>
      </c>
      <c r="C19985" s="264" t="s">
        <v>138</v>
      </c>
      <c r="D19985" s="74" t="str">
        <f t="shared" si="625"/>
        <v>set/2020</v>
      </c>
      <c r="E19985" s="332">
        <v>44095</v>
      </c>
      <c r="F19985" s="285">
        <v>3151</v>
      </c>
      <c r="G19985" s="285" t="s">
        <v>2229</v>
      </c>
      <c r="H19985" s="268" t="s">
        <v>5867</v>
      </c>
      <c r="I19985" s="268" t="s">
        <v>2182</v>
      </c>
      <c r="J19985" s="336">
        <v>-7492.5</v>
      </c>
      <c r="K19985" s="83" t="str">
        <f>IFERROR(IFERROR(VLOOKUP(I19985,'DE-PARA'!B:D,3,0),VLOOKUP(I19985,'DE-PARA'!C:D,2,0)),"NÃO ENCONTRADO")</f>
        <v>Materiais</v>
      </c>
      <c r="L19985" s="50" t="str">
        <f>VLOOKUP(K19985,'Base -Receita-Despesa'!$B:$AS,1,FALSE)</f>
        <v>Materiais</v>
      </c>
    </row>
    <row r="19986" spans="1:12" x14ac:dyDescent="0.3">
      <c r="A19986" s="82" t="str">
        <f t="shared" si="624"/>
        <v>2020</v>
      </c>
      <c r="B19986" s="263" t="s">
        <v>2228</v>
      </c>
      <c r="C19986" s="264" t="s">
        <v>138</v>
      </c>
      <c r="D19986" s="74" t="str">
        <f t="shared" si="625"/>
        <v>set/2020</v>
      </c>
      <c r="E19986" s="332">
        <v>44095</v>
      </c>
      <c r="F19986" s="285">
        <v>17</v>
      </c>
      <c r="G19986" s="285" t="s">
        <v>2229</v>
      </c>
      <c r="H19986" s="268" t="s">
        <v>5778</v>
      </c>
      <c r="I19986" s="268" t="s">
        <v>2212</v>
      </c>
      <c r="J19986" s="336">
        <v>-11395.11</v>
      </c>
      <c r="K19986" s="83" t="str">
        <f>IFERROR(IFERROR(VLOOKUP(I19986,'DE-PARA'!B:D,3,0),VLOOKUP(I19986,'DE-PARA'!C:D,2,0)),"NÃO ENCONTRADO")</f>
        <v>Serviços</v>
      </c>
      <c r="L19986" s="50" t="str">
        <f>VLOOKUP(K19986,'Base -Receita-Despesa'!$B:$AS,1,FALSE)</f>
        <v>Serviços</v>
      </c>
    </row>
    <row r="19987" spans="1:12" x14ac:dyDescent="0.3">
      <c r="A19987" s="82" t="str">
        <f t="shared" si="624"/>
        <v>2020</v>
      </c>
      <c r="B19987" s="263" t="s">
        <v>2228</v>
      </c>
      <c r="C19987" s="264" t="s">
        <v>138</v>
      </c>
      <c r="D19987" s="74" t="str">
        <f t="shared" si="625"/>
        <v>set/2020</v>
      </c>
      <c r="E19987" s="332">
        <v>44095</v>
      </c>
      <c r="F19987" s="285">
        <v>44736</v>
      </c>
      <c r="G19987" s="285" t="s">
        <v>2229</v>
      </c>
      <c r="H19987" s="268" t="s">
        <v>5868</v>
      </c>
      <c r="I19987" s="268" t="s">
        <v>2182</v>
      </c>
      <c r="J19987" s="336">
        <v>-1340</v>
      </c>
      <c r="K19987" s="83" t="str">
        <f>IFERROR(IFERROR(VLOOKUP(I19987,'DE-PARA'!B:D,3,0),VLOOKUP(I19987,'DE-PARA'!C:D,2,0)),"NÃO ENCONTRADO")</f>
        <v>Materiais</v>
      </c>
      <c r="L19987" s="50" t="str">
        <f>VLOOKUP(K19987,'Base -Receita-Despesa'!$B:$AS,1,FALSE)</f>
        <v>Materiais</v>
      </c>
    </row>
    <row r="19988" spans="1:12" x14ac:dyDescent="0.3">
      <c r="A19988" s="82" t="str">
        <f t="shared" si="624"/>
        <v>2020</v>
      </c>
      <c r="B19988" s="263" t="s">
        <v>2228</v>
      </c>
      <c r="C19988" s="264" t="s">
        <v>138</v>
      </c>
      <c r="D19988" s="74" t="str">
        <f t="shared" si="625"/>
        <v>set/2020</v>
      </c>
      <c r="E19988" s="332">
        <v>44095</v>
      </c>
      <c r="F19988" s="285">
        <v>1526</v>
      </c>
      <c r="G19988" s="285" t="s">
        <v>2229</v>
      </c>
      <c r="H19988" s="268" t="s">
        <v>5265</v>
      </c>
      <c r="I19988" s="268" t="s">
        <v>526</v>
      </c>
      <c r="J19988" s="336">
        <v>-22000</v>
      </c>
      <c r="K19988" s="83" t="str">
        <f>IFERROR(IFERROR(VLOOKUP(I19988,'DE-PARA'!B:D,3,0),VLOOKUP(I19988,'DE-PARA'!C:D,2,0)),"NÃO ENCONTRADO")</f>
        <v>Serviços</v>
      </c>
      <c r="L19988" s="50" t="str">
        <f>VLOOKUP(K19988,'Base -Receita-Despesa'!$B:$AS,1,FALSE)</f>
        <v>Serviços</v>
      </c>
    </row>
    <row r="19989" spans="1:12" x14ac:dyDescent="0.3">
      <c r="A19989" s="82" t="str">
        <f t="shared" si="624"/>
        <v>2020</v>
      </c>
      <c r="B19989" s="263" t="s">
        <v>2228</v>
      </c>
      <c r="C19989" s="264" t="s">
        <v>138</v>
      </c>
      <c r="D19989" s="74" t="str">
        <f t="shared" si="625"/>
        <v>set/2020</v>
      </c>
      <c r="E19989" s="332">
        <v>44095</v>
      </c>
      <c r="F19989" s="285">
        <v>19</v>
      </c>
      <c r="G19989" s="285" t="s">
        <v>2229</v>
      </c>
      <c r="H19989" s="268" t="s">
        <v>5049</v>
      </c>
      <c r="I19989" s="268" t="s">
        <v>2176</v>
      </c>
      <c r="J19989" s="336">
        <v>-131575.35</v>
      </c>
      <c r="K19989" s="83" t="str">
        <f>IFERROR(IFERROR(VLOOKUP(I19989,'DE-PARA'!B:D,3,0),VLOOKUP(I19989,'DE-PARA'!C:D,2,0)),"NÃO ENCONTRADO")</f>
        <v>Pessoal</v>
      </c>
      <c r="L19989" s="50" t="str">
        <f>VLOOKUP(K19989,'Base -Receita-Despesa'!$B:$AS,1,FALSE)</f>
        <v>Pessoal</v>
      </c>
    </row>
    <row r="19990" spans="1:12" x14ac:dyDescent="0.3">
      <c r="A19990" s="82" t="str">
        <f t="shared" si="624"/>
        <v>2020</v>
      </c>
      <c r="B19990" s="263" t="s">
        <v>2228</v>
      </c>
      <c r="C19990" s="264" t="s">
        <v>138</v>
      </c>
      <c r="D19990" s="74" t="str">
        <f t="shared" si="625"/>
        <v>set/2020</v>
      </c>
      <c r="E19990" s="332">
        <v>44095</v>
      </c>
      <c r="F19990" s="285" t="s">
        <v>5608</v>
      </c>
      <c r="G19990" s="285" t="s">
        <v>2229</v>
      </c>
      <c r="H19990" s="268" t="s">
        <v>5843</v>
      </c>
      <c r="I19990" s="268" t="s">
        <v>141</v>
      </c>
      <c r="J19990" s="337">
        <v>-732.54</v>
      </c>
      <c r="K19990" s="83" t="str">
        <f>IFERROR(IFERROR(VLOOKUP(I19990,'DE-PARA'!B:D,3,0),VLOOKUP(I19990,'DE-PARA'!C:D,2,0)),"NÃO ENCONTRADO")</f>
        <v>Pessoal</v>
      </c>
      <c r="L19990" s="50" t="str">
        <f>VLOOKUP(K19990,'Base -Receita-Despesa'!$B:$AS,1,FALSE)</f>
        <v>Pessoal</v>
      </c>
    </row>
    <row r="19991" spans="1:12" x14ac:dyDescent="0.3">
      <c r="A19991" s="82" t="str">
        <f t="shared" si="624"/>
        <v>2020</v>
      </c>
      <c r="B19991" s="263" t="s">
        <v>2228</v>
      </c>
      <c r="C19991" s="264" t="s">
        <v>138</v>
      </c>
      <c r="D19991" s="74" t="str">
        <f t="shared" si="625"/>
        <v>set/2020</v>
      </c>
      <c r="E19991" s="332">
        <v>44095</v>
      </c>
      <c r="F19991" s="285" t="s">
        <v>2326</v>
      </c>
      <c r="G19991" s="285" t="s">
        <v>2229</v>
      </c>
      <c r="H19991" s="268" t="s">
        <v>5914</v>
      </c>
      <c r="I19991" s="268" t="s">
        <v>2209</v>
      </c>
      <c r="J19991" s="337">
        <v>-319.62</v>
      </c>
      <c r="K19991" s="83" t="str">
        <f>IFERROR(IFERROR(VLOOKUP(I19991,'DE-PARA'!B:D,3,0),VLOOKUP(I19991,'DE-PARA'!C:D,2,0)),"NÃO ENCONTRADO")</f>
        <v>Despesas com Viagens</v>
      </c>
      <c r="L19991" s="50" t="str">
        <f>VLOOKUP(K19991,'Base -Receita-Despesa'!$B:$AS,1,FALSE)</f>
        <v>Despesas com Viagens</v>
      </c>
    </row>
    <row r="19992" spans="1:12" x14ac:dyDescent="0.3">
      <c r="A19992" s="82" t="str">
        <f t="shared" si="624"/>
        <v>2020</v>
      </c>
      <c r="B19992" s="263" t="s">
        <v>2228</v>
      </c>
      <c r="C19992" s="264" t="s">
        <v>138</v>
      </c>
      <c r="D19992" s="74" t="str">
        <f t="shared" si="625"/>
        <v>set/2020</v>
      </c>
      <c r="E19992" s="332">
        <v>44095</v>
      </c>
      <c r="F19992" s="285" t="s">
        <v>5608</v>
      </c>
      <c r="G19992" s="285" t="s">
        <v>2229</v>
      </c>
      <c r="H19992" s="268" t="s">
        <v>5871</v>
      </c>
      <c r="I19992" s="268" t="s">
        <v>141</v>
      </c>
      <c r="J19992" s="337">
        <v>-404.75</v>
      </c>
      <c r="K19992" s="83" t="str">
        <f>IFERROR(IFERROR(VLOOKUP(I19992,'DE-PARA'!B:D,3,0),VLOOKUP(I19992,'DE-PARA'!C:D,2,0)),"NÃO ENCONTRADO")</f>
        <v>Pessoal</v>
      </c>
      <c r="L19992" s="50" t="str">
        <f>VLOOKUP(K19992,'Base -Receita-Despesa'!$B:$AS,1,FALSE)</f>
        <v>Pessoal</v>
      </c>
    </row>
    <row r="19993" spans="1:12" x14ac:dyDescent="0.3">
      <c r="A19993" s="82" t="str">
        <f t="shared" si="624"/>
        <v>2020</v>
      </c>
      <c r="B19993" s="263" t="s">
        <v>2228</v>
      </c>
      <c r="C19993" s="264" t="s">
        <v>138</v>
      </c>
      <c r="D19993" s="74" t="str">
        <f t="shared" si="625"/>
        <v>set/2020</v>
      </c>
      <c r="E19993" s="332">
        <v>44095</v>
      </c>
      <c r="F19993" s="285" t="s">
        <v>1261</v>
      </c>
      <c r="G19993" s="285" t="s">
        <v>2229</v>
      </c>
      <c r="H19993" s="268" t="s">
        <v>879</v>
      </c>
      <c r="I19993" s="268" t="s">
        <v>135</v>
      </c>
      <c r="J19993" s="337">
        <v>-10</v>
      </c>
      <c r="K19993" s="83" t="str">
        <f>IFERROR(IFERROR(VLOOKUP(I19993,'DE-PARA'!B:D,3,0),VLOOKUP(I19993,'DE-PARA'!C:D,2,0)),"NÃO ENCONTRADO")</f>
        <v>Outras Saídas</v>
      </c>
      <c r="L19993" s="50" t="str">
        <f>VLOOKUP(K19993,'Base -Receita-Despesa'!$B:$AS,1,FALSE)</f>
        <v>Outras Saídas</v>
      </c>
    </row>
    <row r="19994" spans="1:12" x14ac:dyDescent="0.3">
      <c r="A19994" s="82" t="str">
        <f t="shared" si="624"/>
        <v>2020</v>
      </c>
      <c r="B19994" s="263" t="s">
        <v>2228</v>
      </c>
      <c r="C19994" s="264" t="s">
        <v>138</v>
      </c>
      <c r="D19994" s="74" t="str">
        <f t="shared" si="625"/>
        <v>set/2020</v>
      </c>
      <c r="E19994" s="332">
        <v>44095</v>
      </c>
      <c r="F19994" s="285" t="s">
        <v>1261</v>
      </c>
      <c r="G19994" s="285" t="s">
        <v>2229</v>
      </c>
      <c r="H19994" s="268" t="s">
        <v>879</v>
      </c>
      <c r="I19994" s="268" t="s">
        <v>135</v>
      </c>
      <c r="J19994" s="337">
        <v>-10</v>
      </c>
      <c r="K19994" s="83" t="str">
        <f>IFERROR(IFERROR(VLOOKUP(I19994,'DE-PARA'!B:D,3,0),VLOOKUP(I19994,'DE-PARA'!C:D,2,0)),"NÃO ENCONTRADO")</f>
        <v>Outras Saídas</v>
      </c>
      <c r="L19994" s="50" t="str">
        <f>VLOOKUP(K19994,'Base -Receita-Despesa'!$B:$AS,1,FALSE)</f>
        <v>Outras Saídas</v>
      </c>
    </row>
    <row r="19995" spans="1:12" x14ac:dyDescent="0.3">
      <c r="A19995" s="82" t="str">
        <f t="shared" si="624"/>
        <v>2020</v>
      </c>
      <c r="B19995" s="263" t="s">
        <v>2228</v>
      </c>
      <c r="C19995" s="264" t="s">
        <v>138</v>
      </c>
      <c r="D19995" s="74" t="str">
        <f t="shared" si="625"/>
        <v>set/2020</v>
      </c>
      <c r="E19995" s="332">
        <v>44095</v>
      </c>
      <c r="F19995" s="285" t="s">
        <v>1261</v>
      </c>
      <c r="G19995" s="285" t="s">
        <v>2229</v>
      </c>
      <c r="H19995" s="268" t="s">
        <v>879</v>
      </c>
      <c r="I19995" s="268" t="s">
        <v>135</v>
      </c>
      <c r="J19995" s="337">
        <v>-10</v>
      </c>
      <c r="K19995" s="83" t="str">
        <f>IFERROR(IFERROR(VLOOKUP(I19995,'DE-PARA'!B:D,3,0),VLOOKUP(I19995,'DE-PARA'!C:D,2,0)),"NÃO ENCONTRADO")</f>
        <v>Outras Saídas</v>
      </c>
      <c r="L19995" s="50" t="str">
        <f>VLOOKUP(K19995,'Base -Receita-Despesa'!$B:$AS,1,FALSE)</f>
        <v>Outras Saídas</v>
      </c>
    </row>
    <row r="19996" spans="1:12" x14ac:dyDescent="0.3">
      <c r="A19996" s="82" t="str">
        <f t="shared" si="624"/>
        <v>2020</v>
      </c>
      <c r="B19996" s="263" t="s">
        <v>2228</v>
      </c>
      <c r="C19996" s="264" t="s">
        <v>138</v>
      </c>
      <c r="D19996" s="74" t="str">
        <f t="shared" si="625"/>
        <v>set/2020</v>
      </c>
      <c r="E19996" s="332">
        <v>44095</v>
      </c>
      <c r="F19996" s="285" t="s">
        <v>1261</v>
      </c>
      <c r="G19996" s="285" t="s">
        <v>2229</v>
      </c>
      <c r="H19996" s="268" t="s">
        <v>879</v>
      </c>
      <c r="I19996" s="268" t="s">
        <v>135</v>
      </c>
      <c r="J19996" s="337">
        <v>-10</v>
      </c>
      <c r="K19996" s="83" t="str">
        <f>IFERROR(IFERROR(VLOOKUP(I19996,'DE-PARA'!B:D,3,0),VLOOKUP(I19996,'DE-PARA'!C:D,2,0)),"NÃO ENCONTRADO")</f>
        <v>Outras Saídas</v>
      </c>
      <c r="L19996" s="50" t="str">
        <f>VLOOKUP(K19996,'Base -Receita-Despesa'!$B:$AS,1,FALSE)</f>
        <v>Outras Saídas</v>
      </c>
    </row>
    <row r="19997" spans="1:12" x14ac:dyDescent="0.3">
      <c r="A19997" s="82" t="str">
        <f t="shared" si="624"/>
        <v>2020</v>
      </c>
      <c r="B19997" s="263" t="s">
        <v>2228</v>
      </c>
      <c r="C19997" s="264" t="s">
        <v>138</v>
      </c>
      <c r="D19997" s="74" t="str">
        <f t="shared" si="625"/>
        <v>set/2020</v>
      </c>
      <c r="E19997" s="332">
        <v>44095</v>
      </c>
      <c r="F19997" s="285" t="s">
        <v>1261</v>
      </c>
      <c r="G19997" s="285" t="s">
        <v>2229</v>
      </c>
      <c r="H19997" s="268" t="s">
        <v>879</v>
      </c>
      <c r="I19997" s="268" t="s">
        <v>135</v>
      </c>
      <c r="J19997" s="337">
        <v>-10</v>
      </c>
      <c r="K19997" s="83" t="str">
        <f>IFERROR(IFERROR(VLOOKUP(I19997,'DE-PARA'!B:D,3,0),VLOOKUP(I19997,'DE-PARA'!C:D,2,0)),"NÃO ENCONTRADO")</f>
        <v>Outras Saídas</v>
      </c>
      <c r="L19997" s="50" t="str">
        <f>VLOOKUP(K19997,'Base -Receita-Despesa'!$B:$AS,1,FALSE)</f>
        <v>Outras Saídas</v>
      </c>
    </row>
    <row r="19998" spans="1:12" x14ac:dyDescent="0.3">
      <c r="A19998" s="82" t="str">
        <f t="shared" si="624"/>
        <v>2020</v>
      </c>
      <c r="B19998" s="263" t="s">
        <v>2228</v>
      </c>
      <c r="C19998" s="264" t="s">
        <v>138</v>
      </c>
      <c r="D19998" s="74" t="str">
        <f t="shared" si="625"/>
        <v>set/2020</v>
      </c>
      <c r="E19998" s="332">
        <v>44095</v>
      </c>
      <c r="F19998" s="285" t="s">
        <v>1261</v>
      </c>
      <c r="G19998" s="285" t="s">
        <v>2229</v>
      </c>
      <c r="H19998" s="268" t="s">
        <v>879</v>
      </c>
      <c r="I19998" s="268" t="s">
        <v>135</v>
      </c>
      <c r="J19998" s="337">
        <v>-10</v>
      </c>
      <c r="K19998" s="83" t="str">
        <f>IFERROR(IFERROR(VLOOKUP(I19998,'DE-PARA'!B:D,3,0),VLOOKUP(I19998,'DE-PARA'!C:D,2,0)),"NÃO ENCONTRADO")</f>
        <v>Outras Saídas</v>
      </c>
      <c r="L19998" s="50" t="str">
        <f>VLOOKUP(K19998,'Base -Receita-Despesa'!$B:$AS,1,FALSE)</f>
        <v>Outras Saídas</v>
      </c>
    </row>
    <row r="19999" spans="1:12" x14ac:dyDescent="0.3">
      <c r="A19999" s="82" t="str">
        <f t="shared" si="624"/>
        <v>2020</v>
      </c>
      <c r="B19999" s="263" t="s">
        <v>2228</v>
      </c>
      <c r="C19999" s="264" t="s">
        <v>138</v>
      </c>
      <c r="D19999" s="74" t="str">
        <f t="shared" si="625"/>
        <v>set/2020</v>
      </c>
      <c r="E19999" s="332">
        <v>44095</v>
      </c>
      <c r="F19999" s="285" t="s">
        <v>1261</v>
      </c>
      <c r="G19999" s="285" t="s">
        <v>2229</v>
      </c>
      <c r="H19999" s="268" t="s">
        <v>879</v>
      </c>
      <c r="I19999" s="268" t="s">
        <v>135</v>
      </c>
      <c r="J19999" s="337">
        <v>-10</v>
      </c>
      <c r="K19999" s="83" t="str">
        <f>IFERROR(IFERROR(VLOOKUP(I19999,'DE-PARA'!B:D,3,0),VLOOKUP(I19999,'DE-PARA'!C:D,2,0)),"NÃO ENCONTRADO")</f>
        <v>Outras Saídas</v>
      </c>
      <c r="L19999" s="50" t="str">
        <f>VLOOKUP(K19999,'Base -Receita-Despesa'!$B:$AS,1,FALSE)</f>
        <v>Outras Saídas</v>
      </c>
    </row>
    <row r="20000" spans="1:12" x14ac:dyDescent="0.3">
      <c r="A20000" s="82" t="str">
        <f t="shared" si="624"/>
        <v>2020</v>
      </c>
      <c r="B20000" s="263" t="s">
        <v>2228</v>
      </c>
      <c r="C20000" s="264" t="s">
        <v>138</v>
      </c>
      <c r="D20000" s="74" t="str">
        <f t="shared" si="625"/>
        <v>set/2020</v>
      </c>
      <c r="E20000" s="332">
        <v>44095</v>
      </c>
      <c r="F20000" s="285" t="s">
        <v>1261</v>
      </c>
      <c r="G20000" s="285" t="s">
        <v>2229</v>
      </c>
      <c r="H20000" s="268" t="s">
        <v>879</v>
      </c>
      <c r="I20000" s="268" t="s">
        <v>135</v>
      </c>
      <c r="J20000" s="337">
        <v>-10</v>
      </c>
      <c r="K20000" s="83" t="str">
        <f>IFERROR(IFERROR(VLOOKUP(I20000,'DE-PARA'!B:D,3,0),VLOOKUP(I20000,'DE-PARA'!C:D,2,0)),"NÃO ENCONTRADO")</f>
        <v>Outras Saídas</v>
      </c>
      <c r="L20000" s="50" t="str">
        <f>VLOOKUP(K20000,'Base -Receita-Despesa'!$B:$AS,1,FALSE)</f>
        <v>Outras Saídas</v>
      </c>
    </row>
    <row r="20001" spans="1:12" x14ac:dyDescent="0.3">
      <c r="A20001" s="82" t="str">
        <f t="shared" si="624"/>
        <v>2020</v>
      </c>
      <c r="B20001" s="263" t="s">
        <v>2228</v>
      </c>
      <c r="C20001" s="264" t="s">
        <v>138</v>
      </c>
      <c r="D20001" s="74" t="str">
        <f t="shared" si="625"/>
        <v>set/2020</v>
      </c>
      <c r="E20001" s="332">
        <v>44095</v>
      </c>
      <c r="F20001" s="285" t="s">
        <v>1070</v>
      </c>
      <c r="G20001" s="285" t="s">
        <v>2229</v>
      </c>
      <c r="H20001" s="268" t="s">
        <v>1071</v>
      </c>
      <c r="I20001" s="268" t="s">
        <v>2237</v>
      </c>
      <c r="J20001" s="336">
        <v>240541.04</v>
      </c>
      <c r="K20001" s="83" t="str">
        <f>IFERROR(IFERROR(VLOOKUP(I20001,'DE-PARA'!B:D,3,0),VLOOKUP(I20001,'DE-PARA'!C:D,2,0)),"NÃO ENCONTRADO")</f>
        <v>Entrada Conta Aplicação (+)</v>
      </c>
      <c r="L20001" s="50" t="str">
        <f>VLOOKUP(K20001,'Base -Receita-Despesa'!$B:$AS,1,FALSE)</f>
        <v>ENTRADA CONTA APLICAÇÃO (+)</v>
      </c>
    </row>
    <row r="20002" spans="1:12" x14ac:dyDescent="0.3">
      <c r="A20002" s="82" t="str">
        <f t="shared" si="624"/>
        <v>2020</v>
      </c>
      <c r="B20002" s="263" t="s">
        <v>2228</v>
      </c>
      <c r="C20002" s="264" t="s">
        <v>138</v>
      </c>
      <c r="D20002" s="74" t="str">
        <f t="shared" si="625"/>
        <v>set/2020</v>
      </c>
      <c r="E20002" s="332">
        <v>44096</v>
      </c>
      <c r="F20002" s="285">
        <v>3904</v>
      </c>
      <c r="G20002" s="285" t="s">
        <v>2229</v>
      </c>
      <c r="H20002" s="268" t="s">
        <v>5915</v>
      </c>
      <c r="I20002" s="268" t="s">
        <v>157</v>
      </c>
      <c r="J20002" s="337">
        <v>-749.4</v>
      </c>
      <c r="K20002" s="83" t="str">
        <f>IFERROR(IFERROR(VLOOKUP(I20002,'DE-PARA'!B:D,3,0),VLOOKUP(I20002,'DE-PARA'!C:D,2,0)),"NÃO ENCONTRADO")</f>
        <v>Materiais</v>
      </c>
      <c r="L20002" s="50" t="str">
        <f>VLOOKUP(K20002,'Base -Receita-Despesa'!$B:$AS,1,FALSE)</f>
        <v>Materiais</v>
      </c>
    </row>
    <row r="20003" spans="1:12" x14ac:dyDescent="0.3">
      <c r="A20003" s="82" t="str">
        <f t="shared" si="624"/>
        <v>2020</v>
      </c>
      <c r="B20003" s="263" t="s">
        <v>2228</v>
      </c>
      <c r="C20003" s="264" t="s">
        <v>138</v>
      </c>
      <c r="D20003" s="74" t="str">
        <f t="shared" si="625"/>
        <v>set/2020</v>
      </c>
      <c r="E20003" s="332">
        <v>44096</v>
      </c>
      <c r="F20003" s="285">
        <v>26521</v>
      </c>
      <c r="G20003" s="285" t="s">
        <v>2229</v>
      </c>
      <c r="H20003" s="268" t="s">
        <v>5174</v>
      </c>
      <c r="I20003" s="268" t="s">
        <v>2182</v>
      </c>
      <c r="J20003" s="337">
        <v>-131.34</v>
      </c>
      <c r="K20003" s="83" t="str">
        <f>IFERROR(IFERROR(VLOOKUP(I20003,'DE-PARA'!B:D,3,0),VLOOKUP(I20003,'DE-PARA'!C:D,2,0)),"NÃO ENCONTRADO")</f>
        <v>Materiais</v>
      </c>
      <c r="L20003" s="50" t="str">
        <f>VLOOKUP(K20003,'Base -Receita-Despesa'!$B:$AS,1,FALSE)</f>
        <v>Materiais</v>
      </c>
    </row>
    <row r="20004" spans="1:12" x14ac:dyDescent="0.3">
      <c r="A20004" s="82" t="str">
        <f t="shared" si="624"/>
        <v>2020</v>
      </c>
      <c r="B20004" s="263" t="s">
        <v>2228</v>
      </c>
      <c r="C20004" s="264" t="s">
        <v>138</v>
      </c>
      <c r="D20004" s="74" t="str">
        <f t="shared" si="625"/>
        <v>set/2020</v>
      </c>
      <c r="E20004" s="332">
        <v>44096</v>
      </c>
      <c r="F20004" s="285">
        <v>30985</v>
      </c>
      <c r="G20004" s="285" t="s">
        <v>2238</v>
      </c>
      <c r="H20004" s="268" t="s">
        <v>5273</v>
      </c>
      <c r="I20004" s="268" t="s">
        <v>2181</v>
      </c>
      <c r="J20004" s="336">
        <v>-2319.89</v>
      </c>
      <c r="K20004" s="83" t="str">
        <f>IFERROR(IFERROR(VLOOKUP(I20004,'DE-PARA'!B:D,3,0),VLOOKUP(I20004,'DE-PARA'!C:D,2,0)),"NÃO ENCONTRADO")</f>
        <v>Materiais</v>
      </c>
      <c r="L20004" s="50" t="str">
        <f>VLOOKUP(K20004,'Base -Receita-Despesa'!$B:$AS,1,FALSE)</f>
        <v>Materiais</v>
      </c>
    </row>
    <row r="20005" spans="1:12" x14ac:dyDescent="0.3">
      <c r="A20005" s="82" t="str">
        <f t="shared" si="624"/>
        <v>2020</v>
      </c>
      <c r="B20005" s="263" t="s">
        <v>2228</v>
      </c>
      <c r="C20005" s="264" t="s">
        <v>138</v>
      </c>
      <c r="D20005" s="74" t="str">
        <f t="shared" si="625"/>
        <v>set/2020</v>
      </c>
      <c r="E20005" s="332">
        <v>44096</v>
      </c>
      <c r="F20005" s="285">
        <v>3903</v>
      </c>
      <c r="G20005" s="285" t="s">
        <v>2229</v>
      </c>
      <c r="H20005" s="268" t="s">
        <v>5915</v>
      </c>
      <c r="I20005" s="268" t="s">
        <v>157</v>
      </c>
      <c r="J20005" s="336">
        <v>-1340.06</v>
      </c>
      <c r="K20005" s="83" t="str">
        <f>IFERROR(IFERROR(VLOOKUP(I20005,'DE-PARA'!B:D,3,0),VLOOKUP(I20005,'DE-PARA'!C:D,2,0)),"NÃO ENCONTRADO")</f>
        <v>Materiais</v>
      </c>
      <c r="L20005" s="50" t="str">
        <f>VLOOKUP(K20005,'Base -Receita-Despesa'!$B:$AS,1,FALSE)</f>
        <v>Materiais</v>
      </c>
    </row>
    <row r="20006" spans="1:12" x14ac:dyDescent="0.3">
      <c r="A20006" s="82" t="str">
        <f t="shared" si="624"/>
        <v>2020</v>
      </c>
      <c r="B20006" s="263" t="s">
        <v>2228</v>
      </c>
      <c r="C20006" s="264" t="s">
        <v>138</v>
      </c>
      <c r="D20006" s="74" t="str">
        <f t="shared" si="625"/>
        <v>set/2020</v>
      </c>
      <c r="E20006" s="332">
        <v>44096</v>
      </c>
      <c r="F20006" s="285">
        <v>3902</v>
      </c>
      <c r="G20006" s="285" t="s">
        <v>2229</v>
      </c>
      <c r="H20006" s="268" t="s">
        <v>5915</v>
      </c>
      <c r="I20006" s="268" t="s">
        <v>157</v>
      </c>
      <c r="J20006" s="336">
        <v>-1877.4</v>
      </c>
      <c r="K20006" s="83" t="str">
        <f>IFERROR(IFERROR(VLOOKUP(I20006,'DE-PARA'!B:D,3,0),VLOOKUP(I20006,'DE-PARA'!C:D,2,0)),"NÃO ENCONTRADO")</f>
        <v>Materiais</v>
      </c>
      <c r="L20006" s="50" t="str">
        <f>VLOOKUP(K20006,'Base -Receita-Despesa'!$B:$AS,1,FALSE)</f>
        <v>Materiais</v>
      </c>
    </row>
    <row r="20007" spans="1:12" x14ac:dyDescent="0.3">
      <c r="A20007" s="82" t="str">
        <f t="shared" si="624"/>
        <v>2020</v>
      </c>
      <c r="B20007" s="263" t="s">
        <v>2228</v>
      </c>
      <c r="C20007" s="264" t="s">
        <v>138</v>
      </c>
      <c r="D20007" s="74" t="str">
        <f t="shared" si="625"/>
        <v>set/2020</v>
      </c>
      <c r="E20007" s="332">
        <v>44096</v>
      </c>
      <c r="F20007" s="285" t="s">
        <v>254</v>
      </c>
      <c r="G20007" s="285" t="s">
        <v>2229</v>
      </c>
      <c r="H20007" s="268" t="s">
        <v>5386</v>
      </c>
      <c r="I20007" s="268" t="s">
        <v>130</v>
      </c>
      <c r="J20007" s="336">
        <v>-2199.14</v>
      </c>
      <c r="K20007" s="83" t="str">
        <f>IFERROR(IFERROR(VLOOKUP(I20007,'DE-PARA'!B:D,3,0),VLOOKUP(I20007,'DE-PARA'!C:D,2,0)),"NÃO ENCONTRADO")</f>
        <v>Rescisões Trabalhistas</v>
      </c>
      <c r="L20007" s="50" t="str">
        <f>VLOOKUP(K20007,'Base -Receita-Despesa'!$B:$AS,1,FALSE)</f>
        <v>Rescisões Trabalhistas</v>
      </c>
    </row>
    <row r="20008" spans="1:12" x14ac:dyDescent="0.3">
      <c r="A20008" s="82" t="str">
        <f t="shared" si="624"/>
        <v>2020</v>
      </c>
      <c r="B20008" s="263" t="s">
        <v>2228</v>
      </c>
      <c r="C20008" s="264" t="s">
        <v>138</v>
      </c>
      <c r="D20008" s="74" t="str">
        <f t="shared" si="625"/>
        <v>set/2020</v>
      </c>
      <c r="E20008" s="332">
        <v>44096</v>
      </c>
      <c r="F20008" s="285">
        <v>784</v>
      </c>
      <c r="G20008" s="285" t="s">
        <v>2229</v>
      </c>
      <c r="H20008" s="268" t="s">
        <v>5916</v>
      </c>
      <c r="I20008" s="268" t="s">
        <v>179</v>
      </c>
      <c r="J20008" s="336">
        <v>-3152.1</v>
      </c>
      <c r="K20008" s="83" t="str">
        <f>IFERROR(IFERROR(VLOOKUP(I20008,'DE-PARA'!B:D,3,0),VLOOKUP(I20008,'DE-PARA'!C:D,2,0)),"NÃO ENCONTRADO")</f>
        <v>Serviços</v>
      </c>
      <c r="L20008" s="50" t="str">
        <f>VLOOKUP(K20008,'Base -Receita-Despesa'!$B:$AS,1,FALSE)</f>
        <v>Serviços</v>
      </c>
    </row>
    <row r="20009" spans="1:12" x14ac:dyDescent="0.3">
      <c r="A20009" s="82" t="str">
        <f t="shared" si="624"/>
        <v>2020</v>
      </c>
      <c r="B20009" s="263" t="s">
        <v>2228</v>
      </c>
      <c r="C20009" s="264" t="s">
        <v>138</v>
      </c>
      <c r="D20009" s="74" t="str">
        <f t="shared" si="625"/>
        <v>set/2020</v>
      </c>
      <c r="E20009" s="332">
        <v>44096</v>
      </c>
      <c r="F20009" s="285">
        <v>806</v>
      </c>
      <c r="G20009" s="285" t="s">
        <v>2229</v>
      </c>
      <c r="H20009" s="268" t="s">
        <v>5916</v>
      </c>
      <c r="I20009" s="268" t="s">
        <v>2194</v>
      </c>
      <c r="J20009" s="337">
        <v>-392.55</v>
      </c>
      <c r="K20009" s="83" t="str">
        <f>IFERROR(IFERROR(VLOOKUP(I20009,'DE-PARA'!B:D,3,0),VLOOKUP(I20009,'DE-PARA'!C:D,2,0)),"NÃO ENCONTRADO")</f>
        <v>Materiais</v>
      </c>
      <c r="L20009" s="50" t="str">
        <f>VLOOKUP(K20009,'Base -Receita-Despesa'!$B:$AS,1,FALSE)</f>
        <v>Materiais</v>
      </c>
    </row>
    <row r="20010" spans="1:12" x14ac:dyDescent="0.3">
      <c r="A20010" s="82" t="str">
        <f t="shared" ref="A20010:A20073" si="626">IF(K20010="NÃO ENCONTRADO",0,RIGHT(D20010,4))</f>
        <v>2020</v>
      </c>
      <c r="B20010" s="263" t="s">
        <v>2228</v>
      </c>
      <c r="C20010" s="264" t="s">
        <v>138</v>
      </c>
      <c r="D20010" s="74" t="str">
        <f t="shared" si="625"/>
        <v>set/2020</v>
      </c>
      <c r="E20010" s="332">
        <v>44096</v>
      </c>
      <c r="F20010" s="285">
        <v>783</v>
      </c>
      <c r="G20010" s="285" t="s">
        <v>2229</v>
      </c>
      <c r="H20010" s="268" t="s">
        <v>5916</v>
      </c>
      <c r="I20010" s="268" t="s">
        <v>179</v>
      </c>
      <c r="J20010" s="336">
        <v>-8430.9</v>
      </c>
      <c r="K20010" s="83" t="str">
        <f>IFERROR(IFERROR(VLOOKUP(I20010,'DE-PARA'!B:D,3,0),VLOOKUP(I20010,'DE-PARA'!C:D,2,0)),"NÃO ENCONTRADO")</f>
        <v>Serviços</v>
      </c>
      <c r="L20010" s="50" t="str">
        <f>VLOOKUP(K20010,'Base -Receita-Despesa'!$B:$AS,1,FALSE)</f>
        <v>Serviços</v>
      </c>
    </row>
    <row r="20011" spans="1:12" x14ac:dyDescent="0.3">
      <c r="A20011" s="82" t="str">
        <f t="shared" si="626"/>
        <v>2020</v>
      </c>
      <c r="B20011" s="263" t="s">
        <v>2228</v>
      </c>
      <c r="C20011" s="264" t="s">
        <v>138</v>
      </c>
      <c r="D20011" s="74" t="str">
        <f t="shared" si="625"/>
        <v>set/2020</v>
      </c>
      <c r="E20011" s="332">
        <v>44096</v>
      </c>
      <c r="F20011" s="285">
        <v>10087</v>
      </c>
      <c r="G20011" s="285" t="s">
        <v>2229</v>
      </c>
      <c r="H20011" s="268" t="s">
        <v>5739</v>
      </c>
      <c r="I20011" s="268" t="s">
        <v>2188</v>
      </c>
      <c r="J20011" s="337">
        <v>-161.19999999999999</v>
      </c>
      <c r="K20011" s="83" t="str">
        <f>IFERROR(IFERROR(VLOOKUP(I20011,'DE-PARA'!B:D,3,0),VLOOKUP(I20011,'DE-PARA'!C:D,2,0)),"NÃO ENCONTRADO")</f>
        <v>Materiais</v>
      </c>
      <c r="L20011" s="50" t="str">
        <f>VLOOKUP(K20011,'Base -Receita-Despesa'!$B:$AS,1,FALSE)</f>
        <v>Materiais</v>
      </c>
    </row>
    <row r="20012" spans="1:12" x14ac:dyDescent="0.3">
      <c r="A20012" s="82" t="str">
        <f t="shared" si="626"/>
        <v>2020</v>
      </c>
      <c r="B20012" s="263" t="s">
        <v>2228</v>
      </c>
      <c r="C20012" s="264" t="s">
        <v>138</v>
      </c>
      <c r="D20012" s="74" t="str">
        <f t="shared" si="625"/>
        <v>set/2020</v>
      </c>
      <c r="E20012" s="332">
        <v>44096</v>
      </c>
      <c r="F20012" s="285" t="s">
        <v>1261</v>
      </c>
      <c r="G20012" s="285" t="s">
        <v>2229</v>
      </c>
      <c r="H20012" s="268" t="s">
        <v>879</v>
      </c>
      <c r="I20012" s="268" t="s">
        <v>135</v>
      </c>
      <c r="J20012" s="337">
        <v>-10</v>
      </c>
      <c r="K20012" s="83" t="str">
        <f>IFERROR(IFERROR(VLOOKUP(I20012,'DE-PARA'!B:D,3,0),VLOOKUP(I20012,'DE-PARA'!C:D,2,0)),"NÃO ENCONTRADO")</f>
        <v>Outras Saídas</v>
      </c>
      <c r="L20012" s="50" t="str">
        <f>VLOOKUP(K20012,'Base -Receita-Despesa'!$B:$AS,1,FALSE)</f>
        <v>Outras Saídas</v>
      </c>
    </row>
    <row r="20013" spans="1:12" x14ac:dyDescent="0.3">
      <c r="A20013" s="82" t="str">
        <f t="shared" si="626"/>
        <v>2020</v>
      </c>
      <c r="B20013" s="263" t="s">
        <v>2228</v>
      </c>
      <c r="C20013" s="264" t="s">
        <v>138</v>
      </c>
      <c r="D20013" s="74" t="str">
        <f t="shared" si="625"/>
        <v>set/2020</v>
      </c>
      <c r="E20013" s="332">
        <v>44096</v>
      </c>
      <c r="F20013" s="285" t="s">
        <v>1261</v>
      </c>
      <c r="G20013" s="285" t="s">
        <v>2229</v>
      </c>
      <c r="H20013" s="268" t="s">
        <v>879</v>
      </c>
      <c r="I20013" s="268" t="s">
        <v>135</v>
      </c>
      <c r="J20013" s="337">
        <v>-10</v>
      </c>
      <c r="K20013" s="83" t="str">
        <f>IFERROR(IFERROR(VLOOKUP(I20013,'DE-PARA'!B:D,3,0),VLOOKUP(I20013,'DE-PARA'!C:D,2,0)),"NÃO ENCONTRADO")</f>
        <v>Outras Saídas</v>
      </c>
      <c r="L20013" s="50" t="str">
        <f>VLOOKUP(K20013,'Base -Receita-Despesa'!$B:$AS,1,FALSE)</f>
        <v>Outras Saídas</v>
      </c>
    </row>
    <row r="20014" spans="1:12" x14ac:dyDescent="0.3">
      <c r="A20014" s="82" t="str">
        <f t="shared" si="626"/>
        <v>2020</v>
      </c>
      <c r="B20014" s="263" t="s">
        <v>2228</v>
      </c>
      <c r="C20014" s="264" t="s">
        <v>138</v>
      </c>
      <c r="D20014" s="74" t="str">
        <f t="shared" si="625"/>
        <v>set/2020</v>
      </c>
      <c r="E20014" s="332">
        <v>44096</v>
      </c>
      <c r="F20014" s="285" t="s">
        <v>1261</v>
      </c>
      <c r="G20014" s="285" t="s">
        <v>2229</v>
      </c>
      <c r="H20014" s="268" t="s">
        <v>262</v>
      </c>
      <c r="I20014" s="268" t="s">
        <v>135</v>
      </c>
      <c r="J20014" s="337">
        <v>-202.95</v>
      </c>
      <c r="K20014" s="83" t="str">
        <f>IFERROR(IFERROR(VLOOKUP(I20014,'DE-PARA'!B:D,3,0),VLOOKUP(I20014,'DE-PARA'!C:D,2,0)),"NÃO ENCONTRADO")</f>
        <v>Outras Saídas</v>
      </c>
      <c r="L20014" s="50" t="str">
        <f>VLOOKUP(K20014,'Base -Receita-Despesa'!$B:$AS,1,FALSE)</f>
        <v>Outras Saídas</v>
      </c>
    </row>
    <row r="20015" spans="1:12" x14ac:dyDescent="0.3">
      <c r="A20015" s="82" t="str">
        <f t="shared" si="626"/>
        <v>2020</v>
      </c>
      <c r="B20015" s="263" t="s">
        <v>2228</v>
      </c>
      <c r="C20015" s="264" t="s">
        <v>138</v>
      </c>
      <c r="D20015" s="74" t="str">
        <f t="shared" si="625"/>
        <v>set/2020</v>
      </c>
      <c r="E20015" s="332">
        <v>44096</v>
      </c>
      <c r="F20015" s="285" t="s">
        <v>1070</v>
      </c>
      <c r="G20015" s="285" t="s">
        <v>2229</v>
      </c>
      <c r="H20015" s="268" t="s">
        <v>1071</v>
      </c>
      <c r="I20015" s="268" t="s">
        <v>2237</v>
      </c>
      <c r="J20015" s="336">
        <v>20976.93</v>
      </c>
      <c r="K20015" s="83" t="str">
        <f>IFERROR(IFERROR(VLOOKUP(I20015,'DE-PARA'!B:D,3,0),VLOOKUP(I20015,'DE-PARA'!C:D,2,0)),"NÃO ENCONTRADO")</f>
        <v>Entrada Conta Aplicação (+)</v>
      </c>
      <c r="L20015" s="50" t="str">
        <f>VLOOKUP(K20015,'Base -Receita-Despesa'!$B:$AS,1,FALSE)</f>
        <v>ENTRADA CONTA APLICAÇÃO (+)</v>
      </c>
    </row>
    <row r="20016" spans="1:12" x14ac:dyDescent="0.3">
      <c r="A20016" s="82" t="str">
        <f t="shared" si="626"/>
        <v>2020</v>
      </c>
      <c r="B20016" s="263" t="s">
        <v>2228</v>
      </c>
      <c r="C20016" s="264" t="s">
        <v>138</v>
      </c>
      <c r="D20016" s="74" t="str">
        <f t="shared" si="625"/>
        <v>set/2020</v>
      </c>
      <c r="E20016" s="332">
        <v>44097</v>
      </c>
      <c r="F20016" s="285">
        <v>22745</v>
      </c>
      <c r="G20016" s="285" t="s">
        <v>2229</v>
      </c>
      <c r="H20016" s="268" t="s">
        <v>2401</v>
      </c>
      <c r="I20016" s="268" t="s">
        <v>2182</v>
      </c>
      <c r="J20016" s="337">
        <v>-804</v>
      </c>
      <c r="K20016" s="83" t="str">
        <f>IFERROR(IFERROR(VLOOKUP(I20016,'DE-PARA'!B:D,3,0),VLOOKUP(I20016,'DE-PARA'!C:D,2,0)),"NÃO ENCONTRADO")</f>
        <v>Materiais</v>
      </c>
      <c r="L20016" s="50" t="str">
        <f>VLOOKUP(K20016,'Base -Receita-Despesa'!$B:$AS,1,FALSE)</f>
        <v>Materiais</v>
      </c>
    </row>
    <row r="20017" spans="1:12" x14ac:dyDescent="0.3">
      <c r="A20017" s="82" t="str">
        <f t="shared" si="626"/>
        <v>2020</v>
      </c>
      <c r="B20017" s="263" t="s">
        <v>2228</v>
      </c>
      <c r="C20017" s="264" t="s">
        <v>138</v>
      </c>
      <c r="D20017" s="74" t="str">
        <f t="shared" si="625"/>
        <v>set/2020</v>
      </c>
      <c r="E20017" s="332">
        <v>44097</v>
      </c>
      <c r="F20017" s="285">
        <v>4070</v>
      </c>
      <c r="G20017" s="285" t="s">
        <v>2229</v>
      </c>
      <c r="H20017" s="268" t="s">
        <v>2231</v>
      </c>
      <c r="I20017" s="268" t="s">
        <v>2185</v>
      </c>
      <c r="J20017" s="336">
        <v>-3627.23</v>
      </c>
      <c r="K20017" s="83" t="str">
        <f>IFERROR(IFERROR(VLOOKUP(I20017,'DE-PARA'!B:D,3,0),VLOOKUP(I20017,'DE-PARA'!C:D,2,0)),"NÃO ENCONTRADO")</f>
        <v>Materiais</v>
      </c>
      <c r="L20017" s="50" t="str">
        <f>VLOOKUP(K20017,'Base -Receita-Despesa'!$B:$AS,1,FALSE)</f>
        <v>Materiais</v>
      </c>
    </row>
    <row r="20018" spans="1:12" x14ac:dyDescent="0.3">
      <c r="A20018" s="82" t="str">
        <f t="shared" si="626"/>
        <v>2020</v>
      </c>
      <c r="B20018" s="263" t="s">
        <v>2228</v>
      </c>
      <c r="C20018" s="264" t="s">
        <v>138</v>
      </c>
      <c r="D20018" s="74" t="str">
        <f t="shared" si="625"/>
        <v>set/2020</v>
      </c>
      <c r="E20018" s="332">
        <v>44097</v>
      </c>
      <c r="F20018" s="285">
        <v>97924</v>
      </c>
      <c r="G20018" s="285" t="s">
        <v>2229</v>
      </c>
      <c r="H20018" s="268" t="s">
        <v>5856</v>
      </c>
      <c r="I20018" s="268" t="s">
        <v>2182</v>
      </c>
      <c r="J20018" s="336">
        <v>-6435</v>
      </c>
      <c r="K20018" s="83" t="str">
        <f>IFERROR(IFERROR(VLOOKUP(I20018,'DE-PARA'!B:D,3,0),VLOOKUP(I20018,'DE-PARA'!C:D,2,0)),"NÃO ENCONTRADO")</f>
        <v>Materiais</v>
      </c>
      <c r="L20018" s="50" t="str">
        <f>VLOOKUP(K20018,'Base -Receita-Despesa'!$B:$AS,1,FALSE)</f>
        <v>Materiais</v>
      </c>
    </row>
    <row r="20019" spans="1:12" x14ac:dyDescent="0.3">
      <c r="A20019" s="82" t="str">
        <f t="shared" si="626"/>
        <v>2020</v>
      </c>
      <c r="B20019" s="263" t="s">
        <v>2228</v>
      </c>
      <c r="C20019" s="264" t="s">
        <v>138</v>
      </c>
      <c r="D20019" s="74" t="str">
        <f t="shared" si="625"/>
        <v>set/2020</v>
      </c>
      <c r="E20019" s="332">
        <v>44097</v>
      </c>
      <c r="F20019" s="285">
        <v>97922</v>
      </c>
      <c r="G20019" s="285" t="s">
        <v>2229</v>
      </c>
      <c r="H20019" s="268" t="s">
        <v>5856</v>
      </c>
      <c r="I20019" s="268" t="s">
        <v>2181</v>
      </c>
      <c r="J20019" s="337">
        <v>-317</v>
      </c>
      <c r="K20019" s="83" t="str">
        <f>IFERROR(IFERROR(VLOOKUP(I20019,'DE-PARA'!B:D,3,0),VLOOKUP(I20019,'DE-PARA'!C:D,2,0)),"NÃO ENCONTRADO")</f>
        <v>Materiais</v>
      </c>
      <c r="L20019" s="50" t="str">
        <f>VLOOKUP(K20019,'Base -Receita-Despesa'!$B:$AS,1,FALSE)</f>
        <v>Materiais</v>
      </c>
    </row>
    <row r="20020" spans="1:12" x14ac:dyDescent="0.3">
      <c r="A20020" s="82" t="str">
        <f t="shared" si="626"/>
        <v>2020</v>
      </c>
      <c r="B20020" s="379" t="s">
        <v>2228</v>
      </c>
      <c r="C20020" s="380" t="s">
        <v>138</v>
      </c>
      <c r="D20020" s="84" t="str">
        <f t="shared" si="625"/>
        <v>set/2020</v>
      </c>
      <c r="E20020" s="381">
        <v>44097</v>
      </c>
      <c r="F20020" s="382" t="s">
        <v>5127</v>
      </c>
      <c r="G20020" s="382" t="s">
        <v>2229</v>
      </c>
      <c r="H20020" s="383" t="s">
        <v>2251</v>
      </c>
      <c r="I20020" s="383" t="s">
        <v>126</v>
      </c>
      <c r="J20020" s="350">
        <v>-500000</v>
      </c>
      <c r="K20020" s="83" t="str">
        <f>IFERROR(IFERROR(VLOOKUP(I20020,'DE-PARA'!B:D,3,0),VLOOKUP(I20020,'DE-PARA'!C:D,2,0)),"NÃO ENCONTRADO")</f>
        <v>TEV – Transferências Entre Contas (Entradas)</v>
      </c>
      <c r="L20020" s="50" t="str">
        <f>VLOOKUP(K20020,'Base -Receita-Despesa'!$B:$AS,1,FALSE)</f>
        <v>TEV – Transferências Entre Contas (Entradas)</v>
      </c>
    </row>
    <row r="20021" spans="1:12" x14ac:dyDescent="0.3">
      <c r="A20021" s="82" t="str">
        <f t="shared" si="626"/>
        <v>2020</v>
      </c>
      <c r="B20021" s="263" t="s">
        <v>2228</v>
      </c>
      <c r="C20021" s="264" t="s">
        <v>138</v>
      </c>
      <c r="D20021" s="74" t="str">
        <f t="shared" si="625"/>
        <v>set/2020</v>
      </c>
      <c r="E20021" s="332">
        <v>44097</v>
      </c>
      <c r="F20021" s="285" t="s">
        <v>1261</v>
      </c>
      <c r="G20021" s="285" t="s">
        <v>2229</v>
      </c>
      <c r="H20021" s="268" t="s">
        <v>879</v>
      </c>
      <c r="I20021" s="268" t="s">
        <v>135</v>
      </c>
      <c r="J20021" s="337">
        <v>-10</v>
      </c>
      <c r="K20021" s="83" t="str">
        <f>IFERROR(IFERROR(VLOOKUP(I20021,'DE-PARA'!B:D,3,0),VLOOKUP(I20021,'DE-PARA'!C:D,2,0)),"NÃO ENCONTRADO")</f>
        <v>Outras Saídas</v>
      </c>
      <c r="L20021" s="50" t="str">
        <f>VLOOKUP(K20021,'Base -Receita-Despesa'!$B:$AS,1,FALSE)</f>
        <v>Outras Saídas</v>
      </c>
    </row>
    <row r="20022" spans="1:12" x14ac:dyDescent="0.3">
      <c r="A20022" s="82" t="str">
        <f t="shared" si="626"/>
        <v>2020</v>
      </c>
      <c r="B20022" s="263" t="s">
        <v>2228</v>
      </c>
      <c r="C20022" s="264" t="s">
        <v>138</v>
      </c>
      <c r="D20022" s="74" t="str">
        <f t="shared" si="625"/>
        <v>set/2020</v>
      </c>
      <c r="E20022" s="332">
        <v>44097</v>
      </c>
      <c r="F20022" s="285" t="s">
        <v>1070</v>
      </c>
      <c r="G20022" s="285" t="s">
        <v>2229</v>
      </c>
      <c r="H20022" s="268" t="s">
        <v>1071</v>
      </c>
      <c r="I20022" s="268" t="s">
        <v>2237</v>
      </c>
      <c r="J20022" s="336">
        <v>511193.23</v>
      </c>
      <c r="K20022" s="83" t="str">
        <f>IFERROR(IFERROR(VLOOKUP(I20022,'DE-PARA'!B:D,3,0),VLOOKUP(I20022,'DE-PARA'!C:D,2,0)),"NÃO ENCONTRADO")</f>
        <v>Entrada Conta Aplicação (+)</v>
      </c>
      <c r="L20022" s="50" t="str">
        <f>VLOOKUP(K20022,'Base -Receita-Despesa'!$B:$AS,1,FALSE)</f>
        <v>ENTRADA CONTA APLICAÇÃO (+)</v>
      </c>
    </row>
    <row r="20023" spans="1:12" x14ac:dyDescent="0.3">
      <c r="A20023" s="82" t="str">
        <f t="shared" si="626"/>
        <v>2020</v>
      </c>
      <c r="B20023" s="263" t="s">
        <v>2228</v>
      </c>
      <c r="C20023" s="264" t="s">
        <v>138</v>
      </c>
      <c r="D20023" s="74" t="str">
        <f t="shared" si="625"/>
        <v>set/2020</v>
      </c>
      <c r="E20023" s="332">
        <v>44098</v>
      </c>
      <c r="F20023" s="285">
        <v>17837</v>
      </c>
      <c r="G20023" s="285" t="s">
        <v>2229</v>
      </c>
      <c r="H20023" s="268" t="s">
        <v>5917</v>
      </c>
      <c r="I20023" s="268" t="s">
        <v>540</v>
      </c>
      <c r="J20023" s="336">
        <v>-1725</v>
      </c>
      <c r="K20023" s="83" t="str">
        <f>IFERROR(IFERROR(VLOOKUP(I20023,'DE-PARA'!B:D,3,0),VLOOKUP(I20023,'DE-PARA'!C:D,2,0)),"NÃO ENCONTRADO")</f>
        <v>Tributos, Taxas e Contribuições</v>
      </c>
      <c r="L20023" s="50" t="str">
        <f>VLOOKUP(K20023,'Base -Receita-Despesa'!$B:$AS,1,FALSE)</f>
        <v>Tributos, Taxas e Contribuições</v>
      </c>
    </row>
    <row r="20024" spans="1:12" x14ac:dyDescent="0.3">
      <c r="A20024" s="82" t="str">
        <f t="shared" si="626"/>
        <v>2020</v>
      </c>
      <c r="B20024" s="263" t="s">
        <v>2228</v>
      </c>
      <c r="C20024" s="264" t="s">
        <v>138</v>
      </c>
      <c r="D20024" s="74" t="str">
        <f t="shared" si="625"/>
        <v>set/2020</v>
      </c>
      <c r="E20024" s="332">
        <v>44098</v>
      </c>
      <c r="F20024" s="285">
        <v>2463</v>
      </c>
      <c r="G20024" s="285" t="s">
        <v>2229</v>
      </c>
      <c r="H20024" s="268" t="s">
        <v>5918</v>
      </c>
      <c r="I20024" s="268" t="s">
        <v>2182</v>
      </c>
      <c r="J20024" s="336">
        <v>-1919.5</v>
      </c>
      <c r="K20024" s="83" t="str">
        <f>IFERROR(IFERROR(VLOOKUP(I20024,'DE-PARA'!B:D,3,0),VLOOKUP(I20024,'DE-PARA'!C:D,2,0)),"NÃO ENCONTRADO")</f>
        <v>Materiais</v>
      </c>
      <c r="L20024" s="50" t="str">
        <f>VLOOKUP(K20024,'Base -Receita-Despesa'!$B:$AS,1,FALSE)</f>
        <v>Materiais</v>
      </c>
    </row>
    <row r="20025" spans="1:12" x14ac:dyDescent="0.3">
      <c r="A20025" s="82" t="str">
        <f t="shared" si="626"/>
        <v>2020</v>
      </c>
      <c r="B20025" s="263" t="s">
        <v>2228</v>
      </c>
      <c r="C20025" s="264" t="s">
        <v>138</v>
      </c>
      <c r="D20025" s="74" t="str">
        <f t="shared" si="625"/>
        <v>set/2020</v>
      </c>
      <c r="E20025" s="332">
        <v>44098</v>
      </c>
      <c r="F20025" s="285">
        <v>5269</v>
      </c>
      <c r="G20025" s="285" t="s">
        <v>2229</v>
      </c>
      <c r="H20025" s="268" t="s">
        <v>5865</v>
      </c>
      <c r="I20025" s="268" t="s">
        <v>2182</v>
      </c>
      <c r="J20025" s="336">
        <v>-1010</v>
      </c>
      <c r="K20025" s="83" t="str">
        <f>IFERROR(IFERROR(VLOOKUP(I20025,'DE-PARA'!B:D,3,0),VLOOKUP(I20025,'DE-PARA'!C:D,2,0)),"NÃO ENCONTRADO")</f>
        <v>Materiais</v>
      </c>
      <c r="L20025" s="50" t="str">
        <f>VLOOKUP(K20025,'Base -Receita-Despesa'!$B:$AS,1,FALSE)</f>
        <v>Materiais</v>
      </c>
    </row>
    <row r="20026" spans="1:12" x14ac:dyDescent="0.3">
      <c r="A20026" s="82" t="str">
        <f t="shared" si="626"/>
        <v>2020</v>
      </c>
      <c r="B20026" s="263" t="s">
        <v>2228</v>
      </c>
      <c r="C20026" s="264" t="s">
        <v>138</v>
      </c>
      <c r="D20026" s="74" t="str">
        <f t="shared" si="625"/>
        <v>set/2020</v>
      </c>
      <c r="E20026" s="332">
        <v>44098</v>
      </c>
      <c r="F20026" s="285">
        <v>5267</v>
      </c>
      <c r="G20026" s="285" t="s">
        <v>2229</v>
      </c>
      <c r="H20026" s="268" t="s">
        <v>5865</v>
      </c>
      <c r="I20026" s="268" t="s">
        <v>2182</v>
      </c>
      <c r="J20026" s="337">
        <v>-130</v>
      </c>
      <c r="K20026" s="83" t="str">
        <f>IFERROR(IFERROR(VLOOKUP(I20026,'DE-PARA'!B:D,3,0),VLOOKUP(I20026,'DE-PARA'!C:D,2,0)),"NÃO ENCONTRADO")</f>
        <v>Materiais</v>
      </c>
      <c r="L20026" s="50" t="str">
        <f>VLOOKUP(K20026,'Base -Receita-Despesa'!$B:$AS,1,FALSE)</f>
        <v>Materiais</v>
      </c>
    </row>
    <row r="20027" spans="1:12" x14ac:dyDescent="0.3">
      <c r="A20027" s="82" t="str">
        <f t="shared" si="626"/>
        <v>2020</v>
      </c>
      <c r="B20027" s="263" t="s">
        <v>2228</v>
      </c>
      <c r="C20027" s="264" t="s">
        <v>138</v>
      </c>
      <c r="D20027" s="74" t="str">
        <f t="shared" si="625"/>
        <v>set/2020</v>
      </c>
      <c r="E20027" s="332">
        <v>44098</v>
      </c>
      <c r="F20027" s="285">
        <v>332</v>
      </c>
      <c r="G20027" s="285" t="s">
        <v>2229</v>
      </c>
      <c r="H20027" s="268" t="s">
        <v>5919</v>
      </c>
      <c r="I20027" s="268" t="s">
        <v>2186</v>
      </c>
      <c r="J20027" s="337">
        <v>-900</v>
      </c>
      <c r="K20027" s="83" t="str">
        <f>IFERROR(IFERROR(VLOOKUP(I20027,'DE-PARA'!B:D,3,0),VLOOKUP(I20027,'DE-PARA'!C:D,2,0)),"NÃO ENCONTRADO")</f>
        <v>Materiais</v>
      </c>
      <c r="L20027" s="50" t="str">
        <f>VLOOKUP(K20027,'Base -Receita-Despesa'!$B:$AS,1,FALSE)</f>
        <v>Materiais</v>
      </c>
    </row>
    <row r="20028" spans="1:12" x14ac:dyDescent="0.3">
      <c r="A20028" s="82" t="str">
        <f t="shared" si="626"/>
        <v>2020</v>
      </c>
      <c r="B20028" s="263" t="s">
        <v>2228</v>
      </c>
      <c r="C20028" s="264" t="s">
        <v>138</v>
      </c>
      <c r="D20028" s="74" t="str">
        <f t="shared" si="625"/>
        <v>set/2020</v>
      </c>
      <c r="E20028" s="332">
        <v>44098</v>
      </c>
      <c r="F20028" s="285">
        <v>2716</v>
      </c>
      <c r="G20028" s="285" t="s">
        <v>2330</v>
      </c>
      <c r="H20028" s="268" t="s">
        <v>5217</v>
      </c>
      <c r="I20028" s="268" t="s">
        <v>2193</v>
      </c>
      <c r="J20028" s="337">
        <v>-241.63</v>
      </c>
      <c r="K20028" s="83" t="str">
        <f>IFERROR(IFERROR(VLOOKUP(I20028,'DE-PARA'!B:D,3,0),VLOOKUP(I20028,'DE-PARA'!C:D,2,0)),"NÃO ENCONTRADO")</f>
        <v>Materiais</v>
      </c>
      <c r="L20028" s="50" t="str">
        <f>VLOOKUP(K20028,'Base -Receita-Despesa'!$B:$AS,1,FALSE)</f>
        <v>Materiais</v>
      </c>
    </row>
    <row r="20029" spans="1:12" x14ac:dyDescent="0.3">
      <c r="A20029" s="82" t="str">
        <f t="shared" si="626"/>
        <v>2020</v>
      </c>
      <c r="B20029" s="263" t="s">
        <v>2228</v>
      </c>
      <c r="C20029" s="264" t="s">
        <v>138</v>
      </c>
      <c r="D20029" s="74" t="str">
        <f t="shared" si="625"/>
        <v>set/2020</v>
      </c>
      <c r="E20029" s="332">
        <v>44098</v>
      </c>
      <c r="F20029" s="285" t="s">
        <v>1261</v>
      </c>
      <c r="G20029" s="285" t="s">
        <v>2229</v>
      </c>
      <c r="H20029" s="268" t="s">
        <v>879</v>
      </c>
      <c r="I20029" s="268" t="s">
        <v>135</v>
      </c>
      <c r="J20029" s="337">
        <v>-10</v>
      </c>
      <c r="K20029" s="83" t="str">
        <f>IFERROR(IFERROR(VLOOKUP(I20029,'DE-PARA'!B:D,3,0),VLOOKUP(I20029,'DE-PARA'!C:D,2,0)),"NÃO ENCONTRADO")</f>
        <v>Outras Saídas</v>
      </c>
      <c r="L20029" s="50" t="str">
        <f>VLOOKUP(K20029,'Base -Receita-Despesa'!$B:$AS,1,FALSE)</f>
        <v>Outras Saídas</v>
      </c>
    </row>
    <row r="20030" spans="1:12" x14ac:dyDescent="0.3">
      <c r="A20030" s="82" t="str">
        <f t="shared" si="626"/>
        <v>2020</v>
      </c>
      <c r="B20030" s="263" t="s">
        <v>2228</v>
      </c>
      <c r="C20030" s="264" t="s">
        <v>138</v>
      </c>
      <c r="D20030" s="74" t="str">
        <f t="shared" si="625"/>
        <v>set/2020</v>
      </c>
      <c r="E20030" s="332">
        <v>44098</v>
      </c>
      <c r="F20030" s="285" t="s">
        <v>131</v>
      </c>
      <c r="G20030" s="285" t="s">
        <v>2229</v>
      </c>
      <c r="H20030" s="268" t="s">
        <v>5920</v>
      </c>
      <c r="I20030" s="268" t="s">
        <v>133</v>
      </c>
      <c r="J20030" s="336">
        <v>-2009.55</v>
      </c>
      <c r="K20030" s="83" t="str">
        <f>IFERROR(IFERROR(VLOOKUP(I20030,'DE-PARA'!B:D,3,0),VLOOKUP(I20030,'DE-PARA'!C:D,2,0)),"NÃO ENCONTRADO")</f>
        <v>Pessoal</v>
      </c>
      <c r="L20030" s="50" t="str">
        <f>VLOOKUP(K20030,'Base -Receita-Despesa'!$B:$AS,1,FALSE)</f>
        <v>Pessoal</v>
      </c>
    </row>
    <row r="20031" spans="1:12" x14ac:dyDescent="0.3">
      <c r="A20031" s="82" t="str">
        <f t="shared" si="626"/>
        <v>2020</v>
      </c>
      <c r="B20031" s="263" t="s">
        <v>2228</v>
      </c>
      <c r="C20031" s="264" t="s">
        <v>138</v>
      </c>
      <c r="D20031" s="74" t="str">
        <f t="shared" si="625"/>
        <v>set/2020</v>
      </c>
      <c r="E20031" s="332">
        <v>44098</v>
      </c>
      <c r="F20031" s="285" t="s">
        <v>131</v>
      </c>
      <c r="G20031" s="285" t="s">
        <v>2229</v>
      </c>
      <c r="H20031" s="268" t="s">
        <v>4558</v>
      </c>
      <c r="I20031" s="268" t="s">
        <v>133</v>
      </c>
      <c r="J20031" s="336">
        <v>-6727.77</v>
      </c>
      <c r="K20031" s="83" t="str">
        <f>IFERROR(IFERROR(VLOOKUP(I20031,'DE-PARA'!B:D,3,0),VLOOKUP(I20031,'DE-PARA'!C:D,2,0)),"NÃO ENCONTRADO")</f>
        <v>Pessoal</v>
      </c>
      <c r="L20031" s="50" t="str">
        <f>VLOOKUP(K20031,'Base -Receita-Despesa'!$B:$AS,1,FALSE)</f>
        <v>Pessoal</v>
      </c>
    </row>
    <row r="20032" spans="1:12" x14ac:dyDescent="0.3">
      <c r="A20032" s="82" t="str">
        <f t="shared" si="626"/>
        <v>2020</v>
      </c>
      <c r="B20032" s="263" t="s">
        <v>2228</v>
      </c>
      <c r="C20032" s="264" t="s">
        <v>138</v>
      </c>
      <c r="D20032" s="74" t="str">
        <f t="shared" si="625"/>
        <v>set/2020</v>
      </c>
      <c r="E20032" s="332">
        <v>44098</v>
      </c>
      <c r="F20032" s="285" t="s">
        <v>131</v>
      </c>
      <c r="G20032" s="285" t="s">
        <v>2229</v>
      </c>
      <c r="H20032" s="268" t="s">
        <v>3832</v>
      </c>
      <c r="I20032" s="268" t="s">
        <v>133</v>
      </c>
      <c r="J20032" s="336">
        <v>-2816.38</v>
      </c>
      <c r="K20032" s="83" t="str">
        <f>IFERROR(IFERROR(VLOOKUP(I20032,'DE-PARA'!B:D,3,0),VLOOKUP(I20032,'DE-PARA'!C:D,2,0)),"NÃO ENCONTRADO")</f>
        <v>Pessoal</v>
      </c>
      <c r="L20032" s="50" t="str">
        <f>VLOOKUP(K20032,'Base -Receita-Despesa'!$B:$AS,1,FALSE)</f>
        <v>Pessoal</v>
      </c>
    </row>
    <row r="20033" spans="1:12" x14ac:dyDescent="0.3">
      <c r="A20033" s="82" t="str">
        <f t="shared" si="626"/>
        <v>2020</v>
      </c>
      <c r="B20033" s="263" t="s">
        <v>2228</v>
      </c>
      <c r="C20033" s="264" t="s">
        <v>138</v>
      </c>
      <c r="D20033" s="74" t="str">
        <f t="shared" si="625"/>
        <v>set/2020</v>
      </c>
      <c r="E20033" s="332">
        <v>44098</v>
      </c>
      <c r="F20033" s="285" t="s">
        <v>131</v>
      </c>
      <c r="G20033" s="285" t="s">
        <v>2229</v>
      </c>
      <c r="H20033" s="268" t="s">
        <v>5921</v>
      </c>
      <c r="I20033" s="268" t="s">
        <v>133</v>
      </c>
      <c r="J20033" s="336">
        <v>-2471.02</v>
      </c>
      <c r="K20033" s="83" t="str">
        <f>IFERROR(IFERROR(VLOOKUP(I20033,'DE-PARA'!B:D,3,0),VLOOKUP(I20033,'DE-PARA'!C:D,2,0)),"NÃO ENCONTRADO")</f>
        <v>Pessoal</v>
      </c>
      <c r="L20033" s="50" t="str">
        <f>VLOOKUP(K20033,'Base -Receita-Despesa'!$B:$AS,1,FALSE)</f>
        <v>Pessoal</v>
      </c>
    </row>
    <row r="20034" spans="1:12" x14ac:dyDescent="0.3">
      <c r="A20034" s="82" t="str">
        <f t="shared" si="626"/>
        <v>2020</v>
      </c>
      <c r="B20034" s="263" t="s">
        <v>2228</v>
      </c>
      <c r="C20034" s="264" t="s">
        <v>138</v>
      </c>
      <c r="D20034" s="74" t="str">
        <f t="shared" si="625"/>
        <v>set/2020</v>
      </c>
      <c r="E20034" s="332">
        <v>44098</v>
      </c>
      <c r="F20034" s="285" t="s">
        <v>131</v>
      </c>
      <c r="G20034" s="285" t="s">
        <v>2229</v>
      </c>
      <c r="H20034" s="268" t="s">
        <v>5922</v>
      </c>
      <c r="I20034" s="268" t="s">
        <v>133</v>
      </c>
      <c r="J20034" s="336">
        <v>-1723.57</v>
      </c>
      <c r="K20034" s="83" t="str">
        <f>IFERROR(IFERROR(VLOOKUP(I20034,'DE-PARA'!B:D,3,0),VLOOKUP(I20034,'DE-PARA'!C:D,2,0)),"NÃO ENCONTRADO")</f>
        <v>Pessoal</v>
      </c>
      <c r="L20034" s="50" t="str">
        <f>VLOOKUP(K20034,'Base -Receita-Despesa'!$B:$AS,1,FALSE)</f>
        <v>Pessoal</v>
      </c>
    </row>
    <row r="20035" spans="1:12" x14ac:dyDescent="0.3">
      <c r="A20035" s="82" t="str">
        <f t="shared" si="626"/>
        <v>2020</v>
      </c>
      <c r="B20035" s="263" t="s">
        <v>2228</v>
      </c>
      <c r="C20035" s="264" t="s">
        <v>138</v>
      </c>
      <c r="D20035" s="74" t="str">
        <f t="shared" si="625"/>
        <v>set/2020</v>
      </c>
      <c r="E20035" s="332">
        <v>44098</v>
      </c>
      <c r="F20035" s="285" t="s">
        <v>131</v>
      </c>
      <c r="G20035" s="285" t="s">
        <v>2229</v>
      </c>
      <c r="H20035" s="268" t="s">
        <v>5923</v>
      </c>
      <c r="I20035" s="268" t="s">
        <v>133</v>
      </c>
      <c r="J20035" s="336">
        <v>-1948.96</v>
      </c>
      <c r="K20035" s="83" t="str">
        <f>IFERROR(IFERROR(VLOOKUP(I20035,'DE-PARA'!B:D,3,0),VLOOKUP(I20035,'DE-PARA'!C:D,2,0)),"NÃO ENCONTRADO")</f>
        <v>Pessoal</v>
      </c>
      <c r="L20035" s="50" t="str">
        <f>VLOOKUP(K20035,'Base -Receita-Despesa'!$B:$AS,1,FALSE)</f>
        <v>Pessoal</v>
      </c>
    </row>
    <row r="20036" spans="1:12" x14ac:dyDescent="0.3">
      <c r="A20036" s="82" t="str">
        <f t="shared" si="626"/>
        <v>2020</v>
      </c>
      <c r="B20036" s="263" t="s">
        <v>2228</v>
      </c>
      <c r="C20036" s="264" t="s">
        <v>138</v>
      </c>
      <c r="D20036" s="74" t="str">
        <f t="shared" ref="D20036:D20099" si="627">TEXT(E20036,"mmm/aaaa")</f>
        <v>set/2020</v>
      </c>
      <c r="E20036" s="332">
        <v>44098</v>
      </c>
      <c r="F20036" s="285" t="s">
        <v>131</v>
      </c>
      <c r="G20036" s="285" t="s">
        <v>2229</v>
      </c>
      <c r="H20036" s="268" t="s">
        <v>5924</v>
      </c>
      <c r="I20036" s="268" t="s">
        <v>133</v>
      </c>
      <c r="J20036" s="336">
        <v>-1707.15</v>
      </c>
      <c r="K20036" s="83" t="str">
        <f>IFERROR(IFERROR(VLOOKUP(I20036,'DE-PARA'!B:D,3,0),VLOOKUP(I20036,'DE-PARA'!C:D,2,0)),"NÃO ENCONTRADO")</f>
        <v>Pessoal</v>
      </c>
      <c r="L20036" s="50" t="str">
        <f>VLOOKUP(K20036,'Base -Receita-Despesa'!$B:$AS,1,FALSE)</f>
        <v>Pessoal</v>
      </c>
    </row>
    <row r="20037" spans="1:12" x14ac:dyDescent="0.3">
      <c r="A20037" s="82" t="str">
        <f t="shared" si="626"/>
        <v>2020</v>
      </c>
      <c r="B20037" s="263" t="s">
        <v>2228</v>
      </c>
      <c r="C20037" s="264" t="s">
        <v>138</v>
      </c>
      <c r="D20037" s="74" t="str">
        <f t="shared" si="627"/>
        <v>set/2020</v>
      </c>
      <c r="E20037" s="332">
        <v>44098</v>
      </c>
      <c r="F20037" s="285" t="s">
        <v>131</v>
      </c>
      <c r="G20037" s="285" t="s">
        <v>2229</v>
      </c>
      <c r="H20037" s="268" t="s">
        <v>697</v>
      </c>
      <c r="I20037" s="268" t="s">
        <v>133</v>
      </c>
      <c r="J20037" s="336">
        <v>-5749.16</v>
      </c>
      <c r="K20037" s="83" t="str">
        <f>IFERROR(IFERROR(VLOOKUP(I20037,'DE-PARA'!B:D,3,0),VLOOKUP(I20037,'DE-PARA'!C:D,2,0)),"NÃO ENCONTRADO")</f>
        <v>Pessoal</v>
      </c>
      <c r="L20037" s="50" t="str">
        <f>VLOOKUP(K20037,'Base -Receita-Despesa'!$B:$AS,1,FALSE)</f>
        <v>Pessoal</v>
      </c>
    </row>
    <row r="20038" spans="1:12" x14ac:dyDescent="0.3">
      <c r="A20038" s="82" t="str">
        <f t="shared" si="626"/>
        <v>2020</v>
      </c>
      <c r="B20038" s="263" t="s">
        <v>2228</v>
      </c>
      <c r="C20038" s="264" t="s">
        <v>138</v>
      </c>
      <c r="D20038" s="74" t="str">
        <f t="shared" si="627"/>
        <v>set/2020</v>
      </c>
      <c r="E20038" s="332">
        <v>44098</v>
      </c>
      <c r="F20038" s="285" t="s">
        <v>131</v>
      </c>
      <c r="G20038" s="285" t="s">
        <v>2229</v>
      </c>
      <c r="H20038" s="268" t="s">
        <v>5925</v>
      </c>
      <c r="I20038" s="268" t="s">
        <v>133</v>
      </c>
      <c r="J20038" s="336">
        <v>-1189.04</v>
      </c>
      <c r="K20038" s="83" t="str">
        <f>IFERROR(IFERROR(VLOOKUP(I20038,'DE-PARA'!B:D,3,0),VLOOKUP(I20038,'DE-PARA'!C:D,2,0)),"NÃO ENCONTRADO")</f>
        <v>Pessoal</v>
      </c>
      <c r="L20038" s="50" t="str">
        <f>VLOOKUP(K20038,'Base -Receita-Despesa'!$B:$AS,1,FALSE)</f>
        <v>Pessoal</v>
      </c>
    </row>
    <row r="20039" spans="1:12" x14ac:dyDescent="0.3">
      <c r="A20039" s="82" t="str">
        <f t="shared" si="626"/>
        <v>2020</v>
      </c>
      <c r="B20039" s="263" t="s">
        <v>2228</v>
      </c>
      <c r="C20039" s="264" t="s">
        <v>138</v>
      </c>
      <c r="D20039" s="74" t="str">
        <f t="shared" si="627"/>
        <v>set/2020</v>
      </c>
      <c r="E20039" s="332">
        <v>44098</v>
      </c>
      <c r="F20039" s="285" t="s">
        <v>1070</v>
      </c>
      <c r="G20039" s="285" t="s">
        <v>2229</v>
      </c>
      <c r="H20039" s="268" t="s">
        <v>1071</v>
      </c>
      <c r="I20039" s="268" t="s">
        <v>2237</v>
      </c>
      <c r="J20039" s="336">
        <v>32278.73</v>
      </c>
      <c r="K20039" s="83" t="str">
        <f>IFERROR(IFERROR(VLOOKUP(I20039,'DE-PARA'!B:D,3,0),VLOOKUP(I20039,'DE-PARA'!C:D,2,0)),"NÃO ENCONTRADO")</f>
        <v>Entrada Conta Aplicação (+)</v>
      </c>
      <c r="L20039" s="50" t="str">
        <f>VLOOKUP(K20039,'Base -Receita-Despesa'!$B:$AS,1,FALSE)</f>
        <v>ENTRADA CONTA APLICAÇÃO (+)</v>
      </c>
    </row>
    <row r="20040" spans="1:12" x14ac:dyDescent="0.3">
      <c r="A20040" s="82" t="str">
        <f t="shared" si="626"/>
        <v>2020</v>
      </c>
      <c r="B20040" s="263" t="s">
        <v>2240</v>
      </c>
      <c r="C20040" s="264" t="s">
        <v>138</v>
      </c>
      <c r="D20040" s="74" t="str">
        <f t="shared" si="627"/>
        <v>set/2020</v>
      </c>
      <c r="E20040" s="332">
        <v>44099</v>
      </c>
      <c r="F20040" s="285" t="s">
        <v>161</v>
      </c>
      <c r="G20040" s="285" t="s">
        <v>2229</v>
      </c>
      <c r="H20040" s="268" t="s">
        <v>161</v>
      </c>
      <c r="I20040" s="268" t="s">
        <v>2168</v>
      </c>
      <c r="J20040" s="336">
        <v>925137.13</v>
      </c>
      <c r="K20040" s="83" t="str">
        <f>IFERROR(IFERROR(VLOOKUP(I20040,'DE-PARA'!B:D,3,0),VLOOKUP(I20040,'DE-PARA'!C:D,2,0)),"NÃO ENCONTRADO")</f>
        <v>Repasses Contrato de Gestão</v>
      </c>
      <c r="L20040" s="50" t="str">
        <f>VLOOKUP(K20040,'Base -Receita-Despesa'!$B:$AS,1,FALSE)</f>
        <v>Repasses Contrato de Gestão</v>
      </c>
    </row>
    <row r="20041" spans="1:12" x14ac:dyDescent="0.3">
      <c r="A20041" s="82" t="str">
        <f t="shared" si="626"/>
        <v>2020</v>
      </c>
      <c r="B20041" s="263" t="s">
        <v>2228</v>
      </c>
      <c r="C20041" s="264" t="s">
        <v>138</v>
      </c>
      <c r="D20041" s="74" t="str">
        <f t="shared" si="627"/>
        <v>set/2020</v>
      </c>
      <c r="E20041" s="332">
        <v>44099</v>
      </c>
      <c r="F20041" s="285">
        <v>23053</v>
      </c>
      <c r="G20041" s="285" t="s">
        <v>2229</v>
      </c>
      <c r="H20041" s="268" t="s">
        <v>5701</v>
      </c>
      <c r="I20041" s="268" t="s">
        <v>145</v>
      </c>
      <c r="J20041" s="336">
        <v>4996.57</v>
      </c>
      <c r="K20041" s="83" t="str">
        <f>IFERROR(IFERROR(VLOOKUP(I20041,'DE-PARA'!B:D,3,0),VLOOKUP(I20041,'DE-PARA'!C:D,2,0)),"NÃO ENCONTRADO")</f>
        <v>Serviços</v>
      </c>
      <c r="L20041" s="50" t="str">
        <f>VLOOKUP(K20041,'Base -Receita-Despesa'!$B:$AS,1,FALSE)</f>
        <v>Serviços</v>
      </c>
    </row>
    <row r="20042" spans="1:12" x14ac:dyDescent="0.3">
      <c r="A20042" s="82" t="str">
        <f t="shared" si="626"/>
        <v>2020</v>
      </c>
      <c r="B20042" s="263" t="s">
        <v>2228</v>
      </c>
      <c r="C20042" s="264" t="s">
        <v>138</v>
      </c>
      <c r="D20042" s="74" t="str">
        <f t="shared" si="627"/>
        <v>set/2020</v>
      </c>
      <c r="E20042" s="332">
        <v>44099</v>
      </c>
      <c r="F20042" s="285" t="s">
        <v>304</v>
      </c>
      <c r="G20042" s="285" t="s">
        <v>2229</v>
      </c>
      <c r="H20042" s="268" t="s">
        <v>5926</v>
      </c>
      <c r="I20042" s="268" t="s">
        <v>194</v>
      </c>
      <c r="J20042" s="336">
        <v>-4821.24</v>
      </c>
      <c r="K20042" s="83" t="str">
        <f>IFERROR(IFERROR(VLOOKUP(I20042,'DE-PARA'!B:D,3,0),VLOOKUP(I20042,'DE-PARA'!C:D,2,0)),"NÃO ENCONTRADO")</f>
        <v>Encargos sobre Folha de Pagamento</v>
      </c>
      <c r="L20042" s="50" t="str">
        <f>VLOOKUP(K20042,'Base -Receita-Despesa'!$B:$AS,1,FALSE)</f>
        <v>Encargos sobre Folha de Pagamento</v>
      </c>
    </row>
    <row r="20043" spans="1:12" x14ac:dyDescent="0.3">
      <c r="A20043" s="82" t="str">
        <f t="shared" si="626"/>
        <v>2020</v>
      </c>
      <c r="B20043" s="263" t="s">
        <v>2228</v>
      </c>
      <c r="C20043" s="264" t="s">
        <v>138</v>
      </c>
      <c r="D20043" s="74" t="str">
        <f t="shared" si="627"/>
        <v>set/2020</v>
      </c>
      <c r="E20043" s="332">
        <v>44099</v>
      </c>
      <c r="F20043" s="285">
        <v>27948</v>
      </c>
      <c r="G20043" s="285" t="s">
        <v>2229</v>
      </c>
      <c r="H20043" s="268" t="s">
        <v>5927</v>
      </c>
      <c r="I20043" s="268" t="s">
        <v>2181</v>
      </c>
      <c r="J20043" s="337">
        <v>-120</v>
      </c>
      <c r="K20043" s="83" t="str">
        <f>IFERROR(IFERROR(VLOOKUP(I20043,'DE-PARA'!B:D,3,0),VLOOKUP(I20043,'DE-PARA'!C:D,2,0)),"NÃO ENCONTRADO")</f>
        <v>Materiais</v>
      </c>
      <c r="L20043" s="50" t="str">
        <f>VLOOKUP(K20043,'Base -Receita-Despesa'!$B:$AS,1,FALSE)</f>
        <v>Materiais</v>
      </c>
    </row>
    <row r="20044" spans="1:12" x14ac:dyDescent="0.3">
      <c r="A20044" s="82" t="str">
        <f t="shared" si="626"/>
        <v>2020</v>
      </c>
      <c r="B20044" s="263" t="s">
        <v>2228</v>
      </c>
      <c r="C20044" s="264" t="s">
        <v>138</v>
      </c>
      <c r="D20044" s="74" t="str">
        <f t="shared" si="627"/>
        <v>set/2020</v>
      </c>
      <c r="E20044" s="332">
        <v>44099</v>
      </c>
      <c r="F20044" s="285">
        <v>129762</v>
      </c>
      <c r="G20044" s="285" t="s">
        <v>2229</v>
      </c>
      <c r="H20044" s="268" t="s">
        <v>528</v>
      </c>
      <c r="I20044" s="268" t="s">
        <v>2181</v>
      </c>
      <c r="J20044" s="337">
        <v>-101.5</v>
      </c>
      <c r="K20044" s="83" t="str">
        <f>IFERROR(IFERROR(VLOOKUP(I20044,'DE-PARA'!B:D,3,0),VLOOKUP(I20044,'DE-PARA'!C:D,2,0)),"NÃO ENCONTRADO")</f>
        <v>Materiais</v>
      </c>
      <c r="L20044" s="50" t="str">
        <f>VLOOKUP(K20044,'Base -Receita-Despesa'!$B:$AS,1,FALSE)</f>
        <v>Materiais</v>
      </c>
    </row>
    <row r="20045" spans="1:12" x14ac:dyDescent="0.3">
      <c r="A20045" s="82" t="str">
        <f t="shared" si="626"/>
        <v>2020</v>
      </c>
      <c r="B20045" s="263" t="s">
        <v>2228</v>
      </c>
      <c r="C20045" s="264" t="s">
        <v>138</v>
      </c>
      <c r="D20045" s="74" t="str">
        <f t="shared" si="627"/>
        <v>set/2020</v>
      </c>
      <c r="E20045" s="332">
        <v>44099</v>
      </c>
      <c r="F20045" s="285">
        <v>23053</v>
      </c>
      <c r="G20045" s="285" t="s">
        <v>2229</v>
      </c>
      <c r="H20045" s="268" t="s">
        <v>5701</v>
      </c>
      <c r="I20045" s="268" t="s">
        <v>145</v>
      </c>
      <c r="J20045" s="336">
        <v>-4996.57</v>
      </c>
      <c r="K20045" s="83" t="str">
        <f>IFERROR(IFERROR(VLOOKUP(I20045,'DE-PARA'!B:D,3,0),VLOOKUP(I20045,'DE-PARA'!C:D,2,0)),"NÃO ENCONTRADO")</f>
        <v>Serviços</v>
      </c>
      <c r="L20045" s="50" t="str">
        <f>VLOOKUP(K20045,'Base -Receita-Despesa'!$B:$AS,1,FALSE)</f>
        <v>Serviços</v>
      </c>
    </row>
    <row r="20046" spans="1:12" x14ac:dyDescent="0.3">
      <c r="A20046" s="82" t="str">
        <f t="shared" si="626"/>
        <v>2020</v>
      </c>
      <c r="B20046" s="263" t="s">
        <v>2228</v>
      </c>
      <c r="C20046" s="264" t="s">
        <v>138</v>
      </c>
      <c r="D20046" s="74" t="str">
        <f t="shared" si="627"/>
        <v>set/2020</v>
      </c>
      <c r="E20046" s="332">
        <v>44099</v>
      </c>
      <c r="F20046" s="285">
        <v>2013</v>
      </c>
      <c r="G20046" s="285" t="s">
        <v>2229</v>
      </c>
      <c r="H20046" s="268" t="s">
        <v>5896</v>
      </c>
      <c r="I20046" s="268" t="s">
        <v>188</v>
      </c>
      <c r="J20046" s="336">
        <v>-18770</v>
      </c>
      <c r="K20046" s="83" t="str">
        <f>IFERROR(IFERROR(VLOOKUP(I20046,'DE-PARA'!B:D,3,0),VLOOKUP(I20046,'DE-PARA'!C:D,2,0)),"NÃO ENCONTRADO")</f>
        <v>Serviços</v>
      </c>
      <c r="L20046" s="50" t="str">
        <f>VLOOKUP(K20046,'Base -Receita-Despesa'!$B:$AS,1,FALSE)</f>
        <v>Serviços</v>
      </c>
    </row>
    <row r="20047" spans="1:12" x14ac:dyDescent="0.3">
      <c r="A20047" s="82" t="str">
        <f t="shared" si="626"/>
        <v>2020</v>
      </c>
      <c r="B20047" s="263" t="s">
        <v>2228</v>
      </c>
      <c r="C20047" s="264" t="s">
        <v>138</v>
      </c>
      <c r="D20047" s="74" t="str">
        <f t="shared" si="627"/>
        <v>set/2020</v>
      </c>
      <c r="E20047" s="332">
        <v>44099</v>
      </c>
      <c r="F20047" s="285">
        <v>46972</v>
      </c>
      <c r="G20047" s="285" t="s">
        <v>2229</v>
      </c>
      <c r="H20047" s="268" t="s">
        <v>5928</v>
      </c>
      <c r="I20047" s="268" t="s">
        <v>2182</v>
      </c>
      <c r="J20047" s="337">
        <v>-340</v>
      </c>
      <c r="K20047" s="83" t="str">
        <f>IFERROR(IFERROR(VLOOKUP(I20047,'DE-PARA'!B:D,3,0),VLOOKUP(I20047,'DE-PARA'!C:D,2,0)),"NÃO ENCONTRADO")</f>
        <v>Materiais</v>
      </c>
      <c r="L20047" s="50" t="str">
        <f>VLOOKUP(K20047,'Base -Receita-Despesa'!$B:$AS,1,FALSE)</f>
        <v>Materiais</v>
      </c>
    </row>
    <row r="20048" spans="1:12" x14ac:dyDescent="0.3">
      <c r="A20048" s="82" t="str">
        <f t="shared" si="626"/>
        <v>2020</v>
      </c>
      <c r="B20048" s="263" t="s">
        <v>2228</v>
      </c>
      <c r="C20048" s="264" t="s">
        <v>138</v>
      </c>
      <c r="D20048" s="74" t="str">
        <f t="shared" si="627"/>
        <v>set/2020</v>
      </c>
      <c r="E20048" s="332">
        <v>44099</v>
      </c>
      <c r="F20048" s="285">
        <v>42464</v>
      </c>
      <c r="G20048" s="285" t="s">
        <v>2229</v>
      </c>
      <c r="H20048" s="268" t="s">
        <v>5858</v>
      </c>
      <c r="I20048" s="268" t="s">
        <v>2183</v>
      </c>
      <c r="J20048" s="337">
        <v>-61.1</v>
      </c>
      <c r="K20048" s="83" t="str">
        <f>IFERROR(IFERROR(VLOOKUP(I20048,'DE-PARA'!B:D,3,0),VLOOKUP(I20048,'DE-PARA'!C:D,2,0)),"NÃO ENCONTRADO")</f>
        <v>Materiais</v>
      </c>
      <c r="L20048" s="50" t="str">
        <f>VLOOKUP(K20048,'Base -Receita-Despesa'!$B:$AS,1,FALSE)</f>
        <v>Materiais</v>
      </c>
    </row>
    <row r="20049" spans="1:12" x14ac:dyDescent="0.3">
      <c r="A20049" s="82" t="str">
        <f t="shared" si="626"/>
        <v>2020</v>
      </c>
      <c r="B20049" s="263" t="s">
        <v>2228</v>
      </c>
      <c r="C20049" s="264" t="s">
        <v>138</v>
      </c>
      <c r="D20049" s="74" t="str">
        <f t="shared" si="627"/>
        <v>set/2020</v>
      </c>
      <c r="E20049" s="332">
        <v>44099</v>
      </c>
      <c r="F20049" s="285" t="s">
        <v>1261</v>
      </c>
      <c r="G20049" s="285" t="s">
        <v>2229</v>
      </c>
      <c r="H20049" s="268" t="s">
        <v>879</v>
      </c>
      <c r="I20049" s="268" t="s">
        <v>135</v>
      </c>
      <c r="J20049" s="337">
        <v>-10</v>
      </c>
      <c r="K20049" s="83" t="str">
        <f>IFERROR(IFERROR(VLOOKUP(I20049,'DE-PARA'!B:D,3,0),VLOOKUP(I20049,'DE-PARA'!C:D,2,0)),"NÃO ENCONTRADO")</f>
        <v>Outras Saídas</v>
      </c>
      <c r="L20049" s="50" t="str">
        <f>VLOOKUP(K20049,'Base -Receita-Despesa'!$B:$AS,1,FALSE)</f>
        <v>Outras Saídas</v>
      </c>
    </row>
    <row r="20050" spans="1:12" x14ac:dyDescent="0.3">
      <c r="A20050" s="82" t="str">
        <f t="shared" si="626"/>
        <v>2020</v>
      </c>
      <c r="B20050" s="263" t="s">
        <v>2228</v>
      </c>
      <c r="C20050" s="264" t="s">
        <v>138</v>
      </c>
      <c r="D20050" s="74" t="str">
        <f t="shared" si="627"/>
        <v>set/2020</v>
      </c>
      <c r="E20050" s="332">
        <v>44099</v>
      </c>
      <c r="F20050" s="285" t="s">
        <v>1261</v>
      </c>
      <c r="G20050" s="285" t="s">
        <v>2229</v>
      </c>
      <c r="H20050" s="268" t="s">
        <v>879</v>
      </c>
      <c r="I20050" s="268" t="s">
        <v>135</v>
      </c>
      <c r="J20050" s="337">
        <v>-10</v>
      </c>
      <c r="K20050" s="83" t="str">
        <f>IFERROR(IFERROR(VLOOKUP(I20050,'DE-PARA'!B:D,3,0),VLOOKUP(I20050,'DE-PARA'!C:D,2,0)),"NÃO ENCONTRADO")</f>
        <v>Outras Saídas</v>
      </c>
      <c r="L20050" s="50" t="str">
        <f>VLOOKUP(K20050,'Base -Receita-Despesa'!$B:$AS,1,FALSE)</f>
        <v>Outras Saídas</v>
      </c>
    </row>
    <row r="20051" spans="1:12" x14ac:dyDescent="0.3">
      <c r="A20051" s="82" t="str">
        <f t="shared" si="626"/>
        <v>2020</v>
      </c>
      <c r="B20051" s="263" t="s">
        <v>2228</v>
      </c>
      <c r="C20051" s="264" t="s">
        <v>138</v>
      </c>
      <c r="D20051" s="74" t="str">
        <f t="shared" si="627"/>
        <v>set/2020</v>
      </c>
      <c r="E20051" s="332">
        <v>44099</v>
      </c>
      <c r="F20051" s="285" t="s">
        <v>1261</v>
      </c>
      <c r="G20051" s="285" t="s">
        <v>2229</v>
      </c>
      <c r="H20051" s="268" t="s">
        <v>879</v>
      </c>
      <c r="I20051" s="268" t="s">
        <v>135</v>
      </c>
      <c r="J20051" s="337">
        <v>-10</v>
      </c>
      <c r="K20051" s="83" t="str">
        <f>IFERROR(IFERROR(VLOOKUP(I20051,'DE-PARA'!B:D,3,0),VLOOKUP(I20051,'DE-PARA'!C:D,2,0)),"NÃO ENCONTRADO")</f>
        <v>Outras Saídas</v>
      </c>
      <c r="L20051" s="50" t="str">
        <f>VLOOKUP(K20051,'Base -Receita-Despesa'!$B:$AS,1,FALSE)</f>
        <v>Outras Saídas</v>
      </c>
    </row>
    <row r="20052" spans="1:12" x14ac:dyDescent="0.3">
      <c r="A20052" s="82" t="str">
        <f t="shared" si="626"/>
        <v>2020</v>
      </c>
      <c r="B20052" s="263" t="s">
        <v>2228</v>
      </c>
      <c r="C20052" s="264" t="s">
        <v>138</v>
      </c>
      <c r="D20052" s="74" t="str">
        <f t="shared" si="627"/>
        <v>set/2020</v>
      </c>
      <c r="E20052" s="332">
        <v>44099</v>
      </c>
      <c r="F20052" s="285" t="s">
        <v>1261</v>
      </c>
      <c r="G20052" s="285" t="s">
        <v>2229</v>
      </c>
      <c r="H20052" s="268" t="s">
        <v>879</v>
      </c>
      <c r="I20052" s="268" t="s">
        <v>135</v>
      </c>
      <c r="J20052" s="337">
        <v>-10</v>
      </c>
      <c r="K20052" s="83" t="str">
        <f>IFERROR(IFERROR(VLOOKUP(I20052,'DE-PARA'!B:D,3,0),VLOOKUP(I20052,'DE-PARA'!C:D,2,0)),"NÃO ENCONTRADO")</f>
        <v>Outras Saídas</v>
      </c>
      <c r="L20052" s="50" t="str">
        <f>VLOOKUP(K20052,'Base -Receita-Despesa'!$B:$AS,1,FALSE)</f>
        <v>Outras Saídas</v>
      </c>
    </row>
    <row r="20053" spans="1:12" x14ac:dyDescent="0.3">
      <c r="A20053" s="82" t="str">
        <f t="shared" si="626"/>
        <v>2020</v>
      </c>
      <c r="B20053" s="263" t="s">
        <v>2228</v>
      </c>
      <c r="C20053" s="264" t="s">
        <v>138</v>
      </c>
      <c r="D20053" s="74" t="str">
        <f t="shared" si="627"/>
        <v>set/2020</v>
      </c>
      <c r="E20053" s="332">
        <v>44099</v>
      </c>
      <c r="F20053" s="285" t="s">
        <v>1070</v>
      </c>
      <c r="G20053" s="285" t="s">
        <v>2229</v>
      </c>
      <c r="H20053" s="268" t="s">
        <v>1071</v>
      </c>
      <c r="I20053" s="268" t="s">
        <v>2237</v>
      </c>
      <c r="J20053" s="336">
        <v>24253.84</v>
      </c>
      <c r="K20053" s="83" t="str">
        <f>IFERROR(IFERROR(VLOOKUP(I20053,'DE-PARA'!B:D,3,0),VLOOKUP(I20053,'DE-PARA'!C:D,2,0)),"NÃO ENCONTRADO")</f>
        <v>Entrada Conta Aplicação (+)</v>
      </c>
      <c r="L20053" s="50" t="str">
        <f>VLOOKUP(K20053,'Base -Receita-Despesa'!$B:$AS,1,FALSE)</f>
        <v>ENTRADA CONTA APLICAÇÃO (+)</v>
      </c>
    </row>
    <row r="20054" spans="1:12" x14ac:dyDescent="0.3">
      <c r="A20054" s="82" t="str">
        <f t="shared" si="626"/>
        <v>2020</v>
      </c>
      <c r="B20054" s="372" t="s">
        <v>2240</v>
      </c>
      <c r="C20054" s="373" t="s">
        <v>138</v>
      </c>
      <c r="D20054" s="374" t="str">
        <f t="shared" si="627"/>
        <v>set/2020</v>
      </c>
      <c r="E20054" s="375">
        <v>44102</v>
      </c>
      <c r="F20054" s="376" t="s">
        <v>5127</v>
      </c>
      <c r="G20054" s="376" t="s">
        <v>2229</v>
      </c>
      <c r="H20054" s="377" t="s">
        <v>2251</v>
      </c>
      <c r="I20054" s="377" t="s">
        <v>126</v>
      </c>
      <c r="J20054" s="378">
        <v>-500000</v>
      </c>
      <c r="K20054" s="83" t="str">
        <f>IFERROR(IFERROR(VLOOKUP(I20054,'DE-PARA'!B:D,3,0),VLOOKUP(I20054,'DE-PARA'!C:D,2,0)),"NÃO ENCONTRADO")</f>
        <v>TEV – Transferências Entre Contas (Entradas)</v>
      </c>
      <c r="L20054" s="50" t="str">
        <f>VLOOKUP(K20054,'Base -Receita-Despesa'!$B:$AS,1,FALSE)</f>
        <v>TEV – Transferências Entre Contas (Entradas)</v>
      </c>
    </row>
    <row r="20055" spans="1:12" x14ac:dyDescent="0.3">
      <c r="A20055" s="82" t="str">
        <f t="shared" si="626"/>
        <v>2020</v>
      </c>
      <c r="B20055" s="372" t="s">
        <v>2228</v>
      </c>
      <c r="C20055" s="373" t="s">
        <v>138</v>
      </c>
      <c r="D20055" s="374" t="str">
        <f t="shared" si="627"/>
        <v>set/2020</v>
      </c>
      <c r="E20055" s="375">
        <v>44102</v>
      </c>
      <c r="F20055" s="376" t="s">
        <v>5127</v>
      </c>
      <c r="G20055" s="376" t="s">
        <v>2229</v>
      </c>
      <c r="H20055" s="377" t="s">
        <v>2251</v>
      </c>
      <c r="I20055" s="377" t="s">
        <v>126</v>
      </c>
      <c r="J20055" s="378">
        <v>500000</v>
      </c>
      <c r="K20055" s="83" t="str">
        <f>IFERROR(IFERROR(VLOOKUP(I20055,'DE-PARA'!B:D,3,0),VLOOKUP(I20055,'DE-PARA'!C:D,2,0)),"NÃO ENCONTRADO")</f>
        <v>TEV – Transferências Entre Contas (Entradas)</v>
      </c>
      <c r="L20055" s="50" t="str">
        <f>VLOOKUP(K20055,'Base -Receita-Despesa'!$B:$AS,1,FALSE)</f>
        <v>TEV – Transferências Entre Contas (Entradas)</v>
      </c>
    </row>
    <row r="20056" spans="1:12" x14ac:dyDescent="0.3">
      <c r="A20056" s="82" t="str">
        <f t="shared" si="626"/>
        <v>2020</v>
      </c>
      <c r="B20056" s="263" t="s">
        <v>2228</v>
      </c>
      <c r="C20056" s="264" t="s">
        <v>138</v>
      </c>
      <c r="D20056" s="74" t="str">
        <f t="shared" si="627"/>
        <v>set/2020</v>
      </c>
      <c r="E20056" s="332">
        <v>44102</v>
      </c>
      <c r="F20056" s="285">
        <v>77812</v>
      </c>
      <c r="G20056" s="285" t="s">
        <v>2229</v>
      </c>
      <c r="H20056" s="268" t="s">
        <v>5763</v>
      </c>
      <c r="I20056" s="268" t="s">
        <v>2183</v>
      </c>
      <c r="J20056" s="336">
        <v>-3398.42</v>
      </c>
      <c r="K20056" s="83" t="str">
        <f>IFERROR(IFERROR(VLOOKUP(I20056,'DE-PARA'!B:D,3,0),VLOOKUP(I20056,'DE-PARA'!C:D,2,0)),"NÃO ENCONTRADO")</f>
        <v>Materiais</v>
      </c>
      <c r="L20056" s="50" t="str">
        <f>VLOOKUP(K20056,'Base -Receita-Despesa'!$B:$AS,1,FALSE)</f>
        <v>Materiais</v>
      </c>
    </row>
    <row r="20057" spans="1:12" x14ac:dyDescent="0.3">
      <c r="A20057" s="82" t="str">
        <f t="shared" si="626"/>
        <v>2020</v>
      </c>
      <c r="B20057" s="263" t="s">
        <v>2228</v>
      </c>
      <c r="C20057" s="264" t="s">
        <v>138</v>
      </c>
      <c r="D20057" s="74" t="str">
        <f t="shared" si="627"/>
        <v>set/2020</v>
      </c>
      <c r="E20057" s="332">
        <v>44102</v>
      </c>
      <c r="F20057" s="285">
        <v>77768</v>
      </c>
      <c r="G20057" s="285" t="s">
        <v>2229</v>
      </c>
      <c r="H20057" s="268" t="s">
        <v>5763</v>
      </c>
      <c r="I20057" s="268" t="s">
        <v>2183</v>
      </c>
      <c r="J20057" s="336">
        <v>-1782.4</v>
      </c>
      <c r="K20057" s="83" t="str">
        <f>IFERROR(IFERROR(VLOOKUP(I20057,'DE-PARA'!B:D,3,0),VLOOKUP(I20057,'DE-PARA'!C:D,2,0)),"NÃO ENCONTRADO")</f>
        <v>Materiais</v>
      </c>
      <c r="L20057" s="50" t="str">
        <f>VLOOKUP(K20057,'Base -Receita-Despesa'!$B:$AS,1,FALSE)</f>
        <v>Materiais</v>
      </c>
    </row>
    <row r="20058" spans="1:12" x14ac:dyDescent="0.3">
      <c r="A20058" s="82" t="str">
        <f t="shared" si="626"/>
        <v>2020</v>
      </c>
      <c r="B20058" s="263" t="s">
        <v>2228</v>
      </c>
      <c r="C20058" s="264" t="s">
        <v>138</v>
      </c>
      <c r="D20058" s="74" t="str">
        <f t="shared" si="627"/>
        <v>set/2020</v>
      </c>
      <c r="E20058" s="332">
        <v>44102</v>
      </c>
      <c r="F20058" s="285">
        <v>8496</v>
      </c>
      <c r="G20058" s="285" t="s">
        <v>2229</v>
      </c>
      <c r="H20058" s="268" t="s">
        <v>4791</v>
      </c>
      <c r="I20058" s="268" t="s">
        <v>232</v>
      </c>
      <c r="J20058" s="337">
        <v>-670</v>
      </c>
      <c r="K20058" s="83" t="str">
        <f>IFERROR(IFERROR(VLOOKUP(I20058,'DE-PARA'!B:D,3,0),VLOOKUP(I20058,'DE-PARA'!C:D,2,0)),"NÃO ENCONTRADO")</f>
        <v>Materiais</v>
      </c>
      <c r="L20058" s="50" t="str">
        <f>VLOOKUP(K20058,'Base -Receita-Despesa'!$B:$AS,1,FALSE)</f>
        <v>Materiais</v>
      </c>
    </row>
    <row r="20059" spans="1:12" x14ac:dyDescent="0.3">
      <c r="A20059" s="82" t="str">
        <f t="shared" si="626"/>
        <v>2020</v>
      </c>
      <c r="B20059" s="263" t="s">
        <v>2228</v>
      </c>
      <c r="C20059" s="264" t="s">
        <v>138</v>
      </c>
      <c r="D20059" s="74" t="str">
        <f t="shared" si="627"/>
        <v>set/2020</v>
      </c>
      <c r="E20059" s="332">
        <v>44102</v>
      </c>
      <c r="F20059" s="285">
        <v>4837</v>
      </c>
      <c r="G20059" s="285" t="s">
        <v>2229</v>
      </c>
      <c r="H20059" s="268" t="s">
        <v>2231</v>
      </c>
      <c r="I20059" s="268" t="s">
        <v>2185</v>
      </c>
      <c r="J20059" s="336">
        <v>-2390</v>
      </c>
      <c r="K20059" s="83" t="str">
        <f>IFERROR(IFERROR(VLOOKUP(I20059,'DE-PARA'!B:D,3,0),VLOOKUP(I20059,'DE-PARA'!C:D,2,0)),"NÃO ENCONTRADO")</f>
        <v>Materiais</v>
      </c>
      <c r="L20059" s="50" t="str">
        <f>VLOOKUP(K20059,'Base -Receita-Despesa'!$B:$AS,1,FALSE)</f>
        <v>Materiais</v>
      </c>
    </row>
    <row r="20060" spans="1:12" x14ac:dyDescent="0.3">
      <c r="A20060" s="82" t="str">
        <f t="shared" si="626"/>
        <v>2020</v>
      </c>
      <c r="B20060" s="263" t="s">
        <v>2228</v>
      </c>
      <c r="C20060" s="264" t="s">
        <v>138</v>
      </c>
      <c r="D20060" s="74" t="str">
        <f t="shared" si="627"/>
        <v>set/2020</v>
      </c>
      <c r="E20060" s="332">
        <v>44102</v>
      </c>
      <c r="F20060" s="285">
        <v>4838</v>
      </c>
      <c r="G20060" s="285" t="s">
        <v>2229</v>
      </c>
      <c r="H20060" s="268" t="s">
        <v>2231</v>
      </c>
      <c r="I20060" s="268" t="s">
        <v>2185</v>
      </c>
      <c r="J20060" s="336">
        <v>-3163.06</v>
      </c>
      <c r="K20060" s="83" t="str">
        <f>IFERROR(IFERROR(VLOOKUP(I20060,'DE-PARA'!B:D,3,0),VLOOKUP(I20060,'DE-PARA'!C:D,2,0)),"NÃO ENCONTRADO")</f>
        <v>Materiais</v>
      </c>
      <c r="L20060" s="50" t="str">
        <f>VLOOKUP(K20060,'Base -Receita-Despesa'!$B:$AS,1,FALSE)</f>
        <v>Materiais</v>
      </c>
    </row>
    <row r="20061" spans="1:12" x14ac:dyDescent="0.3">
      <c r="A20061" s="82" t="str">
        <f t="shared" si="626"/>
        <v>2020</v>
      </c>
      <c r="B20061" s="263" t="s">
        <v>2228</v>
      </c>
      <c r="C20061" s="264" t="s">
        <v>138</v>
      </c>
      <c r="D20061" s="74" t="str">
        <f t="shared" si="627"/>
        <v>set/2020</v>
      </c>
      <c r="E20061" s="332">
        <v>44102</v>
      </c>
      <c r="F20061" s="285">
        <v>1230359</v>
      </c>
      <c r="G20061" s="285" t="s">
        <v>2229</v>
      </c>
      <c r="H20061" s="268" t="s">
        <v>5731</v>
      </c>
      <c r="I20061" s="268" t="s">
        <v>2182</v>
      </c>
      <c r="J20061" s="337">
        <v>-807.74</v>
      </c>
      <c r="K20061" s="83" t="str">
        <f>IFERROR(IFERROR(VLOOKUP(I20061,'DE-PARA'!B:D,3,0),VLOOKUP(I20061,'DE-PARA'!C:D,2,0)),"NÃO ENCONTRADO")</f>
        <v>Materiais</v>
      </c>
      <c r="L20061" s="50" t="str">
        <f>VLOOKUP(K20061,'Base -Receita-Despesa'!$B:$AS,1,FALSE)</f>
        <v>Materiais</v>
      </c>
    </row>
    <row r="20062" spans="1:12" x14ac:dyDescent="0.3">
      <c r="A20062" s="82" t="str">
        <f t="shared" si="626"/>
        <v>2020</v>
      </c>
      <c r="B20062" s="263" t="s">
        <v>2228</v>
      </c>
      <c r="C20062" s="264" t="s">
        <v>138</v>
      </c>
      <c r="D20062" s="74" t="str">
        <f t="shared" si="627"/>
        <v>set/2020</v>
      </c>
      <c r="E20062" s="332">
        <v>44102</v>
      </c>
      <c r="F20062" s="285">
        <v>2886656</v>
      </c>
      <c r="G20062" s="285" t="s">
        <v>2229</v>
      </c>
      <c r="H20062" s="268" t="s">
        <v>5175</v>
      </c>
      <c r="I20062" s="268" t="s">
        <v>145</v>
      </c>
      <c r="J20062" s="337">
        <v>-432.5</v>
      </c>
      <c r="K20062" s="83" t="str">
        <f>IFERROR(IFERROR(VLOOKUP(I20062,'DE-PARA'!B:D,3,0),VLOOKUP(I20062,'DE-PARA'!C:D,2,0)),"NÃO ENCONTRADO")</f>
        <v>Serviços</v>
      </c>
      <c r="L20062" s="50" t="str">
        <f>VLOOKUP(K20062,'Base -Receita-Despesa'!$B:$AS,1,FALSE)</f>
        <v>Serviços</v>
      </c>
    </row>
    <row r="20063" spans="1:12" x14ac:dyDescent="0.3">
      <c r="A20063" s="82" t="str">
        <f t="shared" si="626"/>
        <v>2020</v>
      </c>
      <c r="B20063" s="263" t="s">
        <v>2228</v>
      </c>
      <c r="C20063" s="264" t="s">
        <v>138</v>
      </c>
      <c r="D20063" s="74" t="str">
        <f t="shared" si="627"/>
        <v>set/2020</v>
      </c>
      <c r="E20063" s="332">
        <v>44102</v>
      </c>
      <c r="F20063" s="285">
        <v>58982</v>
      </c>
      <c r="G20063" s="285" t="s">
        <v>2229</v>
      </c>
      <c r="H20063" s="268" t="s">
        <v>5306</v>
      </c>
      <c r="I20063" s="268" t="s">
        <v>2188</v>
      </c>
      <c r="J20063" s="337">
        <v>-420.36</v>
      </c>
      <c r="K20063" s="83" t="str">
        <f>IFERROR(IFERROR(VLOOKUP(I20063,'DE-PARA'!B:D,3,0),VLOOKUP(I20063,'DE-PARA'!C:D,2,0)),"NÃO ENCONTRADO")</f>
        <v>Materiais</v>
      </c>
      <c r="L20063" s="50" t="str">
        <f>VLOOKUP(K20063,'Base -Receita-Despesa'!$B:$AS,1,FALSE)</f>
        <v>Materiais</v>
      </c>
    </row>
    <row r="20064" spans="1:12" x14ac:dyDescent="0.3">
      <c r="A20064" s="82" t="str">
        <f t="shared" si="626"/>
        <v>2020</v>
      </c>
      <c r="B20064" s="263" t="s">
        <v>2228</v>
      </c>
      <c r="C20064" s="264" t="s">
        <v>138</v>
      </c>
      <c r="D20064" s="74" t="str">
        <f t="shared" si="627"/>
        <v>set/2020</v>
      </c>
      <c r="E20064" s="332">
        <v>44102</v>
      </c>
      <c r="F20064" s="285">
        <v>23053</v>
      </c>
      <c r="G20064" s="285" t="s">
        <v>2229</v>
      </c>
      <c r="H20064" s="268" t="s">
        <v>5701</v>
      </c>
      <c r="I20064" s="268" t="s">
        <v>145</v>
      </c>
      <c r="J20064" s="336">
        <v>-4996.57</v>
      </c>
      <c r="K20064" s="83" t="str">
        <f>IFERROR(IFERROR(VLOOKUP(I20064,'DE-PARA'!B:D,3,0),VLOOKUP(I20064,'DE-PARA'!C:D,2,0)),"NÃO ENCONTRADO")</f>
        <v>Serviços</v>
      </c>
      <c r="L20064" s="50" t="str">
        <f>VLOOKUP(K20064,'Base -Receita-Despesa'!$B:$AS,1,FALSE)</f>
        <v>Serviços</v>
      </c>
    </row>
    <row r="20065" spans="1:12" x14ac:dyDescent="0.3">
      <c r="A20065" s="82" t="str">
        <f t="shared" si="626"/>
        <v>2020</v>
      </c>
      <c r="B20065" s="263" t="s">
        <v>2228</v>
      </c>
      <c r="C20065" s="264" t="s">
        <v>138</v>
      </c>
      <c r="D20065" s="74" t="str">
        <f t="shared" si="627"/>
        <v>set/2020</v>
      </c>
      <c r="E20065" s="332">
        <v>44102</v>
      </c>
      <c r="F20065" s="285" t="s">
        <v>1261</v>
      </c>
      <c r="G20065" s="285" t="s">
        <v>2229</v>
      </c>
      <c r="H20065" s="268" t="s">
        <v>879</v>
      </c>
      <c r="I20065" s="268" t="s">
        <v>135</v>
      </c>
      <c r="J20065" s="337">
        <v>-10</v>
      </c>
      <c r="K20065" s="83" t="str">
        <f>IFERROR(IFERROR(VLOOKUP(I20065,'DE-PARA'!B:D,3,0),VLOOKUP(I20065,'DE-PARA'!C:D,2,0)),"NÃO ENCONTRADO")</f>
        <v>Outras Saídas</v>
      </c>
      <c r="L20065" s="50" t="str">
        <f>VLOOKUP(K20065,'Base -Receita-Despesa'!$B:$AS,1,FALSE)</f>
        <v>Outras Saídas</v>
      </c>
    </row>
    <row r="20066" spans="1:12" x14ac:dyDescent="0.3">
      <c r="A20066" s="82" t="str">
        <f t="shared" si="626"/>
        <v>2020</v>
      </c>
      <c r="B20066" s="263" t="s">
        <v>2228</v>
      </c>
      <c r="C20066" s="264" t="s">
        <v>138</v>
      </c>
      <c r="D20066" s="74" t="str">
        <f t="shared" si="627"/>
        <v>set/2020</v>
      </c>
      <c r="E20066" s="332">
        <v>44102</v>
      </c>
      <c r="F20066" s="285" t="s">
        <v>1261</v>
      </c>
      <c r="G20066" s="285" t="s">
        <v>2229</v>
      </c>
      <c r="H20066" s="268" t="s">
        <v>879</v>
      </c>
      <c r="I20066" s="268" t="s">
        <v>135</v>
      </c>
      <c r="J20066" s="337">
        <v>-10</v>
      </c>
      <c r="K20066" s="83" t="str">
        <f>IFERROR(IFERROR(VLOOKUP(I20066,'DE-PARA'!B:D,3,0),VLOOKUP(I20066,'DE-PARA'!C:D,2,0)),"NÃO ENCONTRADO")</f>
        <v>Outras Saídas</v>
      </c>
      <c r="L20066" s="50" t="str">
        <f>VLOOKUP(K20066,'Base -Receita-Despesa'!$B:$AS,1,FALSE)</f>
        <v>Outras Saídas</v>
      </c>
    </row>
    <row r="20067" spans="1:12" x14ac:dyDescent="0.3">
      <c r="A20067" s="82" t="str">
        <f t="shared" si="626"/>
        <v>2020</v>
      </c>
      <c r="B20067" s="263" t="s">
        <v>2228</v>
      </c>
      <c r="C20067" s="264" t="s">
        <v>138</v>
      </c>
      <c r="D20067" s="74" t="str">
        <f t="shared" si="627"/>
        <v>set/2020</v>
      </c>
      <c r="E20067" s="332">
        <v>44102</v>
      </c>
      <c r="F20067" s="285" t="s">
        <v>1261</v>
      </c>
      <c r="G20067" s="285" t="s">
        <v>2229</v>
      </c>
      <c r="H20067" s="268" t="s">
        <v>262</v>
      </c>
      <c r="I20067" s="268" t="s">
        <v>135</v>
      </c>
      <c r="J20067" s="337">
        <v>-11.07</v>
      </c>
      <c r="K20067" s="83" t="str">
        <f>IFERROR(IFERROR(VLOOKUP(I20067,'DE-PARA'!B:D,3,0),VLOOKUP(I20067,'DE-PARA'!C:D,2,0)),"NÃO ENCONTRADO")</f>
        <v>Outras Saídas</v>
      </c>
      <c r="L20067" s="50" t="str">
        <f>VLOOKUP(K20067,'Base -Receita-Despesa'!$B:$AS,1,FALSE)</f>
        <v>Outras Saídas</v>
      </c>
    </row>
    <row r="20068" spans="1:12" x14ac:dyDescent="0.3">
      <c r="A20068" s="82" t="str">
        <f t="shared" si="626"/>
        <v>2020</v>
      </c>
      <c r="B20068" s="292" t="s">
        <v>2240</v>
      </c>
      <c r="C20068" s="345" t="s">
        <v>138</v>
      </c>
      <c r="D20068" s="346" t="str">
        <f t="shared" si="627"/>
        <v>set/2020</v>
      </c>
      <c r="E20068" s="347">
        <v>44103</v>
      </c>
      <c r="F20068" s="348" t="s">
        <v>5127</v>
      </c>
      <c r="G20068" s="348" t="s">
        <v>2229</v>
      </c>
      <c r="H20068" s="349" t="s">
        <v>2251</v>
      </c>
      <c r="I20068" s="349" t="s">
        <v>126</v>
      </c>
      <c r="J20068" s="344">
        <v>-500000</v>
      </c>
      <c r="K20068" s="83" t="str">
        <f>IFERROR(IFERROR(VLOOKUP(I20068,'DE-PARA'!B:D,3,0),VLOOKUP(I20068,'DE-PARA'!C:D,2,0)),"NÃO ENCONTRADO")</f>
        <v>TEV – Transferências Entre Contas (Entradas)</v>
      </c>
      <c r="L20068" s="50" t="str">
        <f>VLOOKUP(K20068,'Base -Receita-Despesa'!$B:$AS,1,FALSE)</f>
        <v>TEV – Transferências Entre Contas (Entradas)</v>
      </c>
    </row>
    <row r="20069" spans="1:12" x14ac:dyDescent="0.3">
      <c r="A20069" s="82" t="str">
        <f t="shared" si="626"/>
        <v>2020</v>
      </c>
      <c r="B20069" s="263" t="s">
        <v>2240</v>
      </c>
      <c r="C20069" s="264" t="s">
        <v>138</v>
      </c>
      <c r="D20069" s="74" t="str">
        <f t="shared" si="627"/>
        <v>set/2020</v>
      </c>
      <c r="E20069" s="332">
        <v>44103</v>
      </c>
      <c r="F20069" s="285" t="s">
        <v>1070</v>
      </c>
      <c r="G20069" s="285" t="s">
        <v>2229</v>
      </c>
      <c r="H20069" s="268" t="s">
        <v>1071</v>
      </c>
      <c r="I20069" s="268" t="s">
        <v>2237</v>
      </c>
      <c r="J20069" s="336">
        <v>74862.87</v>
      </c>
      <c r="K20069" s="83" t="str">
        <f>IFERROR(IFERROR(VLOOKUP(I20069,'DE-PARA'!B:D,3,0),VLOOKUP(I20069,'DE-PARA'!C:D,2,0)),"NÃO ENCONTRADO")</f>
        <v>Entrada Conta Aplicação (+)</v>
      </c>
      <c r="L20069" s="50" t="str">
        <f>VLOOKUP(K20069,'Base -Receita-Despesa'!$B:$AS,1,FALSE)</f>
        <v>ENTRADA CONTA APLICAÇÃO (+)</v>
      </c>
    </row>
    <row r="20070" spans="1:12" x14ac:dyDescent="0.3">
      <c r="A20070" s="82" t="str">
        <f t="shared" si="626"/>
        <v>2020</v>
      </c>
      <c r="B20070" s="292" t="s">
        <v>2228</v>
      </c>
      <c r="C20070" s="345" t="s">
        <v>138</v>
      </c>
      <c r="D20070" s="346" t="str">
        <f t="shared" si="627"/>
        <v>set/2020</v>
      </c>
      <c r="E20070" s="347">
        <v>44103</v>
      </c>
      <c r="F20070" s="348" t="s">
        <v>5127</v>
      </c>
      <c r="G20070" s="348" t="s">
        <v>2229</v>
      </c>
      <c r="H20070" s="349" t="s">
        <v>2251</v>
      </c>
      <c r="I20070" s="349" t="s">
        <v>126</v>
      </c>
      <c r="J20070" s="344">
        <v>500000</v>
      </c>
      <c r="K20070" s="83" t="str">
        <f>IFERROR(IFERROR(VLOOKUP(I20070,'DE-PARA'!B:D,3,0),VLOOKUP(I20070,'DE-PARA'!C:D,2,0)),"NÃO ENCONTRADO")</f>
        <v>TEV – Transferências Entre Contas (Entradas)</v>
      </c>
      <c r="L20070" s="50" t="str">
        <f>VLOOKUP(K20070,'Base -Receita-Despesa'!$B:$AS,1,FALSE)</f>
        <v>TEV – Transferências Entre Contas (Entradas)</v>
      </c>
    </row>
    <row r="20071" spans="1:12" x14ac:dyDescent="0.3">
      <c r="A20071" s="82" t="str">
        <f t="shared" si="626"/>
        <v>2020</v>
      </c>
      <c r="B20071" s="263" t="s">
        <v>2228</v>
      </c>
      <c r="C20071" s="264" t="s">
        <v>138</v>
      </c>
      <c r="D20071" s="74" t="str">
        <f t="shared" si="627"/>
        <v>set/2020</v>
      </c>
      <c r="E20071" s="332">
        <v>44103</v>
      </c>
      <c r="F20071" s="285">
        <v>22846</v>
      </c>
      <c r="G20071" s="285" t="s">
        <v>2229</v>
      </c>
      <c r="H20071" s="268" t="s">
        <v>2401</v>
      </c>
      <c r="I20071" s="268" t="s">
        <v>2181</v>
      </c>
      <c r="J20071" s="336">
        <v>-2600</v>
      </c>
      <c r="K20071" s="83" t="str">
        <f>IFERROR(IFERROR(VLOOKUP(I20071,'DE-PARA'!B:D,3,0),VLOOKUP(I20071,'DE-PARA'!C:D,2,0)),"NÃO ENCONTRADO")</f>
        <v>Materiais</v>
      </c>
      <c r="L20071" s="50" t="str">
        <f>VLOOKUP(K20071,'Base -Receita-Despesa'!$B:$AS,1,FALSE)</f>
        <v>Materiais</v>
      </c>
    </row>
    <row r="20072" spans="1:12" x14ac:dyDescent="0.3">
      <c r="A20072" s="82" t="str">
        <f t="shared" si="626"/>
        <v>2020</v>
      </c>
      <c r="B20072" s="263" t="s">
        <v>2228</v>
      </c>
      <c r="C20072" s="264" t="s">
        <v>138</v>
      </c>
      <c r="D20072" s="74" t="str">
        <f t="shared" si="627"/>
        <v>set/2020</v>
      </c>
      <c r="E20072" s="332">
        <v>44103</v>
      </c>
      <c r="F20072" s="285">
        <v>79402</v>
      </c>
      <c r="G20072" s="285" t="s">
        <v>2229</v>
      </c>
      <c r="H20072" s="268" t="s">
        <v>5929</v>
      </c>
      <c r="I20072" s="268" t="s">
        <v>2182</v>
      </c>
      <c r="J20072" s="336">
        <v>-10800</v>
      </c>
      <c r="K20072" s="83" t="str">
        <f>IFERROR(IFERROR(VLOOKUP(I20072,'DE-PARA'!B:D,3,0),VLOOKUP(I20072,'DE-PARA'!C:D,2,0)),"NÃO ENCONTRADO")</f>
        <v>Materiais</v>
      </c>
      <c r="L20072" s="50" t="str">
        <f>VLOOKUP(K20072,'Base -Receita-Despesa'!$B:$AS,1,FALSE)</f>
        <v>Materiais</v>
      </c>
    </row>
    <row r="20073" spans="1:12" x14ac:dyDescent="0.3">
      <c r="A20073" s="82" t="str">
        <f t="shared" si="626"/>
        <v>2020</v>
      </c>
      <c r="B20073" s="263" t="s">
        <v>2228</v>
      </c>
      <c r="C20073" s="264" t="s">
        <v>138</v>
      </c>
      <c r="D20073" s="74" t="str">
        <f t="shared" si="627"/>
        <v>set/2020</v>
      </c>
      <c r="E20073" s="332">
        <v>44103</v>
      </c>
      <c r="F20073" s="285">
        <v>345</v>
      </c>
      <c r="G20073" s="285" t="s">
        <v>2229</v>
      </c>
      <c r="H20073" s="268" t="s">
        <v>5749</v>
      </c>
      <c r="I20073" s="268" t="s">
        <v>145</v>
      </c>
      <c r="J20073" s="336">
        <v>-5631</v>
      </c>
      <c r="K20073" s="83" t="str">
        <f>IFERROR(IFERROR(VLOOKUP(I20073,'DE-PARA'!B:D,3,0),VLOOKUP(I20073,'DE-PARA'!C:D,2,0)),"NÃO ENCONTRADO")</f>
        <v>Serviços</v>
      </c>
      <c r="L20073" s="50" t="str">
        <f>VLOOKUP(K20073,'Base -Receita-Despesa'!$B:$AS,1,FALSE)</f>
        <v>Serviços</v>
      </c>
    </row>
    <row r="20074" spans="1:12" x14ac:dyDescent="0.3">
      <c r="A20074" s="82" t="str">
        <f t="shared" ref="A20074:A20137" si="628">IF(K20074="NÃO ENCONTRADO",0,RIGHT(D20074,4))</f>
        <v>2020</v>
      </c>
      <c r="B20074" s="263" t="s">
        <v>2228</v>
      </c>
      <c r="C20074" s="264" t="s">
        <v>138</v>
      </c>
      <c r="D20074" s="74" t="str">
        <f t="shared" si="627"/>
        <v>set/2020</v>
      </c>
      <c r="E20074" s="332">
        <v>44103</v>
      </c>
      <c r="F20074" s="285">
        <v>42120</v>
      </c>
      <c r="G20074" s="285" t="s">
        <v>2229</v>
      </c>
      <c r="H20074" s="268" t="s">
        <v>5858</v>
      </c>
      <c r="I20074" s="268" t="s">
        <v>2183</v>
      </c>
      <c r="J20074" s="337">
        <v>-355.88</v>
      </c>
      <c r="K20074" s="83" t="str">
        <f>IFERROR(IFERROR(VLOOKUP(I20074,'DE-PARA'!B:D,3,0),VLOOKUP(I20074,'DE-PARA'!C:D,2,0)),"NÃO ENCONTRADO")</f>
        <v>Materiais</v>
      </c>
      <c r="L20074" s="50" t="str">
        <f>VLOOKUP(K20074,'Base -Receita-Despesa'!$B:$AS,1,FALSE)</f>
        <v>Materiais</v>
      </c>
    </row>
    <row r="20075" spans="1:12" x14ac:dyDescent="0.3">
      <c r="A20075" s="82" t="str">
        <f t="shared" si="628"/>
        <v>2020</v>
      </c>
      <c r="B20075" s="263" t="s">
        <v>2228</v>
      </c>
      <c r="C20075" s="264" t="s">
        <v>138</v>
      </c>
      <c r="D20075" s="74" t="str">
        <f t="shared" si="627"/>
        <v>set/2020</v>
      </c>
      <c r="E20075" s="332">
        <v>44103</v>
      </c>
      <c r="F20075" s="285">
        <v>4859</v>
      </c>
      <c r="G20075" s="285" t="s">
        <v>2229</v>
      </c>
      <c r="H20075" s="268" t="s">
        <v>2231</v>
      </c>
      <c r="I20075" s="268" t="s">
        <v>2185</v>
      </c>
      <c r="J20075" s="336">
        <v>-3951.06</v>
      </c>
      <c r="K20075" s="83" t="str">
        <f>IFERROR(IFERROR(VLOOKUP(I20075,'DE-PARA'!B:D,3,0),VLOOKUP(I20075,'DE-PARA'!C:D,2,0)),"NÃO ENCONTRADO")</f>
        <v>Materiais</v>
      </c>
      <c r="L20075" s="50" t="str">
        <f>VLOOKUP(K20075,'Base -Receita-Despesa'!$B:$AS,1,FALSE)</f>
        <v>Materiais</v>
      </c>
    </row>
    <row r="20076" spans="1:12" x14ac:dyDescent="0.3">
      <c r="A20076" s="82" t="str">
        <f t="shared" si="628"/>
        <v>2020</v>
      </c>
      <c r="B20076" s="263" t="s">
        <v>2228</v>
      </c>
      <c r="C20076" s="264" t="s">
        <v>138</v>
      </c>
      <c r="D20076" s="74" t="str">
        <f t="shared" si="627"/>
        <v>set/2020</v>
      </c>
      <c r="E20076" s="332">
        <v>44103</v>
      </c>
      <c r="F20076" s="285" t="s">
        <v>5930</v>
      </c>
      <c r="G20076" s="285" t="s">
        <v>2229</v>
      </c>
      <c r="H20076" s="268" t="s">
        <v>2586</v>
      </c>
      <c r="I20076" s="268" t="s">
        <v>540</v>
      </c>
      <c r="J20076" s="337">
        <v>-185.06</v>
      </c>
      <c r="K20076" s="83" t="str">
        <f>IFERROR(IFERROR(VLOOKUP(I20076,'DE-PARA'!B:D,3,0),VLOOKUP(I20076,'DE-PARA'!C:D,2,0)),"NÃO ENCONTRADO")</f>
        <v>Tributos, Taxas e Contribuições</v>
      </c>
      <c r="L20076" s="50" t="str">
        <f>VLOOKUP(K20076,'Base -Receita-Despesa'!$B:$AS,1,FALSE)</f>
        <v>Tributos, Taxas e Contribuições</v>
      </c>
    </row>
    <row r="20077" spans="1:12" x14ac:dyDescent="0.3">
      <c r="A20077" s="82" t="str">
        <f t="shared" si="628"/>
        <v>2020</v>
      </c>
      <c r="B20077" s="263" t="s">
        <v>2228</v>
      </c>
      <c r="C20077" s="264" t="s">
        <v>138</v>
      </c>
      <c r="D20077" s="74" t="str">
        <f t="shared" si="627"/>
        <v>set/2020</v>
      </c>
      <c r="E20077" s="332">
        <v>44103</v>
      </c>
      <c r="F20077" s="285">
        <v>8155</v>
      </c>
      <c r="G20077" s="285" t="s">
        <v>2229</v>
      </c>
      <c r="H20077" s="268" t="s">
        <v>5931</v>
      </c>
      <c r="I20077" s="268" t="s">
        <v>2207</v>
      </c>
      <c r="J20077" s="336">
        <v>-3500</v>
      </c>
      <c r="K20077" s="83" t="str">
        <f>IFERROR(IFERROR(VLOOKUP(I20077,'DE-PARA'!B:D,3,0),VLOOKUP(I20077,'DE-PARA'!C:D,2,0)),"NÃO ENCONTRADO")</f>
        <v>Serviços</v>
      </c>
      <c r="L20077" s="50" t="str">
        <f>VLOOKUP(K20077,'Base -Receita-Despesa'!$B:$AS,1,FALSE)</f>
        <v>Serviços</v>
      </c>
    </row>
    <row r="20078" spans="1:12" x14ac:dyDescent="0.3">
      <c r="A20078" s="82" t="str">
        <f t="shared" si="628"/>
        <v>2020</v>
      </c>
      <c r="B20078" s="263" t="s">
        <v>2228</v>
      </c>
      <c r="C20078" s="264" t="s">
        <v>138</v>
      </c>
      <c r="D20078" s="74" t="str">
        <f t="shared" si="627"/>
        <v>set/2020</v>
      </c>
      <c r="E20078" s="332">
        <v>44103</v>
      </c>
      <c r="F20078" s="285">
        <v>918</v>
      </c>
      <c r="G20078" s="285" t="s">
        <v>2229</v>
      </c>
      <c r="H20078" s="268" t="s">
        <v>5647</v>
      </c>
      <c r="I20078" s="268" t="s">
        <v>157</v>
      </c>
      <c r="J20078" s="336">
        <v>-1860</v>
      </c>
      <c r="K20078" s="83" t="str">
        <f>IFERROR(IFERROR(VLOOKUP(I20078,'DE-PARA'!B:D,3,0),VLOOKUP(I20078,'DE-PARA'!C:D,2,0)),"NÃO ENCONTRADO")</f>
        <v>Materiais</v>
      </c>
      <c r="L20078" s="50" t="str">
        <f>VLOOKUP(K20078,'Base -Receita-Despesa'!$B:$AS,1,FALSE)</f>
        <v>Materiais</v>
      </c>
    </row>
    <row r="20079" spans="1:12" x14ac:dyDescent="0.3">
      <c r="A20079" s="82" t="str">
        <f t="shared" si="628"/>
        <v>2020</v>
      </c>
      <c r="B20079" s="263" t="s">
        <v>2228</v>
      </c>
      <c r="C20079" s="264" t="s">
        <v>138</v>
      </c>
      <c r="D20079" s="74" t="str">
        <f t="shared" si="627"/>
        <v>set/2020</v>
      </c>
      <c r="E20079" s="332">
        <v>44103</v>
      </c>
      <c r="F20079" s="285">
        <v>21378</v>
      </c>
      <c r="G20079" s="285" t="s">
        <v>2229</v>
      </c>
      <c r="H20079" s="268" t="s">
        <v>4876</v>
      </c>
      <c r="I20079" s="268" t="s">
        <v>2204</v>
      </c>
      <c r="J20079" s="336">
        <v>-3499.65</v>
      </c>
      <c r="K20079" s="83" t="str">
        <f>IFERROR(IFERROR(VLOOKUP(I20079,'DE-PARA'!B:D,3,0),VLOOKUP(I20079,'DE-PARA'!C:D,2,0)),"NÃO ENCONTRADO")</f>
        <v>Serviços</v>
      </c>
      <c r="L20079" s="50" t="str">
        <f>VLOOKUP(K20079,'Base -Receita-Despesa'!$B:$AS,1,FALSE)</f>
        <v>Serviços</v>
      </c>
    </row>
    <row r="20080" spans="1:12" x14ac:dyDescent="0.3">
      <c r="A20080" s="82" t="str">
        <f t="shared" si="628"/>
        <v>2020</v>
      </c>
      <c r="B20080" s="263" t="s">
        <v>2228</v>
      </c>
      <c r="C20080" s="264" t="s">
        <v>138</v>
      </c>
      <c r="D20080" s="74" t="str">
        <f t="shared" si="627"/>
        <v>set/2020</v>
      </c>
      <c r="E20080" s="332">
        <v>44103</v>
      </c>
      <c r="F20080" s="285" t="s">
        <v>1261</v>
      </c>
      <c r="G20080" s="285" t="s">
        <v>2229</v>
      </c>
      <c r="H20080" s="268" t="s">
        <v>879</v>
      </c>
      <c r="I20080" s="268" t="s">
        <v>135</v>
      </c>
      <c r="J20080" s="337">
        <v>-10</v>
      </c>
      <c r="K20080" s="83" t="str">
        <f>IFERROR(IFERROR(VLOOKUP(I20080,'DE-PARA'!B:D,3,0),VLOOKUP(I20080,'DE-PARA'!C:D,2,0)),"NÃO ENCONTRADO")</f>
        <v>Outras Saídas</v>
      </c>
      <c r="L20080" s="50" t="str">
        <f>VLOOKUP(K20080,'Base -Receita-Despesa'!$B:$AS,1,FALSE)</f>
        <v>Outras Saídas</v>
      </c>
    </row>
    <row r="20081" spans="1:12" x14ac:dyDescent="0.3">
      <c r="A20081" s="82" t="str">
        <f t="shared" si="628"/>
        <v>2020</v>
      </c>
      <c r="B20081" s="263" t="s">
        <v>2228</v>
      </c>
      <c r="C20081" s="264" t="s">
        <v>138</v>
      </c>
      <c r="D20081" s="74" t="str">
        <f t="shared" si="627"/>
        <v>set/2020</v>
      </c>
      <c r="E20081" s="332">
        <v>44103</v>
      </c>
      <c r="F20081" s="285" t="s">
        <v>1261</v>
      </c>
      <c r="G20081" s="285" t="s">
        <v>2229</v>
      </c>
      <c r="H20081" s="268" t="s">
        <v>879</v>
      </c>
      <c r="I20081" s="268" t="s">
        <v>135</v>
      </c>
      <c r="J20081" s="337">
        <v>-10</v>
      </c>
      <c r="K20081" s="83" t="str">
        <f>IFERROR(IFERROR(VLOOKUP(I20081,'DE-PARA'!B:D,3,0),VLOOKUP(I20081,'DE-PARA'!C:D,2,0)),"NÃO ENCONTRADO")</f>
        <v>Outras Saídas</v>
      </c>
      <c r="L20081" s="50" t="str">
        <f>VLOOKUP(K20081,'Base -Receita-Despesa'!$B:$AS,1,FALSE)</f>
        <v>Outras Saídas</v>
      </c>
    </row>
    <row r="20082" spans="1:12" x14ac:dyDescent="0.3">
      <c r="A20082" s="82" t="str">
        <f t="shared" si="628"/>
        <v>2020</v>
      </c>
      <c r="B20082" s="263" t="s">
        <v>2228</v>
      </c>
      <c r="C20082" s="264" t="s">
        <v>138</v>
      </c>
      <c r="D20082" s="74" t="str">
        <f t="shared" si="627"/>
        <v>set/2020</v>
      </c>
      <c r="E20082" s="332">
        <v>44103</v>
      </c>
      <c r="F20082" s="285" t="s">
        <v>1261</v>
      </c>
      <c r="G20082" s="285" t="s">
        <v>2229</v>
      </c>
      <c r="H20082" s="268" t="s">
        <v>879</v>
      </c>
      <c r="I20082" s="268" t="s">
        <v>135</v>
      </c>
      <c r="J20082" s="337">
        <v>-10</v>
      </c>
      <c r="K20082" s="83" t="str">
        <f>IFERROR(IFERROR(VLOOKUP(I20082,'DE-PARA'!B:D,3,0),VLOOKUP(I20082,'DE-PARA'!C:D,2,0)),"NÃO ENCONTRADO")</f>
        <v>Outras Saídas</v>
      </c>
      <c r="L20082" s="50" t="str">
        <f>VLOOKUP(K20082,'Base -Receita-Despesa'!$B:$AS,1,FALSE)</f>
        <v>Outras Saídas</v>
      </c>
    </row>
    <row r="20083" spans="1:12" x14ac:dyDescent="0.3">
      <c r="A20083" s="82" t="str">
        <f t="shared" si="628"/>
        <v>2020</v>
      </c>
      <c r="B20083" s="263" t="s">
        <v>2228</v>
      </c>
      <c r="C20083" s="264" t="s">
        <v>138</v>
      </c>
      <c r="D20083" s="74" t="str">
        <f t="shared" si="627"/>
        <v>set/2020</v>
      </c>
      <c r="E20083" s="332">
        <v>44104</v>
      </c>
      <c r="F20083" s="285" t="s">
        <v>1267</v>
      </c>
      <c r="G20083" s="285" t="s">
        <v>2229</v>
      </c>
      <c r="H20083" s="268" t="s">
        <v>5932</v>
      </c>
      <c r="I20083" s="268" t="s">
        <v>160</v>
      </c>
      <c r="J20083" s="337">
        <v>0.73</v>
      </c>
      <c r="K20083" s="83" t="str">
        <f>IFERROR(IFERROR(VLOOKUP(I20083,'DE-PARA'!B:D,3,0),VLOOKUP(I20083,'DE-PARA'!C:D,2,0)),"NÃO ENCONTRADO")</f>
        <v>Outras Saídas</v>
      </c>
      <c r="L20083" s="50" t="str">
        <f>VLOOKUP(K20083,'Base -Receita-Despesa'!$B:$AS,1,FALSE)</f>
        <v>Outras Saídas</v>
      </c>
    </row>
    <row r="20084" spans="1:12" x14ac:dyDescent="0.3">
      <c r="A20084" s="82" t="str">
        <f t="shared" si="628"/>
        <v>2020</v>
      </c>
      <c r="B20084" s="263" t="s">
        <v>2228</v>
      </c>
      <c r="C20084" s="264" t="s">
        <v>138</v>
      </c>
      <c r="D20084" s="74" t="str">
        <f t="shared" si="627"/>
        <v>set/2020</v>
      </c>
      <c r="E20084" s="332">
        <v>44104</v>
      </c>
      <c r="F20084" s="285" t="s">
        <v>5933</v>
      </c>
      <c r="G20084" s="285" t="s">
        <v>2229</v>
      </c>
      <c r="H20084" s="268" t="s">
        <v>2586</v>
      </c>
      <c r="I20084" s="268" t="s">
        <v>540</v>
      </c>
      <c r="J20084" s="337">
        <v>-185.06</v>
      </c>
      <c r="K20084" s="83" t="str">
        <f>IFERROR(IFERROR(VLOOKUP(I20084,'DE-PARA'!B:D,3,0),VLOOKUP(I20084,'DE-PARA'!C:D,2,0)),"NÃO ENCONTRADO")</f>
        <v>Tributos, Taxas e Contribuições</v>
      </c>
      <c r="L20084" s="50" t="str">
        <f>VLOOKUP(K20084,'Base -Receita-Despesa'!$B:$AS,1,FALSE)</f>
        <v>Tributos, Taxas e Contribuições</v>
      </c>
    </row>
    <row r="20085" spans="1:12" x14ac:dyDescent="0.3">
      <c r="A20085" s="82" t="str">
        <f t="shared" si="628"/>
        <v>2020</v>
      </c>
      <c r="B20085" s="263" t="s">
        <v>2228</v>
      </c>
      <c r="C20085" s="264" t="s">
        <v>138</v>
      </c>
      <c r="D20085" s="74" t="str">
        <f t="shared" si="627"/>
        <v>set/2020</v>
      </c>
      <c r="E20085" s="332">
        <v>44104</v>
      </c>
      <c r="F20085" s="285" t="s">
        <v>254</v>
      </c>
      <c r="G20085" s="285" t="s">
        <v>2229</v>
      </c>
      <c r="H20085" s="268" t="s">
        <v>5934</v>
      </c>
      <c r="I20085" s="268" t="s">
        <v>130</v>
      </c>
      <c r="J20085" s="336">
        <v>-1285.54</v>
      </c>
      <c r="K20085" s="83" t="str">
        <f>IFERROR(IFERROR(VLOOKUP(I20085,'DE-PARA'!B:D,3,0),VLOOKUP(I20085,'DE-PARA'!C:D,2,0)),"NÃO ENCONTRADO")</f>
        <v>Rescisões Trabalhistas</v>
      </c>
      <c r="L20085" s="50" t="str">
        <f>VLOOKUP(K20085,'Base -Receita-Despesa'!$B:$AS,1,FALSE)</f>
        <v>Rescisões Trabalhistas</v>
      </c>
    </row>
    <row r="20086" spans="1:12" x14ac:dyDescent="0.3">
      <c r="A20086" s="82" t="str">
        <f t="shared" si="628"/>
        <v>2020</v>
      </c>
      <c r="B20086" s="263" t="s">
        <v>2228</v>
      </c>
      <c r="C20086" s="264" t="s">
        <v>138</v>
      </c>
      <c r="D20086" s="74" t="str">
        <f t="shared" si="627"/>
        <v>set/2020</v>
      </c>
      <c r="E20086" s="332">
        <v>44104</v>
      </c>
      <c r="F20086" s="285" t="s">
        <v>254</v>
      </c>
      <c r="G20086" s="285" t="s">
        <v>2229</v>
      </c>
      <c r="H20086" s="268" t="s">
        <v>5935</v>
      </c>
      <c r="I20086" s="268" t="s">
        <v>130</v>
      </c>
      <c r="J20086" s="336">
        <v>-3709.82</v>
      </c>
      <c r="K20086" s="83" t="str">
        <f>IFERROR(IFERROR(VLOOKUP(I20086,'DE-PARA'!B:D,3,0),VLOOKUP(I20086,'DE-PARA'!C:D,2,0)),"NÃO ENCONTRADO")</f>
        <v>Rescisões Trabalhistas</v>
      </c>
      <c r="L20086" s="50" t="str">
        <f>VLOOKUP(K20086,'Base -Receita-Despesa'!$B:$AS,1,FALSE)</f>
        <v>Rescisões Trabalhistas</v>
      </c>
    </row>
    <row r="20087" spans="1:12" x14ac:dyDescent="0.3">
      <c r="A20087" s="82" t="str">
        <f t="shared" si="628"/>
        <v>2020</v>
      </c>
      <c r="B20087" s="263" t="s">
        <v>2228</v>
      </c>
      <c r="C20087" s="264" t="s">
        <v>138</v>
      </c>
      <c r="D20087" s="74" t="str">
        <f t="shared" si="627"/>
        <v>set/2020</v>
      </c>
      <c r="E20087" s="332">
        <v>44104</v>
      </c>
      <c r="F20087" s="285" t="s">
        <v>1261</v>
      </c>
      <c r="G20087" s="285" t="s">
        <v>2229</v>
      </c>
      <c r="H20087" s="268" t="s">
        <v>879</v>
      </c>
      <c r="I20087" s="268" t="s">
        <v>135</v>
      </c>
      <c r="J20087" s="337">
        <v>-10</v>
      </c>
      <c r="K20087" s="83" t="str">
        <f>IFERROR(IFERROR(VLOOKUP(I20087,'DE-PARA'!B:D,3,0),VLOOKUP(I20087,'DE-PARA'!C:D,2,0)),"NÃO ENCONTRADO")</f>
        <v>Outras Saídas</v>
      </c>
      <c r="L20087" s="50" t="str">
        <f>VLOOKUP(K20087,'Base -Receita-Despesa'!$B:$AS,1,FALSE)</f>
        <v>Outras Saídas</v>
      </c>
    </row>
    <row r="20088" spans="1:12" x14ac:dyDescent="0.3">
      <c r="A20088" s="82" t="str">
        <f t="shared" si="628"/>
        <v>2020</v>
      </c>
      <c r="B20088" s="263" t="s">
        <v>2228</v>
      </c>
      <c r="C20088" s="264" t="s">
        <v>138</v>
      </c>
      <c r="D20088" s="74" t="str">
        <f t="shared" si="627"/>
        <v>set/2020</v>
      </c>
      <c r="E20088" s="332">
        <v>44104</v>
      </c>
      <c r="F20088" s="285" t="s">
        <v>5181</v>
      </c>
      <c r="G20088" s="285" t="s">
        <v>2229</v>
      </c>
      <c r="H20088" s="268" t="s">
        <v>5936</v>
      </c>
      <c r="I20088" s="268" t="s">
        <v>2171</v>
      </c>
      <c r="J20088" s="336">
        <v>-5721.05</v>
      </c>
      <c r="K20088" s="83" t="str">
        <f>IFERROR(IFERROR(VLOOKUP(I20088,'DE-PARA'!B:D,3,0),VLOOKUP(I20088,'DE-PARA'!C:D,2,0)),"NÃO ENCONTRADO")</f>
        <v>Rendimentos sobre Aplicações Financeiras</v>
      </c>
      <c r="L20088" s="50" t="str">
        <f>VLOOKUP(K20088,'Base -Receita-Despesa'!$B:$AS,1,FALSE)</f>
        <v>Rendimentos sobre Aplicações Financeiras</v>
      </c>
    </row>
    <row r="20089" spans="1:12" x14ac:dyDescent="0.3">
      <c r="A20089" s="82" t="str">
        <f t="shared" si="628"/>
        <v>2020</v>
      </c>
      <c r="B20089" s="263" t="s">
        <v>2240</v>
      </c>
      <c r="C20089" s="264" t="s">
        <v>138</v>
      </c>
      <c r="D20089" s="74" t="str">
        <f t="shared" si="627"/>
        <v>set/2020</v>
      </c>
      <c r="E20089" s="332">
        <v>44104</v>
      </c>
      <c r="F20089" s="285" t="s">
        <v>5181</v>
      </c>
      <c r="G20089" s="285" t="s">
        <v>2229</v>
      </c>
      <c r="H20089" s="268" t="s">
        <v>5936</v>
      </c>
      <c r="I20089" s="268" t="s">
        <v>2171</v>
      </c>
      <c r="J20089" s="336">
        <v>-11507.57</v>
      </c>
      <c r="K20089" s="83" t="str">
        <f>IFERROR(IFERROR(VLOOKUP(I20089,'DE-PARA'!B:D,3,0),VLOOKUP(I20089,'DE-PARA'!C:D,2,0)),"NÃO ENCONTRADO")</f>
        <v>Rendimentos sobre Aplicações Financeiras</v>
      </c>
      <c r="L20089" s="50" t="str">
        <f>VLOOKUP(K20089,'Base -Receita-Despesa'!$B:$AS,1,FALSE)</f>
        <v>Rendimentos sobre Aplicações Financeiras</v>
      </c>
    </row>
    <row r="20090" spans="1:12" x14ac:dyDescent="0.3">
      <c r="A20090" s="82" t="str">
        <f t="shared" si="628"/>
        <v>2020</v>
      </c>
      <c r="B20090" s="263" t="s">
        <v>2228</v>
      </c>
      <c r="C20090" s="264" t="s">
        <v>138</v>
      </c>
      <c r="D20090" s="74" t="str">
        <f t="shared" si="627"/>
        <v>out/2020</v>
      </c>
      <c r="E20090" s="334">
        <v>44105</v>
      </c>
      <c r="F20090" s="285">
        <v>34292</v>
      </c>
      <c r="G20090" s="285" t="s">
        <v>2324</v>
      </c>
      <c r="H20090" s="268" t="s">
        <v>5273</v>
      </c>
      <c r="I20090" s="268" t="s">
        <v>2181</v>
      </c>
      <c r="J20090" s="336">
        <v>-5396.69</v>
      </c>
      <c r="K20090" s="83" t="str">
        <f>IFERROR(IFERROR(VLOOKUP(I20090,'DE-PARA'!B:D,3,0),VLOOKUP(I20090,'DE-PARA'!C:D,2,0)),"NÃO ENCONTRADO")</f>
        <v>Materiais</v>
      </c>
      <c r="L20090" s="50" t="str">
        <f>VLOOKUP(K20090,'Base -Receita-Despesa'!$B:$AS,1,FALSE)</f>
        <v>Materiais</v>
      </c>
    </row>
    <row r="20091" spans="1:12" x14ac:dyDescent="0.3">
      <c r="A20091" s="82" t="str">
        <f t="shared" si="628"/>
        <v>2020</v>
      </c>
      <c r="B20091" s="263" t="s">
        <v>2228</v>
      </c>
      <c r="C20091" s="264" t="s">
        <v>138</v>
      </c>
      <c r="D20091" s="74" t="str">
        <f t="shared" si="627"/>
        <v>out/2020</v>
      </c>
      <c r="E20091" s="334">
        <v>44105</v>
      </c>
      <c r="F20091" s="285">
        <v>1385</v>
      </c>
      <c r="G20091" s="285" t="s">
        <v>2229</v>
      </c>
      <c r="H20091" s="268" t="s">
        <v>5861</v>
      </c>
      <c r="I20091" s="268" t="s">
        <v>157</v>
      </c>
      <c r="J20091" s="336">
        <v>-2245.36</v>
      </c>
      <c r="K20091" s="83" t="str">
        <f>IFERROR(IFERROR(VLOOKUP(I20091,'DE-PARA'!B:D,3,0),VLOOKUP(I20091,'DE-PARA'!C:D,2,0)),"NÃO ENCONTRADO")</f>
        <v>Materiais</v>
      </c>
      <c r="L20091" s="50" t="str">
        <f>VLOOKUP(K20091,'Base -Receita-Despesa'!$B:$AS,1,FALSE)</f>
        <v>Materiais</v>
      </c>
    </row>
    <row r="20092" spans="1:12" x14ac:dyDescent="0.3">
      <c r="A20092" s="82" t="str">
        <f t="shared" si="628"/>
        <v>2020</v>
      </c>
      <c r="B20092" s="263" t="s">
        <v>2228</v>
      </c>
      <c r="C20092" s="264" t="s">
        <v>138</v>
      </c>
      <c r="D20092" s="74" t="str">
        <f t="shared" si="627"/>
        <v>out/2020</v>
      </c>
      <c r="E20092" s="334">
        <v>44105</v>
      </c>
      <c r="F20092" s="285">
        <v>1387</v>
      </c>
      <c r="G20092" s="285" t="s">
        <v>2229</v>
      </c>
      <c r="H20092" s="268" t="s">
        <v>5861</v>
      </c>
      <c r="I20092" s="268" t="s">
        <v>157</v>
      </c>
      <c r="J20092" s="337">
        <v>-57</v>
      </c>
      <c r="K20092" s="83" t="str">
        <f>IFERROR(IFERROR(VLOOKUP(I20092,'DE-PARA'!B:D,3,0),VLOOKUP(I20092,'DE-PARA'!C:D,2,0)),"NÃO ENCONTRADO")</f>
        <v>Materiais</v>
      </c>
      <c r="L20092" s="50" t="str">
        <f>VLOOKUP(K20092,'Base -Receita-Despesa'!$B:$AS,1,FALSE)</f>
        <v>Materiais</v>
      </c>
    </row>
    <row r="20093" spans="1:12" x14ac:dyDescent="0.3">
      <c r="A20093" s="82" t="str">
        <f t="shared" si="628"/>
        <v>2020</v>
      </c>
      <c r="B20093" s="263" t="s">
        <v>2228</v>
      </c>
      <c r="C20093" s="264" t="s">
        <v>138</v>
      </c>
      <c r="D20093" s="74" t="str">
        <f t="shared" si="627"/>
        <v>out/2020</v>
      </c>
      <c r="E20093" s="334">
        <v>44105</v>
      </c>
      <c r="F20093" s="285">
        <v>1386</v>
      </c>
      <c r="G20093" s="285" t="s">
        <v>2229</v>
      </c>
      <c r="H20093" s="268" t="s">
        <v>5861</v>
      </c>
      <c r="I20093" s="268" t="s">
        <v>157</v>
      </c>
      <c r="J20093" s="336">
        <v>-6292.5</v>
      </c>
      <c r="K20093" s="83" t="str">
        <f>IFERROR(IFERROR(VLOOKUP(I20093,'DE-PARA'!B:D,3,0),VLOOKUP(I20093,'DE-PARA'!C:D,2,0)),"NÃO ENCONTRADO")</f>
        <v>Materiais</v>
      </c>
      <c r="L20093" s="50" t="str">
        <f>VLOOKUP(K20093,'Base -Receita-Despesa'!$B:$AS,1,FALSE)</f>
        <v>Materiais</v>
      </c>
    </row>
    <row r="20094" spans="1:12" x14ac:dyDescent="0.3">
      <c r="A20094" s="82" t="str">
        <f t="shared" si="628"/>
        <v>2020</v>
      </c>
      <c r="B20094" s="263" t="s">
        <v>2228</v>
      </c>
      <c r="C20094" s="264" t="s">
        <v>138</v>
      </c>
      <c r="D20094" s="74" t="str">
        <f t="shared" si="627"/>
        <v>out/2020</v>
      </c>
      <c r="E20094" s="334">
        <v>44105</v>
      </c>
      <c r="F20094" s="285">
        <v>1388</v>
      </c>
      <c r="G20094" s="285" t="s">
        <v>2229</v>
      </c>
      <c r="H20094" s="268" t="s">
        <v>5861</v>
      </c>
      <c r="I20094" s="268" t="s">
        <v>157</v>
      </c>
      <c r="J20094" s="336">
        <v>-3100.94</v>
      </c>
      <c r="K20094" s="83" t="str">
        <f>IFERROR(IFERROR(VLOOKUP(I20094,'DE-PARA'!B:D,3,0),VLOOKUP(I20094,'DE-PARA'!C:D,2,0)),"NÃO ENCONTRADO")</f>
        <v>Materiais</v>
      </c>
      <c r="L20094" s="50" t="str">
        <f>VLOOKUP(K20094,'Base -Receita-Despesa'!$B:$AS,1,FALSE)</f>
        <v>Materiais</v>
      </c>
    </row>
    <row r="20095" spans="1:12" x14ac:dyDescent="0.3">
      <c r="A20095" s="82" t="str">
        <f t="shared" si="628"/>
        <v>2020</v>
      </c>
      <c r="B20095" s="263" t="s">
        <v>2228</v>
      </c>
      <c r="C20095" s="264" t="s">
        <v>138</v>
      </c>
      <c r="D20095" s="74" t="str">
        <f t="shared" si="627"/>
        <v>out/2020</v>
      </c>
      <c r="E20095" s="334">
        <v>44105</v>
      </c>
      <c r="F20095" s="285">
        <v>17697</v>
      </c>
      <c r="G20095" s="285" t="s">
        <v>2229</v>
      </c>
      <c r="H20095" s="268" t="s">
        <v>5176</v>
      </c>
      <c r="I20095" s="268" t="s">
        <v>2189</v>
      </c>
      <c r="J20095" s="337">
        <v>-108</v>
      </c>
      <c r="K20095" s="83" t="str">
        <f>IFERROR(IFERROR(VLOOKUP(I20095,'DE-PARA'!B:D,3,0),VLOOKUP(I20095,'DE-PARA'!C:D,2,0)),"NÃO ENCONTRADO")</f>
        <v>Materiais</v>
      </c>
      <c r="L20095" s="50" t="str">
        <f>VLOOKUP(K20095,'Base -Receita-Despesa'!$B:$AS,1,FALSE)</f>
        <v>Materiais</v>
      </c>
    </row>
    <row r="20096" spans="1:12" x14ac:dyDescent="0.3">
      <c r="A20096" s="82" t="str">
        <f t="shared" si="628"/>
        <v>2020</v>
      </c>
      <c r="B20096" s="263" t="s">
        <v>2228</v>
      </c>
      <c r="C20096" s="264" t="s">
        <v>138</v>
      </c>
      <c r="D20096" s="74" t="str">
        <f t="shared" si="627"/>
        <v>out/2020</v>
      </c>
      <c r="E20096" s="334">
        <v>44105</v>
      </c>
      <c r="F20096" s="285">
        <v>415</v>
      </c>
      <c r="G20096" s="285" t="s">
        <v>2229</v>
      </c>
      <c r="H20096" s="268" t="s">
        <v>5937</v>
      </c>
      <c r="I20096" s="268" t="s">
        <v>2176</v>
      </c>
      <c r="J20096" s="336">
        <v>-1137.27</v>
      </c>
      <c r="K20096" s="83" t="str">
        <f>IFERROR(IFERROR(VLOOKUP(I20096,'DE-PARA'!B:D,3,0),VLOOKUP(I20096,'DE-PARA'!C:D,2,0)),"NÃO ENCONTRADO")</f>
        <v>Pessoal</v>
      </c>
      <c r="L20096" s="50" t="str">
        <f>VLOOKUP(K20096,'Base -Receita-Despesa'!$B:$AS,1,FALSE)</f>
        <v>Pessoal</v>
      </c>
    </row>
    <row r="20097" spans="1:12" x14ac:dyDescent="0.3">
      <c r="A20097" s="82" t="str">
        <f t="shared" si="628"/>
        <v>2020</v>
      </c>
      <c r="B20097" s="263" t="s">
        <v>2228</v>
      </c>
      <c r="C20097" s="264" t="s">
        <v>138</v>
      </c>
      <c r="D20097" s="74" t="str">
        <f t="shared" si="627"/>
        <v>out/2020</v>
      </c>
      <c r="E20097" s="334">
        <v>44105</v>
      </c>
      <c r="F20097" s="285" t="s">
        <v>1267</v>
      </c>
      <c r="G20097" s="285" t="s">
        <v>2229</v>
      </c>
      <c r="H20097" s="268" t="s">
        <v>5938</v>
      </c>
      <c r="I20097" s="268" t="s">
        <v>160</v>
      </c>
      <c r="J20097" s="336">
        <v>-3000</v>
      </c>
      <c r="K20097" s="83" t="str">
        <f>IFERROR(IFERROR(VLOOKUP(I20097,'DE-PARA'!B:D,3,0),VLOOKUP(I20097,'DE-PARA'!C:D,2,0)),"NÃO ENCONTRADO")</f>
        <v>Outras Saídas</v>
      </c>
      <c r="L20097" s="50" t="str">
        <f>VLOOKUP(K20097,'Base -Receita-Despesa'!$B:$AS,1,FALSE)</f>
        <v>Outras Saídas</v>
      </c>
    </row>
    <row r="20098" spans="1:12" x14ac:dyDescent="0.3">
      <c r="A20098" s="82" t="str">
        <f t="shared" si="628"/>
        <v>2020</v>
      </c>
      <c r="B20098" s="263" t="s">
        <v>2228</v>
      </c>
      <c r="C20098" s="264" t="s">
        <v>138</v>
      </c>
      <c r="D20098" s="74" t="str">
        <f t="shared" si="627"/>
        <v>out/2020</v>
      </c>
      <c r="E20098" s="334">
        <v>44106</v>
      </c>
      <c r="F20098" s="285">
        <v>273</v>
      </c>
      <c r="G20098" s="285" t="s">
        <v>2229</v>
      </c>
      <c r="H20098" s="268" t="s">
        <v>5709</v>
      </c>
      <c r="I20098" s="268" t="s">
        <v>2186</v>
      </c>
      <c r="J20098" s="337">
        <v>891.07</v>
      </c>
      <c r="K20098" s="83" t="str">
        <f>IFERROR(IFERROR(VLOOKUP(I20098,'DE-PARA'!B:D,3,0),VLOOKUP(I20098,'DE-PARA'!C:D,2,0)),"NÃO ENCONTRADO")</f>
        <v>Materiais</v>
      </c>
      <c r="L20098" s="50" t="str">
        <f>VLOOKUP(K20098,'Base -Receita-Despesa'!$B:$AS,1,FALSE)</f>
        <v>Materiais</v>
      </c>
    </row>
    <row r="20099" spans="1:12" x14ac:dyDescent="0.3">
      <c r="A20099" s="82" t="str">
        <f t="shared" si="628"/>
        <v>2020</v>
      </c>
      <c r="B20099" s="263" t="s">
        <v>2228</v>
      </c>
      <c r="C20099" s="264" t="s">
        <v>138</v>
      </c>
      <c r="D20099" s="74" t="str">
        <f t="shared" si="627"/>
        <v>out/2020</v>
      </c>
      <c r="E20099" s="334">
        <v>44106</v>
      </c>
      <c r="F20099" s="285">
        <v>281406904</v>
      </c>
      <c r="G20099" s="285" t="s">
        <v>2229</v>
      </c>
      <c r="H20099" s="268" t="s">
        <v>5794</v>
      </c>
      <c r="I20099" s="268" t="s">
        <v>164</v>
      </c>
      <c r="J20099" s="337">
        <v>-44.22</v>
      </c>
      <c r="K20099" s="83" t="str">
        <f>IFERROR(IFERROR(VLOOKUP(I20099,'DE-PARA'!B:D,3,0),VLOOKUP(I20099,'DE-PARA'!C:D,2,0)),"NÃO ENCONTRADO")</f>
        <v>Concessionárias (água, luz e telefone)</v>
      </c>
      <c r="L20099" s="50" t="str">
        <f>VLOOKUP(K20099,'Base -Receita-Despesa'!$B:$AS,1,FALSE)</f>
        <v>Concessionárias (água, luz e telefone)</v>
      </c>
    </row>
    <row r="20100" spans="1:12" x14ac:dyDescent="0.3">
      <c r="A20100" s="82" t="str">
        <f t="shared" si="628"/>
        <v>2020</v>
      </c>
      <c r="B20100" s="263" t="s">
        <v>2228</v>
      </c>
      <c r="C20100" s="264" t="s">
        <v>138</v>
      </c>
      <c r="D20100" s="74" t="str">
        <f t="shared" ref="D20100:D20163" si="629">TEXT(E20100,"mmm/aaaa")</f>
        <v>out/2020</v>
      </c>
      <c r="E20100" s="334">
        <v>44106</v>
      </c>
      <c r="F20100" s="285">
        <v>1242238</v>
      </c>
      <c r="G20100" s="285" t="s">
        <v>2232</v>
      </c>
      <c r="H20100" s="268" t="s">
        <v>5731</v>
      </c>
      <c r="I20100" s="268" t="s">
        <v>2182</v>
      </c>
      <c r="J20100" s="336">
        <v>-1073.26</v>
      </c>
      <c r="K20100" s="83" t="str">
        <f>IFERROR(IFERROR(VLOOKUP(I20100,'DE-PARA'!B:D,3,0),VLOOKUP(I20100,'DE-PARA'!C:D,2,0)),"NÃO ENCONTRADO")</f>
        <v>Materiais</v>
      </c>
      <c r="L20100" s="50" t="str">
        <f>VLOOKUP(K20100,'Base -Receita-Despesa'!$B:$AS,1,FALSE)</f>
        <v>Materiais</v>
      </c>
    </row>
    <row r="20101" spans="1:12" x14ac:dyDescent="0.3">
      <c r="A20101" s="82" t="str">
        <f t="shared" si="628"/>
        <v>2020</v>
      </c>
      <c r="B20101" s="263" t="s">
        <v>2228</v>
      </c>
      <c r="C20101" s="264" t="s">
        <v>138</v>
      </c>
      <c r="D20101" s="74" t="str">
        <f t="shared" si="629"/>
        <v>out/2020</v>
      </c>
      <c r="E20101" s="334">
        <v>44106</v>
      </c>
      <c r="F20101" s="285">
        <v>548392</v>
      </c>
      <c r="G20101" s="285" t="s">
        <v>2229</v>
      </c>
      <c r="H20101" s="268" t="s">
        <v>257</v>
      </c>
      <c r="I20101" s="268" t="s">
        <v>120</v>
      </c>
      <c r="J20101" s="337">
        <v>-989.6</v>
      </c>
      <c r="K20101" s="83" t="str">
        <f>IFERROR(IFERROR(VLOOKUP(I20101,'DE-PARA'!B:D,3,0),VLOOKUP(I20101,'DE-PARA'!C:D,2,0)),"NÃO ENCONTRADO")</f>
        <v>Serviços</v>
      </c>
      <c r="L20101" s="50" t="str">
        <f>VLOOKUP(K20101,'Base -Receita-Despesa'!$B:$AS,1,FALSE)</f>
        <v>Serviços</v>
      </c>
    </row>
    <row r="20102" spans="1:12" x14ac:dyDescent="0.3">
      <c r="A20102" s="82" t="str">
        <f t="shared" si="628"/>
        <v>2020</v>
      </c>
      <c r="B20102" s="263" t="s">
        <v>2228</v>
      </c>
      <c r="C20102" s="264" t="s">
        <v>138</v>
      </c>
      <c r="D20102" s="74" t="str">
        <f t="shared" si="629"/>
        <v>out/2020</v>
      </c>
      <c r="E20102" s="334">
        <v>44106</v>
      </c>
      <c r="F20102" s="285">
        <v>67063</v>
      </c>
      <c r="G20102" s="285" t="s">
        <v>2229</v>
      </c>
      <c r="H20102" s="268" t="s">
        <v>5911</v>
      </c>
      <c r="I20102" s="268" t="s">
        <v>2182</v>
      </c>
      <c r="J20102" s="336">
        <v>-2872.75</v>
      </c>
      <c r="K20102" s="83" t="str">
        <f>IFERROR(IFERROR(VLOOKUP(I20102,'DE-PARA'!B:D,3,0),VLOOKUP(I20102,'DE-PARA'!C:D,2,0)),"NÃO ENCONTRADO")</f>
        <v>Materiais</v>
      </c>
      <c r="L20102" s="50" t="str">
        <f>VLOOKUP(K20102,'Base -Receita-Despesa'!$B:$AS,1,FALSE)</f>
        <v>Materiais</v>
      </c>
    </row>
    <row r="20103" spans="1:12" x14ac:dyDescent="0.3">
      <c r="A20103" s="82" t="str">
        <f t="shared" si="628"/>
        <v>2020</v>
      </c>
      <c r="B20103" s="263" t="s">
        <v>2228</v>
      </c>
      <c r="C20103" s="264" t="s">
        <v>138</v>
      </c>
      <c r="D20103" s="74" t="str">
        <f t="shared" si="629"/>
        <v>out/2020</v>
      </c>
      <c r="E20103" s="334">
        <v>44106</v>
      </c>
      <c r="F20103" s="285">
        <v>128613</v>
      </c>
      <c r="G20103" s="285" t="s">
        <v>2229</v>
      </c>
      <c r="H20103" s="268" t="s">
        <v>5140</v>
      </c>
      <c r="I20103" s="268" t="s">
        <v>2192</v>
      </c>
      <c r="J20103" s="336">
        <v>-5490.91</v>
      </c>
      <c r="K20103" s="83" t="str">
        <f>IFERROR(IFERROR(VLOOKUP(I20103,'DE-PARA'!B:D,3,0),VLOOKUP(I20103,'DE-PARA'!C:D,2,0)),"NÃO ENCONTRADO")</f>
        <v>Materiais</v>
      </c>
      <c r="L20103" s="50" t="str">
        <f>VLOOKUP(K20103,'Base -Receita-Despesa'!$B:$AS,1,FALSE)</f>
        <v>Materiais</v>
      </c>
    </row>
    <row r="20104" spans="1:12" x14ac:dyDescent="0.3">
      <c r="A20104" s="82" t="str">
        <f t="shared" si="628"/>
        <v>2020</v>
      </c>
      <c r="B20104" s="263" t="s">
        <v>2228</v>
      </c>
      <c r="C20104" s="264" t="s">
        <v>138</v>
      </c>
      <c r="D20104" s="74" t="str">
        <f t="shared" si="629"/>
        <v>out/2020</v>
      </c>
      <c r="E20104" s="334">
        <v>44106</v>
      </c>
      <c r="F20104" s="285">
        <v>314283</v>
      </c>
      <c r="G20104" s="285" t="s">
        <v>2324</v>
      </c>
      <c r="H20104" s="268" t="s">
        <v>222</v>
      </c>
      <c r="I20104" s="268" t="s">
        <v>2181</v>
      </c>
      <c r="J20104" s="337">
        <v>-883.37</v>
      </c>
      <c r="K20104" s="83" t="str">
        <f>IFERROR(IFERROR(VLOOKUP(I20104,'DE-PARA'!B:D,3,0),VLOOKUP(I20104,'DE-PARA'!C:D,2,0)),"NÃO ENCONTRADO")</f>
        <v>Materiais</v>
      </c>
      <c r="L20104" s="50" t="str">
        <f>VLOOKUP(K20104,'Base -Receita-Despesa'!$B:$AS,1,FALSE)</f>
        <v>Materiais</v>
      </c>
    </row>
    <row r="20105" spans="1:12" x14ac:dyDescent="0.3">
      <c r="A20105" s="82" t="str">
        <f t="shared" si="628"/>
        <v>2020</v>
      </c>
      <c r="B20105" s="263" t="s">
        <v>2228</v>
      </c>
      <c r="C20105" s="264" t="s">
        <v>138</v>
      </c>
      <c r="D20105" s="74" t="str">
        <f t="shared" si="629"/>
        <v>out/2020</v>
      </c>
      <c r="E20105" s="334">
        <v>44106</v>
      </c>
      <c r="F20105" s="285">
        <v>314504</v>
      </c>
      <c r="G20105" s="285" t="s">
        <v>2324</v>
      </c>
      <c r="H20105" s="268" t="s">
        <v>222</v>
      </c>
      <c r="I20105" s="268" t="s">
        <v>2182</v>
      </c>
      <c r="J20105" s="337">
        <v>-409.7</v>
      </c>
      <c r="K20105" s="83" t="str">
        <f>IFERROR(IFERROR(VLOOKUP(I20105,'DE-PARA'!B:D,3,0),VLOOKUP(I20105,'DE-PARA'!C:D,2,0)),"NÃO ENCONTRADO")</f>
        <v>Materiais</v>
      </c>
      <c r="L20105" s="50" t="str">
        <f>VLOOKUP(K20105,'Base -Receita-Despesa'!$B:$AS,1,FALSE)</f>
        <v>Materiais</v>
      </c>
    </row>
    <row r="20106" spans="1:12" x14ac:dyDescent="0.3">
      <c r="A20106" s="82" t="str">
        <f t="shared" si="628"/>
        <v>2020</v>
      </c>
      <c r="B20106" s="263" t="s">
        <v>2228</v>
      </c>
      <c r="C20106" s="264" t="s">
        <v>138</v>
      </c>
      <c r="D20106" s="74" t="str">
        <f t="shared" si="629"/>
        <v>out/2020</v>
      </c>
      <c r="E20106" s="334">
        <v>44106</v>
      </c>
      <c r="F20106" s="285">
        <v>404956</v>
      </c>
      <c r="G20106" s="285" t="s">
        <v>2229</v>
      </c>
      <c r="H20106" s="268" t="s">
        <v>4707</v>
      </c>
      <c r="I20106" s="268" t="s">
        <v>2188</v>
      </c>
      <c r="J20106" s="336">
        <v>-1347.75</v>
      </c>
      <c r="K20106" s="83" t="str">
        <f>IFERROR(IFERROR(VLOOKUP(I20106,'DE-PARA'!B:D,3,0),VLOOKUP(I20106,'DE-PARA'!C:D,2,0)),"NÃO ENCONTRADO")</f>
        <v>Materiais</v>
      </c>
      <c r="L20106" s="50" t="str">
        <f>VLOOKUP(K20106,'Base -Receita-Despesa'!$B:$AS,1,FALSE)</f>
        <v>Materiais</v>
      </c>
    </row>
    <row r="20107" spans="1:12" x14ac:dyDescent="0.3">
      <c r="A20107" s="82" t="str">
        <f t="shared" si="628"/>
        <v>2020</v>
      </c>
      <c r="B20107" s="263" t="s">
        <v>2228</v>
      </c>
      <c r="C20107" s="264" t="s">
        <v>138</v>
      </c>
      <c r="D20107" s="74" t="str">
        <f t="shared" si="629"/>
        <v>out/2020</v>
      </c>
      <c r="E20107" s="334">
        <v>44106</v>
      </c>
      <c r="F20107" s="285">
        <v>4095</v>
      </c>
      <c r="G20107" s="285" t="s">
        <v>2229</v>
      </c>
      <c r="H20107" s="268" t="s">
        <v>2231</v>
      </c>
      <c r="I20107" s="268" t="s">
        <v>2185</v>
      </c>
      <c r="J20107" s="336">
        <v>-1792.5</v>
      </c>
      <c r="K20107" s="83" t="str">
        <f>IFERROR(IFERROR(VLOOKUP(I20107,'DE-PARA'!B:D,3,0),VLOOKUP(I20107,'DE-PARA'!C:D,2,0)),"NÃO ENCONTRADO")</f>
        <v>Materiais</v>
      </c>
      <c r="L20107" s="50" t="str">
        <f>VLOOKUP(K20107,'Base -Receita-Despesa'!$B:$AS,1,FALSE)</f>
        <v>Materiais</v>
      </c>
    </row>
    <row r="20108" spans="1:12" x14ac:dyDescent="0.3">
      <c r="A20108" s="82" t="str">
        <f t="shared" si="628"/>
        <v>2020</v>
      </c>
      <c r="B20108" s="263" t="s">
        <v>2228</v>
      </c>
      <c r="C20108" s="264" t="s">
        <v>138</v>
      </c>
      <c r="D20108" s="74" t="str">
        <f t="shared" si="629"/>
        <v>out/2020</v>
      </c>
      <c r="E20108" s="334">
        <v>44106</v>
      </c>
      <c r="F20108" s="285">
        <v>12671</v>
      </c>
      <c r="G20108" s="285" t="s">
        <v>2238</v>
      </c>
      <c r="H20108" s="268" t="s">
        <v>5796</v>
      </c>
      <c r="I20108" s="268" t="s">
        <v>2182</v>
      </c>
      <c r="J20108" s="337">
        <v>-223.74</v>
      </c>
      <c r="K20108" s="83" t="str">
        <f>IFERROR(IFERROR(VLOOKUP(I20108,'DE-PARA'!B:D,3,0),VLOOKUP(I20108,'DE-PARA'!C:D,2,0)),"NÃO ENCONTRADO")</f>
        <v>Materiais</v>
      </c>
      <c r="L20108" s="50" t="str">
        <f>VLOOKUP(K20108,'Base -Receita-Despesa'!$B:$AS,1,FALSE)</f>
        <v>Materiais</v>
      </c>
    </row>
    <row r="20109" spans="1:12" x14ac:dyDescent="0.3">
      <c r="A20109" s="82" t="str">
        <f t="shared" si="628"/>
        <v>2020</v>
      </c>
      <c r="B20109" s="263" t="s">
        <v>2228</v>
      </c>
      <c r="C20109" s="264" t="s">
        <v>138</v>
      </c>
      <c r="D20109" s="74" t="str">
        <f t="shared" si="629"/>
        <v>out/2020</v>
      </c>
      <c r="E20109" s="334">
        <v>44106</v>
      </c>
      <c r="F20109" s="285">
        <v>273</v>
      </c>
      <c r="G20109" s="285" t="s">
        <v>2229</v>
      </c>
      <c r="H20109" s="268" t="s">
        <v>5709</v>
      </c>
      <c r="I20109" s="268" t="s">
        <v>2186</v>
      </c>
      <c r="J20109" s="337">
        <v>-891.07</v>
      </c>
      <c r="K20109" s="83" t="str">
        <f>IFERROR(IFERROR(VLOOKUP(I20109,'DE-PARA'!B:D,3,0),VLOOKUP(I20109,'DE-PARA'!C:D,2,0)),"NÃO ENCONTRADO")</f>
        <v>Materiais</v>
      </c>
      <c r="L20109" s="50" t="str">
        <f>VLOOKUP(K20109,'Base -Receita-Despesa'!$B:$AS,1,FALSE)</f>
        <v>Materiais</v>
      </c>
    </row>
    <row r="20110" spans="1:12" x14ac:dyDescent="0.3">
      <c r="A20110" s="82" t="str">
        <f t="shared" si="628"/>
        <v>2020</v>
      </c>
      <c r="B20110" s="263" t="s">
        <v>2228</v>
      </c>
      <c r="C20110" s="264" t="s">
        <v>138</v>
      </c>
      <c r="D20110" s="74" t="str">
        <f t="shared" si="629"/>
        <v>out/2020</v>
      </c>
      <c r="E20110" s="334">
        <v>44106</v>
      </c>
      <c r="F20110" s="285">
        <v>12</v>
      </c>
      <c r="G20110" s="285" t="s">
        <v>2229</v>
      </c>
      <c r="H20110" s="268" t="s">
        <v>5293</v>
      </c>
      <c r="I20110" s="268" t="s">
        <v>2177</v>
      </c>
      <c r="J20110" s="336">
        <v>-14000</v>
      </c>
      <c r="K20110" s="83" t="str">
        <f>IFERROR(IFERROR(VLOOKUP(I20110,'DE-PARA'!B:D,3,0),VLOOKUP(I20110,'DE-PARA'!C:D,2,0)),"NÃO ENCONTRADO")</f>
        <v>Pessoal</v>
      </c>
      <c r="L20110" s="50" t="str">
        <f>VLOOKUP(K20110,'Base -Receita-Despesa'!$B:$AS,1,FALSE)</f>
        <v>Pessoal</v>
      </c>
    </row>
    <row r="20111" spans="1:12" x14ac:dyDescent="0.3">
      <c r="A20111" s="82" t="str">
        <f t="shared" si="628"/>
        <v>2020</v>
      </c>
      <c r="B20111" s="263" t="s">
        <v>2228</v>
      </c>
      <c r="C20111" s="264" t="s">
        <v>138</v>
      </c>
      <c r="D20111" s="74" t="str">
        <f t="shared" si="629"/>
        <v>out/2020</v>
      </c>
      <c r="E20111" s="334">
        <v>44106</v>
      </c>
      <c r="F20111" s="285">
        <v>16248</v>
      </c>
      <c r="G20111" s="285" t="s">
        <v>2229</v>
      </c>
      <c r="H20111" s="268" t="s">
        <v>5939</v>
      </c>
      <c r="I20111" s="268" t="s">
        <v>241</v>
      </c>
      <c r="J20111" s="337">
        <v>-130</v>
      </c>
      <c r="K20111" s="83" t="str">
        <f>IFERROR(IFERROR(VLOOKUP(I20111,'DE-PARA'!B:D,3,0),VLOOKUP(I20111,'DE-PARA'!C:D,2,0)),"NÃO ENCONTRADO")</f>
        <v>Serviços</v>
      </c>
      <c r="L20111" s="50" t="str">
        <f>VLOOKUP(K20111,'Base -Receita-Despesa'!$B:$AS,1,FALSE)</f>
        <v>Serviços</v>
      </c>
    </row>
    <row r="20112" spans="1:12" x14ac:dyDescent="0.3">
      <c r="A20112" s="82" t="str">
        <f t="shared" si="628"/>
        <v>2020</v>
      </c>
      <c r="B20112" s="263" t="s">
        <v>2228</v>
      </c>
      <c r="C20112" s="264" t="s">
        <v>138</v>
      </c>
      <c r="D20112" s="74" t="str">
        <f t="shared" si="629"/>
        <v>out/2020</v>
      </c>
      <c r="E20112" s="334">
        <v>44106</v>
      </c>
      <c r="F20112" s="285">
        <v>12495</v>
      </c>
      <c r="G20112" s="285" t="s">
        <v>2229</v>
      </c>
      <c r="H20112" s="268" t="s">
        <v>5940</v>
      </c>
      <c r="I20112" s="268" t="s">
        <v>241</v>
      </c>
      <c r="J20112" s="336">
        <v>-2828</v>
      </c>
      <c r="K20112" s="83" t="str">
        <f>IFERROR(IFERROR(VLOOKUP(I20112,'DE-PARA'!B:D,3,0),VLOOKUP(I20112,'DE-PARA'!C:D,2,0)),"NÃO ENCONTRADO")</f>
        <v>Serviços</v>
      </c>
      <c r="L20112" s="50" t="str">
        <f>VLOOKUP(K20112,'Base -Receita-Despesa'!$B:$AS,1,FALSE)</f>
        <v>Serviços</v>
      </c>
    </row>
    <row r="20113" spans="1:12" x14ac:dyDescent="0.3">
      <c r="A20113" s="82" t="str">
        <f t="shared" si="628"/>
        <v>2020</v>
      </c>
      <c r="B20113" s="263" t="s">
        <v>2228</v>
      </c>
      <c r="C20113" s="264" t="s">
        <v>138</v>
      </c>
      <c r="D20113" s="74" t="str">
        <f t="shared" si="629"/>
        <v>out/2020</v>
      </c>
      <c r="E20113" s="334">
        <v>44106</v>
      </c>
      <c r="F20113" s="285">
        <v>82</v>
      </c>
      <c r="G20113" s="285" t="s">
        <v>2229</v>
      </c>
      <c r="H20113" s="268" t="s">
        <v>5869</v>
      </c>
      <c r="I20113" s="268" t="s">
        <v>2177</v>
      </c>
      <c r="J20113" s="336">
        <v>-20000</v>
      </c>
      <c r="K20113" s="83" t="str">
        <f>IFERROR(IFERROR(VLOOKUP(I20113,'DE-PARA'!B:D,3,0),VLOOKUP(I20113,'DE-PARA'!C:D,2,0)),"NÃO ENCONTRADO")</f>
        <v>Pessoal</v>
      </c>
      <c r="L20113" s="50" t="str">
        <f>VLOOKUP(K20113,'Base -Receita-Despesa'!$B:$AS,1,FALSE)</f>
        <v>Pessoal</v>
      </c>
    </row>
    <row r="20114" spans="1:12" x14ac:dyDescent="0.3">
      <c r="A20114" s="82" t="str">
        <f t="shared" si="628"/>
        <v>2020</v>
      </c>
      <c r="B20114" s="263" t="s">
        <v>2228</v>
      </c>
      <c r="C20114" s="264" t="s">
        <v>138</v>
      </c>
      <c r="D20114" s="74" t="str">
        <f t="shared" si="629"/>
        <v>out/2020</v>
      </c>
      <c r="E20114" s="334">
        <v>44106</v>
      </c>
      <c r="F20114" s="285">
        <v>10118</v>
      </c>
      <c r="G20114" s="285" t="s">
        <v>2229</v>
      </c>
      <c r="H20114" s="268" t="s">
        <v>5739</v>
      </c>
      <c r="I20114" s="268" t="s">
        <v>2188</v>
      </c>
      <c r="J20114" s="337">
        <v>-198.4</v>
      </c>
      <c r="K20114" s="83" t="str">
        <f>IFERROR(IFERROR(VLOOKUP(I20114,'DE-PARA'!B:D,3,0),VLOOKUP(I20114,'DE-PARA'!C:D,2,0)),"NÃO ENCONTRADO")</f>
        <v>Materiais</v>
      </c>
      <c r="L20114" s="50" t="str">
        <f>VLOOKUP(K20114,'Base -Receita-Despesa'!$B:$AS,1,FALSE)</f>
        <v>Materiais</v>
      </c>
    </row>
    <row r="20115" spans="1:12" x14ac:dyDescent="0.3">
      <c r="A20115" s="82" t="str">
        <f t="shared" si="628"/>
        <v>2020</v>
      </c>
      <c r="B20115" s="263" t="s">
        <v>2228</v>
      </c>
      <c r="C20115" s="264" t="s">
        <v>138</v>
      </c>
      <c r="D20115" s="74" t="str">
        <f t="shared" si="629"/>
        <v>out/2020</v>
      </c>
      <c r="E20115" s="334">
        <v>44106</v>
      </c>
      <c r="F20115" s="285" t="s">
        <v>4619</v>
      </c>
      <c r="G20115" s="285" t="s">
        <v>2229</v>
      </c>
      <c r="H20115" s="268" t="s">
        <v>5875</v>
      </c>
      <c r="I20115" s="268" t="s">
        <v>2170</v>
      </c>
      <c r="J20115" s="336">
        <v>-78330.05</v>
      </c>
      <c r="K20115" s="83" t="str">
        <f>IFERROR(IFERROR(VLOOKUP(I20115,'DE-PARA'!B:D,3,0),VLOOKUP(I20115,'DE-PARA'!C:D,2,0)),"NÃO ENCONTRADO")</f>
        <v>Reembolso de Rateios(-)</v>
      </c>
      <c r="L20115" s="50" t="str">
        <f>VLOOKUP(K20115,'Base -Receita-Despesa'!$B:$AS,1,FALSE)</f>
        <v>Reembolso de Rateios(-)</v>
      </c>
    </row>
    <row r="20116" spans="1:12" x14ac:dyDescent="0.3">
      <c r="A20116" s="82" t="str">
        <f t="shared" si="628"/>
        <v>2020</v>
      </c>
      <c r="B20116" s="263" t="s">
        <v>2228</v>
      </c>
      <c r="C20116" s="264" t="s">
        <v>138</v>
      </c>
      <c r="D20116" s="74" t="str">
        <f t="shared" si="629"/>
        <v>out/2020</v>
      </c>
      <c r="E20116" s="334">
        <v>44109</v>
      </c>
      <c r="F20116" s="285">
        <v>273</v>
      </c>
      <c r="G20116" s="285" t="s">
        <v>2229</v>
      </c>
      <c r="H20116" s="268" t="s">
        <v>5709</v>
      </c>
      <c r="I20116" s="268" t="s">
        <v>2186</v>
      </c>
      <c r="J20116" s="337">
        <v>891.07</v>
      </c>
      <c r="K20116" s="83" t="str">
        <f>IFERROR(IFERROR(VLOOKUP(I20116,'DE-PARA'!B:D,3,0),VLOOKUP(I20116,'DE-PARA'!C:D,2,0)),"NÃO ENCONTRADO")</f>
        <v>Materiais</v>
      </c>
      <c r="L20116" s="50" t="str">
        <f>VLOOKUP(K20116,'Base -Receita-Despesa'!$B:$AS,1,FALSE)</f>
        <v>Materiais</v>
      </c>
    </row>
    <row r="20117" spans="1:12" x14ac:dyDescent="0.3">
      <c r="A20117" s="82" t="str">
        <f t="shared" si="628"/>
        <v>2020</v>
      </c>
      <c r="B20117" s="263" t="s">
        <v>2228</v>
      </c>
      <c r="C20117" s="264" t="s">
        <v>138</v>
      </c>
      <c r="D20117" s="74" t="str">
        <f t="shared" si="629"/>
        <v>out/2020</v>
      </c>
      <c r="E20117" s="334">
        <v>44109</v>
      </c>
      <c r="F20117" s="285">
        <v>2123228485</v>
      </c>
      <c r="G20117" s="285" t="s">
        <v>2229</v>
      </c>
      <c r="H20117" s="268" t="s">
        <v>4529</v>
      </c>
      <c r="I20117" s="268" t="s">
        <v>155</v>
      </c>
      <c r="J20117" s="336">
        <v>-3714.8</v>
      </c>
      <c r="K20117" s="83" t="str">
        <f>IFERROR(IFERROR(VLOOKUP(I20117,'DE-PARA'!B:D,3,0),VLOOKUP(I20117,'DE-PARA'!C:D,2,0)),"NÃO ENCONTRADO")</f>
        <v>Concessionárias (água, luz e telefone)</v>
      </c>
      <c r="L20117" s="50" t="str">
        <f>VLOOKUP(K20117,'Base -Receita-Despesa'!$B:$AS,1,FALSE)</f>
        <v>Concessionárias (água, luz e telefone)</v>
      </c>
    </row>
    <row r="20118" spans="1:12" x14ac:dyDescent="0.3">
      <c r="A20118" s="82" t="str">
        <f t="shared" si="628"/>
        <v>2020</v>
      </c>
      <c r="B20118" s="263" t="s">
        <v>2228</v>
      </c>
      <c r="C20118" s="264" t="s">
        <v>138</v>
      </c>
      <c r="D20118" s="74" t="str">
        <f t="shared" si="629"/>
        <v>out/2020</v>
      </c>
      <c r="E20118" s="334">
        <v>44109</v>
      </c>
      <c r="F20118" s="285">
        <v>79445</v>
      </c>
      <c r="G20118" s="285" t="s">
        <v>2229</v>
      </c>
      <c r="H20118" s="268" t="s">
        <v>5929</v>
      </c>
      <c r="I20118" s="268" t="s">
        <v>2193</v>
      </c>
      <c r="J20118" s="337">
        <v>-898</v>
      </c>
      <c r="K20118" s="83" t="str">
        <f>IFERROR(IFERROR(VLOOKUP(I20118,'DE-PARA'!B:D,3,0),VLOOKUP(I20118,'DE-PARA'!C:D,2,0)),"NÃO ENCONTRADO")</f>
        <v>Materiais</v>
      </c>
      <c r="L20118" s="50" t="str">
        <f>VLOOKUP(K20118,'Base -Receita-Despesa'!$B:$AS,1,FALSE)</f>
        <v>Materiais</v>
      </c>
    </row>
    <row r="20119" spans="1:12" x14ac:dyDescent="0.3">
      <c r="A20119" s="82" t="str">
        <f t="shared" si="628"/>
        <v>2020</v>
      </c>
      <c r="B20119" s="263" t="s">
        <v>2228</v>
      </c>
      <c r="C20119" s="264" t="s">
        <v>138</v>
      </c>
      <c r="D20119" s="74" t="str">
        <f t="shared" si="629"/>
        <v>out/2020</v>
      </c>
      <c r="E20119" s="334">
        <v>44109</v>
      </c>
      <c r="F20119" s="285">
        <v>23061</v>
      </c>
      <c r="G20119" s="285" t="s">
        <v>2229</v>
      </c>
      <c r="H20119" s="268" t="s">
        <v>2401</v>
      </c>
      <c r="I20119" s="268" t="s">
        <v>2182</v>
      </c>
      <c r="J20119" s="337">
        <v>-32</v>
      </c>
      <c r="K20119" s="83" t="str">
        <f>IFERROR(IFERROR(VLOOKUP(I20119,'DE-PARA'!B:D,3,0),VLOOKUP(I20119,'DE-PARA'!C:D,2,0)),"NÃO ENCONTRADO")</f>
        <v>Materiais</v>
      </c>
      <c r="L20119" s="50" t="str">
        <f>VLOOKUP(K20119,'Base -Receita-Despesa'!$B:$AS,1,FALSE)</f>
        <v>Materiais</v>
      </c>
    </row>
    <row r="20120" spans="1:12" x14ac:dyDescent="0.3">
      <c r="A20120" s="82" t="str">
        <f t="shared" si="628"/>
        <v>2020</v>
      </c>
      <c r="B20120" s="263" t="s">
        <v>2228</v>
      </c>
      <c r="C20120" s="264" t="s">
        <v>138</v>
      </c>
      <c r="D20120" s="74" t="str">
        <f t="shared" si="629"/>
        <v>out/2020</v>
      </c>
      <c r="E20120" s="334">
        <v>44109</v>
      </c>
      <c r="F20120" s="285">
        <v>4120</v>
      </c>
      <c r="G20120" s="285" t="s">
        <v>2229</v>
      </c>
      <c r="H20120" s="268" t="s">
        <v>2231</v>
      </c>
      <c r="I20120" s="268" t="s">
        <v>2185</v>
      </c>
      <c r="J20120" s="336">
        <v>-1195</v>
      </c>
      <c r="K20120" s="83" t="str">
        <f>IFERROR(IFERROR(VLOOKUP(I20120,'DE-PARA'!B:D,3,0),VLOOKUP(I20120,'DE-PARA'!C:D,2,0)),"NÃO ENCONTRADO")</f>
        <v>Materiais</v>
      </c>
      <c r="L20120" s="50" t="str">
        <f>VLOOKUP(K20120,'Base -Receita-Despesa'!$B:$AS,1,FALSE)</f>
        <v>Materiais</v>
      </c>
    </row>
    <row r="20121" spans="1:12" x14ac:dyDescent="0.3">
      <c r="A20121" s="82" t="str">
        <f t="shared" si="628"/>
        <v>2020</v>
      </c>
      <c r="B20121" s="263" t="s">
        <v>2228</v>
      </c>
      <c r="C20121" s="264" t="s">
        <v>138</v>
      </c>
      <c r="D20121" s="74" t="str">
        <f t="shared" si="629"/>
        <v>out/2020</v>
      </c>
      <c r="E20121" s="334">
        <v>44109</v>
      </c>
      <c r="F20121" s="285" t="s">
        <v>139</v>
      </c>
      <c r="G20121" s="285" t="s">
        <v>2229</v>
      </c>
      <c r="H20121" s="268" t="s">
        <v>5843</v>
      </c>
      <c r="I20121" s="268" t="s">
        <v>141</v>
      </c>
      <c r="J20121" s="336">
        <v>-1638.38</v>
      </c>
      <c r="K20121" s="83" t="str">
        <f>IFERROR(IFERROR(VLOOKUP(I20121,'DE-PARA'!B:D,3,0),VLOOKUP(I20121,'DE-PARA'!C:D,2,0)),"NÃO ENCONTRADO")</f>
        <v>Pessoal</v>
      </c>
      <c r="L20121" s="50" t="str">
        <f>VLOOKUP(K20121,'Base -Receita-Despesa'!$B:$AS,1,FALSE)</f>
        <v>Pessoal</v>
      </c>
    </row>
    <row r="20122" spans="1:12" x14ac:dyDescent="0.3">
      <c r="A20122" s="82" t="str">
        <f t="shared" si="628"/>
        <v>2020</v>
      </c>
      <c r="B20122" s="263" t="s">
        <v>2228</v>
      </c>
      <c r="C20122" s="264" t="s">
        <v>138</v>
      </c>
      <c r="D20122" s="74" t="str">
        <f t="shared" si="629"/>
        <v>out/2020</v>
      </c>
      <c r="E20122" s="334">
        <v>44109</v>
      </c>
      <c r="F20122" s="285" t="s">
        <v>139</v>
      </c>
      <c r="G20122" s="285" t="s">
        <v>2229</v>
      </c>
      <c r="H20122" s="268" t="s">
        <v>5941</v>
      </c>
      <c r="I20122" s="268" t="s">
        <v>141</v>
      </c>
      <c r="J20122" s="337">
        <v>-593.58000000000004</v>
      </c>
      <c r="K20122" s="83" t="str">
        <f>IFERROR(IFERROR(VLOOKUP(I20122,'DE-PARA'!B:D,3,0),VLOOKUP(I20122,'DE-PARA'!C:D,2,0)),"NÃO ENCONTRADO")</f>
        <v>Pessoal</v>
      </c>
      <c r="L20122" s="50" t="str">
        <f>VLOOKUP(K20122,'Base -Receita-Despesa'!$B:$AS,1,FALSE)</f>
        <v>Pessoal</v>
      </c>
    </row>
    <row r="20123" spans="1:12" x14ac:dyDescent="0.3">
      <c r="A20123" s="82" t="str">
        <f t="shared" si="628"/>
        <v>2020</v>
      </c>
      <c r="B20123" s="263" t="s">
        <v>2228</v>
      </c>
      <c r="C20123" s="264" t="s">
        <v>138</v>
      </c>
      <c r="D20123" s="74" t="str">
        <f t="shared" si="629"/>
        <v>out/2020</v>
      </c>
      <c r="E20123" s="334">
        <v>44109</v>
      </c>
      <c r="F20123" s="285" t="s">
        <v>139</v>
      </c>
      <c r="G20123" s="285" t="s">
        <v>2229</v>
      </c>
      <c r="H20123" s="268" t="s">
        <v>5942</v>
      </c>
      <c r="I20123" s="268" t="s">
        <v>141</v>
      </c>
      <c r="J20123" s="337">
        <v>-303.76</v>
      </c>
      <c r="K20123" s="83" t="str">
        <f>IFERROR(IFERROR(VLOOKUP(I20123,'DE-PARA'!B:D,3,0),VLOOKUP(I20123,'DE-PARA'!C:D,2,0)),"NÃO ENCONTRADO")</f>
        <v>Pessoal</v>
      </c>
      <c r="L20123" s="50" t="str">
        <f>VLOOKUP(K20123,'Base -Receita-Despesa'!$B:$AS,1,FALSE)</f>
        <v>Pessoal</v>
      </c>
    </row>
    <row r="20124" spans="1:12" x14ac:dyDescent="0.3">
      <c r="A20124" s="82" t="str">
        <f t="shared" si="628"/>
        <v>2020</v>
      </c>
      <c r="B20124" s="263" t="s">
        <v>2228</v>
      </c>
      <c r="C20124" s="264" t="s">
        <v>138</v>
      </c>
      <c r="D20124" s="74" t="str">
        <f t="shared" si="629"/>
        <v>out/2020</v>
      </c>
      <c r="E20124" s="334">
        <v>44109</v>
      </c>
      <c r="F20124" s="285">
        <v>273</v>
      </c>
      <c r="G20124" s="285" t="s">
        <v>2229</v>
      </c>
      <c r="H20124" s="268" t="s">
        <v>5709</v>
      </c>
      <c r="I20124" s="268" t="s">
        <v>2186</v>
      </c>
      <c r="J20124" s="337">
        <v>-891.07</v>
      </c>
      <c r="K20124" s="83" t="str">
        <f>IFERROR(IFERROR(VLOOKUP(I20124,'DE-PARA'!B:D,3,0),VLOOKUP(I20124,'DE-PARA'!C:D,2,0)),"NÃO ENCONTRADO")</f>
        <v>Materiais</v>
      </c>
      <c r="L20124" s="50" t="str">
        <f>VLOOKUP(K20124,'Base -Receita-Despesa'!$B:$AS,1,FALSE)</f>
        <v>Materiais</v>
      </c>
    </row>
    <row r="20125" spans="1:12" x14ac:dyDescent="0.3">
      <c r="A20125" s="82" t="str">
        <f t="shared" si="628"/>
        <v>2020</v>
      </c>
      <c r="B20125" s="263" t="s">
        <v>2228</v>
      </c>
      <c r="C20125" s="264" t="s">
        <v>138</v>
      </c>
      <c r="D20125" s="74" t="str">
        <f t="shared" si="629"/>
        <v>out/2020</v>
      </c>
      <c r="E20125" s="334">
        <v>44109</v>
      </c>
      <c r="F20125" s="285" t="s">
        <v>139</v>
      </c>
      <c r="G20125" s="285" t="s">
        <v>2229</v>
      </c>
      <c r="H20125" s="268" t="s">
        <v>542</v>
      </c>
      <c r="I20125" s="268" t="s">
        <v>141</v>
      </c>
      <c r="J20125" s="336">
        <v>-5080.59</v>
      </c>
      <c r="K20125" s="83" t="str">
        <f>IFERROR(IFERROR(VLOOKUP(I20125,'DE-PARA'!B:D,3,0),VLOOKUP(I20125,'DE-PARA'!C:D,2,0)),"NÃO ENCONTRADO")</f>
        <v>Pessoal</v>
      </c>
      <c r="L20125" s="50" t="str">
        <f>VLOOKUP(K20125,'Base -Receita-Despesa'!$B:$AS,1,FALSE)</f>
        <v>Pessoal</v>
      </c>
    </row>
    <row r="20126" spans="1:12" x14ac:dyDescent="0.3">
      <c r="A20126" s="82" t="str">
        <f t="shared" si="628"/>
        <v>2020</v>
      </c>
      <c r="B20126" s="263" t="s">
        <v>2228</v>
      </c>
      <c r="C20126" s="264" t="s">
        <v>138</v>
      </c>
      <c r="D20126" s="74" t="str">
        <f t="shared" si="629"/>
        <v>out/2020</v>
      </c>
      <c r="E20126" s="334">
        <v>44109</v>
      </c>
      <c r="F20126" s="285" t="s">
        <v>139</v>
      </c>
      <c r="G20126" s="285" t="s">
        <v>2229</v>
      </c>
      <c r="H20126" s="268" t="s">
        <v>5797</v>
      </c>
      <c r="I20126" s="268" t="s">
        <v>141</v>
      </c>
      <c r="J20126" s="336">
        <v>-1435</v>
      </c>
      <c r="K20126" s="83" t="str">
        <f>IFERROR(IFERROR(VLOOKUP(I20126,'DE-PARA'!B:D,3,0),VLOOKUP(I20126,'DE-PARA'!C:D,2,0)),"NÃO ENCONTRADO")</f>
        <v>Pessoal</v>
      </c>
      <c r="L20126" s="50" t="str">
        <f>VLOOKUP(K20126,'Base -Receita-Despesa'!$B:$AS,1,FALSE)</f>
        <v>Pessoal</v>
      </c>
    </row>
    <row r="20127" spans="1:12" x14ac:dyDescent="0.3">
      <c r="A20127" s="82" t="str">
        <f t="shared" si="628"/>
        <v>2020</v>
      </c>
      <c r="B20127" s="263" t="s">
        <v>2228</v>
      </c>
      <c r="C20127" s="264" t="s">
        <v>138</v>
      </c>
      <c r="D20127" s="74" t="str">
        <f t="shared" si="629"/>
        <v>out/2020</v>
      </c>
      <c r="E20127" s="334">
        <v>44109</v>
      </c>
      <c r="F20127" s="285">
        <v>10122</v>
      </c>
      <c r="G20127" s="285" t="s">
        <v>2229</v>
      </c>
      <c r="H20127" s="268" t="s">
        <v>5739</v>
      </c>
      <c r="I20127" s="268" t="s">
        <v>2188</v>
      </c>
      <c r="J20127" s="337">
        <v>-157.6</v>
      </c>
      <c r="K20127" s="83" t="str">
        <f>IFERROR(IFERROR(VLOOKUP(I20127,'DE-PARA'!B:D,3,0),VLOOKUP(I20127,'DE-PARA'!C:D,2,0)),"NÃO ENCONTRADO")</f>
        <v>Materiais</v>
      </c>
      <c r="L20127" s="50" t="str">
        <f>VLOOKUP(K20127,'Base -Receita-Despesa'!$B:$AS,1,FALSE)</f>
        <v>Materiais</v>
      </c>
    </row>
    <row r="20128" spans="1:12" x14ac:dyDescent="0.3">
      <c r="A20128" s="82" t="str">
        <f t="shared" si="628"/>
        <v>2020</v>
      </c>
      <c r="B20128" s="263" t="s">
        <v>2228</v>
      </c>
      <c r="C20128" s="264" t="s">
        <v>138</v>
      </c>
      <c r="D20128" s="74" t="str">
        <f t="shared" si="629"/>
        <v>out/2020</v>
      </c>
      <c r="E20128" s="334">
        <v>44109</v>
      </c>
      <c r="F20128" s="285" t="s">
        <v>1261</v>
      </c>
      <c r="G20128" s="285" t="s">
        <v>2229</v>
      </c>
      <c r="H20128" s="268" t="s">
        <v>879</v>
      </c>
      <c r="I20128" s="268" t="s">
        <v>135</v>
      </c>
      <c r="J20128" s="337">
        <v>-10</v>
      </c>
      <c r="K20128" s="83" t="str">
        <f>IFERROR(IFERROR(VLOOKUP(I20128,'DE-PARA'!B:D,3,0),VLOOKUP(I20128,'DE-PARA'!C:D,2,0)),"NÃO ENCONTRADO")</f>
        <v>Outras Saídas</v>
      </c>
      <c r="L20128" s="50" t="str">
        <f>VLOOKUP(K20128,'Base -Receita-Despesa'!$B:$AS,1,FALSE)</f>
        <v>Outras Saídas</v>
      </c>
    </row>
    <row r="20129" spans="1:12" x14ac:dyDescent="0.3">
      <c r="A20129" s="82" t="str">
        <f t="shared" si="628"/>
        <v>2020</v>
      </c>
      <c r="B20129" s="263" t="s">
        <v>2228</v>
      </c>
      <c r="C20129" s="264" t="s">
        <v>138</v>
      </c>
      <c r="D20129" s="74" t="str">
        <f t="shared" si="629"/>
        <v>out/2020</v>
      </c>
      <c r="E20129" s="334">
        <v>44109</v>
      </c>
      <c r="F20129" s="285" t="s">
        <v>1261</v>
      </c>
      <c r="G20129" s="285" t="s">
        <v>2229</v>
      </c>
      <c r="H20129" s="268" t="s">
        <v>879</v>
      </c>
      <c r="I20129" s="268" t="s">
        <v>135</v>
      </c>
      <c r="J20129" s="337">
        <v>-10</v>
      </c>
      <c r="K20129" s="83" t="str">
        <f>IFERROR(IFERROR(VLOOKUP(I20129,'DE-PARA'!B:D,3,0),VLOOKUP(I20129,'DE-PARA'!C:D,2,0)),"NÃO ENCONTRADO")</f>
        <v>Outras Saídas</v>
      </c>
      <c r="L20129" s="50" t="str">
        <f>VLOOKUP(K20129,'Base -Receita-Despesa'!$B:$AS,1,FALSE)</f>
        <v>Outras Saídas</v>
      </c>
    </row>
    <row r="20130" spans="1:12" x14ac:dyDescent="0.3">
      <c r="A20130" s="82" t="str">
        <f t="shared" si="628"/>
        <v>2020</v>
      </c>
      <c r="B20130" s="263" t="s">
        <v>2228</v>
      </c>
      <c r="C20130" s="264" t="s">
        <v>138</v>
      </c>
      <c r="D20130" s="74" t="str">
        <f t="shared" si="629"/>
        <v>out/2020</v>
      </c>
      <c r="E20130" s="334">
        <v>44109</v>
      </c>
      <c r="F20130" s="285" t="s">
        <v>1261</v>
      </c>
      <c r="G20130" s="285" t="s">
        <v>2229</v>
      </c>
      <c r="H20130" s="268" t="s">
        <v>879</v>
      </c>
      <c r="I20130" s="268" t="s">
        <v>135</v>
      </c>
      <c r="J20130" s="337">
        <v>-10</v>
      </c>
      <c r="K20130" s="83" t="str">
        <f>IFERROR(IFERROR(VLOOKUP(I20130,'DE-PARA'!B:D,3,0),VLOOKUP(I20130,'DE-PARA'!C:D,2,0)),"NÃO ENCONTRADO")</f>
        <v>Outras Saídas</v>
      </c>
      <c r="L20130" s="50" t="str">
        <f>VLOOKUP(K20130,'Base -Receita-Despesa'!$B:$AS,1,FALSE)</f>
        <v>Outras Saídas</v>
      </c>
    </row>
    <row r="20131" spans="1:12" x14ac:dyDescent="0.3">
      <c r="A20131" s="82" t="str">
        <f t="shared" si="628"/>
        <v>2020</v>
      </c>
      <c r="B20131" s="263" t="s">
        <v>2228</v>
      </c>
      <c r="C20131" s="264" t="s">
        <v>138</v>
      </c>
      <c r="D20131" s="74" t="str">
        <f t="shared" si="629"/>
        <v>out/2020</v>
      </c>
      <c r="E20131" s="334">
        <v>44109</v>
      </c>
      <c r="F20131" s="285" t="s">
        <v>1261</v>
      </c>
      <c r="G20131" s="285" t="s">
        <v>2229</v>
      </c>
      <c r="H20131" s="268" t="s">
        <v>879</v>
      </c>
      <c r="I20131" s="268" t="s">
        <v>135</v>
      </c>
      <c r="J20131" s="337">
        <v>-10</v>
      </c>
      <c r="K20131" s="83" t="str">
        <f>IFERROR(IFERROR(VLOOKUP(I20131,'DE-PARA'!B:D,3,0),VLOOKUP(I20131,'DE-PARA'!C:D,2,0)),"NÃO ENCONTRADO")</f>
        <v>Outras Saídas</v>
      </c>
      <c r="L20131" s="50" t="str">
        <f>VLOOKUP(K20131,'Base -Receita-Despesa'!$B:$AS,1,FALSE)</f>
        <v>Outras Saídas</v>
      </c>
    </row>
    <row r="20132" spans="1:12" x14ac:dyDescent="0.3">
      <c r="A20132" s="82" t="str">
        <f t="shared" si="628"/>
        <v>2020</v>
      </c>
      <c r="B20132" s="263" t="s">
        <v>2228</v>
      </c>
      <c r="C20132" s="264" t="s">
        <v>138</v>
      </c>
      <c r="D20132" s="74" t="str">
        <f t="shared" si="629"/>
        <v>out/2020</v>
      </c>
      <c r="E20132" s="334">
        <v>44109</v>
      </c>
      <c r="F20132" s="285" t="s">
        <v>139</v>
      </c>
      <c r="G20132" s="285" t="s">
        <v>2229</v>
      </c>
      <c r="H20132" s="268" t="s">
        <v>5943</v>
      </c>
      <c r="I20132" s="268" t="s">
        <v>141</v>
      </c>
      <c r="J20132" s="336">
        <v>-292787.15999999997</v>
      </c>
      <c r="K20132" s="83" t="str">
        <f>IFERROR(IFERROR(VLOOKUP(I20132,'DE-PARA'!B:D,3,0),VLOOKUP(I20132,'DE-PARA'!C:D,2,0)),"NÃO ENCONTRADO")</f>
        <v>Pessoal</v>
      </c>
      <c r="L20132" s="50" t="str">
        <f>VLOOKUP(K20132,'Base -Receita-Despesa'!$B:$AS,1,FALSE)</f>
        <v>Pessoal</v>
      </c>
    </row>
    <row r="20133" spans="1:12" x14ac:dyDescent="0.3">
      <c r="A20133" s="82" t="str">
        <f t="shared" si="628"/>
        <v>2020</v>
      </c>
      <c r="B20133" s="263" t="s">
        <v>2228</v>
      </c>
      <c r="C20133" s="264" t="s">
        <v>138</v>
      </c>
      <c r="D20133" s="74" t="str">
        <f t="shared" si="629"/>
        <v>out/2020</v>
      </c>
      <c r="E20133" s="334">
        <v>44110</v>
      </c>
      <c r="F20133" s="285" t="s">
        <v>4377</v>
      </c>
      <c r="G20133" s="285" t="s">
        <v>2229</v>
      </c>
      <c r="H20133" s="268" t="s">
        <v>5944</v>
      </c>
      <c r="I20133" s="268" t="s">
        <v>128</v>
      </c>
      <c r="J20133" s="336">
        <v>-41160.99</v>
      </c>
      <c r="K20133" s="83" t="str">
        <f>IFERROR(IFERROR(VLOOKUP(I20133,'DE-PARA'!B:D,3,0),VLOOKUP(I20133,'DE-PARA'!C:D,2,0)),"NÃO ENCONTRADO")</f>
        <v>Encargos sobre Folha de Pagamento</v>
      </c>
      <c r="L20133" s="50" t="str">
        <f>VLOOKUP(K20133,'Base -Receita-Despesa'!$B:$AS,1,FALSE)</f>
        <v>Encargos sobre Folha de Pagamento</v>
      </c>
    </row>
    <row r="20134" spans="1:12" x14ac:dyDescent="0.3">
      <c r="A20134" s="82" t="str">
        <f t="shared" si="628"/>
        <v>2020</v>
      </c>
      <c r="B20134" s="263" t="s">
        <v>2228</v>
      </c>
      <c r="C20134" s="264" t="s">
        <v>138</v>
      </c>
      <c r="D20134" s="74" t="str">
        <f t="shared" si="629"/>
        <v>out/2020</v>
      </c>
      <c r="E20134" s="334">
        <v>44110</v>
      </c>
      <c r="F20134" s="285" t="s">
        <v>5807</v>
      </c>
      <c r="G20134" s="285" t="s">
        <v>2229</v>
      </c>
      <c r="H20134" s="268" t="s">
        <v>1044</v>
      </c>
      <c r="I20134" s="268" t="s">
        <v>2214</v>
      </c>
      <c r="J20134" s="337">
        <v>-600</v>
      </c>
      <c r="K20134" s="83" t="str">
        <f>IFERROR(IFERROR(VLOOKUP(I20134,'DE-PARA'!B:D,3,0),VLOOKUP(I20134,'DE-PARA'!C:D,2,0)),"NÃO ENCONTRADO")</f>
        <v>Outras Saídas</v>
      </c>
      <c r="L20134" s="50" t="str">
        <f>VLOOKUP(K20134,'Base -Receita-Despesa'!$B:$AS,1,FALSE)</f>
        <v>Outras Saídas</v>
      </c>
    </row>
    <row r="20135" spans="1:12" x14ac:dyDescent="0.3">
      <c r="A20135" s="82" t="str">
        <f t="shared" si="628"/>
        <v>2020</v>
      </c>
      <c r="B20135" s="263" t="s">
        <v>2228</v>
      </c>
      <c r="C20135" s="264" t="s">
        <v>138</v>
      </c>
      <c r="D20135" s="74" t="str">
        <f t="shared" si="629"/>
        <v>out/2020</v>
      </c>
      <c r="E20135" s="334">
        <v>44110</v>
      </c>
      <c r="F20135" s="285" t="s">
        <v>5807</v>
      </c>
      <c r="G20135" s="285" t="s">
        <v>2229</v>
      </c>
      <c r="H20135" s="268" t="s">
        <v>837</v>
      </c>
      <c r="I20135" s="268" t="s">
        <v>2214</v>
      </c>
      <c r="J20135" s="337">
        <v>-147.32</v>
      </c>
      <c r="K20135" s="83" t="str">
        <f>IFERROR(IFERROR(VLOOKUP(I20135,'DE-PARA'!B:D,3,0),VLOOKUP(I20135,'DE-PARA'!C:D,2,0)),"NÃO ENCONTRADO")</f>
        <v>Outras Saídas</v>
      </c>
      <c r="L20135" s="50" t="str">
        <f>VLOOKUP(K20135,'Base -Receita-Despesa'!$B:$AS,1,FALSE)</f>
        <v>Outras Saídas</v>
      </c>
    </row>
    <row r="20136" spans="1:12" x14ac:dyDescent="0.3">
      <c r="A20136" s="82" t="str">
        <f t="shared" si="628"/>
        <v>2020</v>
      </c>
      <c r="B20136" s="263" t="s">
        <v>2228</v>
      </c>
      <c r="C20136" s="264" t="s">
        <v>138</v>
      </c>
      <c r="D20136" s="74" t="str">
        <f t="shared" si="629"/>
        <v>out/2020</v>
      </c>
      <c r="E20136" s="334">
        <v>44110</v>
      </c>
      <c r="F20136" s="285">
        <v>273</v>
      </c>
      <c r="G20136" s="285" t="s">
        <v>2229</v>
      </c>
      <c r="H20136" s="268" t="s">
        <v>5709</v>
      </c>
      <c r="I20136" s="268" t="s">
        <v>2186</v>
      </c>
      <c r="J20136" s="337">
        <v>-891.07</v>
      </c>
      <c r="K20136" s="83" t="str">
        <f>IFERROR(IFERROR(VLOOKUP(I20136,'DE-PARA'!B:D,3,0),VLOOKUP(I20136,'DE-PARA'!C:D,2,0)),"NÃO ENCONTRADO")</f>
        <v>Materiais</v>
      </c>
      <c r="L20136" s="50" t="str">
        <f>VLOOKUP(K20136,'Base -Receita-Despesa'!$B:$AS,1,FALSE)</f>
        <v>Materiais</v>
      </c>
    </row>
    <row r="20137" spans="1:12" x14ac:dyDescent="0.3">
      <c r="A20137" s="82" t="str">
        <f t="shared" si="628"/>
        <v>2020</v>
      </c>
      <c r="B20137" s="263" t="s">
        <v>2228</v>
      </c>
      <c r="C20137" s="264" t="s">
        <v>138</v>
      </c>
      <c r="D20137" s="74" t="str">
        <f t="shared" si="629"/>
        <v>out/2020</v>
      </c>
      <c r="E20137" s="334">
        <v>44110</v>
      </c>
      <c r="F20137" s="285">
        <v>481</v>
      </c>
      <c r="G20137" s="285" t="s">
        <v>2229</v>
      </c>
      <c r="H20137" s="268" t="s">
        <v>5945</v>
      </c>
      <c r="I20137" s="268" t="s">
        <v>2183</v>
      </c>
      <c r="J20137" s="337">
        <v>-578</v>
      </c>
      <c r="K20137" s="83" t="str">
        <f>IFERROR(IFERROR(VLOOKUP(I20137,'DE-PARA'!B:D,3,0),VLOOKUP(I20137,'DE-PARA'!C:D,2,0)),"NÃO ENCONTRADO")</f>
        <v>Materiais</v>
      </c>
      <c r="L20137" s="50" t="str">
        <f>VLOOKUP(K20137,'Base -Receita-Despesa'!$B:$AS,1,FALSE)</f>
        <v>Materiais</v>
      </c>
    </row>
    <row r="20138" spans="1:12" x14ac:dyDescent="0.3">
      <c r="A20138" s="82" t="str">
        <f t="shared" ref="A20138:A20201" si="630">IF(K20138="NÃO ENCONTRADO",0,RIGHT(D20138,4))</f>
        <v>2020</v>
      </c>
      <c r="B20138" s="263" t="s">
        <v>2228</v>
      </c>
      <c r="C20138" s="264" t="s">
        <v>138</v>
      </c>
      <c r="D20138" s="74" t="str">
        <f t="shared" si="629"/>
        <v>out/2020</v>
      </c>
      <c r="E20138" s="334">
        <v>44110</v>
      </c>
      <c r="F20138" s="285" t="s">
        <v>139</v>
      </c>
      <c r="G20138" s="285" t="s">
        <v>2229</v>
      </c>
      <c r="H20138" s="268" t="s">
        <v>5946</v>
      </c>
      <c r="I20138" s="268" t="s">
        <v>141</v>
      </c>
      <c r="J20138" s="336">
        <v>-1542.43</v>
      </c>
      <c r="K20138" s="83" t="str">
        <f>IFERROR(IFERROR(VLOOKUP(I20138,'DE-PARA'!B:D,3,0),VLOOKUP(I20138,'DE-PARA'!C:D,2,0)),"NÃO ENCONTRADO")</f>
        <v>Pessoal</v>
      </c>
      <c r="L20138" s="50" t="str">
        <f>VLOOKUP(K20138,'Base -Receita-Despesa'!$B:$AS,1,FALSE)</f>
        <v>Pessoal</v>
      </c>
    </row>
    <row r="20139" spans="1:12" x14ac:dyDescent="0.3">
      <c r="A20139" s="82" t="str">
        <f t="shared" si="630"/>
        <v>2020</v>
      </c>
      <c r="B20139" s="263" t="s">
        <v>2228</v>
      </c>
      <c r="C20139" s="264" t="s">
        <v>138</v>
      </c>
      <c r="D20139" s="74" t="str">
        <f t="shared" si="629"/>
        <v>out/2020</v>
      </c>
      <c r="E20139" s="334">
        <v>44110</v>
      </c>
      <c r="F20139" s="285" t="s">
        <v>139</v>
      </c>
      <c r="G20139" s="285" t="s">
        <v>2229</v>
      </c>
      <c r="H20139" s="268" t="s">
        <v>2451</v>
      </c>
      <c r="I20139" s="268" t="s">
        <v>141</v>
      </c>
      <c r="J20139" s="336">
        <v>-2341.58</v>
      </c>
      <c r="K20139" s="83" t="str">
        <f>IFERROR(IFERROR(VLOOKUP(I20139,'DE-PARA'!B:D,3,0),VLOOKUP(I20139,'DE-PARA'!C:D,2,0)),"NÃO ENCONTRADO")</f>
        <v>Pessoal</v>
      </c>
      <c r="L20139" s="50" t="str">
        <f>VLOOKUP(K20139,'Base -Receita-Despesa'!$B:$AS,1,FALSE)</f>
        <v>Pessoal</v>
      </c>
    </row>
    <row r="20140" spans="1:12" x14ac:dyDescent="0.3">
      <c r="A20140" s="82" t="str">
        <f t="shared" si="630"/>
        <v>2020</v>
      </c>
      <c r="B20140" s="263" t="s">
        <v>2228</v>
      </c>
      <c r="C20140" s="264" t="s">
        <v>138</v>
      </c>
      <c r="D20140" s="74" t="str">
        <f t="shared" si="629"/>
        <v>out/2020</v>
      </c>
      <c r="E20140" s="334">
        <v>44110</v>
      </c>
      <c r="F20140" s="285" t="s">
        <v>139</v>
      </c>
      <c r="G20140" s="285" t="s">
        <v>2229</v>
      </c>
      <c r="H20140" s="268" t="s">
        <v>5871</v>
      </c>
      <c r="I20140" s="268" t="s">
        <v>141</v>
      </c>
      <c r="J20140" s="336">
        <v>-1105.07</v>
      </c>
      <c r="K20140" s="83" t="str">
        <f>IFERROR(IFERROR(VLOOKUP(I20140,'DE-PARA'!B:D,3,0),VLOOKUP(I20140,'DE-PARA'!C:D,2,0)),"NÃO ENCONTRADO")</f>
        <v>Pessoal</v>
      </c>
      <c r="L20140" s="50" t="str">
        <f>VLOOKUP(K20140,'Base -Receita-Despesa'!$B:$AS,1,FALSE)</f>
        <v>Pessoal</v>
      </c>
    </row>
    <row r="20141" spans="1:12" x14ac:dyDescent="0.3">
      <c r="A20141" s="82" t="str">
        <f t="shared" si="630"/>
        <v>2020</v>
      </c>
      <c r="B20141" s="263" t="s">
        <v>2228</v>
      </c>
      <c r="C20141" s="264" t="s">
        <v>138</v>
      </c>
      <c r="D20141" s="74" t="str">
        <f t="shared" si="629"/>
        <v>out/2020</v>
      </c>
      <c r="E20141" s="334">
        <v>44110</v>
      </c>
      <c r="F20141" s="285" t="s">
        <v>139</v>
      </c>
      <c r="G20141" s="285" t="s">
        <v>2229</v>
      </c>
      <c r="H20141" s="268" t="s">
        <v>5947</v>
      </c>
      <c r="I20141" s="268" t="s">
        <v>141</v>
      </c>
      <c r="J20141" s="337">
        <v>-593.70000000000005</v>
      </c>
      <c r="K20141" s="83" t="str">
        <f>IFERROR(IFERROR(VLOOKUP(I20141,'DE-PARA'!B:D,3,0),VLOOKUP(I20141,'DE-PARA'!C:D,2,0)),"NÃO ENCONTRADO")</f>
        <v>Pessoal</v>
      </c>
      <c r="L20141" s="50" t="str">
        <f>VLOOKUP(K20141,'Base -Receita-Despesa'!$B:$AS,1,FALSE)</f>
        <v>Pessoal</v>
      </c>
    </row>
    <row r="20142" spans="1:12" x14ac:dyDescent="0.3">
      <c r="A20142" s="82" t="str">
        <f t="shared" si="630"/>
        <v>2020</v>
      </c>
      <c r="B20142" s="263" t="s">
        <v>2228</v>
      </c>
      <c r="C20142" s="264" t="s">
        <v>138</v>
      </c>
      <c r="D20142" s="74" t="str">
        <f t="shared" si="629"/>
        <v>out/2020</v>
      </c>
      <c r="E20142" s="334">
        <v>44110</v>
      </c>
      <c r="F20142" s="285" t="s">
        <v>1261</v>
      </c>
      <c r="G20142" s="285" t="s">
        <v>2229</v>
      </c>
      <c r="H20142" s="268" t="s">
        <v>879</v>
      </c>
      <c r="I20142" s="268" t="s">
        <v>135</v>
      </c>
      <c r="J20142" s="337">
        <v>-10</v>
      </c>
      <c r="K20142" s="83" t="str">
        <f>IFERROR(IFERROR(VLOOKUP(I20142,'DE-PARA'!B:D,3,0),VLOOKUP(I20142,'DE-PARA'!C:D,2,0)),"NÃO ENCONTRADO")</f>
        <v>Outras Saídas</v>
      </c>
      <c r="L20142" s="50" t="str">
        <f>VLOOKUP(K20142,'Base -Receita-Despesa'!$B:$AS,1,FALSE)</f>
        <v>Outras Saídas</v>
      </c>
    </row>
    <row r="20143" spans="1:12" x14ac:dyDescent="0.3">
      <c r="A20143" s="82" t="str">
        <f t="shared" si="630"/>
        <v>2020</v>
      </c>
      <c r="B20143" s="263" t="s">
        <v>2228</v>
      </c>
      <c r="C20143" s="264" t="s">
        <v>138</v>
      </c>
      <c r="D20143" s="74" t="str">
        <f t="shared" si="629"/>
        <v>out/2020</v>
      </c>
      <c r="E20143" s="334">
        <v>44110</v>
      </c>
      <c r="F20143" s="285" t="s">
        <v>1261</v>
      </c>
      <c r="G20143" s="285" t="s">
        <v>2229</v>
      </c>
      <c r="H20143" s="268" t="s">
        <v>879</v>
      </c>
      <c r="I20143" s="268" t="s">
        <v>135</v>
      </c>
      <c r="J20143" s="337">
        <v>-10</v>
      </c>
      <c r="K20143" s="83" t="str">
        <f>IFERROR(IFERROR(VLOOKUP(I20143,'DE-PARA'!B:D,3,0),VLOOKUP(I20143,'DE-PARA'!C:D,2,0)),"NÃO ENCONTRADO")</f>
        <v>Outras Saídas</v>
      </c>
      <c r="L20143" s="50" t="str">
        <f>VLOOKUP(K20143,'Base -Receita-Despesa'!$B:$AS,1,FALSE)</f>
        <v>Outras Saídas</v>
      </c>
    </row>
    <row r="20144" spans="1:12" x14ac:dyDescent="0.3">
      <c r="A20144" s="82" t="str">
        <f t="shared" si="630"/>
        <v>2020</v>
      </c>
      <c r="B20144" s="263" t="s">
        <v>2228</v>
      </c>
      <c r="C20144" s="264" t="s">
        <v>138</v>
      </c>
      <c r="D20144" s="74" t="str">
        <f t="shared" si="629"/>
        <v>out/2020</v>
      </c>
      <c r="E20144" s="334">
        <v>44111</v>
      </c>
      <c r="F20144" s="285">
        <v>862</v>
      </c>
      <c r="G20144" s="285" t="s">
        <v>2229</v>
      </c>
      <c r="H20144" s="268" t="s">
        <v>5948</v>
      </c>
      <c r="I20144" s="268" t="s">
        <v>2188</v>
      </c>
      <c r="J20144" s="337">
        <v>-42</v>
      </c>
      <c r="K20144" s="83" t="str">
        <f>IFERROR(IFERROR(VLOOKUP(I20144,'DE-PARA'!B:D,3,0),VLOOKUP(I20144,'DE-PARA'!C:D,2,0)),"NÃO ENCONTRADO")</f>
        <v>Materiais</v>
      </c>
      <c r="L20144" s="50" t="str">
        <f>VLOOKUP(K20144,'Base -Receita-Despesa'!$B:$AS,1,FALSE)</f>
        <v>Materiais</v>
      </c>
    </row>
    <row r="20145" spans="1:12" x14ac:dyDescent="0.3">
      <c r="A20145" s="82" t="str">
        <f t="shared" si="630"/>
        <v>2020</v>
      </c>
      <c r="B20145" s="263" t="s">
        <v>2228</v>
      </c>
      <c r="C20145" s="264" t="s">
        <v>138</v>
      </c>
      <c r="D20145" s="74" t="str">
        <f t="shared" si="629"/>
        <v>out/2020</v>
      </c>
      <c r="E20145" s="334">
        <v>44111</v>
      </c>
      <c r="F20145" s="285" t="s">
        <v>1261</v>
      </c>
      <c r="G20145" s="285" t="s">
        <v>2229</v>
      </c>
      <c r="H20145" s="268" t="s">
        <v>262</v>
      </c>
      <c r="I20145" s="268" t="s">
        <v>135</v>
      </c>
      <c r="J20145" s="337">
        <v>-216.48</v>
      </c>
      <c r="K20145" s="83" t="str">
        <f>IFERROR(IFERROR(VLOOKUP(I20145,'DE-PARA'!B:D,3,0),VLOOKUP(I20145,'DE-PARA'!C:D,2,0)),"NÃO ENCONTRADO")</f>
        <v>Outras Saídas</v>
      </c>
      <c r="L20145" s="50" t="str">
        <f>VLOOKUP(K20145,'Base -Receita-Despesa'!$B:$AS,1,FALSE)</f>
        <v>Outras Saídas</v>
      </c>
    </row>
    <row r="20146" spans="1:12" x14ac:dyDescent="0.3">
      <c r="A20146" s="82" t="str">
        <f t="shared" si="630"/>
        <v>2020</v>
      </c>
      <c r="B20146" s="263" t="s">
        <v>2228</v>
      </c>
      <c r="C20146" s="264" t="s">
        <v>138</v>
      </c>
      <c r="D20146" s="74" t="str">
        <f t="shared" si="629"/>
        <v>out/2020</v>
      </c>
      <c r="E20146" s="334">
        <v>44112</v>
      </c>
      <c r="F20146" s="285" t="s">
        <v>5949</v>
      </c>
      <c r="G20146" s="285" t="s">
        <v>2229</v>
      </c>
      <c r="H20146" s="268" t="s">
        <v>5950</v>
      </c>
      <c r="I20146" s="268" t="s">
        <v>2172</v>
      </c>
      <c r="J20146" s="336">
        <v>3930.44</v>
      </c>
      <c r="K20146" s="83" t="str">
        <f>IFERROR(IFERROR(VLOOKUP(I20146,'DE-PARA'!B:D,3,0),VLOOKUP(I20146,'DE-PARA'!C:D,2,0)),"NÃO ENCONTRADO")</f>
        <v>Outras entradas (desbloqueio judicial)</v>
      </c>
      <c r="L20146" s="50" t="str">
        <f>VLOOKUP(K20146,'Base -Receita-Despesa'!$B:$AS,1,FALSE)</f>
        <v>Outras entradas (desbloqueio judicial)</v>
      </c>
    </row>
    <row r="20147" spans="1:12" x14ac:dyDescent="0.3">
      <c r="A20147" s="82" t="str">
        <f t="shared" si="630"/>
        <v>2020</v>
      </c>
      <c r="B20147" s="263" t="s">
        <v>2228</v>
      </c>
      <c r="C20147" s="264" t="s">
        <v>138</v>
      </c>
      <c r="D20147" s="74" t="str">
        <f t="shared" si="629"/>
        <v>out/2020</v>
      </c>
      <c r="E20147" s="334">
        <v>44112</v>
      </c>
      <c r="F20147" s="285" t="s">
        <v>5949</v>
      </c>
      <c r="G20147" s="285" t="s">
        <v>2229</v>
      </c>
      <c r="H20147" s="268" t="s">
        <v>5950</v>
      </c>
      <c r="I20147" s="268" t="s">
        <v>2172</v>
      </c>
      <c r="J20147" s="336">
        <v>3930.44</v>
      </c>
      <c r="K20147" s="83" t="str">
        <f>IFERROR(IFERROR(VLOOKUP(I20147,'DE-PARA'!B:D,3,0),VLOOKUP(I20147,'DE-PARA'!C:D,2,0)),"NÃO ENCONTRADO")</f>
        <v>Outras entradas (desbloqueio judicial)</v>
      </c>
      <c r="L20147" s="50" t="str">
        <f>VLOOKUP(K20147,'Base -Receita-Despesa'!$B:$AS,1,FALSE)</f>
        <v>Outras entradas (desbloqueio judicial)</v>
      </c>
    </row>
    <row r="20148" spans="1:12" x14ac:dyDescent="0.3">
      <c r="A20148" s="82" t="str">
        <f t="shared" si="630"/>
        <v>2020</v>
      </c>
      <c r="B20148" s="263" t="s">
        <v>2228</v>
      </c>
      <c r="C20148" s="264" t="s">
        <v>138</v>
      </c>
      <c r="D20148" s="74" t="str">
        <f t="shared" si="629"/>
        <v>out/2020</v>
      </c>
      <c r="E20148" s="334">
        <v>44112</v>
      </c>
      <c r="F20148" s="285" t="s">
        <v>5949</v>
      </c>
      <c r="G20148" s="285" t="s">
        <v>2229</v>
      </c>
      <c r="H20148" s="268" t="s">
        <v>5950</v>
      </c>
      <c r="I20148" s="268" t="s">
        <v>2172</v>
      </c>
      <c r="J20148" s="336">
        <v>3930.44</v>
      </c>
      <c r="K20148" s="83" t="str">
        <f>IFERROR(IFERROR(VLOOKUP(I20148,'DE-PARA'!B:D,3,0),VLOOKUP(I20148,'DE-PARA'!C:D,2,0)),"NÃO ENCONTRADO")</f>
        <v>Outras entradas (desbloqueio judicial)</v>
      </c>
      <c r="L20148" s="50" t="str">
        <f>VLOOKUP(K20148,'Base -Receita-Despesa'!$B:$AS,1,FALSE)</f>
        <v>Outras entradas (desbloqueio judicial)</v>
      </c>
    </row>
    <row r="20149" spans="1:12" x14ac:dyDescent="0.3">
      <c r="A20149" s="82" t="str">
        <f t="shared" si="630"/>
        <v>2020</v>
      </c>
      <c r="B20149" s="263" t="s">
        <v>2228</v>
      </c>
      <c r="C20149" s="264" t="s">
        <v>138</v>
      </c>
      <c r="D20149" s="74" t="str">
        <f t="shared" si="629"/>
        <v>out/2020</v>
      </c>
      <c r="E20149" s="334">
        <v>44112</v>
      </c>
      <c r="F20149" s="285" t="s">
        <v>5949</v>
      </c>
      <c r="G20149" s="285" t="s">
        <v>2229</v>
      </c>
      <c r="H20149" s="268" t="s">
        <v>5950</v>
      </c>
      <c r="I20149" s="268" t="s">
        <v>2172</v>
      </c>
      <c r="J20149" s="336">
        <v>3930.44</v>
      </c>
      <c r="K20149" s="83" t="str">
        <f>IFERROR(IFERROR(VLOOKUP(I20149,'DE-PARA'!B:D,3,0),VLOOKUP(I20149,'DE-PARA'!C:D,2,0)),"NÃO ENCONTRADO")</f>
        <v>Outras entradas (desbloqueio judicial)</v>
      </c>
      <c r="L20149" s="50" t="str">
        <f>VLOOKUP(K20149,'Base -Receita-Despesa'!$B:$AS,1,FALSE)</f>
        <v>Outras entradas (desbloqueio judicial)</v>
      </c>
    </row>
    <row r="20150" spans="1:12" x14ac:dyDescent="0.3">
      <c r="A20150" s="82" t="str">
        <f t="shared" si="630"/>
        <v>2020</v>
      </c>
      <c r="B20150" s="263" t="s">
        <v>2228</v>
      </c>
      <c r="C20150" s="264" t="s">
        <v>138</v>
      </c>
      <c r="D20150" s="74" t="str">
        <f t="shared" si="629"/>
        <v>out/2020</v>
      </c>
      <c r="E20150" s="334">
        <v>44112</v>
      </c>
      <c r="F20150" s="285" t="s">
        <v>5949</v>
      </c>
      <c r="G20150" s="285" t="s">
        <v>2229</v>
      </c>
      <c r="H20150" s="268" t="s">
        <v>5950</v>
      </c>
      <c r="I20150" s="268" t="s">
        <v>2172</v>
      </c>
      <c r="J20150" s="336">
        <v>2000</v>
      </c>
      <c r="K20150" s="83" t="str">
        <f>IFERROR(IFERROR(VLOOKUP(I20150,'DE-PARA'!B:D,3,0),VLOOKUP(I20150,'DE-PARA'!C:D,2,0)),"NÃO ENCONTRADO")</f>
        <v>Outras entradas (desbloqueio judicial)</v>
      </c>
      <c r="L20150" s="50" t="str">
        <f>VLOOKUP(K20150,'Base -Receita-Despesa'!$B:$AS,1,FALSE)</f>
        <v>Outras entradas (desbloqueio judicial)</v>
      </c>
    </row>
    <row r="20151" spans="1:12" x14ac:dyDescent="0.3">
      <c r="A20151" s="82" t="str">
        <f t="shared" si="630"/>
        <v>2020</v>
      </c>
      <c r="B20151" s="263" t="s">
        <v>2228</v>
      </c>
      <c r="C20151" s="264" t="s">
        <v>138</v>
      </c>
      <c r="D20151" s="74" t="str">
        <f t="shared" si="629"/>
        <v>out/2020</v>
      </c>
      <c r="E20151" s="334">
        <v>44112</v>
      </c>
      <c r="F20151" s="285" t="s">
        <v>5949</v>
      </c>
      <c r="G20151" s="285" t="s">
        <v>2229</v>
      </c>
      <c r="H20151" s="268" t="s">
        <v>5950</v>
      </c>
      <c r="I20151" s="268" t="s">
        <v>2172</v>
      </c>
      <c r="J20151" s="336">
        <v>1932</v>
      </c>
      <c r="K20151" s="83" t="str">
        <f>IFERROR(IFERROR(VLOOKUP(I20151,'DE-PARA'!B:D,3,0),VLOOKUP(I20151,'DE-PARA'!C:D,2,0)),"NÃO ENCONTRADO")</f>
        <v>Outras entradas (desbloqueio judicial)</v>
      </c>
      <c r="L20151" s="50" t="str">
        <f>VLOOKUP(K20151,'Base -Receita-Despesa'!$B:$AS,1,FALSE)</f>
        <v>Outras entradas (desbloqueio judicial)</v>
      </c>
    </row>
    <row r="20152" spans="1:12" x14ac:dyDescent="0.3">
      <c r="A20152" s="82" t="str">
        <f t="shared" si="630"/>
        <v>2020</v>
      </c>
      <c r="B20152" s="263" t="s">
        <v>2228</v>
      </c>
      <c r="C20152" s="264" t="s">
        <v>138</v>
      </c>
      <c r="D20152" s="74" t="str">
        <f t="shared" si="629"/>
        <v>out/2020</v>
      </c>
      <c r="E20152" s="334">
        <v>44112</v>
      </c>
      <c r="F20152" s="285">
        <v>236</v>
      </c>
      <c r="G20152" s="285" t="s">
        <v>2229</v>
      </c>
      <c r="H20152" s="268" t="s">
        <v>5736</v>
      </c>
      <c r="I20152" s="268" t="s">
        <v>145</v>
      </c>
      <c r="J20152" s="337">
        <v>-448.2</v>
      </c>
      <c r="K20152" s="83" t="str">
        <f>IFERROR(IFERROR(VLOOKUP(I20152,'DE-PARA'!B:D,3,0),VLOOKUP(I20152,'DE-PARA'!C:D,2,0)),"NÃO ENCONTRADO")</f>
        <v>Serviços</v>
      </c>
      <c r="L20152" s="50" t="str">
        <f>VLOOKUP(K20152,'Base -Receita-Despesa'!$B:$AS,1,FALSE)</f>
        <v>Serviços</v>
      </c>
    </row>
    <row r="20153" spans="1:12" x14ac:dyDescent="0.3">
      <c r="A20153" s="82" t="str">
        <f t="shared" si="630"/>
        <v>2020</v>
      </c>
      <c r="B20153" s="263" t="s">
        <v>2228</v>
      </c>
      <c r="C20153" s="264" t="s">
        <v>138</v>
      </c>
      <c r="D20153" s="74" t="str">
        <f t="shared" si="629"/>
        <v>out/2020</v>
      </c>
      <c r="E20153" s="334">
        <v>44112</v>
      </c>
      <c r="F20153" s="285" t="s">
        <v>5951</v>
      </c>
      <c r="G20153" s="285" t="s">
        <v>2229</v>
      </c>
      <c r="H20153" s="268" t="s">
        <v>5952</v>
      </c>
      <c r="I20153" s="268" t="s">
        <v>176</v>
      </c>
      <c r="J20153" s="336">
        <v>-2773.38</v>
      </c>
      <c r="K20153" s="83" t="str">
        <f>IFERROR(IFERROR(VLOOKUP(I20153,'DE-PARA'!B:D,3,0),VLOOKUP(I20153,'DE-PARA'!C:D,2,0)),"NÃO ENCONTRADO")</f>
        <v>Pessoal</v>
      </c>
      <c r="L20153" s="50" t="str">
        <f>VLOOKUP(K20153,'Base -Receita-Despesa'!$B:$AS,1,FALSE)</f>
        <v>Pessoal</v>
      </c>
    </row>
    <row r="20154" spans="1:12" x14ac:dyDescent="0.3">
      <c r="A20154" s="82" t="str">
        <f t="shared" si="630"/>
        <v>2020</v>
      </c>
      <c r="B20154" s="263" t="s">
        <v>2228</v>
      </c>
      <c r="C20154" s="264" t="s">
        <v>138</v>
      </c>
      <c r="D20154" s="74" t="str">
        <f t="shared" si="629"/>
        <v>out/2020</v>
      </c>
      <c r="E20154" s="334">
        <v>44112</v>
      </c>
      <c r="F20154" s="285" t="s">
        <v>5953</v>
      </c>
      <c r="G20154" s="285" t="s">
        <v>2229</v>
      </c>
      <c r="H20154" s="268" t="s">
        <v>1091</v>
      </c>
      <c r="I20154" s="268" t="s">
        <v>176</v>
      </c>
      <c r="J20154" s="337">
        <v>-162.44</v>
      </c>
      <c r="K20154" s="83" t="str">
        <f>IFERROR(IFERROR(VLOOKUP(I20154,'DE-PARA'!B:D,3,0),VLOOKUP(I20154,'DE-PARA'!C:D,2,0)),"NÃO ENCONTRADO")</f>
        <v>Pessoal</v>
      </c>
      <c r="L20154" s="50" t="str">
        <f>VLOOKUP(K20154,'Base -Receita-Despesa'!$B:$AS,1,FALSE)</f>
        <v>Pessoal</v>
      </c>
    </row>
    <row r="20155" spans="1:12" x14ac:dyDescent="0.3">
      <c r="A20155" s="82" t="str">
        <f t="shared" si="630"/>
        <v>2020</v>
      </c>
      <c r="B20155" s="263" t="s">
        <v>2228</v>
      </c>
      <c r="C20155" s="264" t="s">
        <v>138</v>
      </c>
      <c r="D20155" s="74" t="str">
        <f t="shared" si="629"/>
        <v>out/2020</v>
      </c>
      <c r="E20155" s="334">
        <v>44112</v>
      </c>
      <c r="F20155" s="285" t="s">
        <v>5954</v>
      </c>
      <c r="G20155" s="285" t="s">
        <v>2229</v>
      </c>
      <c r="H20155" s="268" t="s">
        <v>5955</v>
      </c>
      <c r="I20155" s="268" t="s">
        <v>176</v>
      </c>
      <c r="J20155" s="336">
        <v>-3000</v>
      </c>
      <c r="K20155" s="83" t="str">
        <f>IFERROR(IFERROR(VLOOKUP(I20155,'DE-PARA'!B:D,3,0),VLOOKUP(I20155,'DE-PARA'!C:D,2,0)),"NÃO ENCONTRADO")</f>
        <v>Pessoal</v>
      </c>
      <c r="L20155" s="50" t="str">
        <f>VLOOKUP(K20155,'Base -Receita-Despesa'!$B:$AS,1,FALSE)</f>
        <v>Pessoal</v>
      </c>
    </row>
    <row r="20156" spans="1:12" x14ac:dyDescent="0.3">
      <c r="A20156" s="82" t="str">
        <f t="shared" si="630"/>
        <v>2020</v>
      </c>
      <c r="B20156" s="263" t="s">
        <v>2228</v>
      </c>
      <c r="C20156" s="264" t="s">
        <v>138</v>
      </c>
      <c r="D20156" s="74" t="str">
        <f t="shared" si="629"/>
        <v>out/2020</v>
      </c>
      <c r="E20156" s="334">
        <v>44112</v>
      </c>
      <c r="F20156" s="285" t="s">
        <v>5956</v>
      </c>
      <c r="G20156" s="285" t="s">
        <v>2229</v>
      </c>
      <c r="H20156" s="268" t="s">
        <v>2343</v>
      </c>
      <c r="I20156" s="268" t="s">
        <v>176</v>
      </c>
      <c r="J20156" s="336">
        <v>-1577.59</v>
      </c>
      <c r="K20156" s="83" t="str">
        <f>IFERROR(IFERROR(VLOOKUP(I20156,'DE-PARA'!B:D,3,0),VLOOKUP(I20156,'DE-PARA'!C:D,2,0)),"NÃO ENCONTRADO")</f>
        <v>Pessoal</v>
      </c>
      <c r="L20156" s="50" t="str">
        <f>VLOOKUP(K20156,'Base -Receita-Despesa'!$B:$AS,1,FALSE)</f>
        <v>Pessoal</v>
      </c>
    </row>
    <row r="20157" spans="1:12" x14ac:dyDescent="0.3">
      <c r="A20157" s="82" t="str">
        <f t="shared" si="630"/>
        <v>2020</v>
      </c>
      <c r="B20157" s="263" t="s">
        <v>2228</v>
      </c>
      <c r="C20157" s="264" t="s">
        <v>138</v>
      </c>
      <c r="D20157" s="74" t="str">
        <f t="shared" si="629"/>
        <v>out/2020</v>
      </c>
      <c r="E20157" s="334">
        <v>44112</v>
      </c>
      <c r="F20157" s="285" t="s">
        <v>1261</v>
      </c>
      <c r="G20157" s="285" t="s">
        <v>2229</v>
      </c>
      <c r="H20157" s="268" t="s">
        <v>879</v>
      </c>
      <c r="I20157" s="268" t="s">
        <v>135</v>
      </c>
      <c r="J20157" s="337">
        <v>-10</v>
      </c>
      <c r="K20157" s="83" t="str">
        <f>IFERROR(IFERROR(VLOOKUP(I20157,'DE-PARA'!B:D,3,0),VLOOKUP(I20157,'DE-PARA'!C:D,2,0)),"NÃO ENCONTRADO")</f>
        <v>Outras Saídas</v>
      </c>
      <c r="L20157" s="50" t="str">
        <f>VLOOKUP(K20157,'Base -Receita-Despesa'!$B:$AS,1,FALSE)</f>
        <v>Outras Saídas</v>
      </c>
    </row>
    <row r="20158" spans="1:12" x14ac:dyDescent="0.3">
      <c r="A20158" s="82" t="str">
        <f t="shared" si="630"/>
        <v>2020</v>
      </c>
      <c r="B20158" s="263" t="s">
        <v>2228</v>
      </c>
      <c r="C20158" s="264" t="s">
        <v>138</v>
      </c>
      <c r="D20158" s="74" t="str">
        <f t="shared" si="629"/>
        <v>out/2020</v>
      </c>
      <c r="E20158" s="334">
        <v>44112</v>
      </c>
      <c r="F20158" s="285" t="s">
        <v>1261</v>
      </c>
      <c r="G20158" s="285" t="s">
        <v>2229</v>
      </c>
      <c r="H20158" s="268" t="s">
        <v>879</v>
      </c>
      <c r="I20158" s="268" t="s">
        <v>135</v>
      </c>
      <c r="J20158" s="337">
        <v>-10</v>
      </c>
      <c r="K20158" s="83" t="str">
        <f>IFERROR(IFERROR(VLOOKUP(I20158,'DE-PARA'!B:D,3,0),VLOOKUP(I20158,'DE-PARA'!C:D,2,0)),"NÃO ENCONTRADO")</f>
        <v>Outras Saídas</v>
      </c>
      <c r="L20158" s="50" t="str">
        <f>VLOOKUP(K20158,'Base -Receita-Despesa'!$B:$AS,1,FALSE)</f>
        <v>Outras Saídas</v>
      </c>
    </row>
    <row r="20159" spans="1:12" x14ac:dyDescent="0.3">
      <c r="A20159" s="82" t="str">
        <f t="shared" si="630"/>
        <v>2020</v>
      </c>
      <c r="B20159" s="263" t="s">
        <v>2228</v>
      </c>
      <c r="C20159" s="264" t="s">
        <v>138</v>
      </c>
      <c r="D20159" s="74" t="str">
        <f t="shared" si="629"/>
        <v>out/2020</v>
      </c>
      <c r="E20159" s="334">
        <v>44112</v>
      </c>
      <c r="F20159" s="285" t="s">
        <v>1261</v>
      </c>
      <c r="G20159" s="285" t="s">
        <v>2229</v>
      </c>
      <c r="H20159" s="268" t="s">
        <v>879</v>
      </c>
      <c r="I20159" s="268" t="s">
        <v>135</v>
      </c>
      <c r="J20159" s="337">
        <v>-10</v>
      </c>
      <c r="K20159" s="83" t="str">
        <f>IFERROR(IFERROR(VLOOKUP(I20159,'DE-PARA'!B:D,3,0),VLOOKUP(I20159,'DE-PARA'!C:D,2,0)),"NÃO ENCONTRADO")</f>
        <v>Outras Saídas</v>
      </c>
      <c r="L20159" s="50" t="str">
        <f>VLOOKUP(K20159,'Base -Receita-Despesa'!$B:$AS,1,FALSE)</f>
        <v>Outras Saídas</v>
      </c>
    </row>
    <row r="20160" spans="1:12" x14ac:dyDescent="0.3">
      <c r="A20160" s="82" t="str">
        <f t="shared" si="630"/>
        <v>2020</v>
      </c>
      <c r="B20160" s="263" t="s">
        <v>2228</v>
      </c>
      <c r="C20160" s="264" t="s">
        <v>138</v>
      </c>
      <c r="D20160" s="74" t="str">
        <f t="shared" si="629"/>
        <v>out/2020</v>
      </c>
      <c r="E20160" s="334">
        <v>44112</v>
      </c>
      <c r="F20160" s="285" t="s">
        <v>1977</v>
      </c>
      <c r="G20160" s="285" t="s">
        <v>2229</v>
      </c>
      <c r="H20160" s="268" t="s">
        <v>5957</v>
      </c>
      <c r="I20160" s="268" t="s">
        <v>1979</v>
      </c>
      <c r="J20160" s="336">
        <v>-24480.21</v>
      </c>
      <c r="K20160" s="83" t="str">
        <f>IFERROR(IFERROR(VLOOKUP(I20160,'DE-PARA'!B:D,3,0),VLOOKUP(I20160,'DE-PARA'!C:D,2,0)),"NÃO ENCONTRADO")</f>
        <v>Pessoal</v>
      </c>
      <c r="L20160" s="50" t="str">
        <f>VLOOKUP(K20160,'Base -Receita-Despesa'!$B:$AS,1,FALSE)</f>
        <v>Pessoal</v>
      </c>
    </row>
    <row r="20161" spans="1:12" x14ac:dyDescent="0.3">
      <c r="A20161" s="82" t="str">
        <f t="shared" si="630"/>
        <v>2020</v>
      </c>
      <c r="B20161" s="263" t="s">
        <v>2228</v>
      </c>
      <c r="C20161" s="264" t="s">
        <v>138</v>
      </c>
      <c r="D20161" s="74" t="str">
        <f t="shared" si="629"/>
        <v>out/2020</v>
      </c>
      <c r="E20161" s="334">
        <v>44113</v>
      </c>
      <c r="F20161" s="285" t="s">
        <v>5769</v>
      </c>
      <c r="G20161" s="285" t="s">
        <v>2229</v>
      </c>
      <c r="H20161" s="268" t="s">
        <v>5884</v>
      </c>
      <c r="I20161" s="268" t="s">
        <v>2214</v>
      </c>
      <c r="J20161" s="336">
        <v>1455.44</v>
      </c>
      <c r="K20161" s="83" t="str">
        <f>IFERROR(IFERROR(VLOOKUP(I20161,'DE-PARA'!B:D,3,0),VLOOKUP(I20161,'DE-PARA'!C:D,2,0)),"NÃO ENCONTRADO")</f>
        <v>Outras Saídas</v>
      </c>
      <c r="L20161" s="50" t="str">
        <f>VLOOKUP(K20161,'Base -Receita-Despesa'!$B:$AS,1,FALSE)</f>
        <v>Outras Saídas</v>
      </c>
    </row>
    <row r="20162" spans="1:12" x14ac:dyDescent="0.3">
      <c r="A20162" s="82" t="str">
        <f t="shared" si="630"/>
        <v>2020</v>
      </c>
      <c r="B20162" s="263" t="s">
        <v>2240</v>
      </c>
      <c r="C20162" s="264" t="s">
        <v>138</v>
      </c>
      <c r="D20162" s="74" t="str">
        <f t="shared" si="629"/>
        <v>out/2020</v>
      </c>
      <c r="E20162" s="334">
        <v>44117</v>
      </c>
      <c r="F20162" s="285" t="s">
        <v>161</v>
      </c>
      <c r="G20162" s="285" t="s">
        <v>2229</v>
      </c>
      <c r="H20162" s="268" t="s">
        <v>161</v>
      </c>
      <c r="I20162" s="268" t="s">
        <v>2168</v>
      </c>
      <c r="J20162" s="336">
        <v>50135.42</v>
      </c>
      <c r="K20162" s="83" t="str">
        <f>IFERROR(IFERROR(VLOOKUP(I20162,'DE-PARA'!B:D,3,0),VLOOKUP(I20162,'DE-PARA'!C:D,2,0)),"NÃO ENCONTRADO")</f>
        <v>Repasses Contrato de Gestão</v>
      </c>
      <c r="L20162" s="50" t="str">
        <f>VLOOKUP(K20162,'Base -Receita-Despesa'!$B:$AS,1,FALSE)</f>
        <v>Repasses Contrato de Gestão</v>
      </c>
    </row>
    <row r="20163" spans="1:12" x14ac:dyDescent="0.3">
      <c r="A20163" s="82" t="str">
        <f t="shared" si="630"/>
        <v>2020</v>
      </c>
      <c r="B20163" s="263" t="s">
        <v>2240</v>
      </c>
      <c r="C20163" s="264" t="s">
        <v>138</v>
      </c>
      <c r="D20163" s="74" t="str">
        <f t="shared" si="629"/>
        <v>out/2020</v>
      </c>
      <c r="E20163" s="334">
        <v>44117</v>
      </c>
      <c r="F20163" s="285" t="s">
        <v>161</v>
      </c>
      <c r="G20163" s="285" t="s">
        <v>2229</v>
      </c>
      <c r="H20163" s="268" t="s">
        <v>161</v>
      </c>
      <c r="I20163" s="268" t="s">
        <v>2168</v>
      </c>
      <c r="J20163" s="336">
        <v>714351.11</v>
      </c>
      <c r="K20163" s="83" t="str">
        <f>IFERROR(IFERROR(VLOOKUP(I20163,'DE-PARA'!B:D,3,0),VLOOKUP(I20163,'DE-PARA'!C:D,2,0)),"NÃO ENCONTRADO")</f>
        <v>Repasses Contrato de Gestão</v>
      </c>
      <c r="L20163" s="50" t="str">
        <f>VLOOKUP(K20163,'Base -Receita-Despesa'!$B:$AS,1,FALSE)</f>
        <v>Repasses Contrato de Gestão</v>
      </c>
    </row>
    <row r="20164" spans="1:12" x14ac:dyDescent="0.3">
      <c r="A20164" s="82" t="str">
        <f t="shared" si="630"/>
        <v>2020</v>
      </c>
      <c r="B20164" s="263" t="s">
        <v>2228</v>
      </c>
      <c r="C20164" s="264" t="s">
        <v>138</v>
      </c>
      <c r="D20164" s="74" t="str">
        <f t="shared" ref="D20164:D20227" si="631">TEXT(E20164,"mmm/aaaa")</f>
        <v>out/2020</v>
      </c>
      <c r="E20164" s="334">
        <v>44117</v>
      </c>
      <c r="F20164" s="285">
        <v>15304</v>
      </c>
      <c r="G20164" s="285" t="s">
        <v>2229</v>
      </c>
      <c r="H20164" s="268" t="s">
        <v>2890</v>
      </c>
      <c r="I20164" s="268" t="s">
        <v>2183</v>
      </c>
      <c r="J20164" s="336">
        <v>-1627.2</v>
      </c>
      <c r="K20164" s="83" t="str">
        <f>IFERROR(IFERROR(VLOOKUP(I20164,'DE-PARA'!B:D,3,0),VLOOKUP(I20164,'DE-PARA'!C:D,2,0)),"NÃO ENCONTRADO")</f>
        <v>Materiais</v>
      </c>
      <c r="L20164" s="50" t="str">
        <f>VLOOKUP(K20164,'Base -Receita-Despesa'!$B:$AS,1,FALSE)</f>
        <v>Materiais</v>
      </c>
    </row>
    <row r="20165" spans="1:12" x14ac:dyDescent="0.3">
      <c r="A20165" s="82" t="str">
        <f t="shared" si="630"/>
        <v>2020</v>
      </c>
      <c r="B20165" s="263" t="s">
        <v>2228</v>
      </c>
      <c r="C20165" s="264" t="s">
        <v>138</v>
      </c>
      <c r="D20165" s="74" t="str">
        <f t="shared" si="631"/>
        <v>out/2020</v>
      </c>
      <c r="E20165" s="334">
        <v>44117</v>
      </c>
      <c r="F20165" s="285">
        <v>129306</v>
      </c>
      <c r="G20165" s="285" t="s">
        <v>2229</v>
      </c>
      <c r="H20165" s="268" t="s">
        <v>2602</v>
      </c>
      <c r="I20165" s="268" t="s">
        <v>2182</v>
      </c>
      <c r="J20165" s="337">
        <v>-505.09</v>
      </c>
      <c r="K20165" s="83" t="str">
        <f>IFERROR(IFERROR(VLOOKUP(I20165,'DE-PARA'!B:D,3,0),VLOOKUP(I20165,'DE-PARA'!C:D,2,0)),"NÃO ENCONTRADO")</f>
        <v>Materiais</v>
      </c>
      <c r="L20165" s="50" t="str">
        <f>VLOOKUP(K20165,'Base -Receita-Despesa'!$B:$AS,1,FALSE)</f>
        <v>Materiais</v>
      </c>
    </row>
    <row r="20166" spans="1:12" x14ac:dyDescent="0.3">
      <c r="A20166" s="82" t="str">
        <f t="shared" si="630"/>
        <v>2020</v>
      </c>
      <c r="B20166" s="263" t="s">
        <v>2228</v>
      </c>
      <c r="C20166" s="264" t="s">
        <v>138</v>
      </c>
      <c r="D20166" s="74" t="str">
        <f t="shared" si="631"/>
        <v>out/2020</v>
      </c>
      <c r="E20166" s="334">
        <v>44117</v>
      </c>
      <c r="F20166" s="285">
        <v>905600</v>
      </c>
      <c r="G20166" s="285" t="s">
        <v>2229</v>
      </c>
      <c r="H20166" s="268" t="s">
        <v>5696</v>
      </c>
      <c r="I20166" s="268" t="s">
        <v>2182</v>
      </c>
      <c r="J20166" s="337">
        <v>-202.4</v>
      </c>
      <c r="K20166" s="83" t="str">
        <f>IFERROR(IFERROR(VLOOKUP(I20166,'DE-PARA'!B:D,3,0),VLOOKUP(I20166,'DE-PARA'!C:D,2,0)),"NÃO ENCONTRADO")</f>
        <v>Materiais</v>
      </c>
      <c r="L20166" s="50" t="str">
        <f>VLOOKUP(K20166,'Base -Receita-Despesa'!$B:$AS,1,FALSE)</f>
        <v>Materiais</v>
      </c>
    </row>
    <row r="20167" spans="1:12" x14ac:dyDescent="0.3">
      <c r="A20167" s="82" t="str">
        <f t="shared" si="630"/>
        <v>2020</v>
      </c>
      <c r="B20167" s="263" t="s">
        <v>2228</v>
      </c>
      <c r="C20167" s="264" t="s">
        <v>138</v>
      </c>
      <c r="D20167" s="74" t="str">
        <f t="shared" si="631"/>
        <v>out/2020</v>
      </c>
      <c r="E20167" s="334">
        <v>44117</v>
      </c>
      <c r="F20167" s="285">
        <v>17787</v>
      </c>
      <c r="G20167" s="285" t="s">
        <v>2229</v>
      </c>
      <c r="H20167" s="268" t="s">
        <v>5176</v>
      </c>
      <c r="I20167" s="268" t="s">
        <v>2190</v>
      </c>
      <c r="J20167" s="336">
        <v>-1572</v>
      </c>
      <c r="K20167" s="83" t="str">
        <f>IFERROR(IFERROR(VLOOKUP(I20167,'DE-PARA'!B:D,3,0),VLOOKUP(I20167,'DE-PARA'!C:D,2,0)),"NÃO ENCONTRADO")</f>
        <v>Materiais</v>
      </c>
      <c r="L20167" s="50" t="str">
        <f>VLOOKUP(K20167,'Base -Receita-Despesa'!$B:$AS,1,FALSE)</f>
        <v>Materiais</v>
      </c>
    </row>
    <row r="20168" spans="1:12" x14ac:dyDescent="0.3">
      <c r="A20168" s="82" t="str">
        <f t="shared" si="630"/>
        <v>2020</v>
      </c>
      <c r="B20168" s="263" t="s">
        <v>2228</v>
      </c>
      <c r="C20168" s="264" t="s">
        <v>138</v>
      </c>
      <c r="D20168" s="74" t="str">
        <f t="shared" si="631"/>
        <v>out/2020</v>
      </c>
      <c r="E20168" s="334">
        <v>44117</v>
      </c>
      <c r="F20168" s="285">
        <v>94</v>
      </c>
      <c r="G20168" s="285" t="s">
        <v>2229</v>
      </c>
      <c r="H20168" s="268" t="s">
        <v>5115</v>
      </c>
      <c r="I20168" s="268" t="s">
        <v>118</v>
      </c>
      <c r="J20168" s="336">
        <v>-126621.37</v>
      </c>
      <c r="K20168" s="83" t="str">
        <f>IFERROR(IFERROR(VLOOKUP(I20168,'DE-PARA'!B:D,3,0),VLOOKUP(I20168,'DE-PARA'!C:D,2,0)),"NÃO ENCONTRADO")</f>
        <v>Serviços</v>
      </c>
      <c r="L20168" s="50" t="str">
        <f>VLOOKUP(K20168,'Base -Receita-Despesa'!$B:$AS,1,FALSE)</f>
        <v>Serviços</v>
      </c>
    </row>
    <row r="20169" spans="1:12" x14ac:dyDescent="0.3">
      <c r="A20169" s="82" t="str">
        <f t="shared" si="630"/>
        <v>2020</v>
      </c>
      <c r="B20169" s="263" t="s">
        <v>2228</v>
      </c>
      <c r="C20169" s="264" t="s">
        <v>138</v>
      </c>
      <c r="D20169" s="74" t="str">
        <f t="shared" si="631"/>
        <v>out/2020</v>
      </c>
      <c r="E20169" s="334">
        <v>44117</v>
      </c>
      <c r="F20169" s="285">
        <v>2363940</v>
      </c>
      <c r="G20169" s="285" t="s">
        <v>2229</v>
      </c>
      <c r="H20169" s="268" t="s">
        <v>5762</v>
      </c>
      <c r="I20169" s="268" t="s">
        <v>120</v>
      </c>
      <c r="J20169" s="336">
        <v>-16552.43</v>
      </c>
      <c r="K20169" s="83" t="str">
        <f>IFERROR(IFERROR(VLOOKUP(I20169,'DE-PARA'!B:D,3,0),VLOOKUP(I20169,'DE-PARA'!C:D,2,0)),"NÃO ENCONTRADO")</f>
        <v>Serviços</v>
      </c>
      <c r="L20169" s="50" t="str">
        <f>VLOOKUP(K20169,'Base -Receita-Despesa'!$B:$AS,1,FALSE)</f>
        <v>Serviços</v>
      </c>
    </row>
    <row r="20170" spans="1:12" x14ac:dyDescent="0.3">
      <c r="A20170" s="82" t="str">
        <f t="shared" si="630"/>
        <v>2020</v>
      </c>
      <c r="B20170" s="263" t="s">
        <v>2228</v>
      </c>
      <c r="C20170" s="264" t="s">
        <v>138</v>
      </c>
      <c r="D20170" s="74" t="str">
        <f t="shared" si="631"/>
        <v>out/2020</v>
      </c>
      <c r="E20170" s="334">
        <v>44117</v>
      </c>
      <c r="F20170" s="285">
        <v>1590</v>
      </c>
      <c r="G20170" s="285" t="s">
        <v>2229</v>
      </c>
      <c r="H20170" s="268" t="s">
        <v>5265</v>
      </c>
      <c r="I20170" s="268" t="s">
        <v>526</v>
      </c>
      <c r="J20170" s="336">
        <v>-22000</v>
      </c>
      <c r="K20170" s="83" t="str">
        <f>IFERROR(IFERROR(VLOOKUP(I20170,'DE-PARA'!B:D,3,0),VLOOKUP(I20170,'DE-PARA'!C:D,2,0)),"NÃO ENCONTRADO")</f>
        <v>Serviços</v>
      </c>
      <c r="L20170" s="50" t="str">
        <f>VLOOKUP(K20170,'Base -Receita-Despesa'!$B:$AS,1,FALSE)</f>
        <v>Serviços</v>
      </c>
    </row>
    <row r="20171" spans="1:12" x14ac:dyDescent="0.3">
      <c r="A20171" s="82" t="str">
        <f t="shared" si="630"/>
        <v>2020</v>
      </c>
      <c r="B20171" s="263" t="s">
        <v>2228</v>
      </c>
      <c r="C20171" s="264" t="s">
        <v>138</v>
      </c>
      <c r="D20171" s="74" t="str">
        <f t="shared" si="631"/>
        <v>out/2020</v>
      </c>
      <c r="E20171" s="334">
        <v>44117</v>
      </c>
      <c r="F20171" s="285">
        <v>2087</v>
      </c>
      <c r="G20171" s="285" t="s">
        <v>2229</v>
      </c>
      <c r="H20171" s="268" t="s">
        <v>5896</v>
      </c>
      <c r="I20171" s="268" t="s">
        <v>188</v>
      </c>
      <c r="J20171" s="336">
        <v>-23462.5</v>
      </c>
      <c r="K20171" s="83" t="str">
        <f>IFERROR(IFERROR(VLOOKUP(I20171,'DE-PARA'!B:D,3,0),VLOOKUP(I20171,'DE-PARA'!C:D,2,0)),"NÃO ENCONTRADO")</f>
        <v>Serviços</v>
      </c>
      <c r="L20171" s="50" t="str">
        <f>VLOOKUP(K20171,'Base -Receita-Despesa'!$B:$AS,1,FALSE)</f>
        <v>Serviços</v>
      </c>
    </row>
    <row r="20172" spans="1:12" x14ac:dyDescent="0.3">
      <c r="A20172" s="82" t="str">
        <f t="shared" si="630"/>
        <v>2020</v>
      </c>
      <c r="B20172" s="263" t="s">
        <v>2228</v>
      </c>
      <c r="C20172" s="264" t="s">
        <v>138</v>
      </c>
      <c r="D20172" s="74" t="str">
        <f t="shared" si="631"/>
        <v>out/2020</v>
      </c>
      <c r="E20172" s="334">
        <v>44117</v>
      </c>
      <c r="F20172" s="285">
        <v>2460</v>
      </c>
      <c r="G20172" s="285" t="s">
        <v>2229</v>
      </c>
      <c r="H20172" s="268" t="s">
        <v>5456</v>
      </c>
      <c r="I20172" s="268" t="s">
        <v>200</v>
      </c>
      <c r="J20172" s="336">
        <v>-17300</v>
      </c>
      <c r="K20172" s="83" t="str">
        <f>IFERROR(IFERROR(VLOOKUP(I20172,'DE-PARA'!B:D,3,0),VLOOKUP(I20172,'DE-PARA'!C:D,2,0)),"NÃO ENCONTRADO")</f>
        <v>Serviços</v>
      </c>
      <c r="L20172" s="50" t="str">
        <f>VLOOKUP(K20172,'Base -Receita-Despesa'!$B:$AS,1,FALSE)</f>
        <v>Serviços</v>
      </c>
    </row>
    <row r="20173" spans="1:12" x14ac:dyDescent="0.3">
      <c r="A20173" s="82" t="str">
        <f t="shared" si="630"/>
        <v>2020</v>
      </c>
      <c r="B20173" s="263" t="s">
        <v>2228</v>
      </c>
      <c r="C20173" s="264" t="s">
        <v>138</v>
      </c>
      <c r="D20173" s="74" t="str">
        <f t="shared" si="631"/>
        <v>out/2020</v>
      </c>
      <c r="E20173" s="334">
        <v>44117</v>
      </c>
      <c r="F20173" s="285">
        <v>2504</v>
      </c>
      <c r="G20173" s="285" t="s">
        <v>2229</v>
      </c>
      <c r="H20173" s="268" t="s">
        <v>5456</v>
      </c>
      <c r="I20173" s="268" t="s">
        <v>200</v>
      </c>
      <c r="J20173" s="336">
        <v>-9506</v>
      </c>
      <c r="K20173" s="83" t="str">
        <f>IFERROR(IFERROR(VLOOKUP(I20173,'DE-PARA'!B:D,3,0),VLOOKUP(I20173,'DE-PARA'!C:D,2,0)),"NÃO ENCONTRADO")</f>
        <v>Serviços</v>
      </c>
      <c r="L20173" s="50" t="str">
        <f>VLOOKUP(K20173,'Base -Receita-Despesa'!$B:$AS,1,FALSE)</f>
        <v>Serviços</v>
      </c>
    </row>
    <row r="20174" spans="1:12" x14ac:dyDescent="0.3">
      <c r="A20174" s="82" t="str">
        <f t="shared" si="630"/>
        <v>2020</v>
      </c>
      <c r="B20174" s="263" t="s">
        <v>2228</v>
      </c>
      <c r="C20174" s="264" t="s">
        <v>138</v>
      </c>
      <c r="D20174" s="74" t="str">
        <f t="shared" si="631"/>
        <v>out/2020</v>
      </c>
      <c r="E20174" s="334">
        <v>44117</v>
      </c>
      <c r="F20174" s="285" t="s">
        <v>437</v>
      </c>
      <c r="G20174" s="285" t="s">
        <v>2229</v>
      </c>
      <c r="H20174" s="268" t="s">
        <v>2362</v>
      </c>
      <c r="I20174" s="268" t="s">
        <v>439</v>
      </c>
      <c r="J20174" s="336">
        <v>-1045</v>
      </c>
      <c r="K20174" s="83" t="str">
        <f>IFERROR(IFERROR(VLOOKUP(I20174,'DE-PARA'!B:D,3,0),VLOOKUP(I20174,'DE-PARA'!C:D,2,0)),"NÃO ENCONTRADO")</f>
        <v>Aluguéis</v>
      </c>
      <c r="L20174" s="50" t="str">
        <f>VLOOKUP(K20174,'Base -Receita-Despesa'!$B:$AS,1,FALSE)</f>
        <v>Aluguéis</v>
      </c>
    </row>
    <row r="20175" spans="1:12" x14ac:dyDescent="0.3">
      <c r="A20175" s="82" t="str">
        <f t="shared" si="630"/>
        <v>2020</v>
      </c>
      <c r="B20175" s="263" t="s">
        <v>2228</v>
      </c>
      <c r="C20175" s="264" t="s">
        <v>138</v>
      </c>
      <c r="D20175" s="74" t="str">
        <f t="shared" si="631"/>
        <v>out/2020</v>
      </c>
      <c r="E20175" s="334">
        <v>44117</v>
      </c>
      <c r="F20175" s="285">
        <v>1090</v>
      </c>
      <c r="G20175" s="285" t="s">
        <v>2229</v>
      </c>
      <c r="H20175" s="268" t="s">
        <v>4393</v>
      </c>
      <c r="I20175" s="268" t="s">
        <v>116</v>
      </c>
      <c r="J20175" s="336">
        <v>-5435.85</v>
      </c>
      <c r="K20175" s="83" t="str">
        <f>IFERROR(IFERROR(VLOOKUP(I20175,'DE-PARA'!B:D,3,0),VLOOKUP(I20175,'DE-PARA'!C:D,2,0)),"NÃO ENCONTRADO")</f>
        <v>Serviços</v>
      </c>
      <c r="L20175" s="50" t="str">
        <f>VLOOKUP(K20175,'Base -Receita-Despesa'!$B:$AS,1,FALSE)</f>
        <v>Serviços</v>
      </c>
    </row>
    <row r="20176" spans="1:12" x14ac:dyDescent="0.3">
      <c r="A20176" s="82" t="str">
        <f t="shared" si="630"/>
        <v>2020</v>
      </c>
      <c r="B20176" s="263" t="s">
        <v>2228</v>
      </c>
      <c r="C20176" s="264" t="s">
        <v>138</v>
      </c>
      <c r="D20176" s="74" t="str">
        <f t="shared" si="631"/>
        <v>out/2020</v>
      </c>
      <c r="E20176" s="334">
        <v>44117</v>
      </c>
      <c r="F20176" s="285">
        <v>1091</v>
      </c>
      <c r="G20176" s="285" t="s">
        <v>2229</v>
      </c>
      <c r="H20176" s="268" t="s">
        <v>4393</v>
      </c>
      <c r="I20176" s="268" t="s">
        <v>116</v>
      </c>
      <c r="J20176" s="336">
        <v>-9585.5400000000009</v>
      </c>
      <c r="K20176" s="83" t="str">
        <f>IFERROR(IFERROR(VLOOKUP(I20176,'DE-PARA'!B:D,3,0),VLOOKUP(I20176,'DE-PARA'!C:D,2,0)),"NÃO ENCONTRADO")</f>
        <v>Serviços</v>
      </c>
      <c r="L20176" s="50" t="str">
        <f>VLOOKUP(K20176,'Base -Receita-Despesa'!$B:$AS,1,FALSE)</f>
        <v>Serviços</v>
      </c>
    </row>
    <row r="20177" spans="1:12" x14ac:dyDescent="0.3">
      <c r="A20177" s="82" t="str">
        <f t="shared" si="630"/>
        <v>2020</v>
      </c>
      <c r="B20177" s="263" t="s">
        <v>2228</v>
      </c>
      <c r="C20177" s="264" t="s">
        <v>138</v>
      </c>
      <c r="D20177" s="74" t="str">
        <f t="shared" si="631"/>
        <v>out/2020</v>
      </c>
      <c r="E20177" s="334">
        <v>44117</v>
      </c>
      <c r="F20177" s="285">
        <v>49080</v>
      </c>
      <c r="G20177" s="285" t="s">
        <v>2229</v>
      </c>
      <c r="H20177" s="268" t="s">
        <v>5054</v>
      </c>
      <c r="I20177" s="268" t="s">
        <v>540</v>
      </c>
      <c r="J20177" s="337">
        <v>-90</v>
      </c>
      <c r="K20177" s="83" t="str">
        <f>IFERROR(IFERROR(VLOOKUP(I20177,'DE-PARA'!B:D,3,0),VLOOKUP(I20177,'DE-PARA'!C:D,2,0)),"NÃO ENCONTRADO")</f>
        <v>Tributos, Taxas e Contribuições</v>
      </c>
      <c r="L20177" s="50" t="str">
        <f>VLOOKUP(K20177,'Base -Receita-Despesa'!$B:$AS,1,FALSE)</f>
        <v>Tributos, Taxas e Contribuições</v>
      </c>
    </row>
    <row r="20178" spans="1:12" x14ac:dyDescent="0.3">
      <c r="A20178" s="82" t="str">
        <f t="shared" si="630"/>
        <v>2020</v>
      </c>
      <c r="B20178" s="263" t="s">
        <v>2228</v>
      </c>
      <c r="C20178" s="264" t="s">
        <v>138</v>
      </c>
      <c r="D20178" s="74" t="str">
        <f t="shared" si="631"/>
        <v>out/2020</v>
      </c>
      <c r="E20178" s="334">
        <v>44117</v>
      </c>
      <c r="F20178" s="285">
        <v>48863</v>
      </c>
      <c r="G20178" s="285" t="s">
        <v>2229</v>
      </c>
      <c r="H20178" s="268" t="s">
        <v>5054</v>
      </c>
      <c r="I20178" s="268" t="s">
        <v>540</v>
      </c>
      <c r="J20178" s="337">
        <v>-90</v>
      </c>
      <c r="K20178" s="83" t="str">
        <f>IFERROR(IFERROR(VLOOKUP(I20178,'DE-PARA'!B:D,3,0),VLOOKUP(I20178,'DE-PARA'!C:D,2,0)),"NÃO ENCONTRADO")</f>
        <v>Tributos, Taxas e Contribuições</v>
      </c>
      <c r="L20178" s="50" t="str">
        <f>VLOOKUP(K20178,'Base -Receita-Despesa'!$B:$AS,1,FALSE)</f>
        <v>Tributos, Taxas e Contribuições</v>
      </c>
    </row>
    <row r="20179" spans="1:12" x14ac:dyDescent="0.3">
      <c r="A20179" s="82" t="str">
        <f t="shared" si="630"/>
        <v>2020</v>
      </c>
      <c r="B20179" s="263" t="s">
        <v>2228</v>
      </c>
      <c r="C20179" s="264" t="s">
        <v>138</v>
      </c>
      <c r="D20179" s="74" t="str">
        <f t="shared" si="631"/>
        <v>out/2020</v>
      </c>
      <c r="E20179" s="334">
        <v>44117</v>
      </c>
      <c r="F20179" s="285">
        <v>49337</v>
      </c>
      <c r="G20179" s="285" t="s">
        <v>2229</v>
      </c>
      <c r="H20179" s="268" t="s">
        <v>5054</v>
      </c>
      <c r="I20179" s="268" t="s">
        <v>540</v>
      </c>
      <c r="J20179" s="337">
        <v>-90</v>
      </c>
      <c r="K20179" s="83" t="str">
        <f>IFERROR(IFERROR(VLOOKUP(I20179,'DE-PARA'!B:D,3,0),VLOOKUP(I20179,'DE-PARA'!C:D,2,0)),"NÃO ENCONTRADO")</f>
        <v>Tributos, Taxas e Contribuições</v>
      </c>
      <c r="L20179" s="50" t="str">
        <f>VLOOKUP(K20179,'Base -Receita-Despesa'!$B:$AS,1,FALSE)</f>
        <v>Tributos, Taxas e Contribuições</v>
      </c>
    </row>
    <row r="20180" spans="1:12" x14ac:dyDescent="0.3">
      <c r="A20180" s="82" t="str">
        <f t="shared" si="630"/>
        <v>2020</v>
      </c>
      <c r="B20180" s="263" t="s">
        <v>2228</v>
      </c>
      <c r="C20180" s="264" t="s">
        <v>138</v>
      </c>
      <c r="D20180" s="74" t="str">
        <f t="shared" si="631"/>
        <v>out/2020</v>
      </c>
      <c r="E20180" s="334">
        <v>44117</v>
      </c>
      <c r="F20180" s="285" t="s">
        <v>1261</v>
      </c>
      <c r="G20180" s="285" t="s">
        <v>2229</v>
      </c>
      <c r="H20180" s="268" t="s">
        <v>879</v>
      </c>
      <c r="I20180" s="268" t="s">
        <v>135</v>
      </c>
      <c r="J20180" s="337">
        <v>-10</v>
      </c>
      <c r="K20180" s="83" t="str">
        <f>IFERROR(IFERROR(VLOOKUP(I20180,'DE-PARA'!B:D,3,0),VLOOKUP(I20180,'DE-PARA'!C:D,2,0)),"NÃO ENCONTRADO")</f>
        <v>Outras Saídas</v>
      </c>
      <c r="L20180" s="50" t="str">
        <f>VLOOKUP(K20180,'Base -Receita-Despesa'!$B:$AS,1,FALSE)</f>
        <v>Outras Saídas</v>
      </c>
    </row>
    <row r="20181" spans="1:12" x14ac:dyDescent="0.3">
      <c r="A20181" s="82" t="str">
        <f t="shared" si="630"/>
        <v>2020</v>
      </c>
      <c r="B20181" s="263" t="s">
        <v>2228</v>
      </c>
      <c r="C20181" s="264" t="s">
        <v>138</v>
      </c>
      <c r="D20181" s="74" t="str">
        <f t="shared" si="631"/>
        <v>out/2020</v>
      </c>
      <c r="E20181" s="334">
        <v>44117</v>
      </c>
      <c r="F20181" s="285" t="s">
        <v>1261</v>
      </c>
      <c r="G20181" s="285" t="s">
        <v>2229</v>
      </c>
      <c r="H20181" s="268" t="s">
        <v>879</v>
      </c>
      <c r="I20181" s="268" t="s">
        <v>135</v>
      </c>
      <c r="J20181" s="337">
        <v>-10</v>
      </c>
      <c r="K20181" s="83" t="str">
        <f>IFERROR(IFERROR(VLOOKUP(I20181,'DE-PARA'!B:D,3,0),VLOOKUP(I20181,'DE-PARA'!C:D,2,0)),"NÃO ENCONTRADO")</f>
        <v>Outras Saídas</v>
      </c>
      <c r="L20181" s="50" t="str">
        <f>VLOOKUP(K20181,'Base -Receita-Despesa'!$B:$AS,1,FALSE)</f>
        <v>Outras Saídas</v>
      </c>
    </row>
    <row r="20182" spans="1:12" x14ac:dyDescent="0.3">
      <c r="A20182" s="82" t="str">
        <f t="shared" si="630"/>
        <v>2020</v>
      </c>
      <c r="B20182" s="263" t="s">
        <v>2228</v>
      </c>
      <c r="C20182" s="264" t="s">
        <v>138</v>
      </c>
      <c r="D20182" s="74" t="str">
        <f t="shared" si="631"/>
        <v>out/2020</v>
      </c>
      <c r="E20182" s="334">
        <v>44117</v>
      </c>
      <c r="F20182" s="285" t="s">
        <v>1261</v>
      </c>
      <c r="G20182" s="285" t="s">
        <v>2229</v>
      </c>
      <c r="H20182" s="268" t="s">
        <v>879</v>
      </c>
      <c r="I20182" s="268" t="s">
        <v>135</v>
      </c>
      <c r="J20182" s="337">
        <v>-10</v>
      </c>
      <c r="K20182" s="83" t="str">
        <f>IFERROR(IFERROR(VLOOKUP(I20182,'DE-PARA'!B:D,3,0),VLOOKUP(I20182,'DE-PARA'!C:D,2,0)),"NÃO ENCONTRADO")</f>
        <v>Outras Saídas</v>
      </c>
      <c r="L20182" s="50" t="str">
        <f>VLOOKUP(K20182,'Base -Receita-Despesa'!$B:$AS,1,FALSE)</f>
        <v>Outras Saídas</v>
      </c>
    </row>
    <row r="20183" spans="1:12" x14ac:dyDescent="0.3">
      <c r="A20183" s="82" t="str">
        <f t="shared" si="630"/>
        <v>2020</v>
      </c>
      <c r="B20183" s="263" t="s">
        <v>2228</v>
      </c>
      <c r="C20183" s="264" t="s">
        <v>138</v>
      </c>
      <c r="D20183" s="74" t="str">
        <f t="shared" si="631"/>
        <v>out/2020</v>
      </c>
      <c r="E20183" s="334">
        <v>44117</v>
      </c>
      <c r="F20183" s="285" t="s">
        <v>1261</v>
      </c>
      <c r="G20183" s="285" t="s">
        <v>2229</v>
      </c>
      <c r="H20183" s="268" t="s">
        <v>879</v>
      </c>
      <c r="I20183" s="268" t="s">
        <v>135</v>
      </c>
      <c r="J20183" s="337">
        <v>-10</v>
      </c>
      <c r="K20183" s="83" t="str">
        <f>IFERROR(IFERROR(VLOOKUP(I20183,'DE-PARA'!B:D,3,0),VLOOKUP(I20183,'DE-PARA'!C:D,2,0)),"NÃO ENCONTRADO")</f>
        <v>Outras Saídas</v>
      </c>
      <c r="L20183" s="50" t="str">
        <f>VLOOKUP(K20183,'Base -Receita-Despesa'!$B:$AS,1,FALSE)</f>
        <v>Outras Saídas</v>
      </c>
    </row>
    <row r="20184" spans="1:12" x14ac:dyDescent="0.3">
      <c r="A20184" s="82" t="str">
        <f t="shared" si="630"/>
        <v>2020</v>
      </c>
      <c r="B20184" s="263" t="s">
        <v>2228</v>
      </c>
      <c r="C20184" s="264" t="s">
        <v>138</v>
      </c>
      <c r="D20184" s="74" t="str">
        <f t="shared" si="631"/>
        <v>out/2020</v>
      </c>
      <c r="E20184" s="334">
        <v>44117</v>
      </c>
      <c r="F20184" s="285" t="s">
        <v>1261</v>
      </c>
      <c r="G20184" s="285" t="s">
        <v>2229</v>
      </c>
      <c r="H20184" s="268" t="s">
        <v>879</v>
      </c>
      <c r="I20184" s="268" t="s">
        <v>135</v>
      </c>
      <c r="J20184" s="337">
        <v>-10</v>
      </c>
      <c r="K20184" s="83" t="str">
        <f>IFERROR(IFERROR(VLOOKUP(I20184,'DE-PARA'!B:D,3,0),VLOOKUP(I20184,'DE-PARA'!C:D,2,0)),"NÃO ENCONTRADO")</f>
        <v>Outras Saídas</v>
      </c>
      <c r="L20184" s="50" t="str">
        <f>VLOOKUP(K20184,'Base -Receita-Despesa'!$B:$AS,1,FALSE)</f>
        <v>Outras Saídas</v>
      </c>
    </row>
    <row r="20185" spans="1:12" x14ac:dyDescent="0.3">
      <c r="A20185" s="82" t="str">
        <f t="shared" si="630"/>
        <v>2020</v>
      </c>
      <c r="B20185" s="263" t="s">
        <v>2228</v>
      </c>
      <c r="C20185" s="264" t="s">
        <v>138</v>
      </c>
      <c r="D20185" s="74" t="str">
        <f t="shared" si="631"/>
        <v>out/2020</v>
      </c>
      <c r="E20185" s="334">
        <v>44117</v>
      </c>
      <c r="F20185" s="285" t="s">
        <v>1261</v>
      </c>
      <c r="G20185" s="285" t="s">
        <v>2229</v>
      </c>
      <c r="H20185" s="268" t="s">
        <v>879</v>
      </c>
      <c r="I20185" s="268" t="s">
        <v>135</v>
      </c>
      <c r="J20185" s="337">
        <v>-10</v>
      </c>
      <c r="K20185" s="83" t="str">
        <f>IFERROR(IFERROR(VLOOKUP(I20185,'DE-PARA'!B:D,3,0),VLOOKUP(I20185,'DE-PARA'!C:D,2,0)),"NÃO ENCONTRADO")</f>
        <v>Outras Saídas</v>
      </c>
      <c r="L20185" s="50" t="str">
        <f>VLOOKUP(K20185,'Base -Receita-Despesa'!$B:$AS,1,FALSE)</f>
        <v>Outras Saídas</v>
      </c>
    </row>
    <row r="20186" spans="1:12" x14ac:dyDescent="0.3">
      <c r="A20186" s="82" t="str">
        <f t="shared" si="630"/>
        <v>2020</v>
      </c>
      <c r="B20186" s="263" t="s">
        <v>2228</v>
      </c>
      <c r="C20186" s="264" t="s">
        <v>138</v>
      </c>
      <c r="D20186" s="74" t="str">
        <f t="shared" si="631"/>
        <v>out/2020</v>
      </c>
      <c r="E20186" s="334">
        <v>44117</v>
      </c>
      <c r="F20186" s="285" t="s">
        <v>1261</v>
      </c>
      <c r="G20186" s="285" t="s">
        <v>2229</v>
      </c>
      <c r="H20186" s="268" t="s">
        <v>262</v>
      </c>
      <c r="I20186" s="268" t="s">
        <v>135</v>
      </c>
      <c r="J20186" s="337">
        <v>-22.14</v>
      </c>
      <c r="K20186" s="83" t="str">
        <f>IFERROR(IFERROR(VLOOKUP(I20186,'DE-PARA'!B:D,3,0),VLOOKUP(I20186,'DE-PARA'!C:D,2,0)),"NÃO ENCONTRADO")</f>
        <v>Outras Saídas</v>
      </c>
      <c r="L20186" s="50" t="str">
        <f>VLOOKUP(K20186,'Base -Receita-Despesa'!$B:$AS,1,FALSE)</f>
        <v>Outras Saídas</v>
      </c>
    </row>
    <row r="20187" spans="1:12" x14ac:dyDescent="0.3">
      <c r="A20187" s="82" t="str">
        <f t="shared" si="630"/>
        <v>2020</v>
      </c>
      <c r="B20187" s="263" t="s">
        <v>2228</v>
      </c>
      <c r="C20187" s="264" t="s">
        <v>138</v>
      </c>
      <c r="D20187" s="74" t="str">
        <f t="shared" si="631"/>
        <v>out/2020</v>
      </c>
      <c r="E20187" s="334">
        <v>44118</v>
      </c>
      <c r="F20187" s="285" t="s">
        <v>4412</v>
      </c>
      <c r="G20187" s="285" t="s">
        <v>2229</v>
      </c>
      <c r="H20187" s="268" t="s">
        <v>5947</v>
      </c>
      <c r="I20187" s="268" t="s">
        <v>130</v>
      </c>
      <c r="J20187" s="337">
        <v>-75.180000000000007</v>
      </c>
      <c r="K20187" s="83" t="str">
        <f>IFERROR(IFERROR(VLOOKUP(I20187,'DE-PARA'!B:D,3,0),VLOOKUP(I20187,'DE-PARA'!C:D,2,0)),"NÃO ENCONTRADO")</f>
        <v>Rescisões Trabalhistas</v>
      </c>
      <c r="L20187" s="50" t="str">
        <f>VLOOKUP(K20187,'Base -Receita-Despesa'!$B:$AS,1,FALSE)</f>
        <v>Rescisões Trabalhistas</v>
      </c>
    </row>
    <row r="20188" spans="1:12" x14ac:dyDescent="0.3">
      <c r="A20188" s="82" t="str">
        <f t="shared" si="630"/>
        <v>2020</v>
      </c>
      <c r="B20188" s="263" t="s">
        <v>2228</v>
      </c>
      <c r="C20188" s="264" t="s">
        <v>138</v>
      </c>
      <c r="D20188" s="74" t="str">
        <f t="shared" si="631"/>
        <v>out/2020</v>
      </c>
      <c r="E20188" s="334">
        <v>44118</v>
      </c>
      <c r="F20188" s="285" t="s">
        <v>4412</v>
      </c>
      <c r="G20188" s="285" t="s">
        <v>2229</v>
      </c>
      <c r="H20188" s="268" t="s">
        <v>5958</v>
      </c>
      <c r="I20188" s="268" t="s">
        <v>130</v>
      </c>
      <c r="J20188" s="336">
        <v>-1159.43</v>
      </c>
      <c r="K20188" s="83" t="str">
        <f>IFERROR(IFERROR(VLOOKUP(I20188,'DE-PARA'!B:D,3,0),VLOOKUP(I20188,'DE-PARA'!C:D,2,0)),"NÃO ENCONTRADO")</f>
        <v>Rescisões Trabalhistas</v>
      </c>
      <c r="L20188" s="50" t="str">
        <f>VLOOKUP(K20188,'Base -Receita-Despesa'!$B:$AS,1,FALSE)</f>
        <v>Rescisões Trabalhistas</v>
      </c>
    </row>
    <row r="20189" spans="1:12" x14ac:dyDescent="0.3">
      <c r="A20189" s="82" t="str">
        <f t="shared" si="630"/>
        <v>2020</v>
      </c>
      <c r="B20189" s="263" t="s">
        <v>2228</v>
      </c>
      <c r="C20189" s="264" t="s">
        <v>138</v>
      </c>
      <c r="D20189" s="74" t="str">
        <f t="shared" si="631"/>
        <v>out/2020</v>
      </c>
      <c r="E20189" s="334">
        <v>44118</v>
      </c>
      <c r="F20189" s="285">
        <v>38390</v>
      </c>
      <c r="G20189" s="285" t="s">
        <v>2229</v>
      </c>
      <c r="H20189" s="268" t="s">
        <v>5273</v>
      </c>
      <c r="I20189" s="268" t="s">
        <v>2181</v>
      </c>
      <c r="J20189" s="336">
        <v>-3760</v>
      </c>
      <c r="K20189" s="83" t="str">
        <f>IFERROR(IFERROR(VLOOKUP(I20189,'DE-PARA'!B:D,3,0),VLOOKUP(I20189,'DE-PARA'!C:D,2,0)),"NÃO ENCONTRADO")</f>
        <v>Materiais</v>
      </c>
      <c r="L20189" s="50" t="str">
        <f>VLOOKUP(K20189,'Base -Receita-Despesa'!$B:$AS,1,FALSE)</f>
        <v>Materiais</v>
      </c>
    </row>
    <row r="20190" spans="1:12" x14ac:dyDescent="0.3">
      <c r="A20190" s="82" t="str">
        <f t="shared" si="630"/>
        <v>2020</v>
      </c>
      <c r="B20190" s="263" t="s">
        <v>2228</v>
      </c>
      <c r="C20190" s="264" t="s">
        <v>138</v>
      </c>
      <c r="D20190" s="74" t="str">
        <f t="shared" si="631"/>
        <v>out/2020</v>
      </c>
      <c r="E20190" s="334">
        <v>44118</v>
      </c>
      <c r="F20190" s="285">
        <v>38393</v>
      </c>
      <c r="G20190" s="285" t="s">
        <v>2229</v>
      </c>
      <c r="H20190" s="268" t="s">
        <v>5273</v>
      </c>
      <c r="I20190" s="268" t="s">
        <v>2181</v>
      </c>
      <c r="J20190" s="336">
        <v>-5999.44</v>
      </c>
      <c r="K20190" s="83" t="str">
        <f>IFERROR(IFERROR(VLOOKUP(I20190,'DE-PARA'!B:D,3,0),VLOOKUP(I20190,'DE-PARA'!C:D,2,0)),"NÃO ENCONTRADO")</f>
        <v>Materiais</v>
      </c>
      <c r="L20190" s="50" t="str">
        <f>VLOOKUP(K20190,'Base -Receita-Despesa'!$B:$AS,1,FALSE)</f>
        <v>Materiais</v>
      </c>
    </row>
    <row r="20191" spans="1:12" x14ac:dyDescent="0.3">
      <c r="A20191" s="82" t="str">
        <f t="shared" si="630"/>
        <v>2020</v>
      </c>
      <c r="B20191" s="263" t="s">
        <v>2228</v>
      </c>
      <c r="C20191" s="264" t="s">
        <v>138</v>
      </c>
      <c r="D20191" s="74" t="str">
        <f t="shared" si="631"/>
        <v>out/2020</v>
      </c>
      <c r="E20191" s="334">
        <v>44118</v>
      </c>
      <c r="F20191" s="285">
        <v>15192</v>
      </c>
      <c r="G20191" s="285" t="s">
        <v>2229</v>
      </c>
      <c r="H20191" s="268" t="s">
        <v>2299</v>
      </c>
      <c r="I20191" s="268" t="s">
        <v>2182</v>
      </c>
      <c r="J20191" s="336">
        <v>-1339</v>
      </c>
      <c r="K20191" s="83" t="str">
        <f>IFERROR(IFERROR(VLOOKUP(I20191,'DE-PARA'!B:D,3,0),VLOOKUP(I20191,'DE-PARA'!C:D,2,0)),"NÃO ENCONTRADO")</f>
        <v>Materiais</v>
      </c>
      <c r="L20191" s="50" t="str">
        <f>VLOOKUP(K20191,'Base -Receita-Despesa'!$B:$AS,1,FALSE)</f>
        <v>Materiais</v>
      </c>
    </row>
    <row r="20192" spans="1:12" x14ac:dyDescent="0.3">
      <c r="A20192" s="82" t="str">
        <f t="shared" si="630"/>
        <v>2020</v>
      </c>
      <c r="B20192" s="263" t="s">
        <v>2228</v>
      </c>
      <c r="C20192" s="264" t="s">
        <v>138</v>
      </c>
      <c r="D20192" s="74" t="str">
        <f t="shared" si="631"/>
        <v>out/2020</v>
      </c>
      <c r="E20192" s="334">
        <v>44118</v>
      </c>
      <c r="F20192" s="285">
        <v>567751</v>
      </c>
      <c r="G20192" s="285" t="s">
        <v>2229</v>
      </c>
      <c r="H20192" s="268" t="s">
        <v>5959</v>
      </c>
      <c r="I20192" s="268" t="s">
        <v>2182</v>
      </c>
      <c r="J20192" s="336">
        <v>-14823.72</v>
      </c>
      <c r="K20192" s="83" t="str">
        <f>IFERROR(IFERROR(VLOOKUP(I20192,'DE-PARA'!B:D,3,0),VLOOKUP(I20192,'DE-PARA'!C:D,2,0)),"NÃO ENCONTRADO")</f>
        <v>Materiais</v>
      </c>
      <c r="L20192" s="50" t="str">
        <f>VLOOKUP(K20192,'Base -Receita-Despesa'!$B:$AS,1,FALSE)</f>
        <v>Materiais</v>
      </c>
    </row>
    <row r="20193" spans="1:12" x14ac:dyDescent="0.3">
      <c r="A20193" s="82" t="str">
        <f t="shared" si="630"/>
        <v>2020</v>
      </c>
      <c r="B20193" s="263" t="s">
        <v>2228</v>
      </c>
      <c r="C20193" s="264" t="s">
        <v>138</v>
      </c>
      <c r="D20193" s="74" t="str">
        <f t="shared" si="631"/>
        <v>out/2020</v>
      </c>
      <c r="E20193" s="334">
        <v>44118</v>
      </c>
      <c r="F20193" s="285">
        <v>682</v>
      </c>
      <c r="G20193" s="285" t="s">
        <v>2229</v>
      </c>
      <c r="H20193" s="268" t="s">
        <v>5960</v>
      </c>
      <c r="I20193" s="268" t="s">
        <v>2182</v>
      </c>
      <c r="J20193" s="336">
        <v>-7188</v>
      </c>
      <c r="K20193" s="83" t="str">
        <f>IFERROR(IFERROR(VLOOKUP(I20193,'DE-PARA'!B:D,3,0),VLOOKUP(I20193,'DE-PARA'!C:D,2,0)),"NÃO ENCONTRADO")</f>
        <v>Materiais</v>
      </c>
      <c r="L20193" s="50" t="str">
        <f>VLOOKUP(K20193,'Base -Receita-Despesa'!$B:$AS,1,FALSE)</f>
        <v>Materiais</v>
      </c>
    </row>
    <row r="20194" spans="1:12" x14ac:dyDescent="0.3">
      <c r="A20194" s="82" t="str">
        <f t="shared" si="630"/>
        <v>2020</v>
      </c>
      <c r="B20194" s="263" t="s">
        <v>2228</v>
      </c>
      <c r="C20194" s="264" t="s">
        <v>138</v>
      </c>
      <c r="D20194" s="74" t="str">
        <f t="shared" si="631"/>
        <v>out/2020</v>
      </c>
      <c r="E20194" s="334">
        <v>44118</v>
      </c>
      <c r="F20194" s="285">
        <v>131525</v>
      </c>
      <c r="G20194" s="285" t="s">
        <v>2229</v>
      </c>
      <c r="H20194" s="268" t="s">
        <v>528</v>
      </c>
      <c r="I20194" s="268" t="s">
        <v>2182</v>
      </c>
      <c r="J20194" s="337">
        <v>-140</v>
      </c>
      <c r="K20194" s="83" t="str">
        <f>IFERROR(IFERROR(VLOOKUP(I20194,'DE-PARA'!B:D,3,0),VLOOKUP(I20194,'DE-PARA'!C:D,2,0)),"NÃO ENCONTRADO")</f>
        <v>Materiais</v>
      </c>
      <c r="L20194" s="50" t="str">
        <f>VLOOKUP(K20194,'Base -Receita-Despesa'!$B:$AS,1,FALSE)</f>
        <v>Materiais</v>
      </c>
    </row>
    <row r="20195" spans="1:12" x14ac:dyDescent="0.3">
      <c r="A20195" s="82" t="str">
        <f t="shared" si="630"/>
        <v>2020</v>
      </c>
      <c r="B20195" s="263" t="s">
        <v>2228</v>
      </c>
      <c r="C20195" s="264" t="s">
        <v>138</v>
      </c>
      <c r="D20195" s="74" t="str">
        <f t="shared" si="631"/>
        <v>out/2020</v>
      </c>
      <c r="E20195" s="334">
        <v>44118</v>
      </c>
      <c r="F20195" s="285">
        <v>131514</v>
      </c>
      <c r="G20195" s="285" t="s">
        <v>2229</v>
      </c>
      <c r="H20195" s="268" t="s">
        <v>528</v>
      </c>
      <c r="I20195" s="268" t="s">
        <v>2182</v>
      </c>
      <c r="J20195" s="336">
        <v>-1625</v>
      </c>
      <c r="K20195" s="83" t="str">
        <f>IFERROR(IFERROR(VLOOKUP(I20195,'DE-PARA'!B:D,3,0),VLOOKUP(I20195,'DE-PARA'!C:D,2,0)),"NÃO ENCONTRADO")</f>
        <v>Materiais</v>
      </c>
      <c r="L20195" s="50" t="str">
        <f>VLOOKUP(K20195,'Base -Receita-Despesa'!$B:$AS,1,FALSE)</f>
        <v>Materiais</v>
      </c>
    </row>
    <row r="20196" spans="1:12" x14ac:dyDescent="0.3">
      <c r="A20196" s="82" t="str">
        <f t="shared" si="630"/>
        <v>2020</v>
      </c>
      <c r="B20196" s="263" t="s">
        <v>2228</v>
      </c>
      <c r="C20196" s="264" t="s">
        <v>138</v>
      </c>
      <c r="D20196" s="74" t="str">
        <f t="shared" si="631"/>
        <v>out/2020</v>
      </c>
      <c r="E20196" s="334">
        <v>44118</v>
      </c>
      <c r="F20196" s="285">
        <v>109777</v>
      </c>
      <c r="G20196" s="285" t="s">
        <v>2229</v>
      </c>
      <c r="H20196" s="268" t="s">
        <v>3820</v>
      </c>
      <c r="I20196" s="268" t="s">
        <v>2181</v>
      </c>
      <c r="J20196" s="336">
        <v>-1559</v>
      </c>
      <c r="K20196" s="83" t="str">
        <f>IFERROR(IFERROR(VLOOKUP(I20196,'DE-PARA'!B:D,3,0),VLOOKUP(I20196,'DE-PARA'!C:D,2,0)),"NÃO ENCONTRADO")</f>
        <v>Materiais</v>
      </c>
      <c r="L20196" s="50" t="str">
        <f>VLOOKUP(K20196,'Base -Receita-Despesa'!$B:$AS,1,FALSE)</f>
        <v>Materiais</v>
      </c>
    </row>
    <row r="20197" spans="1:12" x14ac:dyDescent="0.3">
      <c r="A20197" s="82" t="str">
        <f t="shared" si="630"/>
        <v>2020</v>
      </c>
      <c r="B20197" s="263" t="s">
        <v>2228</v>
      </c>
      <c r="C20197" s="264" t="s">
        <v>138</v>
      </c>
      <c r="D20197" s="74" t="str">
        <f t="shared" si="631"/>
        <v>out/2020</v>
      </c>
      <c r="E20197" s="334">
        <v>44118</v>
      </c>
      <c r="F20197" s="285">
        <v>1833</v>
      </c>
      <c r="G20197" s="285" t="s">
        <v>2229</v>
      </c>
      <c r="H20197" s="268" t="s">
        <v>5961</v>
      </c>
      <c r="I20197" s="268" t="s">
        <v>2182</v>
      </c>
      <c r="J20197" s="337">
        <v>-244.1</v>
      </c>
      <c r="K20197" s="83" t="str">
        <f>IFERROR(IFERROR(VLOOKUP(I20197,'DE-PARA'!B:D,3,0),VLOOKUP(I20197,'DE-PARA'!C:D,2,0)),"NÃO ENCONTRADO")</f>
        <v>Materiais</v>
      </c>
      <c r="L20197" s="50" t="str">
        <f>VLOOKUP(K20197,'Base -Receita-Despesa'!$B:$AS,1,FALSE)</f>
        <v>Materiais</v>
      </c>
    </row>
    <row r="20198" spans="1:12" x14ac:dyDescent="0.3">
      <c r="A20198" s="82" t="str">
        <f t="shared" si="630"/>
        <v>2020</v>
      </c>
      <c r="B20198" s="263" t="s">
        <v>2228</v>
      </c>
      <c r="C20198" s="264" t="s">
        <v>138</v>
      </c>
      <c r="D20198" s="74" t="str">
        <f t="shared" si="631"/>
        <v>out/2020</v>
      </c>
      <c r="E20198" s="334">
        <v>44118</v>
      </c>
      <c r="F20198" s="285">
        <v>1345676</v>
      </c>
      <c r="G20198" s="285" t="s">
        <v>2229</v>
      </c>
      <c r="H20198" s="268" t="s">
        <v>339</v>
      </c>
      <c r="I20198" s="268" t="s">
        <v>2181</v>
      </c>
      <c r="J20198" s="336">
        <v>-3070.2</v>
      </c>
      <c r="K20198" s="83" t="str">
        <f>IFERROR(IFERROR(VLOOKUP(I20198,'DE-PARA'!B:D,3,0),VLOOKUP(I20198,'DE-PARA'!C:D,2,0)),"NÃO ENCONTRADO")</f>
        <v>Materiais</v>
      </c>
      <c r="L20198" s="50" t="str">
        <f>VLOOKUP(K20198,'Base -Receita-Despesa'!$B:$AS,1,FALSE)</f>
        <v>Materiais</v>
      </c>
    </row>
    <row r="20199" spans="1:12" x14ac:dyDescent="0.3">
      <c r="A20199" s="82" t="str">
        <f t="shared" si="630"/>
        <v>2020</v>
      </c>
      <c r="B20199" s="263" t="s">
        <v>2228</v>
      </c>
      <c r="C20199" s="264" t="s">
        <v>138</v>
      </c>
      <c r="D20199" s="74" t="str">
        <f t="shared" si="631"/>
        <v>out/2020</v>
      </c>
      <c r="E20199" s="334">
        <v>44118</v>
      </c>
      <c r="F20199" s="285">
        <v>26897</v>
      </c>
      <c r="G20199" s="285" t="s">
        <v>2229</v>
      </c>
      <c r="H20199" s="268" t="s">
        <v>5174</v>
      </c>
      <c r="I20199" s="268" t="s">
        <v>2182</v>
      </c>
      <c r="J20199" s="337">
        <v>-65.67</v>
      </c>
      <c r="K20199" s="83" t="str">
        <f>IFERROR(IFERROR(VLOOKUP(I20199,'DE-PARA'!B:D,3,0),VLOOKUP(I20199,'DE-PARA'!C:D,2,0)),"NÃO ENCONTRADO")</f>
        <v>Materiais</v>
      </c>
      <c r="L20199" s="50" t="str">
        <f>VLOOKUP(K20199,'Base -Receita-Despesa'!$B:$AS,1,FALSE)</f>
        <v>Materiais</v>
      </c>
    </row>
    <row r="20200" spans="1:12" x14ac:dyDescent="0.3">
      <c r="A20200" s="82" t="str">
        <f t="shared" si="630"/>
        <v>2020</v>
      </c>
      <c r="B20200" s="263" t="s">
        <v>2228</v>
      </c>
      <c r="C20200" s="264" t="s">
        <v>138</v>
      </c>
      <c r="D20200" s="74" t="str">
        <f t="shared" si="631"/>
        <v>out/2020</v>
      </c>
      <c r="E20200" s="334">
        <v>44118</v>
      </c>
      <c r="F20200" s="285">
        <v>890</v>
      </c>
      <c r="G20200" s="285" t="s">
        <v>2229</v>
      </c>
      <c r="H20200" s="268" t="s">
        <v>5962</v>
      </c>
      <c r="I20200" s="268" t="s">
        <v>2191</v>
      </c>
      <c r="J20200" s="337">
        <v>-594</v>
      </c>
      <c r="K20200" s="83" t="str">
        <f>IFERROR(IFERROR(VLOOKUP(I20200,'DE-PARA'!B:D,3,0),VLOOKUP(I20200,'DE-PARA'!C:D,2,0)),"NÃO ENCONTRADO")</f>
        <v>Materiais</v>
      </c>
      <c r="L20200" s="50" t="str">
        <f>VLOOKUP(K20200,'Base -Receita-Despesa'!$B:$AS,1,FALSE)</f>
        <v>Materiais</v>
      </c>
    </row>
    <row r="20201" spans="1:12" x14ac:dyDescent="0.3">
      <c r="A20201" s="82" t="str">
        <f t="shared" si="630"/>
        <v>2020</v>
      </c>
      <c r="B20201" s="263" t="s">
        <v>2228</v>
      </c>
      <c r="C20201" s="264" t="s">
        <v>138</v>
      </c>
      <c r="D20201" s="74" t="str">
        <f t="shared" si="631"/>
        <v>out/2020</v>
      </c>
      <c r="E20201" s="334">
        <v>44118</v>
      </c>
      <c r="F20201" s="285" t="s">
        <v>254</v>
      </c>
      <c r="G20201" s="285" t="s">
        <v>2229</v>
      </c>
      <c r="H20201" s="268" t="s">
        <v>5958</v>
      </c>
      <c r="I20201" s="268" t="s">
        <v>130</v>
      </c>
      <c r="J20201" s="336">
        <v>-7855.42</v>
      </c>
      <c r="K20201" s="83" t="str">
        <f>IFERROR(IFERROR(VLOOKUP(I20201,'DE-PARA'!B:D,3,0),VLOOKUP(I20201,'DE-PARA'!C:D,2,0)),"NÃO ENCONTRADO")</f>
        <v>Rescisões Trabalhistas</v>
      </c>
      <c r="L20201" s="50" t="str">
        <f>VLOOKUP(K20201,'Base -Receita-Despesa'!$B:$AS,1,FALSE)</f>
        <v>Rescisões Trabalhistas</v>
      </c>
    </row>
    <row r="20202" spans="1:12" x14ac:dyDescent="0.3">
      <c r="A20202" s="82" t="str">
        <f t="shared" ref="A20202:A20265" si="632">IF(K20202="NÃO ENCONTRADO",0,RIGHT(D20202,4))</f>
        <v>2020</v>
      </c>
      <c r="B20202" s="263" t="s">
        <v>2228</v>
      </c>
      <c r="C20202" s="264" t="s">
        <v>138</v>
      </c>
      <c r="D20202" s="74" t="str">
        <f t="shared" si="631"/>
        <v>out/2020</v>
      </c>
      <c r="E20202" s="334">
        <v>44118</v>
      </c>
      <c r="F20202" s="285">
        <v>2590</v>
      </c>
      <c r="G20202" s="285" t="s">
        <v>2229</v>
      </c>
      <c r="H20202" s="268" t="s">
        <v>5275</v>
      </c>
      <c r="I20202" s="268" t="s">
        <v>157</v>
      </c>
      <c r="J20202" s="336">
        <v>-4529.09</v>
      </c>
      <c r="K20202" s="83" t="str">
        <f>IFERROR(IFERROR(VLOOKUP(I20202,'DE-PARA'!B:D,3,0),VLOOKUP(I20202,'DE-PARA'!C:D,2,0)),"NÃO ENCONTRADO")</f>
        <v>Materiais</v>
      </c>
      <c r="L20202" s="50" t="str">
        <f>VLOOKUP(K20202,'Base -Receita-Despesa'!$B:$AS,1,FALSE)</f>
        <v>Materiais</v>
      </c>
    </row>
    <row r="20203" spans="1:12" x14ac:dyDescent="0.3">
      <c r="A20203" s="82" t="str">
        <f t="shared" si="632"/>
        <v>2020</v>
      </c>
      <c r="B20203" s="263" t="s">
        <v>2228</v>
      </c>
      <c r="C20203" s="264" t="s">
        <v>138</v>
      </c>
      <c r="D20203" s="74" t="str">
        <f t="shared" si="631"/>
        <v>out/2020</v>
      </c>
      <c r="E20203" s="334">
        <v>44118</v>
      </c>
      <c r="F20203" s="285">
        <v>2592</v>
      </c>
      <c r="G20203" s="285" t="s">
        <v>2229</v>
      </c>
      <c r="H20203" s="268" t="s">
        <v>5275</v>
      </c>
      <c r="I20203" s="268" t="s">
        <v>157</v>
      </c>
      <c r="J20203" s="336">
        <v>-1736.47</v>
      </c>
      <c r="K20203" s="83" t="str">
        <f>IFERROR(IFERROR(VLOOKUP(I20203,'DE-PARA'!B:D,3,0),VLOOKUP(I20203,'DE-PARA'!C:D,2,0)),"NÃO ENCONTRADO")</f>
        <v>Materiais</v>
      </c>
      <c r="L20203" s="50" t="str">
        <f>VLOOKUP(K20203,'Base -Receita-Despesa'!$B:$AS,1,FALSE)</f>
        <v>Materiais</v>
      </c>
    </row>
    <row r="20204" spans="1:12" x14ac:dyDescent="0.3">
      <c r="A20204" s="82" t="str">
        <f t="shared" si="632"/>
        <v>2020</v>
      </c>
      <c r="B20204" s="263" t="s">
        <v>2228</v>
      </c>
      <c r="C20204" s="264" t="s">
        <v>138</v>
      </c>
      <c r="D20204" s="74" t="str">
        <f t="shared" si="631"/>
        <v>out/2020</v>
      </c>
      <c r="E20204" s="334">
        <v>44118</v>
      </c>
      <c r="F20204" s="285">
        <v>2591</v>
      </c>
      <c r="G20204" s="285" t="s">
        <v>2229</v>
      </c>
      <c r="H20204" s="268" t="s">
        <v>5275</v>
      </c>
      <c r="I20204" s="268" t="s">
        <v>157</v>
      </c>
      <c r="J20204" s="336">
        <v>-10172.459999999999</v>
      </c>
      <c r="K20204" s="83" t="str">
        <f>IFERROR(IFERROR(VLOOKUP(I20204,'DE-PARA'!B:D,3,0),VLOOKUP(I20204,'DE-PARA'!C:D,2,0)),"NÃO ENCONTRADO")</f>
        <v>Materiais</v>
      </c>
      <c r="L20204" s="50" t="str">
        <f>VLOOKUP(K20204,'Base -Receita-Despesa'!$B:$AS,1,FALSE)</f>
        <v>Materiais</v>
      </c>
    </row>
    <row r="20205" spans="1:12" x14ac:dyDescent="0.3">
      <c r="A20205" s="82" t="str">
        <f t="shared" si="632"/>
        <v>2020</v>
      </c>
      <c r="B20205" s="263" t="s">
        <v>2228</v>
      </c>
      <c r="C20205" s="264" t="s">
        <v>138</v>
      </c>
      <c r="D20205" s="74" t="str">
        <f t="shared" si="631"/>
        <v>out/2020</v>
      </c>
      <c r="E20205" s="334">
        <v>44118</v>
      </c>
      <c r="F20205" s="285">
        <v>2593</v>
      </c>
      <c r="G20205" s="285" t="s">
        <v>2229</v>
      </c>
      <c r="H20205" s="268" t="s">
        <v>5275</v>
      </c>
      <c r="I20205" s="268" t="s">
        <v>157</v>
      </c>
      <c r="J20205" s="336">
        <v>-3416.6</v>
      </c>
      <c r="K20205" s="83" t="str">
        <f>IFERROR(IFERROR(VLOOKUP(I20205,'DE-PARA'!B:D,3,0),VLOOKUP(I20205,'DE-PARA'!C:D,2,0)),"NÃO ENCONTRADO")</f>
        <v>Materiais</v>
      </c>
      <c r="L20205" s="50" t="str">
        <f>VLOOKUP(K20205,'Base -Receita-Despesa'!$B:$AS,1,FALSE)</f>
        <v>Materiais</v>
      </c>
    </row>
    <row r="20206" spans="1:12" x14ac:dyDescent="0.3">
      <c r="A20206" s="82" t="str">
        <f t="shared" si="632"/>
        <v>2020</v>
      </c>
      <c r="B20206" s="263" t="s">
        <v>2228</v>
      </c>
      <c r="C20206" s="264" t="s">
        <v>138</v>
      </c>
      <c r="D20206" s="74" t="str">
        <f t="shared" si="631"/>
        <v>out/2020</v>
      </c>
      <c r="E20206" s="334">
        <v>44118</v>
      </c>
      <c r="F20206" s="285" t="s">
        <v>2326</v>
      </c>
      <c r="G20206" s="285" t="s">
        <v>2229</v>
      </c>
      <c r="H20206" s="268" t="s">
        <v>5096</v>
      </c>
      <c r="I20206" s="268" t="s">
        <v>2209</v>
      </c>
      <c r="J20206" s="337">
        <v>-273.36</v>
      </c>
      <c r="K20206" s="83" t="str">
        <f>IFERROR(IFERROR(VLOOKUP(I20206,'DE-PARA'!B:D,3,0),VLOOKUP(I20206,'DE-PARA'!C:D,2,0)),"NÃO ENCONTRADO")</f>
        <v>Despesas com Viagens</v>
      </c>
      <c r="L20206" s="50" t="str">
        <f>VLOOKUP(K20206,'Base -Receita-Despesa'!$B:$AS,1,FALSE)</f>
        <v>Despesas com Viagens</v>
      </c>
    </row>
    <row r="20207" spans="1:12" x14ac:dyDescent="0.3">
      <c r="A20207" s="82" t="str">
        <f t="shared" si="632"/>
        <v>2020</v>
      </c>
      <c r="B20207" s="263" t="s">
        <v>2228</v>
      </c>
      <c r="C20207" s="264" t="s">
        <v>138</v>
      </c>
      <c r="D20207" s="74" t="str">
        <f t="shared" si="631"/>
        <v>out/2020</v>
      </c>
      <c r="E20207" s="334">
        <v>44118</v>
      </c>
      <c r="F20207" s="285">
        <v>2410</v>
      </c>
      <c r="G20207" s="285" t="s">
        <v>2229</v>
      </c>
      <c r="H20207" s="268" t="s">
        <v>5133</v>
      </c>
      <c r="I20207" s="268" t="s">
        <v>145</v>
      </c>
      <c r="J20207" s="336">
        <v>-3500</v>
      </c>
      <c r="K20207" s="83" t="str">
        <f>IFERROR(IFERROR(VLOOKUP(I20207,'DE-PARA'!B:D,3,0),VLOOKUP(I20207,'DE-PARA'!C:D,2,0)),"NÃO ENCONTRADO")</f>
        <v>Serviços</v>
      </c>
      <c r="L20207" s="50" t="str">
        <f>VLOOKUP(K20207,'Base -Receita-Despesa'!$B:$AS,1,FALSE)</f>
        <v>Serviços</v>
      </c>
    </row>
    <row r="20208" spans="1:12" x14ac:dyDescent="0.3">
      <c r="A20208" s="82" t="str">
        <f t="shared" si="632"/>
        <v>2020</v>
      </c>
      <c r="B20208" s="263" t="s">
        <v>2228</v>
      </c>
      <c r="C20208" s="264" t="s">
        <v>138</v>
      </c>
      <c r="D20208" s="74" t="str">
        <f t="shared" si="631"/>
        <v>out/2020</v>
      </c>
      <c r="E20208" s="334">
        <v>44118</v>
      </c>
      <c r="F20208" s="285" t="s">
        <v>254</v>
      </c>
      <c r="G20208" s="285" t="s">
        <v>2229</v>
      </c>
      <c r="H20208" s="268" t="s">
        <v>5947</v>
      </c>
      <c r="I20208" s="268" t="s">
        <v>130</v>
      </c>
      <c r="J20208" s="336">
        <v>-1595.88</v>
      </c>
      <c r="K20208" s="83" t="str">
        <f>IFERROR(IFERROR(VLOOKUP(I20208,'DE-PARA'!B:D,3,0),VLOOKUP(I20208,'DE-PARA'!C:D,2,0)),"NÃO ENCONTRADO")</f>
        <v>Rescisões Trabalhistas</v>
      </c>
      <c r="L20208" s="50" t="str">
        <f>VLOOKUP(K20208,'Base -Receita-Despesa'!$B:$AS,1,FALSE)</f>
        <v>Rescisões Trabalhistas</v>
      </c>
    </row>
    <row r="20209" spans="1:12" x14ac:dyDescent="0.3">
      <c r="A20209" s="82" t="str">
        <f t="shared" si="632"/>
        <v>2020</v>
      </c>
      <c r="B20209" s="263" t="s">
        <v>2228</v>
      </c>
      <c r="C20209" s="264" t="s">
        <v>138</v>
      </c>
      <c r="D20209" s="74" t="str">
        <f t="shared" si="631"/>
        <v>out/2020</v>
      </c>
      <c r="E20209" s="334">
        <v>44118</v>
      </c>
      <c r="F20209" s="285" t="s">
        <v>1261</v>
      </c>
      <c r="G20209" s="285" t="s">
        <v>2229</v>
      </c>
      <c r="H20209" s="268" t="s">
        <v>879</v>
      </c>
      <c r="I20209" s="268" t="s">
        <v>135</v>
      </c>
      <c r="J20209" s="337">
        <v>-10</v>
      </c>
      <c r="K20209" s="83" t="str">
        <f>IFERROR(IFERROR(VLOOKUP(I20209,'DE-PARA'!B:D,3,0),VLOOKUP(I20209,'DE-PARA'!C:D,2,0)),"NÃO ENCONTRADO")</f>
        <v>Outras Saídas</v>
      </c>
      <c r="L20209" s="50" t="str">
        <f>VLOOKUP(K20209,'Base -Receita-Despesa'!$B:$AS,1,FALSE)</f>
        <v>Outras Saídas</v>
      </c>
    </row>
    <row r="20210" spans="1:12" x14ac:dyDescent="0.3">
      <c r="A20210" s="82" t="str">
        <f t="shared" si="632"/>
        <v>2020</v>
      </c>
      <c r="B20210" s="263" t="s">
        <v>2228</v>
      </c>
      <c r="C20210" s="264" t="s">
        <v>138</v>
      </c>
      <c r="D20210" s="74" t="str">
        <f t="shared" si="631"/>
        <v>out/2020</v>
      </c>
      <c r="E20210" s="334">
        <v>44118</v>
      </c>
      <c r="F20210" s="285" t="s">
        <v>1261</v>
      </c>
      <c r="G20210" s="285" t="s">
        <v>2229</v>
      </c>
      <c r="H20210" s="268" t="s">
        <v>879</v>
      </c>
      <c r="I20210" s="268" t="s">
        <v>135</v>
      </c>
      <c r="J20210" s="337">
        <v>-10</v>
      </c>
      <c r="K20210" s="83" t="str">
        <f>IFERROR(IFERROR(VLOOKUP(I20210,'DE-PARA'!B:D,3,0),VLOOKUP(I20210,'DE-PARA'!C:D,2,0)),"NÃO ENCONTRADO")</f>
        <v>Outras Saídas</v>
      </c>
      <c r="L20210" s="50" t="str">
        <f>VLOOKUP(K20210,'Base -Receita-Despesa'!$B:$AS,1,FALSE)</f>
        <v>Outras Saídas</v>
      </c>
    </row>
    <row r="20211" spans="1:12" x14ac:dyDescent="0.3">
      <c r="A20211" s="82" t="str">
        <f t="shared" si="632"/>
        <v>2020</v>
      </c>
      <c r="B20211" s="263" t="s">
        <v>2228</v>
      </c>
      <c r="C20211" s="264" t="s">
        <v>138</v>
      </c>
      <c r="D20211" s="74" t="str">
        <f t="shared" si="631"/>
        <v>out/2020</v>
      </c>
      <c r="E20211" s="334">
        <v>44118</v>
      </c>
      <c r="F20211" s="285" t="s">
        <v>1261</v>
      </c>
      <c r="G20211" s="285" t="s">
        <v>2229</v>
      </c>
      <c r="H20211" s="268" t="s">
        <v>879</v>
      </c>
      <c r="I20211" s="268" t="s">
        <v>135</v>
      </c>
      <c r="J20211" s="337">
        <v>-10</v>
      </c>
      <c r="K20211" s="83" t="str">
        <f>IFERROR(IFERROR(VLOOKUP(I20211,'DE-PARA'!B:D,3,0),VLOOKUP(I20211,'DE-PARA'!C:D,2,0)),"NÃO ENCONTRADO")</f>
        <v>Outras Saídas</v>
      </c>
      <c r="L20211" s="50" t="str">
        <f>VLOOKUP(K20211,'Base -Receita-Despesa'!$B:$AS,1,FALSE)</f>
        <v>Outras Saídas</v>
      </c>
    </row>
    <row r="20212" spans="1:12" x14ac:dyDescent="0.3">
      <c r="A20212" s="82" t="str">
        <f t="shared" si="632"/>
        <v>2020</v>
      </c>
      <c r="B20212" s="263" t="s">
        <v>2228</v>
      </c>
      <c r="C20212" s="264" t="s">
        <v>138</v>
      </c>
      <c r="D20212" s="74" t="str">
        <f t="shared" si="631"/>
        <v>out/2020</v>
      </c>
      <c r="E20212" s="334">
        <v>44118</v>
      </c>
      <c r="F20212" s="285" t="s">
        <v>1261</v>
      </c>
      <c r="G20212" s="285" t="s">
        <v>2229</v>
      </c>
      <c r="H20212" s="268" t="s">
        <v>879</v>
      </c>
      <c r="I20212" s="268" t="s">
        <v>135</v>
      </c>
      <c r="J20212" s="337">
        <v>-10</v>
      </c>
      <c r="K20212" s="83" t="str">
        <f>IFERROR(IFERROR(VLOOKUP(I20212,'DE-PARA'!B:D,3,0),VLOOKUP(I20212,'DE-PARA'!C:D,2,0)),"NÃO ENCONTRADO")</f>
        <v>Outras Saídas</v>
      </c>
      <c r="L20212" s="50" t="str">
        <f>VLOOKUP(K20212,'Base -Receita-Despesa'!$B:$AS,1,FALSE)</f>
        <v>Outras Saídas</v>
      </c>
    </row>
    <row r="20213" spans="1:12" x14ac:dyDescent="0.3">
      <c r="A20213" s="82" t="str">
        <f t="shared" si="632"/>
        <v>2020</v>
      </c>
      <c r="B20213" s="263" t="s">
        <v>2228</v>
      </c>
      <c r="C20213" s="264" t="s">
        <v>138</v>
      </c>
      <c r="D20213" s="74" t="str">
        <f t="shared" si="631"/>
        <v>out/2020</v>
      </c>
      <c r="E20213" s="334">
        <v>44118</v>
      </c>
      <c r="F20213" s="285" t="s">
        <v>1261</v>
      </c>
      <c r="G20213" s="285" t="s">
        <v>2229</v>
      </c>
      <c r="H20213" s="268" t="s">
        <v>879</v>
      </c>
      <c r="I20213" s="268" t="s">
        <v>135</v>
      </c>
      <c r="J20213" s="337">
        <v>-10</v>
      </c>
      <c r="K20213" s="83" t="str">
        <f>IFERROR(IFERROR(VLOOKUP(I20213,'DE-PARA'!B:D,3,0),VLOOKUP(I20213,'DE-PARA'!C:D,2,0)),"NÃO ENCONTRADO")</f>
        <v>Outras Saídas</v>
      </c>
      <c r="L20213" s="50" t="str">
        <f>VLOOKUP(K20213,'Base -Receita-Despesa'!$B:$AS,1,FALSE)</f>
        <v>Outras Saídas</v>
      </c>
    </row>
    <row r="20214" spans="1:12" x14ac:dyDescent="0.3">
      <c r="A20214" s="82" t="str">
        <f t="shared" si="632"/>
        <v>2020</v>
      </c>
      <c r="B20214" s="263" t="s">
        <v>2228</v>
      </c>
      <c r="C20214" s="264" t="s">
        <v>138</v>
      </c>
      <c r="D20214" s="74" t="str">
        <f t="shared" si="631"/>
        <v>out/2020</v>
      </c>
      <c r="E20214" s="334">
        <v>44118</v>
      </c>
      <c r="F20214" s="285" t="s">
        <v>1261</v>
      </c>
      <c r="G20214" s="285" t="s">
        <v>2229</v>
      </c>
      <c r="H20214" s="268" t="s">
        <v>879</v>
      </c>
      <c r="I20214" s="268" t="s">
        <v>135</v>
      </c>
      <c r="J20214" s="337">
        <v>-10</v>
      </c>
      <c r="K20214" s="83" t="str">
        <f>IFERROR(IFERROR(VLOOKUP(I20214,'DE-PARA'!B:D,3,0),VLOOKUP(I20214,'DE-PARA'!C:D,2,0)),"NÃO ENCONTRADO")</f>
        <v>Outras Saídas</v>
      </c>
      <c r="L20214" s="50" t="str">
        <f>VLOOKUP(K20214,'Base -Receita-Despesa'!$B:$AS,1,FALSE)</f>
        <v>Outras Saídas</v>
      </c>
    </row>
    <row r="20215" spans="1:12" x14ac:dyDescent="0.3">
      <c r="A20215" s="82" t="str">
        <f t="shared" si="632"/>
        <v>2020</v>
      </c>
      <c r="B20215" s="263" t="s">
        <v>2240</v>
      </c>
      <c r="C20215" s="264" t="s">
        <v>138</v>
      </c>
      <c r="D20215" s="74" t="str">
        <f t="shared" si="631"/>
        <v>out/2020</v>
      </c>
      <c r="E20215" s="334">
        <v>44119</v>
      </c>
      <c r="F20215" s="285" t="s">
        <v>5127</v>
      </c>
      <c r="G20215" s="285" t="s">
        <v>2229</v>
      </c>
      <c r="H20215" s="268" t="s">
        <v>2251</v>
      </c>
      <c r="I20215" s="268" t="s">
        <v>126</v>
      </c>
      <c r="J20215" s="336">
        <v>-500000</v>
      </c>
      <c r="K20215" s="83" t="str">
        <f>IFERROR(IFERROR(VLOOKUP(I20215,'DE-PARA'!B:D,3,0),VLOOKUP(I20215,'DE-PARA'!C:D,2,0)),"NÃO ENCONTRADO")</f>
        <v>TEV – Transferências Entre Contas (Entradas)</v>
      </c>
      <c r="L20215" s="50" t="str">
        <f>VLOOKUP(K20215,'Base -Receita-Despesa'!$B:$AS,1,FALSE)</f>
        <v>TEV – Transferências Entre Contas (Entradas)</v>
      </c>
    </row>
    <row r="20216" spans="1:12" x14ac:dyDescent="0.3">
      <c r="A20216" s="82" t="str">
        <f t="shared" si="632"/>
        <v>2020</v>
      </c>
      <c r="B20216" s="263" t="s">
        <v>2228</v>
      </c>
      <c r="C20216" s="264" t="s">
        <v>138</v>
      </c>
      <c r="D20216" s="74" t="str">
        <f t="shared" si="631"/>
        <v>out/2020</v>
      </c>
      <c r="E20216" s="334">
        <v>44119</v>
      </c>
      <c r="F20216" s="285" t="s">
        <v>5127</v>
      </c>
      <c r="G20216" s="285" t="s">
        <v>2229</v>
      </c>
      <c r="H20216" s="268" t="s">
        <v>2251</v>
      </c>
      <c r="I20216" s="268" t="s">
        <v>126</v>
      </c>
      <c r="J20216" s="336">
        <v>500000</v>
      </c>
      <c r="K20216" s="83" t="str">
        <f>IFERROR(IFERROR(VLOOKUP(I20216,'DE-PARA'!B:D,3,0),VLOOKUP(I20216,'DE-PARA'!C:D,2,0)),"NÃO ENCONTRADO")</f>
        <v>TEV – Transferências Entre Contas (Entradas)</v>
      </c>
      <c r="L20216" s="50" t="str">
        <f>VLOOKUP(K20216,'Base -Receita-Despesa'!$B:$AS,1,FALSE)</f>
        <v>TEV – Transferências Entre Contas (Entradas)</v>
      </c>
    </row>
    <row r="20217" spans="1:12" x14ac:dyDescent="0.3">
      <c r="A20217" s="82" t="str">
        <f t="shared" si="632"/>
        <v>2020</v>
      </c>
      <c r="B20217" s="263" t="s">
        <v>2228</v>
      </c>
      <c r="C20217" s="264" t="s">
        <v>138</v>
      </c>
      <c r="D20217" s="74" t="str">
        <f t="shared" si="631"/>
        <v>out/2020</v>
      </c>
      <c r="E20217" s="334">
        <v>44119</v>
      </c>
      <c r="F20217" s="279" t="s">
        <v>5963</v>
      </c>
      <c r="G20217" s="279" t="s">
        <v>2229</v>
      </c>
      <c r="H20217" s="268" t="s">
        <v>1091</v>
      </c>
      <c r="I20217" s="268" t="s">
        <v>176</v>
      </c>
      <c r="J20217" s="337">
        <v>-8.8699999999999992</v>
      </c>
      <c r="K20217" s="83" t="str">
        <f>IFERROR(IFERROR(VLOOKUP(I20217,'DE-PARA'!B:D,3,0),VLOOKUP(I20217,'DE-PARA'!C:D,2,0)),"NÃO ENCONTRADO")</f>
        <v>Pessoal</v>
      </c>
      <c r="L20217" s="50" t="str">
        <f>VLOOKUP(K20217,'Base -Receita-Despesa'!$B:$AS,1,FALSE)</f>
        <v>Pessoal</v>
      </c>
    </row>
    <row r="20218" spans="1:12" x14ac:dyDescent="0.3">
      <c r="A20218" s="82" t="str">
        <f t="shared" si="632"/>
        <v>2020</v>
      </c>
      <c r="B20218" s="263" t="s">
        <v>2228</v>
      </c>
      <c r="C20218" s="264" t="s">
        <v>138</v>
      </c>
      <c r="D20218" s="74" t="str">
        <f t="shared" si="631"/>
        <v>out/2020</v>
      </c>
      <c r="E20218" s="334">
        <v>44119</v>
      </c>
      <c r="F20218" s="279" t="s">
        <v>5964</v>
      </c>
      <c r="G20218" s="279" t="s">
        <v>2229</v>
      </c>
      <c r="H20218" s="268" t="s">
        <v>2343</v>
      </c>
      <c r="I20218" s="268" t="s">
        <v>176</v>
      </c>
      <c r="J20218" s="337">
        <v>-58.24</v>
      </c>
      <c r="K20218" s="83" t="str">
        <f>IFERROR(IFERROR(VLOOKUP(I20218,'DE-PARA'!B:D,3,0),VLOOKUP(I20218,'DE-PARA'!C:D,2,0)),"NÃO ENCONTRADO")</f>
        <v>Pessoal</v>
      </c>
      <c r="L20218" s="50" t="str">
        <f>VLOOKUP(K20218,'Base -Receita-Despesa'!$B:$AS,1,FALSE)</f>
        <v>Pessoal</v>
      </c>
    </row>
    <row r="20219" spans="1:12" x14ac:dyDescent="0.3">
      <c r="A20219" s="82" t="str">
        <f t="shared" si="632"/>
        <v>2020</v>
      </c>
      <c r="B20219" s="263" t="s">
        <v>2228</v>
      </c>
      <c r="C20219" s="264" t="s">
        <v>138</v>
      </c>
      <c r="D20219" s="74" t="str">
        <f t="shared" si="631"/>
        <v>out/2020</v>
      </c>
      <c r="E20219" s="334">
        <v>44119</v>
      </c>
      <c r="F20219" s="279" t="s">
        <v>5965</v>
      </c>
      <c r="G20219" s="279" t="s">
        <v>2229</v>
      </c>
      <c r="H20219" s="268" t="s">
        <v>5955</v>
      </c>
      <c r="I20219" s="268" t="s">
        <v>176</v>
      </c>
      <c r="J20219" s="337">
        <v>-112.33</v>
      </c>
      <c r="K20219" s="83" t="str">
        <f>IFERROR(IFERROR(VLOOKUP(I20219,'DE-PARA'!B:D,3,0),VLOOKUP(I20219,'DE-PARA'!C:D,2,0)),"NÃO ENCONTRADO")</f>
        <v>Pessoal</v>
      </c>
      <c r="L20219" s="50" t="str">
        <f>VLOOKUP(K20219,'Base -Receita-Despesa'!$B:$AS,1,FALSE)</f>
        <v>Pessoal</v>
      </c>
    </row>
    <row r="20220" spans="1:12" x14ac:dyDescent="0.3">
      <c r="A20220" s="82" t="str">
        <f t="shared" si="632"/>
        <v>2020</v>
      </c>
      <c r="B20220" s="263" t="s">
        <v>2228</v>
      </c>
      <c r="C20220" s="264" t="s">
        <v>138</v>
      </c>
      <c r="D20220" s="74" t="str">
        <f t="shared" si="631"/>
        <v>out/2020</v>
      </c>
      <c r="E20220" s="334">
        <v>44119</v>
      </c>
      <c r="F20220" s="279" t="s">
        <v>5966</v>
      </c>
      <c r="G20220" s="279" t="s">
        <v>2229</v>
      </c>
      <c r="H20220" s="268" t="s">
        <v>5952</v>
      </c>
      <c r="I20220" s="268" t="s">
        <v>176</v>
      </c>
      <c r="J20220" s="337">
        <v>-103.09</v>
      </c>
      <c r="K20220" s="83" t="str">
        <f>IFERROR(IFERROR(VLOOKUP(I20220,'DE-PARA'!B:D,3,0),VLOOKUP(I20220,'DE-PARA'!C:D,2,0)),"NÃO ENCONTRADO")</f>
        <v>Pessoal</v>
      </c>
      <c r="L20220" s="50" t="str">
        <f>VLOOKUP(K20220,'Base -Receita-Despesa'!$B:$AS,1,FALSE)</f>
        <v>Pessoal</v>
      </c>
    </row>
    <row r="20221" spans="1:12" x14ac:dyDescent="0.3">
      <c r="A20221" s="82" t="str">
        <f t="shared" si="632"/>
        <v>2020</v>
      </c>
      <c r="B20221" s="263" t="s">
        <v>2228</v>
      </c>
      <c r="C20221" s="264" t="s">
        <v>138</v>
      </c>
      <c r="D20221" s="74" t="str">
        <f t="shared" si="631"/>
        <v>out/2020</v>
      </c>
      <c r="E20221" s="334">
        <v>44119</v>
      </c>
      <c r="F20221" s="279" t="s">
        <v>3872</v>
      </c>
      <c r="G20221" s="285" t="s">
        <v>2229</v>
      </c>
      <c r="H20221" s="283" t="s">
        <v>5115</v>
      </c>
      <c r="I20221" s="268" t="s">
        <v>118</v>
      </c>
      <c r="J20221" s="336">
        <v>-5961.89</v>
      </c>
      <c r="K20221" s="83" t="str">
        <f>IFERROR(IFERROR(VLOOKUP(I20221,'DE-PARA'!B:D,3,0),VLOOKUP(I20221,'DE-PARA'!C:D,2,0)),"NÃO ENCONTRADO")</f>
        <v>Serviços</v>
      </c>
      <c r="L20221" s="50" t="str">
        <f>VLOOKUP(K20221,'Base -Receita-Despesa'!$B:$AS,1,FALSE)</f>
        <v>Serviços</v>
      </c>
    </row>
    <row r="20222" spans="1:12" x14ac:dyDescent="0.3">
      <c r="A20222" s="82" t="str">
        <f t="shared" si="632"/>
        <v>2020</v>
      </c>
      <c r="B20222" s="263" t="s">
        <v>2228</v>
      </c>
      <c r="C20222" s="264" t="s">
        <v>138</v>
      </c>
      <c r="D20222" s="74" t="str">
        <f t="shared" si="631"/>
        <v>out/2020</v>
      </c>
      <c r="E20222" s="334">
        <v>44119</v>
      </c>
      <c r="F20222" s="285">
        <v>2104</v>
      </c>
      <c r="G20222" s="285" t="s">
        <v>2229</v>
      </c>
      <c r="H20222" s="268" t="s">
        <v>5967</v>
      </c>
      <c r="I20222" s="268" t="s">
        <v>2182</v>
      </c>
      <c r="J20222" s="337">
        <v>-103.92</v>
      </c>
      <c r="K20222" s="83" t="str">
        <f>IFERROR(IFERROR(VLOOKUP(I20222,'DE-PARA'!B:D,3,0),VLOOKUP(I20222,'DE-PARA'!C:D,2,0)),"NÃO ENCONTRADO")</f>
        <v>Materiais</v>
      </c>
      <c r="L20222" s="50" t="str">
        <f>VLOOKUP(K20222,'Base -Receita-Despesa'!$B:$AS,1,FALSE)</f>
        <v>Materiais</v>
      </c>
    </row>
    <row r="20223" spans="1:12" x14ac:dyDescent="0.3">
      <c r="A20223" s="82" t="str">
        <f t="shared" si="632"/>
        <v>2020</v>
      </c>
      <c r="B20223" s="263" t="s">
        <v>2228</v>
      </c>
      <c r="C20223" s="264" t="s">
        <v>138</v>
      </c>
      <c r="D20223" s="74" t="str">
        <f t="shared" si="631"/>
        <v>out/2020</v>
      </c>
      <c r="E20223" s="334">
        <v>44119</v>
      </c>
      <c r="F20223" s="285">
        <v>2567</v>
      </c>
      <c r="G20223" s="285" t="s">
        <v>2229</v>
      </c>
      <c r="H20223" s="268" t="s">
        <v>5918</v>
      </c>
      <c r="I20223" s="268" t="s">
        <v>2182</v>
      </c>
      <c r="J20223" s="337">
        <v>-239.2</v>
      </c>
      <c r="K20223" s="83" t="str">
        <f>IFERROR(IFERROR(VLOOKUP(I20223,'DE-PARA'!B:D,3,0),VLOOKUP(I20223,'DE-PARA'!C:D,2,0)),"NÃO ENCONTRADO")</f>
        <v>Materiais</v>
      </c>
      <c r="L20223" s="50" t="str">
        <f>VLOOKUP(K20223,'Base -Receita-Despesa'!$B:$AS,1,FALSE)</f>
        <v>Materiais</v>
      </c>
    </row>
    <row r="20224" spans="1:12" x14ac:dyDescent="0.3">
      <c r="A20224" s="82" t="str">
        <f t="shared" si="632"/>
        <v>2020</v>
      </c>
      <c r="B20224" s="263" t="s">
        <v>2228</v>
      </c>
      <c r="C20224" s="264" t="s">
        <v>138</v>
      </c>
      <c r="D20224" s="74" t="str">
        <f t="shared" si="631"/>
        <v>out/2020</v>
      </c>
      <c r="E20224" s="334">
        <v>44119</v>
      </c>
      <c r="F20224" s="285">
        <v>316364</v>
      </c>
      <c r="G20224" s="285">
        <v>1.03</v>
      </c>
      <c r="H20224" s="268" t="s">
        <v>222</v>
      </c>
      <c r="I20224" s="268" t="s">
        <v>2182</v>
      </c>
      <c r="J20224" s="337">
        <v>-325.5</v>
      </c>
      <c r="K20224" s="83" t="str">
        <f>IFERROR(IFERROR(VLOOKUP(I20224,'DE-PARA'!B:D,3,0),VLOOKUP(I20224,'DE-PARA'!C:D,2,0)),"NÃO ENCONTRADO")</f>
        <v>Materiais</v>
      </c>
      <c r="L20224" s="50" t="str">
        <f>VLOOKUP(K20224,'Base -Receita-Despesa'!$B:$AS,1,FALSE)</f>
        <v>Materiais</v>
      </c>
    </row>
    <row r="20225" spans="1:12" x14ac:dyDescent="0.3">
      <c r="A20225" s="82" t="str">
        <f t="shared" si="632"/>
        <v>2020</v>
      </c>
      <c r="B20225" s="263" t="s">
        <v>2228</v>
      </c>
      <c r="C20225" s="264" t="s">
        <v>138</v>
      </c>
      <c r="D20225" s="74" t="str">
        <f t="shared" si="631"/>
        <v>out/2020</v>
      </c>
      <c r="E20225" s="334">
        <v>44119</v>
      </c>
      <c r="F20225" s="285">
        <v>316365</v>
      </c>
      <c r="G20225" s="285" t="s">
        <v>2229</v>
      </c>
      <c r="H20225" s="268" t="s">
        <v>222</v>
      </c>
      <c r="I20225" s="268" t="s">
        <v>2181</v>
      </c>
      <c r="J20225" s="337">
        <v>-199.92</v>
      </c>
      <c r="K20225" s="83" t="str">
        <f>IFERROR(IFERROR(VLOOKUP(I20225,'DE-PARA'!B:D,3,0),VLOOKUP(I20225,'DE-PARA'!C:D,2,0)),"NÃO ENCONTRADO")</f>
        <v>Materiais</v>
      </c>
      <c r="L20225" s="50" t="str">
        <f>VLOOKUP(K20225,'Base -Receita-Despesa'!$B:$AS,1,FALSE)</f>
        <v>Materiais</v>
      </c>
    </row>
    <row r="20226" spans="1:12" x14ac:dyDescent="0.3">
      <c r="A20226" s="82" t="str">
        <f t="shared" si="632"/>
        <v>2020</v>
      </c>
      <c r="B20226" s="263" t="s">
        <v>2228</v>
      </c>
      <c r="C20226" s="264" t="s">
        <v>138</v>
      </c>
      <c r="D20226" s="74" t="str">
        <f t="shared" si="631"/>
        <v>out/2020</v>
      </c>
      <c r="E20226" s="334">
        <v>44119</v>
      </c>
      <c r="F20226" s="285">
        <v>131652</v>
      </c>
      <c r="G20226" s="285" t="s">
        <v>2229</v>
      </c>
      <c r="H20226" s="268" t="s">
        <v>528</v>
      </c>
      <c r="I20226" s="268" t="s">
        <v>2182</v>
      </c>
      <c r="J20226" s="337">
        <v>-378</v>
      </c>
      <c r="K20226" s="83" t="str">
        <f>IFERROR(IFERROR(VLOOKUP(I20226,'DE-PARA'!B:D,3,0),VLOOKUP(I20226,'DE-PARA'!C:D,2,0)),"NÃO ENCONTRADO")</f>
        <v>Materiais</v>
      </c>
      <c r="L20226" s="50" t="str">
        <f>VLOOKUP(K20226,'Base -Receita-Despesa'!$B:$AS,1,FALSE)</f>
        <v>Materiais</v>
      </c>
    </row>
    <row r="20227" spans="1:12" x14ac:dyDescent="0.3">
      <c r="A20227" s="82" t="str">
        <f t="shared" si="632"/>
        <v>2020</v>
      </c>
      <c r="B20227" s="263" t="s">
        <v>2228</v>
      </c>
      <c r="C20227" s="264" t="s">
        <v>138</v>
      </c>
      <c r="D20227" s="74" t="str">
        <f t="shared" si="631"/>
        <v>out/2020</v>
      </c>
      <c r="E20227" s="334">
        <v>44119</v>
      </c>
      <c r="F20227" s="285">
        <v>131630</v>
      </c>
      <c r="G20227" s="285" t="s">
        <v>2229</v>
      </c>
      <c r="H20227" s="268" t="s">
        <v>528</v>
      </c>
      <c r="I20227" s="268" t="s">
        <v>2181</v>
      </c>
      <c r="J20227" s="337">
        <v>-343.5</v>
      </c>
      <c r="K20227" s="83" t="str">
        <f>IFERROR(IFERROR(VLOOKUP(I20227,'DE-PARA'!B:D,3,0),VLOOKUP(I20227,'DE-PARA'!C:D,2,0)),"NÃO ENCONTRADO")</f>
        <v>Materiais</v>
      </c>
      <c r="L20227" s="50" t="str">
        <f>VLOOKUP(K20227,'Base -Receita-Despesa'!$B:$AS,1,FALSE)</f>
        <v>Materiais</v>
      </c>
    </row>
    <row r="20228" spans="1:12" x14ac:dyDescent="0.3">
      <c r="A20228" s="82" t="str">
        <f t="shared" si="632"/>
        <v>2020</v>
      </c>
      <c r="B20228" s="263" t="s">
        <v>2228</v>
      </c>
      <c r="C20228" s="264" t="s">
        <v>138</v>
      </c>
      <c r="D20228" s="74" t="str">
        <f t="shared" ref="D20228:D20291" si="633">TEXT(E20228,"mmm/aaaa")</f>
        <v>out/2020</v>
      </c>
      <c r="E20228" s="334">
        <v>44119</v>
      </c>
      <c r="F20228" s="285">
        <v>45354</v>
      </c>
      <c r="G20228" s="285" t="s">
        <v>2229</v>
      </c>
      <c r="H20228" s="283" t="s">
        <v>5801</v>
      </c>
      <c r="I20228" s="268" t="s">
        <v>2181</v>
      </c>
      <c r="J20228" s="337">
        <v>-896.27</v>
      </c>
      <c r="K20228" s="83" t="str">
        <f>IFERROR(IFERROR(VLOOKUP(I20228,'DE-PARA'!B:D,3,0),VLOOKUP(I20228,'DE-PARA'!C:D,2,0)),"NÃO ENCONTRADO")</f>
        <v>Materiais</v>
      </c>
      <c r="L20228" s="50" t="str">
        <f>VLOOKUP(K20228,'Base -Receita-Despesa'!$B:$AS,1,FALSE)</f>
        <v>Materiais</v>
      </c>
    </row>
    <row r="20229" spans="1:12" x14ac:dyDescent="0.3">
      <c r="A20229" s="82" t="str">
        <f t="shared" si="632"/>
        <v>2020</v>
      </c>
      <c r="B20229" s="263" t="s">
        <v>2228</v>
      </c>
      <c r="C20229" s="264" t="s">
        <v>138</v>
      </c>
      <c r="D20229" s="74" t="str">
        <f t="shared" si="633"/>
        <v>out/2020</v>
      </c>
      <c r="E20229" s="334">
        <v>44119</v>
      </c>
      <c r="F20229" s="285">
        <v>45355</v>
      </c>
      <c r="G20229" s="285" t="s">
        <v>2229</v>
      </c>
      <c r="H20229" s="283" t="s">
        <v>5801</v>
      </c>
      <c r="I20229" s="268" t="s">
        <v>2181</v>
      </c>
      <c r="J20229" s="337">
        <v>-750</v>
      </c>
      <c r="K20229" s="83" t="str">
        <f>IFERROR(IFERROR(VLOOKUP(I20229,'DE-PARA'!B:D,3,0),VLOOKUP(I20229,'DE-PARA'!C:D,2,0)),"NÃO ENCONTRADO")</f>
        <v>Materiais</v>
      </c>
      <c r="L20229" s="50" t="str">
        <f>VLOOKUP(K20229,'Base -Receita-Despesa'!$B:$AS,1,FALSE)</f>
        <v>Materiais</v>
      </c>
    </row>
    <row r="20230" spans="1:12" x14ac:dyDescent="0.3">
      <c r="A20230" s="82" t="str">
        <f t="shared" si="632"/>
        <v>2020</v>
      </c>
      <c r="B20230" s="263" t="s">
        <v>2228</v>
      </c>
      <c r="C20230" s="264" t="s">
        <v>138</v>
      </c>
      <c r="D20230" s="74" t="str">
        <f t="shared" si="633"/>
        <v>out/2020</v>
      </c>
      <c r="E20230" s="334">
        <v>44119</v>
      </c>
      <c r="F20230" s="285">
        <v>23166</v>
      </c>
      <c r="G20230" s="285" t="s">
        <v>2229</v>
      </c>
      <c r="H20230" s="268" t="s">
        <v>2401</v>
      </c>
      <c r="I20230" s="268" t="s">
        <v>2181</v>
      </c>
      <c r="J20230" s="337">
        <v>-132.5</v>
      </c>
      <c r="K20230" s="83" t="str">
        <f>IFERROR(IFERROR(VLOOKUP(I20230,'DE-PARA'!B:D,3,0),VLOOKUP(I20230,'DE-PARA'!C:D,2,0)),"NÃO ENCONTRADO")</f>
        <v>Materiais</v>
      </c>
      <c r="L20230" s="50" t="str">
        <f>VLOOKUP(K20230,'Base -Receita-Despesa'!$B:$AS,1,FALSE)</f>
        <v>Materiais</v>
      </c>
    </row>
    <row r="20231" spans="1:12" x14ac:dyDescent="0.3">
      <c r="A20231" s="82" t="str">
        <f t="shared" si="632"/>
        <v>2020</v>
      </c>
      <c r="B20231" s="263" t="s">
        <v>2228</v>
      </c>
      <c r="C20231" s="264" t="s">
        <v>138</v>
      </c>
      <c r="D20231" s="74" t="str">
        <f t="shared" si="633"/>
        <v>out/2020</v>
      </c>
      <c r="E20231" s="334">
        <v>44119</v>
      </c>
      <c r="F20231" s="285">
        <v>23165</v>
      </c>
      <c r="G20231" s="285" t="s">
        <v>2229</v>
      </c>
      <c r="H20231" s="268" t="s">
        <v>2401</v>
      </c>
      <c r="I20231" s="268" t="s">
        <v>2182</v>
      </c>
      <c r="J20231" s="337">
        <v>-175.8</v>
      </c>
      <c r="K20231" s="83" t="str">
        <f>IFERROR(IFERROR(VLOOKUP(I20231,'DE-PARA'!B:D,3,0),VLOOKUP(I20231,'DE-PARA'!C:D,2,0)),"NÃO ENCONTRADO")</f>
        <v>Materiais</v>
      </c>
      <c r="L20231" s="50" t="str">
        <f>VLOOKUP(K20231,'Base -Receita-Despesa'!$B:$AS,1,FALSE)</f>
        <v>Materiais</v>
      </c>
    </row>
    <row r="20232" spans="1:12" x14ac:dyDescent="0.3">
      <c r="A20232" s="82" t="str">
        <f t="shared" si="632"/>
        <v>2020</v>
      </c>
      <c r="B20232" s="263" t="s">
        <v>2228</v>
      </c>
      <c r="C20232" s="264" t="s">
        <v>138</v>
      </c>
      <c r="D20232" s="74" t="str">
        <f t="shared" si="633"/>
        <v>out/2020</v>
      </c>
      <c r="E20232" s="334">
        <v>44119</v>
      </c>
      <c r="F20232" s="285">
        <v>2396</v>
      </c>
      <c r="G20232" s="285" t="s">
        <v>2229</v>
      </c>
      <c r="H20232" s="268" t="s">
        <v>5779</v>
      </c>
      <c r="I20232" s="268" t="s">
        <v>2181</v>
      </c>
      <c r="J20232" s="336">
        <v>-4393.8</v>
      </c>
      <c r="K20232" s="83" t="str">
        <f>IFERROR(IFERROR(VLOOKUP(I20232,'DE-PARA'!B:D,3,0),VLOOKUP(I20232,'DE-PARA'!C:D,2,0)),"NÃO ENCONTRADO")</f>
        <v>Materiais</v>
      </c>
      <c r="L20232" s="50" t="str">
        <f>VLOOKUP(K20232,'Base -Receita-Despesa'!$B:$AS,1,FALSE)</f>
        <v>Materiais</v>
      </c>
    </row>
    <row r="20233" spans="1:12" x14ac:dyDescent="0.3">
      <c r="A20233" s="82" t="str">
        <f t="shared" si="632"/>
        <v>2020</v>
      </c>
      <c r="B20233" s="263" t="s">
        <v>2228</v>
      </c>
      <c r="C20233" s="264" t="s">
        <v>138</v>
      </c>
      <c r="D20233" s="74" t="str">
        <f t="shared" si="633"/>
        <v>out/2020</v>
      </c>
      <c r="E20233" s="334">
        <v>44119</v>
      </c>
      <c r="F20233" s="285">
        <v>356</v>
      </c>
      <c r="G20233" s="285" t="s">
        <v>2229</v>
      </c>
      <c r="H20233" s="268" t="s">
        <v>5809</v>
      </c>
      <c r="I20233" s="268" t="s">
        <v>164</v>
      </c>
      <c r="J20233" s="336">
        <v>-6600</v>
      </c>
      <c r="K20233" s="83" t="str">
        <f>IFERROR(IFERROR(VLOOKUP(I20233,'DE-PARA'!B:D,3,0),VLOOKUP(I20233,'DE-PARA'!C:D,2,0)),"NÃO ENCONTRADO")</f>
        <v>Concessionárias (água, luz e telefone)</v>
      </c>
      <c r="L20233" s="50" t="str">
        <f>VLOOKUP(K20233,'Base -Receita-Despesa'!$B:$AS,1,FALSE)</f>
        <v>Concessionárias (água, luz e telefone)</v>
      </c>
    </row>
    <row r="20234" spans="1:12" x14ac:dyDescent="0.3">
      <c r="A20234" s="82" t="str">
        <f t="shared" si="632"/>
        <v>2020</v>
      </c>
      <c r="B20234" s="263" t="s">
        <v>2228</v>
      </c>
      <c r="C20234" s="264" t="s">
        <v>138</v>
      </c>
      <c r="D20234" s="74" t="str">
        <f t="shared" si="633"/>
        <v>out/2020</v>
      </c>
      <c r="E20234" s="334">
        <v>44119</v>
      </c>
      <c r="F20234" s="285">
        <v>36114</v>
      </c>
      <c r="G20234" s="285" t="s">
        <v>2229</v>
      </c>
      <c r="H20234" s="268" t="s">
        <v>5207</v>
      </c>
      <c r="I20234" s="268" t="s">
        <v>2181</v>
      </c>
      <c r="J20234" s="337">
        <v>-514.41</v>
      </c>
      <c r="K20234" s="83" t="str">
        <f>IFERROR(IFERROR(VLOOKUP(I20234,'DE-PARA'!B:D,3,0),VLOOKUP(I20234,'DE-PARA'!C:D,2,0)),"NÃO ENCONTRADO")</f>
        <v>Materiais</v>
      </c>
      <c r="L20234" s="50" t="str">
        <f>VLOOKUP(K20234,'Base -Receita-Despesa'!$B:$AS,1,FALSE)</f>
        <v>Materiais</v>
      </c>
    </row>
    <row r="20235" spans="1:12" x14ac:dyDescent="0.3">
      <c r="A20235" s="82" t="str">
        <f t="shared" si="632"/>
        <v>2020</v>
      </c>
      <c r="B20235" s="263" t="s">
        <v>2228</v>
      </c>
      <c r="C20235" s="264" t="s">
        <v>138</v>
      </c>
      <c r="D20235" s="74" t="str">
        <f t="shared" si="633"/>
        <v>out/2020</v>
      </c>
      <c r="E20235" s="334">
        <v>44119</v>
      </c>
      <c r="F20235" s="285">
        <v>3240</v>
      </c>
      <c r="G20235" s="285" t="s">
        <v>2229</v>
      </c>
      <c r="H20235" s="268" t="s">
        <v>5867</v>
      </c>
      <c r="I20235" s="268" t="s">
        <v>2182</v>
      </c>
      <c r="J20235" s="337">
        <v>-234.86</v>
      </c>
      <c r="K20235" s="83" t="str">
        <f>IFERROR(IFERROR(VLOOKUP(I20235,'DE-PARA'!B:D,3,0),VLOOKUP(I20235,'DE-PARA'!C:D,2,0)),"NÃO ENCONTRADO")</f>
        <v>Materiais</v>
      </c>
      <c r="L20235" s="50" t="str">
        <f>VLOOKUP(K20235,'Base -Receita-Despesa'!$B:$AS,1,FALSE)</f>
        <v>Materiais</v>
      </c>
    </row>
    <row r="20236" spans="1:12" x14ac:dyDescent="0.3">
      <c r="A20236" s="82" t="str">
        <f t="shared" si="632"/>
        <v>2020</v>
      </c>
      <c r="B20236" s="263" t="s">
        <v>2228</v>
      </c>
      <c r="C20236" s="264" t="s">
        <v>138</v>
      </c>
      <c r="D20236" s="74" t="str">
        <f t="shared" si="633"/>
        <v>out/2020</v>
      </c>
      <c r="E20236" s="334">
        <v>44119</v>
      </c>
      <c r="F20236" s="285">
        <v>3241</v>
      </c>
      <c r="G20236" s="285" t="s">
        <v>2229</v>
      </c>
      <c r="H20236" s="268" t="s">
        <v>5867</v>
      </c>
      <c r="I20236" s="268" t="s">
        <v>2181</v>
      </c>
      <c r="J20236" s="337">
        <v>-143.19999999999999</v>
      </c>
      <c r="K20236" s="83" t="str">
        <f>IFERROR(IFERROR(VLOOKUP(I20236,'DE-PARA'!B:D,3,0),VLOOKUP(I20236,'DE-PARA'!C:D,2,0)),"NÃO ENCONTRADO")</f>
        <v>Materiais</v>
      </c>
      <c r="L20236" s="50" t="str">
        <f>VLOOKUP(K20236,'Base -Receita-Despesa'!$B:$AS,1,FALSE)</f>
        <v>Materiais</v>
      </c>
    </row>
    <row r="20237" spans="1:12" x14ac:dyDescent="0.3">
      <c r="A20237" s="82" t="str">
        <f t="shared" si="632"/>
        <v>2020</v>
      </c>
      <c r="B20237" s="263" t="s">
        <v>2228</v>
      </c>
      <c r="C20237" s="264" t="s">
        <v>138</v>
      </c>
      <c r="D20237" s="74" t="str">
        <f t="shared" si="633"/>
        <v>out/2020</v>
      </c>
      <c r="E20237" s="334">
        <v>44119</v>
      </c>
      <c r="F20237" s="285">
        <v>3239</v>
      </c>
      <c r="G20237" s="285" t="s">
        <v>2229</v>
      </c>
      <c r="H20237" s="268" t="s">
        <v>5867</v>
      </c>
      <c r="I20237" s="268" t="s">
        <v>2182</v>
      </c>
      <c r="J20237" s="337">
        <v>-75.5</v>
      </c>
      <c r="K20237" s="83" t="str">
        <f>IFERROR(IFERROR(VLOOKUP(I20237,'DE-PARA'!B:D,3,0),VLOOKUP(I20237,'DE-PARA'!C:D,2,0)),"NÃO ENCONTRADO")</f>
        <v>Materiais</v>
      </c>
      <c r="L20237" s="50" t="str">
        <f>VLOOKUP(K20237,'Base -Receita-Despesa'!$B:$AS,1,FALSE)</f>
        <v>Materiais</v>
      </c>
    </row>
    <row r="20238" spans="1:12" x14ac:dyDescent="0.3">
      <c r="A20238" s="82" t="str">
        <f t="shared" si="632"/>
        <v>2020</v>
      </c>
      <c r="B20238" s="263" t="s">
        <v>2228</v>
      </c>
      <c r="C20238" s="264" t="s">
        <v>138</v>
      </c>
      <c r="D20238" s="74" t="str">
        <f t="shared" si="633"/>
        <v>out/2020</v>
      </c>
      <c r="E20238" s="334">
        <v>44119</v>
      </c>
      <c r="F20238" s="285">
        <v>42492</v>
      </c>
      <c r="G20238" s="285" t="s">
        <v>2229</v>
      </c>
      <c r="H20238" s="268" t="s">
        <v>2231</v>
      </c>
      <c r="I20238" s="268" t="s">
        <v>2206</v>
      </c>
      <c r="J20238" s="336">
        <v>-1290.31</v>
      </c>
      <c r="K20238" s="83" t="str">
        <f>IFERROR(IFERROR(VLOOKUP(I20238,'DE-PARA'!B:D,3,0),VLOOKUP(I20238,'DE-PARA'!C:D,2,0)),"NÃO ENCONTRADO")</f>
        <v>Serviços</v>
      </c>
      <c r="L20238" s="50" t="str">
        <f>VLOOKUP(K20238,'Base -Receita-Despesa'!$B:$AS,1,FALSE)</f>
        <v>Serviços</v>
      </c>
    </row>
    <row r="20239" spans="1:12" x14ac:dyDescent="0.3">
      <c r="A20239" s="82" t="str">
        <f t="shared" si="632"/>
        <v>2020</v>
      </c>
      <c r="B20239" s="263" t="s">
        <v>2228</v>
      </c>
      <c r="C20239" s="264" t="s">
        <v>138</v>
      </c>
      <c r="D20239" s="74" t="str">
        <f t="shared" si="633"/>
        <v>out/2020</v>
      </c>
      <c r="E20239" s="334">
        <v>44119</v>
      </c>
      <c r="F20239" s="285">
        <v>333</v>
      </c>
      <c r="G20239" s="285" t="s">
        <v>2229</v>
      </c>
      <c r="H20239" s="268" t="s">
        <v>5968</v>
      </c>
      <c r="I20239" s="268" t="s">
        <v>2189</v>
      </c>
      <c r="J20239" s="337">
        <v>-92</v>
      </c>
      <c r="K20239" s="83" t="str">
        <f>IFERROR(IFERROR(VLOOKUP(I20239,'DE-PARA'!B:D,3,0),VLOOKUP(I20239,'DE-PARA'!C:D,2,0)),"NÃO ENCONTRADO")</f>
        <v>Materiais</v>
      </c>
      <c r="L20239" s="50" t="str">
        <f>VLOOKUP(K20239,'Base -Receita-Despesa'!$B:$AS,1,FALSE)</f>
        <v>Materiais</v>
      </c>
    </row>
    <row r="20240" spans="1:12" x14ac:dyDescent="0.3">
      <c r="A20240" s="82" t="str">
        <f t="shared" si="632"/>
        <v>2020</v>
      </c>
      <c r="B20240" s="263" t="s">
        <v>2228</v>
      </c>
      <c r="C20240" s="264" t="s">
        <v>138</v>
      </c>
      <c r="D20240" s="74" t="str">
        <f t="shared" si="633"/>
        <v>out/2020</v>
      </c>
      <c r="E20240" s="334">
        <v>44119</v>
      </c>
      <c r="F20240" s="285">
        <v>530</v>
      </c>
      <c r="G20240" s="285" t="s">
        <v>2229</v>
      </c>
      <c r="H20240" s="273" t="s">
        <v>5969</v>
      </c>
      <c r="I20240" s="268" t="s">
        <v>2181</v>
      </c>
      <c r="J20240" s="336">
        <v>-2600</v>
      </c>
      <c r="K20240" s="83" t="str">
        <f>IFERROR(IFERROR(VLOOKUP(I20240,'DE-PARA'!B:D,3,0),VLOOKUP(I20240,'DE-PARA'!C:D,2,0)),"NÃO ENCONTRADO")</f>
        <v>Materiais</v>
      </c>
      <c r="L20240" s="50" t="str">
        <f>VLOOKUP(K20240,'Base -Receita-Despesa'!$B:$AS,1,FALSE)</f>
        <v>Materiais</v>
      </c>
    </row>
    <row r="20241" spans="1:12" x14ac:dyDescent="0.3">
      <c r="A20241" s="82" t="str">
        <f t="shared" si="632"/>
        <v>2020</v>
      </c>
      <c r="B20241" s="263" t="s">
        <v>2228</v>
      </c>
      <c r="C20241" s="264" t="s">
        <v>138</v>
      </c>
      <c r="D20241" s="74" t="str">
        <f t="shared" si="633"/>
        <v>out/2020</v>
      </c>
      <c r="E20241" s="334">
        <v>44119</v>
      </c>
      <c r="F20241" s="285">
        <v>131305</v>
      </c>
      <c r="G20241" s="285" t="s">
        <v>2229</v>
      </c>
      <c r="H20241" s="268" t="s">
        <v>2602</v>
      </c>
      <c r="I20241" s="268" t="s">
        <v>2181</v>
      </c>
      <c r="J20241" s="337">
        <v>-85.02</v>
      </c>
      <c r="K20241" s="83" t="str">
        <f>IFERROR(IFERROR(VLOOKUP(I20241,'DE-PARA'!B:D,3,0),VLOOKUP(I20241,'DE-PARA'!C:D,2,0)),"NÃO ENCONTRADO")</f>
        <v>Materiais</v>
      </c>
      <c r="L20241" s="50" t="str">
        <f>VLOOKUP(K20241,'Base -Receita-Despesa'!$B:$AS,1,FALSE)</f>
        <v>Materiais</v>
      </c>
    </row>
    <row r="20242" spans="1:12" x14ac:dyDescent="0.3">
      <c r="A20242" s="82" t="str">
        <f t="shared" si="632"/>
        <v>2020</v>
      </c>
      <c r="B20242" s="263" t="s">
        <v>2228</v>
      </c>
      <c r="C20242" s="264" t="s">
        <v>138</v>
      </c>
      <c r="D20242" s="74" t="str">
        <f t="shared" si="633"/>
        <v>out/2020</v>
      </c>
      <c r="E20242" s="334">
        <v>44119</v>
      </c>
      <c r="F20242" s="285">
        <v>16718</v>
      </c>
      <c r="G20242" s="285" t="s">
        <v>2229</v>
      </c>
      <c r="H20242" s="268" t="s">
        <v>4657</v>
      </c>
      <c r="I20242" s="268" t="s">
        <v>2181</v>
      </c>
      <c r="J20242" s="337">
        <v>-200.6</v>
      </c>
      <c r="K20242" s="83" t="str">
        <f>IFERROR(IFERROR(VLOOKUP(I20242,'DE-PARA'!B:D,3,0),VLOOKUP(I20242,'DE-PARA'!C:D,2,0)),"NÃO ENCONTRADO")</f>
        <v>Materiais</v>
      </c>
      <c r="L20242" s="50" t="str">
        <f>VLOOKUP(K20242,'Base -Receita-Despesa'!$B:$AS,1,FALSE)</f>
        <v>Materiais</v>
      </c>
    </row>
    <row r="20243" spans="1:12" x14ac:dyDescent="0.3">
      <c r="A20243" s="82" t="str">
        <f t="shared" si="632"/>
        <v>2020</v>
      </c>
      <c r="B20243" s="263" t="s">
        <v>2228</v>
      </c>
      <c r="C20243" s="264" t="s">
        <v>138</v>
      </c>
      <c r="D20243" s="74" t="str">
        <f t="shared" si="633"/>
        <v>out/2020</v>
      </c>
      <c r="E20243" s="334">
        <v>44119</v>
      </c>
      <c r="F20243" s="285">
        <v>1094</v>
      </c>
      <c r="G20243" s="285" t="s">
        <v>2229</v>
      </c>
      <c r="H20243" s="268" t="s">
        <v>4393</v>
      </c>
      <c r="I20243" s="268" t="s">
        <v>116</v>
      </c>
      <c r="J20243" s="336">
        <v>-4349.2700000000004</v>
      </c>
      <c r="K20243" s="83" t="str">
        <f>IFERROR(IFERROR(VLOOKUP(I20243,'DE-PARA'!B:D,3,0),VLOOKUP(I20243,'DE-PARA'!C:D,2,0)),"NÃO ENCONTRADO")</f>
        <v>Serviços</v>
      </c>
      <c r="L20243" s="50" t="str">
        <f>VLOOKUP(K20243,'Base -Receita-Despesa'!$B:$AS,1,FALSE)</f>
        <v>Serviços</v>
      </c>
    </row>
    <row r="20244" spans="1:12" x14ac:dyDescent="0.3">
      <c r="A20244" s="82" t="str">
        <f t="shared" si="632"/>
        <v>2020</v>
      </c>
      <c r="B20244" s="263" t="s">
        <v>2228</v>
      </c>
      <c r="C20244" s="264" t="s">
        <v>138</v>
      </c>
      <c r="D20244" s="74" t="str">
        <f t="shared" si="633"/>
        <v>out/2020</v>
      </c>
      <c r="E20244" s="334">
        <v>44119</v>
      </c>
      <c r="F20244" s="285">
        <v>49341</v>
      </c>
      <c r="G20244" s="285" t="s">
        <v>2229</v>
      </c>
      <c r="H20244" s="268" t="s">
        <v>5054</v>
      </c>
      <c r="I20244" s="268" t="s">
        <v>540</v>
      </c>
      <c r="J20244" s="337">
        <v>-90</v>
      </c>
      <c r="K20244" s="83" t="str">
        <f>IFERROR(IFERROR(VLOOKUP(I20244,'DE-PARA'!B:D,3,0),VLOOKUP(I20244,'DE-PARA'!C:D,2,0)),"NÃO ENCONTRADO")</f>
        <v>Tributos, Taxas e Contribuições</v>
      </c>
      <c r="L20244" s="50" t="str">
        <f>VLOOKUP(K20244,'Base -Receita-Despesa'!$B:$AS,1,FALSE)</f>
        <v>Tributos, Taxas e Contribuições</v>
      </c>
    </row>
    <row r="20245" spans="1:12" x14ac:dyDescent="0.3">
      <c r="A20245" s="82" t="str">
        <f t="shared" si="632"/>
        <v>2020</v>
      </c>
      <c r="B20245" s="263" t="s">
        <v>2228</v>
      </c>
      <c r="C20245" s="264" t="s">
        <v>138</v>
      </c>
      <c r="D20245" s="74" t="str">
        <f t="shared" si="633"/>
        <v>out/2020</v>
      </c>
      <c r="E20245" s="334">
        <v>44119</v>
      </c>
      <c r="F20245" s="285" t="s">
        <v>1261</v>
      </c>
      <c r="G20245" s="285" t="s">
        <v>2229</v>
      </c>
      <c r="H20245" s="268" t="s">
        <v>879</v>
      </c>
      <c r="I20245" s="268" t="s">
        <v>135</v>
      </c>
      <c r="J20245" s="337">
        <v>-10</v>
      </c>
      <c r="K20245" s="83" t="str">
        <f>IFERROR(IFERROR(VLOOKUP(I20245,'DE-PARA'!B:D,3,0),VLOOKUP(I20245,'DE-PARA'!C:D,2,0)),"NÃO ENCONTRADO")</f>
        <v>Outras Saídas</v>
      </c>
      <c r="L20245" s="50" t="str">
        <f>VLOOKUP(K20245,'Base -Receita-Despesa'!$B:$AS,1,FALSE)</f>
        <v>Outras Saídas</v>
      </c>
    </row>
    <row r="20246" spans="1:12" x14ac:dyDescent="0.3">
      <c r="A20246" s="82" t="str">
        <f t="shared" si="632"/>
        <v>2020</v>
      </c>
      <c r="B20246" s="263" t="s">
        <v>2228</v>
      </c>
      <c r="C20246" s="264" t="s">
        <v>138</v>
      </c>
      <c r="D20246" s="74" t="str">
        <f t="shared" si="633"/>
        <v>out/2020</v>
      </c>
      <c r="E20246" s="334">
        <v>44119</v>
      </c>
      <c r="F20246" s="285" t="s">
        <v>1261</v>
      </c>
      <c r="G20246" s="285" t="s">
        <v>2229</v>
      </c>
      <c r="H20246" s="268" t="s">
        <v>879</v>
      </c>
      <c r="I20246" s="268" t="s">
        <v>135</v>
      </c>
      <c r="J20246" s="337">
        <v>-10</v>
      </c>
      <c r="K20246" s="83" t="str">
        <f>IFERROR(IFERROR(VLOOKUP(I20246,'DE-PARA'!B:D,3,0),VLOOKUP(I20246,'DE-PARA'!C:D,2,0)),"NÃO ENCONTRADO")</f>
        <v>Outras Saídas</v>
      </c>
      <c r="L20246" s="50" t="str">
        <f>VLOOKUP(K20246,'Base -Receita-Despesa'!$B:$AS,1,FALSE)</f>
        <v>Outras Saídas</v>
      </c>
    </row>
    <row r="20247" spans="1:12" x14ac:dyDescent="0.3">
      <c r="A20247" s="82" t="str">
        <f t="shared" si="632"/>
        <v>2020</v>
      </c>
      <c r="B20247" s="263" t="s">
        <v>2228</v>
      </c>
      <c r="C20247" s="264" t="s">
        <v>138</v>
      </c>
      <c r="D20247" s="74" t="str">
        <f t="shared" si="633"/>
        <v>out/2020</v>
      </c>
      <c r="E20247" s="334">
        <v>44119</v>
      </c>
      <c r="F20247" s="285" t="s">
        <v>1261</v>
      </c>
      <c r="G20247" s="285" t="s">
        <v>2229</v>
      </c>
      <c r="H20247" s="268" t="s">
        <v>879</v>
      </c>
      <c r="I20247" s="268" t="s">
        <v>135</v>
      </c>
      <c r="J20247" s="337">
        <v>-10</v>
      </c>
      <c r="K20247" s="83" t="str">
        <f>IFERROR(IFERROR(VLOOKUP(I20247,'DE-PARA'!B:D,3,0),VLOOKUP(I20247,'DE-PARA'!C:D,2,0)),"NÃO ENCONTRADO")</f>
        <v>Outras Saídas</v>
      </c>
      <c r="L20247" s="50" t="str">
        <f>VLOOKUP(K20247,'Base -Receita-Despesa'!$B:$AS,1,FALSE)</f>
        <v>Outras Saídas</v>
      </c>
    </row>
    <row r="20248" spans="1:12" x14ac:dyDescent="0.3">
      <c r="A20248" s="82" t="str">
        <f t="shared" si="632"/>
        <v>2020</v>
      </c>
      <c r="B20248" s="263" t="s">
        <v>2228</v>
      </c>
      <c r="C20248" s="264" t="s">
        <v>138</v>
      </c>
      <c r="D20248" s="74" t="str">
        <f t="shared" si="633"/>
        <v>out/2020</v>
      </c>
      <c r="E20248" s="334">
        <v>44119</v>
      </c>
      <c r="F20248" s="285" t="s">
        <v>1261</v>
      </c>
      <c r="G20248" s="285" t="s">
        <v>2229</v>
      </c>
      <c r="H20248" s="268" t="s">
        <v>879</v>
      </c>
      <c r="I20248" s="268" t="s">
        <v>135</v>
      </c>
      <c r="J20248" s="337">
        <v>-10</v>
      </c>
      <c r="K20248" s="83" t="str">
        <f>IFERROR(IFERROR(VLOOKUP(I20248,'DE-PARA'!B:D,3,0),VLOOKUP(I20248,'DE-PARA'!C:D,2,0)),"NÃO ENCONTRADO")</f>
        <v>Outras Saídas</v>
      </c>
      <c r="L20248" s="50" t="str">
        <f>VLOOKUP(K20248,'Base -Receita-Despesa'!$B:$AS,1,FALSE)</f>
        <v>Outras Saídas</v>
      </c>
    </row>
    <row r="20249" spans="1:12" x14ac:dyDescent="0.3">
      <c r="A20249" s="82" t="str">
        <f t="shared" si="632"/>
        <v>2020</v>
      </c>
      <c r="B20249" s="263" t="s">
        <v>2228</v>
      </c>
      <c r="C20249" s="264" t="s">
        <v>138</v>
      </c>
      <c r="D20249" s="74" t="str">
        <f t="shared" si="633"/>
        <v>out/2020</v>
      </c>
      <c r="E20249" s="334">
        <v>44119</v>
      </c>
      <c r="F20249" s="285" t="s">
        <v>1261</v>
      </c>
      <c r="G20249" s="285" t="s">
        <v>2229</v>
      </c>
      <c r="H20249" s="268" t="s">
        <v>879</v>
      </c>
      <c r="I20249" s="268" t="s">
        <v>135</v>
      </c>
      <c r="J20249" s="337">
        <v>-10</v>
      </c>
      <c r="K20249" s="83" t="str">
        <f>IFERROR(IFERROR(VLOOKUP(I20249,'DE-PARA'!B:D,3,0),VLOOKUP(I20249,'DE-PARA'!C:D,2,0)),"NÃO ENCONTRADO")</f>
        <v>Outras Saídas</v>
      </c>
      <c r="L20249" s="50" t="str">
        <f>VLOOKUP(K20249,'Base -Receita-Despesa'!$B:$AS,1,FALSE)</f>
        <v>Outras Saídas</v>
      </c>
    </row>
    <row r="20250" spans="1:12" x14ac:dyDescent="0.3">
      <c r="A20250" s="82" t="str">
        <f t="shared" si="632"/>
        <v>2020</v>
      </c>
      <c r="B20250" s="263" t="s">
        <v>2228</v>
      </c>
      <c r="C20250" s="264" t="s">
        <v>138</v>
      </c>
      <c r="D20250" s="74" t="str">
        <f t="shared" si="633"/>
        <v>out/2020</v>
      </c>
      <c r="E20250" s="334">
        <v>44119</v>
      </c>
      <c r="F20250" s="285" t="s">
        <v>1261</v>
      </c>
      <c r="G20250" s="285" t="s">
        <v>2229</v>
      </c>
      <c r="H20250" s="268" t="s">
        <v>879</v>
      </c>
      <c r="I20250" s="268" t="s">
        <v>135</v>
      </c>
      <c r="J20250" s="337">
        <v>-10</v>
      </c>
      <c r="K20250" s="83" t="str">
        <f>IFERROR(IFERROR(VLOOKUP(I20250,'DE-PARA'!B:D,3,0),VLOOKUP(I20250,'DE-PARA'!C:D,2,0)),"NÃO ENCONTRADO")</f>
        <v>Outras Saídas</v>
      </c>
      <c r="L20250" s="50" t="str">
        <f>VLOOKUP(K20250,'Base -Receita-Despesa'!$B:$AS,1,FALSE)</f>
        <v>Outras Saídas</v>
      </c>
    </row>
    <row r="20251" spans="1:12" x14ac:dyDescent="0.3">
      <c r="A20251" s="82" t="str">
        <f t="shared" si="632"/>
        <v>2020</v>
      </c>
      <c r="B20251" s="263" t="s">
        <v>2228</v>
      </c>
      <c r="C20251" s="264" t="s">
        <v>138</v>
      </c>
      <c r="D20251" s="74" t="str">
        <f t="shared" si="633"/>
        <v>out/2020</v>
      </c>
      <c r="E20251" s="334">
        <v>44119</v>
      </c>
      <c r="F20251" s="285" t="s">
        <v>1261</v>
      </c>
      <c r="G20251" s="285" t="s">
        <v>2229</v>
      </c>
      <c r="H20251" s="268" t="s">
        <v>879</v>
      </c>
      <c r="I20251" s="268" t="s">
        <v>135</v>
      </c>
      <c r="J20251" s="337">
        <v>-10</v>
      </c>
      <c r="K20251" s="83" t="str">
        <f>IFERROR(IFERROR(VLOOKUP(I20251,'DE-PARA'!B:D,3,0),VLOOKUP(I20251,'DE-PARA'!C:D,2,0)),"NÃO ENCONTRADO")</f>
        <v>Outras Saídas</v>
      </c>
      <c r="L20251" s="50" t="str">
        <f>VLOOKUP(K20251,'Base -Receita-Despesa'!$B:$AS,1,FALSE)</f>
        <v>Outras Saídas</v>
      </c>
    </row>
    <row r="20252" spans="1:12" x14ac:dyDescent="0.3">
      <c r="A20252" s="82" t="str">
        <f t="shared" si="632"/>
        <v>2020</v>
      </c>
      <c r="B20252" s="263" t="s">
        <v>2228</v>
      </c>
      <c r="C20252" s="264" t="s">
        <v>138</v>
      </c>
      <c r="D20252" s="74" t="str">
        <f t="shared" si="633"/>
        <v>out/2020</v>
      </c>
      <c r="E20252" s="334">
        <v>44119</v>
      </c>
      <c r="F20252" s="285" t="s">
        <v>1261</v>
      </c>
      <c r="G20252" s="285" t="s">
        <v>2229</v>
      </c>
      <c r="H20252" s="268" t="s">
        <v>879</v>
      </c>
      <c r="I20252" s="268" t="s">
        <v>135</v>
      </c>
      <c r="J20252" s="337">
        <v>-10</v>
      </c>
      <c r="K20252" s="83" t="str">
        <f>IFERROR(IFERROR(VLOOKUP(I20252,'DE-PARA'!B:D,3,0),VLOOKUP(I20252,'DE-PARA'!C:D,2,0)),"NÃO ENCONTRADO")</f>
        <v>Outras Saídas</v>
      </c>
      <c r="L20252" s="50" t="str">
        <f>VLOOKUP(K20252,'Base -Receita-Despesa'!$B:$AS,1,FALSE)</f>
        <v>Outras Saídas</v>
      </c>
    </row>
    <row r="20253" spans="1:12" x14ac:dyDescent="0.3">
      <c r="A20253" s="82" t="str">
        <f t="shared" si="632"/>
        <v>2020</v>
      </c>
      <c r="B20253" s="263" t="s">
        <v>2228</v>
      </c>
      <c r="C20253" s="264" t="s">
        <v>138</v>
      </c>
      <c r="D20253" s="74" t="str">
        <f t="shared" si="633"/>
        <v>out/2020</v>
      </c>
      <c r="E20253" s="334">
        <v>44120</v>
      </c>
      <c r="F20253" s="285">
        <v>313</v>
      </c>
      <c r="G20253" s="285" t="s">
        <v>2229</v>
      </c>
      <c r="H20253" s="268" t="s">
        <v>5273</v>
      </c>
      <c r="I20253" s="268" t="s">
        <v>2181</v>
      </c>
      <c r="J20253" s="336">
        <v>-5396.69</v>
      </c>
      <c r="K20253" s="83" t="str">
        <f>IFERROR(IFERROR(VLOOKUP(I20253,'DE-PARA'!B:D,3,0),VLOOKUP(I20253,'DE-PARA'!C:D,2,0)),"NÃO ENCONTRADO")</f>
        <v>Materiais</v>
      </c>
      <c r="L20253" s="50" t="str">
        <f>VLOOKUP(K20253,'Base -Receita-Despesa'!$B:$AS,1,FALSE)</f>
        <v>Materiais</v>
      </c>
    </row>
    <row r="20254" spans="1:12" x14ac:dyDescent="0.3">
      <c r="A20254" s="82" t="str">
        <f t="shared" si="632"/>
        <v>2020</v>
      </c>
      <c r="B20254" s="263" t="s">
        <v>2228</v>
      </c>
      <c r="C20254" s="264" t="s">
        <v>138</v>
      </c>
      <c r="D20254" s="74" t="str">
        <f t="shared" si="633"/>
        <v>out/2020</v>
      </c>
      <c r="E20254" s="334">
        <v>44120</v>
      </c>
      <c r="F20254" s="285">
        <v>1725</v>
      </c>
      <c r="G20254" s="285" t="s">
        <v>2229</v>
      </c>
      <c r="H20254" s="268" t="s">
        <v>5195</v>
      </c>
      <c r="I20254" s="268" t="s">
        <v>241</v>
      </c>
      <c r="J20254" s="337">
        <v>-600</v>
      </c>
      <c r="K20254" s="83" t="str">
        <f>IFERROR(IFERROR(VLOOKUP(I20254,'DE-PARA'!B:D,3,0),VLOOKUP(I20254,'DE-PARA'!C:D,2,0)),"NÃO ENCONTRADO")</f>
        <v>Serviços</v>
      </c>
      <c r="L20254" s="50" t="str">
        <f>VLOOKUP(K20254,'Base -Receita-Despesa'!$B:$AS,1,FALSE)</f>
        <v>Serviços</v>
      </c>
    </row>
    <row r="20255" spans="1:12" x14ac:dyDescent="0.3">
      <c r="A20255" s="82" t="str">
        <f t="shared" si="632"/>
        <v>2020</v>
      </c>
      <c r="B20255" s="263" t="s">
        <v>2228</v>
      </c>
      <c r="C20255" s="264" t="s">
        <v>138</v>
      </c>
      <c r="D20255" s="74" t="str">
        <f t="shared" si="633"/>
        <v>out/2020</v>
      </c>
      <c r="E20255" s="334">
        <v>44120</v>
      </c>
      <c r="F20255" s="285">
        <v>3790</v>
      </c>
      <c r="G20255" s="285" t="s">
        <v>2229</v>
      </c>
      <c r="H20255" s="268" t="s">
        <v>5195</v>
      </c>
      <c r="I20255" s="268" t="s">
        <v>241</v>
      </c>
      <c r="J20255" s="336">
        <v>-1580.48</v>
      </c>
      <c r="K20255" s="83" t="str">
        <f>IFERROR(IFERROR(VLOOKUP(I20255,'DE-PARA'!B:D,3,0),VLOOKUP(I20255,'DE-PARA'!C:D,2,0)),"NÃO ENCONTRADO")</f>
        <v>Serviços</v>
      </c>
      <c r="L20255" s="50" t="str">
        <f>VLOOKUP(K20255,'Base -Receita-Despesa'!$B:$AS,1,FALSE)</f>
        <v>Serviços</v>
      </c>
    </row>
    <row r="20256" spans="1:12" x14ac:dyDescent="0.3">
      <c r="A20256" s="82" t="str">
        <f t="shared" si="632"/>
        <v>2020</v>
      </c>
      <c r="B20256" s="263" t="s">
        <v>2228</v>
      </c>
      <c r="C20256" s="264" t="s">
        <v>138</v>
      </c>
      <c r="D20256" s="74" t="str">
        <f t="shared" si="633"/>
        <v>out/2020</v>
      </c>
      <c r="E20256" s="334">
        <v>44120</v>
      </c>
      <c r="F20256" s="285">
        <v>23184</v>
      </c>
      <c r="G20256" s="285" t="s">
        <v>2229</v>
      </c>
      <c r="H20256" s="268" t="s">
        <v>2401</v>
      </c>
      <c r="I20256" s="268" t="s">
        <v>2182</v>
      </c>
      <c r="J20256" s="337">
        <v>-504</v>
      </c>
      <c r="K20256" s="83" t="str">
        <f>IFERROR(IFERROR(VLOOKUP(I20256,'DE-PARA'!B:D,3,0),VLOOKUP(I20256,'DE-PARA'!C:D,2,0)),"NÃO ENCONTRADO")</f>
        <v>Materiais</v>
      </c>
      <c r="L20256" s="50" t="str">
        <f>VLOOKUP(K20256,'Base -Receita-Despesa'!$B:$AS,1,FALSE)</f>
        <v>Materiais</v>
      </c>
    </row>
    <row r="20257" spans="1:12" x14ac:dyDescent="0.3">
      <c r="A20257" s="82" t="str">
        <f t="shared" si="632"/>
        <v>2020</v>
      </c>
      <c r="B20257" s="263" t="s">
        <v>2228</v>
      </c>
      <c r="C20257" s="264" t="s">
        <v>138</v>
      </c>
      <c r="D20257" s="74" t="str">
        <f t="shared" si="633"/>
        <v>out/2020</v>
      </c>
      <c r="E20257" s="334">
        <v>44120</v>
      </c>
      <c r="F20257" s="285">
        <v>489</v>
      </c>
      <c r="G20257" s="285" t="s">
        <v>2229</v>
      </c>
      <c r="H20257" s="268" t="s">
        <v>5945</v>
      </c>
      <c r="I20257" s="268" t="s">
        <v>2183</v>
      </c>
      <c r="J20257" s="337">
        <v>-289</v>
      </c>
      <c r="K20257" s="83" t="str">
        <f>IFERROR(IFERROR(VLOOKUP(I20257,'DE-PARA'!B:D,3,0),VLOOKUP(I20257,'DE-PARA'!C:D,2,0)),"NÃO ENCONTRADO")</f>
        <v>Materiais</v>
      </c>
      <c r="L20257" s="50" t="str">
        <f>VLOOKUP(K20257,'Base -Receita-Despesa'!$B:$AS,1,FALSE)</f>
        <v>Materiais</v>
      </c>
    </row>
    <row r="20258" spans="1:12" x14ac:dyDescent="0.3">
      <c r="A20258" s="82" t="str">
        <f t="shared" si="632"/>
        <v>2020</v>
      </c>
      <c r="B20258" s="263" t="s">
        <v>2228</v>
      </c>
      <c r="C20258" s="264" t="s">
        <v>138</v>
      </c>
      <c r="D20258" s="74" t="str">
        <f t="shared" si="633"/>
        <v>out/2020</v>
      </c>
      <c r="E20258" s="334">
        <v>44120</v>
      </c>
      <c r="F20258" s="285">
        <v>183</v>
      </c>
      <c r="G20258" s="285" t="s">
        <v>2229</v>
      </c>
      <c r="H20258" s="268" t="s">
        <v>5970</v>
      </c>
      <c r="I20258" s="268" t="s">
        <v>232</v>
      </c>
      <c r="J20258" s="336">
        <v>-1300</v>
      </c>
      <c r="K20258" s="83" t="str">
        <f>IFERROR(IFERROR(VLOOKUP(I20258,'DE-PARA'!B:D,3,0),VLOOKUP(I20258,'DE-PARA'!C:D,2,0)),"NÃO ENCONTRADO")</f>
        <v>Materiais</v>
      </c>
      <c r="L20258" s="50" t="str">
        <f>VLOOKUP(K20258,'Base -Receita-Despesa'!$B:$AS,1,FALSE)</f>
        <v>Materiais</v>
      </c>
    </row>
    <row r="20259" spans="1:12" x14ac:dyDescent="0.3">
      <c r="A20259" s="82" t="str">
        <f t="shared" si="632"/>
        <v>2020</v>
      </c>
      <c r="B20259" s="263" t="s">
        <v>2228</v>
      </c>
      <c r="C20259" s="264" t="s">
        <v>138</v>
      </c>
      <c r="D20259" s="74" t="str">
        <f t="shared" si="633"/>
        <v>out/2020</v>
      </c>
      <c r="E20259" s="334">
        <v>44120</v>
      </c>
      <c r="F20259" s="285">
        <v>182</v>
      </c>
      <c r="G20259" s="285" t="s">
        <v>2229</v>
      </c>
      <c r="H20259" s="268" t="s">
        <v>5970</v>
      </c>
      <c r="I20259" s="268" t="s">
        <v>232</v>
      </c>
      <c r="J20259" s="336">
        <v>-1600</v>
      </c>
      <c r="K20259" s="83" t="str">
        <f>IFERROR(IFERROR(VLOOKUP(I20259,'DE-PARA'!B:D,3,0),VLOOKUP(I20259,'DE-PARA'!C:D,2,0)),"NÃO ENCONTRADO")</f>
        <v>Materiais</v>
      </c>
      <c r="L20259" s="50" t="str">
        <f>VLOOKUP(K20259,'Base -Receita-Despesa'!$B:$AS,1,FALSE)</f>
        <v>Materiais</v>
      </c>
    </row>
    <row r="20260" spans="1:12" x14ac:dyDescent="0.3">
      <c r="A20260" s="82" t="str">
        <f t="shared" si="632"/>
        <v>2020</v>
      </c>
      <c r="B20260" s="263" t="s">
        <v>2228</v>
      </c>
      <c r="C20260" s="264" t="s">
        <v>138</v>
      </c>
      <c r="D20260" s="74" t="str">
        <f t="shared" si="633"/>
        <v>out/2020</v>
      </c>
      <c r="E20260" s="334">
        <v>44120</v>
      </c>
      <c r="F20260" s="285">
        <v>14802</v>
      </c>
      <c r="G20260" s="285" t="s">
        <v>2229</v>
      </c>
      <c r="H20260" s="273" t="s">
        <v>5971</v>
      </c>
      <c r="I20260" s="268" t="s">
        <v>241</v>
      </c>
      <c r="J20260" s="337">
        <v>-709.02</v>
      </c>
      <c r="K20260" s="83" t="str">
        <f>IFERROR(IFERROR(VLOOKUP(I20260,'DE-PARA'!B:D,3,0),VLOOKUP(I20260,'DE-PARA'!C:D,2,0)),"NÃO ENCONTRADO")</f>
        <v>Serviços</v>
      </c>
      <c r="L20260" s="50" t="str">
        <f>VLOOKUP(K20260,'Base -Receita-Despesa'!$B:$AS,1,FALSE)</f>
        <v>Serviços</v>
      </c>
    </row>
    <row r="20261" spans="1:12" x14ac:dyDescent="0.3">
      <c r="A20261" s="82" t="str">
        <f t="shared" si="632"/>
        <v>2020</v>
      </c>
      <c r="B20261" s="263" t="s">
        <v>2228</v>
      </c>
      <c r="C20261" s="264" t="s">
        <v>138</v>
      </c>
      <c r="D20261" s="74" t="str">
        <f t="shared" si="633"/>
        <v>out/2020</v>
      </c>
      <c r="E20261" s="334">
        <v>44120</v>
      </c>
      <c r="F20261" s="285">
        <v>9662</v>
      </c>
      <c r="G20261" s="285" t="s">
        <v>2229</v>
      </c>
      <c r="H20261" s="273" t="s">
        <v>5971</v>
      </c>
      <c r="I20261" s="268" t="s">
        <v>241</v>
      </c>
      <c r="J20261" s="337">
        <v>-210</v>
      </c>
      <c r="K20261" s="83" t="str">
        <f>IFERROR(IFERROR(VLOOKUP(I20261,'DE-PARA'!B:D,3,0),VLOOKUP(I20261,'DE-PARA'!C:D,2,0)),"NÃO ENCONTRADO")</f>
        <v>Serviços</v>
      </c>
      <c r="L20261" s="50" t="str">
        <f>VLOOKUP(K20261,'Base -Receita-Despesa'!$B:$AS,1,FALSE)</f>
        <v>Serviços</v>
      </c>
    </row>
    <row r="20262" spans="1:12" x14ac:dyDescent="0.3">
      <c r="A20262" s="82" t="str">
        <f t="shared" si="632"/>
        <v>2020</v>
      </c>
      <c r="B20262" s="263" t="s">
        <v>2228</v>
      </c>
      <c r="C20262" s="264" t="s">
        <v>138</v>
      </c>
      <c r="D20262" s="74" t="str">
        <f t="shared" si="633"/>
        <v>out/2020</v>
      </c>
      <c r="E20262" s="334">
        <v>44120</v>
      </c>
      <c r="F20262" s="285" t="s">
        <v>1261</v>
      </c>
      <c r="G20262" s="285" t="s">
        <v>2229</v>
      </c>
      <c r="H20262" s="268" t="s">
        <v>879</v>
      </c>
      <c r="I20262" s="268" t="s">
        <v>135</v>
      </c>
      <c r="J20262" s="337">
        <v>-10</v>
      </c>
      <c r="K20262" s="83" t="str">
        <f>IFERROR(IFERROR(VLOOKUP(I20262,'DE-PARA'!B:D,3,0),VLOOKUP(I20262,'DE-PARA'!C:D,2,0)),"NÃO ENCONTRADO")</f>
        <v>Outras Saídas</v>
      </c>
      <c r="L20262" s="50" t="str">
        <f>VLOOKUP(K20262,'Base -Receita-Despesa'!$B:$AS,1,FALSE)</f>
        <v>Outras Saídas</v>
      </c>
    </row>
    <row r="20263" spans="1:12" x14ac:dyDescent="0.3">
      <c r="A20263" s="82" t="str">
        <f t="shared" si="632"/>
        <v>2020</v>
      </c>
      <c r="B20263" s="263" t="s">
        <v>2228</v>
      </c>
      <c r="C20263" s="264" t="s">
        <v>138</v>
      </c>
      <c r="D20263" s="74" t="str">
        <f t="shared" si="633"/>
        <v>out/2020</v>
      </c>
      <c r="E20263" s="334">
        <v>44120</v>
      </c>
      <c r="F20263" s="285" t="s">
        <v>1261</v>
      </c>
      <c r="G20263" s="285" t="s">
        <v>2229</v>
      </c>
      <c r="H20263" s="268" t="s">
        <v>879</v>
      </c>
      <c r="I20263" s="268" t="s">
        <v>135</v>
      </c>
      <c r="J20263" s="337">
        <v>-10</v>
      </c>
      <c r="K20263" s="83" t="str">
        <f>IFERROR(IFERROR(VLOOKUP(I20263,'DE-PARA'!B:D,3,0),VLOOKUP(I20263,'DE-PARA'!C:D,2,0)),"NÃO ENCONTRADO")</f>
        <v>Outras Saídas</v>
      </c>
      <c r="L20263" s="50" t="str">
        <f>VLOOKUP(K20263,'Base -Receita-Despesa'!$B:$AS,1,FALSE)</f>
        <v>Outras Saídas</v>
      </c>
    </row>
    <row r="20264" spans="1:12" x14ac:dyDescent="0.3">
      <c r="A20264" s="82" t="str">
        <f t="shared" si="632"/>
        <v>2020</v>
      </c>
      <c r="B20264" s="263" t="s">
        <v>2228</v>
      </c>
      <c r="C20264" s="264" t="s">
        <v>138</v>
      </c>
      <c r="D20264" s="74" t="str">
        <f t="shared" si="633"/>
        <v>out/2020</v>
      </c>
      <c r="E20264" s="334">
        <v>44123</v>
      </c>
      <c r="F20264" s="265">
        <v>14597396102020</v>
      </c>
      <c r="G20264" s="265" t="s">
        <v>2229</v>
      </c>
      <c r="H20264" s="268" t="s">
        <v>5741</v>
      </c>
      <c r="I20264" s="268" t="s">
        <v>151</v>
      </c>
      <c r="J20264" s="336">
        <v>-1240.3</v>
      </c>
      <c r="K20264" s="83" t="str">
        <f>IFERROR(IFERROR(VLOOKUP(I20264,'DE-PARA'!B:D,3,0),VLOOKUP(I20264,'DE-PARA'!C:D,2,0)),"NÃO ENCONTRADO")</f>
        <v>Concessionárias (água, luz e telefone)</v>
      </c>
      <c r="L20264" s="50" t="str">
        <f>VLOOKUP(K20264,'Base -Receita-Despesa'!$B:$AS,1,FALSE)</f>
        <v>Concessionárias (água, luz e telefone)</v>
      </c>
    </row>
    <row r="20265" spans="1:12" x14ac:dyDescent="0.3">
      <c r="A20265" s="82" t="str">
        <f t="shared" si="632"/>
        <v>2020</v>
      </c>
      <c r="B20265" s="263" t="s">
        <v>2228</v>
      </c>
      <c r="C20265" s="264" t="s">
        <v>138</v>
      </c>
      <c r="D20265" s="74" t="str">
        <f t="shared" si="633"/>
        <v>out/2020</v>
      </c>
      <c r="E20265" s="334">
        <v>44123</v>
      </c>
      <c r="F20265" s="285">
        <v>1249025</v>
      </c>
      <c r="G20265" s="265" t="s">
        <v>2229</v>
      </c>
      <c r="H20265" s="268" t="s">
        <v>5731</v>
      </c>
      <c r="I20265" s="268" t="s">
        <v>2182</v>
      </c>
      <c r="J20265" s="337">
        <v>-793.62</v>
      </c>
      <c r="K20265" s="83" t="str">
        <f>IFERROR(IFERROR(VLOOKUP(I20265,'DE-PARA'!B:D,3,0),VLOOKUP(I20265,'DE-PARA'!C:D,2,0)),"NÃO ENCONTRADO")</f>
        <v>Materiais</v>
      </c>
      <c r="L20265" s="50" t="str">
        <f>VLOOKUP(K20265,'Base -Receita-Despesa'!$B:$AS,1,FALSE)</f>
        <v>Materiais</v>
      </c>
    </row>
    <row r="20266" spans="1:12" x14ac:dyDescent="0.3">
      <c r="A20266" s="82" t="str">
        <f t="shared" ref="A20266:A20329" si="634">IF(K20266="NÃO ENCONTRADO",0,RIGHT(D20266,4))</f>
        <v>2020</v>
      </c>
      <c r="B20266" s="263" t="s">
        <v>2228</v>
      </c>
      <c r="C20266" s="264" t="s">
        <v>138</v>
      </c>
      <c r="D20266" s="74" t="str">
        <f t="shared" si="633"/>
        <v>out/2020</v>
      </c>
      <c r="E20266" s="334">
        <v>44123</v>
      </c>
      <c r="F20266" s="285">
        <v>90652</v>
      </c>
      <c r="G20266" s="265" t="s">
        <v>2229</v>
      </c>
      <c r="H20266" s="268" t="s">
        <v>5696</v>
      </c>
      <c r="I20266" s="268" t="s">
        <v>2182</v>
      </c>
      <c r="J20266" s="337">
        <v>-235.52</v>
      </c>
      <c r="K20266" s="83" t="str">
        <f>IFERROR(IFERROR(VLOOKUP(I20266,'DE-PARA'!B:D,3,0),VLOOKUP(I20266,'DE-PARA'!C:D,2,0)),"NÃO ENCONTRADO")</f>
        <v>Materiais</v>
      </c>
      <c r="L20266" s="50" t="str">
        <f>VLOOKUP(K20266,'Base -Receita-Despesa'!$B:$AS,1,FALSE)</f>
        <v>Materiais</v>
      </c>
    </row>
    <row r="20267" spans="1:12" x14ac:dyDescent="0.3">
      <c r="A20267" s="82" t="str">
        <f t="shared" si="634"/>
        <v>2020</v>
      </c>
      <c r="B20267" s="263" t="s">
        <v>2228</v>
      </c>
      <c r="C20267" s="264" t="s">
        <v>138</v>
      </c>
      <c r="D20267" s="74" t="str">
        <f t="shared" si="633"/>
        <v>out/2020</v>
      </c>
      <c r="E20267" s="334">
        <v>44123</v>
      </c>
      <c r="F20267" s="285">
        <v>131994</v>
      </c>
      <c r="G20267" s="265" t="s">
        <v>2229</v>
      </c>
      <c r="H20267" s="268" t="s">
        <v>528</v>
      </c>
      <c r="I20267" s="268" t="s">
        <v>2181</v>
      </c>
      <c r="J20267" s="336">
        <v>-2152.6999999999998</v>
      </c>
      <c r="K20267" s="83" t="str">
        <f>IFERROR(IFERROR(VLOOKUP(I20267,'DE-PARA'!B:D,3,0),VLOOKUP(I20267,'DE-PARA'!C:D,2,0)),"NÃO ENCONTRADO")</f>
        <v>Materiais</v>
      </c>
      <c r="L20267" s="50" t="str">
        <f>VLOOKUP(K20267,'Base -Receita-Despesa'!$B:$AS,1,FALSE)</f>
        <v>Materiais</v>
      </c>
    </row>
    <row r="20268" spans="1:12" x14ac:dyDescent="0.3">
      <c r="A20268" s="82" t="str">
        <f t="shared" si="634"/>
        <v>2020</v>
      </c>
      <c r="B20268" s="263" t="s">
        <v>2228</v>
      </c>
      <c r="C20268" s="264" t="s">
        <v>138</v>
      </c>
      <c r="D20268" s="74" t="str">
        <f t="shared" si="633"/>
        <v>out/2020</v>
      </c>
      <c r="E20268" s="334">
        <v>44123</v>
      </c>
      <c r="F20268" s="285">
        <v>314283</v>
      </c>
      <c r="G20268" s="265">
        <v>3.03</v>
      </c>
      <c r="H20268" s="268" t="s">
        <v>222</v>
      </c>
      <c r="I20268" s="268" t="s">
        <v>2181</v>
      </c>
      <c r="J20268" s="337">
        <v>-883.38</v>
      </c>
      <c r="K20268" s="83" t="str">
        <f>IFERROR(IFERROR(VLOOKUP(I20268,'DE-PARA'!B:D,3,0),VLOOKUP(I20268,'DE-PARA'!C:D,2,0)),"NÃO ENCONTRADO")</f>
        <v>Materiais</v>
      </c>
      <c r="L20268" s="50" t="str">
        <f>VLOOKUP(K20268,'Base -Receita-Despesa'!$B:$AS,1,FALSE)</f>
        <v>Materiais</v>
      </c>
    </row>
    <row r="20269" spans="1:12" x14ac:dyDescent="0.3">
      <c r="A20269" s="82" t="str">
        <f t="shared" si="634"/>
        <v>2020</v>
      </c>
      <c r="B20269" s="263" t="s">
        <v>2228</v>
      </c>
      <c r="C20269" s="264" t="s">
        <v>138</v>
      </c>
      <c r="D20269" s="74" t="str">
        <f t="shared" si="633"/>
        <v>out/2020</v>
      </c>
      <c r="E20269" s="334">
        <v>44123</v>
      </c>
      <c r="F20269" s="285">
        <v>314504</v>
      </c>
      <c r="G20269" s="265">
        <v>3.03</v>
      </c>
      <c r="H20269" s="268" t="s">
        <v>222</v>
      </c>
      <c r="I20269" s="268" t="s">
        <v>2182</v>
      </c>
      <c r="J20269" s="337">
        <v>-409.71</v>
      </c>
      <c r="K20269" s="83" t="str">
        <f>IFERROR(IFERROR(VLOOKUP(I20269,'DE-PARA'!B:D,3,0),VLOOKUP(I20269,'DE-PARA'!C:D,2,0)),"NÃO ENCONTRADO")</f>
        <v>Materiais</v>
      </c>
      <c r="L20269" s="50" t="str">
        <f>VLOOKUP(K20269,'Base -Receita-Despesa'!$B:$AS,1,FALSE)</f>
        <v>Materiais</v>
      </c>
    </row>
    <row r="20270" spans="1:12" x14ac:dyDescent="0.3">
      <c r="A20270" s="82" t="str">
        <f t="shared" si="634"/>
        <v>2020</v>
      </c>
      <c r="B20270" s="263" t="s">
        <v>2228</v>
      </c>
      <c r="C20270" s="264" t="s">
        <v>138</v>
      </c>
      <c r="D20270" s="74" t="str">
        <f t="shared" si="633"/>
        <v>out/2020</v>
      </c>
      <c r="E20270" s="334">
        <v>44123</v>
      </c>
      <c r="F20270" s="285">
        <v>316570</v>
      </c>
      <c r="G20270" s="265" t="s">
        <v>2229</v>
      </c>
      <c r="H20270" s="268" t="s">
        <v>222</v>
      </c>
      <c r="I20270" s="268" t="s">
        <v>2182</v>
      </c>
      <c r="J20270" s="337">
        <v>-175.56</v>
      </c>
      <c r="K20270" s="83" t="str">
        <f>IFERROR(IFERROR(VLOOKUP(I20270,'DE-PARA'!B:D,3,0),VLOOKUP(I20270,'DE-PARA'!C:D,2,0)),"NÃO ENCONTRADO")</f>
        <v>Materiais</v>
      </c>
      <c r="L20270" s="50" t="str">
        <f>VLOOKUP(K20270,'Base -Receita-Despesa'!$B:$AS,1,FALSE)</f>
        <v>Materiais</v>
      </c>
    </row>
    <row r="20271" spans="1:12" x14ac:dyDescent="0.3">
      <c r="A20271" s="82" t="str">
        <f t="shared" si="634"/>
        <v>2020</v>
      </c>
      <c r="B20271" s="263" t="s">
        <v>2228</v>
      </c>
      <c r="C20271" s="264" t="s">
        <v>138</v>
      </c>
      <c r="D20271" s="74" t="str">
        <f t="shared" si="633"/>
        <v>out/2020</v>
      </c>
      <c r="E20271" s="334">
        <v>44123</v>
      </c>
      <c r="F20271" s="285">
        <v>9302</v>
      </c>
      <c r="G20271" s="265" t="s">
        <v>2229</v>
      </c>
      <c r="H20271" s="268" t="s">
        <v>5972</v>
      </c>
      <c r="I20271" s="268" t="s">
        <v>2181</v>
      </c>
      <c r="J20271" s="336">
        <v>-1106</v>
      </c>
      <c r="K20271" s="83" t="str">
        <f>IFERROR(IFERROR(VLOOKUP(I20271,'DE-PARA'!B:D,3,0),VLOOKUP(I20271,'DE-PARA'!C:D,2,0)),"NÃO ENCONTRADO")</f>
        <v>Materiais</v>
      </c>
      <c r="L20271" s="50" t="str">
        <f>VLOOKUP(K20271,'Base -Receita-Despesa'!$B:$AS,1,FALSE)</f>
        <v>Materiais</v>
      </c>
    </row>
    <row r="20272" spans="1:12" x14ac:dyDescent="0.3">
      <c r="A20272" s="82" t="str">
        <f t="shared" si="634"/>
        <v>2020</v>
      </c>
      <c r="B20272" s="263" t="s">
        <v>2228</v>
      </c>
      <c r="C20272" s="264" t="s">
        <v>138</v>
      </c>
      <c r="D20272" s="74" t="str">
        <f t="shared" si="633"/>
        <v>out/2020</v>
      </c>
      <c r="E20272" s="334">
        <v>44123</v>
      </c>
      <c r="F20272" s="285">
        <v>2321</v>
      </c>
      <c r="G20272" s="265" t="s">
        <v>2229</v>
      </c>
      <c r="H20272" s="268" t="s">
        <v>5961</v>
      </c>
      <c r="I20272" s="268" t="s">
        <v>2182</v>
      </c>
      <c r="J20272" s="337">
        <v>-153.27000000000001</v>
      </c>
      <c r="K20272" s="83" t="str">
        <f>IFERROR(IFERROR(VLOOKUP(I20272,'DE-PARA'!B:D,3,0),VLOOKUP(I20272,'DE-PARA'!C:D,2,0)),"NÃO ENCONTRADO")</f>
        <v>Materiais</v>
      </c>
      <c r="L20272" s="50" t="str">
        <f>VLOOKUP(K20272,'Base -Receita-Despesa'!$B:$AS,1,FALSE)</f>
        <v>Materiais</v>
      </c>
    </row>
    <row r="20273" spans="1:12" x14ac:dyDescent="0.3">
      <c r="A20273" s="82" t="str">
        <f t="shared" si="634"/>
        <v>2020</v>
      </c>
      <c r="B20273" s="263" t="s">
        <v>2228</v>
      </c>
      <c r="C20273" s="264" t="s">
        <v>138</v>
      </c>
      <c r="D20273" s="74" t="str">
        <f t="shared" si="633"/>
        <v>out/2020</v>
      </c>
      <c r="E20273" s="334">
        <v>44123</v>
      </c>
      <c r="F20273" s="285">
        <v>12704</v>
      </c>
      <c r="G20273" s="265" t="s">
        <v>2229</v>
      </c>
      <c r="H20273" s="268" t="s">
        <v>5888</v>
      </c>
      <c r="I20273" s="268" t="s">
        <v>2182</v>
      </c>
      <c r="J20273" s="337">
        <v>-580</v>
      </c>
      <c r="K20273" s="83" t="str">
        <f>IFERROR(IFERROR(VLOOKUP(I20273,'DE-PARA'!B:D,3,0),VLOOKUP(I20273,'DE-PARA'!C:D,2,0)),"NÃO ENCONTRADO")</f>
        <v>Materiais</v>
      </c>
      <c r="L20273" s="50" t="str">
        <f>VLOOKUP(K20273,'Base -Receita-Despesa'!$B:$AS,1,FALSE)</f>
        <v>Materiais</v>
      </c>
    </row>
    <row r="20274" spans="1:12" x14ac:dyDescent="0.3">
      <c r="A20274" s="82" t="str">
        <f t="shared" si="634"/>
        <v>2020</v>
      </c>
      <c r="B20274" s="263" t="s">
        <v>2228</v>
      </c>
      <c r="C20274" s="264" t="s">
        <v>138</v>
      </c>
      <c r="D20274" s="74" t="str">
        <f t="shared" si="633"/>
        <v>out/2020</v>
      </c>
      <c r="E20274" s="334">
        <v>44123</v>
      </c>
      <c r="F20274" s="285">
        <v>89245</v>
      </c>
      <c r="G20274" s="265" t="s">
        <v>2229</v>
      </c>
      <c r="H20274" s="283" t="s">
        <v>5792</v>
      </c>
      <c r="I20274" s="268" t="s">
        <v>2181</v>
      </c>
      <c r="J20274" s="336">
        <v>-6012.6</v>
      </c>
      <c r="K20274" s="83" t="str">
        <f>IFERROR(IFERROR(VLOOKUP(I20274,'DE-PARA'!B:D,3,0),VLOOKUP(I20274,'DE-PARA'!C:D,2,0)),"NÃO ENCONTRADO")</f>
        <v>Materiais</v>
      </c>
      <c r="L20274" s="50" t="str">
        <f>VLOOKUP(K20274,'Base -Receita-Despesa'!$B:$AS,1,FALSE)</f>
        <v>Materiais</v>
      </c>
    </row>
    <row r="20275" spans="1:12" x14ac:dyDescent="0.3">
      <c r="A20275" s="82" t="str">
        <f t="shared" si="634"/>
        <v>2020</v>
      </c>
      <c r="B20275" s="263" t="s">
        <v>2228</v>
      </c>
      <c r="C20275" s="264" t="s">
        <v>138</v>
      </c>
      <c r="D20275" s="74" t="str">
        <f t="shared" si="633"/>
        <v>out/2020</v>
      </c>
      <c r="E20275" s="334">
        <v>44123</v>
      </c>
      <c r="F20275" s="285">
        <v>906696</v>
      </c>
      <c r="G20275" s="265" t="s">
        <v>2229</v>
      </c>
      <c r="H20275" s="268" t="s">
        <v>5696</v>
      </c>
      <c r="I20275" s="268" t="s">
        <v>2181</v>
      </c>
      <c r="J20275" s="337">
        <v>-502.99</v>
      </c>
      <c r="K20275" s="83" t="str">
        <f>IFERROR(IFERROR(VLOOKUP(I20275,'DE-PARA'!B:D,3,0),VLOOKUP(I20275,'DE-PARA'!C:D,2,0)),"NÃO ENCONTRADO")</f>
        <v>Materiais</v>
      </c>
      <c r="L20275" s="50" t="str">
        <f>VLOOKUP(K20275,'Base -Receita-Despesa'!$B:$AS,1,FALSE)</f>
        <v>Materiais</v>
      </c>
    </row>
    <row r="20276" spans="1:12" x14ac:dyDescent="0.3">
      <c r="A20276" s="82" t="str">
        <f t="shared" si="634"/>
        <v>2020</v>
      </c>
      <c r="B20276" s="263" t="s">
        <v>2228</v>
      </c>
      <c r="C20276" s="264" t="s">
        <v>138</v>
      </c>
      <c r="D20276" s="74" t="str">
        <f t="shared" si="633"/>
        <v>out/2020</v>
      </c>
      <c r="E20276" s="334">
        <v>44123</v>
      </c>
      <c r="F20276" s="285">
        <v>554</v>
      </c>
      <c r="G20276" s="265" t="s">
        <v>2229</v>
      </c>
      <c r="H20276" s="283" t="s">
        <v>3447</v>
      </c>
      <c r="I20276" s="268" t="s">
        <v>2202</v>
      </c>
      <c r="J20276" s="336">
        <v>-4118</v>
      </c>
      <c r="K20276" s="83" t="str">
        <f>IFERROR(IFERROR(VLOOKUP(I20276,'DE-PARA'!B:D,3,0),VLOOKUP(I20276,'DE-PARA'!C:D,2,0)),"NÃO ENCONTRADO")</f>
        <v>Serviços</v>
      </c>
      <c r="L20276" s="50" t="str">
        <f>VLOOKUP(K20276,'Base -Receita-Despesa'!$B:$AS,1,FALSE)</f>
        <v>Serviços</v>
      </c>
    </row>
    <row r="20277" spans="1:12" x14ac:dyDescent="0.3">
      <c r="A20277" s="82" t="str">
        <f t="shared" si="634"/>
        <v>2020</v>
      </c>
      <c r="B20277" s="263" t="s">
        <v>2228</v>
      </c>
      <c r="C20277" s="264" t="s">
        <v>138</v>
      </c>
      <c r="D20277" s="74" t="str">
        <f t="shared" si="633"/>
        <v>out/2020</v>
      </c>
      <c r="E20277" s="334">
        <v>44123</v>
      </c>
      <c r="F20277" s="285">
        <v>10141</v>
      </c>
      <c r="G20277" s="265" t="s">
        <v>2229</v>
      </c>
      <c r="H20277" s="268" t="s">
        <v>5739</v>
      </c>
      <c r="I20277" s="268" t="s">
        <v>2188</v>
      </c>
      <c r="J20277" s="337">
        <v>-158.4</v>
      </c>
      <c r="K20277" s="83" t="str">
        <f>IFERROR(IFERROR(VLOOKUP(I20277,'DE-PARA'!B:D,3,0),VLOOKUP(I20277,'DE-PARA'!C:D,2,0)),"NÃO ENCONTRADO")</f>
        <v>Materiais</v>
      </c>
      <c r="L20277" s="50" t="str">
        <f>VLOOKUP(K20277,'Base -Receita-Despesa'!$B:$AS,1,FALSE)</f>
        <v>Materiais</v>
      </c>
    </row>
    <row r="20278" spans="1:12" x14ac:dyDescent="0.3">
      <c r="A20278" s="82" t="str">
        <f t="shared" si="634"/>
        <v>2020</v>
      </c>
      <c r="B20278" s="263" t="s">
        <v>2228</v>
      </c>
      <c r="C20278" s="264" t="s">
        <v>138</v>
      </c>
      <c r="D20278" s="74" t="str">
        <f t="shared" si="633"/>
        <v>out/2020</v>
      </c>
      <c r="E20278" s="334">
        <v>44123</v>
      </c>
      <c r="F20278" s="285" t="s">
        <v>1261</v>
      </c>
      <c r="G20278" s="265" t="s">
        <v>2229</v>
      </c>
      <c r="H20278" s="268" t="s">
        <v>879</v>
      </c>
      <c r="I20278" s="268" t="s">
        <v>135</v>
      </c>
      <c r="J20278" s="337">
        <v>-10</v>
      </c>
      <c r="K20278" s="83" t="str">
        <f>IFERROR(IFERROR(VLOOKUP(I20278,'DE-PARA'!B:D,3,0),VLOOKUP(I20278,'DE-PARA'!C:D,2,0)),"NÃO ENCONTRADO")</f>
        <v>Outras Saídas</v>
      </c>
      <c r="L20278" s="50" t="str">
        <f>VLOOKUP(K20278,'Base -Receita-Despesa'!$B:$AS,1,FALSE)</f>
        <v>Outras Saídas</v>
      </c>
    </row>
    <row r="20279" spans="1:12" x14ac:dyDescent="0.3">
      <c r="A20279" s="82" t="str">
        <f t="shared" si="634"/>
        <v>2020</v>
      </c>
      <c r="B20279" s="263" t="s">
        <v>2228</v>
      </c>
      <c r="C20279" s="264" t="s">
        <v>138</v>
      </c>
      <c r="D20279" s="74" t="str">
        <f t="shared" si="633"/>
        <v>out/2020</v>
      </c>
      <c r="E20279" s="334">
        <v>44123</v>
      </c>
      <c r="F20279" s="285" t="s">
        <v>1261</v>
      </c>
      <c r="G20279" s="265" t="s">
        <v>2229</v>
      </c>
      <c r="H20279" s="268" t="s">
        <v>879</v>
      </c>
      <c r="I20279" s="268" t="s">
        <v>135</v>
      </c>
      <c r="J20279" s="337">
        <v>-10</v>
      </c>
      <c r="K20279" s="83" t="str">
        <f>IFERROR(IFERROR(VLOOKUP(I20279,'DE-PARA'!B:D,3,0),VLOOKUP(I20279,'DE-PARA'!C:D,2,0)),"NÃO ENCONTRADO")</f>
        <v>Outras Saídas</v>
      </c>
      <c r="L20279" s="50" t="str">
        <f>VLOOKUP(K20279,'Base -Receita-Despesa'!$B:$AS,1,FALSE)</f>
        <v>Outras Saídas</v>
      </c>
    </row>
    <row r="20280" spans="1:12" x14ac:dyDescent="0.3">
      <c r="A20280" s="82" t="str">
        <f t="shared" si="634"/>
        <v>2020</v>
      </c>
      <c r="B20280" s="263" t="s">
        <v>2228</v>
      </c>
      <c r="C20280" s="264" t="s">
        <v>138</v>
      </c>
      <c r="D20280" s="74" t="str">
        <f t="shared" si="633"/>
        <v>out/2020</v>
      </c>
      <c r="E20280" s="334">
        <v>44123</v>
      </c>
      <c r="F20280" s="285" t="s">
        <v>1261</v>
      </c>
      <c r="G20280" s="265" t="s">
        <v>2229</v>
      </c>
      <c r="H20280" s="268" t="s">
        <v>879</v>
      </c>
      <c r="I20280" s="268" t="s">
        <v>135</v>
      </c>
      <c r="J20280" s="337">
        <v>-10</v>
      </c>
      <c r="K20280" s="83" t="str">
        <f>IFERROR(IFERROR(VLOOKUP(I20280,'DE-PARA'!B:D,3,0),VLOOKUP(I20280,'DE-PARA'!C:D,2,0)),"NÃO ENCONTRADO")</f>
        <v>Outras Saídas</v>
      </c>
      <c r="L20280" s="50" t="str">
        <f>VLOOKUP(K20280,'Base -Receita-Despesa'!$B:$AS,1,FALSE)</f>
        <v>Outras Saídas</v>
      </c>
    </row>
    <row r="20281" spans="1:12" x14ac:dyDescent="0.3">
      <c r="A20281" s="82" t="str">
        <f t="shared" si="634"/>
        <v>2020</v>
      </c>
      <c r="B20281" s="263" t="s">
        <v>2228</v>
      </c>
      <c r="C20281" s="264" t="s">
        <v>138</v>
      </c>
      <c r="D20281" s="74" t="str">
        <f t="shared" si="633"/>
        <v>out/2020</v>
      </c>
      <c r="E20281" s="334">
        <v>44123</v>
      </c>
      <c r="F20281" s="285" t="s">
        <v>1261</v>
      </c>
      <c r="G20281" s="265" t="s">
        <v>2229</v>
      </c>
      <c r="H20281" s="268" t="s">
        <v>879</v>
      </c>
      <c r="I20281" s="268" t="s">
        <v>135</v>
      </c>
      <c r="J20281" s="337">
        <v>-10</v>
      </c>
      <c r="K20281" s="83" t="str">
        <f>IFERROR(IFERROR(VLOOKUP(I20281,'DE-PARA'!B:D,3,0),VLOOKUP(I20281,'DE-PARA'!C:D,2,0)),"NÃO ENCONTRADO")</f>
        <v>Outras Saídas</v>
      </c>
      <c r="L20281" s="50" t="str">
        <f>VLOOKUP(K20281,'Base -Receita-Despesa'!$B:$AS,1,FALSE)</f>
        <v>Outras Saídas</v>
      </c>
    </row>
    <row r="20282" spans="1:12" x14ac:dyDescent="0.3">
      <c r="A20282" s="82" t="str">
        <f t="shared" si="634"/>
        <v>2020</v>
      </c>
      <c r="B20282" s="263" t="s">
        <v>2228</v>
      </c>
      <c r="C20282" s="264" t="s">
        <v>138</v>
      </c>
      <c r="D20282" s="74" t="str">
        <f t="shared" si="633"/>
        <v>out/2020</v>
      </c>
      <c r="E20282" s="334">
        <v>44123</v>
      </c>
      <c r="F20282" s="285" t="s">
        <v>1261</v>
      </c>
      <c r="G20282" s="265" t="s">
        <v>2229</v>
      </c>
      <c r="H20282" s="268" t="s">
        <v>879</v>
      </c>
      <c r="I20282" s="268" t="s">
        <v>135</v>
      </c>
      <c r="J20282" s="337">
        <v>-10</v>
      </c>
      <c r="K20282" s="83" t="str">
        <f>IFERROR(IFERROR(VLOOKUP(I20282,'DE-PARA'!B:D,3,0),VLOOKUP(I20282,'DE-PARA'!C:D,2,0)),"NÃO ENCONTRADO")</f>
        <v>Outras Saídas</v>
      </c>
      <c r="L20282" s="50" t="str">
        <f>VLOOKUP(K20282,'Base -Receita-Despesa'!$B:$AS,1,FALSE)</f>
        <v>Outras Saídas</v>
      </c>
    </row>
    <row r="20283" spans="1:12" x14ac:dyDescent="0.3">
      <c r="A20283" s="82" t="str">
        <f t="shared" si="634"/>
        <v>2020</v>
      </c>
      <c r="B20283" s="263" t="s">
        <v>2228</v>
      </c>
      <c r="C20283" s="264" t="s">
        <v>138</v>
      </c>
      <c r="D20283" s="74" t="str">
        <f t="shared" si="633"/>
        <v>out/2020</v>
      </c>
      <c r="E20283" s="334">
        <v>44124</v>
      </c>
      <c r="F20283" s="285">
        <v>33125</v>
      </c>
      <c r="G20283" s="265" t="s">
        <v>2229</v>
      </c>
      <c r="H20283" s="268" t="s">
        <v>4591</v>
      </c>
      <c r="I20283" s="268" t="s">
        <v>151</v>
      </c>
      <c r="J20283" s="337">
        <v>-420</v>
      </c>
      <c r="K20283" s="83" t="str">
        <f>IFERROR(IFERROR(VLOOKUP(I20283,'DE-PARA'!B:D,3,0),VLOOKUP(I20283,'DE-PARA'!C:D,2,0)),"NÃO ENCONTRADO")</f>
        <v>Concessionárias (água, luz e telefone)</v>
      </c>
      <c r="L20283" s="50" t="str">
        <f>VLOOKUP(K20283,'Base -Receita-Despesa'!$B:$AS,1,FALSE)</f>
        <v>Concessionárias (água, luz e telefone)</v>
      </c>
    </row>
    <row r="20284" spans="1:12" x14ac:dyDescent="0.3">
      <c r="A20284" s="82" t="str">
        <f t="shared" si="634"/>
        <v>2020</v>
      </c>
      <c r="B20284" s="263" t="s">
        <v>2228</v>
      </c>
      <c r="C20284" s="264" t="s">
        <v>138</v>
      </c>
      <c r="D20284" s="74" t="str">
        <f t="shared" si="633"/>
        <v>out/2020</v>
      </c>
      <c r="E20284" s="334">
        <v>44124</v>
      </c>
      <c r="F20284" s="285">
        <v>2892240</v>
      </c>
      <c r="G20284" s="265" t="s">
        <v>2229</v>
      </c>
      <c r="H20284" s="268" t="s">
        <v>5175</v>
      </c>
      <c r="I20284" s="268" t="s">
        <v>145</v>
      </c>
      <c r="J20284" s="336">
        <v>-4355.26</v>
      </c>
      <c r="K20284" s="83" t="str">
        <f>IFERROR(IFERROR(VLOOKUP(I20284,'DE-PARA'!B:D,3,0),VLOOKUP(I20284,'DE-PARA'!C:D,2,0)),"NÃO ENCONTRADO")</f>
        <v>Serviços</v>
      </c>
      <c r="L20284" s="50" t="str">
        <f>VLOOKUP(K20284,'Base -Receita-Despesa'!$B:$AS,1,FALSE)</f>
        <v>Serviços</v>
      </c>
    </row>
    <row r="20285" spans="1:12" x14ac:dyDescent="0.3">
      <c r="A20285" s="82" t="str">
        <f t="shared" si="634"/>
        <v>2020</v>
      </c>
      <c r="B20285" s="263" t="s">
        <v>2228</v>
      </c>
      <c r="C20285" s="264" t="s">
        <v>138</v>
      </c>
      <c r="D20285" s="74" t="str">
        <f t="shared" si="633"/>
        <v>out/2020</v>
      </c>
      <c r="E20285" s="334">
        <v>44124</v>
      </c>
      <c r="F20285" s="285">
        <v>3130</v>
      </c>
      <c r="G20285" s="265" t="s">
        <v>2229</v>
      </c>
      <c r="H20285" s="268" t="s">
        <v>5842</v>
      </c>
      <c r="I20285" s="268" t="s">
        <v>120</v>
      </c>
      <c r="J20285" s="336">
        <v>-1387.49</v>
      </c>
      <c r="K20285" s="83" t="str">
        <f>IFERROR(IFERROR(VLOOKUP(I20285,'DE-PARA'!B:D,3,0),VLOOKUP(I20285,'DE-PARA'!C:D,2,0)),"NÃO ENCONTRADO")</f>
        <v>Serviços</v>
      </c>
      <c r="L20285" s="50" t="str">
        <f>VLOOKUP(K20285,'Base -Receita-Despesa'!$B:$AS,1,FALSE)</f>
        <v>Serviços</v>
      </c>
    </row>
    <row r="20286" spans="1:12" x14ac:dyDescent="0.3">
      <c r="A20286" s="82" t="str">
        <f t="shared" si="634"/>
        <v>2020</v>
      </c>
      <c r="B20286" s="263" t="s">
        <v>2228</v>
      </c>
      <c r="C20286" s="264" t="s">
        <v>138</v>
      </c>
      <c r="D20286" s="74" t="str">
        <f t="shared" si="633"/>
        <v>out/2020</v>
      </c>
      <c r="E20286" s="334">
        <v>44124</v>
      </c>
      <c r="F20286" s="285">
        <v>903269</v>
      </c>
      <c r="G20286" s="265" t="s">
        <v>2229</v>
      </c>
      <c r="H20286" s="268" t="s">
        <v>5696</v>
      </c>
      <c r="I20286" s="268" t="s">
        <v>2182</v>
      </c>
      <c r="J20286" s="336">
        <v>-2674.11</v>
      </c>
      <c r="K20286" s="83" t="str">
        <f>IFERROR(IFERROR(VLOOKUP(I20286,'DE-PARA'!B:D,3,0),VLOOKUP(I20286,'DE-PARA'!C:D,2,0)),"NÃO ENCONTRADO")</f>
        <v>Materiais</v>
      </c>
      <c r="L20286" s="50" t="str">
        <f>VLOOKUP(K20286,'Base -Receita-Despesa'!$B:$AS,1,FALSE)</f>
        <v>Materiais</v>
      </c>
    </row>
    <row r="20287" spans="1:12" x14ac:dyDescent="0.3">
      <c r="A20287" s="82" t="str">
        <f t="shared" si="634"/>
        <v>2020</v>
      </c>
      <c r="B20287" s="263" t="s">
        <v>2228</v>
      </c>
      <c r="C20287" s="264" t="s">
        <v>138</v>
      </c>
      <c r="D20287" s="74" t="str">
        <f t="shared" si="633"/>
        <v>out/2020</v>
      </c>
      <c r="E20287" s="334">
        <v>44124</v>
      </c>
      <c r="F20287" s="285">
        <v>196400</v>
      </c>
      <c r="G20287" s="265" t="s">
        <v>2229</v>
      </c>
      <c r="H20287" s="268" t="s">
        <v>5214</v>
      </c>
      <c r="I20287" s="268" t="s">
        <v>145</v>
      </c>
      <c r="J20287" s="337">
        <v>-597.97</v>
      </c>
      <c r="K20287" s="83" t="str">
        <f>IFERROR(IFERROR(VLOOKUP(I20287,'DE-PARA'!B:D,3,0),VLOOKUP(I20287,'DE-PARA'!C:D,2,0)),"NÃO ENCONTRADO")</f>
        <v>Serviços</v>
      </c>
      <c r="L20287" s="50" t="str">
        <f>VLOOKUP(K20287,'Base -Receita-Despesa'!$B:$AS,1,FALSE)</f>
        <v>Serviços</v>
      </c>
    </row>
    <row r="20288" spans="1:12" x14ac:dyDescent="0.3">
      <c r="A20288" s="82" t="str">
        <f t="shared" si="634"/>
        <v>2020</v>
      </c>
      <c r="B20288" s="263" t="s">
        <v>2228</v>
      </c>
      <c r="C20288" s="264" t="s">
        <v>138</v>
      </c>
      <c r="D20288" s="74" t="str">
        <f t="shared" si="633"/>
        <v>out/2020</v>
      </c>
      <c r="E20288" s="334">
        <v>44124</v>
      </c>
      <c r="F20288" s="285" t="s">
        <v>5973</v>
      </c>
      <c r="G20288" s="265" t="s">
        <v>2229</v>
      </c>
      <c r="H20288" s="283" t="s">
        <v>2370</v>
      </c>
      <c r="I20288" s="283" t="s">
        <v>145</v>
      </c>
      <c r="J20288" s="273">
        <v>-79.86</v>
      </c>
      <c r="K20288" s="83" t="str">
        <f>IFERROR(IFERROR(VLOOKUP(I20288,'DE-PARA'!B:D,3,0),VLOOKUP(I20288,'DE-PARA'!C:D,2,0)),"NÃO ENCONTRADO")</f>
        <v>Serviços</v>
      </c>
      <c r="L20288" s="50" t="str">
        <f>VLOOKUP(K20288,'Base -Receita-Despesa'!$B:$AS,1,FALSE)</f>
        <v>Serviços</v>
      </c>
    </row>
    <row r="20289" spans="1:12" x14ac:dyDescent="0.3">
      <c r="A20289" s="82" t="str">
        <f t="shared" si="634"/>
        <v>2020</v>
      </c>
      <c r="B20289" s="263" t="s">
        <v>2228</v>
      </c>
      <c r="C20289" s="264" t="s">
        <v>138</v>
      </c>
      <c r="D20289" s="74" t="str">
        <f t="shared" si="633"/>
        <v>out/2020</v>
      </c>
      <c r="E20289" s="334">
        <v>44124</v>
      </c>
      <c r="F20289" s="285" t="s">
        <v>5974</v>
      </c>
      <c r="G20289" s="265" t="s">
        <v>2229</v>
      </c>
      <c r="H20289" s="283" t="s">
        <v>5175</v>
      </c>
      <c r="I20289" s="283" t="s">
        <v>145</v>
      </c>
      <c r="J20289" s="273">
        <v>-69.61</v>
      </c>
      <c r="K20289" s="83" t="str">
        <f>IFERROR(IFERROR(VLOOKUP(I20289,'DE-PARA'!B:D,3,0),VLOOKUP(I20289,'DE-PARA'!C:D,2,0)),"NÃO ENCONTRADO")</f>
        <v>Serviços</v>
      </c>
      <c r="L20289" s="50" t="str">
        <f>VLOOKUP(K20289,'Base -Receita-Despesa'!$B:$AS,1,FALSE)</f>
        <v>Serviços</v>
      </c>
    </row>
    <row r="20290" spans="1:12" x14ac:dyDescent="0.3">
      <c r="A20290" s="82" t="str">
        <f t="shared" si="634"/>
        <v>2020</v>
      </c>
      <c r="B20290" s="263" t="s">
        <v>2228</v>
      </c>
      <c r="C20290" s="264" t="s">
        <v>138</v>
      </c>
      <c r="D20290" s="74" t="str">
        <f t="shared" si="633"/>
        <v>out/2020</v>
      </c>
      <c r="E20290" s="334">
        <v>44124</v>
      </c>
      <c r="F20290" s="285" t="s">
        <v>4694</v>
      </c>
      <c r="G20290" s="265" t="s">
        <v>2229</v>
      </c>
      <c r="H20290" s="283" t="s">
        <v>4753</v>
      </c>
      <c r="I20290" s="283" t="s">
        <v>2176</v>
      </c>
      <c r="J20290" s="278">
        <v>-3188.66</v>
      </c>
      <c r="K20290" s="83" t="str">
        <f>IFERROR(IFERROR(VLOOKUP(I20290,'DE-PARA'!B:D,3,0),VLOOKUP(I20290,'DE-PARA'!C:D,2,0)),"NÃO ENCONTRADO")</f>
        <v>Pessoal</v>
      </c>
      <c r="L20290" s="50" t="str">
        <f>VLOOKUP(K20290,'Base -Receita-Despesa'!$B:$AS,1,FALSE)</f>
        <v>Pessoal</v>
      </c>
    </row>
    <row r="20291" spans="1:12" x14ac:dyDescent="0.3">
      <c r="A20291" s="82" t="str">
        <f t="shared" si="634"/>
        <v>2020</v>
      </c>
      <c r="B20291" s="263" t="s">
        <v>2228</v>
      </c>
      <c r="C20291" s="264" t="s">
        <v>138</v>
      </c>
      <c r="D20291" s="74" t="str">
        <f t="shared" si="633"/>
        <v>out/2020</v>
      </c>
      <c r="E20291" s="334">
        <v>44124</v>
      </c>
      <c r="F20291" s="285" t="s">
        <v>4693</v>
      </c>
      <c r="G20291" s="265" t="s">
        <v>2229</v>
      </c>
      <c r="H20291" s="283" t="s">
        <v>4753</v>
      </c>
      <c r="I20291" s="283" t="s">
        <v>2176</v>
      </c>
      <c r="J20291" s="273">
        <v>-203.23</v>
      </c>
      <c r="K20291" s="83" t="str">
        <f>IFERROR(IFERROR(VLOOKUP(I20291,'DE-PARA'!B:D,3,0),VLOOKUP(I20291,'DE-PARA'!C:D,2,0)),"NÃO ENCONTRADO")</f>
        <v>Pessoal</v>
      </c>
      <c r="L20291" s="50" t="str">
        <f>VLOOKUP(K20291,'Base -Receita-Despesa'!$B:$AS,1,FALSE)</f>
        <v>Pessoal</v>
      </c>
    </row>
    <row r="20292" spans="1:12" x14ac:dyDescent="0.3">
      <c r="A20292" s="82" t="str">
        <f t="shared" si="634"/>
        <v>2020</v>
      </c>
      <c r="B20292" s="263" t="s">
        <v>2228</v>
      </c>
      <c r="C20292" s="264" t="s">
        <v>138</v>
      </c>
      <c r="D20292" s="74" t="str">
        <f t="shared" ref="D20292:D20355" si="635">TEXT(E20292,"mmm/aaaa")</f>
        <v>out/2020</v>
      </c>
      <c r="E20292" s="334">
        <v>44124</v>
      </c>
      <c r="F20292" s="285" t="s">
        <v>3299</v>
      </c>
      <c r="G20292" s="265" t="s">
        <v>2229</v>
      </c>
      <c r="H20292" s="283" t="s">
        <v>4753</v>
      </c>
      <c r="I20292" s="283" t="s">
        <v>2176</v>
      </c>
      <c r="J20292" s="273">
        <v>-82.31</v>
      </c>
      <c r="K20292" s="83" t="str">
        <f>IFERROR(IFERROR(VLOOKUP(I20292,'DE-PARA'!B:D,3,0),VLOOKUP(I20292,'DE-PARA'!C:D,2,0)),"NÃO ENCONTRADO")</f>
        <v>Pessoal</v>
      </c>
      <c r="L20292" s="50" t="str">
        <f>VLOOKUP(K20292,'Base -Receita-Despesa'!$B:$AS,1,FALSE)</f>
        <v>Pessoal</v>
      </c>
    </row>
    <row r="20293" spans="1:12" x14ac:dyDescent="0.3">
      <c r="A20293" s="82" t="str">
        <f t="shared" si="634"/>
        <v>2020</v>
      </c>
      <c r="B20293" s="263" t="s">
        <v>2228</v>
      </c>
      <c r="C20293" s="264" t="s">
        <v>138</v>
      </c>
      <c r="D20293" s="74" t="str">
        <f t="shared" si="635"/>
        <v>out/2020</v>
      </c>
      <c r="E20293" s="334">
        <v>44124</v>
      </c>
      <c r="F20293" s="285" t="s">
        <v>5975</v>
      </c>
      <c r="G20293" s="265" t="s">
        <v>2229</v>
      </c>
      <c r="H20293" s="283" t="s">
        <v>257</v>
      </c>
      <c r="I20293" s="283" t="s">
        <v>120</v>
      </c>
      <c r="J20293" s="273">
        <v>-15.82</v>
      </c>
      <c r="K20293" s="83" t="str">
        <f>IFERROR(IFERROR(VLOOKUP(I20293,'DE-PARA'!B:D,3,0),VLOOKUP(I20293,'DE-PARA'!C:D,2,0)),"NÃO ENCONTRADO")</f>
        <v>Serviços</v>
      </c>
      <c r="L20293" s="50" t="str">
        <f>VLOOKUP(K20293,'Base -Receita-Despesa'!$B:$AS,1,FALSE)</f>
        <v>Serviços</v>
      </c>
    </row>
    <row r="20294" spans="1:12" x14ac:dyDescent="0.3">
      <c r="A20294" s="82" t="str">
        <f t="shared" si="634"/>
        <v>2020</v>
      </c>
      <c r="B20294" s="263" t="s">
        <v>2228</v>
      </c>
      <c r="C20294" s="264" t="s">
        <v>138</v>
      </c>
      <c r="D20294" s="74" t="str">
        <f t="shared" si="635"/>
        <v>out/2020</v>
      </c>
      <c r="E20294" s="334">
        <v>44124</v>
      </c>
      <c r="F20294" s="285" t="s">
        <v>2994</v>
      </c>
      <c r="G20294" s="265" t="s">
        <v>2229</v>
      </c>
      <c r="H20294" s="283" t="s">
        <v>5049</v>
      </c>
      <c r="I20294" s="283" t="s">
        <v>2176</v>
      </c>
      <c r="J20294" s="278">
        <v>-2102.96</v>
      </c>
      <c r="K20294" s="83" t="str">
        <f>IFERROR(IFERROR(VLOOKUP(I20294,'DE-PARA'!B:D,3,0),VLOOKUP(I20294,'DE-PARA'!C:D,2,0)),"NÃO ENCONTRADO")</f>
        <v>Pessoal</v>
      </c>
      <c r="L20294" s="50" t="str">
        <f>VLOOKUP(K20294,'Base -Receita-Despesa'!$B:$AS,1,FALSE)</f>
        <v>Pessoal</v>
      </c>
    </row>
    <row r="20295" spans="1:12" x14ac:dyDescent="0.3">
      <c r="A20295" s="82" t="str">
        <f t="shared" si="634"/>
        <v>2020</v>
      </c>
      <c r="B20295" s="263" t="s">
        <v>2228</v>
      </c>
      <c r="C20295" s="264" t="s">
        <v>138</v>
      </c>
      <c r="D20295" s="74" t="str">
        <f t="shared" si="635"/>
        <v>out/2020</v>
      </c>
      <c r="E20295" s="334">
        <v>44124</v>
      </c>
      <c r="F20295" s="285" t="s">
        <v>5976</v>
      </c>
      <c r="G20295" s="265" t="s">
        <v>2229</v>
      </c>
      <c r="H20295" s="268" t="s">
        <v>5749</v>
      </c>
      <c r="I20295" s="283" t="s">
        <v>145</v>
      </c>
      <c r="J20295" s="273">
        <v>-90</v>
      </c>
      <c r="K20295" s="83" t="str">
        <f>IFERROR(IFERROR(VLOOKUP(I20295,'DE-PARA'!B:D,3,0),VLOOKUP(I20295,'DE-PARA'!C:D,2,0)),"NÃO ENCONTRADO")</f>
        <v>Serviços</v>
      </c>
      <c r="L20295" s="50" t="str">
        <f>VLOOKUP(K20295,'Base -Receita-Despesa'!$B:$AS,1,FALSE)</f>
        <v>Serviços</v>
      </c>
    </row>
    <row r="20296" spans="1:12" x14ac:dyDescent="0.3">
      <c r="A20296" s="82" t="str">
        <f t="shared" si="634"/>
        <v>2020</v>
      </c>
      <c r="B20296" s="263" t="s">
        <v>2228</v>
      </c>
      <c r="C20296" s="264" t="s">
        <v>138</v>
      </c>
      <c r="D20296" s="74" t="str">
        <f t="shared" si="635"/>
        <v>out/2020</v>
      </c>
      <c r="E20296" s="334">
        <v>44124</v>
      </c>
      <c r="F20296" s="285" t="s">
        <v>5977</v>
      </c>
      <c r="G20296" s="265" t="s">
        <v>2229</v>
      </c>
      <c r="H20296" s="283" t="s">
        <v>5978</v>
      </c>
      <c r="I20296" s="283" t="s">
        <v>188</v>
      </c>
      <c r="J20296" s="273">
        <v>-375</v>
      </c>
      <c r="K20296" s="83" t="str">
        <f>IFERROR(IFERROR(VLOOKUP(I20296,'DE-PARA'!B:D,3,0),VLOOKUP(I20296,'DE-PARA'!C:D,2,0)),"NÃO ENCONTRADO")</f>
        <v>Serviços</v>
      </c>
      <c r="L20296" s="50" t="str">
        <f>VLOOKUP(K20296,'Base -Receita-Despesa'!$B:$AS,1,FALSE)</f>
        <v>Serviços</v>
      </c>
    </row>
    <row r="20297" spans="1:12" x14ac:dyDescent="0.3">
      <c r="A20297" s="82" t="str">
        <f t="shared" si="634"/>
        <v>2020</v>
      </c>
      <c r="B20297" s="263" t="s">
        <v>2228</v>
      </c>
      <c r="C20297" s="264" t="s">
        <v>138</v>
      </c>
      <c r="D20297" s="74" t="str">
        <f t="shared" si="635"/>
        <v>out/2020</v>
      </c>
      <c r="E20297" s="334">
        <v>44124</v>
      </c>
      <c r="F20297" s="285" t="s">
        <v>5979</v>
      </c>
      <c r="G20297" s="265" t="s">
        <v>2229</v>
      </c>
      <c r="H20297" s="283" t="s">
        <v>5937</v>
      </c>
      <c r="I20297" s="283" t="s">
        <v>2176</v>
      </c>
      <c r="J20297" s="273">
        <v>-18.18</v>
      </c>
      <c r="K20297" s="83" t="str">
        <f>IFERROR(IFERROR(VLOOKUP(I20297,'DE-PARA'!B:D,3,0),VLOOKUP(I20297,'DE-PARA'!C:D,2,0)),"NÃO ENCONTRADO")</f>
        <v>Pessoal</v>
      </c>
      <c r="L20297" s="50" t="str">
        <f>VLOOKUP(K20297,'Base -Receita-Despesa'!$B:$AS,1,FALSE)</f>
        <v>Pessoal</v>
      </c>
    </row>
    <row r="20298" spans="1:12" x14ac:dyDescent="0.3">
      <c r="A20298" s="82" t="str">
        <f t="shared" si="634"/>
        <v>2020</v>
      </c>
      <c r="B20298" s="263" t="s">
        <v>2228</v>
      </c>
      <c r="C20298" s="264" t="s">
        <v>138</v>
      </c>
      <c r="D20298" s="74" t="str">
        <f t="shared" si="635"/>
        <v>out/2020</v>
      </c>
      <c r="E20298" s="334">
        <v>44124</v>
      </c>
      <c r="F20298" s="285" t="s">
        <v>4565</v>
      </c>
      <c r="G20298" s="265" t="s">
        <v>2229</v>
      </c>
      <c r="H20298" s="268" t="s">
        <v>5980</v>
      </c>
      <c r="I20298" s="268" t="s">
        <v>194</v>
      </c>
      <c r="J20298" s="336">
        <v>-14258.36</v>
      </c>
      <c r="K20298" s="83" t="str">
        <f>IFERROR(IFERROR(VLOOKUP(I20298,'DE-PARA'!B:D,3,0),VLOOKUP(I20298,'DE-PARA'!C:D,2,0)),"NÃO ENCONTRADO")</f>
        <v>Encargos sobre Folha de Pagamento</v>
      </c>
      <c r="L20298" s="50" t="str">
        <f>VLOOKUP(K20298,'Base -Receita-Despesa'!$B:$AS,1,FALSE)</f>
        <v>Encargos sobre Folha de Pagamento</v>
      </c>
    </row>
    <row r="20299" spans="1:12" x14ac:dyDescent="0.3">
      <c r="A20299" s="82" t="str">
        <f t="shared" si="634"/>
        <v>2020</v>
      </c>
      <c r="B20299" s="263" t="s">
        <v>2228</v>
      </c>
      <c r="C20299" s="264" t="s">
        <v>138</v>
      </c>
      <c r="D20299" s="74" t="str">
        <f t="shared" si="635"/>
        <v>out/2020</v>
      </c>
      <c r="E20299" s="334">
        <v>44124</v>
      </c>
      <c r="F20299" s="285" t="s">
        <v>5981</v>
      </c>
      <c r="G20299" s="265" t="s">
        <v>2229</v>
      </c>
      <c r="H20299" s="283" t="s">
        <v>2370</v>
      </c>
      <c r="I20299" s="283" t="s">
        <v>145</v>
      </c>
      <c r="J20299" s="273">
        <v>-247.57</v>
      </c>
      <c r="K20299" s="83" t="str">
        <f>IFERROR(IFERROR(VLOOKUP(I20299,'DE-PARA'!B:D,3,0),VLOOKUP(I20299,'DE-PARA'!C:D,2,0)),"NÃO ENCONTRADO")</f>
        <v>Serviços</v>
      </c>
      <c r="L20299" s="50" t="str">
        <f>VLOOKUP(K20299,'Base -Receita-Despesa'!$B:$AS,1,FALSE)</f>
        <v>Serviços</v>
      </c>
    </row>
    <row r="20300" spans="1:12" x14ac:dyDescent="0.3">
      <c r="A20300" s="82" t="str">
        <f t="shared" si="634"/>
        <v>2020</v>
      </c>
      <c r="B20300" s="263" t="s">
        <v>2228</v>
      </c>
      <c r="C20300" s="264" t="s">
        <v>138</v>
      </c>
      <c r="D20300" s="74" t="str">
        <f t="shared" si="635"/>
        <v>out/2020</v>
      </c>
      <c r="E20300" s="334">
        <v>44124</v>
      </c>
      <c r="F20300" s="285" t="s">
        <v>5982</v>
      </c>
      <c r="G20300" s="265" t="s">
        <v>2229</v>
      </c>
      <c r="H20300" s="283" t="s">
        <v>4736</v>
      </c>
      <c r="I20300" s="283" t="s">
        <v>188</v>
      </c>
      <c r="J20300" s="273">
        <v>-378.87</v>
      </c>
      <c r="K20300" s="83" t="str">
        <f>IFERROR(IFERROR(VLOOKUP(I20300,'DE-PARA'!B:D,3,0),VLOOKUP(I20300,'DE-PARA'!C:D,2,0)),"NÃO ENCONTRADO")</f>
        <v>Serviços</v>
      </c>
      <c r="L20300" s="50" t="str">
        <f>VLOOKUP(K20300,'Base -Receita-Despesa'!$B:$AS,1,FALSE)</f>
        <v>Serviços</v>
      </c>
    </row>
    <row r="20301" spans="1:12" x14ac:dyDescent="0.3">
      <c r="A20301" s="82" t="str">
        <f t="shared" si="634"/>
        <v>2020</v>
      </c>
      <c r="B20301" s="263" t="s">
        <v>2228</v>
      </c>
      <c r="C20301" s="264" t="s">
        <v>138</v>
      </c>
      <c r="D20301" s="74" t="str">
        <f t="shared" si="635"/>
        <v>out/2020</v>
      </c>
      <c r="E20301" s="334">
        <v>44124</v>
      </c>
      <c r="F20301" s="285" t="s">
        <v>5983</v>
      </c>
      <c r="G20301" s="285" t="s">
        <v>2229</v>
      </c>
      <c r="H20301" s="283" t="s">
        <v>5175</v>
      </c>
      <c r="I20301" s="283" t="s">
        <v>145</v>
      </c>
      <c r="J20301" s="273">
        <v>-215.79</v>
      </c>
      <c r="K20301" s="83" t="str">
        <f>IFERROR(IFERROR(VLOOKUP(I20301,'DE-PARA'!B:D,3,0),VLOOKUP(I20301,'DE-PARA'!C:D,2,0)),"NÃO ENCONTRADO")</f>
        <v>Serviços</v>
      </c>
      <c r="L20301" s="50" t="str">
        <f>VLOOKUP(K20301,'Base -Receita-Despesa'!$B:$AS,1,FALSE)</f>
        <v>Serviços</v>
      </c>
    </row>
    <row r="20302" spans="1:12" x14ac:dyDescent="0.3">
      <c r="A20302" s="82" t="str">
        <f t="shared" si="634"/>
        <v>2020</v>
      </c>
      <c r="B20302" s="263" t="s">
        <v>2228</v>
      </c>
      <c r="C20302" s="264" t="s">
        <v>138</v>
      </c>
      <c r="D20302" s="74" t="str">
        <f t="shared" si="635"/>
        <v>out/2020</v>
      </c>
      <c r="E20302" s="334">
        <v>44124</v>
      </c>
      <c r="F20302" s="285" t="s">
        <v>5984</v>
      </c>
      <c r="G20302" s="285" t="s">
        <v>2229</v>
      </c>
      <c r="H20302" s="283" t="s">
        <v>5175</v>
      </c>
      <c r="I20302" s="283" t="s">
        <v>145</v>
      </c>
      <c r="J20302" s="273">
        <v>-21.1</v>
      </c>
      <c r="K20302" s="83" t="str">
        <f>IFERROR(IFERROR(VLOOKUP(I20302,'DE-PARA'!B:D,3,0),VLOOKUP(I20302,'DE-PARA'!C:D,2,0)),"NÃO ENCONTRADO")</f>
        <v>Serviços</v>
      </c>
      <c r="L20302" s="50" t="str">
        <f>VLOOKUP(K20302,'Base -Receita-Despesa'!$B:$AS,1,FALSE)</f>
        <v>Serviços</v>
      </c>
    </row>
    <row r="20303" spans="1:12" x14ac:dyDescent="0.3">
      <c r="A20303" s="82" t="str">
        <f t="shared" si="634"/>
        <v>2020</v>
      </c>
      <c r="B20303" s="263" t="s">
        <v>2228</v>
      </c>
      <c r="C20303" s="264" t="s">
        <v>138</v>
      </c>
      <c r="D20303" s="74" t="str">
        <f t="shared" si="635"/>
        <v>out/2020</v>
      </c>
      <c r="E20303" s="334">
        <v>44124</v>
      </c>
      <c r="F20303" s="285" t="s">
        <v>4956</v>
      </c>
      <c r="G20303" s="285" t="s">
        <v>2229</v>
      </c>
      <c r="H20303" s="283" t="s">
        <v>4753</v>
      </c>
      <c r="I20303" s="283" t="s">
        <v>2176</v>
      </c>
      <c r="J20303" s="278">
        <v>-9884.83</v>
      </c>
      <c r="K20303" s="83" t="str">
        <f>IFERROR(IFERROR(VLOOKUP(I20303,'DE-PARA'!B:D,3,0),VLOOKUP(I20303,'DE-PARA'!C:D,2,0)),"NÃO ENCONTRADO")</f>
        <v>Pessoal</v>
      </c>
      <c r="L20303" s="50" t="str">
        <f>VLOOKUP(K20303,'Base -Receita-Despesa'!$B:$AS,1,FALSE)</f>
        <v>Pessoal</v>
      </c>
    </row>
    <row r="20304" spans="1:12" x14ac:dyDescent="0.3">
      <c r="A20304" s="82" t="str">
        <f t="shared" si="634"/>
        <v>2020</v>
      </c>
      <c r="B20304" s="263" t="s">
        <v>2228</v>
      </c>
      <c r="C20304" s="264" t="s">
        <v>138</v>
      </c>
      <c r="D20304" s="74" t="str">
        <f t="shared" si="635"/>
        <v>out/2020</v>
      </c>
      <c r="E20304" s="334">
        <v>44124</v>
      </c>
      <c r="F20304" s="285" t="s">
        <v>4955</v>
      </c>
      <c r="G20304" s="285" t="s">
        <v>2229</v>
      </c>
      <c r="H20304" s="283" t="s">
        <v>4753</v>
      </c>
      <c r="I20304" s="283" t="s">
        <v>2176</v>
      </c>
      <c r="J20304" s="273">
        <v>-629.99</v>
      </c>
      <c r="K20304" s="83" t="str">
        <f>IFERROR(IFERROR(VLOOKUP(I20304,'DE-PARA'!B:D,3,0),VLOOKUP(I20304,'DE-PARA'!C:D,2,0)),"NÃO ENCONTRADO")</f>
        <v>Pessoal</v>
      </c>
      <c r="L20304" s="50" t="str">
        <f>VLOOKUP(K20304,'Base -Receita-Despesa'!$B:$AS,1,FALSE)</f>
        <v>Pessoal</v>
      </c>
    </row>
    <row r="20305" spans="1:12" x14ac:dyDescent="0.3">
      <c r="A20305" s="82" t="str">
        <f t="shared" si="634"/>
        <v>2020</v>
      </c>
      <c r="B20305" s="263" t="s">
        <v>2228</v>
      </c>
      <c r="C20305" s="264" t="s">
        <v>138</v>
      </c>
      <c r="D20305" s="74" t="str">
        <f t="shared" si="635"/>
        <v>out/2020</v>
      </c>
      <c r="E20305" s="334">
        <v>44124</v>
      </c>
      <c r="F20305" s="285" t="s">
        <v>5985</v>
      </c>
      <c r="G20305" s="285" t="s">
        <v>2229</v>
      </c>
      <c r="H20305" s="283" t="s">
        <v>4753</v>
      </c>
      <c r="I20305" s="283" t="s">
        <v>2176</v>
      </c>
      <c r="J20305" s="273">
        <v>-255.15</v>
      </c>
      <c r="K20305" s="83" t="str">
        <f>IFERROR(IFERROR(VLOOKUP(I20305,'DE-PARA'!B:D,3,0),VLOOKUP(I20305,'DE-PARA'!C:D,2,0)),"NÃO ENCONTRADO")</f>
        <v>Pessoal</v>
      </c>
      <c r="L20305" s="50" t="str">
        <f>VLOOKUP(K20305,'Base -Receita-Despesa'!$B:$AS,1,FALSE)</f>
        <v>Pessoal</v>
      </c>
    </row>
    <row r="20306" spans="1:12" x14ac:dyDescent="0.3">
      <c r="A20306" s="82" t="str">
        <f t="shared" si="634"/>
        <v>2020</v>
      </c>
      <c r="B20306" s="263" t="s">
        <v>2228</v>
      </c>
      <c r="C20306" s="264" t="s">
        <v>138</v>
      </c>
      <c r="D20306" s="74" t="str">
        <f t="shared" si="635"/>
        <v>out/2020</v>
      </c>
      <c r="E20306" s="334">
        <v>44124</v>
      </c>
      <c r="F20306" s="285" t="s">
        <v>5986</v>
      </c>
      <c r="G20306" s="285" t="s">
        <v>2229</v>
      </c>
      <c r="H20306" s="283" t="s">
        <v>257</v>
      </c>
      <c r="I20306" s="283" t="s">
        <v>120</v>
      </c>
      <c r="J20306" s="273">
        <v>-49.02</v>
      </c>
      <c r="K20306" s="83" t="str">
        <f>IFERROR(IFERROR(VLOOKUP(I20306,'DE-PARA'!B:D,3,0),VLOOKUP(I20306,'DE-PARA'!C:D,2,0)),"NÃO ENCONTRADO")</f>
        <v>Serviços</v>
      </c>
      <c r="L20306" s="50" t="str">
        <f>VLOOKUP(K20306,'Base -Receita-Despesa'!$B:$AS,1,FALSE)</f>
        <v>Serviços</v>
      </c>
    </row>
    <row r="20307" spans="1:12" x14ac:dyDescent="0.3">
      <c r="A20307" s="82" t="str">
        <f t="shared" si="634"/>
        <v>2020</v>
      </c>
      <c r="B20307" s="263" t="s">
        <v>2228</v>
      </c>
      <c r="C20307" s="264" t="s">
        <v>138</v>
      </c>
      <c r="D20307" s="74" t="str">
        <f t="shared" si="635"/>
        <v>out/2020</v>
      </c>
      <c r="E20307" s="334">
        <v>44124</v>
      </c>
      <c r="F20307" s="285" t="s">
        <v>3006</v>
      </c>
      <c r="G20307" s="285" t="s">
        <v>2229</v>
      </c>
      <c r="H20307" s="283" t="s">
        <v>5049</v>
      </c>
      <c r="I20307" s="283" t="s">
        <v>2176</v>
      </c>
      <c r="J20307" s="278">
        <v>-6519.19</v>
      </c>
      <c r="K20307" s="83" t="str">
        <f>IFERROR(IFERROR(VLOOKUP(I20307,'DE-PARA'!B:D,3,0),VLOOKUP(I20307,'DE-PARA'!C:D,2,0)),"NÃO ENCONTRADO")</f>
        <v>Pessoal</v>
      </c>
      <c r="L20307" s="50" t="str">
        <f>VLOOKUP(K20307,'Base -Receita-Despesa'!$B:$AS,1,FALSE)</f>
        <v>Pessoal</v>
      </c>
    </row>
    <row r="20308" spans="1:12" x14ac:dyDescent="0.3">
      <c r="A20308" s="82" t="str">
        <f t="shared" si="634"/>
        <v>2020</v>
      </c>
      <c r="B20308" s="263" t="s">
        <v>2228</v>
      </c>
      <c r="C20308" s="264" t="s">
        <v>138</v>
      </c>
      <c r="D20308" s="74" t="str">
        <f t="shared" si="635"/>
        <v>out/2020</v>
      </c>
      <c r="E20308" s="334">
        <v>44124</v>
      </c>
      <c r="F20308" s="285" t="s">
        <v>5987</v>
      </c>
      <c r="G20308" s="285" t="s">
        <v>2229</v>
      </c>
      <c r="H20308" s="268" t="s">
        <v>5749</v>
      </c>
      <c r="I20308" s="283" t="s">
        <v>145</v>
      </c>
      <c r="J20308" s="273">
        <v>-279</v>
      </c>
      <c r="K20308" s="83" t="str">
        <f>IFERROR(IFERROR(VLOOKUP(I20308,'DE-PARA'!B:D,3,0),VLOOKUP(I20308,'DE-PARA'!C:D,2,0)),"NÃO ENCONTRADO")</f>
        <v>Serviços</v>
      </c>
      <c r="L20308" s="50" t="str">
        <f>VLOOKUP(K20308,'Base -Receita-Despesa'!$B:$AS,1,FALSE)</f>
        <v>Serviços</v>
      </c>
    </row>
    <row r="20309" spans="1:12" x14ac:dyDescent="0.3">
      <c r="A20309" s="82" t="str">
        <f t="shared" si="634"/>
        <v>2020</v>
      </c>
      <c r="B20309" s="263" t="s">
        <v>2228</v>
      </c>
      <c r="C20309" s="264" t="s">
        <v>138</v>
      </c>
      <c r="D20309" s="74" t="str">
        <f t="shared" si="635"/>
        <v>out/2020</v>
      </c>
      <c r="E20309" s="334">
        <v>44124</v>
      </c>
      <c r="F20309" s="285" t="s">
        <v>5988</v>
      </c>
      <c r="G20309" s="285" t="s">
        <v>2229</v>
      </c>
      <c r="H20309" s="283" t="s">
        <v>5978</v>
      </c>
      <c r="I20309" s="283" t="s">
        <v>188</v>
      </c>
      <c r="J20309" s="273">
        <v>-930</v>
      </c>
      <c r="K20309" s="83" t="str">
        <f>IFERROR(IFERROR(VLOOKUP(I20309,'DE-PARA'!B:D,3,0),VLOOKUP(I20309,'DE-PARA'!C:D,2,0)),"NÃO ENCONTRADO")</f>
        <v>Serviços</v>
      </c>
      <c r="L20309" s="50" t="str">
        <f>VLOOKUP(K20309,'Base -Receita-Despesa'!$B:$AS,1,FALSE)</f>
        <v>Serviços</v>
      </c>
    </row>
    <row r="20310" spans="1:12" x14ac:dyDescent="0.3">
      <c r="A20310" s="82" t="str">
        <f t="shared" si="634"/>
        <v>2020</v>
      </c>
      <c r="B20310" s="263" t="s">
        <v>2228</v>
      </c>
      <c r="C20310" s="264" t="s">
        <v>138</v>
      </c>
      <c r="D20310" s="74" t="str">
        <f t="shared" si="635"/>
        <v>out/2020</v>
      </c>
      <c r="E20310" s="334">
        <v>44124</v>
      </c>
      <c r="F20310" s="285" t="s">
        <v>5989</v>
      </c>
      <c r="G20310" s="285" t="s">
        <v>2229</v>
      </c>
      <c r="H20310" s="283" t="s">
        <v>5990</v>
      </c>
      <c r="I20310" s="283" t="s">
        <v>120</v>
      </c>
      <c r="J20310" s="273">
        <v>-25.11</v>
      </c>
      <c r="K20310" s="83" t="str">
        <f>IFERROR(IFERROR(VLOOKUP(I20310,'DE-PARA'!B:D,3,0),VLOOKUP(I20310,'DE-PARA'!C:D,2,0)),"NÃO ENCONTRADO")</f>
        <v>Serviços</v>
      </c>
      <c r="L20310" s="50" t="str">
        <f>VLOOKUP(K20310,'Base -Receita-Despesa'!$B:$AS,1,FALSE)</f>
        <v>Serviços</v>
      </c>
    </row>
    <row r="20311" spans="1:12" x14ac:dyDescent="0.3">
      <c r="A20311" s="82" t="str">
        <f t="shared" si="634"/>
        <v>2020</v>
      </c>
      <c r="B20311" s="263" t="s">
        <v>2228</v>
      </c>
      <c r="C20311" s="264" t="s">
        <v>138</v>
      </c>
      <c r="D20311" s="74" t="str">
        <f t="shared" si="635"/>
        <v>out/2020</v>
      </c>
      <c r="E20311" s="334">
        <v>44124</v>
      </c>
      <c r="F20311" s="285" t="s">
        <v>5991</v>
      </c>
      <c r="G20311" s="285" t="s">
        <v>2229</v>
      </c>
      <c r="H20311" s="268" t="s">
        <v>3582</v>
      </c>
      <c r="I20311" s="268" t="s">
        <v>151</v>
      </c>
      <c r="J20311" s="278">
        <v>-1057.6500000000001</v>
      </c>
      <c r="K20311" s="83" t="str">
        <f>IFERROR(IFERROR(VLOOKUP(I20311,'DE-PARA'!B:D,3,0),VLOOKUP(I20311,'DE-PARA'!C:D,2,0)),"NÃO ENCONTRADO")</f>
        <v>Concessionárias (água, luz e telefone)</v>
      </c>
      <c r="L20311" s="50" t="str">
        <f>VLOOKUP(K20311,'Base -Receita-Despesa'!$B:$AS,1,FALSE)</f>
        <v>Concessionárias (água, luz e telefone)</v>
      </c>
    </row>
    <row r="20312" spans="1:12" x14ac:dyDescent="0.3">
      <c r="A20312" s="82" t="str">
        <f t="shared" si="634"/>
        <v>2020</v>
      </c>
      <c r="B20312" s="263" t="s">
        <v>2228</v>
      </c>
      <c r="C20312" s="264" t="s">
        <v>138</v>
      </c>
      <c r="D20312" s="74" t="str">
        <f t="shared" si="635"/>
        <v>out/2020</v>
      </c>
      <c r="E20312" s="334">
        <v>44124</v>
      </c>
      <c r="F20312" s="285" t="s">
        <v>5992</v>
      </c>
      <c r="G20312" s="285" t="s">
        <v>2229</v>
      </c>
      <c r="H20312" s="268" t="s">
        <v>3582</v>
      </c>
      <c r="I20312" s="268" t="s">
        <v>151</v>
      </c>
      <c r="J20312" s="278">
        <v>-3364.35</v>
      </c>
      <c r="K20312" s="83" t="str">
        <f>IFERROR(IFERROR(VLOOKUP(I20312,'DE-PARA'!B:D,3,0),VLOOKUP(I20312,'DE-PARA'!C:D,2,0)),"NÃO ENCONTRADO")</f>
        <v>Concessionárias (água, luz e telefone)</v>
      </c>
      <c r="L20312" s="50" t="str">
        <f>VLOOKUP(K20312,'Base -Receita-Despesa'!$B:$AS,1,FALSE)</f>
        <v>Concessionárias (água, luz e telefone)</v>
      </c>
    </row>
    <row r="20313" spans="1:12" x14ac:dyDescent="0.3">
      <c r="A20313" s="82" t="str">
        <f t="shared" si="634"/>
        <v>2020</v>
      </c>
      <c r="B20313" s="263" t="s">
        <v>2228</v>
      </c>
      <c r="C20313" s="264" t="s">
        <v>138</v>
      </c>
      <c r="D20313" s="74" t="str">
        <f t="shared" si="635"/>
        <v>out/2020</v>
      </c>
      <c r="E20313" s="334">
        <v>44124</v>
      </c>
      <c r="F20313" s="285" t="s">
        <v>3850</v>
      </c>
      <c r="G20313" s="285" t="s">
        <v>2229</v>
      </c>
      <c r="H20313" s="268" t="s">
        <v>5115</v>
      </c>
      <c r="I20313" s="268" t="s">
        <v>118</v>
      </c>
      <c r="J20313" s="278">
        <v>-16386.7</v>
      </c>
      <c r="K20313" s="83" t="str">
        <f>IFERROR(IFERROR(VLOOKUP(I20313,'DE-PARA'!B:D,3,0),VLOOKUP(I20313,'DE-PARA'!C:D,2,0)),"NÃO ENCONTRADO")</f>
        <v>Serviços</v>
      </c>
      <c r="L20313" s="50" t="str">
        <f>VLOOKUP(K20313,'Base -Receita-Despesa'!$B:$AS,1,FALSE)</f>
        <v>Serviços</v>
      </c>
    </row>
    <row r="20314" spans="1:12" x14ac:dyDescent="0.3">
      <c r="A20314" s="82" t="str">
        <f t="shared" si="634"/>
        <v>2020</v>
      </c>
      <c r="B20314" s="263" t="s">
        <v>2228</v>
      </c>
      <c r="C20314" s="264" t="s">
        <v>138</v>
      </c>
      <c r="D20314" s="74" t="str">
        <f t="shared" si="635"/>
        <v>out/2020</v>
      </c>
      <c r="E20314" s="334">
        <v>44124</v>
      </c>
      <c r="F20314" s="285" t="s">
        <v>4539</v>
      </c>
      <c r="G20314" s="285" t="s">
        <v>2229</v>
      </c>
      <c r="H20314" s="268" t="s">
        <v>5993</v>
      </c>
      <c r="I20314" s="268" t="s">
        <v>195</v>
      </c>
      <c r="J20314" s="278">
        <v>-163215.60999999999</v>
      </c>
      <c r="K20314" s="83" t="str">
        <f>IFERROR(IFERROR(VLOOKUP(I20314,'DE-PARA'!B:D,3,0),VLOOKUP(I20314,'DE-PARA'!C:D,2,0)),"NÃO ENCONTRADO")</f>
        <v>Encargos sobre Folha de Pagamento</v>
      </c>
      <c r="L20314" s="50" t="str">
        <f>VLOOKUP(K20314,'Base -Receita-Despesa'!$B:$AS,1,FALSE)</f>
        <v>Encargos sobre Folha de Pagamento</v>
      </c>
    </row>
    <row r="20315" spans="1:12" x14ac:dyDescent="0.3">
      <c r="A20315" s="82" t="str">
        <f t="shared" si="634"/>
        <v>2020</v>
      </c>
      <c r="B20315" s="263" t="s">
        <v>2228</v>
      </c>
      <c r="C20315" s="264" t="s">
        <v>138</v>
      </c>
      <c r="D20315" s="74" t="str">
        <f t="shared" si="635"/>
        <v>out/2020</v>
      </c>
      <c r="E20315" s="334">
        <v>44124</v>
      </c>
      <c r="F20315" s="279" t="s">
        <v>4680</v>
      </c>
      <c r="G20315" s="279" t="s">
        <v>2229</v>
      </c>
      <c r="H20315" s="283" t="s">
        <v>4753</v>
      </c>
      <c r="I20315" s="283" t="s">
        <v>2176</v>
      </c>
      <c r="J20315" s="278">
        <v>-23383.47</v>
      </c>
      <c r="K20315" s="83" t="str">
        <f>IFERROR(IFERROR(VLOOKUP(I20315,'DE-PARA'!B:D,3,0),VLOOKUP(I20315,'DE-PARA'!C:D,2,0)),"NÃO ENCONTRADO")</f>
        <v>Pessoal</v>
      </c>
      <c r="L20315" s="50" t="str">
        <f>VLOOKUP(K20315,'Base -Receita-Despesa'!$B:$AS,1,FALSE)</f>
        <v>Pessoal</v>
      </c>
    </row>
    <row r="20316" spans="1:12" x14ac:dyDescent="0.3">
      <c r="A20316" s="82" t="str">
        <f t="shared" si="634"/>
        <v>2020</v>
      </c>
      <c r="B20316" s="263" t="s">
        <v>2228</v>
      </c>
      <c r="C20316" s="264" t="s">
        <v>138</v>
      </c>
      <c r="D20316" s="74" t="str">
        <f t="shared" si="635"/>
        <v>out/2020</v>
      </c>
      <c r="E20316" s="334">
        <v>44124</v>
      </c>
      <c r="F20316" s="279" t="s">
        <v>4679</v>
      </c>
      <c r="G20316" s="279" t="s">
        <v>2229</v>
      </c>
      <c r="H20316" s="283" t="s">
        <v>4753</v>
      </c>
      <c r="I20316" s="283" t="s">
        <v>2176</v>
      </c>
      <c r="J20316" s="278">
        <v>-1490.32</v>
      </c>
      <c r="K20316" s="83" t="str">
        <f>IFERROR(IFERROR(VLOOKUP(I20316,'DE-PARA'!B:D,3,0),VLOOKUP(I20316,'DE-PARA'!C:D,2,0)),"NÃO ENCONTRADO")</f>
        <v>Pessoal</v>
      </c>
      <c r="L20316" s="50" t="str">
        <f>VLOOKUP(K20316,'Base -Receita-Despesa'!$B:$AS,1,FALSE)</f>
        <v>Pessoal</v>
      </c>
    </row>
    <row r="20317" spans="1:12" x14ac:dyDescent="0.3">
      <c r="A20317" s="82" t="str">
        <f t="shared" si="634"/>
        <v>2020</v>
      </c>
      <c r="B20317" s="263" t="s">
        <v>2228</v>
      </c>
      <c r="C20317" s="264" t="s">
        <v>138</v>
      </c>
      <c r="D20317" s="74" t="str">
        <f t="shared" si="635"/>
        <v>out/2020</v>
      </c>
      <c r="E20317" s="334">
        <v>44124</v>
      </c>
      <c r="F20317" s="279" t="s">
        <v>5994</v>
      </c>
      <c r="G20317" s="279" t="s">
        <v>2229</v>
      </c>
      <c r="H20317" s="283" t="s">
        <v>4753</v>
      </c>
      <c r="I20317" s="283" t="s">
        <v>2176</v>
      </c>
      <c r="J20317" s="273">
        <v>-603.57000000000005</v>
      </c>
      <c r="K20317" s="83" t="str">
        <f>IFERROR(IFERROR(VLOOKUP(I20317,'DE-PARA'!B:D,3,0),VLOOKUP(I20317,'DE-PARA'!C:D,2,0)),"NÃO ENCONTRADO")</f>
        <v>Pessoal</v>
      </c>
      <c r="L20317" s="50" t="str">
        <f>VLOOKUP(K20317,'Base -Receita-Despesa'!$B:$AS,1,FALSE)</f>
        <v>Pessoal</v>
      </c>
    </row>
    <row r="20318" spans="1:12" x14ac:dyDescent="0.3">
      <c r="A20318" s="82" t="str">
        <f t="shared" si="634"/>
        <v>2020</v>
      </c>
      <c r="B20318" s="263" t="s">
        <v>2228</v>
      </c>
      <c r="C20318" s="264" t="s">
        <v>138</v>
      </c>
      <c r="D20318" s="74" t="str">
        <f t="shared" si="635"/>
        <v>out/2020</v>
      </c>
      <c r="E20318" s="334">
        <v>44124</v>
      </c>
      <c r="F20318" s="285" t="s">
        <v>5608</v>
      </c>
      <c r="G20318" s="285" t="s">
        <v>2229</v>
      </c>
      <c r="H20318" s="268" t="s">
        <v>5843</v>
      </c>
      <c r="I20318" s="268" t="s">
        <v>141</v>
      </c>
      <c r="J20318" s="273">
        <v>-713.67</v>
      </c>
      <c r="K20318" s="83" t="str">
        <f>IFERROR(IFERROR(VLOOKUP(I20318,'DE-PARA'!B:D,3,0),VLOOKUP(I20318,'DE-PARA'!C:D,2,0)),"NÃO ENCONTRADO")</f>
        <v>Pessoal</v>
      </c>
      <c r="L20318" s="50" t="str">
        <f>VLOOKUP(K20318,'Base -Receita-Despesa'!$B:$AS,1,FALSE)</f>
        <v>Pessoal</v>
      </c>
    </row>
    <row r="20319" spans="1:12" x14ac:dyDescent="0.3">
      <c r="A20319" s="82" t="str">
        <f t="shared" si="634"/>
        <v>2020</v>
      </c>
      <c r="B20319" s="263" t="s">
        <v>2228</v>
      </c>
      <c r="C20319" s="264" t="s">
        <v>138</v>
      </c>
      <c r="D20319" s="74" t="str">
        <f t="shared" si="635"/>
        <v>out/2020</v>
      </c>
      <c r="E20319" s="334">
        <v>44124</v>
      </c>
      <c r="F20319" s="285" t="s">
        <v>5608</v>
      </c>
      <c r="G20319" s="285" t="s">
        <v>2229</v>
      </c>
      <c r="H20319" s="268" t="s">
        <v>5941</v>
      </c>
      <c r="I20319" s="268" t="s">
        <v>141</v>
      </c>
      <c r="J20319" s="273">
        <v>-897.75</v>
      </c>
      <c r="K20319" s="83" t="str">
        <f>IFERROR(IFERROR(VLOOKUP(I20319,'DE-PARA'!B:D,3,0),VLOOKUP(I20319,'DE-PARA'!C:D,2,0)),"NÃO ENCONTRADO")</f>
        <v>Pessoal</v>
      </c>
      <c r="L20319" s="50" t="str">
        <f>VLOOKUP(K20319,'Base -Receita-Despesa'!$B:$AS,1,FALSE)</f>
        <v>Pessoal</v>
      </c>
    </row>
    <row r="20320" spans="1:12" x14ac:dyDescent="0.3">
      <c r="A20320" s="82" t="str">
        <f t="shared" si="634"/>
        <v>2020</v>
      </c>
      <c r="B20320" s="263" t="s">
        <v>2228</v>
      </c>
      <c r="C20320" s="264" t="s">
        <v>138</v>
      </c>
      <c r="D20320" s="74" t="str">
        <f t="shared" si="635"/>
        <v>out/2020</v>
      </c>
      <c r="E20320" s="334">
        <v>44124</v>
      </c>
      <c r="F20320" s="285" t="s">
        <v>5608</v>
      </c>
      <c r="G20320" s="285" t="s">
        <v>2229</v>
      </c>
      <c r="H20320" s="268" t="s">
        <v>5995</v>
      </c>
      <c r="I20320" s="268" t="s">
        <v>141</v>
      </c>
      <c r="J20320" s="273">
        <v>-814.68</v>
      </c>
      <c r="K20320" s="83" t="str">
        <f>IFERROR(IFERROR(VLOOKUP(I20320,'DE-PARA'!B:D,3,0),VLOOKUP(I20320,'DE-PARA'!C:D,2,0)),"NÃO ENCONTRADO")</f>
        <v>Pessoal</v>
      </c>
      <c r="L20320" s="50" t="str">
        <f>VLOOKUP(K20320,'Base -Receita-Despesa'!$B:$AS,1,FALSE)</f>
        <v>Pessoal</v>
      </c>
    </row>
    <row r="20321" spans="1:12" x14ac:dyDescent="0.3">
      <c r="A20321" s="82" t="str">
        <f t="shared" si="634"/>
        <v>2020</v>
      </c>
      <c r="B20321" s="263" t="s">
        <v>2228</v>
      </c>
      <c r="C20321" s="264" t="s">
        <v>138</v>
      </c>
      <c r="D20321" s="74" t="str">
        <f t="shared" si="635"/>
        <v>out/2020</v>
      </c>
      <c r="E20321" s="334">
        <v>44124</v>
      </c>
      <c r="F20321" s="285" t="s">
        <v>5608</v>
      </c>
      <c r="G20321" s="285" t="s">
        <v>2229</v>
      </c>
      <c r="H20321" s="268" t="s">
        <v>5942</v>
      </c>
      <c r="I20321" s="268" t="s">
        <v>141</v>
      </c>
      <c r="J20321" s="273">
        <v>-404.75</v>
      </c>
      <c r="K20321" s="83" t="str">
        <f>IFERROR(IFERROR(VLOOKUP(I20321,'DE-PARA'!B:D,3,0),VLOOKUP(I20321,'DE-PARA'!C:D,2,0)),"NÃO ENCONTRADO")</f>
        <v>Pessoal</v>
      </c>
      <c r="L20321" s="50" t="str">
        <f>VLOOKUP(K20321,'Base -Receita-Despesa'!$B:$AS,1,FALSE)</f>
        <v>Pessoal</v>
      </c>
    </row>
    <row r="20322" spans="1:12" x14ac:dyDescent="0.3">
      <c r="A20322" s="82" t="str">
        <f t="shared" si="634"/>
        <v>2020</v>
      </c>
      <c r="B20322" s="263" t="s">
        <v>2228</v>
      </c>
      <c r="C20322" s="264" t="s">
        <v>138</v>
      </c>
      <c r="D20322" s="74" t="str">
        <f t="shared" si="635"/>
        <v>out/2020</v>
      </c>
      <c r="E20322" s="334">
        <v>44124</v>
      </c>
      <c r="F20322" s="285">
        <v>124201</v>
      </c>
      <c r="G20322" s="285" t="s">
        <v>2229</v>
      </c>
      <c r="H20322" s="268" t="s">
        <v>1550</v>
      </c>
      <c r="I20322" s="268" t="s">
        <v>2181</v>
      </c>
      <c r="J20322" s="278">
        <v>-3913.5</v>
      </c>
      <c r="K20322" s="83" t="str">
        <f>IFERROR(IFERROR(VLOOKUP(I20322,'DE-PARA'!B:D,3,0),VLOOKUP(I20322,'DE-PARA'!C:D,2,0)),"NÃO ENCONTRADO")</f>
        <v>Materiais</v>
      </c>
      <c r="L20322" s="50" t="str">
        <f>VLOOKUP(K20322,'Base -Receita-Despesa'!$B:$AS,1,FALSE)</f>
        <v>Materiais</v>
      </c>
    </row>
    <row r="20323" spans="1:12" x14ac:dyDescent="0.3">
      <c r="A20323" s="82" t="str">
        <f t="shared" si="634"/>
        <v>2020</v>
      </c>
      <c r="B20323" s="263" t="s">
        <v>2228</v>
      </c>
      <c r="C20323" s="264" t="s">
        <v>138</v>
      </c>
      <c r="D20323" s="74" t="str">
        <f t="shared" si="635"/>
        <v>out/2020</v>
      </c>
      <c r="E20323" s="334">
        <v>44124</v>
      </c>
      <c r="F20323" s="285">
        <v>6968</v>
      </c>
      <c r="G20323" s="285" t="s">
        <v>2229</v>
      </c>
      <c r="H20323" s="268" t="s">
        <v>5996</v>
      </c>
      <c r="I20323" s="268" t="s">
        <v>2182</v>
      </c>
      <c r="J20323" s="273">
        <v>-488.5</v>
      </c>
      <c r="K20323" s="83" t="str">
        <f>IFERROR(IFERROR(VLOOKUP(I20323,'DE-PARA'!B:D,3,0),VLOOKUP(I20323,'DE-PARA'!C:D,2,0)),"NÃO ENCONTRADO")</f>
        <v>Materiais</v>
      </c>
      <c r="L20323" s="50" t="str">
        <f>VLOOKUP(K20323,'Base -Receita-Despesa'!$B:$AS,1,FALSE)</f>
        <v>Materiais</v>
      </c>
    </row>
    <row r="20324" spans="1:12" x14ac:dyDescent="0.3">
      <c r="A20324" s="82" t="str">
        <f t="shared" si="634"/>
        <v>2020</v>
      </c>
      <c r="B20324" s="263" t="s">
        <v>2228</v>
      </c>
      <c r="C20324" s="264" t="s">
        <v>138</v>
      </c>
      <c r="D20324" s="74" t="str">
        <f t="shared" si="635"/>
        <v>out/2020</v>
      </c>
      <c r="E20324" s="334">
        <v>44124</v>
      </c>
      <c r="F20324" s="285">
        <v>21</v>
      </c>
      <c r="G20324" s="285" t="s">
        <v>2229</v>
      </c>
      <c r="H20324" s="268" t="s">
        <v>5049</v>
      </c>
      <c r="I20324" s="268" t="s">
        <v>2176</v>
      </c>
      <c r="J20324" s="278">
        <v>-94675.88</v>
      </c>
      <c r="K20324" s="83" t="str">
        <f>IFERROR(IFERROR(VLOOKUP(I20324,'DE-PARA'!B:D,3,0),VLOOKUP(I20324,'DE-PARA'!C:D,2,0)),"NÃO ENCONTRADO")</f>
        <v>Pessoal</v>
      </c>
      <c r="L20324" s="50" t="str">
        <f>VLOOKUP(K20324,'Base -Receita-Despesa'!$B:$AS,1,FALSE)</f>
        <v>Pessoal</v>
      </c>
    </row>
    <row r="20325" spans="1:12" x14ac:dyDescent="0.3">
      <c r="A20325" s="82" t="str">
        <f t="shared" si="634"/>
        <v>2020</v>
      </c>
      <c r="B20325" s="263" t="s">
        <v>2228</v>
      </c>
      <c r="C20325" s="264" t="s">
        <v>138</v>
      </c>
      <c r="D20325" s="74" t="str">
        <f t="shared" si="635"/>
        <v>out/2020</v>
      </c>
      <c r="E20325" s="334">
        <v>44124</v>
      </c>
      <c r="F20325" s="285">
        <v>20</v>
      </c>
      <c r="G20325" s="285" t="s">
        <v>2229</v>
      </c>
      <c r="H20325" s="268" t="s">
        <v>5049</v>
      </c>
      <c r="I20325" s="268" t="s">
        <v>2176</v>
      </c>
      <c r="J20325" s="278">
        <v>-127330.99</v>
      </c>
      <c r="K20325" s="83" t="str">
        <f>IFERROR(IFERROR(VLOOKUP(I20325,'DE-PARA'!B:D,3,0),VLOOKUP(I20325,'DE-PARA'!C:D,2,0)),"NÃO ENCONTRADO")</f>
        <v>Pessoal</v>
      </c>
      <c r="L20325" s="50" t="str">
        <f>VLOOKUP(K20325,'Base -Receita-Despesa'!$B:$AS,1,FALSE)</f>
        <v>Pessoal</v>
      </c>
    </row>
    <row r="20326" spans="1:12" x14ac:dyDescent="0.3">
      <c r="A20326" s="82" t="str">
        <f t="shared" si="634"/>
        <v>2020</v>
      </c>
      <c r="B20326" s="263" t="s">
        <v>2228</v>
      </c>
      <c r="C20326" s="264" t="s">
        <v>138</v>
      </c>
      <c r="D20326" s="74" t="str">
        <f t="shared" si="635"/>
        <v>out/2020</v>
      </c>
      <c r="E20326" s="334">
        <v>44124</v>
      </c>
      <c r="F20326" s="285">
        <v>200</v>
      </c>
      <c r="G20326" s="285" t="s">
        <v>2229</v>
      </c>
      <c r="H20326" s="268" t="s">
        <v>5154</v>
      </c>
      <c r="I20326" s="268" t="s">
        <v>145</v>
      </c>
      <c r="J20326" s="278">
        <v>-27466.5</v>
      </c>
      <c r="K20326" s="83" t="str">
        <f>IFERROR(IFERROR(VLOOKUP(I20326,'DE-PARA'!B:D,3,0),VLOOKUP(I20326,'DE-PARA'!C:D,2,0)),"NÃO ENCONTRADO")</f>
        <v>Serviços</v>
      </c>
      <c r="L20326" s="50" t="str">
        <f>VLOOKUP(K20326,'Base -Receita-Despesa'!$B:$AS,1,FALSE)</f>
        <v>Serviços</v>
      </c>
    </row>
    <row r="20327" spans="1:12" x14ac:dyDescent="0.3">
      <c r="A20327" s="82" t="str">
        <f t="shared" si="634"/>
        <v>2020</v>
      </c>
      <c r="B20327" s="263" t="s">
        <v>2228</v>
      </c>
      <c r="C20327" s="264" t="s">
        <v>138</v>
      </c>
      <c r="D20327" s="74" t="str">
        <f t="shared" si="635"/>
        <v>out/2020</v>
      </c>
      <c r="E20327" s="334">
        <v>44124</v>
      </c>
      <c r="F20327" s="285">
        <v>144</v>
      </c>
      <c r="G20327" s="285" t="s">
        <v>2229</v>
      </c>
      <c r="H20327" s="268" t="s">
        <v>4753</v>
      </c>
      <c r="I20327" s="268" t="s">
        <v>2176</v>
      </c>
      <c r="J20327" s="278">
        <v>-170066.2</v>
      </c>
      <c r="K20327" s="83" t="str">
        <f>IFERROR(IFERROR(VLOOKUP(I20327,'DE-PARA'!B:D,3,0),VLOOKUP(I20327,'DE-PARA'!C:D,2,0)),"NÃO ENCONTRADO")</f>
        <v>Pessoal</v>
      </c>
      <c r="L20327" s="50" t="str">
        <f>VLOOKUP(K20327,'Base -Receita-Despesa'!$B:$AS,1,FALSE)</f>
        <v>Pessoal</v>
      </c>
    </row>
    <row r="20328" spans="1:12" x14ac:dyDescent="0.3">
      <c r="A20328" s="82" t="str">
        <f t="shared" si="634"/>
        <v>2020</v>
      </c>
      <c r="B20328" s="263" t="s">
        <v>2228</v>
      </c>
      <c r="C20328" s="264" t="s">
        <v>138</v>
      </c>
      <c r="D20328" s="74" t="str">
        <f t="shared" si="635"/>
        <v>out/2020</v>
      </c>
      <c r="E20328" s="334">
        <v>44124</v>
      </c>
      <c r="F20328" s="285">
        <v>145</v>
      </c>
      <c r="G20328" s="285" t="s">
        <v>2229</v>
      </c>
      <c r="H20328" s="268" t="s">
        <v>4753</v>
      </c>
      <c r="I20328" s="268" t="s">
        <v>2176</v>
      </c>
      <c r="J20328" s="278">
        <v>-87721.58</v>
      </c>
      <c r="K20328" s="83" t="str">
        <f>IFERROR(IFERROR(VLOOKUP(I20328,'DE-PARA'!B:D,3,0),VLOOKUP(I20328,'DE-PARA'!C:D,2,0)),"NÃO ENCONTRADO")</f>
        <v>Pessoal</v>
      </c>
      <c r="L20328" s="50" t="str">
        <f>VLOOKUP(K20328,'Base -Receita-Despesa'!$B:$AS,1,FALSE)</f>
        <v>Pessoal</v>
      </c>
    </row>
    <row r="20329" spans="1:12" x14ac:dyDescent="0.3">
      <c r="A20329" s="82" t="str">
        <f t="shared" si="634"/>
        <v>2020</v>
      </c>
      <c r="B20329" s="263" t="s">
        <v>2228</v>
      </c>
      <c r="C20329" s="264" t="s">
        <v>138</v>
      </c>
      <c r="D20329" s="74" t="str">
        <f t="shared" si="635"/>
        <v>out/2020</v>
      </c>
      <c r="E20329" s="334">
        <v>44124</v>
      </c>
      <c r="F20329" s="285" t="s">
        <v>4619</v>
      </c>
      <c r="G20329" s="285" t="s">
        <v>2229</v>
      </c>
      <c r="H20329" s="268" t="s">
        <v>5875</v>
      </c>
      <c r="I20329" s="268" t="s">
        <v>2170</v>
      </c>
      <c r="J20329" s="278">
        <v>-8480.36</v>
      </c>
      <c r="K20329" s="83" t="str">
        <f>IFERROR(IFERROR(VLOOKUP(I20329,'DE-PARA'!B:D,3,0),VLOOKUP(I20329,'DE-PARA'!C:D,2,0)),"NÃO ENCONTRADO")</f>
        <v>Reembolso de Rateios(-)</v>
      </c>
      <c r="L20329" s="50" t="str">
        <f>VLOOKUP(K20329,'Base -Receita-Despesa'!$B:$AS,1,FALSE)</f>
        <v>Reembolso de Rateios(-)</v>
      </c>
    </row>
    <row r="20330" spans="1:12" x14ac:dyDescent="0.3">
      <c r="A20330" s="82" t="str">
        <f t="shared" ref="A20330:A20393" si="636">IF(K20330="NÃO ENCONTRADO",0,RIGHT(D20330,4))</f>
        <v>2020</v>
      </c>
      <c r="B20330" s="263" t="s">
        <v>2228</v>
      </c>
      <c r="C20330" s="264" t="s">
        <v>138</v>
      </c>
      <c r="D20330" s="74" t="str">
        <f t="shared" si="635"/>
        <v>out/2020</v>
      </c>
      <c r="E20330" s="334">
        <v>44124</v>
      </c>
      <c r="F20330" s="285" t="s">
        <v>5608</v>
      </c>
      <c r="G20330" s="285" t="s">
        <v>2229</v>
      </c>
      <c r="H20330" s="268" t="s">
        <v>542</v>
      </c>
      <c r="I20330" s="268" t="s">
        <v>141</v>
      </c>
      <c r="J20330" s="278">
        <v>-1413.75</v>
      </c>
      <c r="K20330" s="83" t="str">
        <f>IFERROR(IFERROR(VLOOKUP(I20330,'DE-PARA'!B:D,3,0),VLOOKUP(I20330,'DE-PARA'!C:D,2,0)),"NÃO ENCONTRADO")</f>
        <v>Pessoal</v>
      </c>
      <c r="L20330" s="50" t="str">
        <f>VLOOKUP(K20330,'Base -Receita-Despesa'!$B:$AS,1,FALSE)</f>
        <v>Pessoal</v>
      </c>
    </row>
    <row r="20331" spans="1:12" x14ac:dyDescent="0.3">
      <c r="A20331" s="82" t="str">
        <f t="shared" si="636"/>
        <v>2020</v>
      </c>
      <c r="B20331" s="263" t="s">
        <v>2228</v>
      </c>
      <c r="C20331" s="264" t="s">
        <v>138</v>
      </c>
      <c r="D20331" s="74" t="str">
        <f t="shared" si="635"/>
        <v>out/2020</v>
      </c>
      <c r="E20331" s="334">
        <v>44124</v>
      </c>
      <c r="F20331" s="285" t="s">
        <v>5608</v>
      </c>
      <c r="G20331" s="285" t="s">
        <v>2229</v>
      </c>
      <c r="H20331" s="268" t="s">
        <v>5997</v>
      </c>
      <c r="I20331" s="268" t="s">
        <v>141</v>
      </c>
      <c r="J20331" s="273">
        <v>-898.53</v>
      </c>
      <c r="K20331" s="83" t="str">
        <f>IFERROR(IFERROR(VLOOKUP(I20331,'DE-PARA'!B:D,3,0),VLOOKUP(I20331,'DE-PARA'!C:D,2,0)),"NÃO ENCONTRADO")</f>
        <v>Pessoal</v>
      </c>
      <c r="L20331" s="50" t="str">
        <f>VLOOKUP(K20331,'Base -Receita-Despesa'!$B:$AS,1,FALSE)</f>
        <v>Pessoal</v>
      </c>
    </row>
    <row r="20332" spans="1:12" x14ac:dyDescent="0.3">
      <c r="A20332" s="82" t="str">
        <f t="shared" si="636"/>
        <v>2020</v>
      </c>
      <c r="B20332" s="263" t="s">
        <v>2228</v>
      </c>
      <c r="C20332" s="264" t="s">
        <v>138</v>
      </c>
      <c r="D20332" s="74" t="str">
        <f t="shared" si="635"/>
        <v>out/2020</v>
      </c>
      <c r="E20332" s="334">
        <v>44124</v>
      </c>
      <c r="F20332" s="285">
        <v>1132</v>
      </c>
      <c r="G20332" s="285" t="s">
        <v>2229</v>
      </c>
      <c r="H20332" s="268" t="s">
        <v>4393</v>
      </c>
      <c r="I20332" s="268" t="s">
        <v>116</v>
      </c>
      <c r="J20332" s="278">
        <v>-2888.52</v>
      </c>
      <c r="K20332" s="83" t="str">
        <f>IFERROR(IFERROR(VLOOKUP(I20332,'DE-PARA'!B:D,3,0),VLOOKUP(I20332,'DE-PARA'!C:D,2,0)),"NÃO ENCONTRADO")</f>
        <v>Serviços</v>
      </c>
      <c r="L20332" s="50" t="str">
        <f>VLOOKUP(K20332,'Base -Receita-Despesa'!$B:$AS,1,FALSE)</f>
        <v>Serviços</v>
      </c>
    </row>
    <row r="20333" spans="1:12" x14ac:dyDescent="0.3">
      <c r="A20333" s="82" t="str">
        <f t="shared" si="636"/>
        <v>2020</v>
      </c>
      <c r="B20333" s="263" t="s">
        <v>2228</v>
      </c>
      <c r="C20333" s="264" t="s">
        <v>138</v>
      </c>
      <c r="D20333" s="74" t="str">
        <f t="shared" si="635"/>
        <v>out/2020</v>
      </c>
      <c r="E20333" s="334">
        <v>44124</v>
      </c>
      <c r="F20333" s="285">
        <v>1133</v>
      </c>
      <c r="G20333" s="285" t="s">
        <v>2229</v>
      </c>
      <c r="H20333" s="268" t="s">
        <v>4393</v>
      </c>
      <c r="I20333" s="268" t="s">
        <v>116</v>
      </c>
      <c r="J20333" s="278">
        <v>-5093.6000000000004</v>
      </c>
      <c r="K20333" s="83" t="str">
        <f>IFERROR(IFERROR(VLOOKUP(I20333,'DE-PARA'!B:D,3,0),VLOOKUP(I20333,'DE-PARA'!C:D,2,0)),"NÃO ENCONTRADO")</f>
        <v>Serviços</v>
      </c>
      <c r="L20333" s="50" t="str">
        <f>VLOOKUP(K20333,'Base -Receita-Despesa'!$B:$AS,1,FALSE)</f>
        <v>Serviços</v>
      </c>
    </row>
    <row r="20334" spans="1:12" x14ac:dyDescent="0.3">
      <c r="A20334" s="82" t="str">
        <f t="shared" si="636"/>
        <v>2020</v>
      </c>
      <c r="B20334" s="263" t="s">
        <v>2228</v>
      </c>
      <c r="C20334" s="264" t="s">
        <v>138</v>
      </c>
      <c r="D20334" s="74" t="str">
        <f t="shared" si="635"/>
        <v>out/2020</v>
      </c>
      <c r="E20334" s="334">
        <v>44124</v>
      </c>
      <c r="F20334" s="285" t="s">
        <v>1261</v>
      </c>
      <c r="G20334" s="285" t="s">
        <v>2229</v>
      </c>
      <c r="H20334" s="268" t="s">
        <v>879</v>
      </c>
      <c r="I20334" s="268" t="s">
        <v>135</v>
      </c>
      <c r="J20334" s="273">
        <v>-10</v>
      </c>
      <c r="K20334" s="83" t="str">
        <f>IFERROR(IFERROR(VLOOKUP(I20334,'DE-PARA'!B:D,3,0),VLOOKUP(I20334,'DE-PARA'!C:D,2,0)),"NÃO ENCONTRADO")</f>
        <v>Outras Saídas</v>
      </c>
      <c r="L20334" s="50" t="str">
        <f>VLOOKUP(K20334,'Base -Receita-Despesa'!$B:$AS,1,FALSE)</f>
        <v>Outras Saídas</v>
      </c>
    </row>
    <row r="20335" spans="1:12" x14ac:dyDescent="0.3">
      <c r="A20335" s="82" t="str">
        <f t="shared" si="636"/>
        <v>2020</v>
      </c>
      <c r="B20335" s="263" t="s">
        <v>2228</v>
      </c>
      <c r="C20335" s="264" t="s">
        <v>138</v>
      </c>
      <c r="D20335" s="74" t="str">
        <f t="shared" si="635"/>
        <v>out/2020</v>
      </c>
      <c r="E20335" s="334">
        <v>44124</v>
      </c>
      <c r="F20335" s="285" t="s">
        <v>1261</v>
      </c>
      <c r="G20335" s="285" t="s">
        <v>2229</v>
      </c>
      <c r="H20335" s="268" t="s">
        <v>879</v>
      </c>
      <c r="I20335" s="268" t="s">
        <v>135</v>
      </c>
      <c r="J20335" s="273">
        <v>-10</v>
      </c>
      <c r="K20335" s="83" t="str">
        <f>IFERROR(IFERROR(VLOOKUP(I20335,'DE-PARA'!B:D,3,0),VLOOKUP(I20335,'DE-PARA'!C:D,2,0)),"NÃO ENCONTRADO")</f>
        <v>Outras Saídas</v>
      </c>
      <c r="L20335" s="50" t="str">
        <f>VLOOKUP(K20335,'Base -Receita-Despesa'!$B:$AS,1,FALSE)</f>
        <v>Outras Saídas</v>
      </c>
    </row>
    <row r="20336" spans="1:12" x14ac:dyDescent="0.3">
      <c r="A20336" s="82" t="str">
        <f t="shared" si="636"/>
        <v>2020</v>
      </c>
      <c r="B20336" s="263" t="s">
        <v>2228</v>
      </c>
      <c r="C20336" s="264" t="s">
        <v>138</v>
      </c>
      <c r="D20336" s="74" t="str">
        <f t="shared" si="635"/>
        <v>out/2020</v>
      </c>
      <c r="E20336" s="334">
        <v>44124</v>
      </c>
      <c r="F20336" s="285" t="s">
        <v>1261</v>
      </c>
      <c r="G20336" s="285" t="s">
        <v>2229</v>
      </c>
      <c r="H20336" s="268" t="s">
        <v>879</v>
      </c>
      <c r="I20336" s="268" t="s">
        <v>135</v>
      </c>
      <c r="J20336" s="273">
        <v>-10</v>
      </c>
      <c r="K20336" s="83" t="str">
        <f>IFERROR(IFERROR(VLOOKUP(I20336,'DE-PARA'!B:D,3,0),VLOOKUP(I20336,'DE-PARA'!C:D,2,0)),"NÃO ENCONTRADO")</f>
        <v>Outras Saídas</v>
      </c>
      <c r="L20336" s="50" t="str">
        <f>VLOOKUP(K20336,'Base -Receita-Despesa'!$B:$AS,1,FALSE)</f>
        <v>Outras Saídas</v>
      </c>
    </row>
    <row r="20337" spans="1:12" x14ac:dyDescent="0.3">
      <c r="A20337" s="82" t="str">
        <f t="shared" si="636"/>
        <v>2020</v>
      </c>
      <c r="B20337" s="263" t="s">
        <v>2228</v>
      </c>
      <c r="C20337" s="264" t="s">
        <v>138</v>
      </c>
      <c r="D20337" s="74" t="str">
        <f t="shared" si="635"/>
        <v>out/2020</v>
      </c>
      <c r="E20337" s="334">
        <v>44124</v>
      </c>
      <c r="F20337" s="285" t="s">
        <v>1261</v>
      </c>
      <c r="G20337" s="285" t="s">
        <v>2229</v>
      </c>
      <c r="H20337" s="268" t="s">
        <v>879</v>
      </c>
      <c r="I20337" s="268" t="s">
        <v>135</v>
      </c>
      <c r="J20337" s="273">
        <v>-10</v>
      </c>
      <c r="K20337" s="83" t="str">
        <f>IFERROR(IFERROR(VLOOKUP(I20337,'DE-PARA'!B:D,3,0),VLOOKUP(I20337,'DE-PARA'!C:D,2,0)),"NÃO ENCONTRADO")</f>
        <v>Outras Saídas</v>
      </c>
      <c r="L20337" s="50" t="str">
        <f>VLOOKUP(K20337,'Base -Receita-Despesa'!$B:$AS,1,FALSE)</f>
        <v>Outras Saídas</v>
      </c>
    </row>
    <row r="20338" spans="1:12" x14ac:dyDescent="0.3">
      <c r="A20338" s="82" t="str">
        <f t="shared" si="636"/>
        <v>2020</v>
      </c>
      <c r="B20338" s="263" t="s">
        <v>2228</v>
      </c>
      <c r="C20338" s="264" t="s">
        <v>138</v>
      </c>
      <c r="D20338" s="74" t="str">
        <f t="shared" si="635"/>
        <v>out/2020</v>
      </c>
      <c r="E20338" s="334">
        <v>44124</v>
      </c>
      <c r="F20338" s="285" t="s">
        <v>1261</v>
      </c>
      <c r="G20338" s="285" t="s">
        <v>2229</v>
      </c>
      <c r="H20338" s="268" t="s">
        <v>879</v>
      </c>
      <c r="I20338" s="268" t="s">
        <v>135</v>
      </c>
      <c r="J20338" s="273">
        <v>-10</v>
      </c>
      <c r="K20338" s="83" t="str">
        <f>IFERROR(IFERROR(VLOOKUP(I20338,'DE-PARA'!B:D,3,0),VLOOKUP(I20338,'DE-PARA'!C:D,2,0)),"NÃO ENCONTRADO")</f>
        <v>Outras Saídas</v>
      </c>
      <c r="L20338" s="50" t="str">
        <f>VLOOKUP(K20338,'Base -Receita-Despesa'!$B:$AS,1,FALSE)</f>
        <v>Outras Saídas</v>
      </c>
    </row>
    <row r="20339" spans="1:12" x14ac:dyDescent="0.3">
      <c r="A20339" s="82" t="str">
        <f t="shared" si="636"/>
        <v>2020</v>
      </c>
      <c r="B20339" s="263" t="s">
        <v>2228</v>
      </c>
      <c r="C20339" s="264" t="s">
        <v>138</v>
      </c>
      <c r="D20339" s="74" t="str">
        <f t="shared" si="635"/>
        <v>out/2020</v>
      </c>
      <c r="E20339" s="334">
        <v>44124</v>
      </c>
      <c r="F20339" s="285" t="s">
        <v>1261</v>
      </c>
      <c r="G20339" s="285" t="s">
        <v>2229</v>
      </c>
      <c r="H20339" s="268" t="s">
        <v>879</v>
      </c>
      <c r="I20339" s="268" t="s">
        <v>135</v>
      </c>
      <c r="J20339" s="273">
        <v>-10</v>
      </c>
      <c r="K20339" s="83" t="str">
        <f>IFERROR(IFERROR(VLOOKUP(I20339,'DE-PARA'!B:D,3,0),VLOOKUP(I20339,'DE-PARA'!C:D,2,0)),"NÃO ENCONTRADO")</f>
        <v>Outras Saídas</v>
      </c>
      <c r="L20339" s="50" t="str">
        <f>VLOOKUP(K20339,'Base -Receita-Despesa'!$B:$AS,1,FALSE)</f>
        <v>Outras Saídas</v>
      </c>
    </row>
    <row r="20340" spans="1:12" x14ac:dyDescent="0.3">
      <c r="A20340" s="82" t="str">
        <f t="shared" si="636"/>
        <v>2020</v>
      </c>
      <c r="B20340" s="263" t="s">
        <v>2228</v>
      </c>
      <c r="C20340" s="264" t="s">
        <v>138</v>
      </c>
      <c r="D20340" s="74" t="str">
        <f t="shared" si="635"/>
        <v>out/2020</v>
      </c>
      <c r="E20340" s="334">
        <v>44124</v>
      </c>
      <c r="F20340" s="285" t="s">
        <v>1261</v>
      </c>
      <c r="G20340" s="285" t="s">
        <v>2229</v>
      </c>
      <c r="H20340" s="268" t="s">
        <v>879</v>
      </c>
      <c r="I20340" s="268" t="s">
        <v>135</v>
      </c>
      <c r="J20340" s="273">
        <v>-10</v>
      </c>
      <c r="K20340" s="83" t="str">
        <f>IFERROR(IFERROR(VLOOKUP(I20340,'DE-PARA'!B:D,3,0),VLOOKUP(I20340,'DE-PARA'!C:D,2,0)),"NÃO ENCONTRADO")</f>
        <v>Outras Saídas</v>
      </c>
      <c r="L20340" s="50" t="str">
        <f>VLOOKUP(K20340,'Base -Receita-Despesa'!$B:$AS,1,FALSE)</f>
        <v>Outras Saídas</v>
      </c>
    </row>
    <row r="20341" spans="1:12" x14ac:dyDescent="0.3">
      <c r="A20341" s="82" t="str">
        <f t="shared" si="636"/>
        <v>2020</v>
      </c>
      <c r="B20341" s="263" t="s">
        <v>2228</v>
      </c>
      <c r="C20341" s="264" t="s">
        <v>138</v>
      </c>
      <c r="D20341" s="74" t="str">
        <f t="shared" si="635"/>
        <v>out/2020</v>
      </c>
      <c r="E20341" s="334">
        <v>44124</v>
      </c>
      <c r="F20341" s="285" t="s">
        <v>1261</v>
      </c>
      <c r="G20341" s="285" t="s">
        <v>2229</v>
      </c>
      <c r="H20341" s="268" t="s">
        <v>879</v>
      </c>
      <c r="I20341" s="268" t="s">
        <v>135</v>
      </c>
      <c r="J20341" s="273">
        <v>-10</v>
      </c>
      <c r="K20341" s="83" t="str">
        <f>IFERROR(IFERROR(VLOOKUP(I20341,'DE-PARA'!B:D,3,0),VLOOKUP(I20341,'DE-PARA'!C:D,2,0)),"NÃO ENCONTRADO")</f>
        <v>Outras Saídas</v>
      </c>
      <c r="L20341" s="50" t="str">
        <f>VLOOKUP(K20341,'Base -Receita-Despesa'!$B:$AS,1,FALSE)</f>
        <v>Outras Saídas</v>
      </c>
    </row>
    <row r="20342" spans="1:12" x14ac:dyDescent="0.3">
      <c r="A20342" s="82" t="str">
        <f t="shared" si="636"/>
        <v>2020</v>
      </c>
      <c r="B20342" s="263" t="s">
        <v>2228</v>
      </c>
      <c r="C20342" s="264" t="s">
        <v>138</v>
      </c>
      <c r="D20342" s="74" t="str">
        <f t="shared" si="635"/>
        <v>out/2020</v>
      </c>
      <c r="E20342" s="334">
        <v>44124</v>
      </c>
      <c r="F20342" s="285" t="s">
        <v>1261</v>
      </c>
      <c r="G20342" s="285" t="s">
        <v>2229</v>
      </c>
      <c r="H20342" s="268" t="s">
        <v>879</v>
      </c>
      <c r="I20342" s="268" t="s">
        <v>135</v>
      </c>
      <c r="J20342" s="273">
        <v>-10</v>
      </c>
      <c r="K20342" s="83" t="str">
        <f>IFERROR(IFERROR(VLOOKUP(I20342,'DE-PARA'!B:D,3,0),VLOOKUP(I20342,'DE-PARA'!C:D,2,0)),"NÃO ENCONTRADO")</f>
        <v>Outras Saídas</v>
      </c>
      <c r="L20342" s="50" t="str">
        <f>VLOOKUP(K20342,'Base -Receita-Despesa'!$B:$AS,1,FALSE)</f>
        <v>Outras Saídas</v>
      </c>
    </row>
    <row r="20343" spans="1:12" x14ac:dyDescent="0.3">
      <c r="A20343" s="82" t="str">
        <f t="shared" si="636"/>
        <v>2020</v>
      </c>
      <c r="B20343" s="263" t="s">
        <v>2228</v>
      </c>
      <c r="C20343" s="264" t="s">
        <v>138</v>
      </c>
      <c r="D20343" s="74" t="str">
        <f t="shared" si="635"/>
        <v>out/2020</v>
      </c>
      <c r="E20343" s="334">
        <v>44124</v>
      </c>
      <c r="F20343" s="285" t="s">
        <v>1261</v>
      </c>
      <c r="G20343" s="285" t="s">
        <v>2229</v>
      </c>
      <c r="H20343" s="268" t="s">
        <v>879</v>
      </c>
      <c r="I20343" s="268" t="s">
        <v>135</v>
      </c>
      <c r="J20343" s="273">
        <v>-10</v>
      </c>
      <c r="K20343" s="83" t="str">
        <f>IFERROR(IFERROR(VLOOKUP(I20343,'DE-PARA'!B:D,3,0),VLOOKUP(I20343,'DE-PARA'!C:D,2,0)),"NÃO ENCONTRADO")</f>
        <v>Outras Saídas</v>
      </c>
      <c r="L20343" s="50" t="str">
        <f>VLOOKUP(K20343,'Base -Receita-Despesa'!$B:$AS,1,FALSE)</f>
        <v>Outras Saídas</v>
      </c>
    </row>
    <row r="20344" spans="1:12" x14ac:dyDescent="0.3">
      <c r="A20344" s="82" t="str">
        <f t="shared" si="636"/>
        <v>2020</v>
      </c>
      <c r="B20344" s="263" t="s">
        <v>2228</v>
      </c>
      <c r="C20344" s="264" t="s">
        <v>138</v>
      </c>
      <c r="D20344" s="74" t="str">
        <f t="shared" si="635"/>
        <v>out/2020</v>
      </c>
      <c r="E20344" s="334">
        <v>44124</v>
      </c>
      <c r="F20344" s="285" t="s">
        <v>5608</v>
      </c>
      <c r="G20344" s="285" t="s">
        <v>2229</v>
      </c>
      <c r="H20344" s="268" t="s">
        <v>5998</v>
      </c>
      <c r="I20344" s="268" t="s">
        <v>141</v>
      </c>
      <c r="J20344" s="278">
        <v>-85234.87</v>
      </c>
      <c r="K20344" s="83" t="str">
        <f>IFERROR(IFERROR(VLOOKUP(I20344,'DE-PARA'!B:D,3,0),VLOOKUP(I20344,'DE-PARA'!C:D,2,0)),"NÃO ENCONTRADO")</f>
        <v>Pessoal</v>
      </c>
      <c r="L20344" s="50" t="str">
        <f>VLOOKUP(K20344,'Base -Receita-Despesa'!$B:$AS,1,FALSE)</f>
        <v>Pessoal</v>
      </c>
    </row>
    <row r="20345" spans="1:12" x14ac:dyDescent="0.3">
      <c r="A20345" s="82" t="str">
        <f t="shared" si="636"/>
        <v>2020</v>
      </c>
      <c r="B20345" s="263" t="s">
        <v>2228</v>
      </c>
      <c r="C20345" s="264" t="s">
        <v>138</v>
      </c>
      <c r="D20345" s="74" t="str">
        <f t="shared" si="635"/>
        <v>out/2020</v>
      </c>
      <c r="E20345" s="334">
        <v>44124</v>
      </c>
      <c r="F20345" s="285" t="s">
        <v>1070</v>
      </c>
      <c r="G20345" s="285" t="s">
        <v>2229</v>
      </c>
      <c r="H20345" s="268" t="s">
        <v>1071</v>
      </c>
      <c r="I20345" s="268" t="s">
        <v>2237</v>
      </c>
      <c r="J20345" s="278">
        <v>325452.12</v>
      </c>
      <c r="K20345" s="83" t="str">
        <f>IFERROR(IFERROR(VLOOKUP(I20345,'DE-PARA'!B:D,3,0),VLOOKUP(I20345,'DE-PARA'!C:D,2,0)),"NÃO ENCONTRADO")</f>
        <v>Entrada Conta Aplicação (+)</v>
      </c>
      <c r="L20345" s="50" t="str">
        <f>VLOOKUP(K20345,'Base -Receita-Despesa'!$B:$AS,1,FALSE)</f>
        <v>ENTRADA CONTA APLICAÇÃO (+)</v>
      </c>
    </row>
    <row r="20346" spans="1:12" x14ac:dyDescent="0.3">
      <c r="A20346" s="82" t="str">
        <f t="shared" si="636"/>
        <v>2020</v>
      </c>
      <c r="B20346" s="263" t="s">
        <v>2228</v>
      </c>
      <c r="C20346" s="264" t="s">
        <v>138</v>
      </c>
      <c r="D20346" s="74" t="str">
        <f t="shared" si="635"/>
        <v>out/2020</v>
      </c>
      <c r="E20346" s="334">
        <v>44125</v>
      </c>
      <c r="F20346" s="285">
        <v>5546</v>
      </c>
      <c r="G20346" s="285" t="s">
        <v>2229</v>
      </c>
      <c r="H20346" s="268" t="s">
        <v>4441</v>
      </c>
      <c r="I20346" s="268" t="s">
        <v>2182</v>
      </c>
      <c r="J20346" s="273">
        <v>-577.79999999999995</v>
      </c>
      <c r="K20346" s="83" t="str">
        <f>IFERROR(IFERROR(VLOOKUP(I20346,'DE-PARA'!B:D,3,0),VLOOKUP(I20346,'DE-PARA'!C:D,2,0)),"NÃO ENCONTRADO")</f>
        <v>Materiais</v>
      </c>
      <c r="L20346" s="50" t="str">
        <f>VLOOKUP(K20346,'Base -Receita-Despesa'!$B:$AS,1,FALSE)</f>
        <v>Materiais</v>
      </c>
    </row>
    <row r="20347" spans="1:12" x14ac:dyDescent="0.3">
      <c r="A20347" s="82" t="str">
        <f t="shared" si="636"/>
        <v>2020</v>
      </c>
      <c r="B20347" s="263" t="s">
        <v>2228</v>
      </c>
      <c r="C20347" s="264" t="s">
        <v>138</v>
      </c>
      <c r="D20347" s="74" t="str">
        <f t="shared" si="635"/>
        <v>out/2020</v>
      </c>
      <c r="E20347" s="334">
        <v>44125</v>
      </c>
      <c r="F20347" s="285">
        <v>3944</v>
      </c>
      <c r="G20347" s="285" t="s">
        <v>2229</v>
      </c>
      <c r="H20347" s="268" t="s">
        <v>5915</v>
      </c>
      <c r="I20347" s="268" t="s">
        <v>157</v>
      </c>
      <c r="J20347" s="278">
        <v>-2476.42</v>
      </c>
      <c r="K20347" s="83" t="str">
        <f>IFERROR(IFERROR(VLOOKUP(I20347,'DE-PARA'!B:D,3,0),VLOOKUP(I20347,'DE-PARA'!C:D,2,0)),"NÃO ENCONTRADO")</f>
        <v>Materiais</v>
      </c>
      <c r="L20347" s="50" t="str">
        <f>VLOOKUP(K20347,'Base -Receita-Despesa'!$B:$AS,1,FALSE)</f>
        <v>Materiais</v>
      </c>
    </row>
    <row r="20348" spans="1:12" x14ac:dyDescent="0.3">
      <c r="A20348" s="82" t="str">
        <f t="shared" si="636"/>
        <v>2020</v>
      </c>
      <c r="B20348" s="263" t="s">
        <v>2228</v>
      </c>
      <c r="C20348" s="264" t="s">
        <v>138</v>
      </c>
      <c r="D20348" s="74" t="str">
        <f t="shared" si="635"/>
        <v>out/2020</v>
      </c>
      <c r="E20348" s="334">
        <v>44125</v>
      </c>
      <c r="F20348" s="285">
        <v>3946</v>
      </c>
      <c r="G20348" s="285" t="s">
        <v>2229</v>
      </c>
      <c r="H20348" s="268" t="s">
        <v>5915</v>
      </c>
      <c r="I20348" s="268" t="s">
        <v>157</v>
      </c>
      <c r="J20348" s="278">
        <v>-1830.75</v>
      </c>
      <c r="K20348" s="83" t="str">
        <f>IFERROR(IFERROR(VLOOKUP(I20348,'DE-PARA'!B:D,3,0),VLOOKUP(I20348,'DE-PARA'!C:D,2,0)),"NÃO ENCONTRADO")</f>
        <v>Materiais</v>
      </c>
      <c r="L20348" s="50" t="str">
        <f>VLOOKUP(K20348,'Base -Receita-Despesa'!$B:$AS,1,FALSE)</f>
        <v>Materiais</v>
      </c>
    </row>
    <row r="20349" spans="1:12" x14ac:dyDescent="0.3">
      <c r="A20349" s="82" t="str">
        <f t="shared" si="636"/>
        <v>2020</v>
      </c>
      <c r="B20349" s="263" t="s">
        <v>2228</v>
      </c>
      <c r="C20349" s="264" t="s">
        <v>138</v>
      </c>
      <c r="D20349" s="74" t="str">
        <f t="shared" si="635"/>
        <v>out/2020</v>
      </c>
      <c r="E20349" s="334">
        <v>44125</v>
      </c>
      <c r="F20349" s="285">
        <v>3945</v>
      </c>
      <c r="G20349" s="285" t="s">
        <v>2229</v>
      </c>
      <c r="H20349" s="268" t="s">
        <v>5915</v>
      </c>
      <c r="I20349" s="268" t="s">
        <v>157</v>
      </c>
      <c r="J20349" s="278">
        <v>-4125.3999999999996</v>
      </c>
      <c r="K20349" s="83" t="str">
        <f>IFERROR(IFERROR(VLOOKUP(I20349,'DE-PARA'!B:D,3,0),VLOOKUP(I20349,'DE-PARA'!C:D,2,0)),"NÃO ENCONTRADO")</f>
        <v>Materiais</v>
      </c>
      <c r="L20349" s="50" t="str">
        <f>VLOOKUP(K20349,'Base -Receita-Despesa'!$B:$AS,1,FALSE)</f>
        <v>Materiais</v>
      </c>
    </row>
    <row r="20350" spans="1:12" x14ac:dyDescent="0.3">
      <c r="A20350" s="82" t="str">
        <f t="shared" si="636"/>
        <v>2020</v>
      </c>
      <c r="B20350" s="263" t="s">
        <v>2228</v>
      </c>
      <c r="C20350" s="264" t="s">
        <v>138</v>
      </c>
      <c r="D20350" s="74" t="str">
        <f t="shared" si="635"/>
        <v>out/2020</v>
      </c>
      <c r="E20350" s="334">
        <v>44125</v>
      </c>
      <c r="F20350" s="285">
        <v>200</v>
      </c>
      <c r="G20350" s="285" t="s">
        <v>2229</v>
      </c>
      <c r="H20350" s="268" t="s">
        <v>5154</v>
      </c>
      <c r="I20350" s="268" t="s">
        <v>145</v>
      </c>
      <c r="J20350" s="278">
        <v>-27466.5</v>
      </c>
      <c r="K20350" s="83" t="str">
        <f>IFERROR(IFERROR(VLOOKUP(I20350,'DE-PARA'!B:D,3,0),VLOOKUP(I20350,'DE-PARA'!C:D,2,0)),"NÃO ENCONTRADO")</f>
        <v>Serviços</v>
      </c>
      <c r="L20350" s="50" t="str">
        <f>VLOOKUP(K20350,'Base -Receita-Despesa'!$B:$AS,1,FALSE)</f>
        <v>Serviços</v>
      </c>
    </row>
    <row r="20351" spans="1:12" x14ac:dyDescent="0.3">
      <c r="A20351" s="82" t="str">
        <f t="shared" si="636"/>
        <v>2020</v>
      </c>
      <c r="B20351" s="263" t="s">
        <v>2228</v>
      </c>
      <c r="C20351" s="264" t="s">
        <v>138</v>
      </c>
      <c r="D20351" s="74" t="str">
        <f t="shared" si="635"/>
        <v>out/2020</v>
      </c>
      <c r="E20351" s="334">
        <v>44125</v>
      </c>
      <c r="F20351" s="285">
        <v>2</v>
      </c>
      <c r="G20351" s="285" t="s">
        <v>2229</v>
      </c>
      <c r="H20351" s="268" t="s">
        <v>5815</v>
      </c>
      <c r="I20351" s="268" t="s">
        <v>2176</v>
      </c>
      <c r="J20351" s="278">
        <v>-79962.080000000002</v>
      </c>
      <c r="K20351" s="83" t="str">
        <f>IFERROR(IFERROR(VLOOKUP(I20351,'DE-PARA'!B:D,3,0),VLOOKUP(I20351,'DE-PARA'!C:D,2,0)),"NÃO ENCONTRADO")</f>
        <v>Pessoal</v>
      </c>
      <c r="L20351" s="50" t="str">
        <f>VLOOKUP(K20351,'Base -Receita-Despesa'!$B:$AS,1,FALSE)</f>
        <v>Pessoal</v>
      </c>
    </row>
    <row r="20352" spans="1:12" x14ac:dyDescent="0.3">
      <c r="A20352" s="82" t="str">
        <f t="shared" si="636"/>
        <v>2020</v>
      </c>
      <c r="B20352" s="263" t="s">
        <v>2228</v>
      </c>
      <c r="C20352" s="264" t="s">
        <v>138</v>
      </c>
      <c r="D20352" s="74" t="str">
        <f t="shared" si="635"/>
        <v>out/2020</v>
      </c>
      <c r="E20352" s="334">
        <v>44125</v>
      </c>
      <c r="F20352" s="285">
        <v>3</v>
      </c>
      <c r="G20352" s="285" t="s">
        <v>2229</v>
      </c>
      <c r="H20352" s="268" t="s">
        <v>5815</v>
      </c>
      <c r="I20352" s="268" t="s">
        <v>2176</v>
      </c>
      <c r="J20352" s="278">
        <v>-75516.399999999994</v>
      </c>
      <c r="K20352" s="83" t="str">
        <f>IFERROR(IFERROR(VLOOKUP(I20352,'DE-PARA'!B:D,3,0),VLOOKUP(I20352,'DE-PARA'!C:D,2,0)),"NÃO ENCONTRADO")</f>
        <v>Pessoal</v>
      </c>
      <c r="L20352" s="50" t="str">
        <f>VLOOKUP(K20352,'Base -Receita-Despesa'!$B:$AS,1,FALSE)</f>
        <v>Pessoal</v>
      </c>
    </row>
    <row r="20353" spans="1:12" x14ac:dyDescent="0.3">
      <c r="A20353" s="82" t="str">
        <f t="shared" si="636"/>
        <v>2020</v>
      </c>
      <c r="B20353" s="263" t="s">
        <v>2228</v>
      </c>
      <c r="C20353" s="264" t="s">
        <v>138</v>
      </c>
      <c r="D20353" s="74" t="str">
        <f t="shared" si="635"/>
        <v>out/2020</v>
      </c>
      <c r="E20353" s="334">
        <v>44125</v>
      </c>
      <c r="F20353" s="285" t="s">
        <v>5608</v>
      </c>
      <c r="G20353" s="285" t="s">
        <v>2229</v>
      </c>
      <c r="H20353" s="268" t="s">
        <v>2451</v>
      </c>
      <c r="I20353" s="268" t="s">
        <v>141</v>
      </c>
      <c r="J20353" s="273">
        <v>-796.81</v>
      </c>
      <c r="K20353" s="83" t="str">
        <f>IFERROR(IFERROR(VLOOKUP(I20353,'DE-PARA'!B:D,3,0),VLOOKUP(I20353,'DE-PARA'!C:D,2,0)),"NÃO ENCONTRADO")</f>
        <v>Pessoal</v>
      </c>
      <c r="L20353" s="50" t="str">
        <f>VLOOKUP(K20353,'Base -Receita-Despesa'!$B:$AS,1,FALSE)</f>
        <v>Pessoal</v>
      </c>
    </row>
    <row r="20354" spans="1:12" x14ac:dyDescent="0.3">
      <c r="A20354" s="82" t="str">
        <f t="shared" si="636"/>
        <v>2020</v>
      </c>
      <c r="B20354" s="263" t="s">
        <v>2228</v>
      </c>
      <c r="C20354" s="264" t="s">
        <v>138</v>
      </c>
      <c r="D20354" s="74" t="str">
        <f t="shared" si="635"/>
        <v>out/2020</v>
      </c>
      <c r="E20354" s="334">
        <v>44125</v>
      </c>
      <c r="F20354" s="285">
        <v>9556</v>
      </c>
      <c r="G20354" s="285" t="s">
        <v>2229</v>
      </c>
      <c r="H20354" s="268" t="s">
        <v>5971</v>
      </c>
      <c r="I20354" s="268" t="s">
        <v>241</v>
      </c>
      <c r="J20354" s="273">
        <v>-60</v>
      </c>
      <c r="K20354" s="83" t="str">
        <f>IFERROR(IFERROR(VLOOKUP(I20354,'DE-PARA'!B:D,3,0),VLOOKUP(I20354,'DE-PARA'!C:D,2,0)),"NÃO ENCONTRADO")</f>
        <v>Serviços</v>
      </c>
      <c r="L20354" s="50" t="str">
        <f>VLOOKUP(K20354,'Base -Receita-Despesa'!$B:$AS,1,FALSE)</f>
        <v>Serviços</v>
      </c>
    </row>
    <row r="20355" spans="1:12" x14ac:dyDescent="0.3">
      <c r="A20355" s="82" t="str">
        <f t="shared" si="636"/>
        <v>2020</v>
      </c>
      <c r="B20355" s="263" t="s">
        <v>2228</v>
      </c>
      <c r="C20355" s="264" t="s">
        <v>138</v>
      </c>
      <c r="D20355" s="74" t="str">
        <f t="shared" si="635"/>
        <v>out/2020</v>
      </c>
      <c r="E20355" s="334">
        <v>44125</v>
      </c>
      <c r="F20355" s="285">
        <v>13928</v>
      </c>
      <c r="G20355" s="285" t="s">
        <v>2229</v>
      </c>
      <c r="H20355" s="268" t="s">
        <v>5971</v>
      </c>
      <c r="I20355" s="268" t="s">
        <v>241</v>
      </c>
      <c r="J20355" s="273">
        <v>-583.83000000000004</v>
      </c>
      <c r="K20355" s="83" t="str">
        <f>IFERROR(IFERROR(VLOOKUP(I20355,'DE-PARA'!B:D,3,0),VLOOKUP(I20355,'DE-PARA'!C:D,2,0)),"NÃO ENCONTRADO")</f>
        <v>Serviços</v>
      </c>
      <c r="L20355" s="50" t="str">
        <f>VLOOKUP(K20355,'Base -Receita-Despesa'!$B:$AS,1,FALSE)</f>
        <v>Serviços</v>
      </c>
    </row>
    <row r="20356" spans="1:12" x14ac:dyDescent="0.3">
      <c r="A20356" s="82" t="str">
        <f t="shared" si="636"/>
        <v>2020</v>
      </c>
      <c r="B20356" s="263" t="s">
        <v>2228</v>
      </c>
      <c r="C20356" s="264" t="s">
        <v>138</v>
      </c>
      <c r="D20356" s="74" t="str">
        <f t="shared" ref="D20356:D20419" si="637">TEXT(E20356,"mmm/aaaa")</f>
        <v>out/2020</v>
      </c>
      <c r="E20356" s="334">
        <v>44125</v>
      </c>
      <c r="F20356" s="285" t="s">
        <v>1261</v>
      </c>
      <c r="G20356" s="285" t="s">
        <v>2229</v>
      </c>
      <c r="H20356" s="268" t="s">
        <v>879</v>
      </c>
      <c r="I20356" s="268" t="s">
        <v>135</v>
      </c>
      <c r="J20356" s="273">
        <v>-10</v>
      </c>
      <c r="K20356" s="83" t="str">
        <f>IFERROR(IFERROR(VLOOKUP(I20356,'DE-PARA'!B:D,3,0),VLOOKUP(I20356,'DE-PARA'!C:D,2,0)),"NÃO ENCONTRADO")</f>
        <v>Outras Saídas</v>
      </c>
      <c r="L20356" s="50" t="str">
        <f>VLOOKUP(K20356,'Base -Receita-Despesa'!$B:$AS,1,FALSE)</f>
        <v>Outras Saídas</v>
      </c>
    </row>
    <row r="20357" spans="1:12" x14ac:dyDescent="0.3">
      <c r="A20357" s="82" t="str">
        <f t="shared" si="636"/>
        <v>2020</v>
      </c>
      <c r="B20357" s="263" t="s">
        <v>2228</v>
      </c>
      <c r="C20357" s="264" t="s">
        <v>138</v>
      </c>
      <c r="D20357" s="74" t="str">
        <f t="shared" si="637"/>
        <v>out/2020</v>
      </c>
      <c r="E20357" s="334">
        <v>44125</v>
      </c>
      <c r="F20357" s="285" t="s">
        <v>1261</v>
      </c>
      <c r="G20357" s="285" t="s">
        <v>2229</v>
      </c>
      <c r="H20357" s="268" t="s">
        <v>879</v>
      </c>
      <c r="I20357" s="268" t="s">
        <v>135</v>
      </c>
      <c r="J20357" s="273">
        <v>-10</v>
      </c>
      <c r="K20357" s="83" t="str">
        <f>IFERROR(IFERROR(VLOOKUP(I20357,'DE-PARA'!B:D,3,0),VLOOKUP(I20357,'DE-PARA'!C:D,2,0)),"NÃO ENCONTRADO")</f>
        <v>Outras Saídas</v>
      </c>
      <c r="L20357" s="50" t="str">
        <f>VLOOKUP(K20357,'Base -Receita-Despesa'!$B:$AS,1,FALSE)</f>
        <v>Outras Saídas</v>
      </c>
    </row>
    <row r="20358" spans="1:12" x14ac:dyDescent="0.3">
      <c r="A20358" s="82" t="str">
        <f t="shared" si="636"/>
        <v>2020</v>
      </c>
      <c r="B20358" s="263" t="s">
        <v>2228</v>
      </c>
      <c r="C20358" s="264" t="s">
        <v>138</v>
      </c>
      <c r="D20358" s="74" t="str">
        <f t="shared" si="637"/>
        <v>out/2020</v>
      </c>
      <c r="E20358" s="334">
        <v>44125</v>
      </c>
      <c r="F20358" s="285" t="s">
        <v>1070</v>
      </c>
      <c r="G20358" s="285" t="s">
        <v>2229</v>
      </c>
      <c r="H20358" s="268" t="s">
        <v>1071</v>
      </c>
      <c r="I20358" s="268" t="s">
        <v>2237</v>
      </c>
      <c r="J20358" s="278">
        <v>193415.99</v>
      </c>
      <c r="K20358" s="83" t="str">
        <f>IFERROR(IFERROR(VLOOKUP(I20358,'DE-PARA'!B:D,3,0),VLOOKUP(I20358,'DE-PARA'!C:D,2,0)),"NÃO ENCONTRADO")</f>
        <v>Entrada Conta Aplicação (+)</v>
      </c>
      <c r="L20358" s="50" t="str">
        <f>VLOOKUP(K20358,'Base -Receita-Despesa'!$B:$AS,1,FALSE)</f>
        <v>ENTRADA CONTA APLICAÇÃO (+)</v>
      </c>
    </row>
    <row r="20359" spans="1:12" x14ac:dyDescent="0.3">
      <c r="A20359" s="82" t="str">
        <f t="shared" si="636"/>
        <v>2020</v>
      </c>
      <c r="B20359" s="263" t="s">
        <v>2228</v>
      </c>
      <c r="C20359" s="264" t="s">
        <v>138</v>
      </c>
      <c r="D20359" s="74" t="str">
        <f t="shared" si="637"/>
        <v>out/2020</v>
      </c>
      <c r="E20359" s="334">
        <v>44126</v>
      </c>
      <c r="F20359" s="285" t="s">
        <v>5127</v>
      </c>
      <c r="G20359" s="285" t="s">
        <v>2229</v>
      </c>
      <c r="H20359" s="268" t="s">
        <v>2251</v>
      </c>
      <c r="I20359" s="289" t="s">
        <v>126</v>
      </c>
      <c r="J20359" s="278">
        <v>100000</v>
      </c>
      <c r="K20359" s="83" t="str">
        <f>IFERROR(IFERROR(VLOOKUP(I20359,'DE-PARA'!B:D,3,0),VLOOKUP(I20359,'DE-PARA'!C:D,2,0)),"NÃO ENCONTRADO")</f>
        <v>TEV – Transferências Entre Contas (Entradas)</v>
      </c>
      <c r="L20359" s="50" t="str">
        <f>VLOOKUP(K20359,'Base -Receita-Despesa'!$B:$AS,1,FALSE)</f>
        <v>TEV – Transferências Entre Contas (Entradas)</v>
      </c>
    </row>
    <row r="20360" spans="1:12" x14ac:dyDescent="0.3">
      <c r="A20360" s="82" t="str">
        <f t="shared" si="636"/>
        <v>2020</v>
      </c>
      <c r="B20360" s="263" t="s">
        <v>2228</v>
      </c>
      <c r="C20360" s="264" t="s">
        <v>138</v>
      </c>
      <c r="D20360" s="74" t="str">
        <f t="shared" si="637"/>
        <v>out/2020</v>
      </c>
      <c r="E20360" s="334">
        <v>44126</v>
      </c>
      <c r="F20360" s="285" t="s">
        <v>304</v>
      </c>
      <c r="G20360" s="285" t="s">
        <v>2229</v>
      </c>
      <c r="H20360" s="268" t="s">
        <v>5999</v>
      </c>
      <c r="I20360" s="268" t="s">
        <v>194</v>
      </c>
      <c r="J20360" s="278">
        <v>-5146.1099999999997</v>
      </c>
      <c r="K20360" s="83" t="str">
        <f>IFERROR(IFERROR(VLOOKUP(I20360,'DE-PARA'!B:D,3,0),VLOOKUP(I20360,'DE-PARA'!C:D,2,0)),"NÃO ENCONTRADO")</f>
        <v>Encargos sobre Folha de Pagamento</v>
      </c>
      <c r="L20360" s="50" t="str">
        <f>VLOOKUP(K20360,'Base -Receita-Despesa'!$B:$AS,1,FALSE)</f>
        <v>Encargos sobre Folha de Pagamento</v>
      </c>
    </row>
    <row r="20361" spans="1:12" x14ac:dyDescent="0.3">
      <c r="A20361" s="82" t="str">
        <f t="shared" si="636"/>
        <v>2020</v>
      </c>
      <c r="B20361" s="263" t="s">
        <v>2228</v>
      </c>
      <c r="C20361" s="264" t="s">
        <v>138</v>
      </c>
      <c r="D20361" s="74" t="str">
        <f t="shared" si="637"/>
        <v>out/2020</v>
      </c>
      <c r="E20361" s="334">
        <v>44126</v>
      </c>
      <c r="F20361" s="285">
        <v>1793</v>
      </c>
      <c r="G20361" s="285" t="s">
        <v>2229</v>
      </c>
      <c r="H20361" s="268" t="s">
        <v>2231</v>
      </c>
      <c r="I20361" s="268" t="s">
        <v>2185</v>
      </c>
      <c r="J20361" s="278">
        <v>-4734.45</v>
      </c>
      <c r="K20361" s="83" t="str">
        <f>IFERROR(IFERROR(VLOOKUP(I20361,'DE-PARA'!B:D,3,0),VLOOKUP(I20361,'DE-PARA'!C:D,2,0)),"NÃO ENCONTRADO")</f>
        <v>Materiais</v>
      </c>
      <c r="L20361" s="50" t="str">
        <f>VLOOKUP(K20361,'Base -Receita-Despesa'!$B:$AS,1,FALSE)</f>
        <v>Materiais</v>
      </c>
    </row>
    <row r="20362" spans="1:12" x14ac:dyDescent="0.3">
      <c r="A20362" s="82" t="str">
        <f t="shared" si="636"/>
        <v>2020</v>
      </c>
      <c r="B20362" s="263" t="s">
        <v>2228</v>
      </c>
      <c r="C20362" s="264" t="s">
        <v>138</v>
      </c>
      <c r="D20362" s="74" t="str">
        <f t="shared" si="637"/>
        <v>out/2020</v>
      </c>
      <c r="E20362" s="334">
        <v>44126</v>
      </c>
      <c r="F20362" s="285">
        <v>156040</v>
      </c>
      <c r="G20362" s="285" t="s">
        <v>2229</v>
      </c>
      <c r="H20362" s="268" t="s">
        <v>707</v>
      </c>
      <c r="I20362" s="268" t="s">
        <v>2188</v>
      </c>
      <c r="J20362" s="273">
        <v>-275.60000000000002</v>
      </c>
      <c r="K20362" s="83" t="str">
        <f>IFERROR(IFERROR(VLOOKUP(I20362,'DE-PARA'!B:D,3,0),VLOOKUP(I20362,'DE-PARA'!C:D,2,0)),"NÃO ENCONTRADO")</f>
        <v>Materiais</v>
      </c>
      <c r="L20362" s="50" t="str">
        <f>VLOOKUP(K20362,'Base -Receita-Despesa'!$B:$AS,1,FALSE)</f>
        <v>Materiais</v>
      </c>
    </row>
    <row r="20363" spans="1:12" x14ac:dyDescent="0.3">
      <c r="A20363" s="82" t="str">
        <f t="shared" si="636"/>
        <v>2020</v>
      </c>
      <c r="B20363" s="263" t="s">
        <v>2228</v>
      </c>
      <c r="C20363" s="264" t="s">
        <v>138</v>
      </c>
      <c r="D20363" s="74" t="str">
        <f t="shared" si="637"/>
        <v>out/2020</v>
      </c>
      <c r="E20363" s="334">
        <v>44126</v>
      </c>
      <c r="F20363" s="285">
        <v>408792</v>
      </c>
      <c r="G20363" s="285" t="s">
        <v>2229</v>
      </c>
      <c r="H20363" s="268" t="s">
        <v>4707</v>
      </c>
      <c r="I20363" s="268" t="s">
        <v>2188</v>
      </c>
      <c r="J20363" s="278">
        <v>-1050.5</v>
      </c>
      <c r="K20363" s="83" t="str">
        <f>IFERROR(IFERROR(VLOOKUP(I20363,'DE-PARA'!B:D,3,0),VLOOKUP(I20363,'DE-PARA'!C:D,2,0)),"NÃO ENCONTRADO")</f>
        <v>Materiais</v>
      </c>
      <c r="L20363" s="50" t="str">
        <f>VLOOKUP(K20363,'Base -Receita-Despesa'!$B:$AS,1,FALSE)</f>
        <v>Materiais</v>
      </c>
    </row>
    <row r="20364" spans="1:12" x14ac:dyDescent="0.3">
      <c r="A20364" s="82" t="str">
        <f t="shared" si="636"/>
        <v>2020</v>
      </c>
      <c r="B20364" s="263" t="s">
        <v>2228</v>
      </c>
      <c r="C20364" s="264" t="s">
        <v>138</v>
      </c>
      <c r="D20364" s="74" t="str">
        <f t="shared" si="637"/>
        <v>out/2020</v>
      </c>
      <c r="E20364" s="334">
        <v>44126</v>
      </c>
      <c r="F20364" s="285">
        <v>6171</v>
      </c>
      <c r="G20364" s="285" t="s">
        <v>2229</v>
      </c>
      <c r="H20364" s="268" t="s">
        <v>6000</v>
      </c>
      <c r="I20364" s="268" t="s">
        <v>2189</v>
      </c>
      <c r="J20364" s="278">
        <v>-1937.5</v>
      </c>
      <c r="K20364" s="83" t="str">
        <f>IFERROR(IFERROR(VLOOKUP(I20364,'DE-PARA'!B:D,3,0),VLOOKUP(I20364,'DE-PARA'!C:D,2,0)),"NÃO ENCONTRADO")</f>
        <v>Materiais</v>
      </c>
      <c r="L20364" s="50" t="str">
        <f>VLOOKUP(K20364,'Base -Receita-Despesa'!$B:$AS,1,FALSE)</f>
        <v>Materiais</v>
      </c>
    </row>
    <row r="20365" spans="1:12" x14ac:dyDescent="0.3">
      <c r="A20365" s="82" t="str">
        <f t="shared" si="636"/>
        <v>2020</v>
      </c>
      <c r="B20365" s="263" t="s">
        <v>2228</v>
      </c>
      <c r="C20365" s="264" t="s">
        <v>138</v>
      </c>
      <c r="D20365" s="74" t="str">
        <f t="shared" si="637"/>
        <v>out/2020</v>
      </c>
      <c r="E20365" s="334">
        <v>44126</v>
      </c>
      <c r="F20365" s="285">
        <v>5555</v>
      </c>
      <c r="G20365" s="285" t="s">
        <v>2229</v>
      </c>
      <c r="H20365" s="268" t="s">
        <v>4441</v>
      </c>
      <c r="I20365" s="268" t="s">
        <v>2194</v>
      </c>
      <c r="J20365" s="278">
        <v>-1196</v>
      </c>
      <c r="K20365" s="83" t="str">
        <f>IFERROR(IFERROR(VLOOKUP(I20365,'DE-PARA'!B:D,3,0),VLOOKUP(I20365,'DE-PARA'!C:D,2,0)),"NÃO ENCONTRADO")</f>
        <v>Materiais</v>
      </c>
      <c r="L20365" s="50" t="str">
        <f>VLOOKUP(K20365,'Base -Receita-Despesa'!$B:$AS,1,FALSE)</f>
        <v>Materiais</v>
      </c>
    </row>
    <row r="20366" spans="1:12" x14ac:dyDescent="0.3">
      <c r="A20366" s="82" t="str">
        <f t="shared" si="636"/>
        <v>2020</v>
      </c>
      <c r="B20366" s="263" t="s">
        <v>2228</v>
      </c>
      <c r="C20366" s="264" t="s">
        <v>138</v>
      </c>
      <c r="D20366" s="74" t="str">
        <f t="shared" si="637"/>
        <v>out/2020</v>
      </c>
      <c r="E20366" s="334">
        <v>44126</v>
      </c>
      <c r="F20366" s="285">
        <v>224</v>
      </c>
      <c r="G20366" s="285" t="s">
        <v>2229</v>
      </c>
      <c r="H20366" s="268" t="s">
        <v>6001</v>
      </c>
      <c r="I20366" s="268" t="s">
        <v>2182</v>
      </c>
      <c r="J20366" s="273">
        <v>-281</v>
      </c>
      <c r="K20366" s="83" t="str">
        <f>IFERROR(IFERROR(VLOOKUP(I20366,'DE-PARA'!B:D,3,0),VLOOKUP(I20366,'DE-PARA'!C:D,2,0)),"NÃO ENCONTRADO")</f>
        <v>Materiais</v>
      </c>
      <c r="L20366" s="50" t="str">
        <f>VLOOKUP(K20366,'Base -Receita-Despesa'!$B:$AS,1,FALSE)</f>
        <v>Materiais</v>
      </c>
    </row>
    <row r="20367" spans="1:12" x14ac:dyDescent="0.3">
      <c r="A20367" s="82" t="str">
        <f t="shared" si="636"/>
        <v>2020</v>
      </c>
      <c r="B20367" s="263" t="s">
        <v>2228</v>
      </c>
      <c r="C20367" s="264" t="s">
        <v>138</v>
      </c>
      <c r="D20367" s="74" t="str">
        <f t="shared" si="637"/>
        <v>out/2020</v>
      </c>
      <c r="E20367" s="334">
        <v>44126</v>
      </c>
      <c r="F20367" s="285">
        <v>59291</v>
      </c>
      <c r="G20367" s="285" t="s">
        <v>2229</v>
      </c>
      <c r="H20367" s="268" t="s">
        <v>5306</v>
      </c>
      <c r="I20367" s="268" t="s">
        <v>2188</v>
      </c>
      <c r="J20367" s="273">
        <v>-116.06</v>
      </c>
      <c r="K20367" s="83" t="str">
        <f>IFERROR(IFERROR(VLOOKUP(I20367,'DE-PARA'!B:D,3,0),VLOOKUP(I20367,'DE-PARA'!C:D,2,0)),"NÃO ENCONTRADO")</f>
        <v>Materiais</v>
      </c>
      <c r="L20367" s="50" t="str">
        <f>VLOOKUP(K20367,'Base -Receita-Despesa'!$B:$AS,1,FALSE)</f>
        <v>Materiais</v>
      </c>
    </row>
    <row r="20368" spans="1:12" x14ac:dyDescent="0.3">
      <c r="A20368" s="82" t="str">
        <f t="shared" si="636"/>
        <v>2020</v>
      </c>
      <c r="B20368" s="263" t="s">
        <v>2228</v>
      </c>
      <c r="C20368" s="264" t="s">
        <v>138</v>
      </c>
      <c r="D20368" s="74" t="str">
        <f t="shared" si="637"/>
        <v>out/2020</v>
      </c>
      <c r="E20368" s="334">
        <v>44126</v>
      </c>
      <c r="F20368" s="285" t="s">
        <v>5127</v>
      </c>
      <c r="G20368" s="285" t="s">
        <v>2229</v>
      </c>
      <c r="H20368" s="268" t="s">
        <v>2251</v>
      </c>
      <c r="I20368" s="289" t="s">
        <v>126</v>
      </c>
      <c r="J20368" s="278">
        <v>-500000</v>
      </c>
      <c r="K20368" s="83" t="str">
        <f>IFERROR(IFERROR(VLOOKUP(I20368,'DE-PARA'!B:D,3,0),VLOOKUP(I20368,'DE-PARA'!C:D,2,0)),"NÃO ENCONTRADO")</f>
        <v>TEV – Transferências Entre Contas (Entradas)</v>
      </c>
      <c r="L20368" s="50" t="str">
        <f>VLOOKUP(K20368,'Base -Receita-Despesa'!$B:$AS,1,FALSE)</f>
        <v>TEV – Transferências Entre Contas (Entradas)</v>
      </c>
    </row>
    <row r="20369" spans="1:12" x14ac:dyDescent="0.3">
      <c r="A20369" s="82" t="str">
        <f t="shared" si="636"/>
        <v>2020</v>
      </c>
      <c r="B20369" s="263" t="s">
        <v>2228</v>
      </c>
      <c r="C20369" s="264" t="s">
        <v>138</v>
      </c>
      <c r="D20369" s="74" t="str">
        <f t="shared" si="637"/>
        <v>out/2020</v>
      </c>
      <c r="E20369" s="334">
        <v>44126</v>
      </c>
      <c r="F20369" s="285" t="s">
        <v>1261</v>
      </c>
      <c r="G20369" s="285" t="s">
        <v>2229</v>
      </c>
      <c r="H20369" s="268" t="s">
        <v>879</v>
      </c>
      <c r="I20369" s="268" t="s">
        <v>135</v>
      </c>
      <c r="J20369" s="273">
        <v>-10</v>
      </c>
      <c r="K20369" s="83" t="str">
        <f>IFERROR(IFERROR(VLOOKUP(I20369,'DE-PARA'!B:D,3,0),VLOOKUP(I20369,'DE-PARA'!C:D,2,0)),"NÃO ENCONTRADO")</f>
        <v>Outras Saídas</v>
      </c>
      <c r="L20369" s="50" t="str">
        <f>VLOOKUP(K20369,'Base -Receita-Despesa'!$B:$AS,1,FALSE)</f>
        <v>Outras Saídas</v>
      </c>
    </row>
    <row r="20370" spans="1:12" x14ac:dyDescent="0.3">
      <c r="A20370" s="82" t="str">
        <f t="shared" si="636"/>
        <v>2020</v>
      </c>
      <c r="B20370" s="263" t="s">
        <v>2228</v>
      </c>
      <c r="C20370" s="264" t="s">
        <v>138</v>
      </c>
      <c r="D20370" s="74" t="str">
        <f t="shared" si="637"/>
        <v>out/2020</v>
      </c>
      <c r="E20370" s="334">
        <v>44126</v>
      </c>
      <c r="F20370" s="285" t="s">
        <v>1261</v>
      </c>
      <c r="G20370" s="285" t="s">
        <v>2229</v>
      </c>
      <c r="H20370" s="268" t="s">
        <v>262</v>
      </c>
      <c r="I20370" s="268" t="s">
        <v>135</v>
      </c>
      <c r="J20370" s="273">
        <v>-201.72</v>
      </c>
      <c r="K20370" s="83" t="str">
        <f>IFERROR(IFERROR(VLOOKUP(I20370,'DE-PARA'!B:D,3,0),VLOOKUP(I20370,'DE-PARA'!C:D,2,0)),"NÃO ENCONTRADO")</f>
        <v>Outras Saídas</v>
      </c>
      <c r="L20370" s="50" t="str">
        <f>VLOOKUP(K20370,'Base -Receita-Despesa'!$B:$AS,1,FALSE)</f>
        <v>Outras Saídas</v>
      </c>
    </row>
    <row r="20371" spans="1:12" x14ac:dyDescent="0.3">
      <c r="A20371" s="82" t="str">
        <f t="shared" si="636"/>
        <v>2020</v>
      </c>
      <c r="B20371" s="263" t="s">
        <v>2228</v>
      </c>
      <c r="C20371" s="264" t="s">
        <v>138</v>
      </c>
      <c r="D20371" s="74" t="str">
        <f t="shared" si="637"/>
        <v>out/2020</v>
      </c>
      <c r="E20371" s="334">
        <v>44126</v>
      </c>
      <c r="F20371" s="285" t="s">
        <v>1070</v>
      </c>
      <c r="G20371" s="285" t="s">
        <v>2229</v>
      </c>
      <c r="H20371" s="268" t="s">
        <v>1071</v>
      </c>
      <c r="I20371" s="268" t="s">
        <v>2237</v>
      </c>
      <c r="J20371" s="278">
        <v>414948.94</v>
      </c>
      <c r="K20371" s="83" t="str">
        <f>IFERROR(IFERROR(VLOOKUP(I20371,'DE-PARA'!B:D,3,0),VLOOKUP(I20371,'DE-PARA'!C:D,2,0)),"NÃO ENCONTRADO")</f>
        <v>Entrada Conta Aplicação (+)</v>
      </c>
      <c r="L20371" s="50" t="str">
        <f>VLOOKUP(K20371,'Base -Receita-Despesa'!$B:$AS,1,FALSE)</f>
        <v>ENTRADA CONTA APLICAÇÃO (+)</v>
      </c>
    </row>
    <row r="20372" spans="1:12" x14ac:dyDescent="0.3">
      <c r="A20372" s="82" t="str">
        <f t="shared" si="636"/>
        <v>2020</v>
      </c>
      <c r="B20372" s="263" t="s">
        <v>2228</v>
      </c>
      <c r="C20372" s="264" t="s">
        <v>138</v>
      </c>
      <c r="D20372" s="74" t="str">
        <f t="shared" si="637"/>
        <v>out/2020</v>
      </c>
      <c r="E20372" s="334">
        <v>44127</v>
      </c>
      <c r="F20372" s="285">
        <v>200</v>
      </c>
      <c r="G20372" s="285" t="s">
        <v>2229</v>
      </c>
      <c r="H20372" s="268" t="s">
        <v>5154</v>
      </c>
      <c r="I20372" s="268" t="s">
        <v>145</v>
      </c>
      <c r="J20372" s="278">
        <v>27466.5</v>
      </c>
      <c r="K20372" s="83" t="str">
        <f>IFERROR(IFERROR(VLOOKUP(I20372,'DE-PARA'!B:D,3,0),VLOOKUP(I20372,'DE-PARA'!C:D,2,0)),"NÃO ENCONTRADO")</f>
        <v>Serviços</v>
      </c>
      <c r="L20372" s="50" t="str">
        <f>VLOOKUP(K20372,'Base -Receita-Despesa'!$B:$AS,1,FALSE)</f>
        <v>Serviços</v>
      </c>
    </row>
    <row r="20373" spans="1:12" x14ac:dyDescent="0.3">
      <c r="A20373" s="82" t="str">
        <f t="shared" si="636"/>
        <v>2020</v>
      </c>
      <c r="B20373" s="263" t="s">
        <v>2228</v>
      </c>
      <c r="C20373" s="264" t="s">
        <v>138</v>
      </c>
      <c r="D20373" s="74" t="str">
        <f t="shared" si="637"/>
        <v>out/2020</v>
      </c>
      <c r="E20373" s="334">
        <v>44127</v>
      </c>
      <c r="F20373" s="285" t="s">
        <v>6002</v>
      </c>
      <c r="G20373" s="285" t="s">
        <v>2229</v>
      </c>
      <c r="H20373" s="268" t="s">
        <v>6003</v>
      </c>
      <c r="I20373" s="268" t="s">
        <v>2172</v>
      </c>
      <c r="J20373" s="278">
        <v>150000</v>
      </c>
      <c r="K20373" s="83" t="str">
        <f>IFERROR(IFERROR(VLOOKUP(I20373,'DE-PARA'!B:D,3,0),VLOOKUP(I20373,'DE-PARA'!C:D,2,0)),"NÃO ENCONTRADO")</f>
        <v>Outras entradas (desbloqueio judicial)</v>
      </c>
      <c r="L20373" s="50" t="str">
        <f>VLOOKUP(K20373,'Base -Receita-Despesa'!$B:$AS,1,FALSE)</f>
        <v>Outras entradas (desbloqueio judicial)</v>
      </c>
    </row>
    <row r="20374" spans="1:12" x14ac:dyDescent="0.3">
      <c r="A20374" s="82" t="str">
        <f t="shared" si="636"/>
        <v>2020</v>
      </c>
      <c r="B20374" s="263" t="s">
        <v>2228</v>
      </c>
      <c r="C20374" s="264" t="s">
        <v>138</v>
      </c>
      <c r="D20374" s="74" t="str">
        <f t="shared" si="637"/>
        <v>out/2020</v>
      </c>
      <c r="E20374" s="334">
        <v>44127</v>
      </c>
      <c r="F20374" s="285">
        <v>2501276</v>
      </c>
      <c r="G20374" s="285" t="s">
        <v>2229</v>
      </c>
      <c r="H20374" s="268" t="s">
        <v>5222</v>
      </c>
      <c r="I20374" s="268" t="s">
        <v>145</v>
      </c>
      <c r="J20374" s="278">
        <v>-12414.57</v>
      </c>
      <c r="K20374" s="83" t="str">
        <f>IFERROR(IFERROR(VLOOKUP(I20374,'DE-PARA'!B:D,3,0),VLOOKUP(I20374,'DE-PARA'!C:D,2,0)),"NÃO ENCONTRADO")</f>
        <v>Serviços</v>
      </c>
      <c r="L20374" s="50" t="str">
        <f>VLOOKUP(K20374,'Base -Receita-Despesa'!$B:$AS,1,FALSE)</f>
        <v>Serviços</v>
      </c>
    </row>
    <row r="20375" spans="1:12" x14ac:dyDescent="0.3">
      <c r="A20375" s="82" t="str">
        <f t="shared" si="636"/>
        <v>2020</v>
      </c>
      <c r="B20375" s="263" t="s">
        <v>2228</v>
      </c>
      <c r="C20375" s="264" t="s">
        <v>138</v>
      </c>
      <c r="D20375" s="74" t="str">
        <f t="shared" si="637"/>
        <v>out/2020</v>
      </c>
      <c r="E20375" s="334">
        <v>44127</v>
      </c>
      <c r="F20375" s="285">
        <v>12875</v>
      </c>
      <c r="G20375" s="285" t="s">
        <v>2229</v>
      </c>
      <c r="H20375" s="268" t="s">
        <v>6004</v>
      </c>
      <c r="I20375" s="268" t="s">
        <v>145</v>
      </c>
      <c r="J20375" s="278">
        <v>-168930</v>
      </c>
      <c r="K20375" s="83" t="str">
        <f>IFERROR(IFERROR(VLOOKUP(I20375,'DE-PARA'!B:D,3,0),VLOOKUP(I20375,'DE-PARA'!C:D,2,0)),"NÃO ENCONTRADO")</f>
        <v>Serviços</v>
      </c>
      <c r="L20375" s="50" t="str">
        <f>VLOOKUP(K20375,'Base -Receita-Despesa'!$B:$AS,1,FALSE)</f>
        <v>Serviços</v>
      </c>
    </row>
    <row r="20376" spans="1:12" x14ac:dyDescent="0.3">
      <c r="A20376" s="82" t="str">
        <f t="shared" si="636"/>
        <v>2020</v>
      </c>
      <c r="B20376" s="263" t="s">
        <v>2228</v>
      </c>
      <c r="C20376" s="264" t="s">
        <v>138</v>
      </c>
      <c r="D20376" s="74" t="str">
        <f t="shared" si="637"/>
        <v>out/2020</v>
      </c>
      <c r="E20376" s="334">
        <v>44127</v>
      </c>
      <c r="F20376" s="285">
        <v>12752</v>
      </c>
      <c r="G20376" s="285" t="s">
        <v>2229</v>
      </c>
      <c r="H20376" s="268" t="s">
        <v>6004</v>
      </c>
      <c r="I20376" s="268" t="s">
        <v>145</v>
      </c>
      <c r="J20376" s="278">
        <v>-10811.52</v>
      </c>
      <c r="K20376" s="83" t="str">
        <f>IFERROR(IFERROR(VLOOKUP(I20376,'DE-PARA'!B:D,3,0),VLOOKUP(I20376,'DE-PARA'!C:D,2,0)),"NÃO ENCONTRADO")</f>
        <v>Serviços</v>
      </c>
      <c r="L20376" s="50" t="str">
        <f>VLOOKUP(K20376,'Base -Receita-Despesa'!$B:$AS,1,FALSE)</f>
        <v>Serviços</v>
      </c>
    </row>
    <row r="20377" spans="1:12" x14ac:dyDescent="0.3">
      <c r="A20377" s="82" t="str">
        <f t="shared" si="636"/>
        <v>2020</v>
      </c>
      <c r="B20377" s="263" t="s">
        <v>2228</v>
      </c>
      <c r="C20377" s="264" t="s">
        <v>138</v>
      </c>
      <c r="D20377" s="74" t="str">
        <f t="shared" si="637"/>
        <v>out/2020</v>
      </c>
      <c r="E20377" s="334">
        <v>44127</v>
      </c>
      <c r="F20377" s="285">
        <v>21</v>
      </c>
      <c r="G20377" s="285" t="s">
        <v>2229</v>
      </c>
      <c r="H20377" s="268" t="s">
        <v>5778</v>
      </c>
      <c r="I20377" s="268" t="s">
        <v>2212</v>
      </c>
      <c r="J20377" s="278">
        <v>-11395.11</v>
      </c>
      <c r="K20377" s="83" t="str">
        <f>IFERROR(IFERROR(VLOOKUP(I20377,'DE-PARA'!B:D,3,0),VLOOKUP(I20377,'DE-PARA'!C:D,2,0)),"NÃO ENCONTRADO")</f>
        <v>Serviços</v>
      </c>
      <c r="L20377" s="50" t="str">
        <f>VLOOKUP(K20377,'Base -Receita-Despesa'!$B:$AS,1,FALSE)</f>
        <v>Serviços</v>
      </c>
    </row>
    <row r="20378" spans="1:12" x14ac:dyDescent="0.3">
      <c r="A20378" s="82" t="str">
        <f t="shared" si="636"/>
        <v>2020</v>
      </c>
      <c r="B20378" s="263" t="s">
        <v>2228</v>
      </c>
      <c r="C20378" s="264" t="s">
        <v>138</v>
      </c>
      <c r="D20378" s="74" t="str">
        <f t="shared" si="637"/>
        <v>out/2020</v>
      </c>
      <c r="E20378" s="334">
        <v>44127</v>
      </c>
      <c r="F20378" s="285" t="s">
        <v>1261</v>
      </c>
      <c r="G20378" s="285" t="s">
        <v>2229</v>
      </c>
      <c r="H20378" s="268" t="s">
        <v>879</v>
      </c>
      <c r="I20378" s="268" t="s">
        <v>135</v>
      </c>
      <c r="J20378" s="273">
        <v>-10</v>
      </c>
      <c r="K20378" s="83" t="str">
        <f>IFERROR(IFERROR(VLOOKUP(I20378,'DE-PARA'!B:D,3,0),VLOOKUP(I20378,'DE-PARA'!C:D,2,0)),"NÃO ENCONTRADO")</f>
        <v>Outras Saídas</v>
      </c>
      <c r="L20378" s="50" t="str">
        <f>VLOOKUP(K20378,'Base -Receita-Despesa'!$B:$AS,1,FALSE)</f>
        <v>Outras Saídas</v>
      </c>
    </row>
    <row r="20379" spans="1:12" x14ac:dyDescent="0.3">
      <c r="A20379" s="82" t="str">
        <f t="shared" si="636"/>
        <v>2020</v>
      </c>
      <c r="B20379" s="263" t="s">
        <v>2228</v>
      </c>
      <c r="C20379" s="264" t="s">
        <v>138</v>
      </c>
      <c r="D20379" s="74" t="str">
        <f t="shared" si="637"/>
        <v>out/2020</v>
      </c>
      <c r="E20379" s="334">
        <v>44127</v>
      </c>
      <c r="F20379" s="285" t="s">
        <v>1070</v>
      </c>
      <c r="G20379" s="285" t="s">
        <v>2229</v>
      </c>
      <c r="H20379" s="268" t="s">
        <v>1071</v>
      </c>
      <c r="I20379" s="268" t="s">
        <v>2237</v>
      </c>
      <c r="J20379" s="278">
        <v>26094.7</v>
      </c>
      <c r="K20379" s="83" t="str">
        <f>IFERROR(IFERROR(VLOOKUP(I20379,'DE-PARA'!B:D,3,0),VLOOKUP(I20379,'DE-PARA'!C:D,2,0)),"NÃO ENCONTRADO")</f>
        <v>Entrada Conta Aplicação (+)</v>
      </c>
      <c r="L20379" s="50" t="str">
        <f>VLOOKUP(K20379,'Base -Receita-Despesa'!$B:$AS,1,FALSE)</f>
        <v>ENTRADA CONTA APLICAÇÃO (+)</v>
      </c>
    </row>
    <row r="20380" spans="1:12" x14ac:dyDescent="0.3">
      <c r="A20380" s="82" t="str">
        <f t="shared" si="636"/>
        <v>2020</v>
      </c>
      <c r="B20380" s="263" t="s">
        <v>2228</v>
      </c>
      <c r="C20380" s="264" t="s">
        <v>138</v>
      </c>
      <c r="D20380" s="74" t="str">
        <f t="shared" si="637"/>
        <v>out/2020</v>
      </c>
      <c r="E20380" s="334">
        <v>44130</v>
      </c>
      <c r="F20380" s="285">
        <v>9008</v>
      </c>
      <c r="G20380" s="285" t="s">
        <v>2229</v>
      </c>
      <c r="H20380" s="268" t="s">
        <v>5489</v>
      </c>
      <c r="I20380" s="268" t="s">
        <v>2182</v>
      </c>
      <c r="J20380" s="273">
        <v>-370</v>
      </c>
      <c r="K20380" s="83" t="str">
        <f>IFERROR(IFERROR(VLOOKUP(I20380,'DE-PARA'!B:D,3,0),VLOOKUP(I20380,'DE-PARA'!C:D,2,0)),"NÃO ENCONTRADO")</f>
        <v>Materiais</v>
      </c>
      <c r="L20380" s="50" t="str">
        <f>VLOOKUP(K20380,'Base -Receita-Despesa'!$B:$AS,1,FALSE)</f>
        <v>Materiais</v>
      </c>
    </row>
    <row r="20381" spans="1:12" x14ac:dyDescent="0.3">
      <c r="A20381" s="82" t="str">
        <f t="shared" si="636"/>
        <v>2020</v>
      </c>
      <c r="B20381" s="263" t="s">
        <v>2228</v>
      </c>
      <c r="C20381" s="264" t="s">
        <v>138</v>
      </c>
      <c r="D20381" s="74" t="str">
        <f t="shared" si="637"/>
        <v>out/2020</v>
      </c>
      <c r="E20381" s="334">
        <v>44130</v>
      </c>
      <c r="F20381" s="285">
        <v>9007</v>
      </c>
      <c r="G20381" s="285" t="s">
        <v>2229</v>
      </c>
      <c r="H20381" s="268" t="s">
        <v>5489</v>
      </c>
      <c r="I20381" s="268" t="s">
        <v>2182</v>
      </c>
      <c r="J20381" s="273">
        <v>-339</v>
      </c>
      <c r="K20381" s="83" t="str">
        <f>IFERROR(IFERROR(VLOOKUP(I20381,'DE-PARA'!B:D,3,0),VLOOKUP(I20381,'DE-PARA'!C:D,2,0)),"NÃO ENCONTRADO")</f>
        <v>Materiais</v>
      </c>
      <c r="L20381" s="50" t="str">
        <f>VLOOKUP(K20381,'Base -Receita-Despesa'!$B:$AS,1,FALSE)</f>
        <v>Materiais</v>
      </c>
    </row>
    <row r="20382" spans="1:12" x14ac:dyDescent="0.3">
      <c r="A20382" s="82" t="str">
        <f t="shared" si="636"/>
        <v>2020</v>
      </c>
      <c r="B20382" s="263" t="s">
        <v>2228</v>
      </c>
      <c r="C20382" s="264" t="s">
        <v>138</v>
      </c>
      <c r="D20382" s="74" t="str">
        <f t="shared" si="637"/>
        <v>out/2020</v>
      </c>
      <c r="E20382" s="334">
        <v>44130</v>
      </c>
      <c r="F20382" s="285">
        <v>230</v>
      </c>
      <c r="G20382" s="285" t="s">
        <v>2229</v>
      </c>
      <c r="H20382" s="268" t="s">
        <v>6001</v>
      </c>
      <c r="I20382" s="268" t="s">
        <v>2182</v>
      </c>
      <c r="J20382" s="273">
        <v>-553</v>
      </c>
      <c r="K20382" s="83" t="str">
        <f>IFERROR(IFERROR(VLOOKUP(I20382,'DE-PARA'!B:D,3,0),VLOOKUP(I20382,'DE-PARA'!C:D,2,0)),"NÃO ENCONTRADO")</f>
        <v>Materiais</v>
      </c>
      <c r="L20382" s="50" t="str">
        <f>VLOOKUP(K20382,'Base -Receita-Despesa'!$B:$AS,1,FALSE)</f>
        <v>Materiais</v>
      </c>
    </row>
    <row r="20383" spans="1:12" x14ac:dyDescent="0.3">
      <c r="A20383" s="82" t="str">
        <f t="shared" si="636"/>
        <v>2020</v>
      </c>
      <c r="B20383" s="263" t="s">
        <v>2228</v>
      </c>
      <c r="C20383" s="264" t="s">
        <v>138</v>
      </c>
      <c r="D20383" s="74" t="str">
        <f t="shared" si="637"/>
        <v>out/2020</v>
      </c>
      <c r="E20383" s="334">
        <v>44130</v>
      </c>
      <c r="F20383" s="285">
        <v>228</v>
      </c>
      <c r="G20383" s="285" t="s">
        <v>2229</v>
      </c>
      <c r="H20383" s="268" t="s">
        <v>6001</v>
      </c>
      <c r="I20383" s="268" t="s">
        <v>2189</v>
      </c>
      <c r="J20383" s="273">
        <v>-498</v>
      </c>
      <c r="K20383" s="83" t="str">
        <f>IFERROR(IFERROR(VLOOKUP(I20383,'DE-PARA'!B:D,3,0),VLOOKUP(I20383,'DE-PARA'!C:D,2,0)),"NÃO ENCONTRADO")</f>
        <v>Materiais</v>
      </c>
      <c r="L20383" s="50" t="str">
        <f>VLOOKUP(K20383,'Base -Receita-Despesa'!$B:$AS,1,FALSE)</f>
        <v>Materiais</v>
      </c>
    </row>
    <row r="20384" spans="1:12" x14ac:dyDescent="0.3">
      <c r="A20384" s="82" t="str">
        <f t="shared" si="636"/>
        <v>2020</v>
      </c>
      <c r="B20384" s="263" t="s">
        <v>2228</v>
      </c>
      <c r="C20384" s="264" t="s">
        <v>138</v>
      </c>
      <c r="D20384" s="74" t="str">
        <f t="shared" si="637"/>
        <v>out/2020</v>
      </c>
      <c r="E20384" s="334">
        <v>44130</v>
      </c>
      <c r="F20384" s="285">
        <v>23200</v>
      </c>
      <c r="G20384" s="285" t="s">
        <v>2229</v>
      </c>
      <c r="H20384" s="268" t="s">
        <v>5701</v>
      </c>
      <c r="I20384" s="268" t="s">
        <v>145</v>
      </c>
      <c r="J20384" s="278">
        <v>-4996.57</v>
      </c>
      <c r="K20384" s="83" t="str">
        <f>IFERROR(IFERROR(VLOOKUP(I20384,'DE-PARA'!B:D,3,0),VLOOKUP(I20384,'DE-PARA'!C:D,2,0)),"NÃO ENCONTRADO")</f>
        <v>Serviços</v>
      </c>
      <c r="L20384" s="50" t="str">
        <f>VLOOKUP(K20384,'Base -Receita-Despesa'!$B:$AS,1,FALSE)</f>
        <v>Serviços</v>
      </c>
    </row>
    <row r="20385" spans="1:12" x14ac:dyDescent="0.3">
      <c r="A20385" s="82" t="str">
        <f t="shared" si="636"/>
        <v>2020</v>
      </c>
      <c r="B20385" s="263" t="s">
        <v>2228</v>
      </c>
      <c r="C20385" s="264" t="s">
        <v>138</v>
      </c>
      <c r="D20385" s="74" t="str">
        <f t="shared" si="637"/>
        <v>out/2020</v>
      </c>
      <c r="E20385" s="334">
        <v>44130</v>
      </c>
      <c r="F20385" s="285">
        <v>498</v>
      </c>
      <c r="G20385" s="285" t="s">
        <v>2229</v>
      </c>
      <c r="H20385" s="268" t="s">
        <v>5945</v>
      </c>
      <c r="I20385" s="268" t="s">
        <v>2183</v>
      </c>
      <c r="J20385" s="273">
        <v>-923</v>
      </c>
      <c r="K20385" s="83" t="str">
        <f>IFERROR(IFERROR(VLOOKUP(I20385,'DE-PARA'!B:D,3,0),VLOOKUP(I20385,'DE-PARA'!C:D,2,0)),"NÃO ENCONTRADO")</f>
        <v>Materiais</v>
      </c>
      <c r="L20385" s="50" t="str">
        <f>VLOOKUP(K20385,'Base -Receita-Despesa'!$B:$AS,1,FALSE)</f>
        <v>Materiais</v>
      </c>
    </row>
    <row r="20386" spans="1:12" x14ac:dyDescent="0.3">
      <c r="A20386" s="82" t="str">
        <f t="shared" si="636"/>
        <v>2020</v>
      </c>
      <c r="B20386" s="263" t="s">
        <v>2228</v>
      </c>
      <c r="C20386" s="264" t="s">
        <v>138</v>
      </c>
      <c r="D20386" s="74" t="str">
        <f t="shared" si="637"/>
        <v>out/2020</v>
      </c>
      <c r="E20386" s="334">
        <v>44130</v>
      </c>
      <c r="F20386" s="285">
        <v>16529129</v>
      </c>
      <c r="G20386" s="285" t="s">
        <v>2229</v>
      </c>
      <c r="H20386" s="268" t="s">
        <v>5962</v>
      </c>
      <c r="I20386" s="268" t="s">
        <v>2191</v>
      </c>
      <c r="J20386" s="273">
        <v>-644</v>
      </c>
      <c r="K20386" s="83" t="str">
        <f>IFERROR(IFERROR(VLOOKUP(I20386,'DE-PARA'!B:D,3,0),VLOOKUP(I20386,'DE-PARA'!C:D,2,0)),"NÃO ENCONTRADO")</f>
        <v>Materiais</v>
      </c>
      <c r="L20386" s="50" t="str">
        <f>VLOOKUP(K20386,'Base -Receita-Despesa'!$B:$AS,1,FALSE)</f>
        <v>Materiais</v>
      </c>
    </row>
    <row r="20387" spans="1:12" x14ac:dyDescent="0.3">
      <c r="A20387" s="82" t="str">
        <f t="shared" si="636"/>
        <v>2020</v>
      </c>
      <c r="B20387" s="263" t="s">
        <v>2228</v>
      </c>
      <c r="C20387" s="264" t="s">
        <v>138</v>
      </c>
      <c r="D20387" s="74" t="str">
        <f t="shared" si="637"/>
        <v>out/2020</v>
      </c>
      <c r="E20387" s="334">
        <v>44130</v>
      </c>
      <c r="F20387" s="285">
        <v>2716</v>
      </c>
      <c r="G20387" s="285" t="s">
        <v>2324</v>
      </c>
      <c r="H20387" s="268" t="s">
        <v>5217</v>
      </c>
      <c r="I20387" s="268" t="s">
        <v>2193</v>
      </c>
      <c r="J20387" s="273">
        <v>-241.63</v>
      </c>
      <c r="K20387" s="83" t="str">
        <f>IFERROR(IFERROR(VLOOKUP(I20387,'DE-PARA'!B:D,3,0),VLOOKUP(I20387,'DE-PARA'!C:D,2,0)),"NÃO ENCONTRADO")</f>
        <v>Materiais</v>
      </c>
      <c r="L20387" s="50" t="str">
        <f>VLOOKUP(K20387,'Base -Receita-Despesa'!$B:$AS,1,FALSE)</f>
        <v>Materiais</v>
      </c>
    </row>
    <row r="20388" spans="1:12" x14ac:dyDescent="0.3">
      <c r="A20388" s="82" t="str">
        <f t="shared" si="636"/>
        <v>2020</v>
      </c>
      <c r="B20388" s="263" t="s">
        <v>2228</v>
      </c>
      <c r="C20388" s="264" t="s">
        <v>138</v>
      </c>
      <c r="D20388" s="74" t="str">
        <f t="shared" si="637"/>
        <v>out/2020</v>
      </c>
      <c r="E20388" s="334">
        <v>44130</v>
      </c>
      <c r="F20388" s="285">
        <v>59338</v>
      </c>
      <c r="G20388" s="285" t="s">
        <v>2229</v>
      </c>
      <c r="H20388" s="268" t="s">
        <v>5306</v>
      </c>
      <c r="I20388" s="268" t="s">
        <v>2188</v>
      </c>
      <c r="J20388" s="273">
        <v>-633.02</v>
      </c>
      <c r="K20388" s="83" t="str">
        <f>IFERROR(IFERROR(VLOOKUP(I20388,'DE-PARA'!B:D,3,0),VLOOKUP(I20388,'DE-PARA'!C:D,2,0)),"NÃO ENCONTRADO")</f>
        <v>Materiais</v>
      </c>
      <c r="L20388" s="50" t="str">
        <f>VLOOKUP(K20388,'Base -Receita-Despesa'!$B:$AS,1,FALSE)</f>
        <v>Materiais</v>
      </c>
    </row>
    <row r="20389" spans="1:12" x14ac:dyDescent="0.3">
      <c r="A20389" s="82" t="str">
        <f t="shared" si="636"/>
        <v>2020</v>
      </c>
      <c r="B20389" s="263" t="s">
        <v>2228</v>
      </c>
      <c r="C20389" s="264" t="s">
        <v>138</v>
      </c>
      <c r="D20389" s="74" t="str">
        <f t="shared" si="637"/>
        <v>out/2020</v>
      </c>
      <c r="E20389" s="334">
        <v>44130</v>
      </c>
      <c r="F20389" s="285">
        <v>423</v>
      </c>
      <c r="G20389" s="285" t="s">
        <v>2229</v>
      </c>
      <c r="H20389" s="268" t="s">
        <v>5937</v>
      </c>
      <c r="I20389" s="268" t="s">
        <v>2176</v>
      </c>
      <c r="J20389" s="278">
        <v>-4083.23</v>
      </c>
      <c r="K20389" s="83" t="str">
        <f>IFERROR(IFERROR(VLOOKUP(I20389,'DE-PARA'!B:D,3,0),VLOOKUP(I20389,'DE-PARA'!C:D,2,0)),"NÃO ENCONTRADO")</f>
        <v>Pessoal</v>
      </c>
      <c r="L20389" s="50" t="str">
        <f>VLOOKUP(K20389,'Base -Receita-Despesa'!$B:$AS,1,FALSE)</f>
        <v>Pessoal</v>
      </c>
    </row>
    <row r="20390" spans="1:12" x14ac:dyDescent="0.3">
      <c r="A20390" s="82" t="str">
        <f t="shared" si="636"/>
        <v>2020</v>
      </c>
      <c r="B20390" s="263" t="s">
        <v>2228</v>
      </c>
      <c r="C20390" s="264" t="s">
        <v>138</v>
      </c>
      <c r="D20390" s="74" t="str">
        <f t="shared" si="637"/>
        <v>out/2020</v>
      </c>
      <c r="E20390" s="334">
        <v>44130</v>
      </c>
      <c r="F20390" s="285" t="s">
        <v>1261</v>
      </c>
      <c r="G20390" s="285" t="s">
        <v>2229</v>
      </c>
      <c r="H20390" s="268" t="s">
        <v>879</v>
      </c>
      <c r="I20390" s="268" t="s">
        <v>135</v>
      </c>
      <c r="J20390" s="273">
        <v>-10</v>
      </c>
      <c r="K20390" s="83" t="str">
        <f>IFERROR(IFERROR(VLOOKUP(I20390,'DE-PARA'!B:D,3,0),VLOOKUP(I20390,'DE-PARA'!C:D,2,0)),"NÃO ENCONTRADO")</f>
        <v>Outras Saídas</v>
      </c>
      <c r="L20390" s="50" t="str">
        <f>VLOOKUP(K20390,'Base -Receita-Despesa'!$B:$AS,1,FALSE)</f>
        <v>Outras Saídas</v>
      </c>
    </row>
    <row r="20391" spans="1:12" x14ac:dyDescent="0.3">
      <c r="A20391" s="82" t="str">
        <f t="shared" si="636"/>
        <v>2020</v>
      </c>
      <c r="B20391" s="263" t="s">
        <v>2228</v>
      </c>
      <c r="C20391" s="264" t="s">
        <v>138</v>
      </c>
      <c r="D20391" s="74" t="str">
        <f t="shared" si="637"/>
        <v>out/2020</v>
      </c>
      <c r="E20391" s="334">
        <v>44130</v>
      </c>
      <c r="F20391" s="285" t="s">
        <v>1261</v>
      </c>
      <c r="G20391" s="285" t="s">
        <v>2229</v>
      </c>
      <c r="H20391" s="268" t="s">
        <v>879</v>
      </c>
      <c r="I20391" s="268" t="s">
        <v>135</v>
      </c>
      <c r="J20391" s="273">
        <v>-10</v>
      </c>
      <c r="K20391" s="83" t="str">
        <f>IFERROR(IFERROR(VLOOKUP(I20391,'DE-PARA'!B:D,3,0),VLOOKUP(I20391,'DE-PARA'!C:D,2,0)),"NÃO ENCONTRADO")</f>
        <v>Outras Saídas</v>
      </c>
      <c r="L20391" s="50" t="str">
        <f>VLOOKUP(K20391,'Base -Receita-Despesa'!$B:$AS,1,FALSE)</f>
        <v>Outras Saídas</v>
      </c>
    </row>
    <row r="20392" spans="1:12" x14ac:dyDescent="0.3">
      <c r="A20392" s="82" t="str">
        <f t="shared" si="636"/>
        <v>2020</v>
      </c>
      <c r="B20392" s="263" t="s">
        <v>2228</v>
      </c>
      <c r="C20392" s="264" t="s">
        <v>138</v>
      </c>
      <c r="D20392" s="74" t="str">
        <f t="shared" si="637"/>
        <v>out/2020</v>
      </c>
      <c r="E20392" s="334">
        <v>44130</v>
      </c>
      <c r="F20392" s="285" t="s">
        <v>1261</v>
      </c>
      <c r="G20392" s="285" t="s">
        <v>2229</v>
      </c>
      <c r="H20392" s="268" t="s">
        <v>879</v>
      </c>
      <c r="I20392" s="268" t="s">
        <v>135</v>
      </c>
      <c r="J20392" s="273">
        <v>-10</v>
      </c>
      <c r="K20392" s="83" t="str">
        <f>IFERROR(IFERROR(VLOOKUP(I20392,'DE-PARA'!B:D,3,0),VLOOKUP(I20392,'DE-PARA'!C:D,2,0)),"NÃO ENCONTRADO")</f>
        <v>Outras Saídas</v>
      </c>
      <c r="L20392" s="50" t="str">
        <f>VLOOKUP(K20392,'Base -Receita-Despesa'!$B:$AS,1,FALSE)</f>
        <v>Outras Saídas</v>
      </c>
    </row>
    <row r="20393" spans="1:12" x14ac:dyDescent="0.3">
      <c r="A20393" s="82" t="str">
        <f t="shared" si="636"/>
        <v>2020</v>
      </c>
      <c r="B20393" s="263" t="s">
        <v>2228</v>
      </c>
      <c r="C20393" s="264" t="s">
        <v>138</v>
      </c>
      <c r="D20393" s="74" t="str">
        <f t="shared" si="637"/>
        <v>out/2020</v>
      </c>
      <c r="E20393" s="334">
        <v>44130</v>
      </c>
      <c r="F20393" s="285" t="s">
        <v>1261</v>
      </c>
      <c r="G20393" s="285" t="s">
        <v>2229</v>
      </c>
      <c r="H20393" s="268" t="s">
        <v>879</v>
      </c>
      <c r="I20393" s="268" t="s">
        <v>135</v>
      </c>
      <c r="J20393" s="273">
        <v>-10</v>
      </c>
      <c r="K20393" s="83" t="str">
        <f>IFERROR(IFERROR(VLOOKUP(I20393,'DE-PARA'!B:D,3,0),VLOOKUP(I20393,'DE-PARA'!C:D,2,0)),"NÃO ENCONTRADO")</f>
        <v>Outras Saídas</v>
      </c>
      <c r="L20393" s="50" t="str">
        <f>VLOOKUP(K20393,'Base -Receita-Despesa'!$B:$AS,1,FALSE)</f>
        <v>Outras Saídas</v>
      </c>
    </row>
    <row r="20394" spans="1:12" x14ac:dyDescent="0.3">
      <c r="A20394" s="82" t="str">
        <f t="shared" ref="A20394:A20457" si="638">IF(K20394="NÃO ENCONTRADO",0,RIGHT(D20394,4))</f>
        <v>2020</v>
      </c>
      <c r="B20394" s="263" t="s">
        <v>2228</v>
      </c>
      <c r="C20394" s="264" t="s">
        <v>138</v>
      </c>
      <c r="D20394" s="74" t="str">
        <f t="shared" si="637"/>
        <v>out/2020</v>
      </c>
      <c r="E20394" s="334">
        <v>44130</v>
      </c>
      <c r="F20394" s="285" t="s">
        <v>1261</v>
      </c>
      <c r="G20394" s="285" t="s">
        <v>2229</v>
      </c>
      <c r="H20394" s="268" t="s">
        <v>879</v>
      </c>
      <c r="I20394" s="268" t="s">
        <v>135</v>
      </c>
      <c r="J20394" s="273">
        <v>-10</v>
      </c>
      <c r="K20394" s="83" t="str">
        <f>IFERROR(IFERROR(VLOOKUP(I20394,'DE-PARA'!B:D,3,0),VLOOKUP(I20394,'DE-PARA'!C:D,2,0)),"NÃO ENCONTRADO")</f>
        <v>Outras Saídas</v>
      </c>
      <c r="L20394" s="50" t="str">
        <f>VLOOKUP(K20394,'Base -Receita-Despesa'!$B:$AS,1,FALSE)</f>
        <v>Outras Saídas</v>
      </c>
    </row>
    <row r="20395" spans="1:12" x14ac:dyDescent="0.3">
      <c r="A20395" s="82" t="str">
        <f t="shared" si="638"/>
        <v>2020</v>
      </c>
      <c r="B20395" s="263" t="s">
        <v>2228</v>
      </c>
      <c r="C20395" s="264" t="s">
        <v>138</v>
      </c>
      <c r="D20395" s="74" t="str">
        <f t="shared" si="637"/>
        <v>out/2020</v>
      </c>
      <c r="E20395" s="334">
        <v>44130</v>
      </c>
      <c r="F20395" s="285" t="s">
        <v>1261</v>
      </c>
      <c r="G20395" s="285" t="s">
        <v>2229</v>
      </c>
      <c r="H20395" s="268" t="s">
        <v>879</v>
      </c>
      <c r="I20395" s="268" t="s">
        <v>135</v>
      </c>
      <c r="J20395" s="273">
        <v>-10</v>
      </c>
      <c r="K20395" s="83" t="str">
        <f>IFERROR(IFERROR(VLOOKUP(I20395,'DE-PARA'!B:D,3,0),VLOOKUP(I20395,'DE-PARA'!C:D,2,0)),"NÃO ENCONTRADO")</f>
        <v>Outras Saídas</v>
      </c>
      <c r="L20395" s="50" t="str">
        <f>VLOOKUP(K20395,'Base -Receita-Despesa'!$B:$AS,1,FALSE)</f>
        <v>Outras Saídas</v>
      </c>
    </row>
    <row r="20396" spans="1:12" x14ac:dyDescent="0.3">
      <c r="A20396" s="82" t="str">
        <f t="shared" si="638"/>
        <v>2020</v>
      </c>
      <c r="B20396" s="263" t="s">
        <v>2228</v>
      </c>
      <c r="C20396" s="264" t="s">
        <v>138</v>
      </c>
      <c r="D20396" s="74" t="str">
        <f t="shared" si="637"/>
        <v>out/2020</v>
      </c>
      <c r="E20396" s="334">
        <v>44130</v>
      </c>
      <c r="F20396" s="285" t="s">
        <v>1070</v>
      </c>
      <c r="G20396" s="285" t="s">
        <v>2229</v>
      </c>
      <c r="H20396" s="268" t="s">
        <v>1071</v>
      </c>
      <c r="I20396" s="268" t="s">
        <v>2237</v>
      </c>
      <c r="J20396" s="278">
        <v>13341.45</v>
      </c>
      <c r="K20396" s="83" t="str">
        <f>IFERROR(IFERROR(VLOOKUP(I20396,'DE-PARA'!B:D,3,0),VLOOKUP(I20396,'DE-PARA'!C:D,2,0)),"NÃO ENCONTRADO")</f>
        <v>Entrada Conta Aplicação (+)</v>
      </c>
      <c r="L20396" s="50" t="str">
        <f>VLOOKUP(K20396,'Base -Receita-Despesa'!$B:$AS,1,FALSE)</f>
        <v>ENTRADA CONTA APLICAÇÃO (+)</v>
      </c>
    </row>
    <row r="20397" spans="1:12" x14ac:dyDescent="0.3">
      <c r="A20397" s="82" t="str">
        <f t="shared" si="638"/>
        <v>2020</v>
      </c>
      <c r="B20397" s="263" t="s">
        <v>2228</v>
      </c>
      <c r="C20397" s="264" t="s">
        <v>138</v>
      </c>
      <c r="D20397" s="74" t="str">
        <f t="shared" si="637"/>
        <v>out/2020</v>
      </c>
      <c r="E20397" s="334">
        <v>44131</v>
      </c>
      <c r="F20397" s="285" t="s">
        <v>254</v>
      </c>
      <c r="G20397" s="285" t="s">
        <v>2229</v>
      </c>
      <c r="H20397" s="268" t="s">
        <v>5381</v>
      </c>
      <c r="I20397" s="268" t="s">
        <v>130</v>
      </c>
      <c r="J20397" s="278">
        <v>-3566.51</v>
      </c>
      <c r="K20397" s="83" t="str">
        <f>IFERROR(IFERROR(VLOOKUP(I20397,'DE-PARA'!B:D,3,0),VLOOKUP(I20397,'DE-PARA'!C:D,2,0)),"NÃO ENCONTRADO")</f>
        <v>Rescisões Trabalhistas</v>
      </c>
      <c r="L20397" s="50" t="str">
        <f>VLOOKUP(K20397,'Base -Receita-Despesa'!$B:$AS,1,FALSE)</f>
        <v>Rescisões Trabalhistas</v>
      </c>
    </row>
    <row r="20398" spans="1:12" x14ac:dyDescent="0.3">
      <c r="A20398" s="82" t="str">
        <f t="shared" si="638"/>
        <v>2020</v>
      </c>
      <c r="B20398" s="263" t="s">
        <v>2228</v>
      </c>
      <c r="C20398" s="264" t="s">
        <v>138</v>
      </c>
      <c r="D20398" s="74" t="str">
        <f t="shared" si="637"/>
        <v>out/2020</v>
      </c>
      <c r="E20398" s="334">
        <v>44131</v>
      </c>
      <c r="F20398" s="285" t="s">
        <v>131</v>
      </c>
      <c r="G20398" s="285" t="s">
        <v>2229</v>
      </c>
      <c r="H20398" s="268" t="s">
        <v>542</v>
      </c>
      <c r="I20398" s="268" t="s">
        <v>133</v>
      </c>
      <c r="J20398" s="278">
        <v>-4372.9399999999996</v>
      </c>
      <c r="K20398" s="83" t="str">
        <f>IFERROR(IFERROR(VLOOKUP(I20398,'DE-PARA'!B:D,3,0),VLOOKUP(I20398,'DE-PARA'!C:D,2,0)),"NÃO ENCONTRADO")</f>
        <v>Pessoal</v>
      </c>
      <c r="L20398" s="50" t="str">
        <f>VLOOKUP(K20398,'Base -Receita-Despesa'!$B:$AS,1,FALSE)</f>
        <v>Pessoal</v>
      </c>
    </row>
    <row r="20399" spans="1:12" x14ac:dyDescent="0.3">
      <c r="A20399" s="82" t="str">
        <f t="shared" si="638"/>
        <v>2020</v>
      </c>
      <c r="B20399" s="263" t="s">
        <v>2228</v>
      </c>
      <c r="C20399" s="264" t="s">
        <v>138</v>
      </c>
      <c r="D20399" s="74" t="str">
        <f t="shared" si="637"/>
        <v>out/2020</v>
      </c>
      <c r="E20399" s="334">
        <v>44131</v>
      </c>
      <c r="F20399" s="285" t="s">
        <v>131</v>
      </c>
      <c r="G20399" s="285" t="s">
        <v>2229</v>
      </c>
      <c r="H20399" s="268" t="s">
        <v>6005</v>
      </c>
      <c r="I20399" s="268" t="s">
        <v>133</v>
      </c>
      <c r="J20399" s="278">
        <v>-1797.55</v>
      </c>
      <c r="K20399" s="83" t="str">
        <f>IFERROR(IFERROR(VLOOKUP(I20399,'DE-PARA'!B:D,3,0),VLOOKUP(I20399,'DE-PARA'!C:D,2,0)),"NÃO ENCONTRADO")</f>
        <v>Pessoal</v>
      </c>
      <c r="L20399" s="50" t="str">
        <f>VLOOKUP(K20399,'Base -Receita-Despesa'!$B:$AS,1,FALSE)</f>
        <v>Pessoal</v>
      </c>
    </row>
    <row r="20400" spans="1:12" x14ac:dyDescent="0.3">
      <c r="A20400" s="82" t="str">
        <f t="shared" si="638"/>
        <v>2020</v>
      </c>
      <c r="B20400" s="263" t="s">
        <v>2228</v>
      </c>
      <c r="C20400" s="264" t="s">
        <v>138</v>
      </c>
      <c r="D20400" s="74" t="str">
        <f t="shared" si="637"/>
        <v>out/2020</v>
      </c>
      <c r="E20400" s="334">
        <v>44131</v>
      </c>
      <c r="F20400" s="285" t="s">
        <v>131</v>
      </c>
      <c r="G20400" s="285" t="s">
        <v>2229</v>
      </c>
      <c r="H20400" s="268" t="s">
        <v>2435</v>
      </c>
      <c r="I20400" s="268" t="s">
        <v>133</v>
      </c>
      <c r="J20400" s="278">
        <v>-2018.75</v>
      </c>
      <c r="K20400" s="83" t="str">
        <f>IFERROR(IFERROR(VLOOKUP(I20400,'DE-PARA'!B:D,3,0),VLOOKUP(I20400,'DE-PARA'!C:D,2,0)),"NÃO ENCONTRADO")</f>
        <v>Pessoal</v>
      </c>
      <c r="L20400" s="50" t="str">
        <f>VLOOKUP(K20400,'Base -Receita-Despesa'!$B:$AS,1,FALSE)</f>
        <v>Pessoal</v>
      </c>
    </row>
    <row r="20401" spans="1:12" x14ac:dyDescent="0.3">
      <c r="A20401" s="82" t="str">
        <f t="shared" si="638"/>
        <v>2020</v>
      </c>
      <c r="B20401" s="263" t="s">
        <v>2228</v>
      </c>
      <c r="C20401" s="264" t="s">
        <v>138</v>
      </c>
      <c r="D20401" s="74" t="str">
        <f t="shared" si="637"/>
        <v>out/2020</v>
      </c>
      <c r="E20401" s="334">
        <v>44131</v>
      </c>
      <c r="F20401" s="285" t="s">
        <v>131</v>
      </c>
      <c r="G20401" s="285" t="s">
        <v>2229</v>
      </c>
      <c r="H20401" s="268" t="s">
        <v>2283</v>
      </c>
      <c r="I20401" s="268" t="s">
        <v>133</v>
      </c>
      <c r="J20401" s="278">
        <v>-2000.75</v>
      </c>
      <c r="K20401" s="83" t="str">
        <f>IFERROR(IFERROR(VLOOKUP(I20401,'DE-PARA'!B:D,3,0),VLOOKUP(I20401,'DE-PARA'!C:D,2,0)),"NÃO ENCONTRADO")</f>
        <v>Pessoal</v>
      </c>
      <c r="L20401" s="50" t="str">
        <f>VLOOKUP(K20401,'Base -Receita-Despesa'!$B:$AS,1,FALSE)</f>
        <v>Pessoal</v>
      </c>
    </row>
    <row r="20402" spans="1:12" x14ac:dyDescent="0.3">
      <c r="A20402" s="82" t="str">
        <f t="shared" si="638"/>
        <v>2020</v>
      </c>
      <c r="B20402" s="263" t="s">
        <v>2228</v>
      </c>
      <c r="C20402" s="264" t="s">
        <v>138</v>
      </c>
      <c r="D20402" s="74" t="str">
        <f t="shared" si="637"/>
        <v>out/2020</v>
      </c>
      <c r="E20402" s="334">
        <v>44131</v>
      </c>
      <c r="F20402" s="285" t="s">
        <v>131</v>
      </c>
      <c r="G20402" s="285" t="s">
        <v>2229</v>
      </c>
      <c r="H20402" s="268" t="s">
        <v>4821</v>
      </c>
      <c r="I20402" s="268" t="s">
        <v>133</v>
      </c>
      <c r="J20402" s="278">
        <v>-1995.84</v>
      </c>
      <c r="K20402" s="83" t="str">
        <f>IFERROR(IFERROR(VLOOKUP(I20402,'DE-PARA'!B:D,3,0),VLOOKUP(I20402,'DE-PARA'!C:D,2,0)),"NÃO ENCONTRADO")</f>
        <v>Pessoal</v>
      </c>
      <c r="L20402" s="50" t="str">
        <f>VLOOKUP(K20402,'Base -Receita-Despesa'!$B:$AS,1,FALSE)</f>
        <v>Pessoal</v>
      </c>
    </row>
    <row r="20403" spans="1:12" x14ac:dyDescent="0.3">
      <c r="A20403" s="82" t="str">
        <f t="shared" si="638"/>
        <v>2020</v>
      </c>
      <c r="B20403" s="263" t="s">
        <v>2228</v>
      </c>
      <c r="C20403" s="264" t="s">
        <v>138</v>
      </c>
      <c r="D20403" s="74" t="str">
        <f t="shared" si="637"/>
        <v>out/2020</v>
      </c>
      <c r="E20403" s="334">
        <v>44131</v>
      </c>
      <c r="F20403" s="285" t="s">
        <v>131</v>
      </c>
      <c r="G20403" s="285" t="s">
        <v>2229</v>
      </c>
      <c r="H20403" s="268" t="s">
        <v>6006</v>
      </c>
      <c r="I20403" s="268" t="s">
        <v>133</v>
      </c>
      <c r="J20403" s="278">
        <v>-2000.75</v>
      </c>
      <c r="K20403" s="83" t="str">
        <f>IFERROR(IFERROR(VLOOKUP(I20403,'DE-PARA'!B:D,3,0),VLOOKUP(I20403,'DE-PARA'!C:D,2,0)),"NÃO ENCONTRADO")</f>
        <v>Pessoal</v>
      </c>
      <c r="L20403" s="50" t="str">
        <f>VLOOKUP(K20403,'Base -Receita-Despesa'!$B:$AS,1,FALSE)</f>
        <v>Pessoal</v>
      </c>
    </row>
    <row r="20404" spans="1:12" x14ac:dyDescent="0.3">
      <c r="A20404" s="82" t="str">
        <f t="shared" si="638"/>
        <v>2020</v>
      </c>
      <c r="B20404" s="263" t="s">
        <v>2228</v>
      </c>
      <c r="C20404" s="264" t="s">
        <v>138</v>
      </c>
      <c r="D20404" s="74" t="str">
        <f t="shared" si="637"/>
        <v>out/2020</v>
      </c>
      <c r="E20404" s="334">
        <v>44131</v>
      </c>
      <c r="F20404" s="285" t="s">
        <v>131</v>
      </c>
      <c r="G20404" s="285" t="s">
        <v>2229</v>
      </c>
      <c r="H20404" s="268" t="s">
        <v>3830</v>
      </c>
      <c r="I20404" s="268" t="s">
        <v>133</v>
      </c>
      <c r="J20404" s="278">
        <v>-2020.77</v>
      </c>
      <c r="K20404" s="83" t="str">
        <f>IFERROR(IFERROR(VLOOKUP(I20404,'DE-PARA'!B:D,3,0),VLOOKUP(I20404,'DE-PARA'!C:D,2,0)),"NÃO ENCONTRADO")</f>
        <v>Pessoal</v>
      </c>
      <c r="L20404" s="50" t="str">
        <f>VLOOKUP(K20404,'Base -Receita-Despesa'!$B:$AS,1,FALSE)</f>
        <v>Pessoal</v>
      </c>
    </row>
    <row r="20405" spans="1:12" x14ac:dyDescent="0.3">
      <c r="A20405" s="82" t="str">
        <f t="shared" si="638"/>
        <v>2020</v>
      </c>
      <c r="B20405" s="263" t="s">
        <v>2228</v>
      </c>
      <c r="C20405" s="264" t="s">
        <v>138</v>
      </c>
      <c r="D20405" s="74" t="str">
        <f t="shared" si="637"/>
        <v>out/2020</v>
      </c>
      <c r="E20405" s="334">
        <v>44131</v>
      </c>
      <c r="F20405" s="285" t="s">
        <v>131</v>
      </c>
      <c r="G20405" s="285" t="s">
        <v>2229</v>
      </c>
      <c r="H20405" s="268" t="s">
        <v>4820</v>
      </c>
      <c r="I20405" s="268" t="s">
        <v>133</v>
      </c>
      <c r="J20405" s="278">
        <v>-1806.21</v>
      </c>
      <c r="K20405" s="83" t="str">
        <f>IFERROR(IFERROR(VLOOKUP(I20405,'DE-PARA'!B:D,3,0),VLOOKUP(I20405,'DE-PARA'!C:D,2,0)),"NÃO ENCONTRADO")</f>
        <v>Pessoal</v>
      </c>
      <c r="L20405" s="50" t="str">
        <f>VLOOKUP(K20405,'Base -Receita-Despesa'!$B:$AS,1,FALSE)</f>
        <v>Pessoal</v>
      </c>
    </row>
    <row r="20406" spans="1:12" x14ac:dyDescent="0.3">
      <c r="A20406" s="82" t="str">
        <f t="shared" si="638"/>
        <v>2020</v>
      </c>
      <c r="B20406" s="263" t="s">
        <v>2228</v>
      </c>
      <c r="C20406" s="264" t="s">
        <v>138</v>
      </c>
      <c r="D20406" s="74" t="str">
        <f t="shared" si="637"/>
        <v>out/2020</v>
      </c>
      <c r="E20406" s="334">
        <v>44131</v>
      </c>
      <c r="F20406" s="285" t="s">
        <v>131</v>
      </c>
      <c r="G20406" s="285" t="s">
        <v>2229</v>
      </c>
      <c r="H20406" s="268" t="s">
        <v>6007</v>
      </c>
      <c r="I20406" s="268" t="s">
        <v>133</v>
      </c>
      <c r="J20406" s="278">
        <v>-2543.87</v>
      </c>
      <c r="K20406" s="83" t="str">
        <f>IFERROR(IFERROR(VLOOKUP(I20406,'DE-PARA'!B:D,3,0),VLOOKUP(I20406,'DE-PARA'!C:D,2,0)),"NÃO ENCONTRADO")</f>
        <v>Pessoal</v>
      </c>
      <c r="L20406" s="50" t="str">
        <f>VLOOKUP(K20406,'Base -Receita-Despesa'!$B:$AS,1,FALSE)</f>
        <v>Pessoal</v>
      </c>
    </row>
    <row r="20407" spans="1:12" x14ac:dyDescent="0.3">
      <c r="A20407" s="82" t="str">
        <f t="shared" si="638"/>
        <v>2020</v>
      </c>
      <c r="B20407" s="263" t="s">
        <v>2228</v>
      </c>
      <c r="C20407" s="264" t="s">
        <v>138</v>
      </c>
      <c r="D20407" s="74" t="str">
        <f t="shared" si="637"/>
        <v>out/2020</v>
      </c>
      <c r="E20407" s="334">
        <v>44131</v>
      </c>
      <c r="F20407" s="285" t="s">
        <v>131</v>
      </c>
      <c r="G20407" s="285" t="s">
        <v>2229</v>
      </c>
      <c r="H20407" s="283" t="s">
        <v>4807</v>
      </c>
      <c r="I20407" s="268" t="s">
        <v>133</v>
      </c>
      <c r="J20407" s="278">
        <v>-1778.59</v>
      </c>
      <c r="K20407" s="83" t="str">
        <f>IFERROR(IFERROR(VLOOKUP(I20407,'DE-PARA'!B:D,3,0),VLOOKUP(I20407,'DE-PARA'!C:D,2,0)),"NÃO ENCONTRADO")</f>
        <v>Pessoal</v>
      </c>
      <c r="L20407" s="50" t="str">
        <f>VLOOKUP(K20407,'Base -Receita-Despesa'!$B:$AS,1,FALSE)</f>
        <v>Pessoal</v>
      </c>
    </row>
    <row r="20408" spans="1:12" x14ac:dyDescent="0.3">
      <c r="A20408" s="82" t="str">
        <f t="shared" si="638"/>
        <v>2020</v>
      </c>
      <c r="B20408" s="263" t="s">
        <v>2228</v>
      </c>
      <c r="C20408" s="264" t="s">
        <v>138</v>
      </c>
      <c r="D20408" s="74" t="str">
        <f t="shared" si="637"/>
        <v>out/2020</v>
      </c>
      <c r="E20408" s="334">
        <v>44131</v>
      </c>
      <c r="F20408" s="285" t="s">
        <v>131</v>
      </c>
      <c r="G20408" s="285" t="s">
        <v>2229</v>
      </c>
      <c r="H20408" s="283" t="s">
        <v>2979</v>
      </c>
      <c r="I20408" s="268" t="s">
        <v>133</v>
      </c>
      <c r="J20408" s="278">
        <v>-1622.89</v>
      </c>
      <c r="K20408" s="83" t="str">
        <f>IFERROR(IFERROR(VLOOKUP(I20408,'DE-PARA'!B:D,3,0),VLOOKUP(I20408,'DE-PARA'!C:D,2,0)),"NÃO ENCONTRADO")</f>
        <v>Pessoal</v>
      </c>
      <c r="L20408" s="50" t="str">
        <f>VLOOKUP(K20408,'Base -Receita-Despesa'!$B:$AS,1,FALSE)</f>
        <v>Pessoal</v>
      </c>
    </row>
    <row r="20409" spans="1:12" x14ac:dyDescent="0.3">
      <c r="A20409" s="82" t="str">
        <f t="shared" si="638"/>
        <v>2020</v>
      </c>
      <c r="B20409" s="263" t="s">
        <v>2228</v>
      </c>
      <c r="C20409" s="264" t="s">
        <v>138</v>
      </c>
      <c r="D20409" s="74" t="str">
        <f t="shared" si="637"/>
        <v>out/2020</v>
      </c>
      <c r="E20409" s="334">
        <v>44131</v>
      </c>
      <c r="F20409" s="285" t="s">
        <v>131</v>
      </c>
      <c r="G20409" s="285" t="s">
        <v>2229</v>
      </c>
      <c r="H20409" s="283" t="s">
        <v>2258</v>
      </c>
      <c r="I20409" s="268" t="s">
        <v>133</v>
      </c>
      <c r="J20409" s="278">
        <v>-1933.59</v>
      </c>
      <c r="K20409" s="83" t="str">
        <f>IFERROR(IFERROR(VLOOKUP(I20409,'DE-PARA'!B:D,3,0),VLOOKUP(I20409,'DE-PARA'!C:D,2,0)),"NÃO ENCONTRADO")</f>
        <v>Pessoal</v>
      </c>
      <c r="L20409" s="50" t="str">
        <f>VLOOKUP(K20409,'Base -Receita-Despesa'!$B:$AS,1,FALSE)</f>
        <v>Pessoal</v>
      </c>
    </row>
    <row r="20410" spans="1:12" x14ac:dyDescent="0.3">
      <c r="A20410" s="82" t="str">
        <f t="shared" si="638"/>
        <v>2020</v>
      </c>
      <c r="B20410" s="263" t="s">
        <v>2228</v>
      </c>
      <c r="C20410" s="264" t="s">
        <v>138</v>
      </c>
      <c r="D20410" s="74" t="str">
        <f t="shared" si="637"/>
        <v>out/2020</v>
      </c>
      <c r="E20410" s="334">
        <v>44131</v>
      </c>
      <c r="F20410" s="285" t="s">
        <v>131</v>
      </c>
      <c r="G20410" s="285" t="s">
        <v>2229</v>
      </c>
      <c r="H20410" s="283" t="s">
        <v>4614</v>
      </c>
      <c r="I20410" s="268" t="s">
        <v>133</v>
      </c>
      <c r="J20410" s="278">
        <v>-1348.26</v>
      </c>
      <c r="K20410" s="83" t="str">
        <f>IFERROR(IFERROR(VLOOKUP(I20410,'DE-PARA'!B:D,3,0),VLOOKUP(I20410,'DE-PARA'!C:D,2,0)),"NÃO ENCONTRADO")</f>
        <v>Pessoal</v>
      </c>
      <c r="L20410" s="50" t="str">
        <f>VLOOKUP(K20410,'Base -Receita-Despesa'!$B:$AS,1,FALSE)</f>
        <v>Pessoal</v>
      </c>
    </row>
    <row r="20411" spans="1:12" x14ac:dyDescent="0.3">
      <c r="A20411" s="82" t="str">
        <f t="shared" si="638"/>
        <v>2020</v>
      </c>
      <c r="B20411" s="263" t="s">
        <v>2228</v>
      </c>
      <c r="C20411" s="264" t="s">
        <v>138</v>
      </c>
      <c r="D20411" s="74" t="str">
        <f t="shared" si="637"/>
        <v>out/2020</v>
      </c>
      <c r="E20411" s="334">
        <v>44131</v>
      </c>
      <c r="F20411" s="285" t="s">
        <v>131</v>
      </c>
      <c r="G20411" s="285" t="s">
        <v>2229</v>
      </c>
      <c r="H20411" s="283" t="s">
        <v>385</v>
      </c>
      <c r="I20411" s="268" t="s">
        <v>133</v>
      </c>
      <c r="J20411" s="278">
        <v>-4078.9</v>
      </c>
      <c r="K20411" s="83" t="str">
        <f>IFERROR(IFERROR(VLOOKUP(I20411,'DE-PARA'!B:D,3,0),VLOOKUP(I20411,'DE-PARA'!C:D,2,0)),"NÃO ENCONTRADO")</f>
        <v>Pessoal</v>
      </c>
      <c r="L20411" s="50" t="str">
        <f>VLOOKUP(K20411,'Base -Receita-Despesa'!$B:$AS,1,FALSE)</f>
        <v>Pessoal</v>
      </c>
    </row>
    <row r="20412" spans="1:12" x14ac:dyDescent="0.3">
      <c r="A20412" s="82" t="str">
        <f t="shared" si="638"/>
        <v>2020</v>
      </c>
      <c r="B20412" s="263" t="s">
        <v>2228</v>
      </c>
      <c r="C20412" s="264" t="s">
        <v>138</v>
      </c>
      <c r="D20412" s="74" t="str">
        <f t="shared" si="637"/>
        <v>out/2020</v>
      </c>
      <c r="E20412" s="334">
        <v>44131</v>
      </c>
      <c r="F20412" s="285" t="s">
        <v>1070</v>
      </c>
      <c r="G20412" s="285" t="s">
        <v>2229</v>
      </c>
      <c r="H20412" s="268" t="s">
        <v>1071</v>
      </c>
      <c r="I20412" s="268" t="s">
        <v>2237</v>
      </c>
      <c r="J20412" s="269">
        <v>34886.17</v>
      </c>
      <c r="K20412" s="83" t="str">
        <f>IFERROR(IFERROR(VLOOKUP(I20412,'DE-PARA'!B:D,3,0),VLOOKUP(I20412,'DE-PARA'!C:D,2,0)),"NÃO ENCONTRADO")</f>
        <v>Entrada Conta Aplicação (+)</v>
      </c>
      <c r="L20412" s="50" t="str">
        <f>VLOOKUP(K20412,'Base -Receita-Despesa'!$B:$AS,1,FALSE)</f>
        <v>ENTRADA CONTA APLICAÇÃO (+)</v>
      </c>
    </row>
    <row r="20413" spans="1:12" x14ac:dyDescent="0.3">
      <c r="A20413" s="82" t="str">
        <f t="shared" si="638"/>
        <v>2020</v>
      </c>
      <c r="B20413" s="263" t="s">
        <v>2240</v>
      </c>
      <c r="C20413" s="264" t="s">
        <v>138</v>
      </c>
      <c r="D20413" s="74" t="str">
        <f t="shared" si="637"/>
        <v>out/2020</v>
      </c>
      <c r="E20413" s="334">
        <v>44132</v>
      </c>
      <c r="F20413" s="285" t="s">
        <v>161</v>
      </c>
      <c r="G20413" s="285" t="s">
        <v>2229</v>
      </c>
      <c r="H20413" s="268" t="s">
        <v>161</v>
      </c>
      <c r="I20413" s="268" t="s">
        <v>2168</v>
      </c>
      <c r="J20413" s="269">
        <v>790466.21</v>
      </c>
      <c r="K20413" s="83" t="str">
        <f>IFERROR(IFERROR(VLOOKUP(I20413,'DE-PARA'!B:D,3,0),VLOOKUP(I20413,'DE-PARA'!C:D,2,0)),"NÃO ENCONTRADO")</f>
        <v>Repasses Contrato de Gestão</v>
      </c>
      <c r="L20413" s="50" t="str">
        <f>VLOOKUP(K20413,'Base -Receita-Despesa'!$B:$AS,1,FALSE)</f>
        <v>Repasses Contrato de Gestão</v>
      </c>
    </row>
    <row r="20414" spans="1:12" x14ac:dyDescent="0.3">
      <c r="A20414" s="82" t="str">
        <f t="shared" si="638"/>
        <v>2020</v>
      </c>
      <c r="B20414" s="263" t="s">
        <v>2240</v>
      </c>
      <c r="C20414" s="264" t="s">
        <v>138</v>
      </c>
      <c r="D20414" s="74" t="str">
        <f t="shared" si="637"/>
        <v>out/2020</v>
      </c>
      <c r="E20414" s="334">
        <v>44132</v>
      </c>
      <c r="F20414" s="285" t="s">
        <v>5127</v>
      </c>
      <c r="G20414" s="285" t="s">
        <v>2229</v>
      </c>
      <c r="H20414" s="268" t="s">
        <v>2251</v>
      </c>
      <c r="I20414" s="268" t="s">
        <v>126</v>
      </c>
      <c r="J20414" s="284">
        <v>-500000</v>
      </c>
      <c r="K20414" s="83" t="str">
        <f>IFERROR(IFERROR(VLOOKUP(I20414,'DE-PARA'!B:D,3,0),VLOOKUP(I20414,'DE-PARA'!C:D,2,0)),"NÃO ENCONTRADO")</f>
        <v>TEV – Transferências Entre Contas (Entradas)</v>
      </c>
      <c r="L20414" s="50" t="str">
        <f>VLOOKUP(K20414,'Base -Receita-Despesa'!$B:$AS,1,FALSE)</f>
        <v>TEV – Transferências Entre Contas (Entradas)</v>
      </c>
    </row>
    <row r="20415" spans="1:12" x14ac:dyDescent="0.3">
      <c r="A20415" s="82" t="str">
        <f t="shared" si="638"/>
        <v>2020</v>
      </c>
      <c r="B20415" s="263" t="s">
        <v>2228</v>
      </c>
      <c r="C20415" s="264" t="s">
        <v>138</v>
      </c>
      <c r="D20415" s="74" t="str">
        <f t="shared" si="637"/>
        <v>out/2020</v>
      </c>
      <c r="E20415" s="334">
        <v>44132</v>
      </c>
      <c r="F20415" s="285" t="s">
        <v>5127</v>
      </c>
      <c r="G20415" s="285" t="s">
        <v>2229</v>
      </c>
      <c r="H20415" s="268" t="s">
        <v>2251</v>
      </c>
      <c r="I20415" s="268" t="s">
        <v>126</v>
      </c>
      <c r="J20415" s="278">
        <v>500000</v>
      </c>
      <c r="K20415" s="83" t="str">
        <f>IFERROR(IFERROR(VLOOKUP(I20415,'DE-PARA'!B:D,3,0),VLOOKUP(I20415,'DE-PARA'!C:D,2,0)),"NÃO ENCONTRADO")</f>
        <v>TEV – Transferências Entre Contas (Entradas)</v>
      </c>
      <c r="L20415" s="50" t="str">
        <f>VLOOKUP(K20415,'Base -Receita-Despesa'!$B:$AS,1,FALSE)</f>
        <v>TEV – Transferências Entre Contas (Entradas)</v>
      </c>
    </row>
    <row r="20416" spans="1:12" x14ac:dyDescent="0.3">
      <c r="A20416" s="82" t="str">
        <f t="shared" si="638"/>
        <v>2020</v>
      </c>
      <c r="B20416" s="263" t="s">
        <v>2228</v>
      </c>
      <c r="C20416" s="264" t="s">
        <v>138</v>
      </c>
      <c r="D20416" s="74" t="str">
        <f t="shared" si="637"/>
        <v>out/2020</v>
      </c>
      <c r="E20416" s="334">
        <v>44132</v>
      </c>
      <c r="F20416" s="285">
        <v>2910234</v>
      </c>
      <c r="G20416" s="285" t="s">
        <v>2229</v>
      </c>
      <c r="H20416" s="268" t="s">
        <v>5175</v>
      </c>
      <c r="I20416" s="268" t="s">
        <v>145</v>
      </c>
      <c r="J20416" s="273">
        <v>-432.5</v>
      </c>
      <c r="K20416" s="83" t="str">
        <f>IFERROR(IFERROR(VLOOKUP(I20416,'DE-PARA'!B:D,3,0),VLOOKUP(I20416,'DE-PARA'!C:D,2,0)),"NÃO ENCONTRADO")</f>
        <v>Serviços</v>
      </c>
      <c r="L20416" s="50" t="str">
        <f>VLOOKUP(K20416,'Base -Receita-Despesa'!$B:$AS,1,FALSE)</f>
        <v>Serviços</v>
      </c>
    </row>
    <row r="20417" spans="1:12" x14ac:dyDescent="0.3">
      <c r="A20417" s="82" t="str">
        <f t="shared" si="638"/>
        <v>2020</v>
      </c>
      <c r="B20417" s="263" t="s">
        <v>2228</v>
      </c>
      <c r="C20417" s="264" t="s">
        <v>138</v>
      </c>
      <c r="D20417" s="74" t="str">
        <f t="shared" si="637"/>
        <v>out/2020</v>
      </c>
      <c r="E20417" s="334">
        <v>44132</v>
      </c>
      <c r="F20417" s="285">
        <v>17948</v>
      </c>
      <c r="G20417" s="285" t="s">
        <v>2229</v>
      </c>
      <c r="H20417" s="268" t="s">
        <v>5176</v>
      </c>
      <c r="I20417" s="268" t="s">
        <v>2189</v>
      </c>
      <c r="J20417" s="273">
        <v>-336.25</v>
      </c>
      <c r="K20417" s="83" t="str">
        <f>IFERROR(IFERROR(VLOOKUP(I20417,'DE-PARA'!B:D,3,0),VLOOKUP(I20417,'DE-PARA'!C:D,2,0)),"NÃO ENCONTRADO")</f>
        <v>Materiais</v>
      </c>
      <c r="L20417" s="50" t="str">
        <f>VLOOKUP(K20417,'Base -Receita-Despesa'!$B:$AS,1,FALSE)</f>
        <v>Materiais</v>
      </c>
    </row>
    <row r="20418" spans="1:12" x14ac:dyDescent="0.3">
      <c r="A20418" s="82" t="str">
        <f t="shared" si="638"/>
        <v>2020</v>
      </c>
      <c r="B20418" s="263" t="s">
        <v>2228</v>
      </c>
      <c r="C20418" s="264" t="s">
        <v>138</v>
      </c>
      <c r="D20418" s="74" t="str">
        <f t="shared" si="637"/>
        <v>out/2020</v>
      </c>
      <c r="E20418" s="334">
        <v>44132</v>
      </c>
      <c r="F20418" s="285">
        <v>1537</v>
      </c>
      <c r="G20418" s="285" t="s">
        <v>2229</v>
      </c>
      <c r="H20418" s="268" t="s">
        <v>2231</v>
      </c>
      <c r="I20418" s="268" t="s">
        <v>2185</v>
      </c>
      <c r="J20418" s="278">
        <v>-1070.8900000000001</v>
      </c>
      <c r="K20418" s="83" t="str">
        <f>IFERROR(IFERROR(VLOOKUP(I20418,'DE-PARA'!B:D,3,0),VLOOKUP(I20418,'DE-PARA'!C:D,2,0)),"NÃO ENCONTRADO")</f>
        <v>Materiais</v>
      </c>
      <c r="L20418" s="50" t="str">
        <f>VLOOKUP(K20418,'Base -Receita-Despesa'!$B:$AS,1,FALSE)</f>
        <v>Materiais</v>
      </c>
    </row>
    <row r="20419" spans="1:12" x14ac:dyDescent="0.3">
      <c r="A20419" s="82" t="str">
        <f t="shared" si="638"/>
        <v>2020</v>
      </c>
      <c r="B20419" s="263" t="s">
        <v>2228</v>
      </c>
      <c r="C20419" s="264" t="s">
        <v>138</v>
      </c>
      <c r="D20419" s="74" t="str">
        <f t="shared" si="637"/>
        <v>out/2020</v>
      </c>
      <c r="E20419" s="334">
        <v>44133</v>
      </c>
      <c r="F20419" s="285" t="s">
        <v>1267</v>
      </c>
      <c r="G20419" s="285" t="s">
        <v>2229</v>
      </c>
      <c r="H20419" s="268" t="s">
        <v>6008</v>
      </c>
      <c r="I20419" s="268" t="s">
        <v>160</v>
      </c>
      <c r="J20419" s="273">
        <v>641.76</v>
      </c>
      <c r="K20419" s="83" t="str">
        <f>IFERROR(IFERROR(VLOOKUP(I20419,'DE-PARA'!B:D,3,0),VLOOKUP(I20419,'DE-PARA'!C:D,2,0)),"NÃO ENCONTRADO")</f>
        <v>Outras Saídas</v>
      </c>
      <c r="L20419" s="50" t="str">
        <f>VLOOKUP(K20419,'Base -Receita-Despesa'!$B:$AS,1,FALSE)</f>
        <v>Outras Saídas</v>
      </c>
    </row>
    <row r="20420" spans="1:12" x14ac:dyDescent="0.3">
      <c r="A20420" s="82" t="str">
        <f t="shared" si="638"/>
        <v>2020</v>
      </c>
      <c r="B20420" s="263" t="s">
        <v>2228</v>
      </c>
      <c r="C20420" s="264" t="s">
        <v>138</v>
      </c>
      <c r="D20420" s="74" t="str">
        <f t="shared" ref="D20420:D20483" si="639">TEXT(E20420,"mmm/aaaa")</f>
        <v>out/2020</v>
      </c>
      <c r="E20420" s="334">
        <v>44133</v>
      </c>
      <c r="F20420" s="285" t="s">
        <v>5353</v>
      </c>
      <c r="G20420" s="285" t="s">
        <v>2229</v>
      </c>
      <c r="H20420" s="268" t="s">
        <v>6009</v>
      </c>
      <c r="I20420" s="268" t="s">
        <v>120</v>
      </c>
      <c r="J20420" s="273">
        <v>-299.7</v>
      </c>
      <c r="K20420" s="83" t="str">
        <f>IFERROR(IFERROR(VLOOKUP(I20420,'DE-PARA'!B:D,3,0),VLOOKUP(I20420,'DE-PARA'!C:D,2,0)),"NÃO ENCONTRADO")</f>
        <v>Serviços</v>
      </c>
      <c r="L20420" s="50" t="str">
        <f>VLOOKUP(K20420,'Base -Receita-Despesa'!$B:$AS,1,FALSE)</f>
        <v>Serviços</v>
      </c>
    </row>
    <row r="20421" spans="1:12" x14ac:dyDescent="0.3">
      <c r="A20421" s="82" t="str">
        <f t="shared" si="638"/>
        <v>2020</v>
      </c>
      <c r="B20421" s="263" t="s">
        <v>2228</v>
      </c>
      <c r="C20421" s="264" t="s">
        <v>138</v>
      </c>
      <c r="D20421" s="74" t="str">
        <f t="shared" si="639"/>
        <v>out/2020</v>
      </c>
      <c r="E20421" s="334">
        <v>44133</v>
      </c>
      <c r="F20421" s="285" t="s">
        <v>5353</v>
      </c>
      <c r="G20421" s="285" t="s">
        <v>2229</v>
      </c>
      <c r="H20421" s="268" t="s">
        <v>6009</v>
      </c>
      <c r="I20421" s="268" t="s">
        <v>562</v>
      </c>
      <c r="J20421" s="273">
        <v>-42.55</v>
      </c>
      <c r="K20421" s="83" t="str">
        <f>IFERROR(IFERROR(VLOOKUP(I20421,'DE-PARA'!B:D,3,0),VLOOKUP(I20421,'DE-PARA'!C:D,2,0)),"NÃO ENCONTRADO")</f>
        <v>Outras Saídas</v>
      </c>
      <c r="L20421" s="50" t="str">
        <f>VLOOKUP(K20421,'Base -Receita-Despesa'!$B:$AS,1,FALSE)</f>
        <v>Outras Saídas</v>
      </c>
    </row>
    <row r="20422" spans="1:12" x14ac:dyDescent="0.3">
      <c r="A20422" s="82" t="str">
        <f t="shared" si="638"/>
        <v>2020</v>
      </c>
      <c r="B20422" s="263" t="s">
        <v>2228</v>
      </c>
      <c r="C20422" s="264" t="s">
        <v>138</v>
      </c>
      <c r="D20422" s="74" t="str">
        <f t="shared" si="639"/>
        <v>out/2020</v>
      </c>
      <c r="E20422" s="334">
        <v>44133</v>
      </c>
      <c r="F20422" s="285">
        <v>3481</v>
      </c>
      <c r="G20422" s="285" t="s">
        <v>2229</v>
      </c>
      <c r="H20422" s="268" t="s">
        <v>6010</v>
      </c>
      <c r="I20422" s="268" t="s">
        <v>151</v>
      </c>
      <c r="J20422" s="273">
        <v>-286</v>
      </c>
      <c r="K20422" s="83" t="str">
        <f>IFERROR(IFERROR(VLOOKUP(I20422,'DE-PARA'!B:D,3,0),VLOOKUP(I20422,'DE-PARA'!C:D,2,0)),"NÃO ENCONTRADO")</f>
        <v>Concessionárias (água, luz e telefone)</v>
      </c>
      <c r="L20422" s="50" t="str">
        <f>VLOOKUP(K20422,'Base -Receita-Despesa'!$B:$AS,1,FALSE)</f>
        <v>Concessionárias (água, luz e telefone)</v>
      </c>
    </row>
    <row r="20423" spans="1:12" x14ac:dyDescent="0.3">
      <c r="A20423" s="82" t="str">
        <f t="shared" si="638"/>
        <v>2020</v>
      </c>
      <c r="B20423" s="263" t="s">
        <v>2228</v>
      </c>
      <c r="C20423" s="264" t="s">
        <v>138</v>
      </c>
      <c r="D20423" s="74" t="str">
        <f t="shared" si="639"/>
        <v>out/2020</v>
      </c>
      <c r="E20423" s="334">
        <v>44133</v>
      </c>
      <c r="F20423" s="285">
        <v>316364</v>
      </c>
      <c r="G20423" s="285" t="s">
        <v>2324</v>
      </c>
      <c r="H20423" s="268" t="s">
        <v>222</v>
      </c>
      <c r="I20423" s="268" t="s">
        <v>2182</v>
      </c>
      <c r="J20423" s="273">
        <v>-325.5</v>
      </c>
      <c r="K20423" s="83" t="str">
        <f>IFERROR(IFERROR(VLOOKUP(I20423,'DE-PARA'!B:D,3,0),VLOOKUP(I20423,'DE-PARA'!C:D,2,0)),"NÃO ENCONTRADO")</f>
        <v>Materiais</v>
      </c>
      <c r="L20423" s="50" t="str">
        <f>VLOOKUP(K20423,'Base -Receita-Despesa'!$B:$AS,1,FALSE)</f>
        <v>Materiais</v>
      </c>
    </row>
    <row r="20424" spans="1:12" x14ac:dyDescent="0.3">
      <c r="A20424" s="82" t="str">
        <f t="shared" si="638"/>
        <v>2020</v>
      </c>
      <c r="B20424" s="263" t="s">
        <v>2228</v>
      </c>
      <c r="C20424" s="264" t="s">
        <v>138</v>
      </c>
      <c r="D20424" s="74" t="str">
        <f t="shared" si="639"/>
        <v>out/2020</v>
      </c>
      <c r="E20424" s="334">
        <v>44133</v>
      </c>
      <c r="F20424" s="285">
        <v>409942</v>
      </c>
      <c r="G20424" s="285" t="s">
        <v>2229</v>
      </c>
      <c r="H20424" s="268" t="s">
        <v>4707</v>
      </c>
      <c r="I20424" s="268" t="s">
        <v>2190</v>
      </c>
      <c r="J20424" s="273">
        <v>-735</v>
      </c>
      <c r="K20424" s="83" t="str">
        <f>IFERROR(IFERROR(VLOOKUP(I20424,'DE-PARA'!B:D,3,0),VLOOKUP(I20424,'DE-PARA'!C:D,2,0)),"NÃO ENCONTRADO")</f>
        <v>Materiais</v>
      </c>
      <c r="L20424" s="50" t="str">
        <f>VLOOKUP(K20424,'Base -Receita-Despesa'!$B:$AS,1,FALSE)</f>
        <v>Materiais</v>
      </c>
    </row>
    <row r="20425" spans="1:12" x14ac:dyDescent="0.3">
      <c r="A20425" s="82" t="str">
        <f t="shared" si="638"/>
        <v>2020</v>
      </c>
      <c r="B20425" s="263" t="s">
        <v>2228</v>
      </c>
      <c r="C20425" s="264" t="s">
        <v>138</v>
      </c>
      <c r="D20425" s="74" t="str">
        <f t="shared" si="639"/>
        <v>out/2020</v>
      </c>
      <c r="E20425" s="334">
        <v>44133</v>
      </c>
      <c r="F20425" s="285">
        <v>108</v>
      </c>
      <c r="G20425" s="285" t="s">
        <v>2229</v>
      </c>
      <c r="H20425" s="268" t="s">
        <v>6009</v>
      </c>
      <c r="I20425" s="268" t="s">
        <v>120</v>
      </c>
      <c r="J20425" s="278">
        <v>-18751.490000000002</v>
      </c>
      <c r="K20425" s="83" t="str">
        <f>IFERROR(IFERROR(VLOOKUP(I20425,'DE-PARA'!B:D,3,0),VLOOKUP(I20425,'DE-PARA'!C:D,2,0)),"NÃO ENCONTRADO")</f>
        <v>Serviços</v>
      </c>
      <c r="L20425" s="50" t="str">
        <f>VLOOKUP(K20425,'Base -Receita-Despesa'!$B:$AS,1,FALSE)</f>
        <v>Serviços</v>
      </c>
    </row>
    <row r="20426" spans="1:12" x14ac:dyDescent="0.3">
      <c r="A20426" s="82" t="str">
        <f t="shared" si="638"/>
        <v>2020</v>
      </c>
      <c r="B20426" s="263" t="s">
        <v>2228</v>
      </c>
      <c r="C20426" s="264" t="s">
        <v>138</v>
      </c>
      <c r="D20426" s="74" t="str">
        <f t="shared" si="639"/>
        <v>out/2020</v>
      </c>
      <c r="E20426" s="334">
        <v>44133</v>
      </c>
      <c r="F20426" s="285">
        <v>166</v>
      </c>
      <c r="G20426" s="285" t="s">
        <v>2229</v>
      </c>
      <c r="H20426" s="268" t="s">
        <v>6009</v>
      </c>
      <c r="I20426" s="268" t="s">
        <v>120</v>
      </c>
      <c r="J20426" s="278">
        <v>-1670.79</v>
      </c>
      <c r="K20426" s="83" t="str">
        <f>IFERROR(IFERROR(VLOOKUP(I20426,'DE-PARA'!B:D,3,0),VLOOKUP(I20426,'DE-PARA'!C:D,2,0)),"NÃO ENCONTRADO")</f>
        <v>Serviços</v>
      </c>
      <c r="L20426" s="50" t="str">
        <f>VLOOKUP(K20426,'Base -Receita-Despesa'!$B:$AS,1,FALSE)</f>
        <v>Serviços</v>
      </c>
    </row>
    <row r="20427" spans="1:12" x14ac:dyDescent="0.3">
      <c r="A20427" s="82" t="str">
        <f t="shared" si="638"/>
        <v>2020</v>
      </c>
      <c r="B20427" s="263" t="s">
        <v>2228</v>
      </c>
      <c r="C20427" s="264" t="s">
        <v>138</v>
      </c>
      <c r="D20427" s="74" t="str">
        <f t="shared" si="639"/>
        <v>out/2020</v>
      </c>
      <c r="E20427" s="334">
        <v>44133</v>
      </c>
      <c r="F20427" s="285" t="s">
        <v>6011</v>
      </c>
      <c r="G20427" s="285" t="s">
        <v>2229</v>
      </c>
      <c r="H20427" s="268" t="s">
        <v>5896</v>
      </c>
      <c r="I20427" s="268" t="s">
        <v>188</v>
      </c>
      <c r="J20427" s="273">
        <v>-950</v>
      </c>
      <c r="K20427" s="83" t="str">
        <f>IFERROR(IFERROR(VLOOKUP(I20427,'DE-PARA'!B:D,3,0),VLOOKUP(I20427,'DE-PARA'!C:D,2,0)),"NÃO ENCONTRADO")</f>
        <v>Serviços</v>
      </c>
      <c r="L20427" s="50" t="str">
        <f>VLOOKUP(K20427,'Base -Receita-Despesa'!$B:$AS,1,FALSE)</f>
        <v>Serviços</v>
      </c>
    </row>
    <row r="20428" spans="1:12" x14ac:dyDescent="0.3">
      <c r="A20428" s="82" t="str">
        <f t="shared" si="638"/>
        <v>2020</v>
      </c>
      <c r="B20428" s="263" t="s">
        <v>2228</v>
      </c>
      <c r="C20428" s="264" t="s">
        <v>138</v>
      </c>
      <c r="D20428" s="74" t="str">
        <f t="shared" si="639"/>
        <v>out/2020</v>
      </c>
      <c r="E20428" s="334">
        <v>44133</v>
      </c>
      <c r="F20428" s="285" t="s">
        <v>6012</v>
      </c>
      <c r="G20428" s="285" t="s">
        <v>2229</v>
      </c>
      <c r="H20428" s="268" t="s">
        <v>5896</v>
      </c>
      <c r="I20428" s="268" t="s">
        <v>188</v>
      </c>
      <c r="J20428" s="278">
        <v>-1300</v>
      </c>
      <c r="K20428" s="83" t="str">
        <f>IFERROR(IFERROR(VLOOKUP(I20428,'DE-PARA'!B:D,3,0),VLOOKUP(I20428,'DE-PARA'!C:D,2,0)),"NÃO ENCONTRADO")</f>
        <v>Serviços</v>
      </c>
      <c r="L20428" s="50" t="str">
        <f>VLOOKUP(K20428,'Base -Receita-Despesa'!$B:$AS,1,FALSE)</f>
        <v>Serviços</v>
      </c>
    </row>
    <row r="20429" spans="1:12" x14ac:dyDescent="0.3">
      <c r="A20429" s="82" t="str">
        <f t="shared" si="638"/>
        <v>2020</v>
      </c>
      <c r="B20429" s="263" t="s">
        <v>2228</v>
      </c>
      <c r="C20429" s="264" t="s">
        <v>138</v>
      </c>
      <c r="D20429" s="74" t="str">
        <f t="shared" si="639"/>
        <v>out/2020</v>
      </c>
      <c r="E20429" s="334">
        <v>44133</v>
      </c>
      <c r="F20429" s="285" t="s">
        <v>6013</v>
      </c>
      <c r="G20429" s="285" t="s">
        <v>2229</v>
      </c>
      <c r="H20429" s="268" t="s">
        <v>5896</v>
      </c>
      <c r="I20429" s="268" t="s">
        <v>188</v>
      </c>
      <c r="J20429" s="278">
        <v>-1600</v>
      </c>
      <c r="K20429" s="83" t="str">
        <f>IFERROR(IFERROR(VLOOKUP(I20429,'DE-PARA'!B:D,3,0),VLOOKUP(I20429,'DE-PARA'!C:D,2,0)),"NÃO ENCONTRADO")</f>
        <v>Serviços</v>
      </c>
      <c r="L20429" s="50" t="str">
        <f>VLOOKUP(K20429,'Base -Receita-Despesa'!$B:$AS,1,FALSE)</f>
        <v>Serviços</v>
      </c>
    </row>
    <row r="20430" spans="1:12" x14ac:dyDescent="0.3">
      <c r="A20430" s="82" t="str">
        <f t="shared" si="638"/>
        <v>2020</v>
      </c>
      <c r="B20430" s="263" t="s">
        <v>2228</v>
      </c>
      <c r="C20430" s="264" t="s">
        <v>138</v>
      </c>
      <c r="D20430" s="74" t="str">
        <f t="shared" si="639"/>
        <v>out/2020</v>
      </c>
      <c r="E20430" s="334">
        <v>44133</v>
      </c>
      <c r="F20430" s="285">
        <v>8264</v>
      </c>
      <c r="G20430" s="285" t="s">
        <v>2229</v>
      </c>
      <c r="H20430" s="268" t="s">
        <v>5931</v>
      </c>
      <c r="I20430" s="268" t="s">
        <v>2207</v>
      </c>
      <c r="J20430" s="278">
        <v>-3500</v>
      </c>
      <c r="K20430" s="83" t="str">
        <f>IFERROR(IFERROR(VLOOKUP(I20430,'DE-PARA'!B:D,3,0),VLOOKUP(I20430,'DE-PARA'!C:D,2,0)),"NÃO ENCONTRADO")</f>
        <v>Serviços</v>
      </c>
      <c r="L20430" s="50" t="str">
        <f>VLOOKUP(K20430,'Base -Receita-Despesa'!$B:$AS,1,FALSE)</f>
        <v>Serviços</v>
      </c>
    </row>
    <row r="20431" spans="1:12" x14ac:dyDescent="0.3">
      <c r="A20431" s="82" t="str">
        <f t="shared" si="638"/>
        <v>2020</v>
      </c>
      <c r="B20431" s="263" t="s">
        <v>2228</v>
      </c>
      <c r="C20431" s="264" t="s">
        <v>138</v>
      </c>
      <c r="D20431" s="74" t="str">
        <f t="shared" si="639"/>
        <v>out/2020</v>
      </c>
      <c r="E20431" s="334">
        <v>44133</v>
      </c>
      <c r="F20431" s="285">
        <v>922</v>
      </c>
      <c r="G20431" s="285" t="s">
        <v>2229</v>
      </c>
      <c r="H20431" s="268" t="s">
        <v>5647</v>
      </c>
      <c r="I20431" s="268" t="s">
        <v>157</v>
      </c>
      <c r="J20431" s="278">
        <v>-1860</v>
      </c>
      <c r="K20431" s="83" t="str">
        <f>IFERROR(IFERROR(VLOOKUP(I20431,'DE-PARA'!B:D,3,0),VLOOKUP(I20431,'DE-PARA'!C:D,2,0)),"NÃO ENCONTRADO")</f>
        <v>Materiais</v>
      </c>
      <c r="L20431" s="50" t="str">
        <f>VLOOKUP(K20431,'Base -Receita-Despesa'!$B:$AS,1,FALSE)</f>
        <v>Materiais</v>
      </c>
    </row>
    <row r="20432" spans="1:12" x14ac:dyDescent="0.3">
      <c r="A20432" s="82" t="str">
        <f t="shared" si="638"/>
        <v>2020</v>
      </c>
      <c r="B20432" s="263" t="s">
        <v>2228</v>
      </c>
      <c r="C20432" s="264" t="s">
        <v>138</v>
      </c>
      <c r="D20432" s="74" t="str">
        <f t="shared" si="639"/>
        <v>out/2020</v>
      </c>
      <c r="E20432" s="334">
        <v>44133</v>
      </c>
      <c r="F20432" s="285">
        <v>5576</v>
      </c>
      <c r="G20432" s="285" t="s">
        <v>2229</v>
      </c>
      <c r="H20432" s="268" t="s">
        <v>4441</v>
      </c>
      <c r="I20432" s="268" t="s">
        <v>2182</v>
      </c>
      <c r="J20432" s="273">
        <v>-37.200000000000003</v>
      </c>
      <c r="K20432" s="83" t="str">
        <f>IFERROR(IFERROR(VLOOKUP(I20432,'DE-PARA'!B:D,3,0),VLOOKUP(I20432,'DE-PARA'!C:D,2,0)),"NÃO ENCONTRADO")</f>
        <v>Materiais</v>
      </c>
      <c r="L20432" s="50" t="str">
        <f>VLOOKUP(K20432,'Base -Receita-Despesa'!$B:$AS,1,FALSE)</f>
        <v>Materiais</v>
      </c>
    </row>
    <row r="20433" spans="1:12" x14ac:dyDescent="0.3">
      <c r="A20433" s="82" t="str">
        <f t="shared" si="638"/>
        <v>2020</v>
      </c>
      <c r="B20433" s="263" t="s">
        <v>2228</v>
      </c>
      <c r="C20433" s="264" t="s">
        <v>138</v>
      </c>
      <c r="D20433" s="74" t="str">
        <f t="shared" si="639"/>
        <v>out/2020</v>
      </c>
      <c r="E20433" s="334">
        <v>44133</v>
      </c>
      <c r="F20433" s="285">
        <v>21545</v>
      </c>
      <c r="G20433" s="285" t="s">
        <v>2229</v>
      </c>
      <c r="H20433" s="268" t="s">
        <v>4876</v>
      </c>
      <c r="I20433" s="268" t="s">
        <v>2204</v>
      </c>
      <c r="J20433" s="278">
        <v>-4331.38</v>
      </c>
      <c r="K20433" s="83" t="str">
        <f>IFERROR(IFERROR(VLOOKUP(I20433,'DE-PARA'!B:D,3,0),VLOOKUP(I20433,'DE-PARA'!C:D,2,0)),"NÃO ENCONTRADO")</f>
        <v>Serviços</v>
      </c>
      <c r="L20433" s="50" t="str">
        <f>VLOOKUP(K20433,'Base -Receita-Despesa'!$B:$AS,1,FALSE)</f>
        <v>Serviços</v>
      </c>
    </row>
    <row r="20434" spans="1:12" x14ac:dyDescent="0.3">
      <c r="A20434" s="82" t="str">
        <f t="shared" si="638"/>
        <v>2020</v>
      </c>
      <c r="B20434" s="263" t="s">
        <v>2228</v>
      </c>
      <c r="C20434" s="264" t="s">
        <v>138</v>
      </c>
      <c r="D20434" s="74" t="str">
        <f t="shared" si="639"/>
        <v>out/2020</v>
      </c>
      <c r="E20434" s="334">
        <v>44133</v>
      </c>
      <c r="F20434" s="285" t="s">
        <v>1261</v>
      </c>
      <c r="G20434" s="285" t="s">
        <v>2229</v>
      </c>
      <c r="H20434" s="268" t="s">
        <v>879</v>
      </c>
      <c r="I20434" s="268" t="s">
        <v>135</v>
      </c>
      <c r="J20434" s="273">
        <v>-10</v>
      </c>
      <c r="K20434" s="83" t="str">
        <f>IFERROR(IFERROR(VLOOKUP(I20434,'DE-PARA'!B:D,3,0),VLOOKUP(I20434,'DE-PARA'!C:D,2,0)),"NÃO ENCONTRADO")</f>
        <v>Outras Saídas</v>
      </c>
      <c r="L20434" s="50" t="str">
        <f>VLOOKUP(K20434,'Base -Receita-Despesa'!$B:$AS,1,FALSE)</f>
        <v>Outras Saídas</v>
      </c>
    </row>
    <row r="20435" spans="1:12" x14ac:dyDescent="0.3">
      <c r="A20435" s="82" t="str">
        <f t="shared" si="638"/>
        <v>2020</v>
      </c>
      <c r="B20435" s="263" t="s">
        <v>2228</v>
      </c>
      <c r="C20435" s="264" t="s">
        <v>138</v>
      </c>
      <c r="D20435" s="74" t="str">
        <f t="shared" si="639"/>
        <v>out/2020</v>
      </c>
      <c r="E20435" s="334">
        <v>44133</v>
      </c>
      <c r="F20435" s="285" t="s">
        <v>1261</v>
      </c>
      <c r="G20435" s="285" t="s">
        <v>2229</v>
      </c>
      <c r="H20435" s="268" t="s">
        <v>879</v>
      </c>
      <c r="I20435" s="268" t="s">
        <v>135</v>
      </c>
      <c r="J20435" s="273">
        <v>-10</v>
      </c>
      <c r="K20435" s="83" t="str">
        <f>IFERROR(IFERROR(VLOOKUP(I20435,'DE-PARA'!B:D,3,0),VLOOKUP(I20435,'DE-PARA'!C:D,2,0)),"NÃO ENCONTRADO")</f>
        <v>Outras Saídas</v>
      </c>
      <c r="L20435" s="50" t="str">
        <f>VLOOKUP(K20435,'Base -Receita-Despesa'!$B:$AS,1,FALSE)</f>
        <v>Outras Saídas</v>
      </c>
    </row>
    <row r="20436" spans="1:12" x14ac:dyDescent="0.3">
      <c r="A20436" s="82" t="str">
        <f t="shared" si="638"/>
        <v>2020</v>
      </c>
      <c r="B20436" s="263" t="s">
        <v>2228</v>
      </c>
      <c r="C20436" s="264" t="s">
        <v>138</v>
      </c>
      <c r="D20436" s="74" t="str">
        <f t="shared" si="639"/>
        <v>out/2020</v>
      </c>
      <c r="E20436" s="334">
        <v>44133</v>
      </c>
      <c r="F20436" s="285" t="s">
        <v>1261</v>
      </c>
      <c r="G20436" s="285" t="s">
        <v>2229</v>
      </c>
      <c r="H20436" s="268" t="s">
        <v>879</v>
      </c>
      <c r="I20436" s="268" t="s">
        <v>135</v>
      </c>
      <c r="J20436" s="273">
        <v>-10</v>
      </c>
      <c r="K20436" s="83" t="str">
        <f>IFERROR(IFERROR(VLOOKUP(I20436,'DE-PARA'!B:D,3,0),VLOOKUP(I20436,'DE-PARA'!C:D,2,0)),"NÃO ENCONTRADO")</f>
        <v>Outras Saídas</v>
      </c>
      <c r="L20436" s="50" t="str">
        <f>VLOOKUP(K20436,'Base -Receita-Despesa'!$B:$AS,1,FALSE)</f>
        <v>Outras Saídas</v>
      </c>
    </row>
    <row r="20437" spans="1:12" x14ac:dyDescent="0.3">
      <c r="A20437" s="82" t="str">
        <f t="shared" si="638"/>
        <v>2020</v>
      </c>
      <c r="B20437" s="263" t="s">
        <v>2228</v>
      </c>
      <c r="C20437" s="264" t="s">
        <v>138</v>
      </c>
      <c r="D20437" s="74" t="str">
        <f t="shared" si="639"/>
        <v>out/2020</v>
      </c>
      <c r="E20437" s="334">
        <v>44133</v>
      </c>
      <c r="F20437" s="285" t="s">
        <v>1261</v>
      </c>
      <c r="G20437" s="285" t="s">
        <v>2229</v>
      </c>
      <c r="H20437" s="268" t="s">
        <v>879</v>
      </c>
      <c r="I20437" s="268" t="s">
        <v>135</v>
      </c>
      <c r="J20437" s="273">
        <v>-10</v>
      </c>
      <c r="K20437" s="83" t="str">
        <f>IFERROR(IFERROR(VLOOKUP(I20437,'DE-PARA'!B:D,3,0),VLOOKUP(I20437,'DE-PARA'!C:D,2,0)),"NÃO ENCONTRADO")</f>
        <v>Outras Saídas</v>
      </c>
      <c r="L20437" s="50" t="str">
        <f>VLOOKUP(K20437,'Base -Receita-Despesa'!$B:$AS,1,FALSE)</f>
        <v>Outras Saídas</v>
      </c>
    </row>
    <row r="20438" spans="1:12" x14ac:dyDescent="0.3">
      <c r="A20438" s="82" t="str">
        <f t="shared" si="638"/>
        <v>2020</v>
      </c>
      <c r="B20438" s="263" t="s">
        <v>2228</v>
      </c>
      <c r="C20438" s="264" t="s">
        <v>138</v>
      </c>
      <c r="D20438" s="74" t="str">
        <f t="shared" si="639"/>
        <v>out/2020</v>
      </c>
      <c r="E20438" s="334">
        <v>44133</v>
      </c>
      <c r="F20438" s="285" t="s">
        <v>1261</v>
      </c>
      <c r="G20438" s="285" t="s">
        <v>2229</v>
      </c>
      <c r="H20438" s="268" t="s">
        <v>879</v>
      </c>
      <c r="I20438" s="268" t="s">
        <v>135</v>
      </c>
      <c r="J20438" s="273">
        <v>-10</v>
      </c>
      <c r="K20438" s="83" t="str">
        <f>IFERROR(IFERROR(VLOOKUP(I20438,'DE-PARA'!B:D,3,0),VLOOKUP(I20438,'DE-PARA'!C:D,2,0)),"NÃO ENCONTRADO")</f>
        <v>Outras Saídas</v>
      </c>
      <c r="L20438" s="50" t="str">
        <f>VLOOKUP(K20438,'Base -Receita-Despesa'!$B:$AS,1,FALSE)</f>
        <v>Outras Saídas</v>
      </c>
    </row>
    <row r="20439" spans="1:12" x14ac:dyDescent="0.3">
      <c r="A20439" s="82" t="str">
        <f t="shared" si="638"/>
        <v>2020</v>
      </c>
      <c r="B20439" s="263" t="s">
        <v>2228</v>
      </c>
      <c r="C20439" s="264" t="s">
        <v>138</v>
      </c>
      <c r="D20439" s="74" t="str">
        <f t="shared" si="639"/>
        <v>out/2020</v>
      </c>
      <c r="E20439" s="334">
        <v>44133</v>
      </c>
      <c r="F20439" s="285" t="s">
        <v>1261</v>
      </c>
      <c r="G20439" s="285" t="s">
        <v>2229</v>
      </c>
      <c r="H20439" s="268" t="s">
        <v>879</v>
      </c>
      <c r="I20439" s="268" t="s">
        <v>135</v>
      </c>
      <c r="J20439" s="273">
        <v>-10</v>
      </c>
      <c r="K20439" s="83" t="str">
        <f>IFERROR(IFERROR(VLOOKUP(I20439,'DE-PARA'!B:D,3,0),VLOOKUP(I20439,'DE-PARA'!C:D,2,0)),"NÃO ENCONTRADO")</f>
        <v>Outras Saídas</v>
      </c>
      <c r="L20439" s="50" t="str">
        <f>VLOOKUP(K20439,'Base -Receita-Despesa'!$B:$AS,1,FALSE)</f>
        <v>Outras Saídas</v>
      </c>
    </row>
    <row r="20440" spans="1:12" x14ac:dyDescent="0.3">
      <c r="A20440" s="82" t="str">
        <f t="shared" si="638"/>
        <v>2020</v>
      </c>
      <c r="B20440" s="263" t="s">
        <v>2228</v>
      </c>
      <c r="C20440" s="264" t="s">
        <v>138</v>
      </c>
      <c r="D20440" s="74" t="str">
        <f t="shared" si="639"/>
        <v>out/2020</v>
      </c>
      <c r="E20440" s="334">
        <v>44133</v>
      </c>
      <c r="F20440" s="285" t="s">
        <v>1261</v>
      </c>
      <c r="G20440" s="285" t="s">
        <v>2229</v>
      </c>
      <c r="H20440" s="268" t="s">
        <v>262</v>
      </c>
      <c r="I20440" s="268" t="s">
        <v>135</v>
      </c>
      <c r="J20440" s="273">
        <v>-15.99</v>
      </c>
      <c r="K20440" s="83" t="str">
        <f>IFERROR(IFERROR(VLOOKUP(I20440,'DE-PARA'!B:D,3,0),VLOOKUP(I20440,'DE-PARA'!C:D,2,0)),"NÃO ENCONTRADO")</f>
        <v>Outras Saídas</v>
      </c>
      <c r="L20440" s="50" t="str">
        <f>VLOOKUP(K20440,'Base -Receita-Despesa'!$B:$AS,1,FALSE)</f>
        <v>Outras Saídas</v>
      </c>
    </row>
    <row r="20441" spans="1:12" x14ac:dyDescent="0.3">
      <c r="A20441" s="82" t="str">
        <f t="shared" si="638"/>
        <v>2020</v>
      </c>
      <c r="B20441" s="263" t="s">
        <v>2228</v>
      </c>
      <c r="C20441" s="264" t="s">
        <v>138</v>
      </c>
      <c r="D20441" s="74" t="str">
        <f t="shared" si="639"/>
        <v>out/2020</v>
      </c>
      <c r="E20441" s="334">
        <v>44134</v>
      </c>
      <c r="F20441" s="285" t="s">
        <v>5181</v>
      </c>
      <c r="G20441" s="285" t="s">
        <v>2229</v>
      </c>
      <c r="H20441" s="268" t="s">
        <v>6014</v>
      </c>
      <c r="I20441" s="268" t="s">
        <v>2171</v>
      </c>
      <c r="J20441" s="278">
        <v>2583.37</v>
      </c>
      <c r="K20441" s="83" t="str">
        <f>IFERROR(IFERROR(VLOOKUP(I20441,'DE-PARA'!B:D,3,0),VLOOKUP(I20441,'DE-PARA'!C:D,2,0)),"NÃO ENCONTRADO")</f>
        <v>Rendimentos sobre Aplicações Financeiras</v>
      </c>
      <c r="L20441" s="50" t="str">
        <f>VLOOKUP(K20441,'Base -Receita-Despesa'!$B:$AS,1,FALSE)</f>
        <v>Rendimentos sobre Aplicações Financeiras</v>
      </c>
    </row>
    <row r="20442" spans="1:12" x14ac:dyDescent="0.3">
      <c r="A20442" s="82" t="str">
        <f t="shared" si="638"/>
        <v>2020</v>
      </c>
      <c r="B20442" s="263" t="s">
        <v>2240</v>
      </c>
      <c r="C20442" s="264" t="s">
        <v>138</v>
      </c>
      <c r="D20442" s="74" t="str">
        <f t="shared" si="639"/>
        <v>out/2020</v>
      </c>
      <c r="E20442" s="334">
        <v>44134</v>
      </c>
      <c r="F20442" s="285" t="s">
        <v>5181</v>
      </c>
      <c r="G20442" s="285" t="s">
        <v>2229</v>
      </c>
      <c r="H20442" s="268" t="s">
        <v>6014</v>
      </c>
      <c r="I20442" s="268" t="s">
        <v>2171</v>
      </c>
      <c r="J20442" s="284">
        <v>5200.92</v>
      </c>
      <c r="K20442" s="83" t="str">
        <f>IFERROR(IFERROR(VLOOKUP(I20442,'DE-PARA'!B:D,3,0),VLOOKUP(I20442,'DE-PARA'!C:D,2,0)),"NÃO ENCONTRADO")</f>
        <v>Rendimentos sobre Aplicações Financeiras</v>
      </c>
      <c r="L20442" s="50" t="str">
        <f>VLOOKUP(K20442,'Base -Receita-Despesa'!$B:$AS,1,FALSE)</f>
        <v>Rendimentos sobre Aplicações Financeiras</v>
      </c>
    </row>
    <row r="20443" spans="1:12" x14ac:dyDescent="0.3">
      <c r="A20443" s="82" t="str">
        <f t="shared" si="638"/>
        <v>2020</v>
      </c>
      <c r="B20443" s="263" t="s">
        <v>2240</v>
      </c>
      <c r="C20443" s="264" t="s">
        <v>138</v>
      </c>
      <c r="D20443" s="74" t="str">
        <f t="shared" si="639"/>
        <v>nov/2020</v>
      </c>
      <c r="E20443" s="334">
        <v>44138</v>
      </c>
      <c r="F20443" s="285" t="s">
        <v>5127</v>
      </c>
      <c r="G20443" s="285" t="s">
        <v>2229</v>
      </c>
      <c r="H20443" s="268" t="s">
        <v>2251</v>
      </c>
      <c r="I20443" s="268" t="s">
        <v>126</v>
      </c>
      <c r="J20443" s="278">
        <v>-500000</v>
      </c>
      <c r="K20443" s="83" t="str">
        <f>IFERROR(IFERROR(VLOOKUP(I20443,'DE-PARA'!B:D,3,0),VLOOKUP(I20443,'DE-PARA'!C:D,2,0)),"NÃO ENCONTRADO")</f>
        <v>TEV – Transferências Entre Contas (Entradas)</v>
      </c>
      <c r="L20443" s="50" t="str">
        <f>VLOOKUP(K20443,'Base -Receita-Despesa'!$B:$AS,1,FALSE)</f>
        <v>TEV – Transferências Entre Contas (Entradas)</v>
      </c>
    </row>
    <row r="20444" spans="1:12" x14ac:dyDescent="0.3">
      <c r="A20444" s="82" t="str">
        <f t="shared" si="638"/>
        <v>2020</v>
      </c>
      <c r="B20444" s="263" t="s">
        <v>2228</v>
      </c>
      <c r="C20444" s="264" t="s">
        <v>138</v>
      </c>
      <c r="D20444" s="74" t="str">
        <f t="shared" si="639"/>
        <v>nov/2020</v>
      </c>
      <c r="E20444" s="334">
        <v>44138</v>
      </c>
      <c r="F20444" s="285" t="s">
        <v>5127</v>
      </c>
      <c r="G20444" s="285" t="s">
        <v>2229</v>
      </c>
      <c r="H20444" s="268" t="s">
        <v>2251</v>
      </c>
      <c r="I20444" s="268" t="s">
        <v>126</v>
      </c>
      <c r="J20444" s="278">
        <v>500000</v>
      </c>
      <c r="K20444" s="83" t="str">
        <f>IFERROR(IFERROR(VLOOKUP(I20444,'DE-PARA'!B:D,3,0),VLOOKUP(I20444,'DE-PARA'!C:D,2,0)),"NÃO ENCONTRADO")</f>
        <v>TEV – Transferências Entre Contas (Entradas)</v>
      </c>
      <c r="L20444" s="50" t="str">
        <f>VLOOKUP(K20444,'Base -Receita-Despesa'!$B:$AS,1,FALSE)</f>
        <v>TEV – Transferências Entre Contas (Entradas)</v>
      </c>
    </row>
    <row r="20445" spans="1:12" x14ac:dyDescent="0.3">
      <c r="A20445" s="82" t="str">
        <f t="shared" si="638"/>
        <v>2020</v>
      </c>
      <c r="B20445" s="263" t="s">
        <v>2228</v>
      </c>
      <c r="C20445" s="264" t="s">
        <v>138</v>
      </c>
      <c r="D20445" s="74" t="str">
        <f t="shared" si="639"/>
        <v>nov/2020</v>
      </c>
      <c r="E20445" s="334">
        <v>44138</v>
      </c>
      <c r="F20445" s="285">
        <v>15496</v>
      </c>
      <c r="G20445" s="285" t="s">
        <v>2229</v>
      </c>
      <c r="H20445" s="268" t="s">
        <v>2890</v>
      </c>
      <c r="I20445" s="268" t="s">
        <v>2183</v>
      </c>
      <c r="J20445" s="278">
        <v>-1505</v>
      </c>
      <c r="K20445" s="83" t="str">
        <f>IFERROR(IFERROR(VLOOKUP(I20445,'DE-PARA'!B:D,3,0),VLOOKUP(I20445,'DE-PARA'!C:D,2,0)),"NÃO ENCONTRADO")</f>
        <v>Materiais</v>
      </c>
      <c r="L20445" s="50" t="str">
        <f>VLOOKUP(K20445,'Base -Receita-Despesa'!$B:$AS,1,FALSE)</f>
        <v>Materiais</v>
      </c>
    </row>
    <row r="20446" spans="1:12" x14ac:dyDescent="0.3">
      <c r="A20446" s="82" t="str">
        <f t="shared" si="638"/>
        <v>2020</v>
      </c>
      <c r="B20446" s="263" t="s">
        <v>2228</v>
      </c>
      <c r="C20446" s="264" t="s">
        <v>138</v>
      </c>
      <c r="D20446" s="74" t="str">
        <f t="shared" si="639"/>
        <v>nov/2020</v>
      </c>
      <c r="E20446" s="334">
        <v>44138</v>
      </c>
      <c r="F20446" s="285">
        <v>15498</v>
      </c>
      <c r="G20446" s="285" t="s">
        <v>2229</v>
      </c>
      <c r="H20446" s="268" t="s">
        <v>2890</v>
      </c>
      <c r="I20446" s="268" t="s">
        <v>2194</v>
      </c>
      <c r="J20446" s="273">
        <v>-650</v>
      </c>
      <c r="K20446" s="83" t="str">
        <f>IFERROR(IFERROR(VLOOKUP(I20446,'DE-PARA'!B:D,3,0),VLOOKUP(I20446,'DE-PARA'!C:D,2,0)),"NÃO ENCONTRADO")</f>
        <v>Materiais</v>
      </c>
      <c r="L20446" s="50" t="str">
        <f>VLOOKUP(K20446,'Base -Receita-Despesa'!$B:$AS,1,FALSE)</f>
        <v>Materiais</v>
      </c>
    </row>
    <row r="20447" spans="1:12" x14ac:dyDescent="0.3">
      <c r="A20447" s="82" t="str">
        <f t="shared" si="638"/>
        <v>2020</v>
      </c>
      <c r="B20447" s="263" t="s">
        <v>2228</v>
      </c>
      <c r="C20447" s="264" t="s">
        <v>138</v>
      </c>
      <c r="D20447" s="74" t="str">
        <f t="shared" si="639"/>
        <v>nov/2020</v>
      </c>
      <c r="E20447" s="334">
        <v>44138</v>
      </c>
      <c r="F20447" s="285">
        <v>1402</v>
      </c>
      <c r="G20447" s="285" t="s">
        <v>2229</v>
      </c>
      <c r="H20447" s="268" t="s">
        <v>5716</v>
      </c>
      <c r="I20447" s="268" t="s">
        <v>157</v>
      </c>
      <c r="J20447" s="273">
        <v>-57</v>
      </c>
      <c r="K20447" s="83" t="str">
        <f>IFERROR(IFERROR(VLOOKUP(I20447,'DE-PARA'!B:D,3,0),VLOOKUP(I20447,'DE-PARA'!C:D,2,0)),"NÃO ENCONTRADO")</f>
        <v>Materiais</v>
      </c>
      <c r="L20447" s="50" t="str">
        <f>VLOOKUP(K20447,'Base -Receita-Despesa'!$B:$AS,1,FALSE)</f>
        <v>Materiais</v>
      </c>
    </row>
    <row r="20448" spans="1:12" x14ac:dyDescent="0.3">
      <c r="A20448" s="82" t="str">
        <f t="shared" si="638"/>
        <v>2020</v>
      </c>
      <c r="B20448" s="263" t="s">
        <v>2228</v>
      </c>
      <c r="C20448" s="264" t="s">
        <v>138</v>
      </c>
      <c r="D20448" s="74" t="str">
        <f t="shared" si="639"/>
        <v>nov/2020</v>
      </c>
      <c r="E20448" s="334">
        <v>44138</v>
      </c>
      <c r="F20448" s="285">
        <v>1403</v>
      </c>
      <c r="G20448" s="285" t="s">
        <v>2229</v>
      </c>
      <c r="H20448" s="268" t="s">
        <v>5716</v>
      </c>
      <c r="I20448" s="268" t="s">
        <v>157</v>
      </c>
      <c r="J20448" s="278">
        <v>-3883.55</v>
      </c>
      <c r="K20448" s="83" t="str">
        <f>IFERROR(IFERROR(VLOOKUP(I20448,'DE-PARA'!B:D,3,0),VLOOKUP(I20448,'DE-PARA'!C:D,2,0)),"NÃO ENCONTRADO")</f>
        <v>Materiais</v>
      </c>
      <c r="L20448" s="50" t="str">
        <f>VLOOKUP(K20448,'Base -Receita-Despesa'!$B:$AS,1,FALSE)</f>
        <v>Materiais</v>
      </c>
    </row>
    <row r="20449" spans="1:12" x14ac:dyDescent="0.3">
      <c r="A20449" s="82" t="str">
        <f t="shared" si="638"/>
        <v>2020</v>
      </c>
      <c r="B20449" s="263" t="s">
        <v>2228</v>
      </c>
      <c r="C20449" s="264" t="s">
        <v>138</v>
      </c>
      <c r="D20449" s="74" t="str">
        <f t="shared" si="639"/>
        <v>nov/2020</v>
      </c>
      <c r="E20449" s="334">
        <v>44138</v>
      </c>
      <c r="F20449" s="285">
        <v>1400</v>
      </c>
      <c r="G20449" s="285" t="s">
        <v>2229</v>
      </c>
      <c r="H20449" s="268" t="s">
        <v>5716</v>
      </c>
      <c r="I20449" s="268" t="s">
        <v>157</v>
      </c>
      <c r="J20449" s="278">
        <v>-2382.5</v>
      </c>
      <c r="K20449" s="83" t="str">
        <f>IFERROR(IFERROR(VLOOKUP(I20449,'DE-PARA'!B:D,3,0),VLOOKUP(I20449,'DE-PARA'!C:D,2,0)),"NÃO ENCONTRADO")</f>
        <v>Materiais</v>
      </c>
      <c r="L20449" s="50" t="str">
        <f>VLOOKUP(K20449,'Base -Receita-Despesa'!$B:$AS,1,FALSE)</f>
        <v>Materiais</v>
      </c>
    </row>
    <row r="20450" spans="1:12" x14ac:dyDescent="0.3">
      <c r="A20450" s="82" t="str">
        <f t="shared" si="638"/>
        <v>2020</v>
      </c>
      <c r="B20450" s="263" t="s">
        <v>2228</v>
      </c>
      <c r="C20450" s="264" t="s">
        <v>138</v>
      </c>
      <c r="D20450" s="74" t="str">
        <f t="shared" si="639"/>
        <v>nov/2020</v>
      </c>
      <c r="E20450" s="334">
        <v>44138</v>
      </c>
      <c r="F20450" s="285">
        <v>1401</v>
      </c>
      <c r="G20450" s="285" t="s">
        <v>2229</v>
      </c>
      <c r="H20450" s="268" t="s">
        <v>5716</v>
      </c>
      <c r="I20450" s="268" t="s">
        <v>157</v>
      </c>
      <c r="J20450" s="278">
        <v>-1611.35</v>
      </c>
      <c r="K20450" s="83" t="str">
        <f>IFERROR(IFERROR(VLOOKUP(I20450,'DE-PARA'!B:D,3,0),VLOOKUP(I20450,'DE-PARA'!C:D,2,0)),"NÃO ENCONTRADO")</f>
        <v>Materiais</v>
      </c>
      <c r="L20450" s="50" t="str">
        <f>VLOOKUP(K20450,'Base -Receita-Despesa'!$B:$AS,1,FALSE)</f>
        <v>Materiais</v>
      </c>
    </row>
    <row r="20451" spans="1:12" x14ac:dyDescent="0.3">
      <c r="A20451" s="82" t="str">
        <f t="shared" si="638"/>
        <v>2020</v>
      </c>
      <c r="B20451" s="263" t="s">
        <v>2228</v>
      </c>
      <c r="C20451" s="264" t="s">
        <v>138</v>
      </c>
      <c r="D20451" s="74" t="str">
        <f t="shared" si="639"/>
        <v>nov/2020</v>
      </c>
      <c r="E20451" s="334">
        <v>44138</v>
      </c>
      <c r="F20451" s="285" t="s">
        <v>1267</v>
      </c>
      <c r="G20451" s="285" t="s">
        <v>2229</v>
      </c>
      <c r="H20451" s="268" t="s">
        <v>6015</v>
      </c>
      <c r="I20451" s="268" t="s">
        <v>160</v>
      </c>
      <c r="J20451" s="278">
        <v>-3000</v>
      </c>
      <c r="K20451" s="83" t="str">
        <f>IFERROR(IFERROR(VLOOKUP(I20451,'DE-PARA'!B:D,3,0),VLOOKUP(I20451,'DE-PARA'!C:D,2,0)),"NÃO ENCONTRADO")</f>
        <v>Outras Saídas</v>
      </c>
      <c r="L20451" s="50" t="str">
        <f>VLOOKUP(K20451,'Base -Receita-Despesa'!$B:$AS,1,FALSE)</f>
        <v>Outras Saídas</v>
      </c>
    </row>
    <row r="20452" spans="1:12" x14ac:dyDescent="0.3">
      <c r="A20452" s="82" t="str">
        <f t="shared" si="638"/>
        <v>2020</v>
      </c>
      <c r="B20452" s="263" t="s">
        <v>2228</v>
      </c>
      <c r="C20452" s="264" t="s">
        <v>138</v>
      </c>
      <c r="D20452" s="74" t="str">
        <f t="shared" si="639"/>
        <v>nov/2020</v>
      </c>
      <c r="E20452" s="334">
        <v>44139</v>
      </c>
      <c r="F20452" s="285">
        <v>2441864</v>
      </c>
      <c r="G20452" s="285" t="s">
        <v>2229</v>
      </c>
      <c r="H20452" s="268" t="s">
        <v>5794</v>
      </c>
      <c r="I20452" s="268" t="s">
        <v>164</v>
      </c>
      <c r="J20452" s="273">
        <v>-44.42</v>
      </c>
      <c r="K20452" s="83" t="str">
        <f>IFERROR(IFERROR(VLOOKUP(I20452,'DE-PARA'!B:D,3,0),VLOOKUP(I20452,'DE-PARA'!C:D,2,0)),"NÃO ENCONTRADO")</f>
        <v>Concessionárias (água, luz e telefone)</v>
      </c>
      <c r="L20452" s="50" t="str">
        <f>VLOOKUP(K20452,'Base -Receita-Despesa'!$B:$AS,1,FALSE)</f>
        <v>Concessionárias (água, luz e telefone)</v>
      </c>
    </row>
    <row r="20453" spans="1:12" x14ac:dyDescent="0.3">
      <c r="A20453" s="82" t="str">
        <f t="shared" si="638"/>
        <v>2020</v>
      </c>
      <c r="B20453" s="263" t="s">
        <v>2228</v>
      </c>
      <c r="C20453" s="264" t="s">
        <v>138</v>
      </c>
      <c r="D20453" s="74" t="str">
        <f t="shared" si="639"/>
        <v>nov/2020</v>
      </c>
      <c r="E20453" s="334">
        <v>44139</v>
      </c>
      <c r="F20453" s="285">
        <v>130792</v>
      </c>
      <c r="G20453" s="285" t="s">
        <v>2229</v>
      </c>
      <c r="H20453" s="268" t="s">
        <v>5140</v>
      </c>
      <c r="I20453" s="268" t="s">
        <v>2192</v>
      </c>
      <c r="J20453" s="278">
        <v>-4741.38</v>
      </c>
      <c r="K20453" s="83" t="str">
        <f>IFERROR(IFERROR(VLOOKUP(I20453,'DE-PARA'!B:D,3,0),VLOOKUP(I20453,'DE-PARA'!C:D,2,0)),"NÃO ENCONTRADO")</f>
        <v>Materiais</v>
      </c>
      <c r="L20453" s="50" t="str">
        <f>VLOOKUP(K20453,'Base -Receita-Despesa'!$B:$AS,1,FALSE)</f>
        <v>Materiais</v>
      </c>
    </row>
    <row r="20454" spans="1:12" x14ac:dyDescent="0.3">
      <c r="A20454" s="82" t="str">
        <f t="shared" si="638"/>
        <v>2020</v>
      </c>
      <c r="B20454" s="263" t="s">
        <v>2228</v>
      </c>
      <c r="C20454" s="264" t="s">
        <v>138</v>
      </c>
      <c r="D20454" s="74" t="str">
        <f t="shared" si="639"/>
        <v>nov/2020</v>
      </c>
      <c r="E20454" s="334">
        <v>44139</v>
      </c>
      <c r="F20454" s="285">
        <v>133875</v>
      </c>
      <c r="G20454" s="285" t="s">
        <v>2229</v>
      </c>
      <c r="H20454" s="268" t="s">
        <v>528</v>
      </c>
      <c r="I20454" s="268" t="s">
        <v>2181</v>
      </c>
      <c r="J20454" s="278">
        <v>-2500</v>
      </c>
      <c r="K20454" s="83" t="str">
        <f>IFERROR(IFERROR(VLOOKUP(I20454,'DE-PARA'!B:D,3,0),VLOOKUP(I20454,'DE-PARA'!C:D,2,0)),"NÃO ENCONTRADO")</f>
        <v>Materiais</v>
      </c>
      <c r="L20454" s="50" t="str">
        <f>VLOOKUP(K20454,'Base -Receita-Despesa'!$B:$AS,1,FALSE)</f>
        <v>Materiais</v>
      </c>
    </row>
    <row r="20455" spans="1:12" x14ac:dyDescent="0.3">
      <c r="A20455" s="82" t="str">
        <f t="shared" si="638"/>
        <v>2020</v>
      </c>
      <c r="B20455" s="263" t="s">
        <v>2228</v>
      </c>
      <c r="C20455" s="264" t="s">
        <v>138</v>
      </c>
      <c r="D20455" s="74" t="str">
        <f t="shared" si="639"/>
        <v>nov/2020</v>
      </c>
      <c r="E20455" s="334">
        <v>44139</v>
      </c>
      <c r="F20455" s="285">
        <v>1680</v>
      </c>
      <c r="G20455" s="285" t="s">
        <v>2229</v>
      </c>
      <c r="H20455" s="268" t="s">
        <v>6016</v>
      </c>
      <c r="I20455" s="268" t="s">
        <v>179</v>
      </c>
      <c r="J20455" s="278">
        <v>-2450</v>
      </c>
      <c r="K20455" s="83" t="str">
        <f>IFERROR(IFERROR(VLOOKUP(I20455,'DE-PARA'!B:D,3,0),VLOOKUP(I20455,'DE-PARA'!C:D,2,0)),"NÃO ENCONTRADO")</f>
        <v>Serviços</v>
      </c>
      <c r="L20455" s="50" t="str">
        <f>VLOOKUP(K20455,'Base -Receita-Despesa'!$B:$AS,1,FALSE)</f>
        <v>Serviços</v>
      </c>
    </row>
    <row r="20456" spans="1:12" x14ac:dyDescent="0.3">
      <c r="A20456" s="82" t="str">
        <f t="shared" si="638"/>
        <v>2020</v>
      </c>
      <c r="B20456" s="263" t="s">
        <v>2228</v>
      </c>
      <c r="C20456" s="264" t="s">
        <v>138</v>
      </c>
      <c r="D20456" s="74" t="str">
        <f t="shared" si="639"/>
        <v>nov/2020</v>
      </c>
      <c r="E20456" s="334">
        <v>44139</v>
      </c>
      <c r="F20456" s="285">
        <v>45237</v>
      </c>
      <c r="G20456" s="285" t="s">
        <v>2229</v>
      </c>
      <c r="H20456" s="268" t="s">
        <v>5868</v>
      </c>
      <c r="I20456" s="268" t="s">
        <v>2186</v>
      </c>
      <c r="J20456" s="278">
        <v>-1161</v>
      </c>
      <c r="K20456" s="83" t="str">
        <f>IFERROR(IFERROR(VLOOKUP(I20456,'DE-PARA'!B:D,3,0),VLOOKUP(I20456,'DE-PARA'!C:D,2,0)),"NÃO ENCONTRADO")</f>
        <v>Materiais</v>
      </c>
      <c r="L20456" s="50" t="str">
        <f>VLOOKUP(K20456,'Base -Receita-Despesa'!$B:$AS,1,FALSE)</f>
        <v>Materiais</v>
      </c>
    </row>
    <row r="20457" spans="1:12" x14ac:dyDescent="0.3">
      <c r="A20457" s="82" t="str">
        <f t="shared" si="638"/>
        <v>2020</v>
      </c>
      <c r="B20457" s="263" t="s">
        <v>2228</v>
      </c>
      <c r="C20457" s="264" t="s">
        <v>138</v>
      </c>
      <c r="D20457" s="74" t="str">
        <f t="shared" si="639"/>
        <v>nov/2020</v>
      </c>
      <c r="E20457" s="334">
        <v>44139</v>
      </c>
      <c r="F20457" s="285">
        <v>13</v>
      </c>
      <c r="G20457" s="285" t="s">
        <v>2229</v>
      </c>
      <c r="H20457" s="268" t="s">
        <v>5293</v>
      </c>
      <c r="I20457" s="268" t="s">
        <v>2177</v>
      </c>
      <c r="J20457" s="278">
        <v>-14000</v>
      </c>
      <c r="K20457" s="83" t="str">
        <f>IFERROR(IFERROR(VLOOKUP(I20457,'DE-PARA'!B:D,3,0),VLOOKUP(I20457,'DE-PARA'!C:D,2,0)),"NÃO ENCONTRADO")</f>
        <v>Pessoal</v>
      </c>
      <c r="L20457" s="50" t="str">
        <f>VLOOKUP(K20457,'Base -Receita-Despesa'!$B:$AS,1,FALSE)</f>
        <v>Pessoal</v>
      </c>
    </row>
    <row r="20458" spans="1:12" x14ac:dyDescent="0.3">
      <c r="A20458" s="82" t="str">
        <f t="shared" ref="A20458:A20521" si="640">IF(K20458="NÃO ENCONTRADO",0,RIGHT(D20458,4))</f>
        <v>2020</v>
      </c>
      <c r="B20458" s="263" t="s">
        <v>2228</v>
      </c>
      <c r="C20458" s="264" t="s">
        <v>138</v>
      </c>
      <c r="D20458" s="74" t="str">
        <f t="shared" si="639"/>
        <v>nov/2020</v>
      </c>
      <c r="E20458" s="334">
        <v>44139</v>
      </c>
      <c r="F20458" s="285" t="s">
        <v>139</v>
      </c>
      <c r="G20458" s="285" t="s">
        <v>2229</v>
      </c>
      <c r="H20458" s="268" t="s">
        <v>542</v>
      </c>
      <c r="I20458" s="268" t="s">
        <v>141</v>
      </c>
      <c r="J20458" s="278">
        <v>-5244.79</v>
      </c>
      <c r="K20458" s="83" t="str">
        <f>IFERROR(IFERROR(VLOOKUP(I20458,'DE-PARA'!B:D,3,0),VLOOKUP(I20458,'DE-PARA'!C:D,2,0)),"NÃO ENCONTRADO")</f>
        <v>Pessoal</v>
      </c>
      <c r="L20458" s="50" t="str">
        <f>VLOOKUP(K20458,'Base -Receita-Despesa'!$B:$AS,1,FALSE)</f>
        <v>Pessoal</v>
      </c>
    </row>
    <row r="20459" spans="1:12" x14ac:dyDescent="0.3">
      <c r="A20459" s="82" t="str">
        <f t="shared" si="640"/>
        <v>2020</v>
      </c>
      <c r="B20459" s="263" t="s">
        <v>2228</v>
      </c>
      <c r="C20459" s="264" t="s">
        <v>138</v>
      </c>
      <c r="D20459" s="74" t="str">
        <f t="shared" si="639"/>
        <v>nov/2020</v>
      </c>
      <c r="E20459" s="334">
        <v>44139</v>
      </c>
      <c r="F20459" s="285" t="s">
        <v>4619</v>
      </c>
      <c r="G20459" s="285" t="s">
        <v>2229</v>
      </c>
      <c r="H20459" s="268" t="s">
        <v>5875</v>
      </c>
      <c r="I20459" s="268" t="s">
        <v>2170</v>
      </c>
      <c r="J20459" s="278">
        <v>-72679.05</v>
      </c>
      <c r="K20459" s="83" t="str">
        <f>IFERROR(IFERROR(VLOOKUP(I20459,'DE-PARA'!B:D,3,0),VLOOKUP(I20459,'DE-PARA'!C:D,2,0)),"NÃO ENCONTRADO")</f>
        <v>Reembolso de Rateios(-)</v>
      </c>
      <c r="L20459" s="50" t="str">
        <f>VLOOKUP(K20459,'Base -Receita-Despesa'!$B:$AS,1,FALSE)</f>
        <v>Reembolso de Rateios(-)</v>
      </c>
    </row>
    <row r="20460" spans="1:12" x14ac:dyDescent="0.3">
      <c r="A20460" s="82" t="str">
        <f t="shared" si="640"/>
        <v>2020</v>
      </c>
      <c r="B20460" s="263" t="s">
        <v>2228</v>
      </c>
      <c r="C20460" s="264" t="s">
        <v>138</v>
      </c>
      <c r="D20460" s="74" t="str">
        <f t="shared" si="639"/>
        <v>nov/2020</v>
      </c>
      <c r="E20460" s="334">
        <v>44139</v>
      </c>
      <c r="F20460" s="285" t="s">
        <v>139</v>
      </c>
      <c r="G20460" s="285" t="s">
        <v>2229</v>
      </c>
      <c r="H20460" s="268" t="s">
        <v>6017</v>
      </c>
      <c r="I20460" s="268" t="s">
        <v>141</v>
      </c>
      <c r="J20460" s="278">
        <v>-325615.5</v>
      </c>
      <c r="K20460" s="83" t="str">
        <f>IFERROR(IFERROR(VLOOKUP(I20460,'DE-PARA'!B:D,3,0),VLOOKUP(I20460,'DE-PARA'!C:D,2,0)),"NÃO ENCONTRADO")</f>
        <v>Pessoal</v>
      </c>
      <c r="L20460" s="50" t="str">
        <f>VLOOKUP(K20460,'Base -Receita-Despesa'!$B:$AS,1,FALSE)</f>
        <v>Pessoal</v>
      </c>
    </row>
    <row r="20461" spans="1:12" x14ac:dyDescent="0.3">
      <c r="A20461" s="82" t="str">
        <f t="shared" si="640"/>
        <v>2020</v>
      </c>
      <c r="B20461" s="263" t="s">
        <v>2228</v>
      </c>
      <c r="C20461" s="264" t="s">
        <v>138</v>
      </c>
      <c r="D20461" s="74" t="str">
        <f t="shared" si="639"/>
        <v>nov/2020</v>
      </c>
      <c r="E20461" s="334">
        <v>44140</v>
      </c>
      <c r="F20461" s="285" t="s">
        <v>4619</v>
      </c>
      <c r="G20461" s="285" t="s">
        <v>2229</v>
      </c>
      <c r="H20461" s="268" t="s">
        <v>5875</v>
      </c>
      <c r="I20461" s="268" t="s">
        <v>2170</v>
      </c>
      <c r="J20461" s="273">
        <v>268.48</v>
      </c>
      <c r="K20461" s="83" t="str">
        <f>IFERROR(IFERROR(VLOOKUP(I20461,'DE-PARA'!B:D,3,0),VLOOKUP(I20461,'DE-PARA'!C:D,2,0)),"NÃO ENCONTRADO")</f>
        <v>Reembolso de Rateios(-)</v>
      </c>
      <c r="L20461" s="50" t="str">
        <f>VLOOKUP(K20461,'Base -Receita-Despesa'!$B:$AS,1,FALSE)</f>
        <v>Reembolso de Rateios(-)</v>
      </c>
    </row>
    <row r="20462" spans="1:12" x14ac:dyDescent="0.3">
      <c r="A20462" s="82" t="str">
        <f t="shared" si="640"/>
        <v>2020</v>
      </c>
      <c r="B20462" s="263" t="s">
        <v>2228</v>
      </c>
      <c r="C20462" s="264" t="s">
        <v>138</v>
      </c>
      <c r="D20462" s="74" t="str">
        <f t="shared" si="639"/>
        <v>nov/2020</v>
      </c>
      <c r="E20462" s="334">
        <v>44140</v>
      </c>
      <c r="F20462" s="285">
        <v>554056</v>
      </c>
      <c r="G20462" s="285" t="s">
        <v>2229</v>
      </c>
      <c r="H20462" s="268" t="s">
        <v>257</v>
      </c>
      <c r="I20462" s="268" t="s">
        <v>120</v>
      </c>
      <c r="J20462" s="273">
        <v>-989.6</v>
      </c>
      <c r="K20462" s="83" t="str">
        <f>IFERROR(IFERROR(VLOOKUP(I20462,'DE-PARA'!B:D,3,0),VLOOKUP(I20462,'DE-PARA'!C:D,2,0)),"NÃO ENCONTRADO")</f>
        <v>Serviços</v>
      </c>
      <c r="L20462" s="50" t="str">
        <f>VLOOKUP(K20462,'Base -Receita-Despesa'!$B:$AS,1,FALSE)</f>
        <v>Serviços</v>
      </c>
    </row>
    <row r="20463" spans="1:12" x14ac:dyDescent="0.3">
      <c r="A20463" s="82" t="str">
        <f t="shared" si="640"/>
        <v>2020</v>
      </c>
      <c r="B20463" s="263" t="s">
        <v>2228</v>
      </c>
      <c r="C20463" s="264" t="s">
        <v>138</v>
      </c>
      <c r="D20463" s="74" t="str">
        <f t="shared" si="639"/>
        <v>nov/2020</v>
      </c>
      <c r="E20463" s="334">
        <v>44140</v>
      </c>
      <c r="F20463" s="285">
        <v>1557</v>
      </c>
      <c r="G20463" s="285" t="s">
        <v>2229</v>
      </c>
      <c r="H20463" s="268" t="s">
        <v>2231</v>
      </c>
      <c r="I20463" s="268" t="s">
        <v>2185</v>
      </c>
      <c r="J20463" s="278">
        <v>-1792.5</v>
      </c>
      <c r="K20463" s="83" t="str">
        <f>IFERROR(IFERROR(VLOOKUP(I20463,'DE-PARA'!B:D,3,0),VLOOKUP(I20463,'DE-PARA'!C:D,2,0)),"NÃO ENCONTRADO")</f>
        <v>Materiais</v>
      </c>
      <c r="L20463" s="50" t="str">
        <f>VLOOKUP(K20463,'Base -Receita-Despesa'!$B:$AS,1,FALSE)</f>
        <v>Materiais</v>
      </c>
    </row>
    <row r="20464" spans="1:12" x14ac:dyDescent="0.3">
      <c r="A20464" s="82" t="str">
        <f t="shared" si="640"/>
        <v>2020</v>
      </c>
      <c r="B20464" s="263" t="s">
        <v>2228</v>
      </c>
      <c r="C20464" s="264" t="s">
        <v>138</v>
      </c>
      <c r="D20464" s="74" t="str">
        <f t="shared" si="639"/>
        <v>nov/2020</v>
      </c>
      <c r="E20464" s="334">
        <v>44140</v>
      </c>
      <c r="F20464" s="285">
        <v>98</v>
      </c>
      <c r="G20464" s="285" t="s">
        <v>2229</v>
      </c>
      <c r="H20464" s="268" t="s">
        <v>5115</v>
      </c>
      <c r="I20464" s="268" t="s">
        <v>118</v>
      </c>
      <c r="J20464" s="278">
        <v>-118402.28</v>
      </c>
      <c r="K20464" s="83" t="str">
        <f>IFERROR(IFERROR(VLOOKUP(I20464,'DE-PARA'!B:D,3,0),VLOOKUP(I20464,'DE-PARA'!C:D,2,0)),"NÃO ENCONTRADO")</f>
        <v>Serviços</v>
      </c>
      <c r="L20464" s="50" t="str">
        <f>VLOOKUP(K20464,'Base -Receita-Despesa'!$B:$AS,1,FALSE)</f>
        <v>Serviços</v>
      </c>
    </row>
    <row r="20465" spans="1:12" x14ac:dyDescent="0.3">
      <c r="A20465" s="82" t="str">
        <f t="shared" si="640"/>
        <v>2020</v>
      </c>
      <c r="B20465" s="263" t="s">
        <v>2228</v>
      </c>
      <c r="C20465" s="264" t="s">
        <v>138</v>
      </c>
      <c r="D20465" s="74" t="str">
        <f t="shared" si="639"/>
        <v>nov/2020</v>
      </c>
      <c r="E20465" s="334">
        <v>44140</v>
      </c>
      <c r="F20465" s="285" t="s">
        <v>139</v>
      </c>
      <c r="G20465" s="285" t="s">
        <v>2229</v>
      </c>
      <c r="H20465" s="268" t="s">
        <v>5385</v>
      </c>
      <c r="I20465" s="268" t="s">
        <v>141</v>
      </c>
      <c r="J20465" s="278">
        <v>-1437.72</v>
      </c>
      <c r="K20465" s="83" t="str">
        <f>IFERROR(IFERROR(VLOOKUP(I20465,'DE-PARA'!B:D,3,0),VLOOKUP(I20465,'DE-PARA'!C:D,2,0)),"NÃO ENCONTRADO")</f>
        <v>Pessoal</v>
      </c>
      <c r="L20465" s="50" t="str">
        <f>VLOOKUP(K20465,'Base -Receita-Despesa'!$B:$AS,1,FALSE)</f>
        <v>Pessoal</v>
      </c>
    </row>
    <row r="20466" spans="1:12" x14ac:dyDescent="0.3">
      <c r="A20466" s="82" t="str">
        <f t="shared" si="640"/>
        <v>2020</v>
      </c>
      <c r="B20466" s="263" t="s">
        <v>2228</v>
      </c>
      <c r="C20466" s="264" t="s">
        <v>138</v>
      </c>
      <c r="D20466" s="74" t="str">
        <f t="shared" si="639"/>
        <v>nov/2020</v>
      </c>
      <c r="E20466" s="334">
        <v>44140</v>
      </c>
      <c r="F20466" s="285">
        <v>5597</v>
      </c>
      <c r="G20466" s="285" t="s">
        <v>2229</v>
      </c>
      <c r="H20466" s="268" t="s">
        <v>4441</v>
      </c>
      <c r="I20466" s="268" t="s">
        <v>2186</v>
      </c>
      <c r="J20466" s="278">
        <v>-3400</v>
      </c>
      <c r="K20466" s="83" t="str">
        <f>IFERROR(IFERROR(VLOOKUP(I20466,'DE-PARA'!B:D,3,0),VLOOKUP(I20466,'DE-PARA'!C:D,2,0)),"NÃO ENCONTRADO")</f>
        <v>Materiais</v>
      </c>
      <c r="L20466" s="50" t="str">
        <f>VLOOKUP(K20466,'Base -Receita-Despesa'!$B:$AS,1,FALSE)</f>
        <v>Materiais</v>
      </c>
    </row>
    <row r="20467" spans="1:12" x14ac:dyDescent="0.3">
      <c r="A20467" s="82" t="str">
        <f t="shared" si="640"/>
        <v>2020</v>
      </c>
      <c r="B20467" s="263" t="s">
        <v>2228</v>
      </c>
      <c r="C20467" s="264" t="s">
        <v>138</v>
      </c>
      <c r="D20467" s="74" t="str">
        <f t="shared" si="639"/>
        <v>nov/2020</v>
      </c>
      <c r="E20467" s="334">
        <v>44140</v>
      </c>
      <c r="F20467" s="285" t="s">
        <v>6018</v>
      </c>
      <c r="G20467" s="285" t="s">
        <v>2229</v>
      </c>
      <c r="H20467" s="268" t="s">
        <v>6019</v>
      </c>
      <c r="I20467" s="268" t="s">
        <v>176</v>
      </c>
      <c r="J20467" s="278">
        <v>-1168.3900000000001</v>
      </c>
      <c r="K20467" s="83" t="str">
        <f>IFERROR(IFERROR(VLOOKUP(I20467,'DE-PARA'!B:D,3,0),VLOOKUP(I20467,'DE-PARA'!C:D,2,0)),"NÃO ENCONTRADO")</f>
        <v>Pessoal</v>
      </c>
      <c r="L20467" s="50" t="str">
        <f>VLOOKUP(K20467,'Base -Receita-Despesa'!$B:$AS,1,FALSE)</f>
        <v>Pessoal</v>
      </c>
    </row>
    <row r="20468" spans="1:12" x14ac:dyDescent="0.3">
      <c r="A20468" s="82" t="str">
        <f t="shared" si="640"/>
        <v>2020</v>
      </c>
      <c r="B20468" s="263" t="s">
        <v>2228</v>
      </c>
      <c r="C20468" s="264" t="s">
        <v>138</v>
      </c>
      <c r="D20468" s="74" t="str">
        <f t="shared" si="639"/>
        <v>nov/2020</v>
      </c>
      <c r="E20468" s="334">
        <v>44140</v>
      </c>
      <c r="F20468" s="285" t="s">
        <v>6020</v>
      </c>
      <c r="G20468" s="285" t="s">
        <v>2229</v>
      </c>
      <c r="H20468" s="268" t="s">
        <v>6021</v>
      </c>
      <c r="I20468" s="268" t="s">
        <v>176</v>
      </c>
      <c r="J20468" s="278">
        <v>-3121.39</v>
      </c>
      <c r="K20468" s="83" t="str">
        <f>IFERROR(IFERROR(VLOOKUP(I20468,'DE-PARA'!B:D,3,0),VLOOKUP(I20468,'DE-PARA'!C:D,2,0)),"NÃO ENCONTRADO")</f>
        <v>Pessoal</v>
      </c>
      <c r="L20468" s="50" t="str">
        <f>VLOOKUP(K20468,'Base -Receita-Despesa'!$B:$AS,1,FALSE)</f>
        <v>Pessoal</v>
      </c>
    </row>
    <row r="20469" spans="1:12" x14ac:dyDescent="0.3">
      <c r="A20469" s="82" t="str">
        <f t="shared" si="640"/>
        <v>2020</v>
      </c>
      <c r="B20469" s="263" t="s">
        <v>2228</v>
      </c>
      <c r="C20469" s="264" t="s">
        <v>138</v>
      </c>
      <c r="D20469" s="74" t="str">
        <f t="shared" si="639"/>
        <v>nov/2020</v>
      </c>
      <c r="E20469" s="334">
        <v>44140</v>
      </c>
      <c r="F20469" s="285" t="s">
        <v>6022</v>
      </c>
      <c r="G20469" s="285" t="s">
        <v>2229</v>
      </c>
      <c r="H20469" s="268" t="s">
        <v>5952</v>
      </c>
      <c r="I20469" s="268" t="s">
        <v>176</v>
      </c>
      <c r="J20469" s="278">
        <v>-7329.71</v>
      </c>
      <c r="K20469" s="83" t="str">
        <f>IFERROR(IFERROR(VLOOKUP(I20469,'DE-PARA'!B:D,3,0),VLOOKUP(I20469,'DE-PARA'!C:D,2,0)),"NÃO ENCONTRADO")</f>
        <v>Pessoal</v>
      </c>
      <c r="L20469" s="50" t="str">
        <f>VLOOKUP(K20469,'Base -Receita-Despesa'!$B:$AS,1,FALSE)</f>
        <v>Pessoal</v>
      </c>
    </row>
    <row r="20470" spans="1:12" x14ac:dyDescent="0.3">
      <c r="A20470" s="82" t="str">
        <f t="shared" si="640"/>
        <v>2020</v>
      </c>
      <c r="B20470" s="263" t="s">
        <v>2228</v>
      </c>
      <c r="C20470" s="264" t="s">
        <v>138</v>
      </c>
      <c r="D20470" s="74" t="str">
        <f t="shared" si="639"/>
        <v>nov/2020</v>
      </c>
      <c r="E20470" s="334">
        <v>44140</v>
      </c>
      <c r="F20470" s="285" t="s">
        <v>6023</v>
      </c>
      <c r="G20470" s="285" t="s">
        <v>2229</v>
      </c>
      <c r="H20470" s="268" t="s">
        <v>6024</v>
      </c>
      <c r="I20470" s="268" t="s">
        <v>176</v>
      </c>
      <c r="J20470" s="273">
        <v>-512.51</v>
      </c>
      <c r="K20470" s="83" t="str">
        <f>IFERROR(IFERROR(VLOOKUP(I20470,'DE-PARA'!B:D,3,0),VLOOKUP(I20470,'DE-PARA'!C:D,2,0)),"NÃO ENCONTRADO")</f>
        <v>Pessoal</v>
      </c>
      <c r="L20470" s="50" t="str">
        <f>VLOOKUP(K20470,'Base -Receita-Despesa'!$B:$AS,1,FALSE)</f>
        <v>Pessoal</v>
      </c>
    </row>
    <row r="20471" spans="1:12" x14ac:dyDescent="0.3">
      <c r="A20471" s="82" t="str">
        <f t="shared" si="640"/>
        <v>2020</v>
      </c>
      <c r="B20471" s="263" t="s">
        <v>2228</v>
      </c>
      <c r="C20471" s="264" t="s">
        <v>138</v>
      </c>
      <c r="D20471" s="74" t="str">
        <f t="shared" si="639"/>
        <v>nov/2020</v>
      </c>
      <c r="E20471" s="334">
        <v>44140</v>
      </c>
      <c r="F20471" s="285" t="s">
        <v>6025</v>
      </c>
      <c r="G20471" s="285" t="s">
        <v>2229</v>
      </c>
      <c r="H20471" s="268" t="s">
        <v>6026</v>
      </c>
      <c r="I20471" s="268" t="s">
        <v>176</v>
      </c>
      <c r="J20471" s="278">
        <v>-7329.71</v>
      </c>
      <c r="K20471" s="83" t="str">
        <f>IFERROR(IFERROR(VLOOKUP(I20471,'DE-PARA'!B:D,3,0),VLOOKUP(I20471,'DE-PARA'!C:D,2,0)),"NÃO ENCONTRADO")</f>
        <v>Pessoal</v>
      </c>
      <c r="L20471" s="50" t="str">
        <f>VLOOKUP(K20471,'Base -Receita-Despesa'!$B:$AS,1,FALSE)</f>
        <v>Pessoal</v>
      </c>
    </row>
    <row r="20472" spans="1:12" x14ac:dyDescent="0.3">
      <c r="A20472" s="82" t="str">
        <f t="shared" si="640"/>
        <v>2020</v>
      </c>
      <c r="B20472" s="263" t="s">
        <v>2228</v>
      </c>
      <c r="C20472" s="264" t="s">
        <v>138</v>
      </c>
      <c r="D20472" s="74" t="str">
        <f t="shared" si="639"/>
        <v>nov/2020</v>
      </c>
      <c r="E20472" s="334">
        <v>44140</v>
      </c>
      <c r="F20472" s="285" t="s">
        <v>6027</v>
      </c>
      <c r="G20472" s="285" t="s">
        <v>2229</v>
      </c>
      <c r="H20472" s="268" t="s">
        <v>4461</v>
      </c>
      <c r="I20472" s="268" t="s">
        <v>176</v>
      </c>
      <c r="J20472" s="273">
        <v>-481.86</v>
      </c>
      <c r="K20472" s="83" t="str">
        <f>IFERROR(IFERROR(VLOOKUP(I20472,'DE-PARA'!B:D,3,0),VLOOKUP(I20472,'DE-PARA'!C:D,2,0)),"NÃO ENCONTRADO")</f>
        <v>Pessoal</v>
      </c>
      <c r="L20472" s="50" t="str">
        <f>VLOOKUP(K20472,'Base -Receita-Despesa'!$B:$AS,1,FALSE)</f>
        <v>Pessoal</v>
      </c>
    </row>
    <row r="20473" spans="1:12" x14ac:dyDescent="0.3">
      <c r="A20473" s="82" t="str">
        <f t="shared" si="640"/>
        <v>2020</v>
      </c>
      <c r="B20473" s="263" t="s">
        <v>2228</v>
      </c>
      <c r="C20473" s="264" t="s">
        <v>138</v>
      </c>
      <c r="D20473" s="74" t="str">
        <f t="shared" si="639"/>
        <v>nov/2020</v>
      </c>
      <c r="E20473" s="334">
        <v>44140</v>
      </c>
      <c r="F20473" s="285">
        <v>85</v>
      </c>
      <c r="G20473" s="285" t="s">
        <v>2229</v>
      </c>
      <c r="H20473" s="268" t="s">
        <v>5869</v>
      </c>
      <c r="I20473" s="268" t="s">
        <v>2177</v>
      </c>
      <c r="J20473" s="278">
        <v>-20000</v>
      </c>
      <c r="K20473" s="83" t="str">
        <f>IFERROR(IFERROR(VLOOKUP(I20473,'DE-PARA'!B:D,3,0),VLOOKUP(I20473,'DE-PARA'!C:D,2,0)),"NÃO ENCONTRADO")</f>
        <v>Pessoal</v>
      </c>
      <c r="L20473" s="50" t="str">
        <f>VLOOKUP(K20473,'Base -Receita-Despesa'!$B:$AS,1,FALSE)</f>
        <v>Pessoal</v>
      </c>
    </row>
    <row r="20474" spans="1:12" x14ac:dyDescent="0.3">
      <c r="A20474" s="82" t="str">
        <f t="shared" si="640"/>
        <v>2020</v>
      </c>
      <c r="B20474" s="263" t="s">
        <v>2228</v>
      </c>
      <c r="C20474" s="264" t="s">
        <v>138</v>
      </c>
      <c r="D20474" s="74" t="str">
        <f t="shared" si="639"/>
        <v>nov/2020</v>
      </c>
      <c r="E20474" s="334">
        <v>44140</v>
      </c>
      <c r="F20474" s="285" t="s">
        <v>1261</v>
      </c>
      <c r="G20474" s="285" t="s">
        <v>2229</v>
      </c>
      <c r="H20474" s="268" t="s">
        <v>879</v>
      </c>
      <c r="I20474" s="268" t="s">
        <v>135</v>
      </c>
      <c r="J20474" s="273">
        <v>-10</v>
      </c>
      <c r="K20474" s="83" t="str">
        <f>IFERROR(IFERROR(VLOOKUP(I20474,'DE-PARA'!B:D,3,0),VLOOKUP(I20474,'DE-PARA'!C:D,2,0)),"NÃO ENCONTRADO")</f>
        <v>Outras Saídas</v>
      </c>
      <c r="L20474" s="50" t="str">
        <f>VLOOKUP(K20474,'Base -Receita-Despesa'!$B:$AS,1,FALSE)</f>
        <v>Outras Saídas</v>
      </c>
    </row>
    <row r="20475" spans="1:12" x14ac:dyDescent="0.3">
      <c r="A20475" s="82" t="str">
        <f t="shared" si="640"/>
        <v>2020</v>
      </c>
      <c r="B20475" s="263" t="s">
        <v>2228</v>
      </c>
      <c r="C20475" s="264" t="s">
        <v>138</v>
      </c>
      <c r="D20475" s="74" t="str">
        <f t="shared" si="639"/>
        <v>nov/2020</v>
      </c>
      <c r="E20475" s="334">
        <v>44141</v>
      </c>
      <c r="F20475" s="285">
        <v>8545</v>
      </c>
      <c r="G20475" s="285" t="s">
        <v>2229</v>
      </c>
      <c r="H20475" s="268" t="s">
        <v>4791</v>
      </c>
      <c r="I20475" s="268" t="s">
        <v>232</v>
      </c>
      <c r="J20475" s="278">
        <v>-1520</v>
      </c>
      <c r="K20475" s="83" t="str">
        <f>IFERROR(IFERROR(VLOOKUP(I20475,'DE-PARA'!B:D,3,0),VLOOKUP(I20475,'DE-PARA'!C:D,2,0)),"NÃO ENCONTRADO")</f>
        <v>Materiais</v>
      </c>
      <c r="L20475" s="50" t="str">
        <f>VLOOKUP(K20475,'Base -Receita-Despesa'!$B:$AS,1,FALSE)</f>
        <v>Materiais</v>
      </c>
    </row>
    <row r="20476" spans="1:12" x14ac:dyDescent="0.3">
      <c r="A20476" s="82" t="str">
        <f t="shared" si="640"/>
        <v>2020</v>
      </c>
      <c r="B20476" s="263" t="s">
        <v>2228</v>
      </c>
      <c r="C20476" s="264" t="s">
        <v>138</v>
      </c>
      <c r="D20476" s="74" t="str">
        <f t="shared" si="639"/>
        <v>nov/2020</v>
      </c>
      <c r="E20476" s="334">
        <v>44141</v>
      </c>
      <c r="F20476" s="285">
        <v>244</v>
      </c>
      <c r="G20476" s="285" t="s">
        <v>2229</v>
      </c>
      <c r="H20476" s="268" t="s">
        <v>6001</v>
      </c>
      <c r="I20476" s="268" t="s">
        <v>2189</v>
      </c>
      <c r="J20476" s="273">
        <v>-644</v>
      </c>
      <c r="K20476" s="83" t="str">
        <f>IFERROR(IFERROR(VLOOKUP(I20476,'DE-PARA'!B:D,3,0),VLOOKUP(I20476,'DE-PARA'!C:D,2,0)),"NÃO ENCONTRADO")</f>
        <v>Materiais</v>
      </c>
      <c r="L20476" s="50" t="str">
        <f>VLOOKUP(K20476,'Base -Receita-Despesa'!$B:$AS,1,FALSE)</f>
        <v>Materiais</v>
      </c>
    </row>
    <row r="20477" spans="1:12" x14ac:dyDescent="0.3">
      <c r="A20477" s="82" t="str">
        <f t="shared" si="640"/>
        <v>2020</v>
      </c>
      <c r="B20477" s="263" t="s">
        <v>2228</v>
      </c>
      <c r="C20477" s="264" t="s">
        <v>138</v>
      </c>
      <c r="D20477" s="74" t="str">
        <f t="shared" si="639"/>
        <v>nov/2020</v>
      </c>
      <c r="E20477" s="334">
        <v>44141</v>
      </c>
      <c r="F20477" s="285" t="s">
        <v>4377</v>
      </c>
      <c r="G20477" s="285" t="s">
        <v>2229</v>
      </c>
      <c r="H20477" s="268" t="s">
        <v>6028</v>
      </c>
      <c r="I20477" s="268" t="s">
        <v>128</v>
      </c>
      <c r="J20477" s="278">
        <v>-40742.19</v>
      </c>
      <c r="K20477" s="83" t="str">
        <f>IFERROR(IFERROR(VLOOKUP(I20477,'DE-PARA'!B:D,3,0),VLOOKUP(I20477,'DE-PARA'!C:D,2,0)),"NÃO ENCONTRADO")</f>
        <v>Encargos sobre Folha de Pagamento</v>
      </c>
      <c r="L20477" s="50" t="str">
        <f>VLOOKUP(K20477,'Base -Receita-Despesa'!$B:$AS,1,FALSE)</f>
        <v>Encargos sobre Folha de Pagamento</v>
      </c>
    </row>
    <row r="20478" spans="1:12" x14ac:dyDescent="0.3">
      <c r="A20478" s="82" t="str">
        <f t="shared" si="640"/>
        <v>2020</v>
      </c>
      <c r="B20478" s="263" t="s">
        <v>2228</v>
      </c>
      <c r="C20478" s="264" t="s">
        <v>138</v>
      </c>
      <c r="D20478" s="74" t="str">
        <f t="shared" si="639"/>
        <v>nov/2020</v>
      </c>
      <c r="E20478" s="334">
        <v>44141</v>
      </c>
      <c r="F20478" s="285">
        <v>6</v>
      </c>
      <c r="G20478" s="285" t="s">
        <v>2229</v>
      </c>
      <c r="H20478" s="283" t="s">
        <v>6029</v>
      </c>
      <c r="I20478" s="283" t="s">
        <v>2210</v>
      </c>
      <c r="J20478" s="278">
        <v>-30513.119999999999</v>
      </c>
      <c r="K20478" s="83" t="str">
        <f>IFERROR(IFERROR(VLOOKUP(I20478,'DE-PARA'!B:D,3,0),VLOOKUP(I20478,'DE-PARA'!C:D,2,0)),"NÃO ENCONTRADO")</f>
        <v>Serviços</v>
      </c>
      <c r="L20478" s="50" t="str">
        <f>VLOOKUP(K20478,'Base -Receita-Despesa'!$B:$AS,1,FALSE)</f>
        <v>Serviços</v>
      </c>
    </row>
    <row r="20479" spans="1:12" x14ac:dyDescent="0.3">
      <c r="A20479" s="82" t="str">
        <f t="shared" si="640"/>
        <v>2020</v>
      </c>
      <c r="B20479" s="263" t="s">
        <v>2228</v>
      </c>
      <c r="C20479" s="264" t="s">
        <v>138</v>
      </c>
      <c r="D20479" s="74" t="str">
        <f t="shared" si="639"/>
        <v>nov/2020</v>
      </c>
      <c r="E20479" s="334">
        <v>44141</v>
      </c>
      <c r="F20479" s="285">
        <v>13</v>
      </c>
      <c r="G20479" s="285" t="s">
        <v>2229</v>
      </c>
      <c r="H20479" s="273" t="s">
        <v>6030</v>
      </c>
      <c r="I20479" s="273" t="s">
        <v>2177</v>
      </c>
      <c r="J20479" s="278">
        <v>-3000</v>
      </c>
      <c r="K20479" s="83" t="str">
        <f>IFERROR(IFERROR(VLOOKUP(I20479,'DE-PARA'!B:D,3,0),VLOOKUP(I20479,'DE-PARA'!C:D,2,0)),"NÃO ENCONTRADO")</f>
        <v>Pessoal</v>
      </c>
      <c r="L20479" s="50" t="str">
        <f>VLOOKUP(K20479,'Base -Receita-Despesa'!$B:$AS,1,FALSE)</f>
        <v>Pessoal</v>
      </c>
    </row>
    <row r="20480" spans="1:12" x14ac:dyDescent="0.3">
      <c r="A20480" s="82" t="str">
        <f t="shared" si="640"/>
        <v>2020</v>
      </c>
      <c r="B20480" s="263" t="s">
        <v>2228</v>
      </c>
      <c r="C20480" s="264" t="s">
        <v>138</v>
      </c>
      <c r="D20480" s="74" t="str">
        <f t="shared" si="639"/>
        <v>nov/2020</v>
      </c>
      <c r="E20480" s="334">
        <v>44141</v>
      </c>
      <c r="F20480" s="285" t="s">
        <v>1261</v>
      </c>
      <c r="G20480" s="285" t="s">
        <v>2229</v>
      </c>
      <c r="H20480" s="268" t="s">
        <v>879</v>
      </c>
      <c r="I20480" s="268" t="s">
        <v>135</v>
      </c>
      <c r="J20480" s="273">
        <v>-10</v>
      </c>
      <c r="K20480" s="83" t="str">
        <f>IFERROR(IFERROR(VLOOKUP(I20480,'DE-PARA'!B:D,3,0),VLOOKUP(I20480,'DE-PARA'!C:D,2,0)),"NÃO ENCONTRADO")</f>
        <v>Outras Saídas</v>
      </c>
      <c r="L20480" s="50" t="str">
        <f>VLOOKUP(K20480,'Base -Receita-Despesa'!$B:$AS,1,FALSE)</f>
        <v>Outras Saídas</v>
      </c>
    </row>
    <row r="20481" spans="1:12" x14ac:dyDescent="0.3">
      <c r="A20481" s="82" t="str">
        <f t="shared" si="640"/>
        <v>2020</v>
      </c>
      <c r="B20481" s="263" t="s">
        <v>2228</v>
      </c>
      <c r="C20481" s="264" t="s">
        <v>138</v>
      </c>
      <c r="D20481" s="74" t="str">
        <f t="shared" si="639"/>
        <v>nov/2020</v>
      </c>
      <c r="E20481" s="334">
        <v>44141</v>
      </c>
      <c r="F20481" s="285" t="s">
        <v>1261</v>
      </c>
      <c r="G20481" s="285" t="s">
        <v>2229</v>
      </c>
      <c r="H20481" s="268" t="s">
        <v>879</v>
      </c>
      <c r="I20481" s="268" t="s">
        <v>135</v>
      </c>
      <c r="J20481" s="273">
        <v>-10</v>
      </c>
      <c r="K20481" s="83" t="str">
        <f>IFERROR(IFERROR(VLOOKUP(I20481,'DE-PARA'!B:D,3,0),VLOOKUP(I20481,'DE-PARA'!C:D,2,0)),"NÃO ENCONTRADO")</f>
        <v>Outras Saídas</v>
      </c>
      <c r="L20481" s="50" t="str">
        <f>VLOOKUP(K20481,'Base -Receita-Despesa'!$B:$AS,1,FALSE)</f>
        <v>Outras Saídas</v>
      </c>
    </row>
    <row r="20482" spans="1:12" x14ac:dyDescent="0.3">
      <c r="A20482" s="82" t="str">
        <f t="shared" si="640"/>
        <v>2020</v>
      </c>
      <c r="B20482" s="263" t="s">
        <v>2228</v>
      </c>
      <c r="C20482" s="264" t="s">
        <v>138</v>
      </c>
      <c r="D20482" s="74" t="str">
        <f t="shared" si="639"/>
        <v>nov/2020</v>
      </c>
      <c r="E20482" s="334">
        <v>44141</v>
      </c>
      <c r="F20482" s="285" t="s">
        <v>1261</v>
      </c>
      <c r="G20482" s="285" t="s">
        <v>2229</v>
      </c>
      <c r="H20482" s="268" t="s">
        <v>262</v>
      </c>
      <c r="I20482" s="268" t="s">
        <v>135</v>
      </c>
      <c r="J20482" s="273">
        <v>-236.16</v>
      </c>
      <c r="K20482" s="83" t="str">
        <f>IFERROR(IFERROR(VLOOKUP(I20482,'DE-PARA'!B:D,3,0),VLOOKUP(I20482,'DE-PARA'!C:D,2,0)),"NÃO ENCONTRADO")</f>
        <v>Outras Saídas</v>
      </c>
      <c r="L20482" s="50" t="str">
        <f>VLOOKUP(K20482,'Base -Receita-Despesa'!$B:$AS,1,FALSE)</f>
        <v>Outras Saídas</v>
      </c>
    </row>
    <row r="20483" spans="1:12" x14ac:dyDescent="0.3">
      <c r="A20483" s="82" t="str">
        <f t="shared" si="640"/>
        <v>2020</v>
      </c>
      <c r="B20483" s="263" t="s">
        <v>2240</v>
      </c>
      <c r="C20483" s="264" t="s">
        <v>138</v>
      </c>
      <c r="D20483" s="74" t="str">
        <f t="shared" si="639"/>
        <v>nov/2020</v>
      </c>
      <c r="E20483" s="334">
        <v>44144</v>
      </c>
      <c r="F20483" s="285" t="s">
        <v>161</v>
      </c>
      <c r="G20483" s="285" t="s">
        <v>2229</v>
      </c>
      <c r="H20483" s="268" t="s">
        <v>161</v>
      </c>
      <c r="I20483" s="268" t="s">
        <v>2168</v>
      </c>
      <c r="J20483" s="278">
        <v>1221487.27</v>
      </c>
      <c r="K20483" s="83" t="str">
        <f>IFERROR(IFERROR(VLOOKUP(I20483,'DE-PARA'!B:D,3,0),VLOOKUP(I20483,'DE-PARA'!C:D,2,0)),"NÃO ENCONTRADO")</f>
        <v>Repasses Contrato de Gestão</v>
      </c>
      <c r="L20483" s="50" t="str">
        <f>VLOOKUP(K20483,'Base -Receita-Despesa'!$B:$AS,1,FALSE)</f>
        <v>Repasses Contrato de Gestão</v>
      </c>
    </row>
    <row r="20484" spans="1:12" x14ac:dyDescent="0.3">
      <c r="A20484" s="82" t="str">
        <f t="shared" si="640"/>
        <v>2020</v>
      </c>
      <c r="B20484" s="263" t="s">
        <v>2240</v>
      </c>
      <c r="C20484" s="264" t="s">
        <v>138</v>
      </c>
      <c r="D20484" s="74" t="str">
        <f t="shared" ref="D20484:D20547" si="641">TEXT(E20484,"mmm/aaaa")</f>
        <v>nov/2020</v>
      </c>
      <c r="E20484" s="334">
        <v>44144</v>
      </c>
      <c r="F20484" s="285" t="s">
        <v>5127</v>
      </c>
      <c r="G20484" s="285" t="s">
        <v>2229</v>
      </c>
      <c r="H20484" s="268" t="s">
        <v>2251</v>
      </c>
      <c r="I20484" s="268" t="s">
        <v>126</v>
      </c>
      <c r="J20484" s="278">
        <v>-500000</v>
      </c>
      <c r="K20484" s="83" t="str">
        <f>IFERROR(IFERROR(VLOOKUP(I20484,'DE-PARA'!B:D,3,0),VLOOKUP(I20484,'DE-PARA'!C:D,2,0)),"NÃO ENCONTRADO")</f>
        <v>TEV – Transferências Entre Contas (Entradas)</v>
      </c>
      <c r="L20484" s="50" t="str">
        <f>VLOOKUP(K20484,'Base -Receita-Despesa'!$B:$AS,1,FALSE)</f>
        <v>TEV – Transferências Entre Contas (Entradas)</v>
      </c>
    </row>
    <row r="20485" spans="1:12" x14ac:dyDescent="0.3">
      <c r="A20485" s="82" t="str">
        <f t="shared" si="640"/>
        <v>2020</v>
      </c>
      <c r="B20485" s="263" t="s">
        <v>2228</v>
      </c>
      <c r="C20485" s="264" t="s">
        <v>138</v>
      </c>
      <c r="D20485" s="74" t="str">
        <f t="shared" si="641"/>
        <v>nov/2020</v>
      </c>
      <c r="E20485" s="334">
        <v>44144</v>
      </c>
      <c r="F20485" s="285" t="s">
        <v>5127</v>
      </c>
      <c r="G20485" s="285" t="s">
        <v>2229</v>
      </c>
      <c r="H20485" s="268" t="s">
        <v>2251</v>
      </c>
      <c r="I20485" s="268" t="s">
        <v>126</v>
      </c>
      <c r="J20485" s="278">
        <v>500000</v>
      </c>
      <c r="K20485" s="83" t="str">
        <f>IFERROR(IFERROR(VLOOKUP(I20485,'DE-PARA'!B:D,3,0),VLOOKUP(I20485,'DE-PARA'!C:D,2,0)),"NÃO ENCONTRADO")</f>
        <v>TEV – Transferências Entre Contas (Entradas)</v>
      </c>
      <c r="L20485" s="50" t="str">
        <f>VLOOKUP(K20485,'Base -Receita-Despesa'!$B:$AS,1,FALSE)</f>
        <v>TEV – Transferências Entre Contas (Entradas)</v>
      </c>
    </row>
    <row r="20486" spans="1:12" x14ac:dyDescent="0.3">
      <c r="A20486" s="82" t="str">
        <f t="shared" si="640"/>
        <v>2020</v>
      </c>
      <c r="B20486" s="263" t="s">
        <v>2228</v>
      </c>
      <c r="C20486" s="264" t="s">
        <v>138</v>
      </c>
      <c r="D20486" s="74" t="str">
        <f t="shared" si="641"/>
        <v>nov/2020</v>
      </c>
      <c r="E20486" s="334">
        <v>44144</v>
      </c>
      <c r="F20486" s="285">
        <v>2125364570</v>
      </c>
      <c r="G20486" s="285" t="s">
        <v>2229</v>
      </c>
      <c r="H20486" s="268" t="s">
        <v>6031</v>
      </c>
      <c r="I20486" s="268" t="s">
        <v>155</v>
      </c>
      <c r="J20486" s="278">
        <v>-3201.8</v>
      </c>
      <c r="K20486" s="83" t="str">
        <f>IFERROR(IFERROR(VLOOKUP(I20486,'DE-PARA'!B:D,3,0),VLOOKUP(I20486,'DE-PARA'!C:D,2,0)),"NÃO ENCONTRADO")</f>
        <v>Concessionárias (água, luz e telefone)</v>
      </c>
      <c r="L20486" s="50" t="str">
        <f>VLOOKUP(K20486,'Base -Receita-Despesa'!$B:$AS,1,FALSE)</f>
        <v>Concessionárias (água, luz e telefone)</v>
      </c>
    </row>
    <row r="20487" spans="1:12" x14ac:dyDescent="0.3">
      <c r="A20487" s="82" t="str">
        <f t="shared" si="640"/>
        <v>2020</v>
      </c>
      <c r="B20487" s="263" t="s">
        <v>2228</v>
      </c>
      <c r="C20487" s="264" t="s">
        <v>138</v>
      </c>
      <c r="D20487" s="74" t="str">
        <f t="shared" si="641"/>
        <v>nov/2020</v>
      </c>
      <c r="E20487" s="334">
        <v>44144</v>
      </c>
      <c r="F20487" s="285">
        <v>134525</v>
      </c>
      <c r="G20487" s="285" t="s">
        <v>2229</v>
      </c>
      <c r="H20487" s="268" t="s">
        <v>528</v>
      </c>
      <c r="I20487" s="268" t="s">
        <v>2182</v>
      </c>
      <c r="J20487" s="278">
        <v>-1950</v>
      </c>
      <c r="K20487" s="83" t="str">
        <f>IFERROR(IFERROR(VLOOKUP(I20487,'DE-PARA'!B:D,3,0),VLOOKUP(I20487,'DE-PARA'!C:D,2,0)),"NÃO ENCONTRADO")</f>
        <v>Materiais</v>
      </c>
      <c r="L20487" s="50" t="str">
        <f>VLOOKUP(K20487,'Base -Receita-Despesa'!$B:$AS,1,FALSE)</f>
        <v>Materiais</v>
      </c>
    </row>
    <row r="20488" spans="1:12" x14ac:dyDescent="0.3">
      <c r="A20488" s="82" t="str">
        <f t="shared" si="640"/>
        <v>2020</v>
      </c>
      <c r="B20488" s="263" t="s">
        <v>2228</v>
      </c>
      <c r="C20488" s="264" t="s">
        <v>138</v>
      </c>
      <c r="D20488" s="74" t="str">
        <f t="shared" si="641"/>
        <v>nov/2020</v>
      </c>
      <c r="E20488" s="334">
        <v>44144</v>
      </c>
      <c r="F20488" s="285">
        <v>134313</v>
      </c>
      <c r="G20488" s="285" t="s">
        <v>2229</v>
      </c>
      <c r="H20488" s="268" t="s">
        <v>528</v>
      </c>
      <c r="I20488" s="268" t="s">
        <v>2183</v>
      </c>
      <c r="J20488" s="278">
        <v>-1150</v>
      </c>
      <c r="K20488" s="83" t="str">
        <f>IFERROR(IFERROR(VLOOKUP(I20488,'DE-PARA'!B:D,3,0),VLOOKUP(I20488,'DE-PARA'!C:D,2,0)),"NÃO ENCONTRADO")</f>
        <v>Materiais</v>
      </c>
      <c r="L20488" s="50" t="str">
        <f>VLOOKUP(K20488,'Base -Receita-Despesa'!$B:$AS,1,FALSE)</f>
        <v>Materiais</v>
      </c>
    </row>
    <row r="20489" spans="1:12" x14ac:dyDescent="0.3">
      <c r="A20489" s="82" t="str">
        <f t="shared" si="640"/>
        <v>2020</v>
      </c>
      <c r="B20489" s="263" t="s">
        <v>2228</v>
      </c>
      <c r="C20489" s="264" t="s">
        <v>138</v>
      </c>
      <c r="D20489" s="74" t="str">
        <f t="shared" si="641"/>
        <v>nov/2020</v>
      </c>
      <c r="E20489" s="334">
        <v>44144</v>
      </c>
      <c r="F20489" s="285">
        <v>928</v>
      </c>
      <c r="G20489" s="285" t="s">
        <v>2229</v>
      </c>
      <c r="H20489" s="268" t="s">
        <v>5647</v>
      </c>
      <c r="I20489" s="268" t="s">
        <v>157</v>
      </c>
      <c r="J20489" s="278">
        <v>-1860</v>
      </c>
      <c r="K20489" s="83" t="str">
        <f>IFERROR(IFERROR(VLOOKUP(I20489,'DE-PARA'!B:D,3,0),VLOOKUP(I20489,'DE-PARA'!C:D,2,0)),"NÃO ENCONTRADO")</f>
        <v>Materiais</v>
      </c>
      <c r="L20489" s="50" t="str">
        <f>VLOOKUP(K20489,'Base -Receita-Despesa'!$B:$AS,1,FALSE)</f>
        <v>Materiais</v>
      </c>
    </row>
    <row r="20490" spans="1:12" x14ac:dyDescent="0.3">
      <c r="A20490" s="82" t="str">
        <f t="shared" si="640"/>
        <v>2020</v>
      </c>
      <c r="B20490" s="263" t="s">
        <v>2228</v>
      </c>
      <c r="C20490" s="264" t="s">
        <v>138</v>
      </c>
      <c r="D20490" s="74" t="str">
        <f t="shared" si="641"/>
        <v>nov/2020</v>
      </c>
      <c r="E20490" s="334">
        <v>44144</v>
      </c>
      <c r="F20490" s="285">
        <v>2553</v>
      </c>
      <c r="G20490" s="285" t="s">
        <v>2229</v>
      </c>
      <c r="H20490" s="268" t="s">
        <v>5456</v>
      </c>
      <c r="I20490" s="268" t="s">
        <v>200</v>
      </c>
      <c r="J20490" s="278">
        <v>-9651.5</v>
      </c>
      <c r="K20490" s="83" t="str">
        <f>IFERROR(IFERROR(VLOOKUP(I20490,'DE-PARA'!B:D,3,0),VLOOKUP(I20490,'DE-PARA'!C:D,2,0)),"NÃO ENCONTRADO")</f>
        <v>Serviços</v>
      </c>
      <c r="L20490" s="50" t="str">
        <f>VLOOKUP(K20490,'Base -Receita-Despesa'!$B:$AS,1,FALSE)</f>
        <v>Serviços</v>
      </c>
    </row>
    <row r="20491" spans="1:12" x14ac:dyDescent="0.3">
      <c r="A20491" s="82" t="str">
        <f t="shared" si="640"/>
        <v>2020</v>
      </c>
      <c r="B20491" s="263" t="s">
        <v>2228</v>
      </c>
      <c r="C20491" s="264" t="s">
        <v>138</v>
      </c>
      <c r="D20491" s="74" t="str">
        <f t="shared" si="641"/>
        <v>nov/2020</v>
      </c>
      <c r="E20491" s="334">
        <v>44144</v>
      </c>
      <c r="F20491" s="285">
        <v>2376353</v>
      </c>
      <c r="G20491" s="285" t="s">
        <v>2229</v>
      </c>
      <c r="H20491" s="268" t="s">
        <v>5762</v>
      </c>
      <c r="I20491" s="268" t="s">
        <v>120</v>
      </c>
      <c r="J20491" s="278">
        <v>-16552.43</v>
      </c>
      <c r="K20491" s="83" t="str">
        <f>IFERROR(IFERROR(VLOOKUP(I20491,'DE-PARA'!B:D,3,0),VLOOKUP(I20491,'DE-PARA'!C:D,2,0)),"NÃO ENCONTRADO")</f>
        <v>Serviços</v>
      </c>
      <c r="L20491" s="50" t="str">
        <f>VLOOKUP(K20491,'Base -Receita-Despesa'!$B:$AS,1,FALSE)</f>
        <v>Serviços</v>
      </c>
    </row>
    <row r="20492" spans="1:12" x14ac:dyDescent="0.3">
      <c r="A20492" s="82" t="str">
        <f t="shared" si="640"/>
        <v>2020</v>
      </c>
      <c r="B20492" s="263" t="s">
        <v>2228</v>
      </c>
      <c r="C20492" s="264" t="s">
        <v>138</v>
      </c>
      <c r="D20492" s="74" t="str">
        <f t="shared" si="641"/>
        <v>nov/2020</v>
      </c>
      <c r="E20492" s="334">
        <v>44144</v>
      </c>
      <c r="F20492" s="285" t="s">
        <v>1261</v>
      </c>
      <c r="G20492" s="285" t="s">
        <v>2229</v>
      </c>
      <c r="H20492" s="268" t="s">
        <v>879</v>
      </c>
      <c r="I20492" s="268" t="s">
        <v>135</v>
      </c>
      <c r="J20492" s="273">
        <v>-10</v>
      </c>
      <c r="K20492" s="83" t="str">
        <f>IFERROR(IFERROR(VLOOKUP(I20492,'DE-PARA'!B:D,3,0),VLOOKUP(I20492,'DE-PARA'!C:D,2,0)),"NÃO ENCONTRADO")</f>
        <v>Outras Saídas</v>
      </c>
      <c r="L20492" s="50" t="str">
        <f>VLOOKUP(K20492,'Base -Receita-Despesa'!$B:$AS,1,FALSE)</f>
        <v>Outras Saídas</v>
      </c>
    </row>
    <row r="20493" spans="1:12" x14ac:dyDescent="0.3">
      <c r="A20493" s="82" t="str">
        <f t="shared" si="640"/>
        <v>2020</v>
      </c>
      <c r="B20493" s="263" t="s">
        <v>2228</v>
      </c>
      <c r="C20493" s="264" t="s">
        <v>138</v>
      </c>
      <c r="D20493" s="74" t="str">
        <f t="shared" si="641"/>
        <v>nov/2020</v>
      </c>
      <c r="E20493" s="334">
        <v>44144</v>
      </c>
      <c r="F20493" s="285" t="s">
        <v>1261</v>
      </c>
      <c r="G20493" s="285" t="s">
        <v>2229</v>
      </c>
      <c r="H20493" s="268" t="s">
        <v>879</v>
      </c>
      <c r="I20493" s="268" t="s">
        <v>135</v>
      </c>
      <c r="J20493" s="273">
        <v>-10</v>
      </c>
      <c r="K20493" s="83" t="str">
        <f>IFERROR(IFERROR(VLOOKUP(I20493,'DE-PARA'!B:D,3,0),VLOOKUP(I20493,'DE-PARA'!C:D,2,0)),"NÃO ENCONTRADO")</f>
        <v>Outras Saídas</v>
      </c>
      <c r="L20493" s="50" t="str">
        <f>VLOOKUP(K20493,'Base -Receita-Despesa'!$B:$AS,1,FALSE)</f>
        <v>Outras Saídas</v>
      </c>
    </row>
    <row r="20494" spans="1:12" x14ac:dyDescent="0.3">
      <c r="A20494" s="82" t="str">
        <f t="shared" si="640"/>
        <v>2020</v>
      </c>
      <c r="B20494" s="263" t="s">
        <v>2228</v>
      </c>
      <c r="C20494" s="264" t="s">
        <v>138</v>
      </c>
      <c r="D20494" s="74" t="str">
        <f t="shared" si="641"/>
        <v>nov/2020</v>
      </c>
      <c r="E20494" s="334">
        <v>44144</v>
      </c>
      <c r="F20494" s="285" t="s">
        <v>1261</v>
      </c>
      <c r="G20494" s="285" t="s">
        <v>2229</v>
      </c>
      <c r="H20494" s="268" t="s">
        <v>879</v>
      </c>
      <c r="I20494" s="268" t="s">
        <v>135</v>
      </c>
      <c r="J20494" s="273">
        <v>-10</v>
      </c>
      <c r="K20494" s="83" t="str">
        <f>IFERROR(IFERROR(VLOOKUP(I20494,'DE-PARA'!B:D,3,0),VLOOKUP(I20494,'DE-PARA'!C:D,2,0)),"NÃO ENCONTRADO")</f>
        <v>Outras Saídas</v>
      </c>
      <c r="L20494" s="50" t="str">
        <f>VLOOKUP(K20494,'Base -Receita-Despesa'!$B:$AS,1,FALSE)</f>
        <v>Outras Saídas</v>
      </c>
    </row>
    <row r="20495" spans="1:12" x14ac:dyDescent="0.3">
      <c r="A20495" s="82" t="str">
        <f t="shared" si="640"/>
        <v>2020</v>
      </c>
      <c r="B20495" s="263" t="s">
        <v>2240</v>
      </c>
      <c r="C20495" s="264" t="s">
        <v>138</v>
      </c>
      <c r="D20495" s="74" t="str">
        <f t="shared" si="641"/>
        <v>nov/2020</v>
      </c>
      <c r="E20495" s="334">
        <v>44145</v>
      </c>
      <c r="F20495" s="285" t="s">
        <v>5127</v>
      </c>
      <c r="G20495" s="285" t="s">
        <v>2229</v>
      </c>
      <c r="H20495" s="268" t="s">
        <v>2251</v>
      </c>
      <c r="I20495" s="268" t="s">
        <v>126</v>
      </c>
      <c r="J20495" s="278">
        <v>-500000</v>
      </c>
      <c r="K20495" s="83" t="str">
        <f>IFERROR(IFERROR(VLOOKUP(I20495,'DE-PARA'!B:D,3,0),VLOOKUP(I20495,'DE-PARA'!C:D,2,0)),"NÃO ENCONTRADO")</f>
        <v>TEV – Transferências Entre Contas (Entradas)</v>
      </c>
      <c r="L20495" s="50" t="str">
        <f>VLOOKUP(K20495,'Base -Receita-Despesa'!$B:$AS,1,FALSE)</f>
        <v>TEV – Transferências Entre Contas (Entradas)</v>
      </c>
    </row>
    <row r="20496" spans="1:12" x14ac:dyDescent="0.3">
      <c r="A20496" s="82" t="str">
        <f t="shared" si="640"/>
        <v>2020</v>
      </c>
      <c r="B20496" s="263" t="s">
        <v>2228</v>
      </c>
      <c r="C20496" s="264" t="s">
        <v>138</v>
      </c>
      <c r="D20496" s="74" t="str">
        <f t="shared" si="641"/>
        <v>nov/2020</v>
      </c>
      <c r="E20496" s="334">
        <v>44145</v>
      </c>
      <c r="F20496" s="285">
        <v>2450</v>
      </c>
      <c r="G20496" s="285" t="s">
        <v>2229</v>
      </c>
      <c r="H20496" s="268" t="s">
        <v>5133</v>
      </c>
      <c r="I20496" s="268" t="s">
        <v>145</v>
      </c>
      <c r="J20496" s="278">
        <v>3500</v>
      </c>
      <c r="K20496" s="83" t="str">
        <f>IFERROR(IFERROR(VLOOKUP(I20496,'DE-PARA'!B:D,3,0),VLOOKUP(I20496,'DE-PARA'!C:D,2,0)),"NÃO ENCONTRADO")</f>
        <v>Serviços</v>
      </c>
      <c r="L20496" s="50" t="str">
        <f>VLOOKUP(K20496,'Base -Receita-Despesa'!$B:$AS,1,FALSE)</f>
        <v>Serviços</v>
      </c>
    </row>
    <row r="20497" spans="1:12" x14ac:dyDescent="0.3">
      <c r="A20497" s="82" t="str">
        <f t="shared" si="640"/>
        <v>2020</v>
      </c>
      <c r="B20497" s="263" t="s">
        <v>2228</v>
      </c>
      <c r="C20497" s="264" t="s">
        <v>138</v>
      </c>
      <c r="D20497" s="74" t="str">
        <f t="shared" si="641"/>
        <v>nov/2020</v>
      </c>
      <c r="E20497" s="334">
        <v>44145</v>
      </c>
      <c r="F20497" s="285" t="s">
        <v>5127</v>
      </c>
      <c r="G20497" s="285" t="s">
        <v>2229</v>
      </c>
      <c r="H20497" s="268" t="s">
        <v>2251</v>
      </c>
      <c r="I20497" s="268" t="s">
        <v>126</v>
      </c>
      <c r="J20497" s="278">
        <v>500000</v>
      </c>
      <c r="K20497" s="83" t="str">
        <f>IFERROR(IFERROR(VLOOKUP(I20497,'DE-PARA'!B:D,3,0),VLOOKUP(I20497,'DE-PARA'!C:D,2,0)),"NÃO ENCONTRADO")</f>
        <v>TEV – Transferências Entre Contas (Entradas)</v>
      </c>
      <c r="L20497" s="50" t="str">
        <f>VLOOKUP(K20497,'Base -Receita-Despesa'!$B:$AS,1,FALSE)</f>
        <v>TEV – Transferências Entre Contas (Entradas)</v>
      </c>
    </row>
    <row r="20498" spans="1:12" x14ac:dyDescent="0.3">
      <c r="A20498" s="82" t="str">
        <f t="shared" si="640"/>
        <v>2020</v>
      </c>
      <c r="B20498" s="263" t="s">
        <v>2228</v>
      </c>
      <c r="C20498" s="264" t="s">
        <v>138</v>
      </c>
      <c r="D20498" s="74" t="str">
        <f t="shared" si="641"/>
        <v>nov/2020</v>
      </c>
      <c r="E20498" s="334">
        <v>44145</v>
      </c>
      <c r="F20498" s="285" t="s">
        <v>5807</v>
      </c>
      <c r="G20498" s="285" t="s">
        <v>2229</v>
      </c>
      <c r="H20498" s="268" t="s">
        <v>1044</v>
      </c>
      <c r="I20498" s="268" t="s">
        <v>2214</v>
      </c>
      <c r="J20498" s="273">
        <v>-600</v>
      </c>
      <c r="K20498" s="83" t="str">
        <f>IFERROR(IFERROR(VLOOKUP(I20498,'DE-PARA'!B:D,3,0),VLOOKUP(I20498,'DE-PARA'!C:D,2,0)),"NÃO ENCONTRADO")</f>
        <v>Outras Saídas</v>
      </c>
      <c r="L20498" s="50" t="str">
        <f>VLOOKUP(K20498,'Base -Receita-Despesa'!$B:$AS,1,FALSE)</f>
        <v>Outras Saídas</v>
      </c>
    </row>
    <row r="20499" spans="1:12" x14ac:dyDescent="0.3">
      <c r="A20499" s="82" t="str">
        <f t="shared" si="640"/>
        <v>2020</v>
      </c>
      <c r="B20499" s="263" t="s">
        <v>2228</v>
      </c>
      <c r="C20499" s="264" t="s">
        <v>138</v>
      </c>
      <c r="D20499" s="74" t="str">
        <f t="shared" si="641"/>
        <v>nov/2020</v>
      </c>
      <c r="E20499" s="334">
        <v>44145</v>
      </c>
      <c r="F20499" s="285">
        <v>3371</v>
      </c>
      <c r="G20499" s="285" t="s">
        <v>2229</v>
      </c>
      <c r="H20499" s="268" t="s">
        <v>6032</v>
      </c>
      <c r="I20499" s="268" t="s">
        <v>2182</v>
      </c>
      <c r="J20499" s="278">
        <v>-3780</v>
      </c>
      <c r="K20499" s="83" t="str">
        <f>IFERROR(IFERROR(VLOOKUP(I20499,'DE-PARA'!B:D,3,0),VLOOKUP(I20499,'DE-PARA'!C:D,2,0)),"NÃO ENCONTRADO")</f>
        <v>Materiais</v>
      </c>
      <c r="L20499" s="50" t="str">
        <f>VLOOKUP(K20499,'Base -Receita-Despesa'!$B:$AS,1,FALSE)</f>
        <v>Materiais</v>
      </c>
    </row>
    <row r="20500" spans="1:12" x14ac:dyDescent="0.3">
      <c r="A20500" s="82" t="str">
        <f t="shared" si="640"/>
        <v>2020</v>
      </c>
      <c r="B20500" s="263" t="s">
        <v>2228</v>
      </c>
      <c r="C20500" s="264" t="s">
        <v>138</v>
      </c>
      <c r="D20500" s="74" t="str">
        <f t="shared" si="641"/>
        <v>nov/2020</v>
      </c>
      <c r="E20500" s="334">
        <v>44145</v>
      </c>
      <c r="F20500" s="285" t="s">
        <v>5807</v>
      </c>
      <c r="G20500" s="285" t="s">
        <v>2229</v>
      </c>
      <c r="H20500" s="268" t="s">
        <v>837</v>
      </c>
      <c r="I20500" s="268" t="s">
        <v>2214</v>
      </c>
      <c r="J20500" s="273">
        <v>-145.61000000000001</v>
      </c>
      <c r="K20500" s="83" t="str">
        <f>IFERROR(IFERROR(VLOOKUP(I20500,'DE-PARA'!B:D,3,0),VLOOKUP(I20500,'DE-PARA'!C:D,2,0)),"NÃO ENCONTRADO")</f>
        <v>Outras Saídas</v>
      </c>
      <c r="L20500" s="50" t="str">
        <f>VLOOKUP(K20500,'Base -Receita-Despesa'!$B:$AS,1,FALSE)</f>
        <v>Outras Saídas</v>
      </c>
    </row>
    <row r="20501" spans="1:12" x14ac:dyDescent="0.3">
      <c r="A20501" s="82" t="str">
        <f t="shared" si="640"/>
        <v>2020</v>
      </c>
      <c r="B20501" s="263" t="s">
        <v>2228</v>
      </c>
      <c r="C20501" s="264" t="s">
        <v>138</v>
      </c>
      <c r="D20501" s="74" t="str">
        <f t="shared" si="641"/>
        <v>nov/2020</v>
      </c>
      <c r="E20501" s="334">
        <v>44145</v>
      </c>
      <c r="F20501" s="285">
        <v>2516</v>
      </c>
      <c r="G20501" s="285" t="s">
        <v>2229</v>
      </c>
      <c r="H20501" s="268" t="s">
        <v>5456</v>
      </c>
      <c r="I20501" s="268" t="s">
        <v>200</v>
      </c>
      <c r="J20501" s="278">
        <v>-17300</v>
      </c>
      <c r="K20501" s="83" t="str">
        <f>IFERROR(IFERROR(VLOOKUP(I20501,'DE-PARA'!B:D,3,0),VLOOKUP(I20501,'DE-PARA'!C:D,2,0)),"NÃO ENCONTRADO")</f>
        <v>Serviços</v>
      </c>
      <c r="L20501" s="50" t="str">
        <f>VLOOKUP(K20501,'Base -Receita-Despesa'!$B:$AS,1,FALSE)</f>
        <v>Serviços</v>
      </c>
    </row>
    <row r="20502" spans="1:12" x14ac:dyDescent="0.3">
      <c r="A20502" s="82" t="str">
        <f t="shared" si="640"/>
        <v>2020</v>
      </c>
      <c r="B20502" s="263" t="s">
        <v>2228</v>
      </c>
      <c r="C20502" s="264" t="s">
        <v>138</v>
      </c>
      <c r="D20502" s="74" t="str">
        <f t="shared" si="641"/>
        <v>nov/2020</v>
      </c>
      <c r="E20502" s="334">
        <v>44145</v>
      </c>
      <c r="F20502" s="285" t="s">
        <v>437</v>
      </c>
      <c r="G20502" s="285" t="s">
        <v>2229</v>
      </c>
      <c r="H20502" s="268" t="s">
        <v>2362</v>
      </c>
      <c r="I20502" s="268" t="s">
        <v>439</v>
      </c>
      <c r="J20502" s="278">
        <v>-1045</v>
      </c>
      <c r="K20502" s="83" t="str">
        <f>IFERROR(IFERROR(VLOOKUP(I20502,'DE-PARA'!B:D,3,0),VLOOKUP(I20502,'DE-PARA'!C:D,2,0)),"NÃO ENCONTRADO")</f>
        <v>Aluguéis</v>
      </c>
      <c r="L20502" s="50" t="str">
        <f>VLOOKUP(K20502,'Base -Receita-Despesa'!$B:$AS,1,FALSE)</f>
        <v>Aluguéis</v>
      </c>
    </row>
    <row r="20503" spans="1:12" x14ac:dyDescent="0.3">
      <c r="A20503" s="82" t="str">
        <f t="shared" si="640"/>
        <v>2020</v>
      </c>
      <c r="B20503" s="263" t="s">
        <v>2228</v>
      </c>
      <c r="C20503" s="264" t="s">
        <v>138</v>
      </c>
      <c r="D20503" s="74" t="str">
        <f t="shared" si="641"/>
        <v>nov/2020</v>
      </c>
      <c r="E20503" s="334">
        <v>44145</v>
      </c>
      <c r="F20503" s="285">
        <v>2450</v>
      </c>
      <c r="G20503" s="285" t="s">
        <v>2229</v>
      </c>
      <c r="H20503" s="268" t="s">
        <v>5133</v>
      </c>
      <c r="I20503" s="268" t="s">
        <v>145</v>
      </c>
      <c r="J20503" s="278">
        <v>-3500</v>
      </c>
      <c r="K20503" s="83" t="str">
        <f>IFERROR(IFERROR(VLOOKUP(I20503,'DE-PARA'!B:D,3,0),VLOOKUP(I20503,'DE-PARA'!C:D,2,0)),"NÃO ENCONTRADO")</f>
        <v>Serviços</v>
      </c>
      <c r="L20503" s="50" t="str">
        <f>VLOOKUP(K20503,'Base -Receita-Despesa'!$B:$AS,1,FALSE)</f>
        <v>Serviços</v>
      </c>
    </row>
    <row r="20504" spans="1:12" x14ac:dyDescent="0.3">
      <c r="A20504" s="82" t="str">
        <f t="shared" si="640"/>
        <v>2020</v>
      </c>
      <c r="B20504" s="263" t="s">
        <v>2228</v>
      </c>
      <c r="C20504" s="264" t="s">
        <v>138</v>
      </c>
      <c r="D20504" s="74" t="str">
        <f t="shared" si="641"/>
        <v>nov/2020</v>
      </c>
      <c r="E20504" s="334">
        <v>44145</v>
      </c>
      <c r="F20504" s="285" t="s">
        <v>1261</v>
      </c>
      <c r="G20504" s="285" t="s">
        <v>2229</v>
      </c>
      <c r="H20504" s="268" t="s">
        <v>879</v>
      </c>
      <c r="I20504" s="268" t="s">
        <v>135</v>
      </c>
      <c r="J20504" s="273">
        <v>-10</v>
      </c>
      <c r="K20504" s="83" t="str">
        <f>IFERROR(IFERROR(VLOOKUP(I20504,'DE-PARA'!B:D,3,0),VLOOKUP(I20504,'DE-PARA'!C:D,2,0)),"NÃO ENCONTRADO")</f>
        <v>Outras Saídas</v>
      </c>
      <c r="L20504" s="50" t="str">
        <f>VLOOKUP(K20504,'Base -Receita-Despesa'!$B:$AS,1,FALSE)</f>
        <v>Outras Saídas</v>
      </c>
    </row>
    <row r="20505" spans="1:12" x14ac:dyDescent="0.3">
      <c r="A20505" s="82" t="str">
        <f t="shared" si="640"/>
        <v>2020</v>
      </c>
      <c r="B20505" s="263" t="s">
        <v>2228</v>
      </c>
      <c r="C20505" s="264" t="s">
        <v>138</v>
      </c>
      <c r="D20505" s="74" t="str">
        <f t="shared" si="641"/>
        <v>nov/2020</v>
      </c>
      <c r="E20505" s="334">
        <v>44145</v>
      </c>
      <c r="F20505" s="285" t="s">
        <v>1261</v>
      </c>
      <c r="G20505" s="285" t="s">
        <v>2229</v>
      </c>
      <c r="H20505" s="268" t="s">
        <v>879</v>
      </c>
      <c r="I20505" s="268" t="s">
        <v>135</v>
      </c>
      <c r="J20505" s="273">
        <v>-10</v>
      </c>
      <c r="K20505" s="83" t="str">
        <f>IFERROR(IFERROR(VLOOKUP(I20505,'DE-PARA'!B:D,3,0),VLOOKUP(I20505,'DE-PARA'!C:D,2,0)),"NÃO ENCONTRADO")</f>
        <v>Outras Saídas</v>
      </c>
      <c r="L20505" s="50" t="str">
        <f>VLOOKUP(K20505,'Base -Receita-Despesa'!$B:$AS,1,FALSE)</f>
        <v>Outras Saídas</v>
      </c>
    </row>
    <row r="20506" spans="1:12" x14ac:dyDescent="0.3">
      <c r="A20506" s="82" t="str">
        <f t="shared" si="640"/>
        <v>2020</v>
      </c>
      <c r="B20506" s="263" t="s">
        <v>2228</v>
      </c>
      <c r="C20506" s="264" t="s">
        <v>138</v>
      </c>
      <c r="D20506" s="74" t="str">
        <f t="shared" si="641"/>
        <v>nov/2020</v>
      </c>
      <c r="E20506" s="334">
        <v>44145</v>
      </c>
      <c r="F20506" s="285" t="s">
        <v>1261</v>
      </c>
      <c r="G20506" s="285" t="s">
        <v>2229</v>
      </c>
      <c r="H20506" s="268" t="s">
        <v>879</v>
      </c>
      <c r="I20506" s="268" t="s">
        <v>135</v>
      </c>
      <c r="J20506" s="273">
        <v>-10</v>
      </c>
      <c r="K20506" s="83" t="str">
        <f>IFERROR(IFERROR(VLOOKUP(I20506,'DE-PARA'!B:D,3,0),VLOOKUP(I20506,'DE-PARA'!C:D,2,0)),"NÃO ENCONTRADO")</f>
        <v>Outras Saídas</v>
      </c>
      <c r="L20506" s="50" t="str">
        <f>VLOOKUP(K20506,'Base -Receita-Despesa'!$B:$AS,1,FALSE)</f>
        <v>Outras Saídas</v>
      </c>
    </row>
    <row r="20507" spans="1:12" x14ac:dyDescent="0.3">
      <c r="A20507" s="82" t="str">
        <f t="shared" si="640"/>
        <v>2020</v>
      </c>
      <c r="B20507" s="263" t="s">
        <v>2228</v>
      </c>
      <c r="C20507" s="264" t="s">
        <v>138</v>
      </c>
      <c r="D20507" s="74" t="str">
        <f t="shared" si="641"/>
        <v>nov/2020</v>
      </c>
      <c r="E20507" s="334">
        <v>44146</v>
      </c>
      <c r="F20507" s="279" t="s">
        <v>4412</v>
      </c>
      <c r="G20507" s="279" t="s">
        <v>2229</v>
      </c>
      <c r="H20507" s="283" t="s">
        <v>2964</v>
      </c>
      <c r="I20507" s="283" t="s">
        <v>130</v>
      </c>
      <c r="J20507" s="278">
        <v>-3928.22</v>
      </c>
      <c r="K20507" s="83" t="str">
        <f>IFERROR(IFERROR(VLOOKUP(I20507,'DE-PARA'!B:D,3,0),VLOOKUP(I20507,'DE-PARA'!C:D,2,0)),"NÃO ENCONTRADO")</f>
        <v>Rescisões Trabalhistas</v>
      </c>
      <c r="L20507" s="50" t="str">
        <f>VLOOKUP(K20507,'Base -Receita-Despesa'!$B:$AS,1,FALSE)</f>
        <v>Rescisões Trabalhistas</v>
      </c>
    </row>
    <row r="20508" spans="1:12" x14ac:dyDescent="0.3">
      <c r="A20508" s="82" t="str">
        <f t="shared" si="640"/>
        <v>2020</v>
      </c>
      <c r="B20508" s="263" t="s">
        <v>2228</v>
      </c>
      <c r="C20508" s="264" t="s">
        <v>138</v>
      </c>
      <c r="D20508" s="74" t="str">
        <f t="shared" si="641"/>
        <v>nov/2020</v>
      </c>
      <c r="E20508" s="334">
        <v>44146</v>
      </c>
      <c r="F20508" s="279" t="s">
        <v>4412</v>
      </c>
      <c r="G20508" s="279" t="s">
        <v>2229</v>
      </c>
      <c r="H20508" s="283" t="s">
        <v>6033</v>
      </c>
      <c r="I20508" s="283" t="s">
        <v>130</v>
      </c>
      <c r="J20508" s="278">
        <v>-1048.94</v>
      </c>
      <c r="K20508" s="83" t="str">
        <f>IFERROR(IFERROR(VLOOKUP(I20508,'DE-PARA'!B:D,3,0),VLOOKUP(I20508,'DE-PARA'!C:D,2,0)),"NÃO ENCONTRADO")</f>
        <v>Rescisões Trabalhistas</v>
      </c>
      <c r="L20508" s="50" t="str">
        <f>VLOOKUP(K20508,'Base -Receita-Despesa'!$B:$AS,1,FALSE)</f>
        <v>Rescisões Trabalhistas</v>
      </c>
    </row>
    <row r="20509" spans="1:12" x14ac:dyDescent="0.3">
      <c r="A20509" s="82" t="str">
        <f t="shared" si="640"/>
        <v>2020</v>
      </c>
      <c r="B20509" s="263" t="s">
        <v>2228</v>
      </c>
      <c r="C20509" s="264" t="s">
        <v>138</v>
      </c>
      <c r="D20509" s="74" t="str">
        <f t="shared" si="641"/>
        <v>nov/2020</v>
      </c>
      <c r="E20509" s="334">
        <v>44146</v>
      </c>
      <c r="F20509" s="279" t="s">
        <v>4412</v>
      </c>
      <c r="G20509" s="279" t="s">
        <v>2229</v>
      </c>
      <c r="H20509" s="283" t="s">
        <v>6034</v>
      </c>
      <c r="I20509" s="283" t="s">
        <v>130</v>
      </c>
      <c r="J20509" s="278">
        <v>-4073.79</v>
      </c>
      <c r="K20509" s="83" t="str">
        <f>IFERROR(IFERROR(VLOOKUP(I20509,'DE-PARA'!B:D,3,0),VLOOKUP(I20509,'DE-PARA'!C:D,2,0)),"NÃO ENCONTRADO")</f>
        <v>Rescisões Trabalhistas</v>
      </c>
      <c r="L20509" s="50" t="str">
        <f>VLOOKUP(K20509,'Base -Receita-Despesa'!$B:$AS,1,FALSE)</f>
        <v>Rescisões Trabalhistas</v>
      </c>
    </row>
    <row r="20510" spans="1:12" x14ac:dyDescent="0.3">
      <c r="A20510" s="82" t="str">
        <f t="shared" si="640"/>
        <v>2020</v>
      </c>
      <c r="B20510" s="263" t="s">
        <v>2228</v>
      </c>
      <c r="C20510" s="264" t="s">
        <v>138</v>
      </c>
      <c r="D20510" s="74" t="str">
        <f t="shared" si="641"/>
        <v>nov/2020</v>
      </c>
      <c r="E20510" s="334">
        <v>44146</v>
      </c>
      <c r="F20510" s="285">
        <v>2450</v>
      </c>
      <c r="G20510" s="285" t="s">
        <v>2229</v>
      </c>
      <c r="H20510" s="268" t="s">
        <v>5133</v>
      </c>
      <c r="I20510" s="268" t="s">
        <v>145</v>
      </c>
      <c r="J20510" s="278">
        <v>-3500</v>
      </c>
      <c r="K20510" s="83" t="str">
        <f>IFERROR(IFERROR(VLOOKUP(I20510,'DE-PARA'!B:D,3,0),VLOOKUP(I20510,'DE-PARA'!C:D,2,0)),"NÃO ENCONTRADO")</f>
        <v>Serviços</v>
      </c>
      <c r="L20510" s="50" t="str">
        <f>VLOOKUP(K20510,'Base -Receita-Despesa'!$B:$AS,1,FALSE)</f>
        <v>Serviços</v>
      </c>
    </row>
    <row r="20511" spans="1:12" x14ac:dyDescent="0.3">
      <c r="A20511" s="82" t="str">
        <f t="shared" si="640"/>
        <v>2020</v>
      </c>
      <c r="B20511" s="263" t="s">
        <v>2228</v>
      </c>
      <c r="C20511" s="264" t="s">
        <v>138</v>
      </c>
      <c r="D20511" s="74" t="str">
        <f t="shared" si="641"/>
        <v>nov/2020</v>
      </c>
      <c r="E20511" s="334">
        <v>44146</v>
      </c>
      <c r="F20511" s="285" t="s">
        <v>208</v>
      </c>
      <c r="G20511" s="285" t="s">
        <v>2229</v>
      </c>
      <c r="H20511" s="268" t="s">
        <v>6035</v>
      </c>
      <c r="I20511" s="268" t="s">
        <v>160</v>
      </c>
      <c r="J20511" s="273">
        <v>-478.81</v>
      </c>
      <c r="K20511" s="83" t="str">
        <f>IFERROR(IFERROR(VLOOKUP(I20511,'DE-PARA'!B:D,3,0),VLOOKUP(I20511,'DE-PARA'!C:D,2,0)),"NÃO ENCONTRADO")</f>
        <v>Outras Saídas</v>
      </c>
      <c r="L20511" s="50" t="str">
        <f>VLOOKUP(K20511,'Base -Receita-Despesa'!$B:$AS,1,FALSE)</f>
        <v>Outras Saídas</v>
      </c>
    </row>
    <row r="20512" spans="1:12" x14ac:dyDescent="0.3">
      <c r="A20512" s="82" t="str">
        <f t="shared" si="640"/>
        <v>2020</v>
      </c>
      <c r="B20512" s="263" t="s">
        <v>2228</v>
      </c>
      <c r="C20512" s="264" t="s">
        <v>138</v>
      </c>
      <c r="D20512" s="74" t="str">
        <f t="shared" si="641"/>
        <v>nov/2020</v>
      </c>
      <c r="E20512" s="334">
        <v>44146</v>
      </c>
      <c r="F20512" s="279" t="s">
        <v>254</v>
      </c>
      <c r="G20512" s="279" t="s">
        <v>2229</v>
      </c>
      <c r="H20512" s="283" t="s">
        <v>2964</v>
      </c>
      <c r="I20512" s="283" t="s">
        <v>130</v>
      </c>
      <c r="J20512" s="278">
        <v>-5486.94</v>
      </c>
      <c r="K20512" s="83" t="str">
        <f>IFERROR(IFERROR(VLOOKUP(I20512,'DE-PARA'!B:D,3,0),VLOOKUP(I20512,'DE-PARA'!C:D,2,0)),"NÃO ENCONTRADO")</f>
        <v>Rescisões Trabalhistas</v>
      </c>
      <c r="L20512" s="50" t="str">
        <f>VLOOKUP(K20512,'Base -Receita-Despesa'!$B:$AS,1,FALSE)</f>
        <v>Rescisões Trabalhistas</v>
      </c>
    </row>
    <row r="20513" spans="1:12" x14ac:dyDescent="0.3">
      <c r="A20513" s="82" t="str">
        <f t="shared" si="640"/>
        <v>2020</v>
      </c>
      <c r="B20513" s="263" t="s">
        <v>2228</v>
      </c>
      <c r="C20513" s="264" t="s">
        <v>138</v>
      </c>
      <c r="D20513" s="74" t="str">
        <f t="shared" si="641"/>
        <v>nov/2020</v>
      </c>
      <c r="E20513" s="334">
        <v>44146</v>
      </c>
      <c r="F20513" s="279" t="s">
        <v>254</v>
      </c>
      <c r="G20513" s="279" t="s">
        <v>2229</v>
      </c>
      <c r="H20513" s="283" t="s">
        <v>6033</v>
      </c>
      <c r="I20513" s="283" t="s">
        <v>130</v>
      </c>
      <c r="J20513" s="278">
        <v>-6390.36</v>
      </c>
      <c r="K20513" s="83" t="str">
        <f>IFERROR(IFERROR(VLOOKUP(I20513,'DE-PARA'!B:D,3,0),VLOOKUP(I20513,'DE-PARA'!C:D,2,0)),"NÃO ENCONTRADO")</f>
        <v>Rescisões Trabalhistas</v>
      </c>
      <c r="L20513" s="50" t="str">
        <f>VLOOKUP(K20513,'Base -Receita-Despesa'!$B:$AS,1,FALSE)</f>
        <v>Rescisões Trabalhistas</v>
      </c>
    </row>
    <row r="20514" spans="1:12" x14ac:dyDescent="0.3">
      <c r="A20514" s="82" t="str">
        <f t="shared" si="640"/>
        <v>2020</v>
      </c>
      <c r="B20514" s="263" t="s">
        <v>2228</v>
      </c>
      <c r="C20514" s="264" t="s">
        <v>138</v>
      </c>
      <c r="D20514" s="74" t="str">
        <f t="shared" si="641"/>
        <v>nov/2020</v>
      </c>
      <c r="E20514" s="334">
        <v>44146</v>
      </c>
      <c r="F20514" s="279" t="s">
        <v>254</v>
      </c>
      <c r="G20514" s="279" t="s">
        <v>2229</v>
      </c>
      <c r="H20514" s="283" t="s">
        <v>6034</v>
      </c>
      <c r="I20514" s="283" t="s">
        <v>130</v>
      </c>
      <c r="J20514" s="278">
        <v>-6044.19</v>
      </c>
      <c r="K20514" s="83" t="str">
        <f>IFERROR(IFERROR(VLOOKUP(I20514,'DE-PARA'!B:D,3,0),VLOOKUP(I20514,'DE-PARA'!C:D,2,0)),"NÃO ENCONTRADO")</f>
        <v>Rescisões Trabalhistas</v>
      </c>
      <c r="L20514" s="50" t="str">
        <f>VLOOKUP(K20514,'Base -Receita-Despesa'!$B:$AS,1,FALSE)</f>
        <v>Rescisões Trabalhistas</v>
      </c>
    </row>
    <row r="20515" spans="1:12" x14ac:dyDescent="0.3">
      <c r="A20515" s="82" t="str">
        <f t="shared" si="640"/>
        <v>2020</v>
      </c>
      <c r="B20515" s="263" t="s">
        <v>2228</v>
      </c>
      <c r="C20515" s="264" t="s">
        <v>138</v>
      </c>
      <c r="D20515" s="74" t="str">
        <f t="shared" si="641"/>
        <v>nov/2020</v>
      </c>
      <c r="E20515" s="334">
        <v>44146</v>
      </c>
      <c r="F20515" s="285" t="s">
        <v>1261</v>
      </c>
      <c r="G20515" s="285" t="s">
        <v>2229</v>
      </c>
      <c r="H20515" s="268" t="s">
        <v>879</v>
      </c>
      <c r="I20515" s="268" t="s">
        <v>135</v>
      </c>
      <c r="J20515" s="273">
        <v>-10</v>
      </c>
      <c r="K20515" s="83" t="str">
        <f>IFERROR(IFERROR(VLOOKUP(I20515,'DE-PARA'!B:D,3,0),VLOOKUP(I20515,'DE-PARA'!C:D,2,0)),"NÃO ENCONTRADO")</f>
        <v>Outras Saídas</v>
      </c>
      <c r="L20515" s="50" t="str">
        <f>VLOOKUP(K20515,'Base -Receita-Despesa'!$B:$AS,1,FALSE)</f>
        <v>Outras Saídas</v>
      </c>
    </row>
    <row r="20516" spans="1:12" x14ac:dyDescent="0.3">
      <c r="A20516" s="82" t="str">
        <f t="shared" si="640"/>
        <v>2020</v>
      </c>
      <c r="B20516" s="263" t="s">
        <v>2228</v>
      </c>
      <c r="C20516" s="264" t="s">
        <v>138</v>
      </c>
      <c r="D20516" s="74" t="str">
        <f t="shared" si="641"/>
        <v>nov/2020</v>
      </c>
      <c r="E20516" s="334">
        <v>44146</v>
      </c>
      <c r="F20516" s="285" t="s">
        <v>1261</v>
      </c>
      <c r="G20516" s="285" t="s">
        <v>2229</v>
      </c>
      <c r="H20516" s="268" t="s">
        <v>879</v>
      </c>
      <c r="I20516" s="268" t="s">
        <v>135</v>
      </c>
      <c r="J20516" s="273">
        <v>-10</v>
      </c>
      <c r="K20516" s="83" t="str">
        <f>IFERROR(IFERROR(VLOOKUP(I20516,'DE-PARA'!B:D,3,0),VLOOKUP(I20516,'DE-PARA'!C:D,2,0)),"NÃO ENCONTRADO")</f>
        <v>Outras Saídas</v>
      </c>
      <c r="L20516" s="50" t="str">
        <f>VLOOKUP(K20516,'Base -Receita-Despesa'!$B:$AS,1,FALSE)</f>
        <v>Outras Saídas</v>
      </c>
    </row>
    <row r="20517" spans="1:12" x14ac:dyDescent="0.3">
      <c r="A20517" s="82" t="str">
        <f t="shared" si="640"/>
        <v>2020</v>
      </c>
      <c r="B20517" s="263" t="s">
        <v>2228</v>
      </c>
      <c r="C20517" s="264" t="s">
        <v>138</v>
      </c>
      <c r="D20517" s="74" t="str">
        <f t="shared" si="641"/>
        <v>nov/2020</v>
      </c>
      <c r="E20517" s="334">
        <v>44147</v>
      </c>
      <c r="F20517" s="285">
        <v>4521</v>
      </c>
      <c r="G20517" s="285" t="s">
        <v>2229</v>
      </c>
      <c r="H20517" s="268" t="s">
        <v>2231</v>
      </c>
      <c r="I20517" s="268" t="s">
        <v>2185</v>
      </c>
      <c r="J20517" s="278">
        <v>-1075.5</v>
      </c>
      <c r="K20517" s="83" t="str">
        <f>IFERROR(IFERROR(VLOOKUP(I20517,'DE-PARA'!B:D,3,0),VLOOKUP(I20517,'DE-PARA'!C:D,2,0)),"NÃO ENCONTRADO")</f>
        <v>Materiais</v>
      </c>
      <c r="L20517" s="50" t="str">
        <f>VLOOKUP(K20517,'Base -Receita-Despesa'!$B:$AS,1,FALSE)</f>
        <v>Materiais</v>
      </c>
    </row>
    <row r="20518" spans="1:12" x14ac:dyDescent="0.3">
      <c r="A20518" s="82" t="str">
        <f t="shared" si="640"/>
        <v>2020</v>
      </c>
      <c r="B20518" s="263" t="s">
        <v>2228</v>
      </c>
      <c r="C20518" s="264" t="s">
        <v>138</v>
      </c>
      <c r="D20518" s="74" t="str">
        <f t="shared" si="641"/>
        <v>nov/2020</v>
      </c>
      <c r="E20518" s="334">
        <v>44147</v>
      </c>
      <c r="F20518" s="285">
        <v>403</v>
      </c>
      <c r="G20518" s="285" t="s">
        <v>2229</v>
      </c>
      <c r="H20518" s="268" t="s">
        <v>5749</v>
      </c>
      <c r="I20518" s="268" t="s">
        <v>145</v>
      </c>
      <c r="J20518" s="278">
        <v>-5631</v>
      </c>
      <c r="K20518" s="83" t="str">
        <f>IFERROR(IFERROR(VLOOKUP(I20518,'DE-PARA'!B:D,3,0),VLOOKUP(I20518,'DE-PARA'!C:D,2,0)),"NÃO ENCONTRADO")</f>
        <v>Serviços</v>
      </c>
      <c r="L20518" s="50" t="str">
        <f>VLOOKUP(K20518,'Base -Receita-Despesa'!$B:$AS,1,FALSE)</f>
        <v>Serviços</v>
      </c>
    </row>
    <row r="20519" spans="1:12" x14ac:dyDescent="0.3">
      <c r="A20519" s="82" t="str">
        <f t="shared" si="640"/>
        <v>2020</v>
      </c>
      <c r="B20519" s="263" t="s">
        <v>2228</v>
      </c>
      <c r="C20519" s="264" t="s">
        <v>138</v>
      </c>
      <c r="D20519" s="74" t="str">
        <f t="shared" si="641"/>
        <v>nov/2020</v>
      </c>
      <c r="E20519" s="334">
        <v>44147</v>
      </c>
      <c r="F20519" s="285" t="s">
        <v>6036</v>
      </c>
      <c r="G20519" s="285" t="s">
        <v>2229</v>
      </c>
      <c r="H20519" s="268" t="s">
        <v>6037</v>
      </c>
      <c r="I20519" s="268" t="s">
        <v>176</v>
      </c>
      <c r="J20519" s="278">
        <v>-10112.81</v>
      </c>
      <c r="K20519" s="83" t="str">
        <f>IFERROR(IFERROR(VLOOKUP(I20519,'DE-PARA'!B:D,3,0),VLOOKUP(I20519,'DE-PARA'!C:D,2,0)),"NÃO ENCONTRADO")</f>
        <v>Pessoal</v>
      </c>
      <c r="L20519" s="50" t="str">
        <f>VLOOKUP(K20519,'Base -Receita-Despesa'!$B:$AS,1,FALSE)</f>
        <v>Pessoal</v>
      </c>
    </row>
    <row r="20520" spans="1:12" x14ac:dyDescent="0.3">
      <c r="A20520" s="82" t="str">
        <f t="shared" si="640"/>
        <v>2020</v>
      </c>
      <c r="B20520" s="263" t="s">
        <v>2228</v>
      </c>
      <c r="C20520" s="264" t="s">
        <v>138</v>
      </c>
      <c r="D20520" s="74" t="str">
        <f t="shared" si="641"/>
        <v>nov/2020</v>
      </c>
      <c r="E20520" s="334">
        <v>44148</v>
      </c>
      <c r="F20520" s="285">
        <v>909808</v>
      </c>
      <c r="G20520" s="285" t="s">
        <v>2330</v>
      </c>
      <c r="H20520" s="268" t="s">
        <v>5696</v>
      </c>
      <c r="I20520" s="268" t="s">
        <v>2182</v>
      </c>
      <c r="J20520" s="278">
        <v>-1417.07</v>
      </c>
      <c r="K20520" s="83" t="str">
        <f>IFERROR(IFERROR(VLOOKUP(I20520,'DE-PARA'!B:D,3,0),VLOOKUP(I20520,'DE-PARA'!C:D,2,0)),"NÃO ENCONTRADO")</f>
        <v>Materiais</v>
      </c>
      <c r="L20520" s="50" t="str">
        <f>VLOOKUP(K20520,'Base -Receita-Despesa'!$B:$AS,1,FALSE)</f>
        <v>Materiais</v>
      </c>
    </row>
    <row r="20521" spans="1:12" x14ac:dyDescent="0.3">
      <c r="A20521" s="82" t="str">
        <f t="shared" si="640"/>
        <v>2020</v>
      </c>
      <c r="B20521" s="263" t="s">
        <v>2228</v>
      </c>
      <c r="C20521" s="264" t="s">
        <v>138</v>
      </c>
      <c r="D20521" s="74" t="str">
        <f t="shared" si="641"/>
        <v>nov/2020</v>
      </c>
      <c r="E20521" s="334">
        <v>44148</v>
      </c>
      <c r="F20521" s="285">
        <v>134823</v>
      </c>
      <c r="G20521" s="285" t="s">
        <v>2229</v>
      </c>
      <c r="H20521" s="268" t="s">
        <v>528</v>
      </c>
      <c r="I20521" s="268" t="s">
        <v>2181</v>
      </c>
      <c r="J20521" s="278">
        <v>-6771.9</v>
      </c>
      <c r="K20521" s="83" t="str">
        <f>IFERROR(IFERROR(VLOOKUP(I20521,'DE-PARA'!B:D,3,0),VLOOKUP(I20521,'DE-PARA'!C:D,2,0)),"NÃO ENCONTRADO")</f>
        <v>Materiais</v>
      </c>
      <c r="L20521" s="50" t="str">
        <f>VLOOKUP(K20521,'Base -Receita-Despesa'!$B:$AS,1,FALSE)</f>
        <v>Materiais</v>
      </c>
    </row>
    <row r="20522" spans="1:12" x14ac:dyDescent="0.3">
      <c r="A20522" s="82" t="str">
        <f t="shared" ref="A20522:A20585" si="642">IF(K20522="NÃO ENCONTRADO",0,RIGHT(D20522,4))</f>
        <v>2020</v>
      </c>
      <c r="B20522" s="263" t="s">
        <v>2228</v>
      </c>
      <c r="C20522" s="264" t="s">
        <v>138</v>
      </c>
      <c r="D20522" s="74" t="str">
        <f t="shared" si="641"/>
        <v>nov/2020</v>
      </c>
      <c r="E20522" s="334">
        <v>44148</v>
      </c>
      <c r="F20522" s="285">
        <v>134811</v>
      </c>
      <c r="G20522" s="285" t="s">
        <v>2229</v>
      </c>
      <c r="H20522" s="268" t="s">
        <v>528</v>
      </c>
      <c r="I20522" s="268" t="s">
        <v>2182</v>
      </c>
      <c r="J20522" s="273">
        <v>-270</v>
      </c>
      <c r="K20522" s="83" t="str">
        <f>IFERROR(IFERROR(VLOOKUP(I20522,'DE-PARA'!B:D,3,0),VLOOKUP(I20522,'DE-PARA'!C:D,2,0)),"NÃO ENCONTRADO")</f>
        <v>Materiais</v>
      </c>
      <c r="L20522" s="50" t="str">
        <f>VLOOKUP(K20522,'Base -Receita-Despesa'!$B:$AS,1,FALSE)</f>
        <v>Materiais</v>
      </c>
    </row>
    <row r="20523" spans="1:12" x14ac:dyDescent="0.3">
      <c r="A20523" s="82" t="str">
        <f t="shared" si="642"/>
        <v>2020</v>
      </c>
      <c r="B20523" s="263" t="s">
        <v>2228</v>
      </c>
      <c r="C20523" s="264" t="s">
        <v>138</v>
      </c>
      <c r="D20523" s="74" t="str">
        <f t="shared" si="641"/>
        <v>nov/2020</v>
      </c>
      <c r="E20523" s="334">
        <v>44148</v>
      </c>
      <c r="F20523" s="285">
        <v>134822</v>
      </c>
      <c r="G20523" s="285" t="s">
        <v>2229</v>
      </c>
      <c r="H20523" s="268" t="s">
        <v>528</v>
      </c>
      <c r="I20523" s="268" t="s">
        <v>2182</v>
      </c>
      <c r="J20523" s="278">
        <v>-1208.74</v>
      </c>
      <c r="K20523" s="83" t="str">
        <f>IFERROR(IFERROR(VLOOKUP(I20523,'DE-PARA'!B:D,3,0),VLOOKUP(I20523,'DE-PARA'!C:D,2,0)),"NÃO ENCONTRADO")</f>
        <v>Materiais</v>
      </c>
      <c r="L20523" s="50" t="str">
        <f>VLOOKUP(K20523,'Base -Receita-Despesa'!$B:$AS,1,FALSE)</f>
        <v>Materiais</v>
      </c>
    </row>
    <row r="20524" spans="1:12" x14ac:dyDescent="0.3">
      <c r="A20524" s="82" t="str">
        <f t="shared" si="642"/>
        <v>2020</v>
      </c>
      <c r="B20524" s="263" t="s">
        <v>2228</v>
      </c>
      <c r="C20524" s="264" t="s">
        <v>138</v>
      </c>
      <c r="D20524" s="74" t="str">
        <f t="shared" si="641"/>
        <v>nov/2020</v>
      </c>
      <c r="E20524" s="334">
        <v>44148</v>
      </c>
      <c r="F20524" s="285">
        <v>134821</v>
      </c>
      <c r="G20524" s="285" t="s">
        <v>2229</v>
      </c>
      <c r="H20524" s="268" t="s">
        <v>528</v>
      </c>
      <c r="I20524" s="268" t="s">
        <v>2182</v>
      </c>
      <c r="J20524" s="273">
        <v>-145.19999999999999</v>
      </c>
      <c r="K20524" s="83" t="str">
        <f>IFERROR(IFERROR(VLOOKUP(I20524,'DE-PARA'!B:D,3,0),VLOOKUP(I20524,'DE-PARA'!C:D,2,0)),"NÃO ENCONTRADO")</f>
        <v>Materiais</v>
      </c>
      <c r="L20524" s="50" t="str">
        <f>VLOOKUP(K20524,'Base -Receita-Despesa'!$B:$AS,1,FALSE)</f>
        <v>Materiais</v>
      </c>
    </row>
    <row r="20525" spans="1:12" x14ac:dyDescent="0.3">
      <c r="A20525" s="82" t="str">
        <f t="shared" si="642"/>
        <v>2020</v>
      </c>
      <c r="B20525" s="263" t="s">
        <v>2228</v>
      </c>
      <c r="C20525" s="264" t="s">
        <v>138</v>
      </c>
      <c r="D20525" s="74" t="str">
        <f t="shared" si="641"/>
        <v>nov/2020</v>
      </c>
      <c r="E20525" s="334">
        <v>44148</v>
      </c>
      <c r="F20525" s="285">
        <v>15690</v>
      </c>
      <c r="G20525" s="285" t="s">
        <v>2229</v>
      </c>
      <c r="H20525" s="268" t="s">
        <v>2299</v>
      </c>
      <c r="I20525" s="268" t="s">
        <v>2182</v>
      </c>
      <c r="J20525" s="278">
        <v>-2362.6799999999998</v>
      </c>
      <c r="K20525" s="83" t="str">
        <f>IFERROR(IFERROR(VLOOKUP(I20525,'DE-PARA'!B:D,3,0),VLOOKUP(I20525,'DE-PARA'!C:D,2,0)),"NÃO ENCONTRADO")</f>
        <v>Materiais</v>
      </c>
      <c r="L20525" s="50" t="str">
        <f>VLOOKUP(K20525,'Base -Receita-Despesa'!$B:$AS,1,FALSE)</f>
        <v>Materiais</v>
      </c>
    </row>
    <row r="20526" spans="1:12" x14ac:dyDescent="0.3">
      <c r="A20526" s="82" t="str">
        <f t="shared" si="642"/>
        <v>2020</v>
      </c>
      <c r="B20526" s="263" t="s">
        <v>2228</v>
      </c>
      <c r="C20526" s="264" t="s">
        <v>138</v>
      </c>
      <c r="D20526" s="74" t="str">
        <f t="shared" si="641"/>
        <v>nov/2020</v>
      </c>
      <c r="E20526" s="334">
        <v>44148</v>
      </c>
      <c r="F20526" s="285">
        <v>42599</v>
      </c>
      <c r="G20526" s="285" t="s">
        <v>2229</v>
      </c>
      <c r="H20526" s="268" t="s">
        <v>5273</v>
      </c>
      <c r="I20526" s="268" t="s">
        <v>2181</v>
      </c>
      <c r="J20526" s="278">
        <v>-6594</v>
      </c>
      <c r="K20526" s="83" t="str">
        <f>IFERROR(IFERROR(VLOOKUP(I20526,'DE-PARA'!B:D,3,0),VLOOKUP(I20526,'DE-PARA'!C:D,2,0)),"NÃO ENCONTRADO")</f>
        <v>Materiais</v>
      </c>
      <c r="L20526" s="50" t="str">
        <f>VLOOKUP(K20526,'Base -Receita-Despesa'!$B:$AS,1,FALSE)</f>
        <v>Materiais</v>
      </c>
    </row>
    <row r="20527" spans="1:12" x14ac:dyDescent="0.3">
      <c r="A20527" s="82" t="str">
        <f t="shared" si="642"/>
        <v>2020</v>
      </c>
      <c r="B20527" s="263" t="s">
        <v>2228</v>
      </c>
      <c r="C20527" s="264" t="s">
        <v>138</v>
      </c>
      <c r="D20527" s="74" t="str">
        <f t="shared" si="641"/>
        <v>nov/2020</v>
      </c>
      <c r="E20527" s="334">
        <v>44148</v>
      </c>
      <c r="F20527" s="285">
        <v>909796</v>
      </c>
      <c r="G20527" s="285" t="s">
        <v>2229</v>
      </c>
      <c r="H20527" s="268" t="s">
        <v>5696</v>
      </c>
      <c r="I20527" s="268" t="s">
        <v>2182</v>
      </c>
      <c r="J20527" s="273">
        <v>-590.88</v>
      </c>
      <c r="K20527" s="83" t="str">
        <f>IFERROR(IFERROR(VLOOKUP(I20527,'DE-PARA'!B:D,3,0),VLOOKUP(I20527,'DE-PARA'!C:D,2,0)),"NÃO ENCONTRADO")</f>
        <v>Materiais</v>
      </c>
      <c r="L20527" s="50" t="str">
        <f>VLOOKUP(K20527,'Base -Receita-Despesa'!$B:$AS,1,FALSE)</f>
        <v>Materiais</v>
      </c>
    </row>
    <row r="20528" spans="1:12" x14ac:dyDescent="0.3">
      <c r="A20528" s="82" t="str">
        <f t="shared" si="642"/>
        <v>2020</v>
      </c>
      <c r="B20528" s="263" t="s">
        <v>2228</v>
      </c>
      <c r="C20528" s="264" t="s">
        <v>138</v>
      </c>
      <c r="D20528" s="74" t="str">
        <f t="shared" si="641"/>
        <v>nov/2020</v>
      </c>
      <c r="E20528" s="334">
        <v>44148</v>
      </c>
      <c r="F20528" s="285">
        <v>1267295</v>
      </c>
      <c r="G20528" s="285" t="s">
        <v>2284</v>
      </c>
      <c r="H20528" s="268" t="s">
        <v>5731</v>
      </c>
      <c r="I20528" s="268" t="s">
        <v>2182</v>
      </c>
      <c r="J20528" s="278">
        <v>-1807.33</v>
      </c>
      <c r="K20528" s="83" t="str">
        <f>IFERROR(IFERROR(VLOOKUP(I20528,'DE-PARA'!B:D,3,0),VLOOKUP(I20528,'DE-PARA'!C:D,2,0)),"NÃO ENCONTRADO")</f>
        <v>Materiais</v>
      </c>
      <c r="L20528" s="50" t="str">
        <f>VLOOKUP(K20528,'Base -Receita-Despesa'!$B:$AS,1,FALSE)</f>
        <v>Materiais</v>
      </c>
    </row>
    <row r="20529" spans="1:12" x14ac:dyDescent="0.3">
      <c r="A20529" s="82" t="str">
        <f t="shared" si="642"/>
        <v>2020</v>
      </c>
      <c r="B20529" s="263" t="s">
        <v>2228</v>
      </c>
      <c r="C20529" s="264" t="s">
        <v>138</v>
      </c>
      <c r="D20529" s="74" t="str">
        <f t="shared" si="641"/>
        <v>nov/2020</v>
      </c>
      <c r="E20529" s="334">
        <v>44148</v>
      </c>
      <c r="F20529" s="285">
        <v>17721</v>
      </c>
      <c r="G20529" s="285" t="s">
        <v>2229</v>
      </c>
      <c r="H20529" s="268" t="s">
        <v>4657</v>
      </c>
      <c r="I20529" s="268" t="s">
        <v>2181</v>
      </c>
      <c r="J20529" s="273">
        <v>-349.9</v>
      </c>
      <c r="K20529" s="83" t="str">
        <f>IFERROR(IFERROR(VLOOKUP(I20529,'DE-PARA'!B:D,3,0),VLOOKUP(I20529,'DE-PARA'!C:D,2,0)),"NÃO ENCONTRADO")</f>
        <v>Materiais</v>
      </c>
      <c r="L20529" s="50" t="str">
        <f>VLOOKUP(K20529,'Base -Receita-Despesa'!$B:$AS,1,FALSE)</f>
        <v>Materiais</v>
      </c>
    </row>
    <row r="20530" spans="1:12" x14ac:dyDescent="0.3">
      <c r="A20530" s="82" t="str">
        <f t="shared" si="642"/>
        <v>2020</v>
      </c>
      <c r="B20530" s="263" t="s">
        <v>2228</v>
      </c>
      <c r="C20530" s="264" t="s">
        <v>138</v>
      </c>
      <c r="D20530" s="74" t="str">
        <f t="shared" si="641"/>
        <v>nov/2020</v>
      </c>
      <c r="E20530" s="334">
        <v>44148</v>
      </c>
      <c r="F20530" s="285">
        <v>2908</v>
      </c>
      <c r="G20530" s="285" t="s">
        <v>2229</v>
      </c>
      <c r="H20530" s="268" t="s">
        <v>5275</v>
      </c>
      <c r="I20530" s="268" t="s">
        <v>157</v>
      </c>
      <c r="J20530" s="278">
        <v>-5878.17</v>
      </c>
      <c r="K20530" s="83" t="str">
        <f>IFERROR(IFERROR(VLOOKUP(I20530,'DE-PARA'!B:D,3,0),VLOOKUP(I20530,'DE-PARA'!C:D,2,0)),"NÃO ENCONTRADO")</f>
        <v>Materiais</v>
      </c>
      <c r="L20530" s="50" t="str">
        <f>VLOOKUP(K20530,'Base -Receita-Despesa'!$B:$AS,1,FALSE)</f>
        <v>Materiais</v>
      </c>
    </row>
    <row r="20531" spans="1:12" x14ac:dyDescent="0.3">
      <c r="A20531" s="82" t="str">
        <f t="shared" si="642"/>
        <v>2020</v>
      </c>
      <c r="B20531" s="263" t="s">
        <v>2228</v>
      </c>
      <c r="C20531" s="264" t="s">
        <v>138</v>
      </c>
      <c r="D20531" s="74" t="str">
        <f t="shared" si="641"/>
        <v>nov/2020</v>
      </c>
      <c r="E20531" s="334">
        <v>44148</v>
      </c>
      <c r="F20531" s="285">
        <v>2910</v>
      </c>
      <c r="G20531" s="285" t="s">
        <v>2229</v>
      </c>
      <c r="H20531" s="268" t="s">
        <v>5275</v>
      </c>
      <c r="I20531" s="268" t="s">
        <v>157</v>
      </c>
      <c r="J20531" s="278">
        <v>-15238.92</v>
      </c>
      <c r="K20531" s="83" t="str">
        <f>IFERROR(IFERROR(VLOOKUP(I20531,'DE-PARA'!B:D,3,0),VLOOKUP(I20531,'DE-PARA'!C:D,2,0)),"NÃO ENCONTRADO")</f>
        <v>Materiais</v>
      </c>
      <c r="L20531" s="50" t="str">
        <f>VLOOKUP(K20531,'Base -Receita-Despesa'!$B:$AS,1,FALSE)</f>
        <v>Materiais</v>
      </c>
    </row>
    <row r="20532" spans="1:12" x14ac:dyDescent="0.3">
      <c r="A20532" s="82" t="str">
        <f t="shared" si="642"/>
        <v>2020</v>
      </c>
      <c r="B20532" s="263" t="s">
        <v>2228</v>
      </c>
      <c r="C20532" s="264" t="s">
        <v>138</v>
      </c>
      <c r="D20532" s="74" t="str">
        <f t="shared" si="641"/>
        <v>nov/2020</v>
      </c>
      <c r="E20532" s="334">
        <v>44148</v>
      </c>
      <c r="F20532" s="285">
        <v>2911</v>
      </c>
      <c r="G20532" s="285" t="s">
        <v>2229</v>
      </c>
      <c r="H20532" s="268" t="s">
        <v>5275</v>
      </c>
      <c r="I20532" s="268" t="s">
        <v>157</v>
      </c>
      <c r="J20532" s="278">
        <v>-3264.7</v>
      </c>
      <c r="K20532" s="83" t="str">
        <f>IFERROR(IFERROR(VLOOKUP(I20532,'DE-PARA'!B:D,3,0),VLOOKUP(I20532,'DE-PARA'!C:D,2,0)),"NÃO ENCONTRADO")</f>
        <v>Materiais</v>
      </c>
      <c r="L20532" s="50" t="str">
        <f>VLOOKUP(K20532,'Base -Receita-Despesa'!$B:$AS,1,FALSE)</f>
        <v>Materiais</v>
      </c>
    </row>
    <row r="20533" spans="1:12" x14ac:dyDescent="0.3">
      <c r="A20533" s="82" t="str">
        <f t="shared" si="642"/>
        <v>2020</v>
      </c>
      <c r="B20533" s="263" t="s">
        <v>2228</v>
      </c>
      <c r="C20533" s="264" t="s">
        <v>138</v>
      </c>
      <c r="D20533" s="74" t="str">
        <f t="shared" si="641"/>
        <v>nov/2020</v>
      </c>
      <c r="E20533" s="334">
        <v>44148</v>
      </c>
      <c r="F20533" s="285">
        <v>2904</v>
      </c>
      <c r="G20533" s="285" t="s">
        <v>2229</v>
      </c>
      <c r="H20533" s="268" t="s">
        <v>5275</v>
      </c>
      <c r="I20533" s="268" t="s">
        <v>157</v>
      </c>
      <c r="J20533" s="278">
        <v>-4853.97</v>
      </c>
      <c r="K20533" s="83" t="str">
        <f>IFERROR(IFERROR(VLOOKUP(I20533,'DE-PARA'!B:D,3,0),VLOOKUP(I20533,'DE-PARA'!C:D,2,0)),"NÃO ENCONTRADO")</f>
        <v>Materiais</v>
      </c>
      <c r="L20533" s="50" t="str">
        <f>VLOOKUP(K20533,'Base -Receita-Despesa'!$B:$AS,1,FALSE)</f>
        <v>Materiais</v>
      </c>
    </row>
    <row r="20534" spans="1:12" x14ac:dyDescent="0.3">
      <c r="A20534" s="82" t="str">
        <f t="shared" si="642"/>
        <v>2020</v>
      </c>
      <c r="B20534" s="263" t="s">
        <v>2228</v>
      </c>
      <c r="C20534" s="264" t="s">
        <v>138</v>
      </c>
      <c r="D20534" s="74" t="str">
        <f t="shared" si="641"/>
        <v>nov/2020</v>
      </c>
      <c r="E20534" s="334">
        <v>44148</v>
      </c>
      <c r="F20534" s="285" t="s">
        <v>1261</v>
      </c>
      <c r="G20534" s="285" t="s">
        <v>2229</v>
      </c>
      <c r="H20534" s="268" t="s">
        <v>879</v>
      </c>
      <c r="I20534" s="268" t="s">
        <v>135</v>
      </c>
      <c r="J20534" s="273">
        <v>-10</v>
      </c>
      <c r="K20534" s="83" t="str">
        <f>IFERROR(IFERROR(VLOOKUP(I20534,'DE-PARA'!B:D,3,0),VLOOKUP(I20534,'DE-PARA'!C:D,2,0)),"NÃO ENCONTRADO")</f>
        <v>Outras Saídas</v>
      </c>
      <c r="L20534" s="50" t="str">
        <f>VLOOKUP(K20534,'Base -Receita-Despesa'!$B:$AS,1,FALSE)</f>
        <v>Outras Saídas</v>
      </c>
    </row>
    <row r="20535" spans="1:12" x14ac:dyDescent="0.3">
      <c r="A20535" s="82" t="str">
        <f t="shared" si="642"/>
        <v>2020</v>
      </c>
      <c r="B20535" s="263" t="s">
        <v>2228</v>
      </c>
      <c r="C20535" s="264" t="s">
        <v>138</v>
      </c>
      <c r="D20535" s="74" t="str">
        <f t="shared" si="641"/>
        <v>nov/2020</v>
      </c>
      <c r="E20535" s="334">
        <v>44148</v>
      </c>
      <c r="F20535" s="285" t="s">
        <v>1261</v>
      </c>
      <c r="G20535" s="285" t="s">
        <v>2229</v>
      </c>
      <c r="H20535" s="268" t="s">
        <v>879</v>
      </c>
      <c r="I20535" s="268" t="s">
        <v>135</v>
      </c>
      <c r="J20535" s="273">
        <v>-10</v>
      </c>
      <c r="K20535" s="83" t="str">
        <f>IFERROR(IFERROR(VLOOKUP(I20535,'DE-PARA'!B:D,3,0),VLOOKUP(I20535,'DE-PARA'!C:D,2,0)),"NÃO ENCONTRADO")</f>
        <v>Outras Saídas</v>
      </c>
      <c r="L20535" s="50" t="str">
        <f>VLOOKUP(K20535,'Base -Receita-Despesa'!$B:$AS,1,FALSE)</f>
        <v>Outras Saídas</v>
      </c>
    </row>
    <row r="20536" spans="1:12" x14ac:dyDescent="0.3">
      <c r="A20536" s="82" t="str">
        <f t="shared" si="642"/>
        <v>2020</v>
      </c>
      <c r="B20536" s="263" t="s">
        <v>2240</v>
      </c>
      <c r="C20536" s="264" t="s">
        <v>138</v>
      </c>
      <c r="D20536" s="74" t="str">
        <f t="shared" si="641"/>
        <v>nov/2020</v>
      </c>
      <c r="E20536" s="334">
        <v>44151</v>
      </c>
      <c r="F20536" s="285" t="s">
        <v>161</v>
      </c>
      <c r="G20536" s="285" t="s">
        <v>2229</v>
      </c>
      <c r="H20536" s="268" t="s">
        <v>161</v>
      </c>
      <c r="I20536" s="268" t="s">
        <v>2168</v>
      </c>
      <c r="J20536" s="278">
        <v>1383315.87</v>
      </c>
      <c r="K20536" s="83" t="str">
        <f>IFERROR(IFERROR(VLOOKUP(I20536,'DE-PARA'!B:D,3,0),VLOOKUP(I20536,'DE-PARA'!C:D,2,0)),"NÃO ENCONTRADO")</f>
        <v>Repasses Contrato de Gestão</v>
      </c>
      <c r="L20536" s="50" t="str">
        <f>VLOOKUP(K20536,'Base -Receita-Despesa'!$B:$AS,1,FALSE)</f>
        <v>Repasses Contrato de Gestão</v>
      </c>
    </row>
    <row r="20537" spans="1:12" x14ac:dyDescent="0.3">
      <c r="A20537" s="82" t="str">
        <f t="shared" si="642"/>
        <v>2020</v>
      </c>
      <c r="B20537" s="263" t="s">
        <v>2240</v>
      </c>
      <c r="C20537" s="264" t="s">
        <v>138</v>
      </c>
      <c r="D20537" s="74" t="str">
        <f t="shared" si="641"/>
        <v>nov/2020</v>
      </c>
      <c r="E20537" s="334">
        <v>44151</v>
      </c>
      <c r="F20537" s="285" t="s">
        <v>5127</v>
      </c>
      <c r="G20537" s="285" t="s">
        <v>2229</v>
      </c>
      <c r="H20537" s="268" t="s">
        <v>2251</v>
      </c>
      <c r="I20537" s="268" t="s">
        <v>126</v>
      </c>
      <c r="J20537" s="278">
        <v>-500000</v>
      </c>
      <c r="K20537" s="83" t="str">
        <f>IFERROR(IFERROR(VLOOKUP(I20537,'DE-PARA'!B:D,3,0),VLOOKUP(I20537,'DE-PARA'!C:D,2,0)),"NÃO ENCONTRADO")</f>
        <v>TEV – Transferências Entre Contas (Entradas)</v>
      </c>
      <c r="L20537" s="50" t="str">
        <f>VLOOKUP(K20537,'Base -Receita-Despesa'!$B:$AS,1,FALSE)</f>
        <v>TEV – Transferências Entre Contas (Entradas)</v>
      </c>
    </row>
    <row r="20538" spans="1:12" x14ac:dyDescent="0.3">
      <c r="A20538" s="82" t="str">
        <f t="shared" si="642"/>
        <v>2020</v>
      </c>
      <c r="B20538" s="263" t="s">
        <v>2228</v>
      </c>
      <c r="C20538" s="264" t="s">
        <v>138</v>
      </c>
      <c r="D20538" s="74" t="str">
        <f t="shared" si="641"/>
        <v>nov/2020</v>
      </c>
      <c r="E20538" s="334">
        <v>44151</v>
      </c>
      <c r="F20538" s="285" t="s">
        <v>5127</v>
      </c>
      <c r="G20538" s="285" t="s">
        <v>2229</v>
      </c>
      <c r="H20538" s="268" t="s">
        <v>2251</v>
      </c>
      <c r="I20538" s="268" t="s">
        <v>126</v>
      </c>
      <c r="J20538" s="278">
        <v>500000</v>
      </c>
      <c r="K20538" s="83" t="str">
        <f>IFERROR(IFERROR(VLOOKUP(I20538,'DE-PARA'!B:D,3,0),VLOOKUP(I20538,'DE-PARA'!C:D,2,0)),"NÃO ENCONTRADO")</f>
        <v>TEV – Transferências Entre Contas (Entradas)</v>
      </c>
      <c r="L20538" s="50" t="str">
        <f>VLOOKUP(K20538,'Base -Receita-Despesa'!$B:$AS,1,FALSE)</f>
        <v>TEV – Transferências Entre Contas (Entradas)</v>
      </c>
    </row>
    <row r="20539" spans="1:12" x14ac:dyDescent="0.3">
      <c r="A20539" s="82" t="str">
        <f t="shared" si="642"/>
        <v>2020</v>
      </c>
      <c r="B20539" s="263" t="s">
        <v>2228</v>
      </c>
      <c r="C20539" s="264" t="s">
        <v>138</v>
      </c>
      <c r="D20539" s="74" t="str">
        <f t="shared" si="641"/>
        <v>nov/2020</v>
      </c>
      <c r="E20539" s="334">
        <v>44151</v>
      </c>
      <c r="F20539" s="285">
        <v>720</v>
      </c>
      <c r="G20539" s="285" t="s">
        <v>2229</v>
      </c>
      <c r="H20539" s="268" t="s">
        <v>6010</v>
      </c>
      <c r="I20539" s="268" t="s">
        <v>151</v>
      </c>
      <c r="J20539" s="278">
        <v>-2860</v>
      </c>
      <c r="K20539" s="83" t="str">
        <f>IFERROR(IFERROR(VLOOKUP(I20539,'DE-PARA'!B:D,3,0),VLOOKUP(I20539,'DE-PARA'!C:D,2,0)),"NÃO ENCONTRADO")</f>
        <v>Concessionárias (água, luz e telefone)</v>
      </c>
      <c r="L20539" s="50" t="str">
        <f>VLOOKUP(K20539,'Base -Receita-Despesa'!$B:$AS,1,FALSE)</f>
        <v>Concessionárias (água, luz e telefone)</v>
      </c>
    </row>
    <row r="20540" spans="1:12" x14ac:dyDescent="0.3">
      <c r="A20540" s="82" t="str">
        <f t="shared" si="642"/>
        <v>2020</v>
      </c>
      <c r="B20540" s="263" t="s">
        <v>2228</v>
      </c>
      <c r="C20540" s="264" t="s">
        <v>138</v>
      </c>
      <c r="D20540" s="74" t="str">
        <f t="shared" si="641"/>
        <v>nov/2020</v>
      </c>
      <c r="E20540" s="334">
        <v>44151</v>
      </c>
      <c r="F20540" s="285">
        <v>195</v>
      </c>
      <c r="G20540" s="285" t="s">
        <v>2330</v>
      </c>
      <c r="H20540" s="268" t="s">
        <v>6038</v>
      </c>
      <c r="I20540" s="268" t="s">
        <v>2182</v>
      </c>
      <c r="J20540" s="278">
        <v>-2733.33</v>
      </c>
      <c r="K20540" s="83" t="str">
        <f>IFERROR(IFERROR(VLOOKUP(I20540,'DE-PARA'!B:D,3,0),VLOOKUP(I20540,'DE-PARA'!C:D,2,0)),"NÃO ENCONTRADO")</f>
        <v>Materiais</v>
      </c>
      <c r="L20540" s="50" t="str">
        <f>VLOOKUP(K20540,'Base -Receita-Despesa'!$B:$AS,1,FALSE)</f>
        <v>Materiais</v>
      </c>
    </row>
    <row r="20541" spans="1:12" x14ac:dyDescent="0.3">
      <c r="A20541" s="82" t="str">
        <f t="shared" si="642"/>
        <v>2020</v>
      </c>
      <c r="B20541" s="263" t="s">
        <v>2228</v>
      </c>
      <c r="C20541" s="264" t="s">
        <v>138</v>
      </c>
      <c r="D20541" s="74" t="str">
        <f t="shared" si="641"/>
        <v>nov/2020</v>
      </c>
      <c r="E20541" s="334">
        <v>44151</v>
      </c>
      <c r="F20541" s="285">
        <v>3219</v>
      </c>
      <c r="G20541" s="285" t="s">
        <v>2229</v>
      </c>
      <c r="H20541" s="268" t="s">
        <v>5779</v>
      </c>
      <c r="I20541" s="268" t="s">
        <v>2181</v>
      </c>
      <c r="J20541" s="278">
        <v>-4201.92</v>
      </c>
      <c r="K20541" s="83" t="str">
        <f>IFERROR(IFERROR(VLOOKUP(I20541,'DE-PARA'!B:D,3,0),VLOOKUP(I20541,'DE-PARA'!C:D,2,0)),"NÃO ENCONTRADO")</f>
        <v>Materiais</v>
      </c>
      <c r="L20541" s="50" t="str">
        <f>VLOOKUP(K20541,'Base -Receita-Despesa'!$B:$AS,1,FALSE)</f>
        <v>Materiais</v>
      </c>
    </row>
    <row r="20542" spans="1:12" x14ac:dyDescent="0.3">
      <c r="A20542" s="82" t="str">
        <f t="shared" si="642"/>
        <v>2020</v>
      </c>
      <c r="B20542" s="263" t="s">
        <v>2228</v>
      </c>
      <c r="C20542" s="264" t="s">
        <v>138</v>
      </c>
      <c r="D20542" s="74" t="str">
        <f t="shared" si="641"/>
        <v>nov/2020</v>
      </c>
      <c r="E20542" s="334">
        <v>44151</v>
      </c>
      <c r="F20542" s="285">
        <v>316364</v>
      </c>
      <c r="G20542" s="285" t="s">
        <v>2238</v>
      </c>
      <c r="H20542" s="268" t="s">
        <v>222</v>
      </c>
      <c r="I20542" s="268" t="s">
        <v>2182</v>
      </c>
      <c r="J20542" s="273">
        <v>-325.5</v>
      </c>
      <c r="K20542" s="83" t="str">
        <f>IFERROR(IFERROR(VLOOKUP(I20542,'DE-PARA'!B:D,3,0),VLOOKUP(I20542,'DE-PARA'!C:D,2,0)),"NÃO ENCONTRADO")</f>
        <v>Materiais</v>
      </c>
      <c r="L20542" s="50" t="str">
        <f>VLOOKUP(K20542,'Base -Receita-Despesa'!$B:$AS,1,FALSE)</f>
        <v>Materiais</v>
      </c>
    </row>
    <row r="20543" spans="1:12" x14ac:dyDescent="0.3">
      <c r="A20543" s="82" t="str">
        <f t="shared" si="642"/>
        <v>2020</v>
      </c>
      <c r="B20543" s="263" t="s">
        <v>2228</v>
      </c>
      <c r="C20543" s="264" t="s">
        <v>138</v>
      </c>
      <c r="D20543" s="74" t="str">
        <f t="shared" si="641"/>
        <v>nov/2020</v>
      </c>
      <c r="E20543" s="334">
        <v>44151</v>
      </c>
      <c r="F20543" s="285">
        <v>135123</v>
      </c>
      <c r="G20543" s="285" t="s">
        <v>2229</v>
      </c>
      <c r="H20543" s="268" t="s">
        <v>528</v>
      </c>
      <c r="I20543" s="268" t="s">
        <v>2181</v>
      </c>
      <c r="J20543" s="273">
        <v>-154.5</v>
      </c>
      <c r="K20543" s="83" t="str">
        <f>IFERROR(IFERROR(VLOOKUP(I20543,'DE-PARA'!B:D,3,0),VLOOKUP(I20543,'DE-PARA'!C:D,2,0)),"NÃO ENCONTRADO")</f>
        <v>Materiais</v>
      </c>
      <c r="L20543" s="50" t="str">
        <f>VLOOKUP(K20543,'Base -Receita-Despesa'!$B:$AS,1,FALSE)</f>
        <v>Materiais</v>
      </c>
    </row>
    <row r="20544" spans="1:12" x14ac:dyDescent="0.3">
      <c r="A20544" s="82" t="str">
        <f t="shared" si="642"/>
        <v>2020</v>
      </c>
      <c r="B20544" s="263" t="s">
        <v>2228</v>
      </c>
      <c r="C20544" s="264" t="s">
        <v>138</v>
      </c>
      <c r="D20544" s="74" t="str">
        <f t="shared" si="641"/>
        <v>nov/2020</v>
      </c>
      <c r="E20544" s="334">
        <v>44151</v>
      </c>
      <c r="F20544" s="285">
        <v>71381</v>
      </c>
      <c r="G20544" s="285" t="s">
        <v>2229</v>
      </c>
      <c r="H20544" s="268" t="s">
        <v>6039</v>
      </c>
      <c r="I20544" s="268" t="s">
        <v>2182</v>
      </c>
      <c r="J20544" s="273">
        <v>-221.12</v>
      </c>
      <c r="K20544" s="83" t="str">
        <f>IFERROR(IFERROR(VLOOKUP(I20544,'DE-PARA'!B:D,3,0),VLOOKUP(I20544,'DE-PARA'!C:D,2,0)),"NÃO ENCONTRADO")</f>
        <v>Materiais</v>
      </c>
      <c r="L20544" s="50" t="str">
        <f>VLOOKUP(K20544,'Base -Receita-Despesa'!$B:$AS,1,FALSE)</f>
        <v>Materiais</v>
      </c>
    </row>
    <row r="20545" spans="1:12" x14ac:dyDescent="0.3">
      <c r="A20545" s="82" t="str">
        <f t="shared" si="642"/>
        <v>2020</v>
      </c>
      <c r="B20545" s="263" t="s">
        <v>2228</v>
      </c>
      <c r="C20545" s="264" t="s">
        <v>138</v>
      </c>
      <c r="D20545" s="74" t="str">
        <f t="shared" si="641"/>
        <v>nov/2020</v>
      </c>
      <c r="E20545" s="334">
        <v>44151</v>
      </c>
      <c r="F20545" s="285">
        <v>71382</v>
      </c>
      <c r="G20545" s="285" t="s">
        <v>2229</v>
      </c>
      <c r="H20545" s="268" t="s">
        <v>6039</v>
      </c>
      <c r="I20545" s="268" t="s">
        <v>2182</v>
      </c>
      <c r="J20545" s="273">
        <v>-603</v>
      </c>
      <c r="K20545" s="83" t="str">
        <f>IFERROR(IFERROR(VLOOKUP(I20545,'DE-PARA'!B:D,3,0),VLOOKUP(I20545,'DE-PARA'!C:D,2,0)),"NÃO ENCONTRADO")</f>
        <v>Materiais</v>
      </c>
      <c r="L20545" s="50" t="str">
        <f>VLOOKUP(K20545,'Base -Receita-Despesa'!$B:$AS,1,FALSE)</f>
        <v>Materiais</v>
      </c>
    </row>
    <row r="20546" spans="1:12" x14ac:dyDescent="0.3">
      <c r="A20546" s="82" t="str">
        <f t="shared" si="642"/>
        <v>2020</v>
      </c>
      <c r="B20546" s="263" t="s">
        <v>2228</v>
      </c>
      <c r="C20546" s="264" t="s">
        <v>138</v>
      </c>
      <c r="D20546" s="74" t="str">
        <f t="shared" si="641"/>
        <v>nov/2020</v>
      </c>
      <c r="E20546" s="334">
        <v>44151</v>
      </c>
      <c r="F20546" s="285">
        <v>15639</v>
      </c>
      <c r="G20546" s="285" t="s">
        <v>2229</v>
      </c>
      <c r="H20546" s="268" t="s">
        <v>6040</v>
      </c>
      <c r="I20546" s="268" t="s">
        <v>2181</v>
      </c>
      <c r="J20546" s="273">
        <v>-482.04</v>
      </c>
      <c r="K20546" s="83" t="str">
        <f>IFERROR(IFERROR(VLOOKUP(I20546,'DE-PARA'!B:D,3,0),VLOOKUP(I20546,'DE-PARA'!C:D,2,0)),"NÃO ENCONTRADO")</f>
        <v>Materiais</v>
      </c>
      <c r="L20546" s="50" t="str">
        <f>VLOOKUP(K20546,'Base -Receita-Despesa'!$B:$AS,1,FALSE)</f>
        <v>Materiais</v>
      </c>
    </row>
    <row r="20547" spans="1:12" x14ac:dyDescent="0.3">
      <c r="A20547" s="82" t="str">
        <f t="shared" si="642"/>
        <v>2020</v>
      </c>
      <c r="B20547" s="263" t="s">
        <v>2228</v>
      </c>
      <c r="C20547" s="264" t="s">
        <v>138</v>
      </c>
      <c r="D20547" s="74" t="str">
        <f t="shared" si="641"/>
        <v>nov/2020</v>
      </c>
      <c r="E20547" s="334">
        <v>44151</v>
      </c>
      <c r="F20547" s="285">
        <v>42832</v>
      </c>
      <c r="G20547" s="285" t="s">
        <v>2229</v>
      </c>
      <c r="H20547" s="268" t="s">
        <v>5700</v>
      </c>
      <c r="I20547" s="268" t="s">
        <v>2182</v>
      </c>
      <c r="J20547" s="273">
        <v>-733.68</v>
      </c>
      <c r="K20547" s="83" t="str">
        <f>IFERROR(IFERROR(VLOOKUP(I20547,'DE-PARA'!B:D,3,0),VLOOKUP(I20547,'DE-PARA'!C:D,2,0)),"NÃO ENCONTRADO")</f>
        <v>Materiais</v>
      </c>
      <c r="L20547" s="50" t="str">
        <f>VLOOKUP(K20547,'Base -Receita-Despesa'!$B:$AS,1,FALSE)</f>
        <v>Materiais</v>
      </c>
    </row>
    <row r="20548" spans="1:12" x14ac:dyDescent="0.3">
      <c r="A20548" s="82" t="str">
        <f t="shared" si="642"/>
        <v>2020</v>
      </c>
      <c r="B20548" s="263" t="s">
        <v>2228</v>
      </c>
      <c r="C20548" s="264" t="s">
        <v>138</v>
      </c>
      <c r="D20548" s="74" t="str">
        <f t="shared" ref="D20548:D20611" si="643">TEXT(E20548,"mmm/aaaa")</f>
        <v>nov/2020</v>
      </c>
      <c r="E20548" s="334">
        <v>44151</v>
      </c>
      <c r="F20548" s="285">
        <v>9248</v>
      </c>
      <c r="G20548" s="285" t="s">
        <v>2229</v>
      </c>
      <c r="H20548" s="268" t="s">
        <v>5216</v>
      </c>
      <c r="I20548" s="268" t="s">
        <v>2182</v>
      </c>
      <c r="J20548" s="273">
        <v>-278</v>
      </c>
      <c r="K20548" s="83" t="str">
        <f>IFERROR(IFERROR(VLOOKUP(I20548,'DE-PARA'!B:D,3,0),VLOOKUP(I20548,'DE-PARA'!C:D,2,0)),"NÃO ENCONTRADO")</f>
        <v>Materiais</v>
      </c>
      <c r="L20548" s="50" t="str">
        <f>VLOOKUP(K20548,'Base -Receita-Despesa'!$B:$AS,1,FALSE)</f>
        <v>Materiais</v>
      </c>
    </row>
    <row r="20549" spans="1:12" x14ac:dyDescent="0.3">
      <c r="A20549" s="82" t="str">
        <f t="shared" si="642"/>
        <v>2020</v>
      </c>
      <c r="B20549" s="263" t="s">
        <v>2228</v>
      </c>
      <c r="C20549" s="264" t="s">
        <v>138</v>
      </c>
      <c r="D20549" s="74" t="str">
        <f t="shared" si="643"/>
        <v>nov/2020</v>
      </c>
      <c r="E20549" s="334">
        <v>44151</v>
      </c>
      <c r="F20549" s="285" t="s">
        <v>6041</v>
      </c>
      <c r="G20549" s="285" t="s">
        <v>2229</v>
      </c>
      <c r="H20549" s="268" t="s">
        <v>5115</v>
      </c>
      <c r="I20549" s="268" t="s">
        <v>118</v>
      </c>
      <c r="J20549" s="278">
        <v>-5971.87</v>
      </c>
      <c r="K20549" s="83" t="str">
        <f>IFERROR(IFERROR(VLOOKUP(I20549,'DE-PARA'!B:D,3,0),VLOOKUP(I20549,'DE-PARA'!C:D,2,0)),"NÃO ENCONTRADO")</f>
        <v>Serviços</v>
      </c>
      <c r="L20549" s="50" t="str">
        <f>VLOOKUP(K20549,'Base -Receita-Despesa'!$B:$AS,1,FALSE)</f>
        <v>Serviços</v>
      </c>
    </row>
    <row r="20550" spans="1:12" x14ac:dyDescent="0.3">
      <c r="A20550" s="82" t="str">
        <f t="shared" si="642"/>
        <v>2020</v>
      </c>
      <c r="B20550" s="263" t="s">
        <v>2228</v>
      </c>
      <c r="C20550" s="264" t="s">
        <v>138</v>
      </c>
      <c r="D20550" s="74" t="str">
        <f t="shared" si="643"/>
        <v>nov/2020</v>
      </c>
      <c r="E20550" s="334">
        <v>44151</v>
      </c>
      <c r="F20550" s="285" t="s">
        <v>6042</v>
      </c>
      <c r="G20550" s="285" t="s">
        <v>2229</v>
      </c>
      <c r="H20550" s="268" t="s">
        <v>6037</v>
      </c>
      <c r="I20550" s="268" t="s">
        <v>176</v>
      </c>
      <c r="J20550" s="273">
        <v>-423.1</v>
      </c>
      <c r="K20550" s="83" t="str">
        <f>IFERROR(IFERROR(VLOOKUP(I20550,'DE-PARA'!B:D,3,0),VLOOKUP(I20550,'DE-PARA'!C:D,2,0)),"NÃO ENCONTRADO")</f>
        <v>Pessoal</v>
      </c>
      <c r="L20550" s="50" t="str">
        <f>VLOOKUP(K20550,'Base -Receita-Despesa'!$B:$AS,1,FALSE)</f>
        <v>Pessoal</v>
      </c>
    </row>
    <row r="20551" spans="1:12" x14ac:dyDescent="0.3">
      <c r="A20551" s="82" t="str">
        <f t="shared" si="642"/>
        <v>2020</v>
      </c>
      <c r="B20551" s="263" t="s">
        <v>2228</v>
      </c>
      <c r="C20551" s="264" t="s">
        <v>138</v>
      </c>
      <c r="D20551" s="74" t="str">
        <f t="shared" si="643"/>
        <v>nov/2020</v>
      </c>
      <c r="E20551" s="334">
        <v>44151</v>
      </c>
      <c r="F20551" s="285" t="s">
        <v>6043</v>
      </c>
      <c r="G20551" s="285" t="s">
        <v>2229</v>
      </c>
      <c r="H20551" s="268" t="s">
        <v>6021</v>
      </c>
      <c r="I20551" s="268" t="s">
        <v>176</v>
      </c>
      <c r="J20551" s="273">
        <v>-115.12</v>
      </c>
      <c r="K20551" s="83" t="str">
        <f>IFERROR(IFERROR(VLOOKUP(I20551,'DE-PARA'!B:D,3,0),VLOOKUP(I20551,'DE-PARA'!C:D,2,0)),"NÃO ENCONTRADO")</f>
        <v>Pessoal</v>
      </c>
      <c r="L20551" s="50" t="str">
        <f>VLOOKUP(K20551,'Base -Receita-Despesa'!$B:$AS,1,FALSE)</f>
        <v>Pessoal</v>
      </c>
    </row>
    <row r="20552" spans="1:12" x14ac:dyDescent="0.3">
      <c r="A20552" s="82" t="str">
        <f t="shared" si="642"/>
        <v>2020</v>
      </c>
      <c r="B20552" s="263" t="s">
        <v>2228</v>
      </c>
      <c r="C20552" s="264" t="s">
        <v>138</v>
      </c>
      <c r="D20552" s="74" t="str">
        <f t="shared" si="643"/>
        <v>nov/2020</v>
      </c>
      <c r="E20552" s="334">
        <v>44151</v>
      </c>
      <c r="F20552" s="285" t="s">
        <v>6044</v>
      </c>
      <c r="G20552" s="285" t="s">
        <v>2229</v>
      </c>
      <c r="H20552" s="268" t="s">
        <v>5952</v>
      </c>
      <c r="I20552" s="268" t="s">
        <v>176</v>
      </c>
      <c r="J20552" s="273">
        <v>-303.10000000000002</v>
      </c>
      <c r="K20552" s="83" t="str">
        <f>IFERROR(IFERROR(VLOOKUP(I20552,'DE-PARA'!B:D,3,0),VLOOKUP(I20552,'DE-PARA'!C:D,2,0)),"NÃO ENCONTRADO")</f>
        <v>Pessoal</v>
      </c>
      <c r="L20552" s="50" t="str">
        <f>VLOOKUP(K20552,'Base -Receita-Despesa'!$B:$AS,1,FALSE)</f>
        <v>Pessoal</v>
      </c>
    </row>
    <row r="20553" spans="1:12" x14ac:dyDescent="0.3">
      <c r="A20553" s="82" t="str">
        <f t="shared" si="642"/>
        <v>2020</v>
      </c>
      <c r="B20553" s="263" t="s">
        <v>2228</v>
      </c>
      <c r="C20553" s="264" t="s">
        <v>138</v>
      </c>
      <c r="D20553" s="74" t="str">
        <f t="shared" si="643"/>
        <v>nov/2020</v>
      </c>
      <c r="E20553" s="334">
        <v>44151</v>
      </c>
      <c r="F20553" s="285" t="s">
        <v>6045</v>
      </c>
      <c r="G20553" s="285" t="s">
        <v>2229</v>
      </c>
      <c r="H20553" s="268" t="s">
        <v>6019</v>
      </c>
      <c r="I20553" s="268" t="s">
        <v>176</v>
      </c>
      <c r="J20553" s="273">
        <v>-43.97</v>
      </c>
      <c r="K20553" s="83" t="str">
        <f>IFERROR(IFERROR(VLOOKUP(I20553,'DE-PARA'!B:D,3,0),VLOOKUP(I20553,'DE-PARA'!C:D,2,0)),"NÃO ENCONTRADO")</f>
        <v>Pessoal</v>
      </c>
      <c r="L20553" s="50" t="str">
        <f>VLOOKUP(K20553,'Base -Receita-Despesa'!$B:$AS,1,FALSE)</f>
        <v>Pessoal</v>
      </c>
    </row>
    <row r="20554" spans="1:12" x14ac:dyDescent="0.3">
      <c r="A20554" s="82" t="str">
        <f t="shared" si="642"/>
        <v>2020</v>
      </c>
      <c r="B20554" s="263" t="s">
        <v>2228</v>
      </c>
      <c r="C20554" s="264" t="s">
        <v>138</v>
      </c>
      <c r="D20554" s="74" t="str">
        <f t="shared" si="643"/>
        <v>nov/2020</v>
      </c>
      <c r="E20554" s="334">
        <v>44151</v>
      </c>
      <c r="F20554" s="285" t="s">
        <v>6046</v>
      </c>
      <c r="G20554" s="285" t="s">
        <v>2229</v>
      </c>
      <c r="H20554" s="268" t="s">
        <v>6024</v>
      </c>
      <c r="I20554" s="268" t="s">
        <v>176</v>
      </c>
      <c r="J20554" s="273">
        <v>-21.09</v>
      </c>
      <c r="K20554" s="83" t="str">
        <f>IFERROR(IFERROR(VLOOKUP(I20554,'DE-PARA'!B:D,3,0),VLOOKUP(I20554,'DE-PARA'!C:D,2,0)),"NÃO ENCONTRADO")</f>
        <v>Pessoal</v>
      </c>
      <c r="L20554" s="50" t="str">
        <f>VLOOKUP(K20554,'Base -Receita-Despesa'!$B:$AS,1,FALSE)</f>
        <v>Pessoal</v>
      </c>
    </row>
    <row r="20555" spans="1:12" x14ac:dyDescent="0.3">
      <c r="A20555" s="82" t="str">
        <f t="shared" si="642"/>
        <v>2020</v>
      </c>
      <c r="B20555" s="263" t="s">
        <v>2228</v>
      </c>
      <c r="C20555" s="264" t="s">
        <v>138</v>
      </c>
      <c r="D20555" s="74" t="str">
        <f t="shared" si="643"/>
        <v>nov/2020</v>
      </c>
      <c r="E20555" s="334">
        <v>44151</v>
      </c>
      <c r="F20555" s="285" t="s">
        <v>6047</v>
      </c>
      <c r="G20555" s="285" t="s">
        <v>2229</v>
      </c>
      <c r="H20555" s="268" t="s">
        <v>4461</v>
      </c>
      <c r="I20555" s="268" t="s">
        <v>176</v>
      </c>
      <c r="J20555" s="273">
        <v>-20.02</v>
      </c>
      <c r="K20555" s="83" t="str">
        <f>IFERROR(IFERROR(VLOOKUP(I20555,'DE-PARA'!B:D,3,0),VLOOKUP(I20555,'DE-PARA'!C:D,2,0)),"NÃO ENCONTRADO")</f>
        <v>Pessoal</v>
      </c>
      <c r="L20555" s="50" t="str">
        <f>VLOOKUP(K20555,'Base -Receita-Despesa'!$B:$AS,1,FALSE)</f>
        <v>Pessoal</v>
      </c>
    </row>
    <row r="20556" spans="1:12" x14ac:dyDescent="0.3">
      <c r="A20556" s="82" t="str">
        <f t="shared" si="642"/>
        <v>2020</v>
      </c>
      <c r="B20556" s="263" t="s">
        <v>2228</v>
      </c>
      <c r="C20556" s="264" t="s">
        <v>138</v>
      </c>
      <c r="D20556" s="74" t="str">
        <f t="shared" si="643"/>
        <v>nov/2020</v>
      </c>
      <c r="E20556" s="334">
        <v>44151</v>
      </c>
      <c r="F20556" s="285" t="s">
        <v>6048</v>
      </c>
      <c r="G20556" s="285" t="s">
        <v>2229</v>
      </c>
      <c r="H20556" s="268" t="s">
        <v>6049</v>
      </c>
      <c r="I20556" s="268" t="s">
        <v>176</v>
      </c>
      <c r="J20556" s="273">
        <v>-303.10000000000002</v>
      </c>
      <c r="K20556" s="83" t="str">
        <f>IFERROR(IFERROR(VLOOKUP(I20556,'DE-PARA'!B:D,3,0),VLOOKUP(I20556,'DE-PARA'!C:D,2,0)),"NÃO ENCONTRADO")</f>
        <v>Pessoal</v>
      </c>
      <c r="L20556" s="50" t="str">
        <f>VLOOKUP(K20556,'Base -Receita-Despesa'!$B:$AS,1,FALSE)</f>
        <v>Pessoal</v>
      </c>
    </row>
    <row r="20557" spans="1:12" x14ac:dyDescent="0.3">
      <c r="A20557" s="82" t="str">
        <f t="shared" si="642"/>
        <v>2020</v>
      </c>
      <c r="B20557" s="263" t="s">
        <v>2228</v>
      </c>
      <c r="C20557" s="264" t="s">
        <v>138</v>
      </c>
      <c r="D20557" s="74" t="str">
        <f t="shared" si="643"/>
        <v>nov/2020</v>
      </c>
      <c r="E20557" s="334">
        <v>44151</v>
      </c>
      <c r="F20557" s="285">
        <v>242</v>
      </c>
      <c r="G20557" s="285" t="s">
        <v>2229</v>
      </c>
      <c r="H20557" s="268" t="s">
        <v>5736</v>
      </c>
      <c r="I20557" s="268" t="s">
        <v>145</v>
      </c>
      <c r="J20557" s="273">
        <v>-448.2</v>
      </c>
      <c r="K20557" s="83" t="str">
        <f>IFERROR(IFERROR(VLOOKUP(I20557,'DE-PARA'!B:D,3,0),VLOOKUP(I20557,'DE-PARA'!C:D,2,0)),"NÃO ENCONTRADO")</f>
        <v>Serviços</v>
      </c>
      <c r="L20557" s="50" t="str">
        <f>VLOOKUP(K20557,'Base -Receita-Despesa'!$B:$AS,1,FALSE)</f>
        <v>Serviços</v>
      </c>
    </row>
    <row r="20558" spans="1:12" x14ac:dyDescent="0.3">
      <c r="A20558" s="82" t="str">
        <f t="shared" si="642"/>
        <v>2020</v>
      </c>
      <c r="B20558" s="263" t="s">
        <v>2228</v>
      </c>
      <c r="C20558" s="264" t="s">
        <v>138</v>
      </c>
      <c r="D20558" s="74" t="str">
        <f t="shared" si="643"/>
        <v>nov/2020</v>
      </c>
      <c r="E20558" s="334">
        <v>44151</v>
      </c>
      <c r="F20558" s="285">
        <v>361</v>
      </c>
      <c r="G20558" s="285" t="s">
        <v>2229</v>
      </c>
      <c r="H20558" s="268" t="s">
        <v>6050</v>
      </c>
      <c r="I20558" s="268" t="s">
        <v>164</v>
      </c>
      <c r="J20558" s="278">
        <v>-6600</v>
      </c>
      <c r="K20558" s="83" t="str">
        <f>IFERROR(IFERROR(VLOOKUP(I20558,'DE-PARA'!B:D,3,0),VLOOKUP(I20558,'DE-PARA'!C:D,2,0)),"NÃO ENCONTRADO")</f>
        <v>Concessionárias (água, luz e telefone)</v>
      </c>
      <c r="L20558" s="50" t="str">
        <f>VLOOKUP(K20558,'Base -Receita-Despesa'!$B:$AS,1,FALSE)</f>
        <v>Concessionárias (água, luz e telefone)</v>
      </c>
    </row>
    <row r="20559" spans="1:12" x14ac:dyDescent="0.3">
      <c r="A20559" s="82" t="str">
        <f t="shared" si="642"/>
        <v>2020</v>
      </c>
      <c r="B20559" s="263" t="s">
        <v>2228</v>
      </c>
      <c r="C20559" s="264" t="s">
        <v>138</v>
      </c>
      <c r="D20559" s="74" t="str">
        <f t="shared" si="643"/>
        <v>nov/2020</v>
      </c>
      <c r="E20559" s="334">
        <v>44151</v>
      </c>
      <c r="F20559" s="285">
        <v>2787</v>
      </c>
      <c r="G20559" s="285" t="s">
        <v>2229</v>
      </c>
      <c r="H20559" s="268" t="s">
        <v>6051</v>
      </c>
      <c r="I20559" s="268" t="s">
        <v>177</v>
      </c>
      <c r="J20559" s="278">
        <v>-5216.88</v>
      </c>
      <c r="K20559" s="83" t="str">
        <f>IFERROR(IFERROR(VLOOKUP(I20559,'DE-PARA'!B:D,3,0),VLOOKUP(I20559,'DE-PARA'!C:D,2,0)),"NÃO ENCONTRADO")</f>
        <v>Serviços</v>
      </c>
      <c r="L20559" s="50" t="str">
        <f>VLOOKUP(K20559,'Base -Receita-Despesa'!$B:$AS,1,FALSE)</f>
        <v>Serviços</v>
      </c>
    </row>
    <row r="20560" spans="1:12" x14ac:dyDescent="0.3">
      <c r="A20560" s="82" t="str">
        <f t="shared" si="642"/>
        <v>2020</v>
      </c>
      <c r="B20560" s="263" t="s">
        <v>2228</v>
      </c>
      <c r="C20560" s="264" t="s">
        <v>138</v>
      </c>
      <c r="D20560" s="74" t="str">
        <f t="shared" si="643"/>
        <v>nov/2020</v>
      </c>
      <c r="E20560" s="334">
        <v>44151</v>
      </c>
      <c r="F20560" s="285">
        <v>20420</v>
      </c>
      <c r="G20560" s="285" t="s">
        <v>2229</v>
      </c>
      <c r="H20560" s="268" t="s">
        <v>6052</v>
      </c>
      <c r="I20560" s="268" t="s">
        <v>618</v>
      </c>
      <c r="J20560" s="278">
        <v>-22113.07</v>
      </c>
      <c r="K20560" s="83" t="str">
        <f>IFERROR(IFERROR(VLOOKUP(I20560,'DE-PARA'!B:D,3,0),VLOOKUP(I20560,'DE-PARA'!C:D,2,0)),"NÃO ENCONTRADO")</f>
        <v>Serviços</v>
      </c>
      <c r="L20560" s="50" t="str">
        <f>VLOOKUP(K20560,'Base -Receita-Despesa'!$B:$AS,1,FALSE)</f>
        <v>Serviços</v>
      </c>
    </row>
    <row r="20561" spans="1:12" x14ac:dyDescent="0.3">
      <c r="A20561" s="82" t="str">
        <f t="shared" si="642"/>
        <v>2020</v>
      </c>
      <c r="B20561" s="263" t="s">
        <v>2228</v>
      </c>
      <c r="C20561" s="264" t="s">
        <v>138</v>
      </c>
      <c r="D20561" s="74" t="str">
        <f t="shared" si="643"/>
        <v>nov/2020</v>
      </c>
      <c r="E20561" s="334">
        <v>44151</v>
      </c>
      <c r="F20561" s="285">
        <v>42889</v>
      </c>
      <c r="G20561" s="285" t="s">
        <v>2229</v>
      </c>
      <c r="H20561" s="268" t="s">
        <v>2231</v>
      </c>
      <c r="I20561" s="268" t="s">
        <v>2206</v>
      </c>
      <c r="J20561" s="278">
        <v>-1290.31</v>
      </c>
      <c r="K20561" s="83" t="str">
        <f>IFERROR(IFERROR(VLOOKUP(I20561,'DE-PARA'!B:D,3,0),VLOOKUP(I20561,'DE-PARA'!C:D,2,0)),"NÃO ENCONTRADO")</f>
        <v>Serviços</v>
      </c>
      <c r="L20561" s="50" t="str">
        <f>VLOOKUP(K20561,'Base -Receita-Despesa'!$B:$AS,1,FALSE)</f>
        <v>Serviços</v>
      </c>
    </row>
    <row r="20562" spans="1:12" x14ac:dyDescent="0.3">
      <c r="A20562" s="82" t="str">
        <f t="shared" si="642"/>
        <v>2020</v>
      </c>
      <c r="B20562" s="263" t="s">
        <v>2228</v>
      </c>
      <c r="C20562" s="264" t="s">
        <v>138</v>
      </c>
      <c r="D20562" s="74" t="str">
        <f t="shared" si="643"/>
        <v>nov/2020</v>
      </c>
      <c r="E20562" s="334">
        <v>44151</v>
      </c>
      <c r="F20562" s="285">
        <v>1447</v>
      </c>
      <c r="G20562" s="285" t="s">
        <v>2229</v>
      </c>
      <c r="H20562" s="268" t="s">
        <v>6053</v>
      </c>
      <c r="I20562" s="268" t="s">
        <v>2183</v>
      </c>
      <c r="J20562" s="273">
        <v>-116</v>
      </c>
      <c r="K20562" s="83" t="str">
        <f>IFERROR(IFERROR(VLOOKUP(I20562,'DE-PARA'!B:D,3,0),VLOOKUP(I20562,'DE-PARA'!C:D,2,0)),"NÃO ENCONTRADO")</f>
        <v>Materiais</v>
      </c>
      <c r="L20562" s="50" t="str">
        <f>VLOOKUP(K20562,'Base -Receita-Despesa'!$B:$AS,1,FALSE)</f>
        <v>Materiais</v>
      </c>
    </row>
    <row r="20563" spans="1:12" x14ac:dyDescent="0.3">
      <c r="A20563" s="82" t="str">
        <f t="shared" si="642"/>
        <v>2020</v>
      </c>
      <c r="B20563" s="263" t="s">
        <v>2228</v>
      </c>
      <c r="C20563" s="264" t="s">
        <v>138</v>
      </c>
      <c r="D20563" s="74" t="str">
        <f t="shared" si="643"/>
        <v>nov/2020</v>
      </c>
      <c r="E20563" s="334">
        <v>44151</v>
      </c>
      <c r="F20563" s="285">
        <v>1637</v>
      </c>
      <c r="G20563" s="285" t="s">
        <v>2229</v>
      </c>
      <c r="H20563" s="268" t="s">
        <v>5265</v>
      </c>
      <c r="I20563" s="268" t="s">
        <v>526</v>
      </c>
      <c r="J20563" s="278">
        <v>-22000</v>
      </c>
      <c r="K20563" s="83" t="str">
        <f>IFERROR(IFERROR(VLOOKUP(I20563,'DE-PARA'!B:D,3,0),VLOOKUP(I20563,'DE-PARA'!C:D,2,0)),"NÃO ENCONTRADO")</f>
        <v>Serviços</v>
      </c>
      <c r="L20563" s="50" t="str">
        <f>VLOOKUP(K20563,'Base -Receita-Despesa'!$B:$AS,1,FALSE)</f>
        <v>Serviços</v>
      </c>
    </row>
    <row r="20564" spans="1:12" x14ac:dyDescent="0.3">
      <c r="A20564" s="82" t="str">
        <f t="shared" si="642"/>
        <v>2020</v>
      </c>
      <c r="B20564" s="263" t="s">
        <v>2228</v>
      </c>
      <c r="C20564" s="264" t="s">
        <v>138</v>
      </c>
      <c r="D20564" s="74" t="str">
        <f t="shared" si="643"/>
        <v>nov/2020</v>
      </c>
      <c r="E20564" s="334">
        <v>44151</v>
      </c>
      <c r="F20564" s="285">
        <v>2135</v>
      </c>
      <c r="G20564" s="285" t="s">
        <v>2229</v>
      </c>
      <c r="H20564" s="268" t="s">
        <v>5896</v>
      </c>
      <c r="I20564" s="268" t="s">
        <v>188</v>
      </c>
      <c r="J20564" s="278">
        <v>-23462.5</v>
      </c>
      <c r="K20564" s="83" t="str">
        <f>IFERROR(IFERROR(VLOOKUP(I20564,'DE-PARA'!B:D,3,0),VLOOKUP(I20564,'DE-PARA'!C:D,2,0)),"NÃO ENCONTRADO")</f>
        <v>Serviços</v>
      </c>
      <c r="L20564" s="50" t="str">
        <f>VLOOKUP(K20564,'Base -Receita-Despesa'!$B:$AS,1,FALSE)</f>
        <v>Serviços</v>
      </c>
    </row>
    <row r="20565" spans="1:12" x14ac:dyDescent="0.3">
      <c r="A20565" s="82" t="str">
        <f t="shared" si="642"/>
        <v>2020</v>
      </c>
      <c r="B20565" s="263" t="s">
        <v>2228</v>
      </c>
      <c r="C20565" s="264" t="s">
        <v>138</v>
      </c>
      <c r="D20565" s="74" t="str">
        <f t="shared" si="643"/>
        <v>nov/2020</v>
      </c>
      <c r="E20565" s="334">
        <v>44151</v>
      </c>
      <c r="F20565" s="285" t="s">
        <v>1261</v>
      </c>
      <c r="G20565" s="285" t="s">
        <v>2229</v>
      </c>
      <c r="H20565" s="268" t="s">
        <v>879</v>
      </c>
      <c r="I20565" s="268" t="s">
        <v>135</v>
      </c>
      <c r="J20565" s="273">
        <v>-10</v>
      </c>
      <c r="K20565" s="83" t="str">
        <f>IFERROR(IFERROR(VLOOKUP(I20565,'DE-PARA'!B:D,3,0),VLOOKUP(I20565,'DE-PARA'!C:D,2,0)),"NÃO ENCONTRADO")</f>
        <v>Outras Saídas</v>
      </c>
      <c r="L20565" s="50" t="str">
        <f>VLOOKUP(K20565,'Base -Receita-Despesa'!$B:$AS,1,FALSE)</f>
        <v>Outras Saídas</v>
      </c>
    </row>
    <row r="20566" spans="1:12" x14ac:dyDescent="0.3">
      <c r="A20566" s="82" t="str">
        <f t="shared" si="642"/>
        <v>2020</v>
      </c>
      <c r="B20566" s="263" t="s">
        <v>2228</v>
      </c>
      <c r="C20566" s="264" t="s">
        <v>138</v>
      </c>
      <c r="D20566" s="74" t="str">
        <f t="shared" si="643"/>
        <v>nov/2020</v>
      </c>
      <c r="E20566" s="334">
        <v>44151</v>
      </c>
      <c r="F20566" s="285" t="s">
        <v>1261</v>
      </c>
      <c r="G20566" s="285" t="s">
        <v>2229</v>
      </c>
      <c r="H20566" s="268" t="s">
        <v>879</v>
      </c>
      <c r="I20566" s="268" t="s">
        <v>135</v>
      </c>
      <c r="J20566" s="273">
        <v>-10</v>
      </c>
      <c r="K20566" s="83" t="str">
        <f>IFERROR(IFERROR(VLOOKUP(I20566,'DE-PARA'!B:D,3,0),VLOOKUP(I20566,'DE-PARA'!C:D,2,0)),"NÃO ENCONTRADO")</f>
        <v>Outras Saídas</v>
      </c>
      <c r="L20566" s="50" t="str">
        <f>VLOOKUP(K20566,'Base -Receita-Despesa'!$B:$AS,1,FALSE)</f>
        <v>Outras Saídas</v>
      </c>
    </row>
    <row r="20567" spans="1:12" x14ac:dyDescent="0.3">
      <c r="A20567" s="82" t="str">
        <f t="shared" si="642"/>
        <v>2020</v>
      </c>
      <c r="B20567" s="263" t="s">
        <v>2228</v>
      </c>
      <c r="C20567" s="264" t="s">
        <v>138</v>
      </c>
      <c r="D20567" s="74" t="str">
        <f t="shared" si="643"/>
        <v>nov/2020</v>
      </c>
      <c r="E20567" s="334">
        <v>44151</v>
      </c>
      <c r="F20567" s="285" t="s">
        <v>1261</v>
      </c>
      <c r="G20567" s="285" t="s">
        <v>2229</v>
      </c>
      <c r="H20567" s="268" t="s">
        <v>879</v>
      </c>
      <c r="I20567" s="268" t="s">
        <v>135</v>
      </c>
      <c r="J20567" s="273">
        <v>-10</v>
      </c>
      <c r="K20567" s="83" t="str">
        <f>IFERROR(IFERROR(VLOOKUP(I20567,'DE-PARA'!B:D,3,0),VLOOKUP(I20567,'DE-PARA'!C:D,2,0)),"NÃO ENCONTRADO")</f>
        <v>Outras Saídas</v>
      </c>
      <c r="L20567" s="50" t="str">
        <f>VLOOKUP(K20567,'Base -Receita-Despesa'!$B:$AS,1,FALSE)</f>
        <v>Outras Saídas</v>
      </c>
    </row>
    <row r="20568" spans="1:12" x14ac:dyDescent="0.3">
      <c r="A20568" s="82" t="str">
        <f t="shared" si="642"/>
        <v>2020</v>
      </c>
      <c r="B20568" s="263" t="s">
        <v>2228</v>
      </c>
      <c r="C20568" s="264" t="s">
        <v>138</v>
      </c>
      <c r="D20568" s="74" t="str">
        <f t="shared" si="643"/>
        <v>nov/2020</v>
      </c>
      <c r="E20568" s="334">
        <v>44151</v>
      </c>
      <c r="F20568" s="285" t="s">
        <v>1261</v>
      </c>
      <c r="G20568" s="285" t="s">
        <v>2229</v>
      </c>
      <c r="H20568" s="268" t="s">
        <v>879</v>
      </c>
      <c r="I20568" s="268" t="s">
        <v>135</v>
      </c>
      <c r="J20568" s="273">
        <v>-10</v>
      </c>
      <c r="K20568" s="83" t="str">
        <f>IFERROR(IFERROR(VLOOKUP(I20568,'DE-PARA'!B:D,3,0),VLOOKUP(I20568,'DE-PARA'!C:D,2,0)),"NÃO ENCONTRADO")</f>
        <v>Outras Saídas</v>
      </c>
      <c r="L20568" s="50" t="str">
        <f>VLOOKUP(K20568,'Base -Receita-Despesa'!$B:$AS,1,FALSE)</f>
        <v>Outras Saídas</v>
      </c>
    </row>
    <row r="20569" spans="1:12" x14ac:dyDescent="0.3">
      <c r="A20569" s="82" t="str">
        <f t="shared" si="642"/>
        <v>2020</v>
      </c>
      <c r="B20569" s="263" t="s">
        <v>2228</v>
      </c>
      <c r="C20569" s="264" t="s">
        <v>138</v>
      </c>
      <c r="D20569" s="74" t="str">
        <f t="shared" si="643"/>
        <v>nov/2020</v>
      </c>
      <c r="E20569" s="334">
        <v>44151</v>
      </c>
      <c r="F20569" s="285" t="s">
        <v>1261</v>
      </c>
      <c r="G20569" s="285" t="s">
        <v>2229</v>
      </c>
      <c r="H20569" s="268" t="s">
        <v>879</v>
      </c>
      <c r="I20569" s="268" t="s">
        <v>135</v>
      </c>
      <c r="J20569" s="273">
        <v>-10</v>
      </c>
      <c r="K20569" s="83" t="str">
        <f>IFERROR(IFERROR(VLOOKUP(I20569,'DE-PARA'!B:D,3,0),VLOOKUP(I20569,'DE-PARA'!C:D,2,0)),"NÃO ENCONTRADO")</f>
        <v>Outras Saídas</v>
      </c>
      <c r="L20569" s="50" t="str">
        <f>VLOOKUP(K20569,'Base -Receita-Despesa'!$B:$AS,1,FALSE)</f>
        <v>Outras Saídas</v>
      </c>
    </row>
    <row r="20570" spans="1:12" x14ac:dyDescent="0.3">
      <c r="A20570" s="82" t="str">
        <f t="shared" si="642"/>
        <v>2020</v>
      </c>
      <c r="B20570" s="263" t="s">
        <v>2228</v>
      </c>
      <c r="C20570" s="264" t="s">
        <v>138</v>
      </c>
      <c r="D20570" s="74" t="str">
        <f t="shared" si="643"/>
        <v>nov/2020</v>
      </c>
      <c r="E20570" s="334">
        <v>44151</v>
      </c>
      <c r="F20570" s="285" t="s">
        <v>1261</v>
      </c>
      <c r="G20570" s="285" t="s">
        <v>2229</v>
      </c>
      <c r="H20570" s="268" t="s">
        <v>879</v>
      </c>
      <c r="I20570" s="268" t="s">
        <v>135</v>
      </c>
      <c r="J20570" s="273">
        <v>-10</v>
      </c>
      <c r="K20570" s="83" t="str">
        <f>IFERROR(IFERROR(VLOOKUP(I20570,'DE-PARA'!B:D,3,0),VLOOKUP(I20570,'DE-PARA'!C:D,2,0)),"NÃO ENCONTRADO")</f>
        <v>Outras Saídas</v>
      </c>
      <c r="L20570" s="50" t="str">
        <f>VLOOKUP(K20570,'Base -Receita-Despesa'!$B:$AS,1,FALSE)</f>
        <v>Outras Saídas</v>
      </c>
    </row>
    <row r="20571" spans="1:12" x14ac:dyDescent="0.3">
      <c r="A20571" s="82" t="str">
        <f t="shared" si="642"/>
        <v>2020</v>
      </c>
      <c r="B20571" s="263" t="s">
        <v>2228</v>
      </c>
      <c r="C20571" s="264" t="s">
        <v>138</v>
      </c>
      <c r="D20571" s="74" t="str">
        <f t="shared" si="643"/>
        <v>nov/2020</v>
      </c>
      <c r="E20571" s="334">
        <v>44151</v>
      </c>
      <c r="F20571" s="285" t="s">
        <v>1261</v>
      </c>
      <c r="G20571" s="285" t="s">
        <v>2229</v>
      </c>
      <c r="H20571" s="268" t="s">
        <v>879</v>
      </c>
      <c r="I20571" s="268" t="s">
        <v>135</v>
      </c>
      <c r="J20571" s="273">
        <v>-10</v>
      </c>
      <c r="K20571" s="83" t="str">
        <f>IFERROR(IFERROR(VLOOKUP(I20571,'DE-PARA'!B:D,3,0),VLOOKUP(I20571,'DE-PARA'!C:D,2,0)),"NÃO ENCONTRADO")</f>
        <v>Outras Saídas</v>
      </c>
      <c r="L20571" s="50" t="str">
        <f>VLOOKUP(K20571,'Base -Receita-Despesa'!$B:$AS,1,FALSE)</f>
        <v>Outras Saídas</v>
      </c>
    </row>
    <row r="20572" spans="1:12" x14ac:dyDescent="0.3">
      <c r="A20572" s="82" t="str">
        <f t="shared" si="642"/>
        <v>2020</v>
      </c>
      <c r="B20572" s="263" t="s">
        <v>2228</v>
      </c>
      <c r="C20572" s="264" t="s">
        <v>138</v>
      </c>
      <c r="D20572" s="74" t="str">
        <f t="shared" si="643"/>
        <v>nov/2020</v>
      </c>
      <c r="E20572" s="334">
        <v>44151</v>
      </c>
      <c r="F20572" s="285" t="s">
        <v>1261</v>
      </c>
      <c r="G20572" s="285" t="s">
        <v>2229</v>
      </c>
      <c r="H20572" s="268" t="s">
        <v>879</v>
      </c>
      <c r="I20572" s="268" t="s">
        <v>135</v>
      </c>
      <c r="J20572" s="273">
        <v>-10</v>
      </c>
      <c r="K20572" s="83" t="str">
        <f>IFERROR(IFERROR(VLOOKUP(I20572,'DE-PARA'!B:D,3,0),VLOOKUP(I20572,'DE-PARA'!C:D,2,0)),"NÃO ENCONTRADO")</f>
        <v>Outras Saídas</v>
      </c>
      <c r="L20572" s="50" t="str">
        <f>VLOOKUP(K20572,'Base -Receita-Despesa'!$B:$AS,1,FALSE)</f>
        <v>Outras Saídas</v>
      </c>
    </row>
    <row r="20573" spans="1:12" x14ac:dyDescent="0.3">
      <c r="A20573" s="82" t="str">
        <f t="shared" si="642"/>
        <v>2020</v>
      </c>
      <c r="B20573" s="263" t="s">
        <v>2228</v>
      </c>
      <c r="C20573" s="264" t="s">
        <v>138</v>
      </c>
      <c r="D20573" s="74" t="str">
        <f t="shared" si="643"/>
        <v>nov/2020</v>
      </c>
      <c r="E20573" s="334">
        <v>44151</v>
      </c>
      <c r="F20573" s="285" t="s">
        <v>1261</v>
      </c>
      <c r="G20573" s="285" t="s">
        <v>2229</v>
      </c>
      <c r="H20573" s="268" t="s">
        <v>2338</v>
      </c>
      <c r="I20573" s="268" t="s">
        <v>135</v>
      </c>
      <c r="J20573" s="273">
        <v>-24.75</v>
      </c>
      <c r="K20573" s="83" t="str">
        <f>IFERROR(IFERROR(VLOOKUP(I20573,'DE-PARA'!B:D,3,0),VLOOKUP(I20573,'DE-PARA'!C:D,2,0)),"NÃO ENCONTRADO")</f>
        <v>Outras Saídas</v>
      </c>
      <c r="L20573" s="50" t="str">
        <f>VLOOKUP(K20573,'Base -Receita-Despesa'!$B:$AS,1,FALSE)</f>
        <v>Outras Saídas</v>
      </c>
    </row>
    <row r="20574" spans="1:12" x14ac:dyDescent="0.3">
      <c r="A20574" s="82" t="str">
        <f t="shared" si="642"/>
        <v>2020</v>
      </c>
      <c r="B20574" s="263" t="s">
        <v>2240</v>
      </c>
      <c r="C20574" s="264" t="s">
        <v>138</v>
      </c>
      <c r="D20574" s="74" t="str">
        <f t="shared" si="643"/>
        <v>nov/2020</v>
      </c>
      <c r="E20574" s="334">
        <v>44152</v>
      </c>
      <c r="F20574" s="285" t="s">
        <v>5127</v>
      </c>
      <c r="G20574" s="285" t="s">
        <v>2229</v>
      </c>
      <c r="H20574" s="268" t="s">
        <v>2251</v>
      </c>
      <c r="I20574" s="268" t="s">
        <v>126</v>
      </c>
      <c r="J20574" s="278">
        <v>-500000</v>
      </c>
      <c r="K20574" s="83" t="str">
        <f>IFERROR(IFERROR(VLOOKUP(I20574,'DE-PARA'!B:D,3,0),VLOOKUP(I20574,'DE-PARA'!C:D,2,0)),"NÃO ENCONTRADO")</f>
        <v>TEV – Transferências Entre Contas (Entradas)</v>
      </c>
      <c r="L20574" s="50" t="str">
        <f>VLOOKUP(K20574,'Base -Receita-Despesa'!$B:$AS,1,FALSE)</f>
        <v>TEV – Transferências Entre Contas (Entradas)</v>
      </c>
    </row>
    <row r="20575" spans="1:12" x14ac:dyDescent="0.3">
      <c r="A20575" s="82" t="str">
        <f t="shared" si="642"/>
        <v>2020</v>
      </c>
      <c r="B20575" s="263" t="s">
        <v>2228</v>
      </c>
      <c r="C20575" s="264" t="s">
        <v>138</v>
      </c>
      <c r="D20575" s="74" t="str">
        <f t="shared" si="643"/>
        <v>nov/2020</v>
      </c>
      <c r="E20575" s="334">
        <v>44152</v>
      </c>
      <c r="F20575" s="285" t="s">
        <v>5127</v>
      </c>
      <c r="G20575" s="285" t="s">
        <v>2229</v>
      </c>
      <c r="H20575" s="268" t="s">
        <v>2251</v>
      </c>
      <c r="I20575" s="268" t="s">
        <v>126</v>
      </c>
      <c r="J20575" s="278">
        <v>500000</v>
      </c>
      <c r="K20575" s="83" t="str">
        <f>IFERROR(IFERROR(VLOOKUP(I20575,'DE-PARA'!B:D,3,0),VLOOKUP(I20575,'DE-PARA'!C:D,2,0)),"NÃO ENCONTRADO")</f>
        <v>TEV – Transferências Entre Contas (Entradas)</v>
      </c>
      <c r="L20575" s="50" t="str">
        <f>VLOOKUP(K20575,'Base -Receita-Despesa'!$B:$AS,1,FALSE)</f>
        <v>TEV – Transferências Entre Contas (Entradas)</v>
      </c>
    </row>
    <row r="20576" spans="1:12" x14ac:dyDescent="0.3">
      <c r="A20576" s="82" t="str">
        <f t="shared" si="642"/>
        <v>2020</v>
      </c>
      <c r="B20576" s="263" t="s">
        <v>2228</v>
      </c>
      <c r="C20576" s="264" t="s">
        <v>138</v>
      </c>
      <c r="D20576" s="74" t="str">
        <f t="shared" si="643"/>
        <v>nov/2020</v>
      </c>
      <c r="E20576" s="334">
        <v>44152</v>
      </c>
      <c r="F20576" s="285" t="s">
        <v>6054</v>
      </c>
      <c r="G20576" s="285" t="s">
        <v>2229</v>
      </c>
      <c r="H20576" s="268" t="s">
        <v>5741</v>
      </c>
      <c r="I20576" s="268" t="s">
        <v>151</v>
      </c>
      <c r="J20576" s="278">
        <v>-1240.3</v>
      </c>
      <c r="K20576" s="83" t="str">
        <f>IFERROR(IFERROR(VLOOKUP(I20576,'DE-PARA'!B:D,3,0),VLOOKUP(I20576,'DE-PARA'!C:D,2,0)),"NÃO ENCONTRADO")</f>
        <v>Concessionárias (água, luz e telefone)</v>
      </c>
      <c r="L20576" s="50" t="str">
        <f>VLOOKUP(K20576,'Base -Receita-Despesa'!$B:$AS,1,FALSE)</f>
        <v>Concessionárias (água, luz e telefone)</v>
      </c>
    </row>
    <row r="20577" spans="1:12" x14ac:dyDescent="0.3">
      <c r="A20577" s="82" t="str">
        <f t="shared" si="642"/>
        <v>2020</v>
      </c>
      <c r="B20577" s="263" t="s">
        <v>2228</v>
      </c>
      <c r="C20577" s="264" t="s">
        <v>138</v>
      </c>
      <c r="D20577" s="74" t="str">
        <f t="shared" si="643"/>
        <v>nov/2020</v>
      </c>
      <c r="E20577" s="334">
        <v>44152</v>
      </c>
      <c r="F20577" s="285">
        <v>558</v>
      </c>
      <c r="G20577" s="285" t="s">
        <v>2229</v>
      </c>
      <c r="H20577" s="268" t="s">
        <v>3447</v>
      </c>
      <c r="I20577" s="268" t="s">
        <v>2202</v>
      </c>
      <c r="J20577" s="278">
        <v>-4492.3999999999996</v>
      </c>
      <c r="K20577" s="83" t="str">
        <f>IFERROR(IFERROR(VLOOKUP(I20577,'DE-PARA'!B:D,3,0),VLOOKUP(I20577,'DE-PARA'!C:D,2,0)),"NÃO ENCONTRADO")</f>
        <v>Serviços</v>
      </c>
      <c r="L20577" s="50" t="str">
        <f>VLOOKUP(K20577,'Base -Receita-Despesa'!$B:$AS,1,FALSE)</f>
        <v>Serviços</v>
      </c>
    </row>
    <row r="20578" spans="1:12" x14ac:dyDescent="0.3">
      <c r="A20578" s="82" t="str">
        <f t="shared" si="642"/>
        <v>2020</v>
      </c>
      <c r="B20578" s="263" t="s">
        <v>2228</v>
      </c>
      <c r="C20578" s="264" t="s">
        <v>138</v>
      </c>
      <c r="D20578" s="74" t="str">
        <f t="shared" si="643"/>
        <v>nov/2020</v>
      </c>
      <c r="E20578" s="334">
        <v>44152</v>
      </c>
      <c r="F20578" s="285" t="s">
        <v>4619</v>
      </c>
      <c r="G20578" s="285" t="s">
        <v>2229</v>
      </c>
      <c r="H20578" s="268" t="s">
        <v>5875</v>
      </c>
      <c r="I20578" s="268" t="s">
        <v>2170</v>
      </c>
      <c r="J20578" s="278">
        <v>-27139.77</v>
      </c>
      <c r="K20578" s="83" t="str">
        <f>IFERROR(IFERROR(VLOOKUP(I20578,'DE-PARA'!B:D,3,0),VLOOKUP(I20578,'DE-PARA'!C:D,2,0)),"NÃO ENCONTRADO")</f>
        <v>Reembolso de Rateios(-)</v>
      </c>
      <c r="L20578" s="50" t="str">
        <f>VLOOKUP(K20578,'Base -Receita-Despesa'!$B:$AS,1,FALSE)</f>
        <v>Reembolso de Rateios(-)</v>
      </c>
    </row>
    <row r="20579" spans="1:12" x14ac:dyDescent="0.3">
      <c r="A20579" s="82" t="str">
        <f t="shared" si="642"/>
        <v>2020</v>
      </c>
      <c r="B20579" s="263" t="s">
        <v>2240</v>
      </c>
      <c r="C20579" s="264" t="s">
        <v>138</v>
      </c>
      <c r="D20579" s="74" t="str">
        <f t="shared" si="643"/>
        <v>nov/2020</v>
      </c>
      <c r="E20579" s="334">
        <v>44153</v>
      </c>
      <c r="F20579" s="285" t="s">
        <v>5127</v>
      </c>
      <c r="G20579" s="285" t="s">
        <v>2229</v>
      </c>
      <c r="H20579" s="268" t="s">
        <v>2251</v>
      </c>
      <c r="I20579" s="268" t="s">
        <v>126</v>
      </c>
      <c r="J20579" s="278">
        <v>-500000</v>
      </c>
      <c r="K20579" s="83" t="str">
        <f>IFERROR(IFERROR(VLOOKUP(I20579,'DE-PARA'!B:D,3,0),VLOOKUP(I20579,'DE-PARA'!C:D,2,0)),"NÃO ENCONTRADO")</f>
        <v>TEV – Transferências Entre Contas (Entradas)</v>
      </c>
      <c r="L20579" s="50" t="str">
        <f>VLOOKUP(K20579,'Base -Receita-Despesa'!$B:$AS,1,FALSE)</f>
        <v>TEV – Transferências Entre Contas (Entradas)</v>
      </c>
    </row>
    <row r="20580" spans="1:12" x14ac:dyDescent="0.3">
      <c r="A20580" s="82" t="str">
        <f t="shared" si="642"/>
        <v>2020</v>
      </c>
      <c r="B20580" s="263" t="s">
        <v>2228</v>
      </c>
      <c r="C20580" s="264" t="s">
        <v>138</v>
      </c>
      <c r="D20580" s="74" t="str">
        <f t="shared" si="643"/>
        <v>nov/2020</v>
      </c>
      <c r="E20580" s="334">
        <v>44153</v>
      </c>
      <c r="F20580" s="285" t="s">
        <v>5127</v>
      </c>
      <c r="G20580" s="285" t="s">
        <v>2229</v>
      </c>
      <c r="H20580" s="268" t="s">
        <v>2251</v>
      </c>
      <c r="I20580" s="268" t="s">
        <v>126</v>
      </c>
      <c r="J20580" s="278">
        <v>500000</v>
      </c>
      <c r="K20580" s="83" t="str">
        <f>IFERROR(IFERROR(VLOOKUP(I20580,'DE-PARA'!B:D,3,0),VLOOKUP(I20580,'DE-PARA'!C:D,2,0)),"NÃO ENCONTRADO")</f>
        <v>TEV – Transferências Entre Contas (Entradas)</v>
      </c>
      <c r="L20580" s="50" t="str">
        <f>VLOOKUP(K20580,'Base -Receita-Despesa'!$B:$AS,1,FALSE)</f>
        <v>TEV – Transferências Entre Contas (Entradas)</v>
      </c>
    </row>
    <row r="20581" spans="1:12" x14ac:dyDescent="0.3">
      <c r="A20581" s="82" t="str">
        <f t="shared" si="642"/>
        <v>2020</v>
      </c>
      <c r="B20581" s="263" t="s">
        <v>2228</v>
      </c>
      <c r="C20581" s="264" t="s">
        <v>138</v>
      </c>
      <c r="D20581" s="74" t="str">
        <f t="shared" si="643"/>
        <v>nov/2020</v>
      </c>
      <c r="E20581" s="334">
        <v>44153</v>
      </c>
      <c r="F20581" s="285">
        <v>85544</v>
      </c>
      <c r="G20581" s="285" t="s">
        <v>2330</v>
      </c>
      <c r="H20581" s="268" t="s">
        <v>5881</v>
      </c>
      <c r="I20581" s="268" t="s">
        <v>2181</v>
      </c>
      <c r="J20581" s="273">
        <v>-685.3</v>
      </c>
      <c r="K20581" s="83" t="str">
        <f>IFERROR(IFERROR(VLOOKUP(I20581,'DE-PARA'!B:D,3,0),VLOOKUP(I20581,'DE-PARA'!C:D,2,0)),"NÃO ENCONTRADO")</f>
        <v>Materiais</v>
      </c>
      <c r="L20581" s="50" t="str">
        <f>VLOOKUP(K20581,'Base -Receita-Despesa'!$B:$AS,1,FALSE)</f>
        <v>Materiais</v>
      </c>
    </row>
    <row r="20582" spans="1:12" x14ac:dyDescent="0.3">
      <c r="A20582" s="82" t="str">
        <f t="shared" si="642"/>
        <v>2020</v>
      </c>
      <c r="B20582" s="263" t="s">
        <v>2228</v>
      </c>
      <c r="C20582" s="264" t="s">
        <v>138</v>
      </c>
      <c r="D20582" s="74" t="str">
        <f t="shared" si="643"/>
        <v>nov/2020</v>
      </c>
      <c r="E20582" s="334">
        <v>44153</v>
      </c>
      <c r="F20582" s="285">
        <v>910265</v>
      </c>
      <c r="G20582" s="285" t="s">
        <v>2229</v>
      </c>
      <c r="H20582" s="268" t="s">
        <v>5696</v>
      </c>
      <c r="I20582" s="268" t="s">
        <v>2181</v>
      </c>
      <c r="J20582" s="273">
        <v>-328.5</v>
      </c>
      <c r="K20582" s="83" t="str">
        <f>IFERROR(IFERROR(VLOOKUP(I20582,'DE-PARA'!B:D,3,0),VLOOKUP(I20582,'DE-PARA'!C:D,2,0)),"NÃO ENCONTRADO")</f>
        <v>Materiais</v>
      </c>
      <c r="L20582" s="50" t="str">
        <f>VLOOKUP(K20582,'Base -Receita-Despesa'!$B:$AS,1,FALSE)</f>
        <v>Materiais</v>
      </c>
    </row>
    <row r="20583" spans="1:12" x14ac:dyDescent="0.3">
      <c r="A20583" s="82" t="str">
        <f t="shared" si="642"/>
        <v>2020</v>
      </c>
      <c r="B20583" s="263" t="s">
        <v>2228</v>
      </c>
      <c r="C20583" s="264" t="s">
        <v>138</v>
      </c>
      <c r="D20583" s="74" t="str">
        <f t="shared" si="643"/>
        <v>nov/2020</v>
      </c>
      <c r="E20583" s="334">
        <v>44153</v>
      </c>
      <c r="F20583" s="285">
        <v>910354</v>
      </c>
      <c r="G20583" s="285" t="s">
        <v>2284</v>
      </c>
      <c r="H20583" s="268" t="s">
        <v>5696</v>
      </c>
      <c r="I20583" s="268" t="s">
        <v>2182</v>
      </c>
      <c r="J20583" s="273">
        <v>-468.75</v>
      </c>
      <c r="K20583" s="83" t="str">
        <f>IFERROR(IFERROR(VLOOKUP(I20583,'DE-PARA'!B:D,3,0),VLOOKUP(I20583,'DE-PARA'!C:D,2,0)),"NÃO ENCONTRADO")</f>
        <v>Materiais</v>
      </c>
      <c r="L20583" s="50" t="str">
        <f>VLOOKUP(K20583,'Base -Receita-Despesa'!$B:$AS,1,FALSE)</f>
        <v>Materiais</v>
      </c>
    </row>
    <row r="20584" spans="1:12" x14ac:dyDescent="0.3">
      <c r="A20584" s="82" t="str">
        <f t="shared" si="642"/>
        <v>2020</v>
      </c>
      <c r="B20584" s="263" t="s">
        <v>2228</v>
      </c>
      <c r="C20584" s="264" t="s">
        <v>138</v>
      </c>
      <c r="D20584" s="74" t="str">
        <f t="shared" si="643"/>
        <v>nov/2020</v>
      </c>
      <c r="E20584" s="334">
        <v>44153</v>
      </c>
      <c r="F20584" s="285" t="s">
        <v>5608</v>
      </c>
      <c r="G20584" s="285" t="s">
        <v>2229</v>
      </c>
      <c r="H20584" s="268" t="s">
        <v>6055</v>
      </c>
      <c r="I20584" s="268" t="s">
        <v>141</v>
      </c>
      <c r="J20584" s="278">
        <v>-90739.6</v>
      </c>
      <c r="K20584" s="83" t="str">
        <f>IFERROR(IFERROR(VLOOKUP(I20584,'DE-PARA'!B:D,3,0),VLOOKUP(I20584,'DE-PARA'!C:D,2,0)),"NÃO ENCONTRADO")</f>
        <v>Pessoal</v>
      </c>
      <c r="L20584" s="50" t="str">
        <f>VLOOKUP(K20584,'Base -Receita-Despesa'!$B:$AS,1,FALSE)</f>
        <v>Pessoal</v>
      </c>
    </row>
    <row r="20585" spans="1:12" x14ac:dyDescent="0.3">
      <c r="A20585" s="82" t="str">
        <f t="shared" si="642"/>
        <v>2020</v>
      </c>
      <c r="B20585" s="263" t="s">
        <v>2228</v>
      </c>
      <c r="C20585" s="264" t="s">
        <v>138</v>
      </c>
      <c r="D20585" s="74" t="str">
        <f t="shared" si="643"/>
        <v>nov/2020</v>
      </c>
      <c r="E20585" s="334">
        <v>44154</v>
      </c>
      <c r="F20585" s="285" t="s">
        <v>6056</v>
      </c>
      <c r="G20585" s="285" t="s">
        <v>2229</v>
      </c>
      <c r="H20585" s="268" t="s">
        <v>3582</v>
      </c>
      <c r="I20585" s="268" t="s">
        <v>151</v>
      </c>
      <c r="J20585" s="278">
        <v>-3364.35</v>
      </c>
      <c r="K20585" s="83" t="str">
        <f>IFERROR(IFERROR(VLOOKUP(I20585,'DE-PARA'!B:D,3,0),VLOOKUP(I20585,'DE-PARA'!C:D,2,0)),"NÃO ENCONTRADO")</f>
        <v>Concessionárias (água, luz e telefone)</v>
      </c>
      <c r="L20585" s="50" t="str">
        <f>VLOOKUP(K20585,'Base -Receita-Despesa'!$B:$AS,1,FALSE)</f>
        <v>Concessionárias (água, luz e telefone)</v>
      </c>
    </row>
    <row r="20586" spans="1:12" x14ac:dyDescent="0.3">
      <c r="A20586" s="82" t="str">
        <f t="shared" ref="A20586:A20649" si="644">IF(K20586="NÃO ENCONTRADO",0,RIGHT(D20586,4))</f>
        <v>2020</v>
      </c>
      <c r="B20586" s="263" t="s">
        <v>2228</v>
      </c>
      <c r="C20586" s="264" t="s">
        <v>138</v>
      </c>
      <c r="D20586" s="74" t="str">
        <f t="shared" si="643"/>
        <v>nov/2020</v>
      </c>
      <c r="E20586" s="334">
        <v>44154</v>
      </c>
      <c r="F20586" s="285" t="s">
        <v>6057</v>
      </c>
      <c r="G20586" s="285" t="s">
        <v>2229</v>
      </c>
      <c r="H20586" s="268" t="s">
        <v>3582</v>
      </c>
      <c r="I20586" s="268" t="s">
        <v>151</v>
      </c>
      <c r="J20586" s="278">
        <v>-1139.99</v>
      </c>
      <c r="K20586" s="83" t="str">
        <f>IFERROR(IFERROR(VLOOKUP(I20586,'DE-PARA'!B:D,3,0),VLOOKUP(I20586,'DE-PARA'!C:D,2,0)),"NÃO ENCONTRADO")</f>
        <v>Concessionárias (água, luz e telefone)</v>
      </c>
      <c r="L20586" s="50" t="str">
        <f>VLOOKUP(K20586,'Base -Receita-Despesa'!$B:$AS,1,FALSE)</f>
        <v>Concessionárias (água, luz e telefone)</v>
      </c>
    </row>
    <row r="20587" spans="1:12" x14ac:dyDescent="0.3">
      <c r="A20587" s="82" t="str">
        <f t="shared" si="644"/>
        <v>2020</v>
      </c>
      <c r="B20587" s="263" t="s">
        <v>2228</v>
      </c>
      <c r="C20587" s="264" t="s">
        <v>138</v>
      </c>
      <c r="D20587" s="74" t="str">
        <f t="shared" si="643"/>
        <v>nov/2020</v>
      </c>
      <c r="E20587" s="334">
        <v>44154</v>
      </c>
      <c r="F20587" s="279" t="s">
        <v>6058</v>
      </c>
      <c r="G20587" s="279" t="s">
        <v>2229</v>
      </c>
      <c r="H20587" s="283" t="s">
        <v>2370</v>
      </c>
      <c r="I20587" s="283" t="s">
        <v>145</v>
      </c>
      <c r="J20587" s="273">
        <v>-247.57</v>
      </c>
      <c r="K20587" s="83" t="str">
        <f>IFERROR(IFERROR(VLOOKUP(I20587,'DE-PARA'!B:D,3,0),VLOOKUP(I20587,'DE-PARA'!C:D,2,0)),"NÃO ENCONTRADO")</f>
        <v>Serviços</v>
      </c>
      <c r="L20587" s="50" t="str">
        <f>VLOOKUP(K20587,'Base -Receita-Despesa'!$B:$AS,1,FALSE)</f>
        <v>Serviços</v>
      </c>
    </row>
    <row r="20588" spans="1:12" x14ac:dyDescent="0.3">
      <c r="A20588" s="82" t="str">
        <f t="shared" si="644"/>
        <v>2020</v>
      </c>
      <c r="B20588" s="263" t="s">
        <v>2228</v>
      </c>
      <c r="C20588" s="264" t="s">
        <v>138</v>
      </c>
      <c r="D20588" s="74" t="str">
        <f t="shared" si="643"/>
        <v>nov/2020</v>
      </c>
      <c r="E20588" s="334">
        <v>44154</v>
      </c>
      <c r="F20588" s="279" t="s">
        <v>6059</v>
      </c>
      <c r="G20588" s="279" t="s">
        <v>2229</v>
      </c>
      <c r="H20588" s="283" t="s">
        <v>5175</v>
      </c>
      <c r="I20588" s="283" t="s">
        <v>145</v>
      </c>
      <c r="J20588" s="273">
        <v>-215.79</v>
      </c>
      <c r="K20588" s="83" t="str">
        <f>IFERROR(IFERROR(VLOOKUP(I20588,'DE-PARA'!B:D,3,0),VLOOKUP(I20588,'DE-PARA'!C:D,2,0)),"NÃO ENCONTRADO")</f>
        <v>Serviços</v>
      </c>
      <c r="L20588" s="50" t="str">
        <f>VLOOKUP(K20588,'Base -Receita-Despesa'!$B:$AS,1,FALSE)</f>
        <v>Serviços</v>
      </c>
    </row>
    <row r="20589" spans="1:12" x14ac:dyDescent="0.3">
      <c r="A20589" s="82" t="str">
        <f t="shared" si="644"/>
        <v>2020</v>
      </c>
      <c r="B20589" s="263" t="s">
        <v>2228</v>
      </c>
      <c r="C20589" s="264" t="s">
        <v>138</v>
      </c>
      <c r="D20589" s="74" t="str">
        <f t="shared" si="643"/>
        <v>nov/2020</v>
      </c>
      <c r="E20589" s="334">
        <v>44154</v>
      </c>
      <c r="F20589" s="279" t="s">
        <v>6060</v>
      </c>
      <c r="G20589" s="279" t="s">
        <v>2229</v>
      </c>
      <c r="H20589" s="283" t="s">
        <v>5175</v>
      </c>
      <c r="I20589" s="283" t="s">
        <v>145</v>
      </c>
      <c r="J20589" s="273">
        <v>-21.1</v>
      </c>
      <c r="K20589" s="83" t="str">
        <f>IFERROR(IFERROR(VLOOKUP(I20589,'DE-PARA'!B:D,3,0),VLOOKUP(I20589,'DE-PARA'!C:D,2,0)),"NÃO ENCONTRADO")</f>
        <v>Serviços</v>
      </c>
      <c r="L20589" s="50" t="str">
        <f>VLOOKUP(K20589,'Base -Receita-Despesa'!$B:$AS,1,FALSE)</f>
        <v>Serviços</v>
      </c>
    </row>
    <row r="20590" spans="1:12" x14ac:dyDescent="0.3">
      <c r="A20590" s="82" t="str">
        <f t="shared" si="644"/>
        <v>2020</v>
      </c>
      <c r="B20590" s="263" t="s">
        <v>2228</v>
      </c>
      <c r="C20590" s="264" t="s">
        <v>138</v>
      </c>
      <c r="D20590" s="74" t="str">
        <f t="shared" si="643"/>
        <v>nov/2020</v>
      </c>
      <c r="E20590" s="334">
        <v>44154</v>
      </c>
      <c r="F20590" s="279" t="s">
        <v>6061</v>
      </c>
      <c r="G20590" s="279" t="s">
        <v>2229</v>
      </c>
      <c r="H20590" s="283" t="s">
        <v>4753</v>
      </c>
      <c r="I20590" s="283" t="s">
        <v>2176</v>
      </c>
      <c r="J20590" s="278">
        <v>-9545.06</v>
      </c>
      <c r="K20590" s="83" t="str">
        <f>IFERROR(IFERROR(VLOOKUP(I20590,'DE-PARA'!B:D,3,0),VLOOKUP(I20590,'DE-PARA'!C:D,2,0)),"NÃO ENCONTRADO")</f>
        <v>Pessoal</v>
      </c>
      <c r="L20590" s="50" t="str">
        <f>VLOOKUP(K20590,'Base -Receita-Despesa'!$B:$AS,1,FALSE)</f>
        <v>Pessoal</v>
      </c>
    </row>
    <row r="20591" spans="1:12" x14ac:dyDescent="0.3">
      <c r="A20591" s="82" t="str">
        <f t="shared" si="644"/>
        <v>2020</v>
      </c>
      <c r="B20591" s="263" t="s">
        <v>2228</v>
      </c>
      <c r="C20591" s="264" t="s">
        <v>138</v>
      </c>
      <c r="D20591" s="74" t="str">
        <f t="shared" si="643"/>
        <v>nov/2020</v>
      </c>
      <c r="E20591" s="334">
        <v>44154</v>
      </c>
      <c r="F20591" s="279" t="s">
        <v>6062</v>
      </c>
      <c r="G20591" s="279" t="s">
        <v>2229</v>
      </c>
      <c r="H20591" s="283" t="s">
        <v>4753</v>
      </c>
      <c r="I20591" s="283" t="s">
        <v>2176</v>
      </c>
      <c r="J20591" s="278">
        <v>-4923.42</v>
      </c>
      <c r="K20591" s="83" t="str">
        <f>IFERROR(IFERROR(VLOOKUP(I20591,'DE-PARA'!B:D,3,0),VLOOKUP(I20591,'DE-PARA'!C:D,2,0)),"NÃO ENCONTRADO")</f>
        <v>Pessoal</v>
      </c>
      <c r="L20591" s="50" t="str">
        <f>VLOOKUP(K20591,'Base -Receita-Despesa'!$B:$AS,1,FALSE)</f>
        <v>Pessoal</v>
      </c>
    </row>
    <row r="20592" spans="1:12" x14ac:dyDescent="0.3">
      <c r="A20592" s="82" t="str">
        <f t="shared" si="644"/>
        <v>2020</v>
      </c>
      <c r="B20592" s="263" t="s">
        <v>2228</v>
      </c>
      <c r="C20592" s="264" t="s">
        <v>138</v>
      </c>
      <c r="D20592" s="74" t="str">
        <f t="shared" si="643"/>
        <v>nov/2020</v>
      </c>
      <c r="E20592" s="334">
        <v>44154</v>
      </c>
      <c r="F20592" s="279" t="s">
        <v>6063</v>
      </c>
      <c r="G20592" s="279" t="s">
        <v>2229</v>
      </c>
      <c r="H20592" s="283" t="s">
        <v>257</v>
      </c>
      <c r="I20592" s="283" t="s">
        <v>120</v>
      </c>
      <c r="J20592" s="273">
        <v>-49.02</v>
      </c>
      <c r="K20592" s="83" t="str">
        <f>IFERROR(IFERROR(VLOOKUP(I20592,'DE-PARA'!B:D,3,0),VLOOKUP(I20592,'DE-PARA'!C:D,2,0)),"NÃO ENCONTRADO")</f>
        <v>Serviços</v>
      </c>
      <c r="L20592" s="50" t="str">
        <f>VLOOKUP(K20592,'Base -Receita-Despesa'!$B:$AS,1,FALSE)</f>
        <v>Serviços</v>
      </c>
    </row>
    <row r="20593" spans="1:12" x14ac:dyDescent="0.3">
      <c r="A20593" s="82" t="str">
        <f t="shared" si="644"/>
        <v>2020</v>
      </c>
      <c r="B20593" s="263" t="s">
        <v>2228</v>
      </c>
      <c r="C20593" s="264" t="s">
        <v>138</v>
      </c>
      <c r="D20593" s="74" t="str">
        <f t="shared" si="643"/>
        <v>nov/2020</v>
      </c>
      <c r="E20593" s="334">
        <v>44154</v>
      </c>
      <c r="F20593" s="279" t="s">
        <v>6064</v>
      </c>
      <c r="G20593" s="279" t="s">
        <v>2229</v>
      </c>
      <c r="H20593" s="283" t="s">
        <v>257</v>
      </c>
      <c r="I20593" s="283" t="s">
        <v>120</v>
      </c>
      <c r="J20593" s="273">
        <v>-49.02</v>
      </c>
      <c r="K20593" s="83" t="str">
        <f>IFERROR(IFERROR(VLOOKUP(I20593,'DE-PARA'!B:D,3,0),VLOOKUP(I20593,'DE-PARA'!C:D,2,0)),"NÃO ENCONTRADO")</f>
        <v>Serviços</v>
      </c>
      <c r="L20593" s="50" t="str">
        <f>VLOOKUP(K20593,'Base -Receita-Despesa'!$B:$AS,1,FALSE)</f>
        <v>Serviços</v>
      </c>
    </row>
    <row r="20594" spans="1:12" x14ac:dyDescent="0.3">
      <c r="A20594" s="82" t="str">
        <f t="shared" si="644"/>
        <v>2020</v>
      </c>
      <c r="B20594" s="263" t="s">
        <v>2228</v>
      </c>
      <c r="C20594" s="264" t="s">
        <v>138</v>
      </c>
      <c r="D20594" s="74" t="str">
        <f t="shared" si="643"/>
        <v>nov/2020</v>
      </c>
      <c r="E20594" s="334">
        <v>44154</v>
      </c>
      <c r="F20594" s="279" t="s">
        <v>3008</v>
      </c>
      <c r="G20594" s="279" t="s">
        <v>2229</v>
      </c>
      <c r="H20594" s="283" t="s">
        <v>5049</v>
      </c>
      <c r="I20594" s="283" t="s">
        <v>2176</v>
      </c>
      <c r="J20594" s="278">
        <v>-6308.89</v>
      </c>
      <c r="K20594" s="83" t="str">
        <f>IFERROR(IFERROR(VLOOKUP(I20594,'DE-PARA'!B:D,3,0),VLOOKUP(I20594,'DE-PARA'!C:D,2,0)),"NÃO ENCONTRADO")</f>
        <v>Pessoal</v>
      </c>
      <c r="L20594" s="50" t="str">
        <f>VLOOKUP(K20594,'Base -Receita-Despesa'!$B:$AS,1,FALSE)</f>
        <v>Pessoal</v>
      </c>
    </row>
    <row r="20595" spans="1:12" x14ac:dyDescent="0.3">
      <c r="A20595" s="82" t="str">
        <f t="shared" si="644"/>
        <v>2020</v>
      </c>
      <c r="B20595" s="263" t="s">
        <v>2228</v>
      </c>
      <c r="C20595" s="264" t="s">
        <v>138</v>
      </c>
      <c r="D20595" s="74" t="str">
        <f t="shared" si="643"/>
        <v>nov/2020</v>
      </c>
      <c r="E20595" s="334">
        <v>44154</v>
      </c>
      <c r="F20595" s="279" t="s">
        <v>4249</v>
      </c>
      <c r="G20595" s="279" t="s">
        <v>2229</v>
      </c>
      <c r="H20595" s="283" t="s">
        <v>5049</v>
      </c>
      <c r="I20595" s="283" t="s">
        <v>2176</v>
      </c>
      <c r="J20595" s="278">
        <v>-4690.92</v>
      </c>
      <c r="K20595" s="83" t="str">
        <f>IFERROR(IFERROR(VLOOKUP(I20595,'DE-PARA'!B:D,3,0),VLOOKUP(I20595,'DE-PARA'!C:D,2,0)),"NÃO ENCONTRADO")</f>
        <v>Pessoal</v>
      </c>
      <c r="L20595" s="50" t="str">
        <f>VLOOKUP(K20595,'Base -Receita-Despesa'!$B:$AS,1,FALSE)</f>
        <v>Pessoal</v>
      </c>
    </row>
    <row r="20596" spans="1:12" x14ac:dyDescent="0.3">
      <c r="A20596" s="82" t="str">
        <f t="shared" si="644"/>
        <v>2020</v>
      </c>
      <c r="B20596" s="263" t="s">
        <v>2228</v>
      </c>
      <c r="C20596" s="264" t="s">
        <v>138</v>
      </c>
      <c r="D20596" s="74" t="str">
        <f t="shared" si="643"/>
        <v>nov/2020</v>
      </c>
      <c r="E20596" s="334">
        <v>44154</v>
      </c>
      <c r="F20596" s="279" t="s">
        <v>5340</v>
      </c>
      <c r="G20596" s="279" t="s">
        <v>2229</v>
      </c>
      <c r="H20596" s="283" t="s">
        <v>6065</v>
      </c>
      <c r="I20596" s="283" t="s">
        <v>2176</v>
      </c>
      <c r="J20596" s="278">
        <v>-3961.89</v>
      </c>
      <c r="K20596" s="83" t="str">
        <f>IFERROR(IFERROR(VLOOKUP(I20596,'DE-PARA'!B:D,3,0),VLOOKUP(I20596,'DE-PARA'!C:D,2,0)),"NÃO ENCONTRADO")</f>
        <v>Pessoal</v>
      </c>
      <c r="L20596" s="50" t="str">
        <f>VLOOKUP(K20596,'Base -Receita-Despesa'!$B:$AS,1,FALSE)</f>
        <v>Pessoal</v>
      </c>
    </row>
    <row r="20597" spans="1:12" x14ac:dyDescent="0.3">
      <c r="A20597" s="82" t="str">
        <f t="shared" si="644"/>
        <v>2020</v>
      </c>
      <c r="B20597" s="263" t="s">
        <v>2228</v>
      </c>
      <c r="C20597" s="264" t="s">
        <v>138</v>
      </c>
      <c r="D20597" s="74" t="str">
        <f t="shared" si="643"/>
        <v>nov/2020</v>
      </c>
      <c r="E20597" s="334">
        <v>44154</v>
      </c>
      <c r="F20597" s="279" t="s">
        <v>6066</v>
      </c>
      <c r="G20597" s="279" t="s">
        <v>2229</v>
      </c>
      <c r="H20597" s="283" t="s">
        <v>6065</v>
      </c>
      <c r="I20597" s="283" t="s">
        <v>2176</v>
      </c>
      <c r="J20597" s="278">
        <v>-3741.62</v>
      </c>
      <c r="K20597" s="83" t="str">
        <f>IFERROR(IFERROR(VLOOKUP(I20597,'DE-PARA'!B:D,3,0),VLOOKUP(I20597,'DE-PARA'!C:D,2,0)),"NÃO ENCONTRADO")</f>
        <v>Pessoal</v>
      </c>
      <c r="L20597" s="50" t="str">
        <f>VLOOKUP(K20597,'Base -Receita-Despesa'!$B:$AS,1,FALSE)</f>
        <v>Pessoal</v>
      </c>
    </row>
    <row r="20598" spans="1:12" x14ac:dyDescent="0.3">
      <c r="A20598" s="82" t="str">
        <f t="shared" si="644"/>
        <v>2020</v>
      </c>
      <c r="B20598" s="263" t="s">
        <v>2228</v>
      </c>
      <c r="C20598" s="264" t="s">
        <v>138</v>
      </c>
      <c r="D20598" s="74" t="str">
        <f t="shared" si="643"/>
        <v>nov/2020</v>
      </c>
      <c r="E20598" s="334">
        <v>44154</v>
      </c>
      <c r="F20598" s="279" t="s">
        <v>6067</v>
      </c>
      <c r="G20598" s="279" t="s">
        <v>2229</v>
      </c>
      <c r="H20598" s="283" t="s">
        <v>5978</v>
      </c>
      <c r="I20598" s="283" t="s">
        <v>188</v>
      </c>
      <c r="J20598" s="278">
        <v>-1162.5</v>
      </c>
      <c r="K20598" s="83" t="str">
        <f>IFERROR(IFERROR(VLOOKUP(I20598,'DE-PARA'!B:D,3,0),VLOOKUP(I20598,'DE-PARA'!C:D,2,0)),"NÃO ENCONTRADO")</f>
        <v>Serviços</v>
      </c>
      <c r="L20598" s="50" t="str">
        <f>VLOOKUP(K20598,'Base -Receita-Despesa'!$B:$AS,1,FALSE)</f>
        <v>Serviços</v>
      </c>
    </row>
    <row r="20599" spans="1:12" x14ac:dyDescent="0.3">
      <c r="A20599" s="82" t="str">
        <f t="shared" si="644"/>
        <v>2020</v>
      </c>
      <c r="B20599" s="263" t="s">
        <v>2228</v>
      </c>
      <c r="C20599" s="264" t="s">
        <v>138</v>
      </c>
      <c r="D20599" s="74" t="str">
        <f t="shared" si="643"/>
        <v>nov/2020</v>
      </c>
      <c r="E20599" s="334">
        <v>44154</v>
      </c>
      <c r="F20599" s="279" t="s">
        <v>6068</v>
      </c>
      <c r="G20599" s="279" t="s">
        <v>2229</v>
      </c>
      <c r="H20599" s="283" t="s">
        <v>5937</v>
      </c>
      <c r="I20599" s="283" t="s">
        <v>2176</v>
      </c>
      <c r="J20599" s="273">
        <v>-56.35</v>
      </c>
      <c r="K20599" s="83" t="str">
        <f>IFERROR(IFERROR(VLOOKUP(I20599,'DE-PARA'!B:D,3,0),VLOOKUP(I20599,'DE-PARA'!C:D,2,0)),"NÃO ENCONTRADO")</f>
        <v>Pessoal</v>
      </c>
      <c r="L20599" s="50" t="str">
        <f>VLOOKUP(K20599,'Base -Receita-Despesa'!$B:$AS,1,FALSE)</f>
        <v>Pessoal</v>
      </c>
    </row>
    <row r="20600" spans="1:12" x14ac:dyDescent="0.3">
      <c r="A20600" s="82" t="str">
        <f t="shared" si="644"/>
        <v>2020</v>
      </c>
      <c r="B20600" s="263" t="s">
        <v>2228</v>
      </c>
      <c r="C20600" s="264" t="s">
        <v>138</v>
      </c>
      <c r="D20600" s="74" t="str">
        <f t="shared" si="643"/>
        <v>nov/2020</v>
      </c>
      <c r="E20600" s="334">
        <v>44154</v>
      </c>
      <c r="F20600" s="279" t="s">
        <v>6069</v>
      </c>
      <c r="G20600" s="279" t="s">
        <v>2229</v>
      </c>
      <c r="H20600" s="283" t="s">
        <v>5937</v>
      </c>
      <c r="I20600" s="283" t="s">
        <v>2176</v>
      </c>
      <c r="J20600" s="273">
        <v>-202.31</v>
      </c>
      <c r="K20600" s="83" t="str">
        <f>IFERROR(IFERROR(VLOOKUP(I20600,'DE-PARA'!B:D,3,0),VLOOKUP(I20600,'DE-PARA'!C:D,2,0)),"NÃO ENCONTRADO")</f>
        <v>Pessoal</v>
      </c>
      <c r="L20600" s="50" t="str">
        <f>VLOOKUP(K20600,'Base -Receita-Despesa'!$B:$AS,1,FALSE)</f>
        <v>Pessoal</v>
      </c>
    </row>
    <row r="20601" spans="1:12" x14ac:dyDescent="0.3">
      <c r="A20601" s="82" t="str">
        <f t="shared" si="644"/>
        <v>2020</v>
      </c>
      <c r="B20601" s="263" t="s">
        <v>2228</v>
      </c>
      <c r="C20601" s="264" t="s">
        <v>138</v>
      </c>
      <c r="D20601" s="74" t="str">
        <f t="shared" si="643"/>
        <v>nov/2020</v>
      </c>
      <c r="E20601" s="334">
        <v>44154</v>
      </c>
      <c r="F20601" s="279" t="s">
        <v>6070</v>
      </c>
      <c r="G20601" s="279" t="s">
        <v>2229</v>
      </c>
      <c r="H20601" s="283" t="s">
        <v>6004</v>
      </c>
      <c r="I20601" s="283" t="s">
        <v>145</v>
      </c>
      <c r="J20601" s="273">
        <v>-523.13</v>
      </c>
      <c r="K20601" s="83" t="str">
        <f>IFERROR(IFERROR(VLOOKUP(I20601,'DE-PARA'!B:D,3,0),VLOOKUP(I20601,'DE-PARA'!C:D,2,0)),"NÃO ENCONTRADO")</f>
        <v>Serviços</v>
      </c>
      <c r="L20601" s="50" t="str">
        <f>VLOOKUP(K20601,'Base -Receita-Despesa'!$B:$AS,1,FALSE)</f>
        <v>Serviços</v>
      </c>
    </row>
    <row r="20602" spans="1:12" x14ac:dyDescent="0.3">
      <c r="A20602" s="82" t="str">
        <f t="shared" si="644"/>
        <v>2020</v>
      </c>
      <c r="B20602" s="263" t="s">
        <v>2228</v>
      </c>
      <c r="C20602" s="264" t="s">
        <v>138</v>
      </c>
      <c r="D20602" s="74" t="str">
        <f t="shared" si="643"/>
        <v>nov/2020</v>
      </c>
      <c r="E20602" s="334">
        <v>44154</v>
      </c>
      <c r="F20602" s="279" t="s">
        <v>6071</v>
      </c>
      <c r="G20602" s="279" t="s">
        <v>2229</v>
      </c>
      <c r="H20602" s="283" t="s">
        <v>6004</v>
      </c>
      <c r="I20602" s="283" t="s">
        <v>145</v>
      </c>
      <c r="J20602" s="278">
        <v>-8370</v>
      </c>
      <c r="K20602" s="83" t="str">
        <f>IFERROR(IFERROR(VLOOKUP(I20602,'DE-PARA'!B:D,3,0),VLOOKUP(I20602,'DE-PARA'!C:D,2,0)),"NÃO ENCONTRADO")</f>
        <v>Serviços</v>
      </c>
      <c r="L20602" s="50" t="str">
        <f>VLOOKUP(K20602,'Base -Receita-Despesa'!$B:$AS,1,FALSE)</f>
        <v>Serviços</v>
      </c>
    </row>
    <row r="20603" spans="1:12" x14ac:dyDescent="0.3">
      <c r="A20603" s="82" t="str">
        <f t="shared" si="644"/>
        <v>2020</v>
      </c>
      <c r="B20603" s="263" t="s">
        <v>2228</v>
      </c>
      <c r="C20603" s="264" t="s">
        <v>138</v>
      </c>
      <c r="D20603" s="74" t="str">
        <f t="shared" si="643"/>
        <v>nov/2020</v>
      </c>
      <c r="E20603" s="334">
        <v>44154</v>
      </c>
      <c r="F20603" s="279" t="s">
        <v>6072</v>
      </c>
      <c r="G20603" s="279" t="s">
        <v>2229</v>
      </c>
      <c r="H20603" s="283" t="s">
        <v>6009</v>
      </c>
      <c r="I20603" s="283" t="s">
        <v>120</v>
      </c>
      <c r="J20603" s="273">
        <v>-929.08</v>
      </c>
      <c r="K20603" s="83" t="str">
        <f>IFERROR(IFERROR(VLOOKUP(I20603,'DE-PARA'!B:D,3,0),VLOOKUP(I20603,'DE-PARA'!C:D,2,0)),"NÃO ENCONTRADO")</f>
        <v>Serviços</v>
      </c>
      <c r="L20603" s="50" t="str">
        <f>VLOOKUP(K20603,'Base -Receita-Despesa'!$B:$AS,1,FALSE)</f>
        <v>Serviços</v>
      </c>
    </row>
    <row r="20604" spans="1:12" x14ac:dyDescent="0.3">
      <c r="A20604" s="82" t="str">
        <f t="shared" si="644"/>
        <v>2020</v>
      </c>
      <c r="B20604" s="263" t="s">
        <v>2228</v>
      </c>
      <c r="C20604" s="264" t="s">
        <v>138</v>
      </c>
      <c r="D20604" s="74" t="str">
        <f t="shared" si="643"/>
        <v>nov/2020</v>
      </c>
      <c r="E20604" s="334">
        <v>44154</v>
      </c>
      <c r="F20604" s="279" t="s">
        <v>6073</v>
      </c>
      <c r="G20604" s="279" t="s">
        <v>2229</v>
      </c>
      <c r="H20604" s="283" t="s">
        <v>6009</v>
      </c>
      <c r="I20604" s="283" t="s">
        <v>120</v>
      </c>
      <c r="J20604" s="273">
        <v>-82.78</v>
      </c>
      <c r="K20604" s="83" t="str">
        <f>IFERROR(IFERROR(VLOOKUP(I20604,'DE-PARA'!B:D,3,0),VLOOKUP(I20604,'DE-PARA'!C:D,2,0)),"NÃO ENCONTRADO")</f>
        <v>Serviços</v>
      </c>
      <c r="L20604" s="50" t="str">
        <f>VLOOKUP(K20604,'Base -Receita-Despesa'!$B:$AS,1,FALSE)</f>
        <v>Serviços</v>
      </c>
    </row>
    <row r="20605" spans="1:12" x14ac:dyDescent="0.3">
      <c r="A20605" s="82" t="str">
        <f t="shared" si="644"/>
        <v>2020</v>
      </c>
      <c r="B20605" s="263" t="s">
        <v>2228</v>
      </c>
      <c r="C20605" s="264" t="s">
        <v>138</v>
      </c>
      <c r="D20605" s="74" t="str">
        <f t="shared" si="643"/>
        <v>nov/2020</v>
      </c>
      <c r="E20605" s="334">
        <v>44154</v>
      </c>
      <c r="F20605" s="285" t="s">
        <v>4565</v>
      </c>
      <c r="G20605" s="285" t="s">
        <v>2229</v>
      </c>
      <c r="H20605" s="268" t="s">
        <v>6074</v>
      </c>
      <c r="I20605" s="268" t="s">
        <v>194</v>
      </c>
      <c r="J20605" s="278">
        <v>-16313.38</v>
      </c>
      <c r="K20605" s="83" t="str">
        <f>IFERROR(IFERROR(VLOOKUP(I20605,'DE-PARA'!B:D,3,0),VLOOKUP(I20605,'DE-PARA'!C:D,2,0)),"NÃO ENCONTRADO")</f>
        <v>Encargos sobre Folha de Pagamento</v>
      </c>
      <c r="L20605" s="50" t="str">
        <f>VLOOKUP(K20605,'Base -Receita-Despesa'!$B:$AS,1,FALSE)</f>
        <v>Encargos sobre Folha de Pagamento</v>
      </c>
    </row>
    <row r="20606" spans="1:12" x14ac:dyDescent="0.3">
      <c r="A20606" s="82" t="str">
        <f t="shared" si="644"/>
        <v>2020</v>
      </c>
      <c r="B20606" s="263" t="s">
        <v>2228</v>
      </c>
      <c r="C20606" s="264" t="s">
        <v>138</v>
      </c>
      <c r="D20606" s="74" t="str">
        <f t="shared" si="643"/>
        <v>nov/2020</v>
      </c>
      <c r="E20606" s="334">
        <v>44154</v>
      </c>
      <c r="F20606" s="279" t="s">
        <v>6075</v>
      </c>
      <c r="G20606" s="279" t="s">
        <v>2229</v>
      </c>
      <c r="H20606" s="283" t="s">
        <v>2370</v>
      </c>
      <c r="I20606" s="283" t="s">
        <v>145</v>
      </c>
      <c r="J20606" s="273">
        <v>-79.86</v>
      </c>
      <c r="K20606" s="83" t="str">
        <f>IFERROR(IFERROR(VLOOKUP(I20606,'DE-PARA'!B:D,3,0),VLOOKUP(I20606,'DE-PARA'!C:D,2,0)),"NÃO ENCONTRADO")</f>
        <v>Serviços</v>
      </c>
      <c r="L20606" s="50" t="str">
        <f>VLOOKUP(K20606,'Base -Receita-Despesa'!$B:$AS,1,FALSE)</f>
        <v>Serviços</v>
      </c>
    </row>
    <row r="20607" spans="1:12" x14ac:dyDescent="0.3">
      <c r="A20607" s="82" t="str">
        <f t="shared" si="644"/>
        <v>2020</v>
      </c>
      <c r="B20607" s="263" t="s">
        <v>2228</v>
      </c>
      <c r="C20607" s="264" t="s">
        <v>138</v>
      </c>
      <c r="D20607" s="74" t="str">
        <f t="shared" si="643"/>
        <v>nov/2020</v>
      </c>
      <c r="E20607" s="334">
        <v>44154</v>
      </c>
      <c r="F20607" s="279" t="s">
        <v>6076</v>
      </c>
      <c r="G20607" s="279" t="s">
        <v>2229</v>
      </c>
      <c r="H20607" s="283" t="s">
        <v>5175</v>
      </c>
      <c r="I20607" s="283" t="s">
        <v>145</v>
      </c>
      <c r="J20607" s="273">
        <v>-69.61</v>
      </c>
      <c r="K20607" s="83" t="str">
        <f>IFERROR(IFERROR(VLOOKUP(I20607,'DE-PARA'!B:D,3,0),VLOOKUP(I20607,'DE-PARA'!C:D,2,0)),"NÃO ENCONTRADO")</f>
        <v>Serviços</v>
      </c>
      <c r="L20607" s="50" t="str">
        <f>VLOOKUP(K20607,'Base -Receita-Despesa'!$B:$AS,1,FALSE)</f>
        <v>Serviços</v>
      </c>
    </row>
    <row r="20608" spans="1:12" x14ac:dyDescent="0.3">
      <c r="A20608" s="82" t="str">
        <f t="shared" si="644"/>
        <v>2020</v>
      </c>
      <c r="B20608" s="263" t="s">
        <v>2228</v>
      </c>
      <c r="C20608" s="264" t="s">
        <v>138</v>
      </c>
      <c r="D20608" s="74" t="str">
        <f t="shared" si="643"/>
        <v>nov/2020</v>
      </c>
      <c r="E20608" s="334">
        <v>44154</v>
      </c>
      <c r="F20608" s="279" t="s">
        <v>3111</v>
      </c>
      <c r="G20608" s="279" t="s">
        <v>2229</v>
      </c>
      <c r="H20608" s="283" t="s">
        <v>5115</v>
      </c>
      <c r="I20608" s="283" t="s">
        <v>118</v>
      </c>
      <c r="J20608" s="278">
        <v>-1492.19</v>
      </c>
      <c r="K20608" s="83" t="str">
        <f>IFERROR(IFERROR(VLOOKUP(I20608,'DE-PARA'!B:D,3,0),VLOOKUP(I20608,'DE-PARA'!C:D,2,0)),"NÃO ENCONTRADO")</f>
        <v>Serviços</v>
      </c>
      <c r="L20608" s="50" t="str">
        <f>VLOOKUP(K20608,'Base -Receita-Despesa'!$B:$AS,1,FALSE)</f>
        <v>Serviços</v>
      </c>
    </row>
    <row r="20609" spans="1:12" x14ac:dyDescent="0.3">
      <c r="A20609" s="82" t="str">
        <f t="shared" si="644"/>
        <v>2020</v>
      </c>
      <c r="B20609" s="263" t="s">
        <v>2228</v>
      </c>
      <c r="C20609" s="264" t="s">
        <v>138</v>
      </c>
      <c r="D20609" s="74" t="str">
        <f t="shared" si="643"/>
        <v>nov/2020</v>
      </c>
      <c r="E20609" s="334">
        <v>44154</v>
      </c>
      <c r="F20609" s="279" t="s">
        <v>3300</v>
      </c>
      <c r="G20609" s="279" t="s">
        <v>2229</v>
      </c>
      <c r="H20609" s="283" t="s">
        <v>4753</v>
      </c>
      <c r="I20609" s="283" t="s">
        <v>2176</v>
      </c>
      <c r="J20609" s="278">
        <v>-3079.05</v>
      </c>
      <c r="K20609" s="83" t="str">
        <f>IFERROR(IFERROR(VLOOKUP(I20609,'DE-PARA'!B:D,3,0),VLOOKUP(I20609,'DE-PARA'!C:D,2,0)),"NÃO ENCONTRADO")</f>
        <v>Pessoal</v>
      </c>
      <c r="L20609" s="50" t="str">
        <f>VLOOKUP(K20609,'Base -Receita-Despesa'!$B:$AS,1,FALSE)</f>
        <v>Pessoal</v>
      </c>
    </row>
    <row r="20610" spans="1:12" x14ac:dyDescent="0.3">
      <c r="A20610" s="82" t="str">
        <f t="shared" si="644"/>
        <v>2020</v>
      </c>
      <c r="B20610" s="263" t="s">
        <v>2228</v>
      </c>
      <c r="C20610" s="264" t="s">
        <v>138</v>
      </c>
      <c r="D20610" s="74" t="str">
        <f t="shared" si="643"/>
        <v>nov/2020</v>
      </c>
      <c r="E20610" s="334">
        <v>44154</v>
      </c>
      <c r="F20610" s="279" t="s">
        <v>6077</v>
      </c>
      <c r="G20610" s="279" t="s">
        <v>2229</v>
      </c>
      <c r="H20610" s="283" t="s">
        <v>4753</v>
      </c>
      <c r="I20610" s="283" t="s">
        <v>2176</v>
      </c>
      <c r="J20610" s="278">
        <v>-1588.2</v>
      </c>
      <c r="K20610" s="83" t="str">
        <f>IFERROR(IFERROR(VLOOKUP(I20610,'DE-PARA'!B:D,3,0),VLOOKUP(I20610,'DE-PARA'!C:D,2,0)),"NÃO ENCONTRADO")</f>
        <v>Pessoal</v>
      </c>
      <c r="L20610" s="50" t="str">
        <f>VLOOKUP(K20610,'Base -Receita-Despesa'!$B:$AS,1,FALSE)</f>
        <v>Pessoal</v>
      </c>
    </row>
    <row r="20611" spans="1:12" x14ac:dyDescent="0.3">
      <c r="A20611" s="82" t="str">
        <f t="shared" si="644"/>
        <v>2020</v>
      </c>
      <c r="B20611" s="263" t="s">
        <v>2228</v>
      </c>
      <c r="C20611" s="264" t="s">
        <v>138</v>
      </c>
      <c r="D20611" s="74" t="str">
        <f t="shared" si="643"/>
        <v>nov/2020</v>
      </c>
      <c r="E20611" s="334">
        <v>44154</v>
      </c>
      <c r="F20611" s="279" t="s">
        <v>6078</v>
      </c>
      <c r="G20611" s="279" t="s">
        <v>2229</v>
      </c>
      <c r="H20611" s="283" t="s">
        <v>257</v>
      </c>
      <c r="I20611" s="283" t="s">
        <v>120</v>
      </c>
      <c r="J20611" s="273">
        <v>-15.82</v>
      </c>
      <c r="K20611" s="83" t="str">
        <f>IFERROR(IFERROR(VLOOKUP(I20611,'DE-PARA'!B:D,3,0),VLOOKUP(I20611,'DE-PARA'!C:D,2,0)),"NÃO ENCONTRADO")</f>
        <v>Serviços</v>
      </c>
      <c r="L20611" s="50" t="str">
        <f>VLOOKUP(K20611,'Base -Receita-Despesa'!$B:$AS,1,FALSE)</f>
        <v>Serviços</v>
      </c>
    </row>
    <row r="20612" spans="1:12" x14ac:dyDescent="0.3">
      <c r="A20612" s="82" t="str">
        <f t="shared" si="644"/>
        <v>2020</v>
      </c>
      <c r="B20612" s="263" t="s">
        <v>2228</v>
      </c>
      <c r="C20612" s="264" t="s">
        <v>138</v>
      </c>
      <c r="D20612" s="74" t="str">
        <f t="shared" ref="D20612:D20675" si="645">TEXT(E20612,"mmm/aaaa")</f>
        <v>nov/2020</v>
      </c>
      <c r="E20612" s="334">
        <v>44154</v>
      </c>
      <c r="F20612" s="279" t="s">
        <v>2996</v>
      </c>
      <c r="G20612" s="279" t="s">
        <v>2229</v>
      </c>
      <c r="H20612" s="283" t="s">
        <v>5049</v>
      </c>
      <c r="I20612" s="283" t="s">
        <v>2176</v>
      </c>
      <c r="J20612" s="278">
        <v>-2035.13</v>
      </c>
      <c r="K20612" s="83" t="str">
        <f>IFERROR(IFERROR(VLOOKUP(I20612,'DE-PARA'!B:D,3,0),VLOOKUP(I20612,'DE-PARA'!C:D,2,0)),"NÃO ENCONTRADO")</f>
        <v>Pessoal</v>
      </c>
      <c r="L20612" s="50" t="str">
        <f>VLOOKUP(K20612,'Base -Receita-Despesa'!$B:$AS,1,FALSE)</f>
        <v>Pessoal</v>
      </c>
    </row>
    <row r="20613" spans="1:12" x14ac:dyDescent="0.3">
      <c r="A20613" s="82" t="str">
        <f t="shared" si="644"/>
        <v>2020</v>
      </c>
      <c r="B20613" s="263" t="s">
        <v>2228</v>
      </c>
      <c r="C20613" s="264" t="s">
        <v>138</v>
      </c>
      <c r="D20613" s="74" t="str">
        <f t="shared" si="645"/>
        <v>nov/2020</v>
      </c>
      <c r="E20613" s="334">
        <v>44154</v>
      </c>
      <c r="F20613" s="279" t="s">
        <v>3307</v>
      </c>
      <c r="G20613" s="279" t="s">
        <v>2229</v>
      </c>
      <c r="H20613" s="283" t="s">
        <v>5049</v>
      </c>
      <c r="I20613" s="283" t="s">
        <v>2176</v>
      </c>
      <c r="J20613" s="278">
        <v>-1513.2</v>
      </c>
      <c r="K20613" s="83" t="str">
        <f>IFERROR(IFERROR(VLOOKUP(I20613,'DE-PARA'!B:D,3,0),VLOOKUP(I20613,'DE-PARA'!C:D,2,0)),"NÃO ENCONTRADO")</f>
        <v>Pessoal</v>
      </c>
      <c r="L20613" s="50" t="str">
        <f>VLOOKUP(K20613,'Base -Receita-Despesa'!$B:$AS,1,FALSE)</f>
        <v>Pessoal</v>
      </c>
    </row>
    <row r="20614" spans="1:12" x14ac:dyDescent="0.3">
      <c r="A20614" s="82" t="str">
        <f t="shared" si="644"/>
        <v>2020</v>
      </c>
      <c r="B20614" s="263" t="s">
        <v>2228</v>
      </c>
      <c r="C20614" s="264" t="s">
        <v>138</v>
      </c>
      <c r="D20614" s="74" t="str">
        <f t="shared" si="645"/>
        <v>nov/2020</v>
      </c>
      <c r="E20614" s="334">
        <v>44154</v>
      </c>
      <c r="F20614" s="279" t="s">
        <v>6079</v>
      </c>
      <c r="G20614" s="279" t="s">
        <v>2229</v>
      </c>
      <c r="H20614" s="268" t="s">
        <v>5749</v>
      </c>
      <c r="I20614" s="283" t="s">
        <v>145</v>
      </c>
      <c r="J20614" s="273">
        <v>-90</v>
      </c>
      <c r="K20614" s="83" t="str">
        <f>IFERROR(IFERROR(VLOOKUP(I20614,'DE-PARA'!B:D,3,0),VLOOKUP(I20614,'DE-PARA'!C:D,2,0)),"NÃO ENCONTRADO")</f>
        <v>Serviços</v>
      </c>
      <c r="L20614" s="50" t="str">
        <f>VLOOKUP(K20614,'Base -Receita-Despesa'!$B:$AS,1,FALSE)</f>
        <v>Serviços</v>
      </c>
    </row>
    <row r="20615" spans="1:12" x14ac:dyDescent="0.3">
      <c r="A20615" s="82" t="str">
        <f t="shared" si="644"/>
        <v>2020</v>
      </c>
      <c r="B20615" s="263" t="s">
        <v>2228</v>
      </c>
      <c r="C20615" s="264" t="s">
        <v>138</v>
      </c>
      <c r="D20615" s="74" t="str">
        <f t="shared" si="645"/>
        <v>nov/2020</v>
      </c>
      <c r="E20615" s="334">
        <v>44154</v>
      </c>
      <c r="F20615" s="279" t="s">
        <v>5356</v>
      </c>
      <c r="G20615" s="279" t="s">
        <v>2229</v>
      </c>
      <c r="H20615" s="283" t="s">
        <v>6065</v>
      </c>
      <c r="I20615" s="283" t="s">
        <v>2176</v>
      </c>
      <c r="J20615" s="278">
        <v>-1278.03</v>
      </c>
      <c r="K20615" s="83" t="str">
        <f>IFERROR(IFERROR(VLOOKUP(I20615,'DE-PARA'!B:D,3,0),VLOOKUP(I20615,'DE-PARA'!C:D,2,0)),"NÃO ENCONTRADO")</f>
        <v>Pessoal</v>
      </c>
      <c r="L20615" s="50" t="str">
        <f>VLOOKUP(K20615,'Base -Receita-Despesa'!$B:$AS,1,FALSE)</f>
        <v>Pessoal</v>
      </c>
    </row>
    <row r="20616" spans="1:12" x14ac:dyDescent="0.3">
      <c r="A20616" s="82" t="str">
        <f t="shared" si="644"/>
        <v>2020</v>
      </c>
      <c r="B20616" s="263" t="s">
        <v>2228</v>
      </c>
      <c r="C20616" s="264" t="s">
        <v>138</v>
      </c>
      <c r="D20616" s="74" t="str">
        <f t="shared" si="645"/>
        <v>nov/2020</v>
      </c>
      <c r="E20616" s="334">
        <v>44154</v>
      </c>
      <c r="F20616" s="279" t="s">
        <v>3992</v>
      </c>
      <c r="G20616" s="279" t="s">
        <v>2229</v>
      </c>
      <c r="H20616" s="283" t="s">
        <v>6065</v>
      </c>
      <c r="I20616" s="283" t="s">
        <v>2176</v>
      </c>
      <c r="J20616" s="278">
        <v>-1206.98</v>
      </c>
      <c r="K20616" s="83" t="str">
        <f>IFERROR(IFERROR(VLOOKUP(I20616,'DE-PARA'!B:D,3,0),VLOOKUP(I20616,'DE-PARA'!C:D,2,0)),"NÃO ENCONTRADO")</f>
        <v>Pessoal</v>
      </c>
      <c r="L20616" s="50" t="str">
        <f>VLOOKUP(K20616,'Base -Receita-Despesa'!$B:$AS,1,FALSE)</f>
        <v>Pessoal</v>
      </c>
    </row>
    <row r="20617" spans="1:12" x14ac:dyDescent="0.3">
      <c r="A20617" s="82" t="str">
        <f t="shared" si="644"/>
        <v>2020</v>
      </c>
      <c r="B20617" s="263" t="s">
        <v>2228</v>
      </c>
      <c r="C20617" s="264" t="s">
        <v>138</v>
      </c>
      <c r="D20617" s="74" t="str">
        <f t="shared" si="645"/>
        <v>nov/2020</v>
      </c>
      <c r="E20617" s="334">
        <v>44154</v>
      </c>
      <c r="F20617" s="279" t="s">
        <v>6080</v>
      </c>
      <c r="G20617" s="279" t="s">
        <v>2229</v>
      </c>
      <c r="H20617" s="283" t="s">
        <v>5978</v>
      </c>
      <c r="I20617" s="283" t="s">
        <v>188</v>
      </c>
      <c r="J20617" s="273">
        <v>-375</v>
      </c>
      <c r="K20617" s="83" t="str">
        <f>IFERROR(IFERROR(VLOOKUP(I20617,'DE-PARA'!B:D,3,0),VLOOKUP(I20617,'DE-PARA'!C:D,2,0)),"NÃO ENCONTRADO")</f>
        <v>Serviços</v>
      </c>
      <c r="L20617" s="50" t="str">
        <f>VLOOKUP(K20617,'Base -Receita-Despesa'!$B:$AS,1,FALSE)</f>
        <v>Serviços</v>
      </c>
    </row>
    <row r="20618" spans="1:12" x14ac:dyDescent="0.3">
      <c r="A20618" s="82" t="str">
        <f t="shared" si="644"/>
        <v>2020</v>
      </c>
      <c r="B20618" s="263" t="s">
        <v>2228</v>
      </c>
      <c r="C20618" s="264" t="s">
        <v>138</v>
      </c>
      <c r="D20618" s="74" t="str">
        <f t="shared" si="645"/>
        <v>nov/2020</v>
      </c>
      <c r="E20618" s="334">
        <v>44154</v>
      </c>
      <c r="F20618" s="279" t="s">
        <v>6081</v>
      </c>
      <c r="G20618" s="279" t="s">
        <v>2229</v>
      </c>
      <c r="H20618" s="283" t="s">
        <v>5937</v>
      </c>
      <c r="I20618" s="283" t="s">
        <v>2176</v>
      </c>
      <c r="J20618" s="273">
        <v>-67.78</v>
      </c>
      <c r="K20618" s="83" t="str">
        <f>IFERROR(IFERROR(VLOOKUP(I20618,'DE-PARA'!B:D,3,0),VLOOKUP(I20618,'DE-PARA'!C:D,2,0)),"NÃO ENCONTRADO")</f>
        <v>Pessoal</v>
      </c>
      <c r="L20618" s="50" t="str">
        <f>VLOOKUP(K20618,'Base -Receita-Despesa'!$B:$AS,1,FALSE)</f>
        <v>Pessoal</v>
      </c>
    </row>
    <row r="20619" spans="1:12" x14ac:dyDescent="0.3">
      <c r="A20619" s="82" t="str">
        <f t="shared" si="644"/>
        <v>2020</v>
      </c>
      <c r="B20619" s="263" t="s">
        <v>2228</v>
      </c>
      <c r="C20619" s="264" t="s">
        <v>138</v>
      </c>
      <c r="D20619" s="74" t="str">
        <f t="shared" si="645"/>
        <v>nov/2020</v>
      </c>
      <c r="E20619" s="334">
        <v>44154</v>
      </c>
      <c r="F20619" s="279" t="s">
        <v>6082</v>
      </c>
      <c r="G20619" s="279" t="s">
        <v>2229</v>
      </c>
      <c r="H20619" s="283" t="s">
        <v>5937</v>
      </c>
      <c r="I20619" s="283" t="s">
        <v>2176</v>
      </c>
      <c r="J20619" s="273">
        <v>-65.260000000000005</v>
      </c>
      <c r="K20619" s="83" t="str">
        <f>IFERROR(IFERROR(VLOOKUP(I20619,'DE-PARA'!B:D,3,0),VLOOKUP(I20619,'DE-PARA'!C:D,2,0)),"NÃO ENCONTRADO")</f>
        <v>Pessoal</v>
      </c>
      <c r="L20619" s="50" t="str">
        <f>VLOOKUP(K20619,'Base -Receita-Despesa'!$B:$AS,1,FALSE)</f>
        <v>Pessoal</v>
      </c>
    </row>
    <row r="20620" spans="1:12" x14ac:dyDescent="0.3">
      <c r="A20620" s="82" t="str">
        <f t="shared" si="644"/>
        <v>2020</v>
      </c>
      <c r="B20620" s="263" t="s">
        <v>2228</v>
      </c>
      <c r="C20620" s="264" t="s">
        <v>138</v>
      </c>
      <c r="D20620" s="74" t="str">
        <f t="shared" si="645"/>
        <v>nov/2020</v>
      </c>
      <c r="E20620" s="334">
        <v>44154</v>
      </c>
      <c r="F20620" s="279" t="s">
        <v>5353</v>
      </c>
      <c r="G20620" s="279" t="s">
        <v>2229</v>
      </c>
      <c r="H20620" s="283" t="s">
        <v>6009</v>
      </c>
      <c r="I20620" s="283" t="s">
        <v>120</v>
      </c>
      <c r="J20620" s="273">
        <v>-299.7</v>
      </c>
      <c r="K20620" s="83" t="str">
        <f>IFERROR(IFERROR(VLOOKUP(I20620,'DE-PARA'!B:D,3,0),VLOOKUP(I20620,'DE-PARA'!C:D,2,0)),"NÃO ENCONTRADO")</f>
        <v>Serviços</v>
      </c>
      <c r="L20620" s="50" t="str">
        <f>VLOOKUP(K20620,'Base -Receita-Despesa'!$B:$AS,1,FALSE)</f>
        <v>Serviços</v>
      </c>
    </row>
    <row r="20621" spans="1:12" x14ac:dyDescent="0.3">
      <c r="A20621" s="82" t="str">
        <f t="shared" si="644"/>
        <v>2020</v>
      </c>
      <c r="B20621" s="263" t="s">
        <v>2228</v>
      </c>
      <c r="C20621" s="264" t="s">
        <v>138</v>
      </c>
      <c r="D20621" s="74" t="str">
        <f t="shared" si="645"/>
        <v>nov/2020</v>
      </c>
      <c r="E20621" s="334">
        <v>44154</v>
      </c>
      <c r="F20621" s="279" t="s">
        <v>6083</v>
      </c>
      <c r="G20621" s="279" t="s">
        <v>2229</v>
      </c>
      <c r="H20621" s="283" t="s">
        <v>6009</v>
      </c>
      <c r="I20621" s="283" t="s">
        <v>120</v>
      </c>
      <c r="J20621" s="273">
        <v>-26.7</v>
      </c>
      <c r="K20621" s="83" t="str">
        <f>IFERROR(IFERROR(VLOOKUP(I20621,'DE-PARA'!B:D,3,0),VLOOKUP(I20621,'DE-PARA'!C:D,2,0)),"NÃO ENCONTRADO")</f>
        <v>Serviços</v>
      </c>
      <c r="L20621" s="50" t="str">
        <f>VLOOKUP(K20621,'Base -Receita-Despesa'!$B:$AS,1,FALSE)</f>
        <v>Serviços</v>
      </c>
    </row>
    <row r="20622" spans="1:12" x14ac:dyDescent="0.3">
      <c r="A20622" s="82" t="str">
        <f t="shared" si="644"/>
        <v>2020</v>
      </c>
      <c r="B20622" s="263" t="s">
        <v>2228</v>
      </c>
      <c r="C20622" s="264" t="s">
        <v>138</v>
      </c>
      <c r="D20622" s="74" t="str">
        <f t="shared" si="645"/>
        <v>nov/2020</v>
      </c>
      <c r="E20622" s="334">
        <v>44154</v>
      </c>
      <c r="F20622" s="285" t="s">
        <v>4622</v>
      </c>
      <c r="G20622" s="285" t="s">
        <v>2229</v>
      </c>
      <c r="H20622" s="268" t="s">
        <v>6084</v>
      </c>
      <c r="I20622" s="268" t="s">
        <v>194</v>
      </c>
      <c r="J20622" s="273">
        <v>-221.48</v>
      </c>
      <c r="K20622" s="83" t="str">
        <f>IFERROR(IFERROR(VLOOKUP(I20622,'DE-PARA'!B:D,3,0),VLOOKUP(I20622,'DE-PARA'!C:D,2,0)),"NÃO ENCONTRADO")</f>
        <v>Encargos sobre Folha de Pagamento</v>
      </c>
      <c r="L20622" s="50" t="str">
        <f>VLOOKUP(K20622,'Base -Receita-Despesa'!$B:$AS,1,FALSE)</f>
        <v>Encargos sobre Folha de Pagamento</v>
      </c>
    </row>
    <row r="20623" spans="1:12" x14ac:dyDescent="0.3">
      <c r="A20623" s="82" t="str">
        <f t="shared" si="644"/>
        <v>2020</v>
      </c>
      <c r="B20623" s="263" t="s">
        <v>2228</v>
      </c>
      <c r="C20623" s="264" t="s">
        <v>138</v>
      </c>
      <c r="D20623" s="74" t="str">
        <f t="shared" si="645"/>
        <v>nov/2020</v>
      </c>
      <c r="E20623" s="334">
        <v>44154</v>
      </c>
      <c r="F20623" s="285">
        <v>318931</v>
      </c>
      <c r="G20623" s="285" t="s">
        <v>2229</v>
      </c>
      <c r="H20623" s="268" t="s">
        <v>222</v>
      </c>
      <c r="I20623" s="268" t="s">
        <v>2182</v>
      </c>
      <c r="J20623" s="273">
        <v>-198.3</v>
      </c>
      <c r="K20623" s="83" t="str">
        <f>IFERROR(IFERROR(VLOOKUP(I20623,'DE-PARA'!B:D,3,0),VLOOKUP(I20623,'DE-PARA'!C:D,2,0)),"NÃO ENCONTRADO")</f>
        <v>Materiais</v>
      </c>
      <c r="L20623" s="50" t="str">
        <f>VLOOKUP(K20623,'Base -Receita-Despesa'!$B:$AS,1,FALSE)</f>
        <v>Materiais</v>
      </c>
    </row>
    <row r="20624" spans="1:12" x14ac:dyDescent="0.3">
      <c r="A20624" s="82" t="str">
        <f t="shared" si="644"/>
        <v>2020</v>
      </c>
      <c r="B20624" s="263" t="s">
        <v>2228</v>
      </c>
      <c r="C20624" s="264" t="s">
        <v>138</v>
      </c>
      <c r="D20624" s="74" t="str">
        <f t="shared" si="645"/>
        <v>nov/2020</v>
      </c>
      <c r="E20624" s="334">
        <v>44154</v>
      </c>
      <c r="F20624" s="285">
        <v>318932</v>
      </c>
      <c r="G20624" s="285" t="s">
        <v>2229</v>
      </c>
      <c r="H20624" s="268" t="s">
        <v>222</v>
      </c>
      <c r="I20624" s="268" t="s">
        <v>2182</v>
      </c>
      <c r="J20624" s="273">
        <v>-301.73</v>
      </c>
      <c r="K20624" s="83" t="str">
        <f>IFERROR(IFERROR(VLOOKUP(I20624,'DE-PARA'!B:D,3,0),VLOOKUP(I20624,'DE-PARA'!C:D,2,0)),"NÃO ENCONTRADO")</f>
        <v>Materiais</v>
      </c>
      <c r="L20624" s="50" t="str">
        <f>VLOOKUP(K20624,'Base -Receita-Despesa'!$B:$AS,1,FALSE)</f>
        <v>Materiais</v>
      </c>
    </row>
    <row r="20625" spans="1:12" x14ac:dyDescent="0.3">
      <c r="A20625" s="82" t="str">
        <f t="shared" si="644"/>
        <v>2020</v>
      </c>
      <c r="B20625" s="263" t="s">
        <v>2228</v>
      </c>
      <c r="C20625" s="264" t="s">
        <v>138</v>
      </c>
      <c r="D20625" s="74" t="str">
        <f t="shared" si="645"/>
        <v>nov/2020</v>
      </c>
      <c r="E20625" s="334">
        <v>44154</v>
      </c>
      <c r="F20625" s="285">
        <v>118</v>
      </c>
      <c r="G20625" s="285" t="s">
        <v>2229</v>
      </c>
      <c r="H20625" s="268" t="s">
        <v>6085</v>
      </c>
      <c r="I20625" s="268" t="s">
        <v>2182</v>
      </c>
      <c r="J20625" s="273">
        <v>-256</v>
      </c>
      <c r="K20625" s="83" t="str">
        <f>IFERROR(IFERROR(VLOOKUP(I20625,'DE-PARA'!B:D,3,0),VLOOKUP(I20625,'DE-PARA'!C:D,2,0)),"NÃO ENCONTRADO")</f>
        <v>Materiais</v>
      </c>
      <c r="L20625" s="50" t="str">
        <f>VLOOKUP(K20625,'Base -Receita-Despesa'!$B:$AS,1,FALSE)</f>
        <v>Materiais</v>
      </c>
    </row>
    <row r="20626" spans="1:12" x14ac:dyDescent="0.3">
      <c r="A20626" s="82" t="str">
        <f t="shared" si="644"/>
        <v>2020</v>
      </c>
      <c r="B20626" s="263" t="s">
        <v>2228</v>
      </c>
      <c r="C20626" s="264" t="s">
        <v>138</v>
      </c>
      <c r="D20626" s="74" t="str">
        <f t="shared" si="645"/>
        <v>nov/2020</v>
      </c>
      <c r="E20626" s="334">
        <v>44154</v>
      </c>
      <c r="F20626" s="285">
        <v>318930</v>
      </c>
      <c r="G20626" s="285" t="s">
        <v>2229</v>
      </c>
      <c r="H20626" s="268" t="s">
        <v>222</v>
      </c>
      <c r="I20626" s="268" t="s">
        <v>2181</v>
      </c>
      <c r="J20626" s="273">
        <v>-471.81</v>
      </c>
      <c r="K20626" s="83" t="str">
        <f>IFERROR(IFERROR(VLOOKUP(I20626,'DE-PARA'!B:D,3,0),VLOOKUP(I20626,'DE-PARA'!C:D,2,0)),"NÃO ENCONTRADO")</f>
        <v>Materiais</v>
      </c>
      <c r="L20626" s="50" t="str">
        <f>VLOOKUP(K20626,'Base -Receita-Despesa'!$B:$AS,1,FALSE)</f>
        <v>Materiais</v>
      </c>
    </row>
    <row r="20627" spans="1:12" x14ac:dyDescent="0.3">
      <c r="A20627" s="82" t="str">
        <f t="shared" si="644"/>
        <v>2020</v>
      </c>
      <c r="B20627" s="263" t="s">
        <v>2228</v>
      </c>
      <c r="C20627" s="264" t="s">
        <v>138</v>
      </c>
      <c r="D20627" s="74" t="str">
        <f t="shared" si="645"/>
        <v>nov/2020</v>
      </c>
      <c r="E20627" s="334">
        <v>44154</v>
      </c>
      <c r="F20627" s="285">
        <v>3160</v>
      </c>
      <c r="G20627" s="285" t="s">
        <v>2229</v>
      </c>
      <c r="H20627" s="268" t="s">
        <v>5842</v>
      </c>
      <c r="I20627" s="268" t="s">
        <v>120</v>
      </c>
      <c r="J20627" s="278">
        <v>-1788.78</v>
      </c>
      <c r="K20627" s="83" t="str">
        <f>IFERROR(IFERROR(VLOOKUP(I20627,'DE-PARA'!B:D,3,0),VLOOKUP(I20627,'DE-PARA'!C:D,2,0)),"NÃO ENCONTRADO")</f>
        <v>Serviços</v>
      </c>
      <c r="L20627" s="50" t="str">
        <f>VLOOKUP(K20627,'Base -Receita-Despesa'!$B:$AS,1,FALSE)</f>
        <v>Serviços</v>
      </c>
    </row>
    <row r="20628" spans="1:12" x14ac:dyDescent="0.3">
      <c r="A20628" s="82" t="str">
        <f t="shared" si="644"/>
        <v>2020</v>
      </c>
      <c r="B20628" s="263" t="s">
        <v>2228</v>
      </c>
      <c r="C20628" s="264" t="s">
        <v>138</v>
      </c>
      <c r="D20628" s="74" t="str">
        <f t="shared" si="645"/>
        <v>nov/2020</v>
      </c>
      <c r="E20628" s="334">
        <v>44154</v>
      </c>
      <c r="F20628" s="285">
        <v>2915759</v>
      </c>
      <c r="G20628" s="285" t="s">
        <v>2229</v>
      </c>
      <c r="H20628" s="268" t="s">
        <v>5175</v>
      </c>
      <c r="I20628" s="268" t="s">
        <v>145</v>
      </c>
      <c r="J20628" s="278">
        <v>-4355.26</v>
      </c>
      <c r="K20628" s="83" t="str">
        <f>IFERROR(IFERROR(VLOOKUP(I20628,'DE-PARA'!B:D,3,0),VLOOKUP(I20628,'DE-PARA'!C:D,2,0)),"NÃO ENCONTRADO")</f>
        <v>Serviços</v>
      </c>
      <c r="L20628" s="50" t="str">
        <f>VLOOKUP(K20628,'Base -Receita-Despesa'!$B:$AS,1,FALSE)</f>
        <v>Serviços</v>
      </c>
    </row>
    <row r="20629" spans="1:12" x14ac:dyDescent="0.3">
      <c r="A20629" s="82" t="str">
        <f t="shared" si="644"/>
        <v>2020</v>
      </c>
      <c r="B20629" s="263" t="s">
        <v>2228</v>
      </c>
      <c r="C20629" s="264" t="s">
        <v>138</v>
      </c>
      <c r="D20629" s="74" t="str">
        <f t="shared" si="645"/>
        <v>nov/2020</v>
      </c>
      <c r="E20629" s="334">
        <v>44154</v>
      </c>
      <c r="F20629" s="285">
        <v>903269</v>
      </c>
      <c r="G20629" s="285" t="s">
        <v>2238</v>
      </c>
      <c r="H20629" s="268" t="s">
        <v>5696</v>
      </c>
      <c r="I20629" s="268" t="s">
        <v>2182</v>
      </c>
      <c r="J20629" s="278">
        <v>-2674.1</v>
      </c>
      <c r="K20629" s="83" t="str">
        <f>IFERROR(IFERROR(VLOOKUP(I20629,'DE-PARA'!B:D,3,0),VLOOKUP(I20629,'DE-PARA'!C:D,2,0)),"NÃO ENCONTRADO")</f>
        <v>Materiais</v>
      </c>
      <c r="L20629" s="50" t="str">
        <f>VLOOKUP(K20629,'Base -Receita-Despesa'!$B:$AS,1,FALSE)</f>
        <v>Materiais</v>
      </c>
    </row>
    <row r="20630" spans="1:12" x14ac:dyDescent="0.3">
      <c r="A20630" s="82" t="str">
        <f t="shared" si="644"/>
        <v>2020</v>
      </c>
      <c r="B20630" s="263" t="s">
        <v>2228</v>
      </c>
      <c r="C20630" s="264" t="s">
        <v>138</v>
      </c>
      <c r="D20630" s="74" t="str">
        <f t="shared" si="645"/>
        <v>nov/2020</v>
      </c>
      <c r="E20630" s="334">
        <v>44154</v>
      </c>
      <c r="F20630" s="285" t="s">
        <v>4539</v>
      </c>
      <c r="G20630" s="285" t="s">
        <v>2229</v>
      </c>
      <c r="H20630" s="268" t="s">
        <v>6086</v>
      </c>
      <c r="I20630" s="268" t="s">
        <v>195</v>
      </c>
      <c r="J20630" s="278">
        <v>-176163.72</v>
      </c>
      <c r="K20630" s="83" t="str">
        <f>IFERROR(IFERROR(VLOOKUP(I20630,'DE-PARA'!B:D,3,0),VLOOKUP(I20630,'DE-PARA'!C:D,2,0)),"NÃO ENCONTRADO")</f>
        <v>Encargos sobre Folha de Pagamento</v>
      </c>
      <c r="L20630" s="50" t="str">
        <f>VLOOKUP(K20630,'Base -Receita-Despesa'!$B:$AS,1,FALSE)</f>
        <v>Encargos sobre Folha de Pagamento</v>
      </c>
    </row>
    <row r="20631" spans="1:12" x14ac:dyDescent="0.3">
      <c r="A20631" s="82" t="str">
        <f t="shared" si="644"/>
        <v>2020</v>
      </c>
      <c r="B20631" s="263" t="s">
        <v>2228</v>
      </c>
      <c r="C20631" s="264" t="s">
        <v>138</v>
      </c>
      <c r="D20631" s="74" t="str">
        <f t="shared" si="645"/>
        <v>nov/2020</v>
      </c>
      <c r="E20631" s="334">
        <v>44154</v>
      </c>
      <c r="F20631" s="279" t="s">
        <v>3347</v>
      </c>
      <c r="G20631" s="279" t="s">
        <v>2229</v>
      </c>
      <c r="H20631" s="268" t="s">
        <v>4753</v>
      </c>
      <c r="I20631" s="268" t="s">
        <v>2176</v>
      </c>
      <c r="J20631" s="278">
        <v>-22579.7</v>
      </c>
      <c r="K20631" s="83" t="str">
        <f>IFERROR(IFERROR(VLOOKUP(I20631,'DE-PARA'!B:D,3,0),VLOOKUP(I20631,'DE-PARA'!C:D,2,0)),"NÃO ENCONTRADO")</f>
        <v>Pessoal</v>
      </c>
      <c r="L20631" s="50" t="str">
        <f>VLOOKUP(K20631,'Base -Receita-Despesa'!$B:$AS,1,FALSE)</f>
        <v>Pessoal</v>
      </c>
    </row>
    <row r="20632" spans="1:12" x14ac:dyDescent="0.3">
      <c r="A20632" s="82" t="str">
        <f t="shared" si="644"/>
        <v>2020</v>
      </c>
      <c r="B20632" s="263" t="s">
        <v>2228</v>
      </c>
      <c r="C20632" s="264" t="s">
        <v>138</v>
      </c>
      <c r="D20632" s="74" t="str">
        <f t="shared" si="645"/>
        <v>nov/2020</v>
      </c>
      <c r="E20632" s="334">
        <v>44154</v>
      </c>
      <c r="F20632" s="279" t="s">
        <v>6087</v>
      </c>
      <c r="G20632" s="279" t="s">
        <v>2229</v>
      </c>
      <c r="H20632" s="268" t="s">
        <v>4753</v>
      </c>
      <c r="I20632" s="268" t="s">
        <v>2176</v>
      </c>
      <c r="J20632" s="278">
        <v>-11646.8</v>
      </c>
      <c r="K20632" s="83" t="str">
        <f>IFERROR(IFERROR(VLOOKUP(I20632,'DE-PARA'!B:D,3,0),VLOOKUP(I20632,'DE-PARA'!C:D,2,0)),"NÃO ENCONTRADO")</f>
        <v>Pessoal</v>
      </c>
      <c r="L20632" s="50" t="str">
        <f>VLOOKUP(K20632,'Base -Receita-Despesa'!$B:$AS,1,FALSE)</f>
        <v>Pessoal</v>
      </c>
    </row>
    <row r="20633" spans="1:12" x14ac:dyDescent="0.3">
      <c r="A20633" s="82" t="str">
        <f t="shared" si="644"/>
        <v>2020</v>
      </c>
      <c r="B20633" s="263" t="s">
        <v>2228</v>
      </c>
      <c r="C20633" s="264" t="s">
        <v>138</v>
      </c>
      <c r="D20633" s="74" t="str">
        <f t="shared" si="645"/>
        <v>nov/2020</v>
      </c>
      <c r="E20633" s="334">
        <v>44154</v>
      </c>
      <c r="F20633" s="285" t="s">
        <v>6088</v>
      </c>
      <c r="G20633" s="285" t="s">
        <v>2229</v>
      </c>
      <c r="H20633" s="268" t="s">
        <v>5115</v>
      </c>
      <c r="I20633" s="268" t="s">
        <v>118</v>
      </c>
      <c r="J20633" s="278">
        <v>-16414.099999999999</v>
      </c>
      <c r="K20633" s="83" t="str">
        <f>IFERROR(IFERROR(VLOOKUP(I20633,'DE-PARA'!B:D,3,0),VLOOKUP(I20633,'DE-PARA'!C:D,2,0)),"NÃO ENCONTRADO")</f>
        <v>Serviços</v>
      </c>
      <c r="L20633" s="50" t="str">
        <f>VLOOKUP(K20633,'Base -Receita-Despesa'!$B:$AS,1,FALSE)</f>
        <v>Serviços</v>
      </c>
    </row>
    <row r="20634" spans="1:12" x14ac:dyDescent="0.3">
      <c r="A20634" s="82" t="str">
        <f t="shared" si="644"/>
        <v>2020</v>
      </c>
      <c r="B20634" s="263" t="s">
        <v>2228</v>
      </c>
      <c r="C20634" s="264" t="s">
        <v>138</v>
      </c>
      <c r="D20634" s="74" t="str">
        <f t="shared" si="645"/>
        <v>nov/2020</v>
      </c>
      <c r="E20634" s="334">
        <v>44154</v>
      </c>
      <c r="F20634" s="285">
        <v>146</v>
      </c>
      <c r="G20634" s="285" t="s">
        <v>2229</v>
      </c>
      <c r="H20634" s="268" t="s">
        <v>4753</v>
      </c>
      <c r="I20634" s="268" t="s">
        <v>2176</v>
      </c>
      <c r="J20634" s="278">
        <v>-176129.99</v>
      </c>
      <c r="K20634" s="83" t="str">
        <f>IFERROR(IFERROR(VLOOKUP(I20634,'DE-PARA'!B:D,3,0),VLOOKUP(I20634,'DE-PARA'!C:D,2,0)),"NÃO ENCONTRADO")</f>
        <v>Pessoal</v>
      </c>
      <c r="L20634" s="50" t="str">
        <f>VLOOKUP(K20634,'Base -Receita-Despesa'!$B:$AS,1,FALSE)</f>
        <v>Pessoal</v>
      </c>
    </row>
    <row r="20635" spans="1:12" x14ac:dyDescent="0.3">
      <c r="A20635" s="82" t="str">
        <f t="shared" si="644"/>
        <v>2020</v>
      </c>
      <c r="B20635" s="263" t="s">
        <v>2228</v>
      </c>
      <c r="C20635" s="264" t="s">
        <v>138</v>
      </c>
      <c r="D20635" s="74" t="str">
        <f t="shared" si="645"/>
        <v>nov/2020</v>
      </c>
      <c r="E20635" s="334">
        <v>44154</v>
      </c>
      <c r="F20635" s="285">
        <v>59697</v>
      </c>
      <c r="G20635" s="285" t="s">
        <v>2229</v>
      </c>
      <c r="H20635" s="268" t="s">
        <v>5306</v>
      </c>
      <c r="I20635" s="268" t="s">
        <v>2188</v>
      </c>
      <c r="J20635" s="273">
        <v>-318.06</v>
      </c>
      <c r="K20635" s="83" t="str">
        <f>IFERROR(IFERROR(VLOOKUP(I20635,'DE-PARA'!B:D,3,0),VLOOKUP(I20635,'DE-PARA'!C:D,2,0)),"NÃO ENCONTRADO")</f>
        <v>Materiais</v>
      </c>
      <c r="L20635" s="50" t="str">
        <f>VLOOKUP(K20635,'Base -Receita-Despesa'!$B:$AS,1,FALSE)</f>
        <v>Materiais</v>
      </c>
    </row>
    <row r="20636" spans="1:12" x14ac:dyDescent="0.3">
      <c r="A20636" s="82" t="str">
        <f t="shared" si="644"/>
        <v>2020</v>
      </c>
      <c r="B20636" s="263" t="s">
        <v>2228</v>
      </c>
      <c r="C20636" s="264" t="s">
        <v>138</v>
      </c>
      <c r="D20636" s="74" t="str">
        <f t="shared" si="645"/>
        <v>nov/2020</v>
      </c>
      <c r="E20636" s="334">
        <v>44154</v>
      </c>
      <c r="F20636" s="285">
        <v>325</v>
      </c>
      <c r="G20636" s="285" t="s">
        <v>2229</v>
      </c>
      <c r="H20636" s="268" t="s">
        <v>5709</v>
      </c>
      <c r="I20636" s="268" t="s">
        <v>2186</v>
      </c>
      <c r="J20636" s="278">
        <v>-1838.76</v>
      </c>
      <c r="K20636" s="83" t="str">
        <f>IFERROR(IFERROR(VLOOKUP(I20636,'DE-PARA'!B:D,3,0),VLOOKUP(I20636,'DE-PARA'!C:D,2,0)),"NÃO ENCONTRADO")</f>
        <v>Materiais</v>
      </c>
      <c r="L20636" s="50" t="str">
        <f>VLOOKUP(K20636,'Base -Receita-Despesa'!$B:$AS,1,FALSE)</f>
        <v>Materiais</v>
      </c>
    </row>
    <row r="20637" spans="1:12" x14ac:dyDescent="0.3">
      <c r="A20637" s="82" t="str">
        <f t="shared" si="644"/>
        <v>2020</v>
      </c>
      <c r="B20637" s="263" t="s">
        <v>2228</v>
      </c>
      <c r="C20637" s="264" t="s">
        <v>138</v>
      </c>
      <c r="D20637" s="74" t="str">
        <f t="shared" si="645"/>
        <v>nov/2020</v>
      </c>
      <c r="E20637" s="334">
        <v>44154</v>
      </c>
      <c r="F20637" s="285">
        <v>327</v>
      </c>
      <c r="G20637" s="285" t="s">
        <v>2229</v>
      </c>
      <c r="H20637" s="268" t="s">
        <v>5709</v>
      </c>
      <c r="I20637" s="268" t="s">
        <v>2194</v>
      </c>
      <c r="J20637" s="273">
        <v>-237.14</v>
      </c>
      <c r="K20637" s="83" t="str">
        <f>IFERROR(IFERROR(VLOOKUP(I20637,'DE-PARA'!B:D,3,0),VLOOKUP(I20637,'DE-PARA'!C:D,2,0)),"NÃO ENCONTRADO")</f>
        <v>Materiais</v>
      </c>
      <c r="L20637" s="50" t="str">
        <f>VLOOKUP(K20637,'Base -Receita-Despesa'!$B:$AS,1,FALSE)</f>
        <v>Materiais</v>
      </c>
    </row>
    <row r="20638" spans="1:12" x14ac:dyDescent="0.3">
      <c r="A20638" s="82" t="str">
        <f t="shared" si="644"/>
        <v>2020</v>
      </c>
      <c r="B20638" s="263" t="s">
        <v>2228</v>
      </c>
      <c r="C20638" s="264" t="s">
        <v>138</v>
      </c>
      <c r="D20638" s="74" t="str">
        <f t="shared" si="645"/>
        <v>nov/2020</v>
      </c>
      <c r="E20638" s="334">
        <v>44154</v>
      </c>
      <c r="F20638" s="285">
        <v>208</v>
      </c>
      <c r="G20638" s="285" t="s">
        <v>2229</v>
      </c>
      <c r="H20638" s="268" t="s">
        <v>5154</v>
      </c>
      <c r="I20638" s="268" t="s">
        <v>145</v>
      </c>
      <c r="J20638" s="278">
        <v>-27466.5</v>
      </c>
      <c r="K20638" s="83" t="str">
        <f>IFERROR(IFERROR(VLOOKUP(I20638,'DE-PARA'!B:D,3,0),VLOOKUP(I20638,'DE-PARA'!C:D,2,0)),"NÃO ENCONTRADO")</f>
        <v>Serviços</v>
      </c>
      <c r="L20638" s="50" t="str">
        <f>VLOOKUP(K20638,'Base -Receita-Despesa'!$B:$AS,1,FALSE)</f>
        <v>Serviços</v>
      </c>
    </row>
    <row r="20639" spans="1:12" x14ac:dyDescent="0.3">
      <c r="A20639" s="82" t="str">
        <f t="shared" si="644"/>
        <v>2020</v>
      </c>
      <c r="B20639" s="263" t="s">
        <v>2228</v>
      </c>
      <c r="C20639" s="264" t="s">
        <v>138</v>
      </c>
      <c r="D20639" s="74" t="str">
        <f t="shared" si="645"/>
        <v>nov/2020</v>
      </c>
      <c r="E20639" s="334">
        <v>44154</v>
      </c>
      <c r="F20639" s="285">
        <v>22</v>
      </c>
      <c r="G20639" s="285" t="s">
        <v>2229</v>
      </c>
      <c r="H20639" s="268" t="s">
        <v>5049</v>
      </c>
      <c r="I20639" s="268" t="s">
        <v>2176</v>
      </c>
      <c r="J20639" s="278">
        <v>-131575.35</v>
      </c>
      <c r="K20639" s="83" t="str">
        <f>IFERROR(IFERROR(VLOOKUP(I20639,'DE-PARA'!B:D,3,0),VLOOKUP(I20639,'DE-PARA'!C:D,2,0)),"NÃO ENCONTRADO")</f>
        <v>Pessoal</v>
      </c>
      <c r="L20639" s="50" t="str">
        <f>VLOOKUP(K20639,'Base -Receita-Despesa'!$B:$AS,1,FALSE)</f>
        <v>Pessoal</v>
      </c>
    </row>
    <row r="20640" spans="1:12" x14ac:dyDescent="0.3">
      <c r="A20640" s="82" t="str">
        <f t="shared" si="644"/>
        <v>2020</v>
      </c>
      <c r="B20640" s="263" t="s">
        <v>2228</v>
      </c>
      <c r="C20640" s="264" t="s">
        <v>138</v>
      </c>
      <c r="D20640" s="74" t="str">
        <f t="shared" si="645"/>
        <v>nov/2020</v>
      </c>
      <c r="E20640" s="334">
        <v>44154</v>
      </c>
      <c r="F20640" s="285">
        <v>11</v>
      </c>
      <c r="G20640" s="285" t="s">
        <v>2229</v>
      </c>
      <c r="H20640" s="268" t="s">
        <v>6089</v>
      </c>
      <c r="I20640" s="268" t="s">
        <v>2197</v>
      </c>
      <c r="J20640" s="278">
        <v>-8175</v>
      </c>
      <c r="K20640" s="83" t="str">
        <f>IFERROR(IFERROR(VLOOKUP(I20640,'DE-PARA'!B:D,3,0),VLOOKUP(I20640,'DE-PARA'!C:D,2,0)),"NÃO ENCONTRADO")</f>
        <v>Serviços</v>
      </c>
      <c r="L20640" s="50" t="str">
        <f>VLOOKUP(K20640,'Base -Receita-Despesa'!$B:$AS,1,FALSE)</f>
        <v>Serviços</v>
      </c>
    </row>
    <row r="20641" spans="1:12" x14ac:dyDescent="0.3">
      <c r="A20641" s="82" t="str">
        <f t="shared" si="644"/>
        <v>2020</v>
      </c>
      <c r="B20641" s="263" t="s">
        <v>2228</v>
      </c>
      <c r="C20641" s="264" t="s">
        <v>138</v>
      </c>
      <c r="D20641" s="74" t="str">
        <f t="shared" si="645"/>
        <v>nov/2020</v>
      </c>
      <c r="E20641" s="334">
        <v>44154</v>
      </c>
      <c r="F20641" s="285" t="s">
        <v>1261</v>
      </c>
      <c r="G20641" s="285" t="s">
        <v>2229</v>
      </c>
      <c r="H20641" s="268" t="s">
        <v>879</v>
      </c>
      <c r="I20641" s="268" t="s">
        <v>135</v>
      </c>
      <c r="J20641" s="273">
        <v>-10</v>
      </c>
      <c r="K20641" s="83" t="str">
        <f>IFERROR(IFERROR(VLOOKUP(I20641,'DE-PARA'!B:D,3,0),VLOOKUP(I20641,'DE-PARA'!C:D,2,0)),"NÃO ENCONTRADO")</f>
        <v>Outras Saídas</v>
      </c>
      <c r="L20641" s="50" t="str">
        <f>VLOOKUP(K20641,'Base -Receita-Despesa'!$B:$AS,1,FALSE)</f>
        <v>Outras Saídas</v>
      </c>
    </row>
    <row r="20642" spans="1:12" x14ac:dyDescent="0.3">
      <c r="A20642" s="82" t="str">
        <f t="shared" si="644"/>
        <v>2020</v>
      </c>
      <c r="B20642" s="263" t="s">
        <v>2228</v>
      </c>
      <c r="C20642" s="264" t="s">
        <v>138</v>
      </c>
      <c r="D20642" s="74" t="str">
        <f t="shared" si="645"/>
        <v>nov/2020</v>
      </c>
      <c r="E20642" s="334">
        <v>44154</v>
      </c>
      <c r="F20642" s="285" t="s">
        <v>1261</v>
      </c>
      <c r="G20642" s="285" t="s">
        <v>2229</v>
      </c>
      <c r="H20642" s="268" t="s">
        <v>879</v>
      </c>
      <c r="I20642" s="268" t="s">
        <v>135</v>
      </c>
      <c r="J20642" s="273">
        <v>-10</v>
      </c>
      <c r="K20642" s="83" t="str">
        <f>IFERROR(IFERROR(VLOOKUP(I20642,'DE-PARA'!B:D,3,0),VLOOKUP(I20642,'DE-PARA'!C:D,2,0)),"NÃO ENCONTRADO")</f>
        <v>Outras Saídas</v>
      </c>
      <c r="L20642" s="50" t="str">
        <f>VLOOKUP(K20642,'Base -Receita-Despesa'!$B:$AS,1,FALSE)</f>
        <v>Outras Saídas</v>
      </c>
    </row>
    <row r="20643" spans="1:12" x14ac:dyDescent="0.3">
      <c r="A20643" s="82" t="str">
        <f t="shared" si="644"/>
        <v>2020</v>
      </c>
      <c r="B20643" s="263" t="s">
        <v>2228</v>
      </c>
      <c r="C20643" s="264" t="s">
        <v>138</v>
      </c>
      <c r="D20643" s="74" t="str">
        <f t="shared" si="645"/>
        <v>nov/2020</v>
      </c>
      <c r="E20643" s="334">
        <v>44154</v>
      </c>
      <c r="F20643" s="285" t="s">
        <v>1261</v>
      </c>
      <c r="G20643" s="285" t="s">
        <v>2229</v>
      </c>
      <c r="H20643" s="268" t="s">
        <v>879</v>
      </c>
      <c r="I20643" s="268" t="s">
        <v>135</v>
      </c>
      <c r="J20643" s="273">
        <v>-10</v>
      </c>
      <c r="K20643" s="83" t="str">
        <f>IFERROR(IFERROR(VLOOKUP(I20643,'DE-PARA'!B:D,3,0),VLOOKUP(I20643,'DE-PARA'!C:D,2,0)),"NÃO ENCONTRADO")</f>
        <v>Outras Saídas</v>
      </c>
      <c r="L20643" s="50" t="str">
        <f>VLOOKUP(K20643,'Base -Receita-Despesa'!$B:$AS,1,FALSE)</f>
        <v>Outras Saídas</v>
      </c>
    </row>
    <row r="20644" spans="1:12" x14ac:dyDescent="0.3">
      <c r="A20644" s="82" t="str">
        <f t="shared" si="644"/>
        <v>2020</v>
      </c>
      <c r="B20644" s="263" t="s">
        <v>2228</v>
      </c>
      <c r="C20644" s="264" t="s">
        <v>138</v>
      </c>
      <c r="D20644" s="74" t="str">
        <f t="shared" si="645"/>
        <v>nov/2020</v>
      </c>
      <c r="E20644" s="334">
        <v>44154</v>
      </c>
      <c r="F20644" s="285" t="s">
        <v>1261</v>
      </c>
      <c r="G20644" s="285" t="s">
        <v>2229</v>
      </c>
      <c r="H20644" s="268" t="s">
        <v>879</v>
      </c>
      <c r="I20644" s="268" t="s">
        <v>135</v>
      </c>
      <c r="J20644" s="273">
        <v>-10</v>
      </c>
      <c r="K20644" s="83" t="str">
        <f>IFERROR(IFERROR(VLOOKUP(I20644,'DE-PARA'!B:D,3,0),VLOOKUP(I20644,'DE-PARA'!C:D,2,0)),"NÃO ENCONTRADO")</f>
        <v>Outras Saídas</v>
      </c>
      <c r="L20644" s="50" t="str">
        <f>VLOOKUP(K20644,'Base -Receita-Despesa'!$B:$AS,1,FALSE)</f>
        <v>Outras Saídas</v>
      </c>
    </row>
    <row r="20645" spans="1:12" x14ac:dyDescent="0.3">
      <c r="A20645" s="82" t="str">
        <f t="shared" si="644"/>
        <v>2020</v>
      </c>
      <c r="B20645" s="263" t="s">
        <v>2228</v>
      </c>
      <c r="C20645" s="264" t="s">
        <v>138</v>
      </c>
      <c r="D20645" s="74" t="str">
        <f t="shared" si="645"/>
        <v>nov/2020</v>
      </c>
      <c r="E20645" s="334">
        <v>44154</v>
      </c>
      <c r="F20645" s="285" t="s">
        <v>1261</v>
      </c>
      <c r="G20645" s="285" t="s">
        <v>2229</v>
      </c>
      <c r="H20645" s="268" t="s">
        <v>879</v>
      </c>
      <c r="I20645" s="268" t="s">
        <v>135</v>
      </c>
      <c r="J20645" s="273">
        <v>-10</v>
      </c>
      <c r="K20645" s="83" t="str">
        <f>IFERROR(IFERROR(VLOOKUP(I20645,'DE-PARA'!B:D,3,0),VLOOKUP(I20645,'DE-PARA'!C:D,2,0)),"NÃO ENCONTRADO")</f>
        <v>Outras Saídas</v>
      </c>
      <c r="L20645" s="50" t="str">
        <f>VLOOKUP(K20645,'Base -Receita-Despesa'!$B:$AS,1,FALSE)</f>
        <v>Outras Saídas</v>
      </c>
    </row>
    <row r="20646" spans="1:12" x14ac:dyDescent="0.3">
      <c r="A20646" s="82" t="str">
        <f t="shared" si="644"/>
        <v>2020</v>
      </c>
      <c r="B20646" s="263" t="s">
        <v>2228</v>
      </c>
      <c r="C20646" s="264" t="s">
        <v>138</v>
      </c>
      <c r="D20646" s="74" t="str">
        <f t="shared" si="645"/>
        <v>nov/2020</v>
      </c>
      <c r="E20646" s="334">
        <v>44154</v>
      </c>
      <c r="F20646" s="285" t="s">
        <v>1261</v>
      </c>
      <c r="G20646" s="285" t="s">
        <v>2229</v>
      </c>
      <c r="H20646" s="268" t="s">
        <v>879</v>
      </c>
      <c r="I20646" s="268" t="s">
        <v>135</v>
      </c>
      <c r="J20646" s="273">
        <v>-10</v>
      </c>
      <c r="K20646" s="83" t="str">
        <f>IFERROR(IFERROR(VLOOKUP(I20646,'DE-PARA'!B:D,3,0),VLOOKUP(I20646,'DE-PARA'!C:D,2,0)),"NÃO ENCONTRADO")</f>
        <v>Outras Saídas</v>
      </c>
      <c r="L20646" s="50" t="str">
        <f>VLOOKUP(K20646,'Base -Receita-Despesa'!$B:$AS,1,FALSE)</f>
        <v>Outras Saídas</v>
      </c>
    </row>
    <row r="20647" spans="1:12" x14ac:dyDescent="0.3">
      <c r="A20647" s="82" t="str">
        <f t="shared" si="644"/>
        <v>2020</v>
      </c>
      <c r="B20647" s="263" t="s">
        <v>2228</v>
      </c>
      <c r="C20647" s="264" t="s">
        <v>138</v>
      </c>
      <c r="D20647" s="74" t="str">
        <f t="shared" si="645"/>
        <v>nov/2020</v>
      </c>
      <c r="E20647" s="334">
        <v>44155</v>
      </c>
      <c r="F20647" s="285">
        <v>2513297</v>
      </c>
      <c r="G20647" s="285" t="s">
        <v>2229</v>
      </c>
      <c r="H20647" s="268" t="s">
        <v>5222</v>
      </c>
      <c r="I20647" s="268" t="s">
        <v>151</v>
      </c>
      <c r="J20647" s="278">
        <v>-12414.57</v>
      </c>
      <c r="K20647" s="83" t="str">
        <f>IFERROR(IFERROR(VLOOKUP(I20647,'DE-PARA'!B:D,3,0),VLOOKUP(I20647,'DE-PARA'!C:D,2,0)),"NÃO ENCONTRADO")</f>
        <v>Concessionárias (água, luz e telefone)</v>
      </c>
      <c r="L20647" s="50" t="str">
        <f>VLOOKUP(K20647,'Base -Receita-Despesa'!$B:$AS,1,FALSE)</f>
        <v>Concessionárias (água, luz e telefone)</v>
      </c>
    </row>
    <row r="20648" spans="1:12" x14ac:dyDescent="0.3">
      <c r="A20648" s="82" t="str">
        <f t="shared" si="644"/>
        <v>2020</v>
      </c>
      <c r="B20648" s="263" t="s">
        <v>2228</v>
      </c>
      <c r="C20648" s="264" t="s">
        <v>138</v>
      </c>
      <c r="D20648" s="74" t="str">
        <f t="shared" si="645"/>
        <v>nov/2020</v>
      </c>
      <c r="E20648" s="334">
        <v>44155</v>
      </c>
      <c r="F20648" s="285">
        <v>200097</v>
      </c>
      <c r="G20648" s="285" t="s">
        <v>2229</v>
      </c>
      <c r="H20648" s="268" t="s">
        <v>5214</v>
      </c>
      <c r="I20648" s="268" t="s">
        <v>145</v>
      </c>
      <c r="J20648" s="273">
        <v>-597.97</v>
      </c>
      <c r="K20648" s="83" t="str">
        <f>IFERROR(IFERROR(VLOOKUP(I20648,'DE-PARA'!B:D,3,0),VLOOKUP(I20648,'DE-PARA'!C:D,2,0)),"NÃO ENCONTRADO")</f>
        <v>Serviços</v>
      </c>
      <c r="L20648" s="50" t="str">
        <f>VLOOKUP(K20648,'Base -Receita-Despesa'!$B:$AS,1,FALSE)</f>
        <v>Serviços</v>
      </c>
    </row>
    <row r="20649" spans="1:12" x14ac:dyDescent="0.3">
      <c r="A20649" s="82" t="str">
        <f t="shared" si="644"/>
        <v>2020</v>
      </c>
      <c r="B20649" s="263" t="s">
        <v>2228</v>
      </c>
      <c r="C20649" s="264" t="s">
        <v>138</v>
      </c>
      <c r="D20649" s="74" t="str">
        <f t="shared" si="645"/>
        <v>nov/2020</v>
      </c>
      <c r="E20649" s="334">
        <v>44155</v>
      </c>
      <c r="F20649" s="285">
        <v>34779</v>
      </c>
      <c r="G20649" s="285" t="s">
        <v>2229</v>
      </c>
      <c r="H20649" s="268" t="s">
        <v>4591</v>
      </c>
      <c r="I20649" s="268" t="s">
        <v>151</v>
      </c>
      <c r="J20649" s="273">
        <v>-420</v>
      </c>
      <c r="K20649" s="83" t="str">
        <f>IFERROR(IFERROR(VLOOKUP(I20649,'DE-PARA'!B:D,3,0),VLOOKUP(I20649,'DE-PARA'!C:D,2,0)),"NÃO ENCONTRADO")</f>
        <v>Concessionárias (água, luz e telefone)</v>
      </c>
      <c r="L20649" s="50" t="str">
        <f>VLOOKUP(K20649,'Base -Receita-Despesa'!$B:$AS,1,FALSE)</f>
        <v>Concessionárias (água, luz e telefone)</v>
      </c>
    </row>
    <row r="20650" spans="1:12" x14ac:dyDescent="0.3">
      <c r="A20650" s="82" t="str">
        <f t="shared" ref="A20650:A20713" si="646">IF(K20650="NÃO ENCONTRADO",0,RIGHT(D20650,4))</f>
        <v>2020</v>
      </c>
      <c r="B20650" s="263" t="s">
        <v>2228</v>
      </c>
      <c r="C20650" s="264" t="s">
        <v>138</v>
      </c>
      <c r="D20650" s="74" t="str">
        <f t="shared" si="645"/>
        <v>nov/2020</v>
      </c>
      <c r="E20650" s="334">
        <v>44155</v>
      </c>
      <c r="F20650" s="285">
        <v>23</v>
      </c>
      <c r="G20650" s="285" t="s">
        <v>2229</v>
      </c>
      <c r="H20650" s="268" t="s">
        <v>5049</v>
      </c>
      <c r="I20650" s="268" t="s">
        <v>2176</v>
      </c>
      <c r="J20650" s="278">
        <v>-96284.47</v>
      </c>
      <c r="K20650" s="83" t="str">
        <f>IFERROR(IFERROR(VLOOKUP(I20650,'DE-PARA'!B:D,3,0),VLOOKUP(I20650,'DE-PARA'!C:D,2,0)),"NÃO ENCONTRADO")</f>
        <v>Pessoal</v>
      </c>
      <c r="L20650" s="50" t="str">
        <f>VLOOKUP(K20650,'Base -Receita-Despesa'!$B:$AS,1,FALSE)</f>
        <v>Pessoal</v>
      </c>
    </row>
    <row r="20651" spans="1:12" x14ac:dyDescent="0.3">
      <c r="A20651" s="82" t="str">
        <f t="shared" si="646"/>
        <v>2020</v>
      </c>
      <c r="B20651" s="263" t="s">
        <v>2228</v>
      </c>
      <c r="C20651" s="264" t="s">
        <v>138</v>
      </c>
      <c r="D20651" s="74" t="str">
        <f t="shared" si="645"/>
        <v>nov/2020</v>
      </c>
      <c r="E20651" s="334">
        <v>44155</v>
      </c>
      <c r="F20651" s="285">
        <v>147</v>
      </c>
      <c r="G20651" s="285" t="s">
        <v>2229</v>
      </c>
      <c r="H20651" s="268" t="s">
        <v>4753</v>
      </c>
      <c r="I20651" s="268" t="s">
        <v>2176</v>
      </c>
      <c r="J20651" s="278">
        <v>-90286.62</v>
      </c>
      <c r="K20651" s="83" t="str">
        <f>IFERROR(IFERROR(VLOOKUP(I20651,'DE-PARA'!B:D,3,0),VLOOKUP(I20651,'DE-PARA'!C:D,2,0)),"NÃO ENCONTRADO")</f>
        <v>Pessoal</v>
      </c>
      <c r="L20651" s="50" t="str">
        <f>VLOOKUP(K20651,'Base -Receita-Despesa'!$B:$AS,1,FALSE)</f>
        <v>Pessoal</v>
      </c>
    </row>
    <row r="20652" spans="1:12" x14ac:dyDescent="0.3">
      <c r="A20652" s="82" t="str">
        <f t="shared" si="646"/>
        <v>2020</v>
      </c>
      <c r="B20652" s="263" t="s">
        <v>2228</v>
      </c>
      <c r="C20652" s="264" t="s">
        <v>138</v>
      </c>
      <c r="D20652" s="74" t="str">
        <f t="shared" si="645"/>
        <v>nov/2020</v>
      </c>
      <c r="E20652" s="334">
        <v>44155</v>
      </c>
      <c r="F20652" s="285">
        <v>5</v>
      </c>
      <c r="G20652" s="285" t="s">
        <v>2229</v>
      </c>
      <c r="H20652" s="268" t="s">
        <v>6065</v>
      </c>
      <c r="I20652" s="268" t="s">
        <v>2176</v>
      </c>
      <c r="J20652" s="278">
        <v>-84048.31</v>
      </c>
      <c r="K20652" s="83" t="str">
        <f>IFERROR(IFERROR(VLOOKUP(I20652,'DE-PARA'!B:D,3,0),VLOOKUP(I20652,'DE-PARA'!C:D,2,0)),"NÃO ENCONTRADO")</f>
        <v>Pessoal</v>
      </c>
      <c r="L20652" s="50" t="str">
        <f>VLOOKUP(K20652,'Base -Receita-Despesa'!$B:$AS,1,FALSE)</f>
        <v>Pessoal</v>
      </c>
    </row>
    <row r="20653" spans="1:12" x14ac:dyDescent="0.3">
      <c r="A20653" s="82" t="str">
        <f t="shared" si="646"/>
        <v>2020</v>
      </c>
      <c r="B20653" s="263" t="s">
        <v>2228</v>
      </c>
      <c r="C20653" s="264" t="s">
        <v>138</v>
      </c>
      <c r="D20653" s="74" t="str">
        <f t="shared" si="645"/>
        <v>nov/2020</v>
      </c>
      <c r="E20653" s="334">
        <v>44155</v>
      </c>
      <c r="F20653" s="285">
        <v>4</v>
      </c>
      <c r="G20653" s="285" t="s">
        <v>2229</v>
      </c>
      <c r="H20653" s="268" t="s">
        <v>6065</v>
      </c>
      <c r="I20653" s="268" t="s">
        <v>2176</v>
      </c>
      <c r="J20653" s="278">
        <v>-82027.710000000006</v>
      </c>
      <c r="K20653" s="83" t="str">
        <f>IFERROR(IFERROR(VLOOKUP(I20653,'DE-PARA'!B:D,3,0),VLOOKUP(I20653,'DE-PARA'!C:D,2,0)),"NÃO ENCONTRADO")</f>
        <v>Pessoal</v>
      </c>
      <c r="L20653" s="50" t="str">
        <f>VLOOKUP(K20653,'Base -Receita-Despesa'!$B:$AS,1,FALSE)</f>
        <v>Pessoal</v>
      </c>
    </row>
    <row r="20654" spans="1:12" x14ac:dyDescent="0.3">
      <c r="A20654" s="82" t="str">
        <f t="shared" si="646"/>
        <v>2020</v>
      </c>
      <c r="B20654" s="263" t="s">
        <v>2228</v>
      </c>
      <c r="C20654" s="264" t="s">
        <v>138</v>
      </c>
      <c r="D20654" s="74" t="str">
        <f t="shared" si="645"/>
        <v>nov/2020</v>
      </c>
      <c r="E20654" s="334">
        <v>44155</v>
      </c>
      <c r="F20654" s="285" t="s">
        <v>1261</v>
      </c>
      <c r="G20654" s="285" t="s">
        <v>2229</v>
      </c>
      <c r="H20654" s="268" t="s">
        <v>879</v>
      </c>
      <c r="I20654" s="268" t="s">
        <v>135</v>
      </c>
      <c r="J20654" s="273">
        <v>-10</v>
      </c>
      <c r="K20654" s="83" t="str">
        <f>IFERROR(IFERROR(VLOOKUP(I20654,'DE-PARA'!B:D,3,0),VLOOKUP(I20654,'DE-PARA'!C:D,2,0)),"NÃO ENCONTRADO")</f>
        <v>Outras Saídas</v>
      </c>
      <c r="L20654" s="50" t="str">
        <f>VLOOKUP(K20654,'Base -Receita-Despesa'!$B:$AS,1,FALSE)</f>
        <v>Outras Saídas</v>
      </c>
    </row>
    <row r="20655" spans="1:12" x14ac:dyDescent="0.3">
      <c r="A20655" s="82" t="str">
        <f t="shared" si="646"/>
        <v>2020</v>
      </c>
      <c r="B20655" s="263" t="s">
        <v>2228</v>
      </c>
      <c r="C20655" s="264" t="s">
        <v>138</v>
      </c>
      <c r="D20655" s="74" t="str">
        <f t="shared" si="645"/>
        <v>nov/2020</v>
      </c>
      <c r="E20655" s="334">
        <v>44155</v>
      </c>
      <c r="F20655" s="285" t="s">
        <v>1261</v>
      </c>
      <c r="G20655" s="285" t="s">
        <v>2229</v>
      </c>
      <c r="H20655" s="268" t="s">
        <v>879</v>
      </c>
      <c r="I20655" s="268" t="s">
        <v>135</v>
      </c>
      <c r="J20655" s="273">
        <v>-10</v>
      </c>
      <c r="K20655" s="83" t="str">
        <f>IFERROR(IFERROR(VLOOKUP(I20655,'DE-PARA'!B:D,3,0),VLOOKUP(I20655,'DE-PARA'!C:D,2,0)),"NÃO ENCONTRADO")</f>
        <v>Outras Saídas</v>
      </c>
      <c r="L20655" s="50" t="str">
        <f>VLOOKUP(K20655,'Base -Receita-Despesa'!$B:$AS,1,FALSE)</f>
        <v>Outras Saídas</v>
      </c>
    </row>
    <row r="20656" spans="1:12" x14ac:dyDescent="0.3">
      <c r="A20656" s="82" t="str">
        <f t="shared" si="646"/>
        <v>2020</v>
      </c>
      <c r="B20656" s="263" t="s">
        <v>2228</v>
      </c>
      <c r="C20656" s="264" t="s">
        <v>138</v>
      </c>
      <c r="D20656" s="74" t="str">
        <f t="shared" si="645"/>
        <v>nov/2020</v>
      </c>
      <c r="E20656" s="334">
        <v>44155</v>
      </c>
      <c r="F20656" s="285" t="s">
        <v>1261</v>
      </c>
      <c r="G20656" s="285" t="s">
        <v>2229</v>
      </c>
      <c r="H20656" s="268" t="s">
        <v>879</v>
      </c>
      <c r="I20656" s="268" t="s">
        <v>135</v>
      </c>
      <c r="J20656" s="273">
        <v>-10</v>
      </c>
      <c r="K20656" s="83" t="str">
        <f>IFERROR(IFERROR(VLOOKUP(I20656,'DE-PARA'!B:D,3,0),VLOOKUP(I20656,'DE-PARA'!C:D,2,0)),"NÃO ENCONTRADO")</f>
        <v>Outras Saídas</v>
      </c>
      <c r="L20656" s="50" t="str">
        <f>VLOOKUP(K20656,'Base -Receita-Despesa'!$B:$AS,1,FALSE)</f>
        <v>Outras Saídas</v>
      </c>
    </row>
    <row r="20657" spans="1:12" x14ac:dyDescent="0.3">
      <c r="A20657" s="82" t="str">
        <f t="shared" si="646"/>
        <v>2020</v>
      </c>
      <c r="B20657" s="263" t="s">
        <v>2228</v>
      </c>
      <c r="C20657" s="264" t="s">
        <v>138</v>
      </c>
      <c r="D20657" s="74" t="str">
        <f t="shared" si="645"/>
        <v>nov/2020</v>
      </c>
      <c r="E20657" s="334">
        <v>44155</v>
      </c>
      <c r="F20657" s="285" t="s">
        <v>1261</v>
      </c>
      <c r="G20657" s="285" t="s">
        <v>2229</v>
      </c>
      <c r="H20657" s="268" t="s">
        <v>879</v>
      </c>
      <c r="I20657" s="268" t="s">
        <v>135</v>
      </c>
      <c r="J20657" s="273">
        <v>-10</v>
      </c>
      <c r="K20657" s="83" t="str">
        <f>IFERROR(IFERROR(VLOOKUP(I20657,'DE-PARA'!B:D,3,0),VLOOKUP(I20657,'DE-PARA'!C:D,2,0)),"NÃO ENCONTRADO")</f>
        <v>Outras Saídas</v>
      </c>
      <c r="L20657" s="50" t="str">
        <f>VLOOKUP(K20657,'Base -Receita-Despesa'!$B:$AS,1,FALSE)</f>
        <v>Outras Saídas</v>
      </c>
    </row>
    <row r="20658" spans="1:12" x14ac:dyDescent="0.3">
      <c r="A20658" s="82" t="str">
        <f t="shared" si="646"/>
        <v>2020</v>
      </c>
      <c r="B20658" s="263" t="s">
        <v>2228</v>
      </c>
      <c r="C20658" s="264" t="s">
        <v>138</v>
      </c>
      <c r="D20658" s="74" t="str">
        <f t="shared" si="645"/>
        <v>nov/2020</v>
      </c>
      <c r="E20658" s="334">
        <v>44155</v>
      </c>
      <c r="F20658" s="285" t="s">
        <v>1261</v>
      </c>
      <c r="G20658" s="285" t="s">
        <v>2229</v>
      </c>
      <c r="H20658" s="268" t="s">
        <v>262</v>
      </c>
      <c r="I20658" s="268" t="s">
        <v>135</v>
      </c>
      <c r="J20658" s="273">
        <v>-209.1</v>
      </c>
      <c r="K20658" s="83" t="str">
        <f>IFERROR(IFERROR(VLOOKUP(I20658,'DE-PARA'!B:D,3,0),VLOOKUP(I20658,'DE-PARA'!C:D,2,0)),"NÃO ENCONTRADO")</f>
        <v>Outras Saídas</v>
      </c>
      <c r="L20658" s="50" t="str">
        <f>VLOOKUP(K20658,'Base -Receita-Despesa'!$B:$AS,1,FALSE)</f>
        <v>Outras Saídas</v>
      </c>
    </row>
    <row r="20659" spans="1:12" x14ac:dyDescent="0.3">
      <c r="A20659" s="82" t="str">
        <f t="shared" si="646"/>
        <v>2020</v>
      </c>
      <c r="B20659" s="263" t="s">
        <v>2228</v>
      </c>
      <c r="C20659" s="264" t="s">
        <v>138</v>
      </c>
      <c r="D20659" s="74" t="str">
        <f t="shared" si="645"/>
        <v>nov/2020</v>
      </c>
      <c r="E20659" s="334">
        <v>44158</v>
      </c>
      <c r="F20659" s="285">
        <v>18197</v>
      </c>
      <c r="G20659" s="285" t="s">
        <v>2229</v>
      </c>
      <c r="H20659" s="268" t="s">
        <v>5176</v>
      </c>
      <c r="I20659" s="268" t="s">
        <v>2190</v>
      </c>
      <c r="J20659" s="273">
        <v>-843.4</v>
      </c>
      <c r="K20659" s="83" t="str">
        <f>IFERROR(IFERROR(VLOOKUP(I20659,'DE-PARA'!B:D,3,0),VLOOKUP(I20659,'DE-PARA'!C:D,2,0)),"NÃO ENCONTRADO")</f>
        <v>Materiais</v>
      </c>
      <c r="L20659" s="50" t="str">
        <f>VLOOKUP(K20659,'Base -Receita-Despesa'!$B:$AS,1,FALSE)</f>
        <v>Materiais</v>
      </c>
    </row>
    <row r="20660" spans="1:12" x14ac:dyDescent="0.3">
      <c r="A20660" s="82" t="str">
        <f t="shared" si="646"/>
        <v>2020</v>
      </c>
      <c r="B20660" s="263" t="s">
        <v>2228</v>
      </c>
      <c r="C20660" s="264" t="s">
        <v>138</v>
      </c>
      <c r="D20660" s="74" t="str">
        <f t="shared" si="645"/>
        <v>nov/2020</v>
      </c>
      <c r="E20660" s="334">
        <v>44158</v>
      </c>
      <c r="F20660" s="285">
        <v>18196</v>
      </c>
      <c r="G20660" s="285" t="s">
        <v>2229</v>
      </c>
      <c r="H20660" s="268" t="s">
        <v>5176</v>
      </c>
      <c r="I20660" s="268" t="s">
        <v>2190</v>
      </c>
      <c r="J20660" s="273">
        <v>-420</v>
      </c>
      <c r="K20660" s="83" t="str">
        <f>IFERROR(IFERROR(VLOOKUP(I20660,'DE-PARA'!B:D,3,0),VLOOKUP(I20660,'DE-PARA'!C:D,2,0)),"NÃO ENCONTRADO")</f>
        <v>Materiais</v>
      </c>
      <c r="L20660" s="50" t="str">
        <f>VLOOKUP(K20660,'Base -Receita-Despesa'!$B:$AS,1,FALSE)</f>
        <v>Materiais</v>
      </c>
    </row>
    <row r="20661" spans="1:12" x14ac:dyDescent="0.3">
      <c r="A20661" s="82" t="str">
        <f t="shared" si="646"/>
        <v>2020</v>
      </c>
      <c r="B20661" s="263" t="s">
        <v>2228</v>
      </c>
      <c r="C20661" s="264" t="s">
        <v>138</v>
      </c>
      <c r="D20661" s="74" t="str">
        <f t="shared" si="645"/>
        <v>nov/2020</v>
      </c>
      <c r="E20661" s="334">
        <v>44158</v>
      </c>
      <c r="F20661" s="285">
        <v>504</v>
      </c>
      <c r="G20661" s="285" t="s">
        <v>2229</v>
      </c>
      <c r="H20661" s="268" t="s">
        <v>6090</v>
      </c>
      <c r="I20661" s="268" t="s">
        <v>2190</v>
      </c>
      <c r="J20661" s="273">
        <v>-934</v>
      </c>
      <c r="K20661" s="83" t="str">
        <f>IFERROR(IFERROR(VLOOKUP(I20661,'DE-PARA'!B:D,3,0),VLOOKUP(I20661,'DE-PARA'!C:D,2,0)),"NÃO ENCONTRADO")</f>
        <v>Materiais</v>
      </c>
      <c r="L20661" s="50" t="str">
        <f>VLOOKUP(K20661,'Base -Receita-Despesa'!$B:$AS,1,FALSE)</f>
        <v>Materiais</v>
      </c>
    </row>
    <row r="20662" spans="1:12" x14ac:dyDescent="0.3">
      <c r="A20662" s="82" t="str">
        <f t="shared" si="646"/>
        <v>2020</v>
      </c>
      <c r="B20662" s="263" t="s">
        <v>2228</v>
      </c>
      <c r="C20662" s="264" t="s">
        <v>138</v>
      </c>
      <c r="D20662" s="74" t="str">
        <f t="shared" si="645"/>
        <v>nov/2020</v>
      </c>
      <c r="E20662" s="334">
        <v>44158</v>
      </c>
      <c r="F20662" s="285">
        <v>15842</v>
      </c>
      <c r="G20662" s="285" t="s">
        <v>2229</v>
      </c>
      <c r="H20662" s="268" t="s">
        <v>2299</v>
      </c>
      <c r="I20662" s="268" t="s">
        <v>2181</v>
      </c>
      <c r="J20662" s="273">
        <v>-340</v>
      </c>
      <c r="K20662" s="83" t="str">
        <f>IFERROR(IFERROR(VLOOKUP(I20662,'DE-PARA'!B:D,3,0),VLOOKUP(I20662,'DE-PARA'!C:D,2,0)),"NÃO ENCONTRADO")</f>
        <v>Materiais</v>
      </c>
      <c r="L20662" s="50" t="str">
        <f>VLOOKUP(K20662,'Base -Receita-Despesa'!$B:$AS,1,FALSE)</f>
        <v>Materiais</v>
      </c>
    </row>
    <row r="20663" spans="1:12" x14ac:dyDescent="0.3">
      <c r="A20663" s="82" t="str">
        <f t="shared" si="646"/>
        <v>2020</v>
      </c>
      <c r="B20663" s="263" t="s">
        <v>2228</v>
      </c>
      <c r="C20663" s="264" t="s">
        <v>138</v>
      </c>
      <c r="D20663" s="74" t="str">
        <f t="shared" si="645"/>
        <v>nov/2020</v>
      </c>
      <c r="E20663" s="334">
        <v>44158</v>
      </c>
      <c r="F20663" s="285">
        <v>407</v>
      </c>
      <c r="G20663" s="285" t="s">
        <v>2229</v>
      </c>
      <c r="H20663" s="268" t="s">
        <v>5968</v>
      </c>
      <c r="I20663" s="268" t="s">
        <v>2182</v>
      </c>
      <c r="J20663" s="278">
        <v>-4800</v>
      </c>
      <c r="K20663" s="83" t="str">
        <f>IFERROR(IFERROR(VLOOKUP(I20663,'DE-PARA'!B:D,3,0),VLOOKUP(I20663,'DE-PARA'!C:D,2,0)),"NÃO ENCONTRADO")</f>
        <v>Materiais</v>
      </c>
      <c r="L20663" s="50" t="str">
        <f>VLOOKUP(K20663,'Base -Receita-Despesa'!$B:$AS,1,FALSE)</f>
        <v>Materiais</v>
      </c>
    </row>
    <row r="20664" spans="1:12" x14ac:dyDescent="0.3">
      <c r="A20664" s="82" t="str">
        <f t="shared" si="646"/>
        <v>2020</v>
      </c>
      <c r="B20664" s="263" t="s">
        <v>2228</v>
      </c>
      <c r="C20664" s="264" t="s">
        <v>138</v>
      </c>
      <c r="D20664" s="74" t="str">
        <f t="shared" si="645"/>
        <v>nov/2020</v>
      </c>
      <c r="E20664" s="334">
        <v>44158</v>
      </c>
      <c r="F20664" s="285">
        <v>414424</v>
      </c>
      <c r="G20664" s="285" t="s">
        <v>2229</v>
      </c>
      <c r="H20664" s="268" t="s">
        <v>4707</v>
      </c>
      <c r="I20664" s="268" t="s">
        <v>2188</v>
      </c>
      <c r="J20664" s="278">
        <v>-1300.77</v>
      </c>
      <c r="K20664" s="83" t="str">
        <f>IFERROR(IFERROR(VLOOKUP(I20664,'DE-PARA'!B:D,3,0),VLOOKUP(I20664,'DE-PARA'!C:D,2,0)),"NÃO ENCONTRADO")</f>
        <v>Materiais</v>
      </c>
      <c r="L20664" s="50" t="str">
        <f>VLOOKUP(K20664,'Base -Receita-Despesa'!$B:$AS,1,FALSE)</f>
        <v>Materiais</v>
      </c>
    </row>
    <row r="20665" spans="1:12" x14ac:dyDescent="0.3">
      <c r="A20665" s="82" t="str">
        <f t="shared" si="646"/>
        <v>2020</v>
      </c>
      <c r="B20665" s="263" t="s">
        <v>2228</v>
      </c>
      <c r="C20665" s="264" t="s">
        <v>138</v>
      </c>
      <c r="D20665" s="74" t="str">
        <f t="shared" si="645"/>
        <v>nov/2020</v>
      </c>
      <c r="E20665" s="334">
        <v>44158</v>
      </c>
      <c r="F20665" s="285">
        <v>3963</v>
      </c>
      <c r="G20665" s="285" t="s">
        <v>2229</v>
      </c>
      <c r="H20665" s="268" t="s">
        <v>6091</v>
      </c>
      <c r="I20665" s="268" t="s">
        <v>120</v>
      </c>
      <c r="J20665" s="278">
        <v>-1720</v>
      </c>
      <c r="K20665" s="83" t="str">
        <f>IFERROR(IFERROR(VLOOKUP(I20665,'DE-PARA'!B:D,3,0),VLOOKUP(I20665,'DE-PARA'!C:D,2,0)),"NÃO ENCONTRADO")</f>
        <v>Serviços</v>
      </c>
      <c r="L20665" s="50" t="str">
        <f>VLOOKUP(K20665,'Base -Receita-Despesa'!$B:$AS,1,FALSE)</f>
        <v>Serviços</v>
      </c>
    </row>
    <row r="20666" spans="1:12" x14ac:dyDescent="0.3">
      <c r="A20666" s="82" t="str">
        <f t="shared" si="646"/>
        <v>2020</v>
      </c>
      <c r="B20666" s="263" t="s">
        <v>2228</v>
      </c>
      <c r="C20666" s="264" t="s">
        <v>138</v>
      </c>
      <c r="D20666" s="74" t="str">
        <f t="shared" si="645"/>
        <v>nov/2020</v>
      </c>
      <c r="E20666" s="334">
        <v>44158</v>
      </c>
      <c r="F20666" s="285">
        <v>3993</v>
      </c>
      <c r="G20666" s="285" t="s">
        <v>2229</v>
      </c>
      <c r="H20666" s="268" t="s">
        <v>5915</v>
      </c>
      <c r="I20666" s="268" t="s">
        <v>157</v>
      </c>
      <c r="J20666" s="278">
        <v>-1956.26</v>
      </c>
      <c r="K20666" s="83" t="str">
        <f>IFERROR(IFERROR(VLOOKUP(I20666,'DE-PARA'!B:D,3,0),VLOOKUP(I20666,'DE-PARA'!C:D,2,0)),"NÃO ENCONTRADO")</f>
        <v>Materiais</v>
      </c>
      <c r="L20666" s="50" t="str">
        <f>VLOOKUP(K20666,'Base -Receita-Despesa'!$B:$AS,1,FALSE)</f>
        <v>Materiais</v>
      </c>
    </row>
    <row r="20667" spans="1:12" x14ac:dyDescent="0.3">
      <c r="A20667" s="82" t="str">
        <f t="shared" si="646"/>
        <v>2020</v>
      </c>
      <c r="B20667" s="263" t="s">
        <v>2228</v>
      </c>
      <c r="C20667" s="264" t="s">
        <v>138</v>
      </c>
      <c r="D20667" s="74" t="str">
        <f t="shared" si="645"/>
        <v>nov/2020</v>
      </c>
      <c r="E20667" s="334">
        <v>44158</v>
      </c>
      <c r="F20667" s="285">
        <v>3994</v>
      </c>
      <c r="G20667" s="285" t="s">
        <v>2229</v>
      </c>
      <c r="H20667" s="268" t="s">
        <v>5915</v>
      </c>
      <c r="I20667" s="268" t="s">
        <v>157</v>
      </c>
      <c r="J20667" s="273">
        <v>-962.89</v>
      </c>
      <c r="K20667" s="83" t="str">
        <f>IFERROR(IFERROR(VLOOKUP(I20667,'DE-PARA'!B:D,3,0),VLOOKUP(I20667,'DE-PARA'!C:D,2,0)),"NÃO ENCONTRADO")</f>
        <v>Materiais</v>
      </c>
      <c r="L20667" s="50" t="str">
        <f>VLOOKUP(K20667,'Base -Receita-Despesa'!$B:$AS,1,FALSE)</f>
        <v>Materiais</v>
      </c>
    </row>
    <row r="20668" spans="1:12" x14ac:dyDescent="0.3">
      <c r="A20668" s="82" t="str">
        <f t="shared" si="646"/>
        <v>2020</v>
      </c>
      <c r="B20668" s="263" t="s">
        <v>2228</v>
      </c>
      <c r="C20668" s="264" t="s">
        <v>138</v>
      </c>
      <c r="D20668" s="74" t="str">
        <f t="shared" si="645"/>
        <v>nov/2020</v>
      </c>
      <c r="E20668" s="334">
        <v>44158</v>
      </c>
      <c r="F20668" s="285">
        <v>263</v>
      </c>
      <c r="G20668" s="285" t="s">
        <v>2229</v>
      </c>
      <c r="H20668" s="268" t="s">
        <v>6001</v>
      </c>
      <c r="I20668" s="268" t="s">
        <v>2189</v>
      </c>
      <c r="J20668" s="273">
        <v>-632</v>
      </c>
      <c r="K20668" s="83" t="str">
        <f>IFERROR(IFERROR(VLOOKUP(I20668,'DE-PARA'!B:D,3,0),VLOOKUP(I20668,'DE-PARA'!C:D,2,0)),"NÃO ENCONTRADO")</f>
        <v>Materiais</v>
      </c>
      <c r="L20668" s="50" t="str">
        <f>VLOOKUP(K20668,'Base -Receita-Despesa'!$B:$AS,1,FALSE)</f>
        <v>Materiais</v>
      </c>
    </row>
    <row r="20669" spans="1:12" x14ac:dyDescent="0.3">
      <c r="A20669" s="82" t="str">
        <f t="shared" si="646"/>
        <v>2020</v>
      </c>
      <c r="B20669" s="263" t="s">
        <v>2228</v>
      </c>
      <c r="C20669" s="264" t="s">
        <v>138</v>
      </c>
      <c r="D20669" s="74" t="str">
        <f t="shared" si="645"/>
        <v>nov/2020</v>
      </c>
      <c r="E20669" s="334">
        <v>44158</v>
      </c>
      <c r="F20669" s="285">
        <v>86437</v>
      </c>
      <c r="G20669" s="285" t="s">
        <v>2229</v>
      </c>
      <c r="H20669" s="268" t="s">
        <v>5881</v>
      </c>
      <c r="I20669" s="268" t="s">
        <v>2181</v>
      </c>
      <c r="J20669" s="273">
        <v>-406</v>
      </c>
      <c r="K20669" s="83" t="str">
        <f>IFERROR(IFERROR(VLOOKUP(I20669,'DE-PARA'!B:D,3,0),VLOOKUP(I20669,'DE-PARA'!C:D,2,0)),"NÃO ENCONTRADO")</f>
        <v>Materiais</v>
      </c>
      <c r="L20669" s="50" t="str">
        <f>VLOOKUP(K20669,'Base -Receita-Despesa'!$B:$AS,1,FALSE)</f>
        <v>Materiais</v>
      </c>
    </row>
    <row r="20670" spans="1:12" x14ac:dyDescent="0.3">
      <c r="A20670" s="82" t="str">
        <f t="shared" si="646"/>
        <v>2020</v>
      </c>
      <c r="B20670" s="263" t="s">
        <v>2228</v>
      </c>
      <c r="C20670" s="264" t="s">
        <v>138</v>
      </c>
      <c r="D20670" s="74" t="str">
        <f t="shared" si="645"/>
        <v>nov/2020</v>
      </c>
      <c r="E20670" s="334">
        <v>44158</v>
      </c>
      <c r="F20670" s="285">
        <v>4283</v>
      </c>
      <c r="G20670" s="285" t="s">
        <v>2229</v>
      </c>
      <c r="H20670" s="268" t="s">
        <v>6092</v>
      </c>
      <c r="I20670" s="268" t="s">
        <v>2182</v>
      </c>
      <c r="J20670" s="273">
        <v>-320</v>
      </c>
      <c r="K20670" s="83" t="str">
        <f>IFERROR(IFERROR(VLOOKUP(I20670,'DE-PARA'!B:D,3,0),VLOOKUP(I20670,'DE-PARA'!C:D,2,0)),"NÃO ENCONTRADO")</f>
        <v>Materiais</v>
      </c>
      <c r="L20670" s="50" t="str">
        <f>VLOOKUP(K20670,'Base -Receita-Despesa'!$B:$AS,1,FALSE)</f>
        <v>Materiais</v>
      </c>
    </row>
    <row r="20671" spans="1:12" x14ac:dyDescent="0.3">
      <c r="A20671" s="82" t="str">
        <f t="shared" si="646"/>
        <v>2020</v>
      </c>
      <c r="B20671" s="263" t="s">
        <v>2228</v>
      </c>
      <c r="C20671" s="264" t="s">
        <v>138</v>
      </c>
      <c r="D20671" s="74" t="str">
        <f t="shared" si="645"/>
        <v>nov/2020</v>
      </c>
      <c r="E20671" s="334">
        <v>44158</v>
      </c>
      <c r="F20671" s="285">
        <v>59743</v>
      </c>
      <c r="G20671" s="285" t="s">
        <v>2229</v>
      </c>
      <c r="H20671" s="268" t="s">
        <v>5306</v>
      </c>
      <c r="I20671" s="268" t="s">
        <v>2188</v>
      </c>
      <c r="J20671" s="273">
        <v>-270</v>
      </c>
      <c r="K20671" s="83" t="str">
        <f>IFERROR(IFERROR(VLOOKUP(I20671,'DE-PARA'!B:D,3,0),VLOOKUP(I20671,'DE-PARA'!C:D,2,0)),"NÃO ENCONTRADO")</f>
        <v>Materiais</v>
      </c>
      <c r="L20671" s="50" t="str">
        <f>VLOOKUP(K20671,'Base -Receita-Despesa'!$B:$AS,1,FALSE)</f>
        <v>Materiais</v>
      </c>
    </row>
    <row r="20672" spans="1:12" x14ac:dyDescent="0.3">
      <c r="A20672" s="82" t="str">
        <f t="shared" si="646"/>
        <v>2020</v>
      </c>
      <c r="B20672" s="263" t="s">
        <v>2228</v>
      </c>
      <c r="C20672" s="264" t="s">
        <v>138</v>
      </c>
      <c r="D20672" s="74" t="str">
        <f t="shared" si="645"/>
        <v>nov/2020</v>
      </c>
      <c r="E20672" s="334">
        <v>44158</v>
      </c>
      <c r="F20672" s="285">
        <v>5678</v>
      </c>
      <c r="G20672" s="285" t="s">
        <v>2229</v>
      </c>
      <c r="H20672" s="268" t="s">
        <v>4441</v>
      </c>
      <c r="I20672" s="268" t="s">
        <v>2182</v>
      </c>
      <c r="J20672" s="273">
        <v>-725.95</v>
      </c>
      <c r="K20672" s="83" t="str">
        <f>IFERROR(IFERROR(VLOOKUP(I20672,'DE-PARA'!B:D,3,0),VLOOKUP(I20672,'DE-PARA'!C:D,2,0)),"NÃO ENCONTRADO")</f>
        <v>Materiais</v>
      </c>
      <c r="L20672" s="50" t="str">
        <f>VLOOKUP(K20672,'Base -Receita-Despesa'!$B:$AS,1,FALSE)</f>
        <v>Materiais</v>
      </c>
    </row>
    <row r="20673" spans="1:12" x14ac:dyDescent="0.3">
      <c r="A20673" s="82" t="str">
        <f t="shared" si="646"/>
        <v>2020</v>
      </c>
      <c r="B20673" s="263" t="s">
        <v>2228</v>
      </c>
      <c r="C20673" s="264" t="s">
        <v>138</v>
      </c>
      <c r="D20673" s="74" t="str">
        <f t="shared" si="645"/>
        <v>nov/2020</v>
      </c>
      <c r="E20673" s="334">
        <v>44158</v>
      </c>
      <c r="F20673" s="285">
        <v>2716</v>
      </c>
      <c r="G20673" s="285" t="s">
        <v>2238</v>
      </c>
      <c r="H20673" s="268" t="s">
        <v>5217</v>
      </c>
      <c r="I20673" s="268" t="s">
        <v>2193</v>
      </c>
      <c r="J20673" s="273">
        <v>-241.64</v>
      </c>
      <c r="K20673" s="83" t="str">
        <f>IFERROR(IFERROR(VLOOKUP(I20673,'DE-PARA'!B:D,3,0),VLOOKUP(I20673,'DE-PARA'!C:D,2,0)),"NÃO ENCONTRADO")</f>
        <v>Materiais</v>
      </c>
      <c r="L20673" s="50" t="str">
        <f>VLOOKUP(K20673,'Base -Receita-Despesa'!$B:$AS,1,FALSE)</f>
        <v>Materiais</v>
      </c>
    </row>
    <row r="20674" spans="1:12" x14ac:dyDescent="0.3">
      <c r="A20674" s="82" t="str">
        <f t="shared" si="646"/>
        <v>2020</v>
      </c>
      <c r="B20674" s="263" t="s">
        <v>2228</v>
      </c>
      <c r="C20674" s="264" t="s">
        <v>138</v>
      </c>
      <c r="D20674" s="74" t="str">
        <f t="shared" si="645"/>
        <v>nov/2020</v>
      </c>
      <c r="E20674" s="334">
        <v>44158</v>
      </c>
      <c r="F20674" s="285" t="s">
        <v>1261</v>
      </c>
      <c r="G20674" s="285" t="s">
        <v>2229</v>
      </c>
      <c r="H20674" s="268" t="s">
        <v>879</v>
      </c>
      <c r="I20674" s="268" t="s">
        <v>135</v>
      </c>
      <c r="J20674" s="273">
        <v>-10</v>
      </c>
      <c r="K20674" s="83" t="str">
        <f>IFERROR(IFERROR(VLOOKUP(I20674,'DE-PARA'!B:D,3,0),VLOOKUP(I20674,'DE-PARA'!C:D,2,0)),"NÃO ENCONTRADO")</f>
        <v>Outras Saídas</v>
      </c>
      <c r="L20674" s="50" t="str">
        <f>VLOOKUP(K20674,'Base -Receita-Despesa'!$B:$AS,1,FALSE)</f>
        <v>Outras Saídas</v>
      </c>
    </row>
    <row r="20675" spans="1:12" x14ac:dyDescent="0.3">
      <c r="A20675" s="82" t="str">
        <f t="shared" si="646"/>
        <v>2020</v>
      </c>
      <c r="B20675" s="263" t="s">
        <v>2228</v>
      </c>
      <c r="C20675" s="264" t="s">
        <v>138</v>
      </c>
      <c r="D20675" s="74" t="str">
        <f t="shared" si="645"/>
        <v>nov/2020</v>
      </c>
      <c r="E20675" s="334">
        <v>44158</v>
      </c>
      <c r="F20675" s="285" t="s">
        <v>1261</v>
      </c>
      <c r="G20675" s="285" t="s">
        <v>2229</v>
      </c>
      <c r="H20675" s="268" t="s">
        <v>879</v>
      </c>
      <c r="I20675" s="268" t="s">
        <v>135</v>
      </c>
      <c r="J20675" s="273">
        <v>-10</v>
      </c>
      <c r="K20675" s="83" t="str">
        <f>IFERROR(IFERROR(VLOOKUP(I20675,'DE-PARA'!B:D,3,0),VLOOKUP(I20675,'DE-PARA'!C:D,2,0)),"NÃO ENCONTRADO")</f>
        <v>Outras Saídas</v>
      </c>
      <c r="L20675" s="50" t="str">
        <f>VLOOKUP(K20675,'Base -Receita-Despesa'!$B:$AS,1,FALSE)</f>
        <v>Outras Saídas</v>
      </c>
    </row>
    <row r="20676" spans="1:12" x14ac:dyDescent="0.3">
      <c r="A20676" s="82" t="str">
        <f t="shared" si="646"/>
        <v>2020</v>
      </c>
      <c r="B20676" s="263" t="s">
        <v>2228</v>
      </c>
      <c r="C20676" s="264" t="s">
        <v>138</v>
      </c>
      <c r="D20676" s="74" t="str">
        <f t="shared" ref="D20676:D20739" si="647">TEXT(E20676,"mmm/aaaa")</f>
        <v>nov/2020</v>
      </c>
      <c r="E20676" s="334">
        <v>44158</v>
      </c>
      <c r="F20676" s="285" t="s">
        <v>1261</v>
      </c>
      <c r="G20676" s="285" t="s">
        <v>2229</v>
      </c>
      <c r="H20676" s="268" t="s">
        <v>879</v>
      </c>
      <c r="I20676" s="268" t="s">
        <v>135</v>
      </c>
      <c r="J20676" s="273">
        <v>-10</v>
      </c>
      <c r="K20676" s="83" t="str">
        <f>IFERROR(IFERROR(VLOOKUP(I20676,'DE-PARA'!B:D,3,0),VLOOKUP(I20676,'DE-PARA'!C:D,2,0)),"NÃO ENCONTRADO")</f>
        <v>Outras Saídas</v>
      </c>
      <c r="L20676" s="50" t="str">
        <f>VLOOKUP(K20676,'Base -Receita-Despesa'!$B:$AS,1,FALSE)</f>
        <v>Outras Saídas</v>
      </c>
    </row>
    <row r="20677" spans="1:12" x14ac:dyDescent="0.3">
      <c r="A20677" s="82" t="str">
        <f t="shared" si="646"/>
        <v>2020</v>
      </c>
      <c r="B20677" s="263" t="s">
        <v>2228</v>
      </c>
      <c r="C20677" s="264" t="s">
        <v>138</v>
      </c>
      <c r="D20677" s="74" t="str">
        <f t="shared" si="647"/>
        <v>nov/2020</v>
      </c>
      <c r="E20677" s="334">
        <v>44158</v>
      </c>
      <c r="F20677" s="285" t="s">
        <v>1261</v>
      </c>
      <c r="G20677" s="285" t="s">
        <v>2229</v>
      </c>
      <c r="H20677" s="268" t="s">
        <v>879</v>
      </c>
      <c r="I20677" s="268" t="s">
        <v>135</v>
      </c>
      <c r="J20677" s="273">
        <v>-10</v>
      </c>
      <c r="K20677" s="83" t="str">
        <f>IFERROR(IFERROR(VLOOKUP(I20677,'DE-PARA'!B:D,3,0),VLOOKUP(I20677,'DE-PARA'!C:D,2,0)),"NÃO ENCONTRADO")</f>
        <v>Outras Saídas</v>
      </c>
      <c r="L20677" s="50" t="str">
        <f>VLOOKUP(K20677,'Base -Receita-Despesa'!$B:$AS,1,FALSE)</f>
        <v>Outras Saídas</v>
      </c>
    </row>
    <row r="20678" spans="1:12" x14ac:dyDescent="0.3">
      <c r="A20678" s="82" t="str">
        <f t="shared" si="646"/>
        <v>2020</v>
      </c>
      <c r="B20678" s="263" t="s">
        <v>2228</v>
      </c>
      <c r="C20678" s="264" t="s">
        <v>138</v>
      </c>
      <c r="D20678" s="74" t="str">
        <f t="shared" si="647"/>
        <v>nov/2020</v>
      </c>
      <c r="E20678" s="334">
        <v>44159</v>
      </c>
      <c r="F20678" s="285" t="s">
        <v>1977</v>
      </c>
      <c r="G20678" s="285" t="s">
        <v>2229</v>
      </c>
      <c r="H20678" s="268" t="s">
        <v>6093</v>
      </c>
      <c r="I20678" s="268" t="s">
        <v>1979</v>
      </c>
      <c r="J20678" s="273">
        <v>-127.96</v>
      </c>
      <c r="K20678" s="83" t="str">
        <f>IFERROR(IFERROR(VLOOKUP(I20678,'DE-PARA'!B:D,3,0),VLOOKUP(I20678,'DE-PARA'!C:D,2,0)),"NÃO ENCONTRADO")</f>
        <v>Pessoal</v>
      </c>
      <c r="L20678" s="50" t="str">
        <f>VLOOKUP(K20678,'Base -Receita-Despesa'!$B:$AS,1,FALSE)</f>
        <v>Pessoal</v>
      </c>
    </row>
    <row r="20679" spans="1:12" x14ac:dyDescent="0.3">
      <c r="A20679" s="82" t="str">
        <f t="shared" si="646"/>
        <v>2020</v>
      </c>
      <c r="B20679" s="263" t="s">
        <v>2228</v>
      </c>
      <c r="C20679" s="264" t="s">
        <v>138</v>
      </c>
      <c r="D20679" s="74" t="str">
        <f t="shared" si="647"/>
        <v>nov/2020</v>
      </c>
      <c r="E20679" s="334">
        <v>44159</v>
      </c>
      <c r="F20679" s="285" t="s">
        <v>1977</v>
      </c>
      <c r="G20679" s="285" t="s">
        <v>2229</v>
      </c>
      <c r="H20679" s="268" t="s">
        <v>6094</v>
      </c>
      <c r="I20679" s="268" t="s">
        <v>1979</v>
      </c>
      <c r="J20679" s="273">
        <v>-127.96</v>
      </c>
      <c r="K20679" s="83" t="str">
        <f>IFERROR(IFERROR(VLOOKUP(I20679,'DE-PARA'!B:D,3,0),VLOOKUP(I20679,'DE-PARA'!C:D,2,0)),"NÃO ENCONTRADO")</f>
        <v>Pessoal</v>
      </c>
      <c r="L20679" s="50" t="str">
        <f>VLOOKUP(K20679,'Base -Receita-Despesa'!$B:$AS,1,FALSE)</f>
        <v>Pessoal</v>
      </c>
    </row>
    <row r="20680" spans="1:12" x14ac:dyDescent="0.3">
      <c r="A20680" s="82" t="str">
        <f t="shared" si="646"/>
        <v>2020</v>
      </c>
      <c r="B20680" s="263" t="s">
        <v>2228</v>
      </c>
      <c r="C20680" s="264" t="s">
        <v>138</v>
      </c>
      <c r="D20680" s="74" t="str">
        <f t="shared" si="647"/>
        <v>nov/2020</v>
      </c>
      <c r="E20680" s="334">
        <v>44159</v>
      </c>
      <c r="F20680" s="285" t="s">
        <v>1977</v>
      </c>
      <c r="G20680" s="285" t="s">
        <v>2229</v>
      </c>
      <c r="H20680" s="268" t="s">
        <v>6095</v>
      </c>
      <c r="I20680" s="268" t="s">
        <v>1979</v>
      </c>
      <c r="J20680" s="273">
        <v>-136.83000000000001</v>
      </c>
      <c r="K20680" s="83" t="str">
        <f>IFERROR(IFERROR(VLOOKUP(I20680,'DE-PARA'!B:D,3,0),VLOOKUP(I20680,'DE-PARA'!C:D,2,0)),"NÃO ENCONTRADO")</f>
        <v>Pessoal</v>
      </c>
      <c r="L20680" s="50" t="str">
        <f>VLOOKUP(K20680,'Base -Receita-Despesa'!$B:$AS,1,FALSE)</f>
        <v>Pessoal</v>
      </c>
    </row>
    <row r="20681" spans="1:12" x14ac:dyDescent="0.3">
      <c r="A20681" s="82" t="str">
        <f t="shared" si="646"/>
        <v>2020</v>
      </c>
      <c r="B20681" s="263" t="s">
        <v>2228</v>
      </c>
      <c r="C20681" s="264" t="s">
        <v>138</v>
      </c>
      <c r="D20681" s="74" t="str">
        <f t="shared" si="647"/>
        <v>nov/2020</v>
      </c>
      <c r="E20681" s="334">
        <v>44159</v>
      </c>
      <c r="F20681" s="285">
        <v>144632</v>
      </c>
      <c r="G20681" s="285" t="s">
        <v>2229</v>
      </c>
      <c r="H20681" s="268" t="s">
        <v>6096</v>
      </c>
      <c r="I20681" s="268" t="s">
        <v>2181</v>
      </c>
      <c r="J20681" s="278">
        <v>-1413.8</v>
      </c>
      <c r="K20681" s="83" t="str">
        <f>IFERROR(IFERROR(VLOOKUP(I20681,'DE-PARA'!B:D,3,0),VLOOKUP(I20681,'DE-PARA'!C:D,2,0)),"NÃO ENCONTRADO")</f>
        <v>Materiais</v>
      </c>
      <c r="L20681" s="50" t="str">
        <f>VLOOKUP(K20681,'Base -Receita-Despesa'!$B:$AS,1,FALSE)</f>
        <v>Materiais</v>
      </c>
    </row>
    <row r="20682" spans="1:12" x14ac:dyDescent="0.3">
      <c r="A20682" s="82" t="str">
        <f t="shared" si="646"/>
        <v>2020</v>
      </c>
      <c r="B20682" s="263" t="s">
        <v>2228</v>
      </c>
      <c r="C20682" s="264" t="s">
        <v>138</v>
      </c>
      <c r="D20682" s="74" t="str">
        <f t="shared" si="647"/>
        <v>nov/2020</v>
      </c>
      <c r="E20682" s="334">
        <v>44159</v>
      </c>
      <c r="F20682" s="285" t="s">
        <v>1977</v>
      </c>
      <c r="G20682" s="285" t="s">
        <v>2229</v>
      </c>
      <c r="H20682" s="268" t="s">
        <v>3532</v>
      </c>
      <c r="I20682" s="268" t="s">
        <v>1979</v>
      </c>
      <c r="J20682" s="273">
        <v>-127.96</v>
      </c>
      <c r="K20682" s="83" t="str">
        <f>IFERROR(IFERROR(VLOOKUP(I20682,'DE-PARA'!B:D,3,0),VLOOKUP(I20682,'DE-PARA'!C:D,2,0)),"NÃO ENCONTRADO")</f>
        <v>Pessoal</v>
      </c>
      <c r="L20682" s="50" t="str">
        <f>VLOOKUP(K20682,'Base -Receita-Despesa'!$B:$AS,1,FALSE)</f>
        <v>Pessoal</v>
      </c>
    </row>
    <row r="20683" spans="1:12" x14ac:dyDescent="0.3">
      <c r="A20683" s="82" t="str">
        <f t="shared" si="646"/>
        <v>2020</v>
      </c>
      <c r="B20683" s="263" t="s">
        <v>2228</v>
      </c>
      <c r="C20683" s="264" t="s">
        <v>138</v>
      </c>
      <c r="D20683" s="74" t="str">
        <f t="shared" si="647"/>
        <v>nov/2020</v>
      </c>
      <c r="E20683" s="334">
        <v>44159</v>
      </c>
      <c r="F20683" s="285" t="s">
        <v>1977</v>
      </c>
      <c r="G20683" s="285" t="s">
        <v>2229</v>
      </c>
      <c r="H20683" s="268" t="s">
        <v>542</v>
      </c>
      <c r="I20683" s="268" t="s">
        <v>1979</v>
      </c>
      <c r="J20683" s="278">
        <v>-4139.16</v>
      </c>
      <c r="K20683" s="83" t="str">
        <f>IFERROR(IFERROR(VLOOKUP(I20683,'DE-PARA'!B:D,3,0),VLOOKUP(I20683,'DE-PARA'!C:D,2,0)),"NÃO ENCONTRADO")</f>
        <v>Pessoal</v>
      </c>
      <c r="L20683" s="50" t="str">
        <f>VLOOKUP(K20683,'Base -Receita-Despesa'!$B:$AS,1,FALSE)</f>
        <v>Pessoal</v>
      </c>
    </row>
    <row r="20684" spans="1:12" x14ac:dyDescent="0.3">
      <c r="A20684" s="82" t="str">
        <f t="shared" si="646"/>
        <v>2020</v>
      </c>
      <c r="B20684" s="263" t="s">
        <v>2228</v>
      </c>
      <c r="C20684" s="264" t="s">
        <v>138</v>
      </c>
      <c r="D20684" s="74" t="str">
        <f t="shared" si="647"/>
        <v>nov/2020</v>
      </c>
      <c r="E20684" s="334">
        <v>44159</v>
      </c>
      <c r="F20684" s="285" t="s">
        <v>1977</v>
      </c>
      <c r="G20684" s="285" t="s">
        <v>2229</v>
      </c>
      <c r="H20684" s="268" t="s">
        <v>6097</v>
      </c>
      <c r="I20684" s="268" t="s">
        <v>1979</v>
      </c>
      <c r="J20684" s="273">
        <v>-117.3</v>
      </c>
      <c r="K20684" s="83" t="str">
        <f>IFERROR(IFERROR(VLOOKUP(I20684,'DE-PARA'!B:D,3,0),VLOOKUP(I20684,'DE-PARA'!C:D,2,0)),"NÃO ENCONTRADO")</f>
        <v>Pessoal</v>
      </c>
      <c r="L20684" s="50" t="str">
        <f>VLOOKUP(K20684,'Base -Receita-Despesa'!$B:$AS,1,FALSE)</f>
        <v>Pessoal</v>
      </c>
    </row>
    <row r="20685" spans="1:12" x14ac:dyDescent="0.3">
      <c r="A20685" s="82" t="str">
        <f t="shared" si="646"/>
        <v>2020</v>
      </c>
      <c r="B20685" s="263" t="s">
        <v>2228</v>
      </c>
      <c r="C20685" s="264" t="s">
        <v>138</v>
      </c>
      <c r="D20685" s="74" t="str">
        <f t="shared" si="647"/>
        <v>nov/2020</v>
      </c>
      <c r="E20685" s="334">
        <v>44159</v>
      </c>
      <c r="F20685" s="285" t="s">
        <v>1977</v>
      </c>
      <c r="G20685" s="285" t="s">
        <v>2229</v>
      </c>
      <c r="H20685" s="268" t="s">
        <v>6098</v>
      </c>
      <c r="I20685" s="268" t="s">
        <v>1979</v>
      </c>
      <c r="J20685" s="273">
        <v>-127.96</v>
      </c>
      <c r="K20685" s="83" t="str">
        <f>IFERROR(IFERROR(VLOOKUP(I20685,'DE-PARA'!B:D,3,0),VLOOKUP(I20685,'DE-PARA'!C:D,2,0)),"NÃO ENCONTRADO")</f>
        <v>Pessoal</v>
      </c>
      <c r="L20685" s="50" t="str">
        <f>VLOOKUP(K20685,'Base -Receita-Despesa'!$B:$AS,1,FALSE)</f>
        <v>Pessoal</v>
      </c>
    </row>
    <row r="20686" spans="1:12" x14ac:dyDescent="0.3">
      <c r="A20686" s="82" t="str">
        <f t="shared" si="646"/>
        <v>2020</v>
      </c>
      <c r="B20686" s="263" t="s">
        <v>2228</v>
      </c>
      <c r="C20686" s="264" t="s">
        <v>138</v>
      </c>
      <c r="D20686" s="74" t="str">
        <f t="shared" si="647"/>
        <v>nov/2020</v>
      </c>
      <c r="E20686" s="334">
        <v>44159</v>
      </c>
      <c r="F20686" s="285" t="s">
        <v>1261</v>
      </c>
      <c r="G20686" s="285" t="s">
        <v>2229</v>
      </c>
      <c r="H20686" s="268" t="s">
        <v>879</v>
      </c>
      <c r="I20686" s="268" t="s">
        <v>135</v>
      </c>
      <c r="J20686" s="273">
        <v>-10</v>
      </c>
      <c r="K20686" s="83" t="str">
        <f>IFERROR(IFERROR(VLOOKUP(I20686,'DE-PARA'!B:D,3,0),VLOOKUP(I20686,'DE-PARA'!C:D,2,0)),"NÃO ENCONTRADO")</f>
        <v>Outras Saídas</v>
      </c>
      <c r="L20686" s="50" t="str">
        <f>VLOOKUP(K20686,'Base -Receita-Despesa'!$B:$AS,1,FALSE)</f>
        <v>Outras Saídas</v>
      </c>
    </row>
    <row r="20687" spans="1:12" x14ac:dyDescent="0.3">
      <c r="A20687" s="82" t="str">
        <f t="shared" si="646"/>
        <v>2020</v>
      </c>
      <c r="B20687" s="263" t="s">
        <v>2228</v>
      </c>
      <c r="C20687" s="264" t="s">
        <v>138</v>
      </c>
      <c r="D20687" s="74" t="str">
        <f t="shared" si="647"/>
        <v>nov/2020</v>
      </c>
      <c r="E20687" s="334">
        <v>44159</v>
      </c>
      <c r="F20687" s="285" t="s">
        <v>1261</v>
      </c>
      <c r="G20687" s="285" t="s">
        <v>2229</v>
      </c>
      <c r="H20687" s="268" t="s">
        <v>879</v>
      </c>
      <c r="I20687" s="268" t="s">
        <v>135</v>
      </c>
      <c r="J20687" s="273">
        <v>-10</v>
      </c>
      <c r="K20687" s="83" t="str">
        <f>IFERROR(IFERROR(VLOOKUP(I20687,'DE-PARA'!B:D,3,0),VLOOKUP(I20687,'DE-PARA'!C:D,2,0)),"NÃO ENCONTRADO")</f>
        <v>Outras Saídas</v>
      </c>
      <c r="L20687" s="50" t="str">
        <f>VLOOKUP(K20687,'Base -Receita-Despesa'!$B:$AS,1,FALSE)</f>
        <v>Outras Saídas</v>
      </c>
    </row>
    <row r="20688" spans="1:12" x14ac:dyDescent="0.3">
      <c r="A20688" s="82" t="str">
        <f t="shared" si="646"/>
        <v>2020</v>
      </c>
      <c r="B20688" s="263" t="s">
        <v>2228</v>
      </c>
      <c r="C20688" s="264" t="s">
        <v>138</v>
      </c>
      <c r="D20688" s="74" t="str">
        <f t="shared" si="647"/>
        <v>nov/2020</v>
      </c>
      <c r="E20688" s="334">
        <v>44159</v>
      </c>
      <c r="F20688" s="285" t="s">
        <v>1261</v>
      </c>
      <c r="G20688" s="285" t="s">
        <v>2229</v>
      </c>
      <c r="H20688" s="268" t="s">
        <v>879</v>
      </c>
      <c r="I20688" s="268" t="s">
        <v>135</v>
      </c>
      <c r="J20688" s="273">
        <v>-10</v>
      </c>
      <c r="K20688" s="83" t="str">
        <f>IFERROR(IFERROR(VLOOKUP(I20688,'DE-PARA'!B:D,3,0),VLOOKUP(I20688,'DE-PARA'!C:D,2,0)),"NÃO ENCONTRADO")</f>
        <v>Outras Saídas</v>
      </c>
      <c r="L20688" s="50" t="str">
        <f>VLOOKUP(K20688,'Base -Receita-Despesa'!$B:$AS,1,FALSE)</f>
        <v>Outras Saídas</v>
      </c>
    </row>
    <row r="20689" spans="1:12" x14ac:dyDescent="0.3">
      <c r="A20689" s="82" t="str">
        <f t="shared" si="646"/>
        <v>2020</v>
      </c>
      <c r="B20689" s="263" t="s">
        <v>2228</v>
      </c>
      <c r="C20689" s="264" t="s">
        <v>138</v>
      </c>
      <c r="D20689" s="74" t="str">
        <f t="shared" si="647"/>
        <v>nov/2020</v>
      </c>
      <c r="E20689" s="334">
        <v>44159</v>
      </c>
      <c r="F20689" s="285" t="s">
        <v>1261</v>
      </c>
      <c r="G20689" s="285" t="s">
        <v>2229</v>
      </c>
      <c r="H20689" s="268" t="s">
        <v>879</v>
      </c>
      <c r="I20689" s="268" t="s">
        <v>135</v>
      </c>
      <c r="J20689" s="273">
        <v>-10</v>
      </c>
      <c r="K20689" s="83" t="str">
        <f>IFERROR(IFERROR(VLOOKUP(I20689,'DE-PARA'!B:D,3,0),VLOOKUP(I20689,'DE-PARA'!C:D,2,0)),"NÃO ENCONTRADO")</f>
        <v>Outras Saídas</v>
      </c>
      <c r="L20689" s="50" t="str">
        <f>VLOOKUP(K20689,'Base -Receita-Despesa'!$B:$AS,1,FALSE)</f>
        <v>Outras Saídas</v>
      </c>
    </row>
    <row r="20690" spans="1:12" x14ac:dyDescent="0.3">
      <c r="A20690" s="82" t="str">
        <f t="shared" si="646"/>
        <v>2020</v>
      </c>
      <c r="B20690" s="263" t="s">
        <v>2228</v>
      </c>
      <c r="C20690" s="264" t="s">
        <v>138</v>
      </c>
      <c r="D20690" s="74" t="str">
        <f t="shared" si="647"/>
        <v>nov/2020</v>
      </c>
      <c r="E20690" s="334">
        <v>44159</v>
      </c>
      <c r="F20690" s="285" t="s">
        <v>1977</v>
      </c>
      <c r="G20690" s="285" t="s">
        <v>2229</v>
      </c>
      <c r="H20690" s="268" t="s">
        <v>6099</v>
      </c>
      <c r="I20690" s="268" t="s">
        <v>1979</v>
      </c>
      <c r="J20690" s="278">
        <v>-78310.59</v>
      </c>
      <c r="K20690" s="83" t="str">
        <f>IFERROR(IFERROR(VLOOKUP(I20690,'DE-PARA'!B:D,3,0),VLOOKUP(I20690,'DE-PARA'!C:D,2,0)),"NÃO ENCONTRADO")</f>
        <v>Pessoal</v>
      </c>
      <c r="L20690" s="50" t="str">
        <f>VLOOKUP(K20690,'Base -Receita-Despesa'!$B:$AS,1,FALSE)</f>
        <v>Pessoal</v>
      </c>
    </row>
    <row r="20691" spans="1:12" x14ac:dyDescent="0.3">
      <c r="A20691" s="82" t="str">
        <f t="shared" si="646"/>
        <v>2020</v>
      </c>
      <c r="B20691" s="263" t="s">
        <v>2228</v>
      </c>
      <c r="C20691" s="264" t="s">
        <v>138</v>
      </c>
      <c r="D20691" s="74" t="str">
        <f t="shared" si="647"/>
        <v>nov/2020</v>
      </c>
      <c r="E20691" s="334">
        <v>44160</v>
      </c>
      <c r="F20691" s="285">
        <v>6661</v>
      </c>
      <c r="G20691" s="285" t="s">
        <v>2229</v>
      </c>
      <c r="H20691" s="268" t="s">
        <v>6100</v>
      </c>
      <c r="I20691" s="268" t="s">
        <v>198</v>
      </c>
      <c r="J20691" s="278">
        <v>1111.2</v>
      </c>
      <c r="K20691" s="83" t="str">
        <f>IFERROR(IFERROR(VLOOKUP(I20691,'DE-PARA'!B:D,3,0),VLOOKUP(I20691,'DE-PARA'!C:D,2,0)),"NÃO ENCONTRADO")</f>
        <v>Materiais</v>
      </c>
      <c r="L20691" s="50" t="str">
        <f>VLOOKUP(K20691,'Base -Receita-Despesa'!$B:$AS,1,FALSE)</f>
        <v>Materiais</v>
      </c>
    </row>
    <row r="20692" spans="1:12" x14ac:dyDescent="0.3">
      <c r="A20692" s="82" t="str">
        <f t="shared" si="646"/>
        <v>2020</v>
      </c>
      <c r="B20692" s="263" t="s">
        <v>2228</v>
      </c>
      <c r="C20692" s="264" t="s">
        <v>138</v>
      </c>
      <c r="D20692" s="74" t="str">
        <f t="shared" si="647"/>
        <v>nov/2020</v>
      </c>
      <c r="E20692" s="334">
        <v>44160</v>
      </c>
      <c r="F20692" s="285" t="s">
        <v>304</v>
      </c>
      <c r="G20692" s="285" t="s">
        <v>2229</v>
      </c>
      <c r="H20692" s="268" t="s">
        <v>6101</v>
      </c>
      <c r="I20692" s="268" t="s">
        <v>194</v>
      </c>
      <c r="J20692" s="278">
        <v>-5138.9399999999996</v>
      </c>
      <c r="K20692" s="83" t="str">
        <f>IFERROR(IFERROR(VLOOKUP(I20692,'DE-PARA'!B:D,3,0),VLOOKUP(I20692,'DE-PARA'!C:D,2,0)),"NÃO ENCONTRADO")</f>
        <v>Encargos sobre Folha de Pagamento</v>
      </c>
      <c r="L20692" s="50" t="str">
        <f>VLOOKUP(K20692,'Base -Receita-Despesa'!$B:$AS,1,FALSE)</f>
        <v>Encargos sobre Folha de Pagamento</v>
      </c>
    </row>
    <row r="20693" spans="1:12" x14ac:dyDescent="0.3">
      <c r="A20693" s="82" t="str">
        <f t="shared" si="646"/>
        <v>2020</v>
      </c>
      <c r="B20693" s="263" t="s">
        <v>2228</v>
      </c>
      <c r="C20693" s="264" t="s">
        <v>138</v>
      </c>
      <c r="D20693" s="74" t="str">
        <f t="shared" si="647"/>
        <v>nov/2020</v>
      </c>
      <c r="E20693" s="334">
        <v>44160</v>
      </c>
      <c r="F20693" s="285">
        <v>9760</v>
      </c>
      <c r="G20693" s="285" t="s">
        <v>2229</v>
      </c>
      <c r="H20693" s="268" t="s">
        <v>5570</v>
      </c>
      <c r="I20693" s="268" t="s">
        <v>618</v>
      </c>
      <c r="J20693" s="278">
        <v>-2306.7399999999998</v>
      </c>
      <c r="K20693" s="83" t="str">
        <f>IFERROR(IFERROR(VLOOKUP(I20693,'DE-PARA'!B:D,3,0),VLOOKUP(I20693,'DE-PARA'!C:D,2,0)),"NÃO ENCONTRADO")</f>
        <v>Serviços</v>
      </c>
      <c r="L20693" s="50" t="str">
        <f>VLOOKUP(K20693,'Base -Receita-Despesa'!$B:$AS,1,FALSE)</f>
        <v>Serviços</v>
      </c>
    </row>
    <row r="20694" spans="1:12" x14ac:dyDescent="0.3">
      <c r="A20694" s="82" t="str">
        <f t="shared" si="646"/>
        <v>2020</v>
      </c>
      <c r="B20694" s="263" t="s">
        <v>2228</v>
      </c>
      <c r="C20694" s="264" t="s">
        <v>138</v>
      </c>
      <c r="D20694" s="74" t="str">
        <f t="shared" si="647"/>
        <v>nov/2020</v>
      </c>
      <c r="E20694" s="334">
        <v>44160</v>
      </c>
      <c r="F20694" s="285">
        <v>90932</v>
      </c>
      <c r="G20694" s="285" t="s">
        <v>2229</v>
      </c>
      <c r="H20694" s="268" t="s">
        <v>5792</v>
      </c>
      <c r="I20694" s="268" t="s">
        <v>2181</v>
      </c>
      <c r="J20694" s="278">
        <v>-1680</v>
      </c>
      <c r="K20694" s="83" t="str">
        <f>IFERROR(IFERROR(VLOOKUP(I20694,'DE-PARA'!B:D,3,0),VLOOKUP(I20694,'DE-PARA'!C:D,2,0)),"NÃO ENCONTRADO")</f>
        <v>Materiais</v>
      </c>
      <c r="L20694" s="50" t="str">
        <f>VLOOKUP(K20694,'Base -Receita-Despesa'!$B:$AS,1,FALSE)</f>
        <v>Materiais</v>
      </c>
    </row>
    <row r="20695" spans="1:12" x14ac:dyDescent="0.3">
      <c r="A20695" s="82" t="str">
        <f t="shared" si="646"/>
        <v>2020</v>
      </c>
      <c r="B20695" s="263" t="s">
        <v>2228</v>
      </c>
      <c r="C20695" s="264" t="s">
        <v>138</v>
      </c>
      <c r="D20695" s="74" t="str">
        <f t="shared" si="647"/>
        <v>nov/2020</v>
      </c>
      <c r="E20695" s="334">
        <v>44160</v>
      </c>
      <c r="F20695" s="285">
        <v>531936</v>
      </c>
      <c r="G20695" s="285" t="s">
        <v>2229</v>
      </c>
      <c r="H20695" s="268" t="s">
        <v>6102</v>
      </c>
      <c r="I20695" s="268" t="s">
        <v>2181</v>
      </c>
      <c r="J20695" s="273">
        <v>-580</v>
      </c>
      <c r="K20695" s="83" t="str">
        <f>IFERROR(IFERROR(VLOOKUP(I20695,'DE-PARA'!B:D,3,0),VLOOKUP(I20695,'DE-PARA'!C:D,2,0)),"NÃO ENCONTRADO")</f>
        <v>Materiais</v>
      </c>
      <c r="L20695" s="50" t="str">
        <f>VLOOKUP(K20695,'Base -Receita-Despesa'!$B:$AS,1,FALSE)</f>
        <v>Materiais</v>
      </c>
    </row>
    <row r="20696" spans="1:12" x14ac:dyDescent="0.3">
      <c r="A20696" s="82" t="str">
        <f t="shared" si="646"/>
        <v>2020</v>
      </c>
      <c r="B20696" s="263" t="s">
        <v>2228</v>
      </c>
      <c r="C20696" s="264" t="s">
        <v>138</v>
      </c>
      <c r="D20696" s="74" t="str">
        <f t="shared" si="647"/>
        <v>nov/2020</v>
      </c>
      <c r="E20696" s="334">
        <v>44160</v>
      </c>
      <c r="F20696" s="285">
        <v>23</v>
      </c>
      <c r="G20696" s="285" t="s">
        <v>2229</v>
      </c>
      <c r="H20696" s="268" t="s">
        <v>5778</v>
      </c>
      <c r="I20696" s="268" t="s">
        <v>2212</v>
      </c>
      <c r="J20696" s="278">
        <v>-11395.11</v>
      </c>
      <c r="K20696" s="83" t="str">
        <f>IFERROR(IFERROR(VLOOKUP(I20696,'DE-PARA'!B:D,3,0),VLOOKUP(I20696,'DE-PARA'!C:D,2,0)),"NÃO ENCONTRADO")</f>
        <v>Serviços</v>
      </c>
      <c r="L20696" s="50" t="str">
        <f>VLOOKUP(K20696,'Base -Receita-Despesa'!$B:$AS,1,FALSE)</f>
        <v>Serviços</v>
      </c>
    </row>
    <row r="20697" spans="1:12" x14ac:dyDescent="0.3">
      <c r="A20697" s="82" t="str">
        <f t="shared" si="646"/>
        <v>2020</v>
      </c>
      <c r="B20697" s="263" t="s">
        <v>2228</v>
      </c>
      <c r="C20697" s="264" t="s">
        <v>138</v>
      </c>
      <c r="D20697" s="74" t="str">
        <f t="shared" si="647"/>
        <v>nov/2020</v>
      </c>
      <c r="E20697" s="334">
        <v>44160</v>
      </c>
      <c r="F20697" s="285">
        <v>6661</v>
      </c>
      <c r="G20697" s="285" t="s">
        <v>2229</v>
      </c>
      <c r="H20697" s="268" t="s">
        <v>6100</v>
      </c>
      <c r="I20697" s="268" t="s">
        <v>198</v>
      </c>
      <c r="J20697" s="278">
        <v>-1111.2</v>
      </c>
      <c r="K20697" s="83" t="str">
        <f>IFERROR(IFERROR(VLOOKUP(I20697,'DE-PARA'!B:D,3,0),VLOOKUP(I20697,'DE-PARA'!C:D,2,0)),"NÃO ENCONTRADO")</f>
        <v>Materiais</v>
      </c>
      <c r="L20697" s="50" t="str">
        <f>VLOOKUP(K20697,'Base -Receita-Despesa'!$B:$AS,1,FALSE)</f>
        <v>Materiais</v>
      </c>
    </row>
    <row r="20698" spans="1:12" x14ac:dyDescent="0.3">
      <c r="A20698" s="82" t="str">
        <f t="shared" si="646"/>
        <v>2020</v>
      </c>
      <c r="B20698" s="263" t="s">
        <v>2228</v>
      </c>
      <c r="C20698" s="264" t="s">
        <v>138</v>
      </c>
      <c r="D20698" s="74" t="str">
        <f t="shared" si="647"/>
        <v>nov/2020</v>
      </c>
      <c r="E20698" s="334">
        <v>44160</v>
      </c>
      <c r="F20698" s="285">
        <v>23383</v>
      </c>
      <c r="G20698" s="285" t="s">
        <v>2229</v>
      </c>
      <c r="H20698" s="268" t="s">
        <v>2370</v>
      </c>
      <c r="I20698" s="268" t="s">
        <v>145</v>
      </c>
      <c r="J20698" s="278">
        <v>-4996.57</v>
      </c>
      <c r="K20698" s="83" t="str">
        <f>IFERROR(IFERROR(VLOOKUP(I20698,'DE-PARA'!B:D,3,0),VLOOKUP(I20698,'DE-PARA'!C:D,2,0)),"NÃO ENCONTRADO")</f>
        <v>Serviços</v>
      </c>
      <c r="L20698" s="50" t="str">
        <f>VLOOKUP(K20698,'Base -Receita-Despesa'!$B:$AS,1,FALSE)</f>
        <v>Serviços</v>
      </c>
    </row>
    <row r="20699" spans="1:12" x14ac:dyDescent="0.3">
      <c r="A20699" s="82" t="str">
        <f t="shared" si="646"/>
        <v>2020</v>
      </c>
      <c r="B20699" s="263" t="s">
        <v>2228</v>
      </c>
      <c r="C20699" s="264" t="s">
        <v>138</v>
      </c>
      <c r="D20699" s="74" t="str">
        <f t="shared" si="647"/>
        <v>nov/2020</v>
      </c>
      <c r="E20699" s="334">
        <v>44160</v>
      </c>
      <c r="F20699" s="285">
        <v>6661</v>
      </c>
      <c r="G20699" s="285" t="s">
        <v>2229</v>
      </c>
      <c r="H20699" s="268" t="s">
        <v>6100</v>
      </c>
      <c r="I20699" s="268" t="s">
        <v>198</v>
      </c>
      <c r="J20699" s="278">
        <v>-1111.2</v>
      </c>
      <c r="K20699" s="83" t="str">
        <f>IFERROR(IFERROR(VLOOKUP(I20699,'DE-PARA'!B:D,3,0),VLOOKUP(I20699,'DE-PARA'!C:D,2,0)),"NÃO ENCONTRADO")</f>
        <v>Materiais</v>
      </c>
      <c r="L20699" s="50" t="str">
        <f>VLOOKUP(K20699,'Base -Receita-Despesa'!$B:$AS,1,FALSE)</f>
        <v>Materiais</v>
      </c>
    </row>
    <row r="20700" spans="1:12" x14ac:dyDescent="0.3">
      <c r="A20700" s="82" t="str">
        <f t="shared" si="646"/>
        <v>2020</v>
      </c>
      <c r="B20700" s="263" t="s">
        <v>2228</v>
      </c>
      <c r="C20700" s="264" t="s">
        <v>138</v>
      </c>
      <c r="D20700" s="74" t="str">
        <f t="shared" si="647"/>
        <v>nov/2020</v>
      </c>
      <c r="E20700" s="334">
        <v>44160</v>
      </c>
      <c r="F20700" s="285" t="s">
        <v>1261</v>
      </c>
      <c r="G20700" s="285" t="s">
        <v>2229</v>
      </c>
      <c r="H20700" s="268" t="s">
        <v>879</v>
      </c>
      <c r="I20700" s="268" t="s">
        <v>135</v>
      </c>
      <c r="J20700" s="273">
        <v>-10</v>
      </c>
      <c r="K20700" s="83" t="str">
        <f>IFERROR(IFERROR(VLOOKUP(I20700,'DE-PARA'!B:D,3,0),VLOOKUP(I20700,'DE-PARA'!C:D,2,0)),"NÃO ENCONTRADO")</f>
        <v>Outras Saídas</v>
      </c>
      <c r="L20700" s="50" t="str">
        <f>VLOOKUP(K20700,'Base -Receita-Despesa'!$B:$AS,1,FALSE)</f>
        <v>Outras Saídas</v>
      </c>
    </row>
    <row r="20701" spans="1:12" x14ac:dyDescent="0.3">
      <c r="A20701" s="82" t="str">
        <f t="shared" si="646"/>
        <v>2020</v>
      </c>
      <c r="B20701" s="263" t="s">
        <v>2228</v>
      </c>
      <c r="C20701" s="264" t="s">
        <v>138</v>
      </c>
      <c r="D20701" s="74" t="str">
        <f t="shared" si="647"/>
        <v>nov/2020</v>
      </c>
      <c r="E20701" s="334">
        <v>44160</v>
      </c>
      <c r="F20701" s="285" t="s">
        <v>1261</v>
      </c>
      <c r="G20701" s="285" t="s">
        <v>2229</v>
      </c>
      <c r="H20701" s="268" t="s">
        <v>879</v>
      </c>
      <c r="I20701" s="268" t="s">
        <v>135</v>
      </c>
      <c r="J20701" s="273">
        <v>-10</v>
      </c>
      <c r="K20701" s="83" t="str">
        <f>IFERROR(IFERROR(VLOOKUP(I20701,'DE-PARA'!B:D,3,0),VLOOKUP(I20701,'DE-PARA'!C:D,2,0)),"NÃO ENCONTRADO")</f>
        <v>Outras Saídas</v>
      </c>
      <c r="L20701" s="50" t="str">
        <f>VLOOKUP(K20701,'Base -Receita-Despesa'!$B:$AS,1,FALSE)</f>
        <v>Outras Saídas</v>
      </c>
    </row>
    <row r="20702" spans="1:12" x14ac:dyDescent="0.3">
      <c r="A20702" s="82" t="str">
        <f t="shared" si="646"/>
        <v>2020</v>
      </c>
      <c r="B20702" s="263" t="s">
        <v>2228</v>
      </c>
      <c r="C20702" s="264" t="s">
        <v>138</v>
      </c>
      <c r="D20702" s="74" t="str">
        <f t="shared" si="647"/>
        <v>nov/2020</v>
      </c>
      <c r="E20702" s="334">
        <v>44160</v>
      </c>
      <c r="F20702" s="285" t="s">
        <v>1261</v>
      </c>
      <c r="G20702" s="285" t="s">
        <v>2229</v>
      </c>
      <c r="H20702" s="268" t="s">
        <v>879</v>
      </c>
      <c r="I20702" s="268" t="s">
        <v>135</v>
      </c>
      <c r="J20702" s="273">
        <v>-10</v>
      </c>
      <c r="K20702" s="83" t="str">
        <f>IFERROR(IFERROR(VLOOKUP(I20702,'DE-PARA'!B:D,3,0),VLOOKUP(I20702,'DE-PARA'!C:D,2,0)),"NÃO ENCONTRADO")</f>
        <v>Outras Saídas</v>
      </c>
      <c r="L20702" s="50" t="str">
        <f>VLOOKUP(K20702,'Base -Receita-Despesa'!$B:$AS,1,FALSE)</f>
        <v>Outras Saídas</v>
      </c>
    </row>
    <row r="20703" spans="1:12" x14ac:dyDescent="0.3">
      <c r="A20703" s="82" t="str">
        <f t="shared" si="646"/>
        <v>2020</v>
      </c>
      <c r="B20703" s="263" t="s">
        <v>2228</v>
      </c>
      <c r="C20703" s="264" t="s">
        <v>138</v>
      </c>
      <c r="D20703" s="74" t="str">
        <f t="shared" si="647"/>
        <v>nov/2020</v>
      </c>
      <c r="E20703" s="334">
        <v>44160</v>
      </c>
      <c r="F20703" s="285" t="s">
        <v>1261</v>
      </c>
      <c r="G20703" s="285" t="s">
        <v>2229</v>
      </c>
      <c r="H20703" s="268" t="s">
        <v>879</v>
      </c>
      <c r="I20703" s="268" t="s">
        <v>135</v>
      </c>
      <c r="J20703" s="273">
        <v>-10</v>
      </c>
      <c r="K20703" s="83" t="str">
        <f>IFERROR(IFERROR(VLOOKUP(I20703,'DE-PARA'!B:D,3,0),VLOOKUP(I20703,'DE-PARA'!C:D,2,0)),"NÃO ENCONTRADO")</f>
        <v>Outras Saídas</v>
      </c>
      <c r="L20703" s="50" t="str">
        <f>VLOOKUP(K20703,'Base -Receita-Despesa'!$B:$AS,1,FALSE)</f>
        <v>Outras Saídas</v>
      </c>
    </row>
    <row r="20704" spans="1:12" x14ac:dyDescent="0.3">
      <c r="A20704" s="82" t="str">
        <f t="shared" si="646"/>
        <v>2020</v>
      </c>
      <c r="B20704" s="263" t="s">
        <v>2228</v>
      </c>
      <c r="C20704" s="264" t="s">
        <v>138</v>
      </c>
      <c r="D20704" s="74" t="str">
        <f t="shared" si="647"/>
        <v>nov/2020</v>
      </c>
      <c r="E20704" s="334">
        <v>44160</v>
      </c>
      <c r="F20704" s="285" t="s">
        <v>1261</v>
      </c>
      <c r="G20704" s="285" t="s">
        <v>2229</v>
      </c>
      <c r="H20704" s="268" t="s">
        <v>879</v>
      </c>
      <c r="I20704" s="268" t="s">
        <v>135</v>
      </c>
      <c r="J20704" s="273">
        <v>-10</v>
      </c>
      <c r="K20704" s="83" t="str">
        <f>IFERROR(IFERROR(VLOOKUP(I20704,'DE-PARA'!B:D,3,0),VLOOKUP(I20704,'DE-PARA'!C:D,2,0)),"NÃO ENCONTRADO")</f>
        <v>Outras Saídas</v>
      </c>
      <c r="L20704" s="50" t="str">
        <f>VLOOKUP(K20704,'Base -Receita-Despesa'!$B:$AS,1,FALSE)</f>
        <v>Outras Saídas</v>
      </c>
    </row>
    <row r="20705" spans="1:12" x14ac:dyDescent="0.3">
      <c r="A20705" s="82" t="str">
        <f t="shared" si="646"/>
        <v>2020</v>
      </c>
      <c r="B20705" s="263" t="s">
        <v>2228</v>
      </c>
      <c r="C20705" s="264" t="s">
        <v>138</v>
      </c>
      <c r="D20705" s="74" t="str">
        <f t="shared" si="647"/>
        <v>nov/2020</v>
      </c>
      <c r="E20705" s="334">
        <v>44160</v>
      </c>
      <c r="F20705" s="285" t="s">
        <v>1261</v>
      </c>
      <c r="G20705" s="285" t="s">
        <v>2229</v>
      </c>
      <c r="H20705" s="268" t="s">
        <v>879</v>
      </c>
      <c r="I20705" s="268" t="s">
        <v>135</v>
      </c>
      <c r="J20705" s="273">
        <v>-10</v>
      </c>
      <c r="K20705" s="83" t="str">
        <f>IFERROR(IFERROR(VLOOKUP(I20705,'DE-PARA'!B:D,3,0),VLOOKUP(I20705,'DE-PARA'!C:D,2,0)),"NÃO ENCONTRADO")</f>
        <v>Outras Saídas</v>
      </c>
      <c r="L20705" s="50" t="str">
        <f>VLOOKUP(K20705,'Base -Receita-Despesa'!$B:$AS,1,FALSE)</f>
        <v>Outras Saídas</v>
      </c>
    </row>
    <row r="20706" spans="1:12" x14ac:dyDescent="0.3">
      <c r="A20706" s="82" t="str">
        <f t="shared" si="646"/>
        <v>2020</v>
      </c>
      <c r="B20706" s="263" t="s">
        <v>2228</v>
      </c>
      <c r="C20706" s="264" t="s">
        <v>138</v>
      </c>
      <c r="D20706" s="74" t="str">
        <f t="shared" si="647"/>
        <v>nov/2020</v>
      </c>
      <c r="E20706" s="334">
        <v>44160</v>
      </c>
      <c r="F20706" s="285" t="s">
        <v>1261</v>
      </c>
      <c r="G20706" s="285" t="s">
        <v>2229</v>
      </c>
      <c r="H20706" s="268" t="s">
        <v>879</v>
      </c>
      <c r="I20706" s="268" t="s">
        <v>135</v>
      </c>
      <c r="J20706" s="273">
        <v>-10</v>
      </c>
      <c r="K20706" s="83" t="str">
        <f>IFERROR(IFERROR(VLOOKUP(I20706,'DE-PARA'!B:D,3,0),VLOOKUP(I20706,'DE-PARA'!C:D,2,0)),"NÃO ENCONTRADO")</f>
        <v>Outras Saídas</v>
      </c>
      <c r="L20706" s="50" t="str">
        <f>VLOOKUP(K20706,'Base -Receita-Despesa'!$B:$AS,1,FALSE)</f>
        <v>Outras Saídas</v>
      </c>
    </row>
    <row r="20707" spans="1:12" x14ac:dyDescent="0.3">
      <c r="A20707" s="82" t="str">
        <f t="shared" si="646"/>
        <v>2020</v>
      </c>
      <c r="B20707" s="263" t="s">
        <v>2228</v>
      </c>
      <c r="C20707" s="264" t="s">
        <v>138</v>
      </c>
      <c r="D20707" s="74" t="str">
        <f t="shared" si="647"/>
        <v>nov/2020</v>
      </c>
      <c r="E20707" s="334">
        <v>44160</v>
      </c>
      <c r="F20707" s="285" t="s">
        <v>131</v>
      </c>
      <c r="G20707" s="285" t="s">
        <v>2229</v>
      </c>
      <c r="H20707" s="268" t="s">
        <v>1081</v>
      </c>
      <c r="I20707" s="268" t="s">
        <v>133</v>
      </c>
      <c r="J20707" s="278">
        <v>-2219.7199999999998</v>
      </c>
      <c r="K20707" s="83" t="str">
        <f>IFERROR(IFERROR(VLOOKUP(I20707,'DE-PARA'!B:D,3,0),VLOOKUP(I20707,'DE-PARA'!C:D,2,0)),"NÃO ENCONTRADO")</f>
        <v>Pessoal</v>
      </c>
      <c r="L20707" s="50" t="str">
        <f>VLOOKUP(K20707,'Base -Receita-Despesa'!$B:$AS,1,FALSE)</f>
        <v>Pessoal</v>
      </c>
    </row>
    <row r="20708" spans="1:12" x14ac:dyDescent="0.3">
      <c r="A20708" s="82" t="str">
        <f t="shared" si="646"/>
        <v>2020</v>
      </c>
      <c r="B20708" s="263" t="s">
        <v>2228</v>
      </c>
      <c r="C20708" s="264" t="s">
        <v>138</v>
      </c>
      <c r="D20708" s="74" t="str">
        <f t="shared" si="647"/>
        <v>nov/2020</v>
      </c>
      <c r="E20708" s="334">
        <v>44160</v>
      </c>
      <c r="F20708" s="285" t="s">
        <v>131</v>
      </c>
      <c r="G20708" s="285" t="s">
        <v>2229</v>
      </c>
      <c r="H20708" s="268" t="s">
        <v>6103</v>
      </c>
      <c r="I20708" s="268" t="s">
        <v>133</v>
      </c>
      <c r="J20708" s="278">
        <v>-1712.41</v>
      </c>
      <c r="K20708" s="83" t="str">
        <f>IFERROR(IFERROR(VLOOKUP(I20708,'DE-PARA'!B:D,3,0),VLOOKUP(I20708,'DE-PARA'!C:D,2,0)),"NÃO ENCONTRADO")</f>
        <v>Pessoal</v>
      </c>
      <c r="L20708" s="50" t="str">
        <f>VLOOKUP(K20708,'Base -Receita-Despesa'!$B:$AS,1,FALSE)</f>
        <v>Pessoal</v>
      </c>
    </row>
    <row r="20709" spans="1:12" x14ac:dyDescent="0.3">
      <c r="A20709" s="82" t="str">
        <f t="shared" si="646"/>
        <v>2020</v>
      </c>
      <c r="B20709" s="263" t="s">
        <v>2228</v>
      </c>
      <c r="C20709" s="264" t="s">
        <v>138</v>
      </c>
      <c r="D20709" s="74" t="str">
        <f t="shared" si="647"/>
        <v>nov/2020</v>
      </c>
      <c r="E20709" s="334">
        <v>44160</v>
      </c>
      <c r="F20709" s="285" t="s">
        <v>131</v>
      </c>
      <c r="G20709" s="285" t="s">
        <v>2229</v>
      </c>
      <c r="H20709" s="268" t="s">
        <v>3278</v>
      </c>
      <c r="I20709" s="268" t="s">
        <v>133</v>
      </c>
      <c r="J20709" s="278">
        <v>-4944.46</v>
      </c>
      <c r="K20709" s="83" t="str">
        <f>IFERROR(IFERROR(VLOOKUP(I20709,'DE-PARA'!B:D,3,0),VLOOKUP(I20709,'DE-PARA'!C:D,2,0)),"NÃO ENCONTRADO")</f>
        <v>Pessoal</v>
      </c>
      <c r="L20709" s="50" t="str">
        <f>VLOOKUP(K20709,'Base -Receita-Despesa'!$B:$AS,1,FALSE)</f>
        <v>Pessoal</v>
      </c>
    </row>
    <row r="20710" spans="1:12" x14ac:dyDescent="0.3">
      <c r="A20710" s="82" t="str">
        <f t="shared" si="646"/>
        <v>2020</v>
      </c>
      <c r="B20710" s="263" t="s">
        <v>2228</v>
      </c>
      <c r="C20710" s="264" t="s">
        <v>138</v>
      </c>
      <c r="D20710" s="74" t="str">
        <f t="shared" si="647"/>
        <v>nov/2020</v>
      </c>
      <c r="E20710" s="334">
        <v>44160</v>
      </c>
      <c r="F20710" s="285" t="s">
        <v>131</v>
      </c>
      <c r="G20710" s="285" t="s">
        <v>2229</v>
      </c>
      <c r="H20710" s="268" t="s">
        <v>6104</v>
      </c>
      <c r="I20710" s="268" t="s">
        <v>133</v>
      </c>
      <c r="J20710" s="278">
        <v>-1942.74</v>
      </c>
      <c r="K20710" s="83" t="str">
        <f>IFERROR(IFERROR(VLOOKUP(I20710,'DE-PARA'!B:D,3,0),VLOOKUP(I20710,'DE-PARA'!C:D,2,0)),"NÃO ENCONTRADO")</f>
        <v>Pessoal</v>
      </c>
      <c r="L20710" s="50" t="str">
        <f>VLOOKUP(K20710,'Base -Receita-Despesa'!$B:$AS,1,FALSE)</f>
        <v>Pessoal</v>
      </c>
    </row>
    <row r="20711" spans="1:12" x14ac:dyDescent="0.3">
      <c r="A20711" s="82" t="str">
        <f t="shared" si="646"/>
        <v>2020</v>
      </c>
      <c r="B20711" s="263" t="s">
        <v>2228</v>
      </c>
      <c r="C20711" s="264" t="s">
        <v>138</v>
      </c>
      <c r="D20711" s="74" t="str">
        <f t="shared" si="647"/>
        <v>nov/2020</v>
      </c>
      <c r="E20711" s="334">
        <v>44160</v>
      </c>
      <c r="F20711" s="285" t="s">
        <v>131</v>
      </c>
      <c r="G20711" s="285" t="s">
        <v>2229</v>
      </c>
      <c r="H20711" s="268" t="s">
        <v>4861</v>
      </c>
      <c r="I20711" s="268" t="s">
        <v>133</v>
      </c>
      <c r="J20711" s="278">
        <v>-1776.13</v>
      </c>
      <c r="K20711" s="83" t="str">
        <f>IFERROR(IFERROR(VLOOKUP(I20711,'DE-PARA'!B:D,3,0),VLOOKUP(I20711,'DE-PARA'!C:D,2,0)),"NÃO ENCONTRADO")</f>
        <v>Pessoal</v>
      </c>
      <c r="L20711" s="50" t="str">
        <f>VLOOKUP(K20711,'Base -Receita-Despesa'!$B:$AS,1,FALSE)</f>
        <v>Pessoal</v>
      </c>
    </row>
    <row r="20712" spans="1:12" x14ac:dyDescent="0.3">
      <c r="A20712" s="82" t="str">
        <f t="shared" si="646"/>
        <v>2020</v>
      </c>
      <c r="B20712" s="263" t="s">
        <v>2228</v>
      </c>
      <c r="C20712" s="264" t="s">
        <v>138</v>
      </c>
      <c r="D20712" s="74" t="str">
        <f t="shared" si="647"/>
        <v>nov/2020</v>
      </c>
      <c r="E20712" s="334">
        <v>44160</v>
      </c>
      <c r="F20712" s="285" t="s">
        <v>131</v>
      </c>
      <c r="G20712" s="285" t="s">
        <v>2229</v>
      </c>
      <c r="H20712" s="268" t="s">
        <v>6105</v>
      </c>
      <c r="I20712" s="268" t="s">
        <v>133</v>
      </c>
      <c r="J20712" s="278">
        <v>-1982.84</v>
      </c>
      <c r="K20712" s="83" t="str">
        <f>IFERROR(IFERROR(VLOOKUP(I20712,'DE-PARA'!B:D,3,0),VLOOKUP(I20712,'DE-PARA'!C:D,2,0)),"NÃO ENCONTRADO")</f>
        <v>Pessoal</v>
      </c>
      <c r="L20712" s="50" t="str">
        <f>VLOOKUP(K20712,'Base -Receita-Despesa'!$B:$AS,1,FALSE)</f>
        <v>Pessoal</v>
      </c>
    </row>
    <row r="20713" spans="1:12" x14ac:dyDescent="0.3">
      <c r="A20713" s="82" t="str">
        <f t="shared" si="646"/>
        <v>2020</v>
      </c>
      <c r="B20713" s="263" t="s">
        <v>2228</v>
      </c>
      <c r="C20713" s="264" t="s">
        <v>138</v>
      </c>
      <c r="D20713" s="74" t="str">
        <f t="shared" si="647"/>
        <v>nov/2020</v>
      </c>
      <c r="E20713" s="334">
        <v>44160</v>
      </c>
      <c r="F20713" s="285" t="s">
        <v>131</v>
      </c>
      <c r="G20713" s="285" t="s">
        <v>2229</v>
      </c>
      <c r="H20713" s="268" t="s">
        <v>6106</v>
      </c>
      <c r="I20713" s="268" t="s">
        <v>133</v>
      </c>
      <c r="J20713" s="278">
        <v>-4037.57</v>
      </c>
      <c r="K20713" s="83" t="str">
        <f>IFERROR(IFERROR(VLOOKUP(I20713,'DE-PARA'!B:D,3,0),VLOOKUP(I20713,'DE-PARA'!C:D,2,0)),"NÃO ENCONTRADO")</f>
        <v>Pessoal</v>
      </c>
      <c r="L20713" s="50" t="str">
        <f>VLOOKUP(K20713,'Base -Receita-Despesa'!$B:$AS,1,FALSE)</f>
        <v>Pessoal</v>
      </c>
    </row>
    <row r="20714" spans="1:12" x14ac:dyDescent="0.3">
      <c r="A20714" s="82" t="str">
        <f t="shared" ref="A20714:A20777" si="648">IF(K20714="NÃO ENCONTRADO",0,RIGHT(D20714,4))</f>
        <v>2020</v>
      </c>
      <c r="B20714" s="263" t="s">
        <v>2228</v>
      </c>
      <c r="C20714" s="264" t="s">
        <v>138</v>
      </c>
      <c r="D20714" s="74" t="str">
        <f t="shared" si="647"/>
        <v>nov/2020</v>
      </c>
      <c r="E20714" s="334">
        <v>44160</v>
      </c>
      <c r="F20714" s="285" t="s">
        <v>131</v>
      </c>
      <c r="G20714" s="285" t="s">
        <v>2229</v>
      </c>
      <c r="H20714" s="268" t="s">
        <v>6107</v>
      </c>
      <c r="I20714" s="268" t="s">
        <v>133</v>
      </c>
      <c r="J20714" s="278">
        <v>-2212.17</v>
      </c>
      <c r="K20714" s="83" t="str">
        <f>IFERROR(IFERROR(VLOOKUP(I20714,'DE-PARA'!B:D,3,0),VLOOKUP(I20714,'DE-PARA'!C:D,2,0)),"NÃO ENCONTRADO")</f>
        <v>Pessoal</v>
      </c>
      <c r="L20714" s="50" t="str">
        <f>VLOOKUP(K20714,'Base -Receita-Despesa'!$B:$AS,1,FALSE)</f>
        <v>Pessoal</v>
      </c>
    </row>
    <row r="20715" spans="1:12" x14ac:dyDescent="0.3">
      <c r="A20715" s="82" t="str">
        <f t="shared" si="648"/>
        <v>2020</v>
      </c>
      <c r="B20715" s="263" t="s">
        <v>2228</v>
      </c>
      <c r="C20715" s="264" t="s">
        <v>138</v>
      </c>
      <c r="D20715" s="74" t="str">
        <f t="shared" si="647"/>
        <v>nov/2020</v>
      </c>
      <c r="E20715" s="334">
        <v>44160</v>
      </c>
      <c r="F20715" s="285" t="s">
        <v>131</v>
      </c>
      <c r="G20715" s="285" t="s">
        <v>2229</v>
      </c>
      <c r="H20715" s="268" t="s">
        <v>4862</v>
      </c>
      <c r="I20715" s="268" t="s">
        <v>133</v>
      </c>
      <c r="J20715" s="278">
        <v>-2055.58</v>
      </c>
      <c r="K20715" s="83" t="str">
        <f>IFERROR(IFERROR(VLOOKUP(I20715,'DE-PARA'!B:D,3,0),VLOOKUP(I20715,'DE-PARA'!C:D,2,0)),"NÃO ENCONTRADO")</f>
        <v>Pessoal</v>
      </c>
      <c r="L20715" s="50" t="str">
        <f>VLOOKUP(K20715,'Base -Receita-Despesa'!$B:$AS,1,FALSE)</f>
        <v>Pessoal</v>
      </c>
    </row>
    <row r="20716" spans="1:12" x14ac:dyDescent="0.3">
      <c r="A20716" s="82" t="str">
        <f t="shared" si="648"/>
        <v>2020</v>
      </c>
      <c r="B20716" s="263" t="s">
        <v>2228</v>
      </c>
      <c r="C20716" s="264" t="s">
        <v>138</v>
      </c>
      <c r="D20716" s="74" t="str">
        <f t="shared" si="647"/>
        <v>nov/2020</v>
      </c>
      <c r="E20716" s="334">
        <v>44160</v>
      </c>
      <c r="F20716" s="285" t="s">
        <v>131</v>
      </c>
      <c r="G20716" s="285" t="s">
        <v>2229</v>
      </c>
      <c r="H20716" s="268" t="s">
        <v>4819</v>
      </c>
      <c r="I20716" s="268" t="s">
        <v>133</v>
      </c>
      <c r="J20716" s="278">
        <v>-1950.67</v>
      </c>
      <c r="K20716" s="83" t="str">
        <f>IFERROR(IFERROR(VLOOKUP(I20716,'DE-PARA'!B:D,3,0),VLOOKUP(I20716,'DE-PARA'!C:D,2,0)),"NÃO ENCONTRADO")</f>
        <v>Pessoal</v>
      </c>
      <c r="L20716" s="50" t="str">
        <f>VLOOKUP(K20716,'Base -Receita-Despesa'!$B:$AS,1,FALSE)</f>
        <v>Pessoal</v>
      </c>
    </row>
    <row r="20717" spans="1:12" x14ac:dyDescent="0.3">
      <c r="A20717" s="82" t="str">
        <f t="shared" si="648"/>
        <v>2020</v>
      </c>
      <c r="B20717" s="263" t="s">
        <v>2228</v>
      </c>
      <c r="C20717" s="264" t="s">
        <v>138</v>
      </c>
      <c r="D20717" s="74" t="str">
        <f t="shared" si="647"/>
        <v>nov/2020</v>
      </c>
      <c r="E20717" s="334">
        <v>44160</v>
      </c>
      <c r="F20717" s="285" t="s">
        <v>131</v>
      </c>
      <c r="G20717" s="285" t="s">
        <v>2229</v>
      </c>
      <c r="H20717" s="268" t="s">
        <v>4846</v>
      </c>
      <c r="I20717" s="268" t="s">
        <v>133</v>
      </c>
      <c r="J20717" s="278">
        <v>-1944.81</v>
      </c>
      <c r="K20717" s="83" t="str">
        <f>IFERROR(IFERROR(VLOOKUP(I20717,'DE-PARA'!B:D,3,0),VLOOKUP(I20717,'DE-PARA'!C:D,2,0)),"NÃO ENCONTRADO")</f>
        <v>Pessoal</v>
      </c>
      <c r="L20717" s="50" t="str">
        <f>VLOOKUP(K20717,'Base -Receita-Despesa'!$B:$AS,1,FALSE)</f>
        <v>Pessoal</v>
      </c>
    </row>
    <row r="20718" spans="1:12" x14ac:dyDescent="0.3">
      <c r="A20718" s="82" t="str">
        <f t="shared" si="648"/>
        <v>2020</v>
      </c>
      <c r="B20718" s="263" t="s">
        <v>2228</v>
      </c>
      <c r="C20718" s="264" t="s">
        <v>138</v>
      </c>
      <c r="D20718" s="74" t="str">
        <f t="shared" si="647"/>
        <v>nov/2020</v>
      </c>
      <c r="E20718" s="334">
        <v>44161</v>
      </c>
      <c r="F20718" s="285">
        <v>539</v>
      </c>
      <c r="G20718" s="285" t="s">
        <v>2229</v>
      </c>
      <c r="H20718" s="268" t="s">
        <v>5945</v>
      </c>
      <c r="I20718" s="268" t="s">
        <v>2183</v>
      </c>
      <c r="J20718" s="278">
        <v>-1031.96</v>
      </c>
      <c r="K20718" s="83" t="str">
        <f>IFERROR(IFERROR(VLOOKUP(I20718,'DE-PARA'!B:D,3,0),VLOOKUP(I20718,'DE-PARA'!C:D,2,0)),"NÃO ENCONTRADO")</f>
        <v>Materiais</v>
      </c>
      <c r="L20718" s="50" t="str">
        <f>VLOOKUP(K20718,'Base -Receita-Despesa'!$B:$AS,1,FALSE)</f>
        <v>Materiais</v>
      </c>
    </row>
    <row r="20719" spans="1:12" x14ac:dyDescent="0.3">
      <c r="A20719" s="82" t="str">
        <f t="shared" si="648"/>
        <v>2020</v>
      </c>
      <c r="B20719" s="263" t="s">
        <v>2228</v>
      </c>
      <c r="C20719" s="264" t="s">
        <v>138</v>
      </c>
      <c r="D20719" s="74" t="str">
        <f t="shared" si="647"/>
        <v>nov/2020</v>
      </c>
      <c r="E20719" s="334">
        <v>44161</v>
      </c>
      <c r="F20719" s="285">
        <v>44191</v>
      </c>
      <c r="G20719" s="285" t="s">
        <v>2229</v>
      </c>
      <c r="H20719" s="268" t="s">
        <v>2654</v>
      </c>
      <c r="I20719" s="268" t="s">
        <v>120</v>
      </c>
      <c r="J20719" s="278">
        <v>-1574.64</v>
      </c>
      <c r="K20719" s="83" t="str">
        <f>IFERROR(IFERROR(VLOOKUP(I20719,'DE-PARA'!B:D,3,0),VLOOKUP(I20719,'DE-PARA'!C:D,2,0)),"NÃO ENCONTRADO")</f>
        <v>Serviços</v>
      </c>
      <c r="L20719" s="50" t="str">
        <f>VLOOKUP(K20719,'Base -Receita-Despesa'!$B:$AS,1,FALSE)</f>
        <v>Serviços</v>
      </c>
    </row>
    <row r="20720" spans="1:12" x14ac:dyDescent="0.3">
      <c r="A20720" s="82" t="str">
        <f t="shared" si="648"/>
        <v>2020</v>
      </c>
      <c r="B20720" s="263" t="s">
        <v>2228</v>
      </c>
      <c r="C20720" s="264" t="s">
        <v>138</v>
      </c>
      <c r="D20720" s="74" t="str">
        <f t="shared" si="647"/>
        <v>nov/2020</v>
      </c>
      <c r="E20720" s="334">
        <v>44161</v>
      </c>
      <c r="F20720" s="285">
        <v>1621</v>
      </c>
      <c r="G20720" s="285" t="s">
        <v>2229</v>
      </c>
      <c r="H20720" s="268" t="s">
        <v>2231</v>
      </c>
      <c r="I20720" s="268" t="s">
        <v>2185</v>
      </c>
      <c r="J20720" s="278">
        <v>-1358.39</v>
      </c>
      <c r="K20720" s="83" t="str">
        <f>IFERROR(IFERROR(VLOOKUP(I20720,'DE-PARA'!B:D,3,0),VLOOKUP(I20720,'DE-PARA'!C:D,2,0)),"NÃO ENCONTRADO")</f>
        <v>Materiais</v>
      </c>
      <c r="L20720" s="50" t="str">
        <f>VLOOKUP(K20720,'Base -Receita-Despesa'!$B:$AS,1,FALSE)</f>
        <v>Materiais</v>
      </c>
    </row>
    <row r="20721" spans="1:12" x14ac:dyDescent="0.3">
      <c r="A20721" s="82" t="str">
        <f t="shared" si="648"/>
        <v>2020</v>
      </c>
      <c r="B20721" s="263" t="s">
        <v>2228</v>
      </c>
      <c r="C20721" s="264" t="s">
        <v>138</v>
      </c>
      <c r="D20721" s="74" t="str">
        <f t="shared" si="647"/>
        <v>nov/2020</v>
      </c>
      <c r="E20721" s="334">
        <v>44161</v>
      </c>
      <c r="F20721" s="285">
        <v>195</v>
      </c>
      <c r="G20721" s="285" t="s">
        <v>2324</v>
      </c>
      <c r="H20721" s="268" t="s">
        <v>6038</v>
      </c>
      <c r="I20721" s="268" t="s">
        <v>2182</v>
      </c>
      <c r="J20721" s="278">
        <v>-2733.33</v>
      </c>
      <c r="K20721" s="83" t="str">
        <f>IFERROR(IFERROR(VLOOKUP(I20721,'DE-PARA'!B:D,3,0),VLOOKUP(I20721,'DE-PARA'!C:D,2,0)),"NÃO ENCONTRADO")</f>
        <v>Materiais</v>
      </c>
      <c r="L20721" s="50" t="str">
        <f>VLOOKUP(K20721,'Base -Receita-Despesa'!$B:$AS,1,FALSE)</f>
        <v>Materiais</v>
      </c>
    </row>
    <row r="20722" spans="1:12" x14ac:dyDescent="0.3">
      <c r="A20722" s="82" t="str">
        <f t="shared" si="648"/>
        <v>2020</v>
      </c>
      <c r="B20722" s="263" t="s">
        <v>2228</v>
      </c>
      <c r="C20722" s="264" t="s">
        <v>138</v>
      </c>
      <c r="D20722" s="74" t="str">
        <f t="shared" si="647"/>
        <v>nov/2020</v>
      </c>
      <c r="E20722" s="334">
        <v>44161</v>
      </c>
      <c r="F20722" s="285">
        <v>136139</v>
      </c>
      <c r="G20722" s="285" t="s">
        <v>2229</v>
      </c>
      <c r="H20722" s="268" t="s">
        <v>528</v>
      </c>
      <c r="I20722" s="268" t="s">
        <v>2181</v>
      </c>
      <c r="J20722" s="273">
        <v>-162</v>
      </c>
      <c r="K20722" s="83" t="str">
        <f>IFERROR(IFERROR(VLOOKUP(I20722,'DE-PARA'!B:D,3,0),VLOOKUP(I20722,'DE-PARA'!C:D,2,0)),"NÃO ENCONTRADO")</f>
        <v>Materiais</v>
      </c>
      <c r="L20722" s="50" t="str">
        <f>VLOOKUP(K20722,'Base -Receita-Despesa'!$B:$AS,1,FALSE)</f>
        <v>Materiais</v>
      </c>
    </row>
    <row r="20723" spans="1:12" x14ac:dyDescent="0.3">
      <c r="A20723" s="82" t="str">
        <f t="shared" si="648"/>
        <v>2020</v>
      </c>
      <c r="B20723" s="263" t="s">
        <v>2228</v>
      </c>
      <c r="C20723" s="264" t="s">
        <v>138</v>
      </c>
      <c r="D20723" s="74" t="str">
        <f t="shared" si="647"/>
        <v>nov/2020</v>
      </c>
      <c r="E20723" s="334">
        <v>44161</v>
      </c>
      <c r="F20723" s="285">
        <v>334</v>
      </c>
      <c r="G20723" s="285" t="s">
        <v>2229</v>
      </c>
      <c r="H20723" s="268" t="s">
        <v>5709</v>
      </c>
      <c r="I20723" s="268" t="s">
        <v>2186</v>
      </c>
      <c r="J20723" s="278">
        <v>-2443.6</v>
      </c>
      <c r="K20723" s="83" t="str">
        <f>IFERROR(IFERROR(VLOOKUP(I20723,'DE-PARA'!B:D,3,0),VLOOKUP(I20723,'DE-PARA'!C:D,2,0)),"NÃO ENCONTRADO")</f>
        <v>Materiais</v>
      </c>
      <c r="L20723" s="50" t="str">
        <f>VLOOKUP(K20723,'Base -Receita-Despesa'!$B:$AS,1,FALSE)</f>
        <v>Materiais</v>
      </c>
    </row>
    <row r="20724" spans="1:12" x14ac:dyDescent="0.3">
      <c r="A20724" s="82" t="str">
        <f t="shared" si="648"/>
        <v>2020</v>
      </c>
      <c r="B20724" s="263" t="s">
        <v>2228</v>
      </c>
      <c r="C20724" s="264" t="s">
        <v>138</v>
      </c>
      <c r="D20724" s="74" t="str">
        <f t="shared" si="647"/>
        <v>nov/2020</v>
      </c>
      <c r="E20724" s="334">
        <v>44161</v>
      </c>
      <c r="F20724" s="285" t="s">
        <v>1261</v>
      </c>
      <c r="G20724" s="285" t="s">
        <v>2229</v>
      </c>
      <c r="H20724" s="268" t="s">
        <v>879</v>
      </c>
      <c r="I20724" s="268" t="s">
        <v>135</v>
      </c>
      <c r="J20724" s="273">
        <v>-10</v>
      </c>
      <c r="K20724" s="83" t="str">
        <f>IFERROR(IFERROR(VLOOKUP(I20724,'DE-PARA'!B:D,3,0),VLOOKUP(I20724,'DE-PARA'!C:D,2,0)),"NÃO ENCONTRADO")</f>
        <v>Outras Saídas</v>
      </c>
      <c r="L20724" s="50" t="str">
        <f>VLOOKUP(K20724,'Base -Receita-Despesa'!$B:$AS,1,FALSE)</f>
        <v>Outras Saídas</v>
      </c>
    </row>
    <row r="20725" spans="1:12" x14ac:dyDescent="0.3">
      <c r="A20725" s="82" t="str">
        <f t="shared" si="648"/>
        <v>2020</v>
      </c>
      <c r="B20725" s="263" t="s">
        <v>2228</v>
      </c>
      <c r="C20725" s="264" t="s">
        <v>138</v>
      </c>
      <c r="D20725" s="74" t="str">
        <f t="shared" si="647"/>
        <v>nov/2020</v>
      </c>
      <c r="E20725" s="334">
        <v>44161</v>
      </c>
      <c r="F20725" s="285" t="s">
        <v>1261</v>
      </c>
      <c r="G20725" s="285" t="s">
        <v>2229</v>
      </c>
      <c r="H20725" s="268" t="s">
        <v>262</v>
      </c>
      <c r="I20725" s="268" t="s">
        <v>135</v>
      </c>
      <c r="J20725" s="273">
        <v>-99.63</v>
      </c>
      <c r="K20725" s="83" t="str">
        <f>IFERROR(IFERROR(VLOOKUP(I20725,'DE-PARA'!B:D,3,0),VLOOKUP(I20725,'DE-PARA'!C:D,2,0)),"NÃO ENCONTRADO")</f>
        <v>Outras Saídas</v>
      </c>
      <c r="L20725" s="50" t="str">
        <f>VLOOKUP(K20725,'Base -Receita-Despesa'!$B:$AS,1,FALSE)</f>
        <v>Outras Saídas</v>
      </c>
    </row>
    <row r="20726" spans="1:12" x14ac:dyDescent="0.3">
      <c r="A20726" s="82" t="str">
        <f t="shared" si="648"/>
        <v>2020</v>
      </c>
      <c r="B20726" s="263" t="s">
        <v>2228</v>
      </c>
      <c r="C20726" s="264" t="s">
        <v>138</v>
      </c>
      <c r="D20726" s="74" t="str">
        <f t="shared" si="647"/>
        <v>nov/2020</v>
      </c>
      <c r="E20726" s="334">
        <v>44162</v>
      </c>
      <c r="F20726" s="285" t="s">
        <v>5127</v>
      </c>
      <c r="G20726" s="285" t="s">
        <v>2229</v>
      </c>
      <c r="H20726" s="268" t="s">
        <v>2251</v>
      </c>
      <c r="I20726" s="268" t="s">
        <v>126</v>
      </c>
      <c r="J20726" s="278">
        <v>100000</v>
      </c>
      <c r="K20726" s="83" t="str">
        <f>IFERROR(IFERROR(VLOOKUP(I20726,'DE-PARA'!B:D,3,0),VLOOKUP(I20726,'DE-PARA'!C:D,2,0)),"NÃO ENCONTRADO")</f>
        <v>TEV – Transferências Entre Contas (Entradas)</v>
      </c>
      <c r="L20726" s="50" t="str">
        <f>VLOOKUP(K20726,'Base -Receita-Despesa'!$B:$AS,1,FALSE)</f>
        <v>TEV – Transferências Entre Contas (Entradas)</v>
      </c>
    </row>
    <row r="20727" spans="1:12" x14ac:dyDescent="0.3">
      <c r="A20727" s="82" t="str">
        <f t="shared" si="648"/>
        <v>2020</v>
      </c>
      <c r="B20727" s="263" t="s">
        <v>2228</v>
      </c>
      <c r="C20727" s="264" t="s">
        <v>138</v>
      </c>
      <c r="D20727" s="74" t="str">
        <f t="shared" si="647"/>
        <v>nov/2020</v>
      </c>
      <c r="E20727" s="334">
        <v>44162</v>
      </c>
      <c r="F20727" s="285">
        <v>43401</v>
      </c>
      <c r="G20727" s="285" t="s">
        <v>2229</v>
      </c>
      <c r="H20727" s="268" t="s">
        <v>5700</v>
      </c>
      <c r="I20727" s="268" t="s">
        <v>2182</v>
      </c>
      <c r="J20727" s="278">
        <v>-3294</v>
      </c>
      <c r="K20727" s="83" t="str">
        <f>IFERROR(IFERROR(VLOOKUP(I20727,'DE-PARA'!B:D,3,0),VLOOKUP(I20727,'DE-PARA'!C:D,2,0)),"NÃO ENCONTRADO")</f>
        <v>Materiais</v>
      </c>
      <c r="L20727" s="50" t="str">
        <f>VLOOKUP(K20727,'Base -Receita-Despesa'!$B:$AS,1,FALSE)</f>
        <v>Materiais</v>
      </c>
    </row>
    <row r="20728" spans="1:12" x14ac:dyDescent="0.3">
      <c r="A20728" s="82" t="str">
        <f t="shared" si="648"/>
        <v>2020</v>
      </c>
      <c r="B20728" s="263" t="s">
        <v>2228</v>
      </c>
      <c r="C20728" s="264" t="s">
        <v>138</v>
      </c>
      <c r="D20728" s="74" t="str">
        <f t="shared" si="647"/>
        <v>nov/2020</v>
      </c>
      <c r="E20728" s="334">
        <v>44162</v>
      </c>
      <c r="F20728" s="285">
        <v>67243</v>
      </c>
      <c r="G20728" s="285" t="s">
        <v>2229</v>
      </c>
      <c r="H20728" s="268" t="s">
        <v>6108</v>
      </c>
      <c r="I20728" s="268" t="s">
        <v>2181</v>
      </c>
      <c r="J20728" s="278">
        <v>-2491.1999999999998</v>
      </c>
      <c r="K20728" s="83" t="str">
        <f>IFERROR(IFERROR(VLOOKUP(I20728,'DE-PARA'!B:D,3,0),VLOOKUP(I20728,'DE-PARA'!C:D,2,0)),"NÃO ENCONTRADO")</f>
        <v>Materiais</v>
      </c>
      <c r="L20728" s="50" t="str">
        <f>VLOOKUP(K20728,'Base -Receita-Despesa'!$B:$AS,1,FALSE)</f>
        <v>Materiais</v>
      </c>
    </row>
    <row r="20729" spans="1:12" x14ac:dyDescent="0.3">
      <c r="A20729" s="82" t="str">
        <f t="shared" si="648"/>
        <v>2020</v>
      </c>
      <c r="B20729" s="263" t="s">
        <v>2228</v>
      </c>
      <c r="C20729" s="264" t="s">
        <v>138</v>
      </c>
      <c r="D20729" s="74" t="str">
        <f t="shared" si="647"/>
        <v>nov/2020</v>
      </c>
      <c r="E20729" s="334">
        <v>44162</v>
      </c>
      <c r="F20729" s="285">
        <v>7122</v>
      </c>
      <c r="G20729" s="285" t="s">
        <v>2229</v>
      </c>
      <c r="H20729" s="268" t="s">
        <v>5996</v>
      </c>
      <c r="I20729" s="268" t="s">
        <v>2182</v>
      </c>
      <c r="J20729" s="273">
        <v>-638</v>
      </c>
      <c r="K20729" s="83" t="str">
        <f>IFERROR(IFERROR(VLOOKUP(I20729,'DE-PARA'!B:D,3,0),VLOOKUP(I20729,'DE-PARA'!C:D,2,0)),"NÃO ENCONTRADO")</f>
        <v>Materiais</v>
      </c>
      <c r="L20729" s="50" t="str">
        <f>VLOOKUP(K20729,'Base -Receita-Despesa'!$B:$AS,1,FALSE)</f>
        <v>Materiais</v>
      </c>
    </row>
    <row r="20730" spans="1:12" x14ac:dyDescent="0.3">
      <c r="A20730" s="82" t="str">
        <f t="shared" si="648"/>
        <v>2020</v>
      </c>
      <c r="B20730" s="263" t="s">
        <v>2228</v>
      </c>
      <c r="C20730" s="264" t="s">
        <v>138</v>
      </c>
      <c r="D20730" s="74" t="str">
        <f t="shared" si="647"/>
        <v>nov/2020</v>
      </c>
      <c r="E20730" s="334">
        <v>44162</v>
      </c>
      <c r="F20730" s="285" t="s">
        <v>1261</v>
      </c>
      <c r="G20730" s="285" t="s">
        <v>2229</v>
      </c>
      <c r="H20730" s="268" t="s">
        <v>879</v>
      </c>
      <c r="I20730" s="268" t="s">
        <v>135</v>
      </c>
      <c r="J20730" s="273">
        <v>-10</v>
      </c>
      <c r="K20730" s="83" t="str">
        <f>IFERROR(IFERROR(VLOOKUP(I20730,'DE-PARA'!B:D,3,0),VLOOKUP(I20730,'DE-PARA'!C:D,2,0)),"NÃO ENCONTRADO")</f>
        <v>Outras Saídas</v>
      </c>
      <c r="L20730" s="50" t="str">
        <f>VLOOKUP(K20730,'Base -Receita-Despesa'!$B:$AS,1,FALSE)</f>
        <v>Outras Saídas</v>
      </c>
    </row>
    <row r="20731" spans="1:12" x14ac:dyDescent="0.3">
      <c r="A20731" s="82" t="str">
        <f t="shared" si="648"/>
        <v>2020</v>
      </c>
      <c r="B20731" s="263" t="s">
        <v>2228</v>
      </c>
      <c r="C20731" s="264" t="s">
        <v>138</v>
      </c>
      <c r="D20731" s="74" t="str">
        <f t="shared" si="647"/>
        <v>nov/2020</v>
      </c>
      <c r="E20731" s="334">
        <v>44162</v>
      </c>
      <c r="F20731" s="285" t="s">
        <v>1261</v>
      </c>
      <c r="G20731" s="285" t="s">
        <v>2229</v>
      </c>
      <c r="H20731" s="268" t="s">
        <v>879</v>
      </c>
      <c r="I20731" s="268" t="s">
        <v>135</v>
      </c>
      <c r="J20731" s="273">
        <v>-10</v>
      </c>
      <c r="K20731" s="83" t="str">
        <f>IFERROR(IFERROR(VLOOKUP(I20731,'DE-PARA'!B:D,3,0),VLOOKUP(I20731,'DE-PARA'!C:D,2,0)),"NÃO ENCONTRADO")</f>
        <v>Outras Saídas</v>
      </c>
      <c r="L20731" s="50" t="str">
        <f>VLOOKUP(K20731,'Base -Receita-Despesa'!$B:$AS,1,FALSE)</f>
        <v>Outras Saídas</v>
      </c>
    </row>
    <row r="20732" spans="1:12" x14ac:dyDescent="0.3">
      <c r="A20732" s="82" t="str">
        <f t="shared" si="648"/>
        <v>2020</v>
      </c>
      <c r="B20732" s="263" t="s">
        <v>2228</v>
      </c>
      <c r="C20732" s="264" t="s">
        <v>138</v>
      </c>
      <c r="D20732" s="74" t="str">
        <f t="shared" si="647"/>
        <v>nov/2020</v>
      </c>
      <c r="E20732" s="334">
        <v>44162</v>
      </c>
      <c r="F20732" s="285" t="s">
        <v>1261</v>
      </c>
      <c r="G20732" s="285" t="s">
        <v>2229</v>
      </c>
      <c r="H20732" s="268" t="s">
        <v>262</v>
      </c>
      <c r="I20732" s="268" t="s">
        <v>135</v>
      </c>
      <c r="J20732" s="273">
        <v>-13.53</v>
      </c>
      <c r="K20732" s="83" t="str">
        <f>IFERROR(IFERROR(VLOOKUP(I20732,'DE-PARA'!B:D,3,0),VLOOKUP(I20732,'DE-PARA'!C:D,2,0)),"NÃO ENCONTRADO")</f>
        <v>Outras Saídas</v>
      </c>
      <c r="L20732" s="50" t="str">
        <f>VLOOKUP(K20732,'Base -Receita-Despesa'!$B:$AS,1,FALSE)</f>
        <v>Outras Saídas</v>
      </c>
    </row>
    <row r="20733" spans="1:12" x14ac:dyDescent="0.3">
      <c r="A20733" s="82" t="str">
        <f t="shared" si="648"/>
        <v>2020</v>
      </c>
      <c r="B20733" s="263" t="s">
        <v>2228</v>
      </c>
      <c r="C20733" s="264" t="s">
        <v>138</v>
      </c>
      <c r="D20733" s="74" t="str">
        <f t="shared" si="647"/>
        <v>nov/2020</v>
      </c>
      <c r="E20733" s="334">
        <v>44165</v>
      </c>
      <c r="F20733" s="285" t="s">
        <v>1267</v>
      </c>
      <c r="G20733" s="285" t="s">
        <v>2229</v>
      </c>
      <c r="H20733" s="268" t="s">
        <v>6109</v>
      </c>
      <c r="I20733" s="268" t="s">
        <v>160</v>
      </c>
      <c r="J20733" s="273">
        <v>194.6</v>
      </c>
      <c r="K20733" s="83" t="str">
        <f>IFERROR(IFERROR(VLOOKUP(I20733,'DE-PARA'!B:D,3,0),VLOOKUP(I20733,'DE-PARA'!C:D,2,0)),"NÃO ENCONTRADO")</f>
        <v>Outras Saídas</v>
      </c>
      <c r="L20733" s="50" t="str">
        <f>VLOOKUP(K20733,'Base -Receita-Despesa'!$B:$AS,1,FALSE)</f>
        <v>Outras Saídas</v>
      </c>
    </row>
    <row r="20734" spans="1:12" x14ac:dyDescent="0.3">
      <c r="A20734" s="82" t="str">
        <f t="shared" si="648"/>
        <v>2020</v>
      </c>
      <c r="B20734" s="263" t="s">
        <v>2228</v>
      </c>
      <c r="C20734" s="264" t="s">
        <v>138</v>
      </c>
      <c r="D20734" s="74" t="str">
        <f t="shared" si="647"/>
        <v>nov/2020</v>
      </c>
      <c r="E20734" s="334">
        <v>44165</v>
      </c>
      <c r="F20734" s="285">
        <v>452</v>
      </c>
      <c r="G20734" s="285" t="s">
        <v>2229</v>
      </c>
      <c r="H20734" s="268" t="s">
        <v>5749</v>
      </c>
      <c r="I20734" s="268" t="s">
        <v>145</v>
      </c>
      <c r="J20734" s="278">
        <v>-5631</v>
      </c>
      <c r="K20734" s="83" t="str">
        <f>IFERROR(IFERROR(VLOOKUP(I20734,'DE-PARA'!B:D,3,0),VLOOKUP(I20734,'DE-PARA'!C:D,2,0)),"NÃO ENCONTRADO")</f>
        <v>Serviços</v>
      </c>
      <c r="L20734" s="50" t="str">
        <f>VLOOKUP(K20734,'Base -Receita-Despesa'!$B:$AS,1,FALSE)</f>
        <v>Serviços</v>
      </c>
    </row>
    <row r="20735" spans="1:12" x14ac:dyDescent="0.3">
      <c r="A20735" s="82" t="str">
        <f t="shared" si="648"/>
        <v>2020</v>
      </c>
      <c r="B20735" s="263" t="s">
        <v>2228</v>
      </c>
      <c r="C20735" s="264" t="s">
        <v>138</v>
      </c>
      <c r="D20735" s="74" t="str">
        <f t="shared" si="647"/>
        <v>nov/2020</v>
      </c>
      <c r="E20735" s="334">
        <v>44165</v>
      </c>
      <c r="F20735" s="285">
        <v>8363</v>
      </c>
      <c r="G20735" s="285" t="s">
        <v>2229</v>
      </c>
      <c r="H20735" s="268" t="s">
        <v>5931</v>
      </c>
      <c r="I20735" s="268" t="s">
        <v>2207</v>
      </c>
      <c r="J20735" s="278">
        <v>-3500</v>
      </c>
      <c r="K20735" s="83" t="str">
        <f>IFERROR(IFERROR(VLOOKUP(I20735,'DE-PARA'!B:D,3,0),VLOOKUP(I20735,'DE-PARA'!C:D,2,0)),"NÃO ENCONTRADO")</f>
        <v>Serviços</v>
      </c>
      <c r="L20735" s="50" t="str">
        <f>VLOOKUP(K20735,'Base -Receita-Despesa'!$B:$AS,1,FALSE)</f>
        <v>Serviços</v>
      </c>
    </row>
    <row r="20736" spans="1:12" x14ac:dyDescent="0.3">
      <c r="A20736" s="82" t="str">
        <f t="shared" si="648"/>
        <v>2020</v>
      </c>
      <c r="B20736" s="263" t="s">
        <v>2228</v>
      </c>
      <c r="C20736" s="264" t="s">
        <v>138</v>
      </c>
      <c r="D20736" s="74" t="str">
        <f t="shared" si="647"/>
        <v>nov/2020</v>
      </c>
      <c r="E20736" s="334">
        <v>44165</v>
      </c>
      <c r="F20736" s="285">
        <v>957</v>
      </c>
      <c r="G20736" s="285" t="s">
        <v>2229</v>
      </c>
      <c r="H20736" s="268" t="s">
        <v>5165</v>
      </c>
      <c r="I20736" s="268" t="s">
        <v>200</v>
      </c>
      <c r="J20736" s="278">
        <v>-3507.84</v>
      </c>
      <c r="K20736" s="83" t="str">
        <f>IFERROR(IFERROR(VLOOKUP(I20736,'DE-PARA'!B:D,3,0),VLOOKUP(I20736,'DE-PARA'!C:D,2,0)),"NÃO ENCONTRADO")</f>
        <v>Serviços</v>
      </c>
      <c r="L20736" s="50" t="str">
        <f>VLOOKUP(K20736,'Base -Receita-Despesa'!$B:$AS,1,FALSE)</f>
        <v>Serviços</v>
      </c>
    </row>
    <row r="20737" spans="1:12" x14ac:dyDescent="0.3">
      <c r="A20737" s="82" t="str">
        <f t="shared" si="648"/>
        <v>2020</v>
      </c>
      <c r="B20737" s="263" t="s">
        <v>2228</v>
      </c>
      <c r="C20737" s="264" t="s">
        <v>138</v>
      </c>
      <c r="D20737" s="74" t="str">
        <f t="shared" si="647"/>
        <v>nov/2020</v>
      </c>
      <c r="E20737" s="334">
        <v>44165</v>
      </c>
      <c r="F20737" s="285">
        <v>2596</v>
      </c>
      <c r="G20737" s="285" t="s">
        <v>2229</v>
      </c>
      <c r="H20737" s="268" t="s">
        <v>5456</v>
      </c>
      <c r="I20737" s="268" t="s">
        <v>200</v>
      </c>
      <c r="J20737" s="278">
        <v>-10233.5</v>
      </c>
      <c r="K20737" s="83" t="str">
        <f>IFERROR(IFERROR(VLOOKUP(I20737,'DE-PARA'!B:D,3,0),VLOOKUP(I20737,'DE-PARA'!C:D,2,0)),"NÃO ENCONTRADO")</f>
        <v>Serviços</v>
      </c>
      <c r="L20737" s="50" t="str">
        <f>VLOOKUP(K20737,'Base -Receita-Despesa'!$B:$AS,1,FALSE)</f>
        <v>Serviços</v>
      </c>
    </row>
    <row r="20738" spans="1:12" x14ac:dyDescent="0.3">
      <c r="A20738" s="82" t="str">
        <f t="shared" si="648"/>
        <v>2020</v>
      </c>
      <c r="B20738" s="263" t="s">
        <v>2228</v>
      </c>
      <c r="C20738" s="264" t="s">
        <v>138</v>
      </c>
      <c r="D20738" s="74" t="str">
        <f t="shared" si="647"/>
        <v>nov/2020</v>
      </c>
      <c r="E20738" s="334">
        <v>44165</v>
      </c>
      <c r="F20738" s="285">
        <v>2595</v>
      </c>
      <c r="G20738" s="285" t="s">
        <v>2229</v>
      </c>
      <c r="H20738" s="268" t="s">
        <v>5456</v>
      </c>
      <c r="I20738" s="268" t="s">
        <v>200</v>
      </c>
      <c r="J20738" s="278">
        <v>-17300</v>
      </c>
      <c r="K20738" s="83" t="str">
        <f>IFERROR(IFERROR(VLOOKUP(I20738,'DE-PARA'!B:D,3,0),VLOOKUP(I20738,'DE-PARA'!C:D,2,0)),"NÃO ENCONTRADO")</f>
        <v>Serviços</v>
      </c>
      <c r="L20738" s="50" t="str">
        <f>VLOOKUP(K20738,'Base -Receita-Despesa'!$B:$AS,1,FALSE)</f>
        <v>Serviços</v>
      </c>
    </row>
    <row r="20739" spans="1:12" x14ac:dyDescent="0.3">
      <c r="A20739" s="82" t="str">
        <f t="shared" si="648"/>
        <v>2020</v>
      </c>
      <c r="B20739" s="263" t="s">
        <v>2228</v>
      </c>
      <c r="C20739" s="264" t="s">
        <v>138</v>
      </c>
      <c r="D20739" s="74" t="str">
        <f t="shared" si="647"/>
        <v>nov/2020</v>
      </c>
      <c r="E20739" s="334">
        <v>44165</v>
      </c>
      <c r="F20739" s="285">
        <v>958</v>
      </c>
      <c r="G20739" s="285" t="s">
        <v>2229</v>
      </c>
      <c r="H20739" s="268" t="s">
        <v>5165</v>
      </c>
      <c r="I20739" s="268" t="s">
        <v>200</v>
      </c>
      <c r="J20739" s="278">
        <v>-3507.85</v>
      </c>
      <c r="K20739" s="83" t="str">
        <f>IFERROR(IFERROR(VLOOKUP(I20739,'DE-PARA'!B:D,3,0),VLOOKUP(I20739,'DE-PARA'!C:D,2,0)),"NÃO ENCONTRADO")</f>
        <v>Serviços</v>
      </c>
      <c r="L20739" s="50" t="str">
        <f>VLOOKUP(K20739,'Base -Receita-Despesa'!$B:$AS,1,FALSE)</f>
        <v>Serviços</v>
      </c>
    </row>
    <row r="20740" spans="1:12" x14ac:dyDescent="0.3">
      <c r="A20740" s="82" t="str">
        <f t="shared" si="648"/>
        <v>2020</v>
      </c>
      <c r="B20740" s="263" t="s">
        <v>2228</v>
      </c>
      <c r="C20740" s="264" t="s">
        <v>138</v>
      </c>
      <c r="D20740" s="74" t="str">
        <f t="shared" ref="D20740:D20803" si="649">TEXT(E20740,"mmm/aaaa")</f>
        <v>nov/2020</v>
      </c>
      <c r="E20740" s="334">
        <v>44165</v>
      </c>
      <c r="F20740" s="285">
        <v>1672</v>
      </c>
      <c r="G20740" s="285" t="s">
        <v>2229</v>
      </c>
      <c r="H20740" s="268" t="s">
        <v>5265</v>
      </c>
      <c r="I20740" s="268" t="s">
        <v>526</v>
      </c>
      <c r="J20740" s="278">
        <v>-22000</v>
      </c>
      <c r="K20740" s="83" t="str">
        <f>IFERROR(IFERROR(VLOOKUP(I20740,'DE-PARA'!B:D,3,0),VLOOKUP(I20740,'DE-PARA'!C:D,2,0)),"NÃO ENCONTRADO")</f>
        <v>Serviços</v>
      </c>
      <c r="L20740" s="50" t="str">
        <f>VLOOKUP(K20740,'Base -Receita-Despesa'!$B:$AS,1,FALSE)</f>
        <v>Serviços</v>
      </c>
    </row>
    <row r="20741" spans="1:12" x14ac:dyDescent="0.3">
      <c r="A20741" s="82" t="str">
        <f t="shared" si="648"/>
        <v>2020</v>
      </c>
      <c r="B20741" s="263" t="s">
        <v>2228</v>
      </c>
      <c r="C20741" s="264" t="s">
        <v>138</v>
      </c>
      <c r="D20741" s="74" t="str">
        <f t="shared" si="649"/>
        <v>nov/2020</v>
      </c>
      <c r="E20741" s="334">
        <v>44165</v>
      </c>
      <c r="F20741" s="285">
        <v>10229</v>
      </c>
      <c r="G20741" s="285" t="s">
        <v>2229</v>
      </c>
      <c r="H20741" s="268" t="s">
        <v>5739</v>
      </c>
      <c r="I20741" s="268" t="s">
        <v>2190</v>
      </c>
      <c r="J20741" s="273">
        <v>-270</v>
      </c>
      <c r="K20741" s="83" t="str">
        <f>IFERROR(IFERROR(VLOOKUP(I20741,'DE-PARA'!B:D,3,0),VLOOKUP(I20741,'DE-PARA'!C:D,2,0)),"NÃO ENCONTRADO")</f>
        <v>Materiais</v>
      </c>
      <c r="L20741" s="50" t="str">
        <f>VLOOKUP(K20741,'Base -Receita-Despesa'!$B:$AS,1,FALSE)</f>
        <v>Materiais</v>
      </c>
    </row>
    <row r="20742" spans="1:12" x14ac:dyDescent="0.3">
      <c r="A20742" s="82" t="str">
        <f t="shared" si="648"/>
        <v>2020</v>
      </c>
      <c r="B20742" s="263" t="s">
        <v>2228</v>
      </c>
      <c r="C20742" s="264" t="s">
        <v>138</v>
      </c>
      <c r="D20742" s="74" t="str">
        <f t="shared" si="649"/>
        <v>nov/2020</v>
      </c>
      <c r="E20742" s="334">
        <v>44165</v>
      </c>
      <c r="F20742" s="285">
        <v>71675</v>
      </c>
      <c r="G20742" s="285" t="s">
        <v>2229</v>
      </c>
      <c r="H20742" s="268" t="s">
        <v>6039</v>
      </c>
      <c r="I20742" s="268" t="s">
        <v>2181</v>
      </c>
      <c r="J20742" s="273">
        <v>-156.41999999999999</v>
      </c>
      <c r="K20742" s="83" t="str">
        <f>IFERROR(IFERROR(VLOOKUP(I20742,'DE-PARA'!B:D,3,0),VLOOKUP(I20742,'DE-PARA'!C:D,2,0)),"NÃO ENCONTRADO")</f>
        <v>Materiais</v>
      </c>
      <c r="L20742" s="50" t="str">
        <f>VLOOKUP(K20742,'Base -Receita-Despesa'!$B:$AS,1,FALSE)</f>
        <v>Materiais</v>
      </c>
    </row>
    <row r="20743" spans="1:12" x14ac:dyDescent="0.3">
      <c r="A20743" s="82" t="str">
        <f t="shared" si="648"/>
        <v>2020</v>
      </c>
      <c r="B20743" s="263" t="s">
        <v>2228</v>
      </c>
      <c r="C20743" s="264" t="s">
        <v>138</v>
      </c>
      <c r="D20743" s="74" t="str">
        <f t="shared" si="649"/>
        <v>nov/2020</v>
      </c>
      <c r="E20743" s="334">
        <v>44165</v>
      </c>
      <c r="F20743" s="285" t="s">
        <v>1261</v>
      </c>
      <c r="G20743" s="285" t="s">
        <v>2229</v>
      </c>
      <c r="H20743" s="268" t="s">
        <v>879</v>
      </c>
      <c r="I20743" s="268" t="s">
        <v>135</v>
      </c>
      <c r="J20743" s="273">
        <v>-10</v>
      </c>
      <c r="K20743" s="83" t="str">
        <f>IFERROR(IFERROR(VLOOKUP(I20743,'DE-PARA'!B:D,3,0),VLOOKUP(I20743,'DE-PARA'!C:D,2,0)),"NÃO ENCONTRADO")</f>
        <v>Outras Saídas</v>
      </c>
      <c r="L20743" s="50" t="str">
        <f>VLOOKUP(K20743,'Base -Receita-Despesa'!$B:$AS,1,FALSE)</f>
        <v>Outras Saídas</v>
      </c>
    </row>
    <row r="20744" spans="1:12" x14ac:dyDescent="0.3">
      <c r="A20744" s="82" t="str">
        <f t="shared" si="648"/>
        <v>2020</v>
      </c>
      <c r="B20744" s="263" t="s">
        <v>2228</v>
      </c>
      <c r="C20744" s="264" t="s">
        <v>138</v>
      </c>
      <c r="D20744" s="74" t="str">
        <f t="shared" si="649"/>
        <v>nov/2020</v>
      </c>
      <c r="E20744" s="334">
        <v>44165</v>
      </c>
      <c r="F20744" s="285" t="s">
        <v>1261</v>
      </c>
      <c r="G20744" s="285" t="s">
        <v>2229</v>
      </c>
      <c r="H20744" s="268" t="s">
        <v>879</v>
      </c>
      <c r="I20744" s="268" t="s">
        <v>135</v>
      </c>
      <c r="J20744" s="273">
        <v>-10</v>
      </c>
      <c r="K20744" s="83" t="str">
        <f>IFERROR(IFERROR(VLOOKUP(I20744,'DE-PARA'!B:D,3,0),VLOOKUP(I20744,'DE-PARA'!C:D,2,0)),"NÃO ENCONTRADO")</f>
        <v>Outras Saídas</v>
      </c>
      <c r="L20744" s="50" t="str">
        <f>VLOOKUP(K20744,'Base -Receita-Despesa'!$B:$AS,1,FALSE)</f>
        <v>Outras Saídas</v>
      </c>
    </row>
    <row r="20745" spans="1:12" x14ac:dyDescent="0.3">
      <c r="A20745" s="82" t="str">
        <f t="shared" si="648"/>
        <v>2020</v>
      </c>
      <c r="B20745" s="263" t="s">
        <v>2228</v>
      </c>
      <c r="C20745" s="264" t="s">
        <v>138</v>
      </c>
      <c r="D20745" s="74" t="str">
        <f t="shared" si="649"/>
        <v>nov/2020</v>
      </c>
      <c r="E20745" s="334">
        <v>44165</v>
      </c>
      <c r="F20745" s="285" t="s">
        <v>1261</v>
      </c>
      <c r="G20745" s="285" t="s">
        <v>2229</v>
      </c>
      <c r="H20745" s="268" t="s">
        <v>879</v>
      </c>
      <c r="I20745" s="268" t="s">
        <v>135</v>
      </c>
      <c r="J20745" s="273">
        <v>-10</v>
      </c>
      <c r="K20745" s="83" t="str">
        <f>IFERROR(IFERROR(VLOOKUP(I20745,'DE-PARA'!B:D,3,0),VLOOKUP(I20745,'DE-PARA'!C:D,2,0)),"NÃO ENCONTRADO")</f>
        <v>Outras Saídas</v>
      </c>
      <c r="L20745" s="50" t="str">
        <f>VLOOKUP(K20745,'Base -Receita-Despesa'!$B:$AS,1,FALSE)</f>
        <v>Outras Saídas</v>
      </c>
    </row>
    <row r="20746" spans="1:12" x14ac:dyDescent="0.3">
      <c r="A20746" s="82" t="str">
        <f t="shared" si="648"/>
        <v>2020</v>
      </c>
      <c r="B20746" s="263" t="s">
        <v>2228</v>
      </c>
      <c r="C20746" s="264" t="s">
        <v>138</v>
      </c>
      <c r="D20746" s="74" t="str">
        <f t="shared" si="649"/>
        <v>nov/2020</v>
      </c>
      <c r="E20746" s="334">
        <v>44165</v>
      </c>
      <c r="F20746" s="285" t="s">
        <v>1261</v>
      </c>
      <c r="G20746" s="285" t="s">
        <v>2229</v>
      </c>
      <c r="H20746" s="268" t="s">
        <v>879</v>
      </c>
      <c r="I20746" s="268" t="s">
        <v>135</v>
      </c>
      <c r="J20746" s="273">
        <v>-10</v>
      </c>
      <c r="K20746" s="83" t="str">
        <f>IFERROR(IFERROR(VLOOKUP(I20746,'DE-PARA'!B:D,3,0),VLOOKUP(I20746,'DE-PARA'!C:D,2,0)),"NÃO ENCONTRADO")</f>
        <v>Outras Saídas</v>
      </c>
      <c r="L20746" s="50" t="str">
        <f>VLOOKUP(K20746,'Base -Receita-Despesa'!$B:$AS,1,FALSE)</f>
        <v>Outras Saídas</v>
      </c>
    </row>
    <row r="20747" spans="1:12" x14ac:dyDescent="0.3">
      <c r="A20747" s="82" t="str">
        <f t="shared" si="648"/>
        <v>2020</v>
      </c>
      <c r="B20747" s="263" t="s">
        <v>2228</v>
      </c>
      <c r="C20747" s="264" t="s">
        <v>138</v>
      </c>
      <c r="D20747" s="74" t="str">
        <f t="shared" si="649"/>
        <v>nov/2020</v>
      </c>
      <c r="E20747" s="334">
        <v>44165</v>
      </c>
      <c r="F20747" s="285" t="s">
        <v>1261</v>
      </c>
      <c r="G20747" s="285" t="s">
        <v>2229</v>
      </c>
      <c r="H20747" s="268" t="s">
        <v>879</v>
      </c>
      <c r="I20747" s="268" t="s">
        <v>135</v>
      </c>
      <c r="J20747" s="273">
        <v>-10</v>
      </c>
      <c r="K20747" s="83" t="str">
        <f>IFERROR(IFERROR(VLOOKUP(I20747,'DE-PARA'!B:D,3,0),VLOOKUP(I20747,'DE-PARA'!C:D,2,0)),"NÃO ENCONTRADO")</f>
        <v>Outras Saídas</v>
      </c>
      <c r="L20747" s="50" t="str">
        <f>VLOOKUP(K20747,'Base -Receita-Despesa'!$B:$AS,1,FALSE)</f>
        <v>Outras Saídas</v>
      </c>
    </row>
    <row r="20748" spans="1:12" x14ac:dyDescent="0.3">
      <c r="A20748" s="82" t="str">
        <f t="shared" si="648"/>
        <v>2020</v>
      </c>
      <c r="B20748" s="263" t="s">
        <v>2228</v>
      </c>
      <c r="C20748" s="264" t="s">
        <v>138</v>
      </c>
      <c r="D20748" s="74" t="str">
        <f t="shared" si="649"/>
        <v>nov/2020</v>
      </c>
      <c r="E20748" s="334">
        <v>44165</v>
      </c>
      <c r="F20748" s="285" t="s">
        <v>1261</v>
      </c>
      <c r="G20748" s="285" t="s">
        <v>2229</v>
      </c>
      <c r="H20748" s="268" t="s">
        <v>879</v>
      </c>
      <c r="I20748" s="268" t="s">
        <v>135</v>
      </c>
      <c r="J20748" s="273">
        <v>-10</v>
      </c>
      <c r="K20748" s="83" t="str">
        <f>IFERROR(IFERROR(VLOOKUP(I20748,'DE-PARA'!B:D,3,0),VLOOKUP(I20748,'DE-PARA'!C:D,2,0)),"NÃO ENCONTRADO")</f>
        <v>Outras Saídas</v>
      </c>
      <c r="L20748" s="50" t="str">
        <f>VLOOKUP(K20748,'Base -Receita-Despesa'!$B:$AS,1,FALSE)</f>
        <v>Outras Saídas</v>
      </c>
    </row>
    <row r="20749" spans="1:12" x14ac:dyDescent="0.3">
      <c r="A20749" s="82" t="str">
        <f t="shared" si="648"/>
        <v>2020</v>
      </c>
      <c r="B20749" s="263" t="s">
        <v>2228</v>
      </c>
      <c r="C20749" s="264" t="s">
        <v>138</v>
      </c>
      <c r="D20749" s="74" t="str">
        <f t="shared" si="649"/>
        <v>nov/2020</v>
      </c>
      <c r="E20749" s="334">
        <v>44165</v>
      </c>
      <c r="F20749" s="285" t="s">
        <v>5181</v>
      </c>
      <c r="G20749" s="285" t="s">
        <v>2229</v>
      </c>
      <c r="H20749" s="268" t="s">
        <v>6110</v>
      </c>
      <c r="I20749" s="268" t="s">
        <v>2171</v>
      </c>
      <c r="J20749" s="278">
        <v>1231.26</v>
      </c>
      <c r="K20749" s="83" t="str">
        <f>IFERROR(IFERROR(VLOOKUP(I20749,'DE-PARA'!B:D,3,0),VLOOKUP(I20749,'DE-PARA'!C:D,2,0)),"NÃO ENCONTRADO")</f>
        <v>Rendimentos sobre Aplicações Financeiras</v>
      </c>
      <c r="L20749" s="50" t="str">
        <f>VLOOKUP(K20749,'Base -Receita-Despesa'!$B:$AS,1,FALSE)</f>
        <v>Rendimentos sobre Aplicações Financeiras</v>
      </c>
    </row>
    <row r="20750" spans="1:12" x14ac:dyDescent="0.3">
      <c r="A20750" s="82" t="str">
        <f t="shared" si="648"/>
        <v>2020</v>
      </c>
      <c r="B20750" s="263" t="s">
        <v>2240</v>
      </c>
      <c r="C20750" s="264" t="s">
        <v>138</v>
      </c>
      <c r="D20750" s="74" t="str">
        <f t="shared" si="649"/>
        <v>nov/2020</v>
      </c>
      <c r="E20750" s="334">
        <v>44165</v>
      </c>
      <c r="F20750" s="285" t="s">
        <v>5181</v>
      </c>
      <c r="G20750" s="285" t="s">
        <v>2229</v>
      </c>
      <c r="H20750" s="268" t="s">
        <v>6110</v>
      </c>
      <c r="I20750" s="268" t="s">
        <v>2171</v>
      </c>
      <c r="J20750" s="278">
        <v>3776.17</v>
      </c>
      <c r="K20750" s="83" t="str">
        <f>IFERROR(IFERROR(VLOOKUP(I20750,'DE-PARA'!B:D,3,0),VLOOKUP(I20750,'DE-PARA'!C:D,2,0)),"NÃO ENCONTRADO")</f>
        <v>Rendimentos sobre Aplicações Financeiras</v>
      </c>
      <c r="L20750" s="50" t="str">
        <f>VLOOKUP(K20750,'Base -Receita-Despesa'!$B:$AS,1,FALSE)</f>
        <v>Rendimentos sobre Aplicações Financeiras</v>
      </c>
    </row>
    <row r="20751" spans="1:12" x14ac:dyDescent="0.3">
      <c r="A20751" s="82" t="str">
        <f t="shared" si="648"/>
        <v>2020</v>
      </c>
      <c r="B20751" s="263" t="s">
        <v>2228</v>
      </c>
      <c r="C20751" s="264" t="s">
        <v>138</v>
      </c>
      <c r="D20751" s="74" t="str">
        <f t="shared" si="649"/>
        <v>dez/2020</v>
      </c>
      <c r="E20751" s="334">
        <v>44166</v>
      </c>
      <c r="F20751" s="285">
        <v>1420</v>
      </c>
      <c r="G20751" s="285" t="s">
        <v>2229</v>
      </c>
      <c r="H20751" s="268" t="s">
        <v>5716</v>
      </c>
      <c r="I20751" s="268" t="s">
        <v>157</v>
      </c>
      <c r="J20751" s="273">
        <v>-654.15</v>
      </c>
      <c r="K20751" s="83" t="str">
        <f>IFERROR(IFERROR(VLOOKUP(I20751,'DE-PARA'!B:D,3,0),VLOOKUP(I20751,'DE-PARA'!C:D,2,0)),"NÃO ENCONTRADO")</f>
        <v>Materiais</v>
      </c>
      <c r="L20751" s="50" t="str">
        <f>VLOOKUP(K20751,'Base -Receita-Despesa'!$B:$AS,1,FALSE)</f>
        <v>Materiais</v>
      </c>
    </row>
    <row r="20752" spans="1:12" x14ac:dyDescent="0.3">
      <c r="A20752" s="82" t="str">
        <f t="shared" si="648"/>
        <v>2020</v>
      </c>
      <c r="B20752" s="263" t="s">
        <v>2228</v>
      </c>
      <c r="C20752" s="264" t="s">
        <v>138</v>
      </c>
      <c r="D20752" s="74" t="str">
        <f t="shared" si="649"/>
        <v>dez/2020</v>
      </c>
      <c r="E20752" s="334">
        <v>44166</v>
      </c>
      <c r="F20752" s="285">
        <v>1418</v>
      </c>
      <c r="G20752" s="285" t="s">
        <v>2229</v>
      </c>
      <c r="H20752" s="268" t="s">
        <v>5716</v>
      </c>
      <c r="I20752" s="268" t="s">
        <v>157</v>
      </c>
      <c r="J20752" s="273">
        <v>-136.91999999999999</v>
      </c>
      <c r="K20752" s="83" t="str">
        <f>IFERROR(IFERROR(VLOOKUP(I20752,'DE-PARA'!B:D,3,0),VLOOKUP(I20752,'DE-PARA'!C:D,2,0)),"NÃO ENCONTRADO")</f>
        <v>Materiais</v>
      </c>
      <c r="L20752" s="50" t="str">
        <f>VLOOKUP(K20752,'Base -Receita-Despesa'!$B:$AS,1,FALSE)</f>
        <v>Materiais</v>
      </c>
    </row>
    <row r="20753" spans="1:12" x14ac:dyDescent="0.3">
      <c r="A20753" s="82" t="str">
        <f t="shared" si="648"/>
        <v>2020</v>
      </c>
      <c r="B20753" s="263" t="s">
        <v>2228</v>
      </c>
      <c r="C20753" s="264" t="s">
        <v>138</v>
      </c>
      <c r="D20753" s="74" t="str">
        <f t="shared" si="649"/>
        <v>dez/2020</v>
      </c>
      <c r="E20753" s="334">
        <v>44166</v>
      </c>
      <c r="F20753" s="285">
        <v>1421</v>
      </c>
      <c r="G20753" s="285" t="s">
        <v>2229</v>
      </c>
      <c r="H20753" s="268" t="s">
        <v>5716</v>
      </c>
      <c r="I20753" s="268" t="s">
        <v>157</v>
      </c>
      <c r="J20753" s="278">
        <v>-4857.68</v>
      </c>
      <c r="K20753" s="83" t="str">
        <f>IFERROR(IFERROR(VLOOKUP(I20753,'DE-PARA'!B:D,3,0),VLOOKUP(I20753,'DE-PARA'!C:D,2,0)),"NÃO ENCONTRADO")</f>
        <v>Materiais</v>
      </c>
      <c r="L20753" s="50" t="str">
        <f>VLOOKUP(K20753,'Base -Receita-Despesa'!$B:$AS,1,FALSE)</f>
        <v>Materiais</v>
      </c>
    </row>
    <row r="20754" spans="1:12" x14ac:dyDescent="0.3">
      <c r="A20754" s="82" t="str">
        <f t="shared" si="648"/>
        <v>2020</v>
      </c>
      <c r="B20754" s="263" t="s">
        <v>2228</v>
      </c>
      <c r="C20754" s="264" t="s">
        <v>138</v>
      </c>
      <c r="D20754" s="74" t="str">
        <f t="shared" si="649"/>
        <v>dez/2020</v>
      </c>
      <c r="E20754" s="334">
        <v>44166</v>
      </c>
      <c r="F20754" s="285">
        <v>1419</v>
      </c>
      <c r="G20754" s="285" t="s">
        <v>2229</v>
      </c>
      <c r="H20754" s="268" t="s">
        <v>5716</v>
      </c>
      <c r="I20754" s="268" t="s">
        <v>157</v>
      </c>
      <c r="J20754" s="278">
        <v>-3283.3</v>
      </c>
      <c r="K20754" s="83" t="str">
        <f>IFERROR(IFERROR(VLOOKUP(I20754,'DE-PARA'!B:D,3,0),VLOOKUP(I20754,'DE-PARA'!C:D,2,0)),"NÃO ENCONTRADO")</f>
        <v>Materiais</v>
      </c>
      <c r="L20754" s="50" t="str">
        <f>VLOOKUP(K20754,'Base -Receita-Despesa'!$B:$AS,1,FALSE)</f>
        <v>Materiais</v>
      </c>
    </row>
    <row r="20755" spans="1:12" x14ac:dyDescent="0.3">
      <c r="A20755" s="82" t="str">
        <f t="shared" si="648"/>
        <v>2020</v>
      </c>
      <c r="B20755" s="263" t="s">
        <v>2228</v>
      </c>
      <c r="C20755" s="264" t="s">
        <v>138</v>
      </c>
      <c r="D20755" s="74" t="str">
        <f t="shared" si="649"/>
        <v>dez/2020</v>
      </c>
      <c r="E20755" s="334">
        <v>44166</v>
      </c>
      <c r="F20755" s="285">
        <v>24493</v>
      </c>
      <c r="G20755" s="285" t="s">
        <v>2229</v>
      </c>
      <c r="H20755" s="268" t="s">
        <v>2846</v>
      </c>
      <c r="I20755" s="268" t="s">
        <v>2189</v>
      </c>
      <c r="J20755" s="273">
        <v>-245.3</v>
      </c>
      <c r="K20755" s="83" t="str">
        <f>IFERROR(IFERROR(VLOOKUP(I20755,'DE-PARA'!B:D,3,0),VLOOKUP(I20755,'DE-PARA'!C:D,2,0)),"NÃO ENCONTRADO")</f>
        <v>Materiais</v>
      </c>
      <c r="L20755" s="50" t="str">
        <f>VLOOKUP(K20755,'Base -Receita-Despesa'!$B:$AS,1,FALSE)</f>
        <v>Materiais</v>
      </c>
    </row>
    <row r="20756" spans="1:12" x14ac:dyDescent="0.3">
      <c r="A20756" s="82" t="str">
        <f t="shared" si="648"/>
        <v>2020</v>
      </c>
      <c r="B20756" s="263" t="s">
        <v>2228</v>
      </c>
      <c r="C20756" s="264" t="s">
        <v>138</v>
      </c>
      <c r="D20756" s="74" t="str">
        <f t="shared" si="649"/>
        <v>dez/2020</v>
      </c>
      <c r="E20756" s="334">
        <v>44166</v>
      </c>
      <c r="F20756" s="285" t="s">
        <v>2326</v>
      </c>
      <c r="G20756" s="285" t="s">
        <v>2229</v>
      </c>
      <c r="H20756" s="268" t="s">
        <v>6111</v>
      </c>
      <c r="I20756" s="268" t="s">
        <v>2209</v>
      </c>
      <c r="J20756" s="273">
        <v>-200</v>
      </c>
      <c r="K20756" s="83" t="str">
        <f>IFERROR(IFERROR(VLOOKUP(I20756,'DE-PARA'!B:D,3,0),VLOOKUP(I20756,'DE-PARA'!C:D,2,0)),"NÃO ENCONTRADO")</f>
        <v>Despesas com Viagens</v>
      </c>
      <c r="L20756" s="50" t="str">
        <f>VLOOKUP(K20756,'Base -Receita-Despesa'!$B:$AS,1,FALSE)</f>
        <v>Despesas com Viagens</v>
      </c>
    </row>
    <row r="20757" spans="1:12" x14ac:dyDescent="0.3">
      <c r="A20757" s="82" t="str">
        <f t="shared" si="648"/>
        <v>2020</v>
      </c>
      <c r="B20757" s="263" t="s">
        <v>2228</v>
      </c>
      <c r="C20757" s="264" t="s">
        <v>138</v>
      </c>
      <c r="D20757" s="74" t="str">
        <f t="shared" si="649"/>
        <v>dez/2020</v>
      </c>
      <c r="E20757" s="334">
        <v>44166</v>
      </c>
      <c r="F20757" s="285" t="s">
        <v>2326</v>
      </c>
      <c r="G20757" s="285" t="s">
        <v>2229</v>
      </c>
      <c r="H20757" s="268" t="s">
        <v>6112</v>
      </c>
      <c r="I20757" s="268" t="s">
        <v>2209</v>
      </c>
      <c r="J20757" s="273">
        <v>-200</v>
      </c>
      <c r="K20757" s="83" t="str">
        <f>IFERROR(IFERROR(VLOOKUP(I20757,'DE-PARA'!B:D,3,0),VLOOKUP(I20757,'DE-PARA'!C:D,2,0)),"NÃO ENCONTRADO")</f>
        <v>Despesas com Viagens</v>
      </c>
      <c r="L20757" s="50" t="str">
        <f>VLOOKUP(K20757,'Base -Receita-Despesa'!$B:$AS,1,FALSE)</f>
        <v>Despesas com Viagens</v>
      </c>
    </row>
    <row r="20758" spans="1:12" x14ac:dyDescent="0.3">
      <c r="A20758" s="82" t="str">
        <f t="shared" si="648"/>
        <v>2020</v>
      </c>
      <c r="B20758" s="263" t="s">
        <v>2228</v>
      </c>
      <c r="C20758" s="264" t="s">
        <v>138</v>
      </c>
      <c r="D20758" s="74" t="str">
        <f t="shared" si="649"/>
        <v>dez/2020</v>
      </c>
      <c r="E20758" s="334">
        <v>44166</v>
      </c>
      <c r="F20758" s="285" t="s">
        <v>2326</v>
      </c>
      <c r="G20758" s="285" t="s">
        <v>2229</v>
      </c>
      <c r="H20758" s="268" t="s">
        <v>6113</v>
      </c>
      <c r="I20758" s="268" t="s">
        <v>2209</v>
      </c>
      <c r="J20758" s="273">
        <v>-200</v>
      </c>
      <c r="K20758" s="83" t="str">
        <f>IFERROR(IFERROR(VLOOKUP(I20758,'DE-PARA'!B:D,3,0),VLOOKUP(I20758,'DE-PARA'!C:D,2,0)),"NÃO ENCONTRADO")</f>
        <v>Despesas com Viagens</v>
      </c>
      <c r="L20758" s="50" t="str">
        <f>VLOOKUP(K20758,'Base -Receita-Despesa'!$B:$AS,1,FALSE)</f>
        <v>Despesas com Viagens</v>
      </c>
    </row>
    <row r="20759" spans="1:12" x14ac:dyDescent="0.3">
      <c r="A20759" s="82" t="str">
        <f t="shared" si="648"/>
        <v>2020</v>
      </c>
      <c r="B20759" s="263" t="s">
        <v>2228</v>
      </c>
      <c r="C20759" s="264" t="s">
        <v>138</v>
      </c>
      <c r="D20759" s="74" t="str">
        <f t="shared" si="649"/>
        <v>dez/2020</v>
      </c>
      <c r="E20759" s="334">
        <v>44166</v>
      </c>
      <c r="F20759" s="285">
        <v>103</v>
      </c>
      <c r="G20759" s="285" t="s">
        <v>2229</v>
      </c>
      <c r="H20759" s="268" t="s">
        <v>5115</v>
      </c>
      <c r="I20759" s="268" t="s">
        <v>118</v>
      </c>
      <c r="J20759" s="278">
        <v>-116277.44</v>
      </c>
      <c r="K20759" s="83" t="str">
        <f>IFERROR(IFERROR(VLOOKUP(I20759,'DE-PARA'!B:D,3,0),VLOOKUP(I20759,'DE-PARA'!C:D,2,0)),"NÃO ENCONTRADO")</f>
        <v>Serviços</v>
      </c>
      <c r="L20759" s="50" t="str">
        <f>VLOOKUP(K20759,'Base -Receita-Despesa'!$B:$AS,1,FALSE)</f>
        <v>Serviços</v>
      </c>
    </row>
    <row r="20760" spans="1:12" x14ac:dyDescent="0.3">
      <c r="A20760" s="82" t="str">
        <f t="shared" si="648"/>
        <v>2020</v>
      </c>
      <c r="B20760" s="263" t="s">
        <v>2228</v>
      </c>
      <c r="C20760" s="264" t="s">
        <v>138</v>
      </c>
      <c r="D20760" s="74" t="str">
        <f t="shared" si="649"/>
        <v>dez/2020</v>
      </c>
      <c r="E20760" s="334">
        <v>44166</v>
      </c>
      <c r="F20760" s="285" t="s">
        <v>2326</v>
      </c>
      <c r="G20760" s="285" t="s">
        <v>2229</v>
      </c>
      <c r="H20760" s="268" t="s">
        <v>5223</v>
      </c>
      <c r="I20760" s="268" t="s">
        <v>2209</v>
      </c>
      <c r="J20760" s="273">
        <v>-200</v>
      </c>
      <c r="K20760" s="83" t="str">
        <f>IFERROR(IFERROR(VLOOKUP(I20760,'DE-PARA'!B:D,3,0),VLOOKUP(I20760,'DE-PARA'!C:D,2,0)),"NÃO ENCONTRADO")</f>
        <v>Despesas com Viagens</v>
      </c>
      <c r="L20760" s="50" t="str">
        <f>VLOOKUP(K20760,'Base -Receita-Despesa'!$B:$AS,1,FALSE)</f>
        <v>Despesas com Viagens</v>
      </c>
    </row>
    <row r="20761" spans="1:12" x14ac:dyDescent="0.3">
      <c r="A20761" s="82" t="str">
        <f t="shared" si="648"/>
        <v>2020</v>
      </c>
      <c r="B20761" s="263" t="s">
        <v>2228</v>
      </c>
      <c r="C20761" s="264" t="s">
        <v>138</v>
      </c>
      <c r="D20761" s="74" t="str">
        <f t="shared" si="649"/>
        <v>dez/2020</v>
      </c>
      <c r="E20761" s="334">
        <v>44166</v>
      </c>
      <c r="F20761" s="285">
        <v>267</v>
      </c>
      <c r="G20761" s="285" t="s">
        <v>2229</v>
      </c>
      <c r="H20761" s="268" t="s">
        <v>6114</v>
      </c>
      <c r="I20761" s="268" t="s">
        <v>2181</v>
      </c>
      <c r="J20761" s="278">
        <v>-1270.7</v>
      </c>
      <c r="K20761" s="83" t="str">
        <f>IFERROR(IFERROR(VLOOKUP(I20761,'DE-PARA'!B:D,3,0),VLOOKUP(I20761,'DE-PARA'!C:D,2,0)),"NÃO ENCONTRADO")</f>
        <v>Materiais</v>
      </c>
      <c r="L20761" s="50" t="str">
        <f>VLOOKUP(K20761,'Base -Receita-Despesa'!$B:$AS,1,FALSE)</f>
        <v>Materiais</v>
      </c>
    </row>
    <row r="20762" spans="1:12" x14ac:dyDescent="0.3">
      <c r="A20762" s="82" t="str">
        <f t="shared" si="648"/>
        <v>2020</v>
      </c>
      <c r="B20762" s="263" t="s">
        <v>2228</v>
      </c>
      <c r="C20762" s="264" t="s">
        <v>138</v>
      </c>
      <c r="D20762" s="74" t="str">
        <f t="shared" si="649"/>
        <v>dez/2020</v>
      </c>
      <c r="E20762" s="334">
        <v>44166</v>
      </c>
      <c r="F20762" s="285">
        <v>469</v>
      </c>
      <c r="G20762" s="285" t="s">
        <v>2229</v>
      </c>
      <c r="H20762" s="268" t="s">
        <v>5765</v>
      </c>
      <c r="I20762" s="268" t="s">
        <v>120</v>
      </c>
      <c r="J20762" s="278">
        <v>-1458</v>
      </c>
      <c r="K20762" s="83" t="str">
        <f>IFERROR(IFERROR(VLOOKUP(I20762,'DE-PARA'!B:D,3,0),VLOOKUP(I20762,'DE-PARA'!C:D,2,0)),"NÃO ENCONTRADO")</f>
        <v>Serviços</v>
      </c>
      <c r="L20762" s="50" t="str">
        <f>VLOOKUP(K20762,'Base -Receita-Despesa'!$B:$AS,1,FALSE)</f>
        <v>Serviços</v>
      </c>
    </row>
    <row r="20763" spans="1:12" x14ac:dyDescent="0.3">
      <c r="A20763" s="82" t="str">
        <f t="shared" si="648"/>
        <v>2020</v>
      </c>
      <c r="B20763" s="263" t="s">
        <v>2228</v>
      </c>
      <c r="C20763" s="264" t="s">
        <v>138</v>
      </c>
      <c r="D20763" s="74" t="str">
        <f t="shared" si="649"/>
        <v>dez/2020</v>
      </c>
      <c r="E20763" s="334">
        <v>44166</v>
      </c>
      <c r="F20763" s="285" t="s">
        <v>1267</v>
      </c>
      <c r="G20763" s="285" t="s">
        <v>2229</v>
      </c>
      <c r="H20763" s="268" t="s">
        <v>6115</v>
      </c>
      <c r="I20763" s="268" t="s">
        <v>160</v>
      </c>
      <c r="J20763" s="278">
        <v>-3000</v>
      </c>
      <c r="K20763" s="83" t="str">
        <f>IFERROR(IFERROR(VLOOKUP(I20763,'DE-PARA'!B:D,3,0),VLOOKUP(I20763,'DE-PARA'!C:D,2,0)),"NÃO ENCONTRADO")</f>
        <v>Outras Saídas</v>
      </c>
      <c r="L20763" s="50" t="str">
        <f>VLOOKUP(K20763,'Base -Receita-Despesa'!$B:$AS,1,FALSE)</f>
        <v>Outras Saídas</v>
      </c>
    </row>
    <row r="20764" spans="1:12" x14ac:dyDescent="0.3">
      <c r="A20764" s="82" t="str">
        <f t="shared" si="648"/>
        <v>2020</v>
      </c>
      <c r="B20764" s="263" t="s">
        <v>2240</v>
      </c>
      <c r="C20764" s="264" t="s">
        <v>138</v>
      </c>
      <c r="D20764" s="74" t="str">
        <f t="shared" si="649"/>
        <v>dez/2020</v>
      </c>
      <c r="E20764" s="334">
        <v>44167</v>
      </c>
      <c r="F20764" s="285" t="s">
        <v>161</v>
      </c>
      <c r="G20764" s="285" t="s">
        <v>2229</v>
      </c>
      <c r="H20764" s="268" t="s">
        <v>161</v>
      </c>
      <c r="I20764" s="268" t="s">
        <v>2168</v>
      </c>
      <c r="J20764" s="278">
        <v>21972.41</v>
      </c>
      <c r="K20764" s="83" t="str">
        <f>IFERROR(IFERROR(VLOOKUP(I20764,'DE-PARA'!B:D,3,0),VLOOKUP(I20764,'DE-PARA'!C:D,2,0)),"NÃO ENCONTRADO")</f>
        <v>Repasses Contrato de Gestão</v>
      </c>
      <c r="L20764" s="50" t="str">
        <f>VLOOKUP(K20764,'Base -Receita-Despesa'!$B:$AS,1,FALSE)</f>
        <v>Repasses Contrato de Gestão</v>
      </c>
    </row>
    <row r="20765" spans="1:12" x14ac:dyDescent="0.3">
      <c r="A20765" s="82" t="str">
        <f t="shared" si="648"/>
        <v>2020</v>
      </c>
      <c r="B20765" s="263" t="s">
        <v>2240</v>
      </c>
      <c r="C20765" s="264" t="s">
        <v>138</v>
      </c>
      <c r="D20765" s="74" t="str">
        <f t="shared" si="649"/>
        <v>dez/2020</v>
      </c>
      <c r="E20765" s="334">
        <v>44167</v>
      </c>
      <c r="F20765" s="285" t="s">
        <v>161</v>
      </c>
      <c r="G20765" s="285" t="s">
        <v>2229</v>
      </c>
      <c r="H20765" s="268" t="s">
        <v>161</v>
      </c>
      <c r="I20765" s="268" t="s">
        <v>2168</v>
      </c>
      <c r="J20765" s="278">
        <v>291422.06</v>
      </c>
      <c r="K20765" s="83" t="str">
        <f>IFERROR(IFERROR(VLOOKUP(I20765,'DE-PARA'!B:D,3,0),VLOOKUP(I20765,'DE-PARA'!C:D,2,0)),"NÃO ENCONTRADO")</f>
        <v>Repasses Contrato de Gestão</v>
      </c>
      <c r="L20765" s="50" t="str">
        <f>VLOOKUP(K20765,'Base -Receita-Despesa'!$B:$AS,1,FALSE)</f>
        <v>Repasses Contrato de Gestão</v>
      </c>
    </row>
    <row r="20766" spans="1:12" x14ac:dyDescent="0.3">
      <c r="A20766" s="82" t="str">
        <f t="shared" si="648"/>
        <v>2020</v>
      </c>
      <c r="B20766" s="263" t="s">
        <v>2228</v>
      </c>
      <c r="C20766" s="264" t="s">
        <v>138</v>
      </c>
      <c r="D20766" s="74" t="str">
        <f t="shared" si="649"/>
        <v>dez/2020</v>
      </c>
      <c r="E20766" s="334">
        <v>44167</v>
      </c>
      <c r="F20766" s="285" t="s">
        <v>6116</v>
      </c>
      <c r="G20766" s="285" t="s">
        <v>2229</v>
      </c>
      <c r="H20766" s="268" t="s">
        <v>2586</v>
      </c>
      <c r="I20766" s="268" t="s">
        <v>540</v>
      </c>
      <c r="J20766" s="273">
        <v>-201.25</v>
      </c>
      <c r="K20766" s="83" t="str">
        <f>IFERROR(IFERROR(VLOOKUP(I20766,'DE-PARA'!B:D,3,0),VLOOKUP(I20766,'DE-PARA'!C:D,2,0)),"NÃO ENCONTRADO")</f>
        <v>Tributos, Taxas e Contribuições</v>
      </c>
      <c r="L20766" s="50" t="str">
        <f>VLOOKUP(K20766,'Base -Receita-Despesa'!$B:$AS,1,FALSE)</f>
        <v>Tributos, Taxas e Contribuições</v>
      </c>
    </row>
    <row r="20767" spans="1:12" x14ac:dyDescent="0.3">
      <c r="A20767" s="82" t="str">
        <f t="shared" si="648"/>
        <v>2020</v>
      </c>
      <c r="B20767" s="263" t="s">
        <v>2228</v>
      </c>
      <c r="C20767" s="264" t="s">
        <v>138</v>
      </c>
      <c r="D20767" s="74" t="str">
        <f t="shared" si="649"/>
        <v>dez/2020</v>
      </c>
      <c r="E20767" s="334">
        <v>44167</v>
      </c>
      <c r="F20767" s="285">
        <v>1636</v>
      </c>
      <c r="G20767" s="285" t="s">
        <v>2229</v>
      </c>
      <c r="H20767" s="268" t="s">
        <v>2231</v>
      </c>
      <c r="I20767" s="268" t="s">
        <v>2185</v>
      </c>
      <c r="J20767" s="278">
        <v>-1195</v>
      </c>
      <c r="K20767" s="83" t="str">
        <f>IFERROR(IFERROR(VLOOKUP(I20767,'DE-PARA'!B:D,3,0),VLOOKUP(I20767,'DE-PARA'!C:D,2,0)),"NÃO ENCONTRADO")</f>
        <v>Materiais</v>
      </c>
      <c r="L20767" s="50" t="str">
        <f>VLOOKUP(K20767,'Base -Receita-Despesa'!$B:$AS,1,FALSE)</f>
        <v>Materiais</v>
      </c>
    </row>
    <row r="20768" spans="1:12" x14ac:dyDescent="0.3">
      <c r="A20768" s="82" t="str">
        <f t="shared" si="648"/>
        <v>2020</v>
      </c>
      <c r="B20768" s="263" t="s">
        <v>2228</v>
      </c>
      <c r="C20768" s="264" t="s">
        <v>138</v>
      </c>
      <c r="D20768" s="74" t="str">
        <f t="shared" si="649"/>
        <v>dez/2020</v>
      </c>
      <c r="E20768" s="334">
        <v>44167</v>
      </c>
      <c r="F20768" s="285">
        <v>16716917</v>
      </c>
      <c r="G20768" s="285" t="s">
        <v>2229</v>
      </c>
      <c r="H20768" s="268" t="s">
        <v>5962</v>
      </c>
      <c r="I20768" s="268" t="s">
        <v>2191</v>
      </c>
      <c r="J20768" s="273">
        <v>-784</v>
      </c>
      <c r="K20768" s="83" t="str">
        <f>IFERROR(IFERROR(VLOOKUP(I20768,'DE-PARA'!B:D,3,0),VLOOKUP(I20768,'DE-PARA'!C:D,2,0)),"NÃO ENCONTRADO")</f>
        <v>Materiais</v>
      </c>
      <c r="L20768" s="50" t="str">
        <f>VLOOKUP(K20768,'Base -Receita-Despesa'!$B:$AS,1,FALSE)</f>
        <v>Materiais</v>
      </c>
    </row>
    <row r="20769" spans="1:12" x14ac:dyDescent="0.3">
      <c r="A20769" s="82" t="str">
        <f t="shared" si="648"/>
        <v>2020</v>
      </c>
      <c r="B20769" s="263" t="s">
        <v>2228</v>
      </c>
      <c r="C20769" s="264" t="s">
        <v>138</v>
      </c>
      <c r="D20769" s="74" t="str">
        <f t="shared" si="649"/>
        <v>dez/2020</v>
      </c>
      <c r="E20769" s="334">
        <v>44167</v>
      </c>
      <c r="F20769" s="285" t="s">
        <v>1261</v>
      </c>
      <c r="G20769" s="285" t="s">
        <v>2229</v>
      </c>
      <c r="H20769" s="268" t="s">
        <v>879</v>
      </c>
      <c r="I20769" s="268" t="s">
        <v>135</v>
      </c>
      <c r="J20769" s="273">
        <v>-10</v>
      </c>
      <c r="K20769" s="83" t="str">
        <f>IFERROR(IFERROR(VLOOKUP(I20769,'DE-PARA'!B:D,3,0),VLOOKUP(I20769,'DE-PARA'!C:D,2,0)),"NÃO ENCONTRADO")</f>
        <v>Outras Saídas</v>
      </c>
      <c r="L20769" s="50" t="str">
        <f>VLOOKUP(K20769,'Base -Receita-Despesa'!$B:$AS,1,FALSE)</f>
        <v>Outras Saídas</v>
      </c>
    </row>
    <row r="20770" spans="1:12" x14ac:dyDescent="0.3">
      <c r="A20770" s="82" t="str">
        <f t="shared" si="648"/>
        <v>2020</v>
      </c>
      <c r="B20770" s="263" t="s">
        <v>2228</v>
      </c>
      <c r="C20770" s="264" t="s">
        <v>138</v>
      </c>
      <c r="D20770" s="74" t="str">
        <f t="shared" si="649"/>
        <v>dez/2020</v>
      </c>
      <c r="E20770" s="334">
        <v>44168</v>
      </c>
      <c r="F20770" s="285">
        <v>85544</v>
      </c>
      <c r="G20770" s="285" t="s">
        <v>2324</v>
      </c>
      <c r="H20770" s="268" t="s">
        <v>5881</v>
      </c>
      <c r="I20770" s="268" t="s">
        <v>2181</v>
      </c>
      <c r="J20770" s="273">
        <v>-685.3</v>
      </c>
      <c r="K20770" s="83" t="str">
        <f>IFERROR(IFERROR(VLOOKUP(I20770,'DE-PARA'!B:D,3,0),VLOOKUP(I20770,'DE-PARA'!C:D,2,0)),"NÃO ENCONTRADO")</f>
        <v>Materiais</v>
      </c>
      <c r="L20770" s="50" t="str">
        <f>VLOOKUP(K20770,'Base -Receita-Despesa'!$B:$AS,1,FALSE)</f>
        <v>Materiais</v>
      </c>
    </row>
    <row r="20771" spans="1:12" x14ac:dyDescent="0.3">
      <c r="A20771" s="82" t="str">
        <f t="shared" si="648"/>
        <v>2020</v>
      </c>
      <c r="B20771" s="263" t="s">
        <v>2228</v>
      </c>
      <c r="C20771" s="264" t="s">
        <v>138</v>
      </c>
      <c r="D20771" s="74" t="str">
        <f t="shared" si="649"/>
        <v>dez/2020</v>
      </c>
      <c r="E20771" s="334">
        <v>44168</v>
      </c>
      <c r="F20771" s="285">
        <v>2212</v>
      </c>
      <c r="G20771" s="285" t="s">
        <v>2229</v>
      </c>
      <c r="H20771" s="268" t="s">
        <v>6117</v>
      </c>
      <c r="I20771" s="268" t="s">
        <v>2189</v>
      </c>
      <c r="J20771" s="273">
        <v>-457.8</v>
      </c>
      <c r="K20771" s="83" t="str">
        <f>IFERROR(IFERROR(VLOOKUP(I20771,'DE-PARA'!B:D,3,0),VLOOKUP(I20771,'DE-PARA'!C:D,2,0)),"NÃO ENCONTRADO")</f>
        <v>Materiais</v>
      </c>
      <c r="L20771" s="50" t="str">
        <f>VLOOKUP(K20771,'Base -Receita-Despesa'!$B:$AS,1,FALSE)</f>
        <v>Materiais</v>
      </c>
    </row>
    <row r="20772" spans="1:12" x14ac:dyDescent="0.3">
      <c r="A20772" s="82" t="str">
        <f t="shared" si="648"/>
        <v>2020</v>
      </c>
      <c r="B20772" s="263" t="s">
        <v>2228</v>
      </c>
      <c r="C20772" s="264" t="s">
        <v>138</v>
      </c>
      <c r="D20772" s="74" t="str">
        <f t="shared" si="649"/>
        <v>dez/2020</v>
      </c>
      <c r="E20772" s="334">
        <v>44168</v>
      </c>
      <c r="F20772" s="285">
        <v>910354</v>
      </c>
      <c r="G20772" s="285" t="s">
        <v>2232</v>
      </c>
      <c r="H20772" s="268" t="s">
        <v>5696</v>
      </c>
      <c r="I20772" s="268" t="s">
        <v>2182</v>
      </c>
      <c r="J20772" s="273">
        <v>-468.75</v>
      </c>
      <c r="K20772" s="83" t="str">
        <f>IFERROR(IFERROR(VLOOKUP(I20772,'DE-PARA'!B:D,3,0),VLOOKUP(I20772,'DE-PARA'!C:D,2,0)),"NÃO ENCONTRADO")</f>
        <v>Materiais</v>
      </c>
      <c r="L20772" s="50" t="str">
        <f>VLOOKUP(K20772,'Base -Receita-Despesa'!$B:$AS,1,FALSE)</f>
        <v>Materiais</v>
      </c>
    </row>
    <row r="20773" spans="1:12" x14ac:dyDescent="0.3">
      <c r="A20773" s="82" t="str">
        <f t="shared" si="648"/>
        <v>2020</v>
      </c>
      <c r="B20773" s="263" t="s">
        <v>2228</v>
      </c>
      <c r="C20773" s="264" t="s">
        <v>138</v>
      </c>
      <c r="D20773" s="74" t="str">
        <f t="shared" si="649"/>
        <v>dez/2020</v>
      </c>
      <c r="E20773" s="334">
        <v>44168</v>
      </c>
      <c r="F20773" s="285" t="s">
        <v>139</v>
      </c>
      <c r="G20773" s="285" t="s">
        <v>2229</v>
      </c>
      <c r="H20773" s="268" t="s">
        <v>6093</v>
      </c>
      <c r="I20773" s="268" t="s">
        <v>141</v>
      </c>
      <c r="J20773" s="278">
        <v>-1579.7</v>
      </c>
      <c r="K20773" s="83" t="str">
        <f>IFERROR(IFERROR(VLOOKUP(I20773,'DE-PARA'!B:D,3,0),VLOOKUP(I20773,'DE-PARA'!C:D,2,0)),"NÃO ENCONTRADO")</f>
        <v>Pessoal</v>
      </c>
      <c r="L20773" s="50" t="str">
        <f>VLOOKUP(K20773,'Base -Receita-Despesa'!$B:$AS,1,FALSE)</f>
        <v>Pessoal</v>
      </c>
    </row>
    <row r="20774" spans="1:12" x14ac:dyDescent="0.3">
      <c r="A20774" s="82" t="str">
        <f t="shared" si="648"/>
        <v>2020</v>
      </c>
      <c r="B20774" s="263" t="s">
        <v>2228</v>
      </c>
      <c r="C20774" s="264" t="s">
        <v>138</v>
      </c>
      <c r="D20774" s="74" t="str">
        <f t="shared" si="649"/>
        <v>dez/2020</v>
      </c>
      <c r="E20774" s="334">
        <v>44168</v>
      </c>
      <c r="F20774" s="285" t="s">
        <v>139</v>
      </c>
      <c r="G20774" s="285" t="s">
        <v>2229</v>
      </c>
      <c r="H20774" s="268" t="s">
        <v>6095</v>
      </c>
      <c r="I20774" s="268" t="s">
        <v>141</v>
      </c>
      <c r="J20774" s="278">
        <v>-1182.69</v>
      </c>
      <c r="K20774" s="83" t="str">
        <f>IFERROR(IFERROR(VLOOKUP(I20774,'DE-PARA'!B:D,3,0),VLOOKUP(I20774,'DE-PARA'!C:D,2,0)),"NÃO ENCONTRADO")</f>
        <v>Pessoal</v>
      </c>
      <c r="L20774" s="50" t="str">
        <f>VLOOKUP(K20774,'Base -Receita-Despesa'!$B:$AS,1,FALSE)</f>
        <v>Pessoal</v>
      </c>
    </row>
    <row r="20775" spans="1:12" x14ac:dyDescent="0.3">
      <c r="A20775" s="82" t="str">
        <f t="shared" si="648"/>
        <v>2020</v>
      </c>
      <c r="B20775" s="263" t="s">
        <v>2228</v>
      </c>
      <c r="C20775" s="264" t="s">
        <v>138</v>
      </c>
      <c r="D20775" s="74" t="str">
        <f t="shared" si="649"/>
        <v>dez/2020</v>
      </c>
      <c r="E20775" s="334">
        <v>44168</v>
      </c>
      <c r="F20775" s="285">
        <v>14</v>
      </c>
      <c r="G20775" s="285" t="s">
        <v>2229</v>
      </c>
      <c r="H20775" s="268" t="s">
        <v>5293</v>
      </c>
      <c r="I20775" s="268" t="s">
        <v>2177</v>
      </c>
      <c r="J20775" s="278">
        <v>-14000</v>
      </c>
      <c r="K20775" s="83" t="str">
        <f>IFERROR(IFERROR(VLOOKUP(I20775,'DE-PARA'!B:D,3,0),VLOOKUP(I20775,'DE-PARA'!C:D,2,0)),"NÃO ENCONTRADO")</f>
        <v>Pessoal</v>
      </c>
      <c r="L20775" s="50" t="str">
        <f>VLOOKUP(K20775,'Base -Receita-Despesa'!$B:$AS,1,FALSE)</f>
        <v>Pessoal</v>
      </c>
    </row>
    <row r="20776" spans="1:12" x14ac:dyDescent="0.3">
      <c r="A20776" s="82" t="str">
        <f t="shared" si="648"/>
        <v>2020</v>
      </c>
      <c r="B20776" s="263" t="s">
        <v>2228</v>
      </c>
      <c r="C20776" s="264" t="s">
        <v>138</v>
      </c>
      <c r="D20776" s="74" t="str">
        <f t="shared" si="649"/>
        <v>dez/2020</v>
      </c>
      <c r="E20776" s="334">
        <v>44168</v>
      </c>
      <c r="F20776" s="285">
        <v>87</v>
      </c>
      <c r="G20776" s="285" t="s">
        <v>2229</v>
      </c>
      <c r="H20776" s="268" t="s">
        <v>5869</v>
      </c>
      <c r="I20776" s="268" t="s">
        <v>2177</v>
      </c>
      <c r="J20776" s="278">
        <v>-20000</v>
      </c>
      <c r="K20776" s="83" t="str">
        <f>IFERROR(IFERROR(VLOOKUP(I20776,'DE-PARA'!B:D,3,0),VLOOKUP(I20776,'DE-PARA'!C:D,2,0)),"NÃO ENCONTRADO")</f>
        <v>Pessoal</v>
      </c>
      <c r="L20776" s="50" t="str">
        <f>VLOOKUP(K20776,'Base -Receita-Despesa'!$B:$AS,1,FALSE)</f>
        <v>Pessoal</v>
      </c>
    </row>
    <row r="20777" spans="1:12" x14ac:dyDescent="0.3">
      <c r="A20777" s="82" t="str">
        <f t="shared" si="648"/>
        <v>2020</v>
      </c>
      <c r="B20777" s="263" t="s">
        <v>2228</v>
      </c>
      <c r="C20777" s="264" t="s">
        <v>138</v>
      </c>
      <c r="D20777" s="74" t="str">
        <f t="shared" si="649"/>
        <v>dez/2020</v>
      </c>
      <c r="E20777" s="334">
        <v>44168</v>
      </c>
      <c r="F20777" s="285" t="s">
        <v>139</v>
      </c>
      <c r="G20777" s="285" t="s">
        <v>2229</v>
      </c>
      <c r="H20777" s="268" t="s">
        <v>542</v>
      </c>
      <c r="I20777" s="268" t="s">
        <v>141</v>
      </c>
      <c r="J20777" s="278">
        <v>-4002.06</v>
      </c>
      <c r="K20777" s="83" t="str">
        <f>IFERROR(IFERROR(VLOOKUP(I20777,'DE-PARA'!B:D,3,0),VLOOKUP(I20777,'DE-PARA'!C:D,2,0)),"NÃO ENCONTRADO")</f>
        <v>Pessoal</v>
      </c>
      <c r="L20777" s="50" t="str">
        <f>VLOOKUP(K20777,'Base -Receita-Despesa'!$B:$AS,1,FALSE)</f>
        <v>Pessoal</v>
      </c>
    </row>
    <row r="20778" spans="1:12" x14ac:dyDescent="0.3">
      <c r="A20778" s="82" t="str">
        <f t="shared" ref="A20778:A20841" si="650">IF(K20778="NÃO ENCONTRADO",0,RIGHT(D20778,4))</f>
        <v>2020</v>
      </c>
      <c r="B20778" s="263" t="s">
        <v>2228</v>
      </c>
      <c r="C20778" s="264" t="s">
        <v>138</v>
      </c>
      <c r="D20778" s="74" t="str">
        <f t="shared" si="649"/>
        <v>dez/2020</v>
      </c>
      <c r="E20778" s="334">
        <v>44168</v>
      </c>
      <c r="F20778" s="285" t="s">
        <v>139</v>
      </c>
      <c r="G20778" s="285" t="s">
        <v>2229</v>
      </c>
      <c r="H20778" s="268" t="s">
        <v>6098</v>
      </c>
      <c r="I20778" s="268" t="s">
        <v>141</v>
      </c>
      <c r="J20778" s="278">
        <v>-1391.97</v>
      </c>
      <c r="K20778" s="83" t="str">
        <f>IFERROR(IFERROR(VLOOKUP(I20778,'DE-PARA'!B:D,3,0),VLOOKUP(I20778,'DE-PARA'!C:D,2,0)),"NÃO ENCONTRADO")</f>
        <v>Pessoal</v>
      </c>
      <c r="L20778" s="50" t="str">
        <f>VLOOKUP(K20778,'Base -Receita-Despesa'!$B:$AS,1,FALSE)</f>
        <v>Pessoal</v>
      </c>
    </row>
    <row r="20779" spans="1:12" x14ac:dyDescent="0.3">
      <c r="A20779" s="82" t="str">
        <f t="shared" si="650"/>
        <v>2020</v>
      </c>
      <c r="B20779" s="263" t="s">
        <v>2228</v>
      </c>
      <c r="C20779" s="264" t="s">
        <v>138</v>
      </c>
      <c r="D20779" s="74" t="str">
        <f t="shared" si="649"/>
        <v>dez/2020</v>
      </c>
      <c r="E20779" s="334">
        <v>44168</v>
      </c>
      <c r="F20779" s="285" t="s">
        <v>139</v>
      </c>
      <c r="G20779" s="285" t="s">
        <v>2229</v>
      </c>
      <c r="H20779" s="268" t="s">
        <v>6118</v>
      </c>
      <c r="I20779" s="268" t="s">
        <v>141</v>
      </c>
      <c r="J20779" s="273">
        <v>-608.19000000000005</v>
      </c>
      <c r="K20779" s="83" t="str">
        <f>IFERROR(IFERROR(VLOOKUP(I20779,'DE-PARA'!B:D,3,0),VLOOKUP(I20779,'DE-PARA'!C:D,2,0)),"NÃO ENCONTRADO")</f>
        <v>Pessoal</v>
      </c>
      <c r="L20779" s="50" t="str">
        <f>VLOOKUP(K20779,'Base -Receita-Despesa'!$B:$AS,1,FALSE)</f>
        <v>Pessoal</v>
      </c>
    </row>
    <row r="20780" spans="1:12" x14ac:dyDescent="0.3">
      <c r="A20780" s="82" t="str">
        <f t="shared" si="650"/>
        <v>2020</v>
      </c>
      <c r="B20780" s="263" t="s">
        <v>2228</v>
      </c>
      <c r="C20780" s="264" t="s">
        <v>138</v>
      </c>
      <c r="D20780" s="74" t="str">
        <f t="shared" si="649"/>
        <v>dez/2020</v>
      </c>
      <c r="E20780" s="334">
        <v>44168</v>
      </c>
      <c r="F20780" s="285" t="s">
        <v>139</v>
      </c>
      <c r="G20780" s="285" t="s">
        <v>2229</v>
      </c>
      <c r="H20780" s="268" t="s">
        <v>3532</v>
      </c>
      <c r="I20780" s="268" t="s">
        <v>141</v>
      </c>
      <c r="J20780" s="278">
        <v>-1245.22</v>
      </c>
      <c r="K20780" s="83" t="str">
        <f>IFERROR(IFERROR(VLOOKUP(I20780,'DE-PARA'!B:D,3,0),VLOOKUP(I20780,'DE-PARA'!C:D,2,0)),"NÃO ENCONTRADO")</f>
        <v>Pessoal</v>
      </c>
      <c r="L20780" s="50" t="str">
        <f>VLOOKUP(K20780,'Base -Receita-Despesa'!$B:$AS,1,FALSE)</f>
        <v>Pessoal</v>
      </c>
    </row>
    <row r="20781" spans="1:12" x14ac:dyDescent="0.3">
      <c r="A20781" s="82" t="str">
        <f t="shared" si="650"/>
        <v>2020</v>
      </c>
      <c r="B20781" s="263" t="s">
        <v>2228</v>
      </c>
      <c r="C20781" s="264" t="s">
        <v>138</v>
      </c>
      <c r="D20781" s="74" t="str">
        <f t="shared" si="649"/>
        <v>dez/2020</v>
      </c>
      <c r="E20781" s="334">
        <v>44168</v>
      </c>
      <c r="F20781" s="285" t="s">
        <v>139</v>
      </c>
      <c r="G20781" s="285" t="s">
        <v>2229</v>
      </c>
      <c r="H20781" s="268" t="s">
        <v>6119</v>
      </c>
      <c r="I20781" s="268" t="s">
        <v>141</v>
      </c>
      <c r="J20781" s="273">
        <v>-267.58</v>
      </c>
      <c r="K20781" s="83" t="str">
        <f>IFERROR(IFERROR(VLOOKUP(I20781,'DE-PARA'!B:D,3,0),VLOOKUP(I20781,'DE-PARA'!C:D,2,0)),"NÃO ENCONTRADO")</f>
        <v>Pessoal</v>
      </c>
      <c r="L20781" s="50" t="str">
        <f>VLOOKUP(K20781,'Base -Receita-Despesa'!$B:$AS,1,FALSE)</f>
        <v>Pessoal</v>
      </c>
    </row>
    <row r="20782" spans="1:12" x14ac:dyDescent="0.3">
      <c r="A20782" s="82" t="str">
        <f t="shared" si="650"/>
        <v>2020</v>
      </c>
      <c r="B20782" s="263" t="s">
        <v>2228</v>
      </c>
      <c r="C20782" s="264" t="s">
        <v>138</v>
      </c>
      <c r="D20782" s="74" t="str">
        <f t="shared" si="649"/>
        <v>dez/2020</v>
      </c>
      <c r="E20782" s="334">
        <v>44168</v>
      </c>
      <c r="F20782" s="285" t="s">
        <v>139</v>
      </c>
      <c r="G20782" s="285" t="s">
        <v>2229</v>
      </c>
      <c r="H20782" s="268" t="s">
        <v>6120</v>
      </c>
      <c r="I20782" s="268" t="s">
        <v>141</v>
      </c>
      <c r="J20782" s="273">
        <v>-385.96</v>
      </c>
      <c r="K20782" s="83" t="str">
        <f>IFERROR(IFERROR(VLOOKUP(I20782,'DE-PARA'!B:D,3,0),VLOOKUP(I20782,'DE-PARA'!C:D,2,0)),"NÃO ENCONTRADO")</f>
        <v>Pessoal</v>
      </c>
      <c r="L20782" s="50" t="str">
        <f>VLOOKUP(K20782,'Base -Receita-Despesa'!$B:$AS,1,FALSE)</f>
        <v>Pessoal</v>
      </c>
    </row>
    <row r="20783" spans="1:12" x14ac:dyDescent="0.3">
      <c r="A20783" s="82" t="str">
        <f t="shared" si="650"/>
        <v>2020</v>
      </c>
      <c r="B20783" s="263" t="s">
        <v>2228</v>
      </c>
      <c r="C20783" s="264" t="s">
        <v>138</v>
      </c>
      <c r="D20783" s="74" t="str">
        <f t="shared" si="649"/>
        <v>dez/2020</v>
      </c>
      <c r="E20783" s="334">
        <v>44168</v>
      </c>
      <c r="F20783" s="285" t="s">
        <v>1261</v>
      </c>
      <c r="G20783" s="285" t="s">
        <v>2229</v>
      </c>
      <c r="H20783" s="268" t="s">
        <v>879</v>
      </c>
      <c r="I20783" s="268" t="s">
        <v>135</v>
      </c>
      <c r="J20783" s="273">
        <v>-10</v>
      </c>
      <c r="K20783" s="83" t="str">
        <f>IFERROR(IFERROR(VLOOKUP(I20783,'DE-PARA'!B:D,3,0),VLOOKUP(I20783,'DE-PARA'!C:D,2,0)),"NÃO ENCONTRADO")</f>
        <v>Outras Saídas</v>
      </c>
      <c r="L20783" s="50" t="str">
        <f>VLOOKUP(K20783,'Base -Receita-Despesa'!$B:$AS,1,FALSE)</f>
        <v>Outras Saídas</v>
      </c>
    </row>
    <row r="20784" spans="1:12" x14ac:dyDescent="0.3">
      <c r="A20784" s="82" t="str">
        <f t="shared" si="650"/>
        <v>2020</v>
      </c>
      <c r="B20784" s="263" t="s">
        <v>2228</v>
      </c>
      <c r="C20784" s="264" t="s">
        <v>138</v>
      </c>
      <c r="D20784" s="74" t="str">
        <f t="shared" si="649"/>
        <v>dez/2020</v>
      </c>
      <c r="E20784" s="334">
        <v>44168</v>
      </c>
      <c r="F20784" s="285" t="s">
        <v>1261</v>
      </c>
      <c r="G20784" s="285" t="s">
        <v>2229</v>
      </c>
      <c r="H20784" s="268" t="s">
        <v>879</v>
      </c>
      <c r="I20784" s="268" t="s">
        <v>135</v>
      </c>
      <c r="J20784" s="273">
        <v>-10</v>
      </c>
      <c r="K20784" s="83" t="str">
        <f>IFERROR(IFERROR(VLOOKUP(I20784,'DE-PARA'!B:D,3,0),VLOOKUP(I20784,'DE-PARA'!C:D,2,0)),"NÃO ENCONTRADO")</f>
        <v>Outras Saídas</v>
      </c>
      <c r="L20784" s="50" t="str">
        <f>VLOOKUP(K20784,'Base -Receita-Despesa'!$B:$AS,1,FALSE)</f>
        <v>Outras Saídas</v>
      </c>
    </row>
    <row r="20785" spans="1:12" x14ac:dyDescent="0.3">
      <c r="A20785" s="82" t="str">
        <f t="shared" si="650"/>
        <v>2020</v>
      </c>
      <c r="B20785" s="263" t="s">
        <v>2228</v>
      </c>
      <c r="C20785" s="264" t="s">
        <v>138</v>
      </c>
      <c r="D20785" s="74" t="str">
        <f t="shared" si="649"/>
        <v>dez/2020</v>
      </c>
      <c r="E20785" s="334">
        <v>44168</v>
      </c>
      <c r="F20785" s="285" t="s">
        <v>1261</v>
      </c>
      <c r="G20785" s="285" t="s">
        <v>2229</v>
      </c>
      <c r="H20785" s="268" t="s">
        <v>879</v>
      </c>
      <c r="I20785" s="268" t="s">
        <v>135</v>
      </c>
      <c r="J20785" s="273">
        <v>-10</v>
      </c>
      <c r="K20785" s="83" t="str">
        <f>IFERROR(IFERROR(VLOOKUP(I20785,'DE-PARA'!B:D,3,0),VLOOKUP(I20785,'DE-PARA'!C:D,2,0)),"NÃO ENCONTRADO")</f>
        <v>Outras Saídas</v>
      </c>
      <c r="L20785" s="50" t="str">
        <f>VLOOKUP(K20785,'Base -Receita-Despesa'!$B:$AS,1,FALSE)</f>
        <v>Outras Saídas</v>
      </c>
    </row>
    <row r="20786" spans="1:12" x14ac:dyDescent="0.3">
      <c r="A20786" s="82" t="str">
        <f t="shared" si="650"/>
        <v>2020</v>
      </c>
      <c r="B20786" s="263" t="s">
        <v>2228</v>
      </c>
      <c r="C20786" s="264" t="s">
        <v>138</v>
      </c>
      <c r="D20786" s="74" t="str">
        <f t="shared" si="649"/>
        <v>dez/2020</v>
      </c>
      <c r="E20786" s="334">
        <v>44168</v>
      </c>
      <c r="F20786" s="285" t="s">
        <v>139</v>
      </c>
      <c r="G20786" s="285" t="s">
        <v>2229</v>
      </c>
      <c r="H20786" s="268" t="s">
        <v>6121</v>
      </c>
      <c r="I20786" s="268" t="s">
        <v>141</v>
      </c>
      <c r="J20786" s="278">
        <v>-331719.34999999998</v>
      </c>
      <c r="K20786" s="83" t="str">
        <f>IFERROR(IFERROR(VLOOKUP(I20786,'DE-PARA'!B:D,3,0),VLOOKUP(I20786,'DE-PARA'!C:D,2,0)),"NÃO ENCONTRADO")</f>
        <v>Pessoal</v>
      </c>
      <c r="L20786" s="50" t="str">
        <f>VLOOKUP(K20786,'Base -Receita-Despesa'!$B:$AS,1,FALSE)</f>
        <v>Pessoal</v>
      </c>
    </row>
    <row r="20787" spans="1:12" x14ac:dyDescent="0.3">
      <c r="A20787" s="82" t="str">
        <f t="shared" si="650"/>
        <v>2020</v>
      </c>
      <c r="B20787" s="263" t="s">
        <v>2228</v>
      </c>
      <c r="C20787" s="264" t="s">
        <v>138</v>
      </c>
      <c r="D20787" s="74" t="str">
        <f t="shared" si="649"/>
        <v>dez/2020</v>
      </c>
      <c r="E20787" s="334">
        <v>44169</v>
      </c>
      <c r="F20787" s="285">
        <v>97924</v>
      </c>
      <c r="G20787" s="285" t="s">
        <v>2229</v>
      </c>
      <c r="H20787" s="268" t="s">
        <v>5856</v>
      </c>
      <c r="I20787" s="268" t="s">
        <v>2182</v>
      </c>
      <c r="J20787" s="278">
        <v>4300</v>
      </c>
      <c r="K20787" s="83" t="str">
        <f>IFERROR(IFERROR(VLOOKUP(I20787,'DE-PARA'!B:D,3,0),VLOOKUP(I20787,'DE-PARA'!C:D,2,0)),"NÃO ENCONTRADO")</f>
        <v>Materiais</v>
      </c>
      <c r="L20787" s="50" t="str">
        <f>VLOOKUP(K20787,'Base -Receita-Despesa'!$B:$AS,1,FALSE)</f>
        <v>Materiais</v>
      </c>
    </row>
    <row r="20788" spans="1:12" x14ac:dyDescent="0.3">
      <c r="A20788" s="82" t="str">
        <f t="shared" si="650"/>
        <v>2020</v>
      </c>
      <c r="B20788" s="263" t="s">
        <v>2228</v>
      </c>
      <c r="C20788" s="264" t="s">
        <v>138</v>
      </c>
      <c r="D20788" s="74" t="str">
        <f t="shared" si="649"/>
        <v>dez/2020</v>
      </c>
      <c r="E20788" s="334">
        <v>44169</v>
      </c>
      <c r="F20788" s="285">
        <v>2847107</v>
      </c>
      <c r="G20788" s="285" t="s">
        <v>2229</v>
      </c>
      <c r="H20788" s="268" t="s">
        <v>5794</v>
      </c>
      <c r="I20788" s="268" t="s">
        <v>164</v>
      </c>
      <c r="J20788" s="273">
        <v>-45.57</v>
      </c>
      <c r="K20788" s="83" t="str">
        <f>IFERROR(IFERROR(VLOOKUP(I20788,'DE-PARA'!B:D,3,0),VLOOKUP(I20788,'DE-PARA'!C:D,2,0)),"NÃO ENCONTRADO")</f>
        <v>Concessionárias (água, luz e telefone)</v>
      </c>
      <c r="L20788" s="50" t="str">
        <f>VLOOKUP(K20788,'Base -Receita-Despesa'!$B:$AS,1,FALSE)</f>
        <v>Concessionárias (água, luz e telefone)</v>
      </c>
    </row>
    <row r="20789" spans="1:12" x14ac:dyDescent="0.3">
      <c r="A20789" s="82" t="str">
        <f t="shared" si="650"/>
        <v>2020</v>
      </c>
      <c r="B20789" s="263" t="s">
        <v>2228</v>
      </c>
      <c r="C20789" s="264" t="s">
        <v>138</v>
      </c>
      <c r="D20789" s="74" t="str">
        <f t="shared" si="649"/>
        <v>dez/2020</v>
      </c>
      <c r="E20789" s="334">
        <v>44169</v>
      </c>
      <c r="F20789" s="285">
        <v>132988</v>
      </c>
      <c r="G20789" s="285" t="s">
        <v>2229</v>
      </c>
      <c r="H20789" s="268" t="s">
        <v>5140</v>
      </c>
      <c r="I20789" s="268" t="s">
        <v>2192</v>
      </c>
      <c r="J20789" s="278">
        <v>-4999.46</v>
      </c>
      <c r="K20789" s="83" t="str">
        <f>IFERROR(IFERROR(VLOOKUP(I20789,'DE-PARA'!B:D,3,0),VLOOKUP(I20789,'DE-PARA'!C:D,2,0)),"NÃO ENCONTRADO")</f>
        <v>Materiais</v>
      </c>
      <c r="L20789" s="50" t="str">
        <f>VLOOKUP(K20789,'Base -Receita-Despesa'!$B:$AS,1,FALSE)</f>
        <v>Materiais</v>
      </c>
    </row>
    <row r="20790" spans="1:12" x14ac:dyDescent="0.3">
      <c r="A20790" s="82" t="str">
        <f t="shared" si="650"/>
        <v>2020</v>
      </c>
      <c r="B20790" s="263" t="s">
        <v>2228</v>
      </c>
      <c r="C20790" s="264" t="s">
        <v>138</v>
      </c>
      <c r="D20790" s="74" t="str">
        <f t="shared" si="649"/>
        <v>dez/2020</v>
      </c>
      <c r="E20790" s="334">
        <v>44169</v>
      </c>
      <c r="F20790" s="285" t="s">
        <v>4377</v>
      </c>
      <c r="G20790" s="285" t="s">
        <v>2229</v>
      </c>
      <c r="H20790" s="268" t="s">
        <v>6122</v>
      </c>
      <c r="I20790" s="268" t="s">
        <v>128</v>
      </c>
      <c r="J20790" s="278">
        <v>-48968.84</v>
      </c>
      <c r="K20790" s="83" t="str">
        <f>IFERROR(IFERROR(VLOOKUP(I20790,'DE-PARA'!B:D,3,0),VLOOKUP(I20790,'DE-PARA'!C:D,2,0)),"NÃO ENCONTRADO")</f>
        <v>Encargos sobre Folha de Pagamento</v>
      </c>
      <c r="L20790" s="50" t="str">
        <f>VLOOKUP(K20790,'Base -Receita-Despesa'!$B:$AS,1,FALSE)</f>
        <v>Encargos sobre Folha de Pagamento</v>
      </c>
    </row>
    <row r="20791" spans="1:12" x14ac:dyDescent="0.3">
      <c r="A20791" s="82" t="str">
        <f t="shared" si="650"/>
        <v>2020</v>
      </c>
      <c r="B20791" s="263" t="s">
        <v>2228</v>
      </c>
      <c r="C20791" s="264" t="s">
        <v>138</v>
      </c>
      <c r="D20791" s="74" t="str">
        <f t="shared" si="649"/>
        <v>dez/2020</v>
      </c>
      <c r="E20791" s="334">
        <v>44169</v>
      </c>
      <c r="F20791" s="285" t="s">
        <v>139</v>
      </c>
      <c r="G20791" s="285" t="s">
        <v>2229</v>
      </c>
      <c r="H20791" s="268" t="s">
        <v>6097</v>
      </c>
      <c r="I20791" s="268" t="s">
        <v>141</v>
      </c>
      <c r="J20791" s="278">
        <v>-1072.26</v>
      </c>
      <c r="K20791" s="83" t="str">
        <f>IFERROR(IFERROR(VLOOKUP(I20791,'DE-PARA'!B:D,3,0),VLOOKUP(I20791,'DE-PARA'!C:D,2,0)),"NÃO ENCONTRADO")</f>
        <v>Pessoal</v>
      </c>
      <c r="L20791" s="50" t="str">
        <f>VLOOKUP(K20791,'Base -Receita-Despesa'!$B:$AS,1,FALSE)</f>
        <v>Pessoal</v>
      </c>
    </row>
    <row r="20792" spans="1:12" x14ac:dyDescent="0.3">
      <c r="A20792" s="82" t="str">
        <f t="shared" si="650"/>
        <v>2020</v>
      </c>
      <c r="B20792" s="263" t="s">
        <v>2240</v>
      </c>
      <c r="C20792" s="264" t="s">
        <v>138</v>
      </c>
      <c r="D20792" s="74" t="str">
        <f t="shared" si="649"/>
        <v>dez/2020</v>
      </c>
      <c r="E20792" s="334">
        <v>44172</v>
      </c>
      <c r="F20792" s="285" t="s">
        <v>161</v>
      </c>
      <c r="G20792" s="285" t="s">
        <v>2229</v>
      </c>
      <c r="H20792" s="268" t="s">
        <v>161</v>
      </c>
      <c r="I20792" s="268" t="s">
        <v>2168</v>
      </c>
      <c r="J20792" s="278">
        <v>592849.66</v>
      </c>
      <c r="K20792" s="83" t="str">
        <f>IFERROR(IFERROR(VLOOKUP(I20792,'DE-PARA'!B:D,3,0),VLOOKUP(I20792,'DE-PARA'!C:D,2,0)),"NÃO ENCONTRADO")</f>
        <v>Repasses Contrato de Gestão</v>
      </c>
      <c r="L20792" s="50" t="str">
        <f>VLOOKUP(K20792,'Base -Receita-Despesa'!$B:$AS,1,FALSE)</f>
        <v>Repasses Contrato de Gestão</v>
      </c>
    </row>
    <row r="20793" spans="1:12" x14ac:dyDescent="0.3">
      <c r="A20793" s="82" t="str">
        <f t="shared" si="650"/>
        <v>2020</v>
      </c>
      <c r="B20793" s="263" t="s">
        <v>2228</v>
      </c>
      <c r="C20793" s="264" t="s">
        <v>138</v>
      </c>
      <c r="D20793" s="74" t="str">
        <f t="shared" si="649"/>
        <v>dez/2020</v>
      </c>
      <c r="E20793" s="334">
        <v>44172</v>
      </c>
      <c r="F20793" s="285">
        <v>560159</v>
      </c>
      <c r="G20793" s="285" t="s">
        <v>2229</v>
      </c>
      <c r="H20793" s="268" t="s">
        <v>257</v>
      </c>
      <c r="I20793" s="268" t="s">
        <v>120</v>
      </c>
      <c r="J20793" s="273">
        <v>-989.6</v>
      </c>
      <c r="K20793" s="83" t="str">
        <f>IFERROR(IFERROR(VLOOKUP(I20793,'DE-PARA'!B:D,3,0),VLOOKUP(I20793,'DE-PARA'!C:D,2,0)),"NÃO ENCONTRADO")</f>
        <v>Serviços</v>
      </c>
      <c r="L20793" s="50" t="str">
        <f>VLOOKUP(K20793,'Base -Receita-Despesa'!$B:$AS,1,FALSE)</f>
        <v>Serviços</v>
      </c>
    </row>
    <row r="20794" spans="1:12" x14ac:dyDescent="0.3">
      <c r="A20794" s="82" t="str">
        <f t="shared" si="650"/>
        <v>2020</v>
      </c>
      <c r="B20794" s="263" t="s">
        <v>2228</v>
      </c>
      <c r="C20794" s="264" t="s">
        <v>138</v>
      </c>
      <c r="D20794" s="74" t="str">
        <f t="shared" si="649"/>
        <v>dez/2020</v>
      </c>
      <c r="E20794" s="334">
        <v>44172</v>
      </c>
      <c r="F20794" s="285">
        <v>554894</v>
      </c>
      <c r="G20794" s="285" t="s">
        <v>2229</v>
      </c>
      <c r="H20794" s="268" t="s">
        <v>257</v>
      </c>
      <c r="I20794" s="268" t="s">
        <v>120</v>
      </c>
      <c r="J20794" s="273">
        <v>-685.1</v>
      </c>
      <c r="K20794" s="83" t="str">
        <f>IFERROR(IFERROR(VLOOKUP(I20794,'DE-PARA'!B:D,3,0),VLOOKUP(I20794,'DE-PARA'!C:D,2,0)),"NÃO ENCONTRADO")</f>
        <v>Serviços</v>
      </c>
      <c r="L20794" s="50" t="str">
        <f>VLOOKUP(K20794,'Base -Receita-Despesa'!$B:$AS,1,FALSE)</f>
        <v>Serviços</v>
      </c>
    </row>
    <row r="20795" spans="1:12" x14ac:dyDescent="0.3">
      <c r="A20795" s="82" t="str">
        <f t="shared" si="650"/>
        <v>2020</v>
      </c>
      <c r="B20795" s="263" t="s">
        <v>2228</v>
      </c>
      <c r="C20795" s="264" t="s">
        <v>138</v>
      </c>
      <c r="D20795" s="74" t="str">
        <f t="shared" si="649"/>
        <v>dez/2020</v>
      </c>
      <c r="E20795" s="334">
        <v>44172</v>
      </c>
      <c r="F20795" s="285">
        <v>284</v>
      </c>
      <c r="G20795" s="285" t="s">
        <v>2229</v>
      </c>
      <c r="H20795" s="268" t="s">
        <v>6001</v>
      </c>
      <c r="I20795" s="268" t="s">
        <v>2182</v>
      </c>
      <c r="J20795" s="273">
        <v>-305.60000000000002</v>
      </c>
      <c r="K20795" s="83" t="str">
        <f>IFERROR(IFERROR(VLOOKUP(I20795,'DE-PARA'!B:D,3,0),VLOOKUP(I20795,'DE-PARA'!C:D,2,0)),"NÃO ENCONTRADO")</f>
        <v>Materiais</v>
      </c>
      <c r="L20795" s="50" t="str">
        <f>VLOOKUP(K20795,'Base -Receita-Despesa'!$B:$AS,1,FALSE)</f>
        <v>Materiais</v>
      </c>
    </row>
    <row r="20796" spans="1:12" x14ac:dyDescent="0.3">
      <c r="A20796" s="82" t="str">
        <f t="shared" si="650"/>
        <v>2020</v>
      </c>
      <c r="B20796" s="263" t="s">
        <v>2228</v>
      </c>
      <c r="C20796" s="264" t="s">
        <v>138</v>
      </c>
      <c r="D20796" s="74" t="str">
        <f t="shared" si="649"/>
        <v>dez/2020</v>
      </c>
      <c r="E20796" s="334">
        <v>44172</v>
      </c>
      <c r="F20796" s="285">
        <v>283</v>
      </c>
      <c r="G20796" s="285" t="s">
        <v>2229</v>
      </c>
      <c r="H20796" s="268" t="s">
        <v>6001</v>
      </c>
      <c r="I20796" s="268" t="s">
        <v>2189</v>
      </c>
      <c r="J20796" s="273">
        <v>-632</v>
      </c>
      <c r="K20796" s="83" t="str">
        <f>IFERROR(IFERROR(VLOOKUP(I20796,'DE-PARA'!B:D,3,0),VLOOKUP(I20796,'DE-PARA'!C:D,2,0)),"NÃO ENCONTRADO")</f>
        <v>Materiais</v>
      </c>
      <c r="L20796" s="50" t="str">
        <f>VLOOKUP(K20796,'Base -Receita-Despesa'!$B:$AS,1,FALSE)</f>
        <v>Materiais</v>
      </c>
    </row>
    <row r="20797" spans="1:12" x14ac:dyDescent="0.3">
      <c r="A20797" s="82" t="str">
        <f t="shared" si="650"/>
        <v>2020</v>
      </c>
      <c r="B20797" s="263" t="s">
        <v>2228</v>
      </c>
      <c r="C20797" s="264" t="s">
        <v>138</v>
      </c>
      <c r="D20797" s="74" t="str">
        <f t="shared" si="649"/>
        <v>dez/2020</v>
      </c>
      <c r="E20797" s="334">
        <v>44172</v>
      </c>
      <c r="F20797" s="285">
        <v>244</v>
      </c>
      <c r="G20797" s="285" t="s">
        <v>2229</v>
      </c>
      <c r="H20797" s="268" t="s">
        <v>6001</v>
      </c>
      <c r="I20797" s="268" t="s">
        <v>2189</v>
      </c>
      <c r="J20797" s="273">
        <v>-20</v>
      </c>
      <c r="K20797" s="83" t="str">
        <f>IFERROR(IFERROR(VLOOKUP(I20797,'DE-PARA'!B:D,3,0),VLOOKUP(I20797,'DE-PARA'!C:D,2,0)),"NÃO ENCONTRADO")</f>
        <v>Materiais</v>
      </c>
      <c r="L20797" s="50" t="str">
        <f>VLOOKUP(K20797,'Base -Receita-Despesa'!$B:$AS,1,FALSE)</f>
        <v>Materiais</v>
      </c>
    </row>
    <row r="20798" spans="1:12" x14ac:dyDescent="0.3">
      <c r="A20798" s="82" t="str">
        <f t="shared" si="650"/>
        <v>2020</v>
      </c>
      <c r="B20798" s="263" t="s">
        <v>2228</v>
      </c>
      <c r="C20798" s="264" t="s">
        <v>138</v>
      </c>
      <c r="D20798" s="74" t="str">
        <f t="shared" si="649"/>
        <v>dez/2020</v>
      </c>
      <c r="E20798" s="334">
        <v>44172</v>
      </c>
      <c r="F20798" s="285">
        <v>17</v>
      </c>
      <c r="G20798" s="285" t="s">
        <v>2229</v>
      </c>
      <c r="H20798" s="268" t="s">
        <v>6030</v>
      </c>
      <c r="I20798" s="268" t="s">
        <v>2177</v>
      </c>
      <c r="J20798" s="278">
        <v>-3000</v>
      </c>
      <c r="K20798" s="83" t="str">
        <f>IFERROR(IFERROR(VLOOKUP(I20798,'DE-PARA'!B:D,3,0),VLOOKUP(I20798,'DE-PARA'!C:D,2,0)),"NÃO ENCONTRADO")</f>
        <v>Pessoal</v>
      </c>
      <c r="L20798" s="50" t="str">
        <f>VLOOKUP(K20798,'Base -Receita-Despesa'!$B:$AS,1,FALSE)</f>
        <v>Pessoal</v>
      </c>
    </row>
    <row r="20799" spans="1:12" x14ac:dyDescent="0.3">
      <c r="A20799" s="82" t="str">
        <f t="shared" si="650"/>
        <v>2020</v>
      </c>
      <c r="B20799" s="263" t="s">
        <v>2228</v>
      </c>
      <c r="C20799" s="264" t="s">
        <v>138</v>
      </c>
      <c r="D20799" s="74" t="str">
        <f t="shared" si="649"/>
        <v>dez/2020</v>
      </c>
      <c r="E20799" s="334">
        <v>44172</v>
      </c>
      <c r="F20799" s="285" t="s">
        <v>1261</v>
      </c>
      <c r="G20799" s="285" t="s">
        <v>2229</v>
      </c>
      <c r="H20799" s="268" t="s">
        <v>879</v>
      </c>
      <c r="I20799" s="268" t="s">
        <v>135</v>
      </c>
      <c r="J20799" s="273">
        <v>-10</v>
      </c>
      <c r="K20799" s="83" t="str">
        <f>IFERROR(IFERROR(VLOOKUP(I20799,'DE-PARA'!B:D,3,0),VLOOKUP(I20799,'DE-PARA'!C:D,2,0)),"NÃO ENCONTRADO")</f>
        <v>Outras Saídas</v>
      </c>
      <c r="L20799" s="50" t="str">
        <f>VLOOKUP(K20799,'Base -Receita-Despesa'!$B:$AS,1,FALSE)</f>
        <v>Outras Saídas</v>
      </c>
    </row>
    <row r="20800" spans="1:12" x14ac:dyDescent="0.3">
      <c r="A20800" s="82" t="str">
        <f t="shared" si="650"/>
        <v>2020</v>
      </c>
      <c r="B20800" s="263" t="s">
        <v>2228</v>
      </c>
      <c r="C20800" s="264" t="s">
        <v>138</v>
      </c>
      <c r="D20800" s="74" t="str">
        <f t="shared" si="649"/>
        <v>dez/2020</v>
      </c>
      <c r="E20800" s="334">
        <v>44172</v>
      </c>
      <c r="F20800" s="285" t="s">
        <v>1261</v>
      </c>
      <c r="G20800" s="285" t="s">
        <v>2229</v>
      </c>
      <c r="H20800" s="268" t="s">
        <v>262</v>
      </c>
      <c r="I20800" s="268" t="s">
        <v>135</v>
      </c>
      <c r="J20800" s="273">
        <v>-233.7</v>
      </c>
      <c r="K20800" s="83" t="str">
        <f>IFERROR(IFERROR(VLOOKUP(I20800,'DE-PARA'!B:D,3,0),VLOOKUP(I20800,'DE-PARA'!C:D,2,0)),"NÃO ENCONTRADO")</f>
        <v>Outras Saídas</v>
      </c>
      <c r="L20800" s="50" t="str">
        <f>VLOOKUP(K20800,'Base -Receita-Despesa'!$B:$AS,1,FALSE)</f>
        <v>Outras Saídas</v>
      </c>
    </row>
    <row r="20801" spans="1:12" x14ac:dyDescent="0.3">
      <c r="A20801" s="82" t="str">
        <f t="shared" si="650"/>
        <v>2020</v>
      </c>
      <c r="B20801" s="263" t="s">
        <v>2228</v>
      </c>
      <c r="C20801" s="264" t="s">
        <v>138</v>
      </c>
      <c r="D20801" s="74" t="str">
        <f t="shared" si="649"/>
        <v>dez/2020</v>
      </c>
      <c r="E20801" s="334">
        <v>44173</v>
      </c>
      <c r="F20801" s="285">
        <v>2127507882</v>
      </c>
      <c r="G20801" s="285" t="s">
        <v>2229</v>
      </c>
      <c r="H20801" s="268" t="s">
        <v>4529</v>
      </c>
      <c r="I20801" s="268" t="s">
        <v>155</v>
      </c>
      <c r="J20801" s="278">
        <v>-3581.8</v>
      </c>
      <c r="K20801" s="83" t="str">
        <f>IFERROR(IFERROR(VLOOKUP(I20801,'DE-PARA'!B:D,3,0),VLOOKUP(I20801,'DE-PARA'!C:D,2,0)),"NÃO ENCONTRADO")</f>
        <v>Concessionárias (água, luz e telefone)</v>
      </c>
      <c r="L20801" s="50" t="str">
        <f>VLOOKUP(K20801,'Base -Receita-Despesa'!$B:$AS,1,FALSE)</f>
        <v>Concessionárias (água, luz e telefone)</v>
      </c>
    </row>
    <row r="20802" spans="1:12" x14ac:dyDescent="0.3">
      <c r="A20802" s="82" t="str">
        <f t="shared" si="650"/>
        <v>2020</v>
      </c>
      <c r="B20802" s="263" t="s">
        <v>2228</v>
      </c>
      <c r="C20802" s="264" t="s">
        <v>138</v>
      </c>
      <c r="D20802" s="74" t="str">
        <f t="shared" si="649"/>
        <v>dez/2020</v>
      </c>
      <c r="E20802" s="334">
        <v>44173</v>
      </c>
      <c r="F20802" s="285" t="s">
        <v>5807</v>
      </c>
      <c r="G20802" s="285" t="s">
        <v>2229</v>
      </c>
      <c r="H20802" s="268" t="s">
        <v>837</v>
      </c>
      <c r="I20802" s="268" t="s">
        <v>2214</v>
      </c>
      <c r="J20802" s="273">
        <v>-145.9</v>
      </c>
      <c r="K20802" s="83" t="str">
        <f>IFERROR(IFERROR(VLOOKUP(I20802,'DE-PARA'!B:D,3,0),VLOOKUP(I20802,'DE-PARA'!C:D,2,0)),"NÃO ENCONTRADO")</f>
        <v>Outras Saídas</v>
      </c>
      <c r="L20802" s="50" t="str">
        <f>VLOOKUP(K20802,'Base -Receita-Despesa'!$B:$AS,1,FALSE)</f>
        <v>Outras Saídas</v>
      </c>
    </row>
    <row r="20803" spans="1:12" x14ac:dyDescent="0.3">
      <c r="A20803" s="82" t="str">
        <f t="shared" si="650"/>
        <v>2020</v>
      </c>
      <c r="B20803" s="263" t="s">
        <v>2228</v>
      </c>
      <c r="C20803" s="264" t="s">
        <v>138</v>
      </c>
      <c r="D20803" s="74" t="str">
        <f t="shared" si="649"/>
        <v>dez/2020</v>
      </c>
      <c r="E20803" s="334">
        <v>44173</v>
      </c>
      <c r="F20803" s="285" t="s">
        <v>5807</v>
      </c>
      <c r="G20803" s="285" t="s">
        <v>2229</v>
      </c>
      <c r="H20803" s="268" t="s">
        <v>1044</v>
      </c>
      <c r="I20803" s="268" t="s">
        <v>2214</v>
      </c>
      <c r="J20803" s="273">
        <v>-600</v>
      </c>
      <c r="K20803" s="83" t="str">
        <f>IFERROR(IFERROR(VLOOKUP(I20803,'DE-PARA'!B:D,3,0),VLOOKUP(I20803,'DE-PARA'!C:D,2,0)),"NÃO ENCONTRADO")</f>
        <v>Outras Saídas</v>
      </c>
      <c r="L20803" s="50" t="str">
        <f>VLOOKUP(K20803,'Base -Receita-Despesa'!$B:$AS,1,FALSE)</f>
        <v>Outras Saídas</v>
      </c>
    </row>
    <row r="20804" spans="1:12" x14ac:dyDescent="0.3">
      <c r="A20804" s="82" t="str">
        <f t="shared" si="650"/>
        <v>2020</v>
      </c>
      <c r="B20804" s="263" t="s">
        <v>2228</v>
      </c>
      <c r="C20804" s="264" t="s">
        <v>138</v>
      </c>
      <c r="D20804" s="74" t="str">
        <f t="shared" ref="D20804:D20867" si="651">TEXT(E20804,"mmm/aaaa")</f>
        <v>dez/2020</v>
      </c>
      <c r="E20804" s="334">
        <v>44173</v>
      </c>
      <c r="F20804" s="285">
        <v>572</v>
      </c>
      <c r="G20804" s="285" t="s">
        <v>2284</v>
      </c>
      <c r="H20804" s="268" t="s">
        <v>6090</v>
      </c>
      <c r="I20804" s="268" t="s">
        <v>2190</v>
      </c>
      <c r="J20804" s="278">
        <v>-1148.75</v>
      </c>
      <c r="K20804" s="83" t="str">
        <f>IFERROR(IFERROR(VLOOKUP(I20804,'DE-PARA'!B:D,3,0),VLOOKUP(I20804,'DE-PARA'!C:D,2,0)),"NÃO ENCONTRADO")</f>
        <v>Materiais</v>
      </c>
      <c r="L20804" s="50" t="str">
        <f>VLOOKUP(K20804,'Base -Receita-Despesa'!$B:$AS,1,FALSE)</f>
        <v>Materiais</v>
      </c>
    </row>
    <row r="20805" spans="1:12" x14ac:dyDescent="0.3">
      <c r="A20805" s="82" t="str">
        <f t="shared" si="650"/>
        <v>2020</v>
      </c>
      <c r="B20805" s="263" t="s">
        <v>2228</v>
      </c>
      <c r="C20805" s="264" t="s">
        <v>138</v>
      </c>
      <c r="D20805" s="74" t="str">
        <f t="shared" si="651"/>
        <v>dez/2020</v>
      </c>
      <c r="E20805" s="334">
        <v>44173</v>
      </c>
      <c r="F20805" s="285">
        <v>195</v>
      </c>
      <c r="G20805" s="285" t="s">
        <v>2238</v>
      </c>
      <c r="H20805" s="268" t="s">
        <v>6038</v>
      </c>
      <c r="I20805" s="268" t="s">
        <v>2182</v>
      </c>
      <c r="J20805" s="278">
        <v>-2733.34</v>
      </c>
      <c r="K20805" s="83" t="str">
        <f>IFERROR(IFERROR(VLOOKUP(I20805,'DE-PARA'!B:D,3,0),VLOOKUP(I20805,'DE-PARA'!C:D,2,0)),"NÃO ENCONTRADO")</f>
        <v>Materiais</v>
      </c>
      <c r="L20805" s="50" t="str">
        <f>VLOOKUP(K20805,'Base -Receita-Despesa'!$B:$AS,1,FALSE)</f>
        <v>Materiais</v>
      </c>
    </row>
    <row r="20806" spans="1:12" x14ac:dyDescent="0.3">
      <c r="A20806" s="82" t="str">
        <f t="shared" si="650"/>
        <v>2020</v>
      </c>
      <c r="B20806" s="263" t="s">
        <v>2228</v>
      </c>
      <c r="C20806" s="264" t="s">
        <v>138</v>
      </c>
      <c r="D20806" s="74" t="str">
        <f t="shared" si="651"/>
        <v>dez/2020</v>
      </c>
      <c r="E20806" s="334">
        <v>44173</v>
      </c>
      <c r="F20806" s="285">
        <v>12</v>
      </c>
      <c r="G20806" s="285" t="s">
        <v>2229</v>
      </c>
      <c r="H20806" s="268" t="s">
        <v>6029</v>
      </c>
      <c r="I20806" s="268" t="s">
        <v>2210</v>
      </c>
      <c r="J20806" s="278">
        <v>-36615.75</v>
      </c>
      <c r="K20806" s="83" t="str">
        <f>IFERROR(IFERROR(VLOOKUP(I20806,'DE-PARA'!B:D,3,0),VLOOKUP(I20806,'DE-PARA'!C:D,2,0)),"NÃO ENCONTRADO")</f>
        <v>Serviços</v>
      </c>
      <c r="L20806" s="50" t="str">
        <f>VLOOKUP(K20806,'Base -Receita-Despesa'!$B:$AS,1,FALSE)</f>
        <v>Serviços</v>
      </c>
    </row>
    <row r="20807" spans="1:12" x14ac:dyDescent="0.3">
      <c r="A20807" s="82" t="str">
        <f t="shared" si="650"/>
        <v>2020</v>
      </c>
      <c r="B20807" s="263" t="s">
        <v>2228</v>
      </c>
      <c r="C20807" s="264" t="s">
        <v>138</v>
      </c>
      <c r="D20807" s="74" t="str">
        <f t="shared" si="651"/>
        <v>dez/2020</v>
      </c>
      <c r="E20807" s="334">
        <v>44173</v>
      </c>
      <c r="F20807" s="285" t="s">
        <v>6123</v>
      </c>
      <c r="G20807" s="285" t="s">
        <v>2229</v>
      </c>
      <c r="H20807" s="268" t="s">
        <v>6019</v>
      </c>
      <c r="I20807" s="268" t="s">
        <v>176</v>
      </c>
      <c r="J20807" s="278">
        <v>-1288.1400000000001</v>
      </c>
      <c r="K20807" s="83" t="str">
        <f>IFERROR(IFERROR(VLOOKUP(I20807,'DE-PARA'!B:D,3,0),VLOOKUP(I20807,'DE-PARA'!C:D,2,0)),"NÃO ENCONTRADO")</f>
        <v>Pessoal</v>
      </c>
      <c r="L20807" s="50" t="str">
        <f>VLOOKUP(K20807,'Base -Receita-Despesa'!$B:$AS,1,FALSE)</f>
        <v>Pessoal</v>
      </c>
    </row>
    <row r="20808" spans="1:12" x14ac:dyDescent="0.3">
      <c r="A20808" s="82" t="str">
        <f t="shared" si="650"/>
        <v>2020</v>
      </c>
      <c r="B20808" s="263" t="s">
        <v>2228</v>
      </c>
      <c r="C20808" s="264" t="s">
        <v>138</v>
      </c>
      <c r="D20808" s="74" t="str">
        <f t="shared" si="651"/>
        <v>dez/2020</v>
      </c>
      <c r="E20808" s="334">
        <v>44173</v>
      </c>
      <c r="F20808" s="285" t="s">
        <v>6124</v>
      </c>
      <c r="G20808" s="285" t="s">
        <v>2229</v>
      </c>
      <c r="H20808" s="268" t="s">
        <v>6125</v>
      </c>
      <c r="I20808" s="268" t="s">
        <v>176</v>
      </c>
      <c r="J20808" s="278">
        <v>-1513.28</v>
      </c>
      <c r="K20808" s="83" t="str">
        <f>IFERROR(IFERROR(VLOOKUP(I20808,'DE-PARA'!B:D,3,0),VLOOKUP(I20808,'DE-PARA'!C:D,2,0)),"NÃO ENCONTRADO")</f>
        <v>Pessoal</v>
      </c>
      <c r="L20808" s="50" t="str">
        <f>VLOOKUP(K20808,'Base -Receita-Despesa'!$B:$AS,1,FALSE)</f>
        <v>Pessoal</v>
      </c>
    </row>
    <row r="20809" spans="1:12" x14ac:dyDescent="0.3">
      <c r="A20809" s="82" t="str">
        <f t="shared" si="650"/>
        <v>2020</v>
      </c>
      <c r="B20809" s="263" t="s">
        <v>2228</v>
      </c>
      <c r="C20809" s="264" t="s">
        <v>138</v>
      </c>
      <c r="D20809" s="74" t="str">
        <f t="shared" si="651"/>
        <v>dez/2020</v>
      </c>
      <c r="E20809" s="334">
        <v>44173</v>
      </c>
      <c r="F20809" s="285" t="s">
        <v>6126</v>
      </c>
      <c r="G20809" s="285" t="s">
        <v>2229</v>
      </c>
      <c r="H20809" s="268" t="s">
        <v>5952</v>
      </c>
      <c r="I20809" s="268" t="s">
        <v>176</v>
      </c>
      <c r="J20809" s="278">
        <v>-7329.71</v>
      </c>
      <c r="K20809" s="83" t="str">
        <f>IFERROR(IFERROR(VLOOKUP(I20809,'DE-PARA'!B:D,3,0),VLOOKUP(I20809,'DE-PARA'!C:D,2,0)),"NÃO ENCONTRADO")</f>
        <v>Pessoal</v>
      </c>
      <c r="L20809" s="50" t="str">
        <f>VLOOKUP(K20809,'Base -Receita-Despesa'!$B:$AS,1,FALSE)</f>
        <v>Pessoal</v>
      </c>
    </row>
    <row r="20810" spans="1:12" x14ac:dyDescent="0.3">
      <c r="A20810" s="82" t="str">
        <f t="shared" si="650"/>
        <v>2020</v>
      </c>
      <c r="B20810" s="263" t="s">
        <v>2228</v>
      </c>
      <c r="C20810" s="264" t="s">
        <v>138</v>
      </c>
      <c r="D20810" s="74" t="str">
        <f t="shared" si="651"/>
        <v>dez/2020</v>
      </c>
      <c r="E20810" s="334">
        <v>44173</v>
      </c>
      <c r="F20810" s="285" t="s">
        <v>6127</v>
      </c>
      <c r="G20810" s="285" t="s">
        <v>2229</v>
      </c>
      <c r="H20810" s="268" t="s">
        <v>6021</v>
      </c>
      <c r="I20810" s="268" t="s">
        <v>176</v>
      </c>
      <c r="J20810" s="278">
        <v>-3126.87</v>
      </c>
      <c r="K20810" s="83" t="str">
        <f>IFERROR(IFERROR(VLOOKUP(I20810,'DE-PARA'!B:D,3,0),VLOOKUP(I20810,'DE-PARA'!C:D,2,0)),"NÃO ENCONTRADO")</f>
        <v>Pessoal</v>
      </c>
      <c r="L20810" s="50" t="str">
        <f>VLOOKUP(K20810,'Base -Receita-Despesa'!$B:$AS,1,FALSE)</f>
        <v>Pessoal</v>
      </c>
    </row>
    <row r="20811" spans="1:12" x14ac:dyDescent="0.3">
      <c r="A20811" s="82" t="str">
        <f t="shared" si="650"/>
        <v>2020</v>
      </c>
      <c r="B20811" s="263" t="s">
        <v>2228</v>
      </c>
      <c r="C20811" s="264" t="s">
        <v>138</v>
      </c>
      <c r="D20811" s="74" t="str">
        <f t="shared" si="651"/>
        <v>dez/2020</v>
      </c>
      <c r="E20811" s="334">
        <v>44173</v>
      </c>
      <c r="F20811" s="285" t="s">
        <v>6128</v>
      </c>
      <c r="G20811" s="285" t="s">
        <v>2229</v>
      </c>
      <c r="H20811" s="268" t="s">
        <v>6024</v>
      </c>
      <c r="I20811" s="268" t="s">
        <v>176</v>
      </c>
      <c r="J20811" s="278">
        <v>-1462.07</v>
      </c>
      <c r="K20811" s="83" t="str">
        <f>IFERROR(IFERROR(VLOOKUP(I20811,'DE-PARA'!B:D,3,0),VLOOKUP(I20811,'DE-PARA'!C:D,2,0)),"NÃO ENCONTRADO")</f>
        <v>Pessoal</v>
      </c>
      <c r="L20811" s="50" t="str">
        <f>VLOOKUP(K20811,'Base -Receita-Despesa'!$B:$AS,1,FALSE)</f>
        <v>Pessoal</v>
      </c>
    </row>
    <row r="20812" spans="1:12" x14ac:dyDescent="0.3">
      <c r="A20812" s="82" t="str">
        <f t="shared" si="650"/>
        <v>2020</v>
      </c>
      <c r="B20812" s="263" t="s">
        <v>2228</v>
      </c>
      <c r="C20812" s="264" t="s">
        <v>138</v>
      </c>
      <c r="D20812" s="74" t="str">
        <f t="shared" si="651"/>
        <v>dez/2020</v>
      </c>
      <c r="E20812" s="334">
        <v>44173</v>
      </c>
      <c r="F20812" s="285" t="s">
        <v>6129</v>
      </c>
      <c r="G20812" s="285" t="s">
        <v>2229</v>
      </c>
      <c r="H20812" s="268" t="s">
        <v>6026</v>
      </c>
      <c r="I20812" s="268" t="s">
        <v>176</v>
      </c>
      <c r="J20812" s="278">
        <v>-7329.71</v>
      </c>
      <c r="K20812" s="83" t="str">
        <f>IFERROR(IFERROR(VLOOKUP(I20812,'DE-PARA'!B:D,3,0),VLOOKUP(I20812,'DE-PARA'!C:D,2,0)),"NÃO ENCONTRADO")</f>
        <v>Pessoal</v>
      </c>
      <c r="L20812" s="50" t="str">
        <f>VLOOKUP(K20812,'Base -Receita-Despesa'!$B:$AS,1,FALSE)</f>
        <v>Pessoal</v>
      </c>
    </row>
    <row r="20813" spans="1:12" x14ac:dyDescent="0.3">
      <c r="A20813" s="82" t="str">
        <f t="shared" si="650"/>
        <v>2020</v>
      </c>
      <c r="B20813" s="263" t="s">
        <v>2228</v>
      </c>
      <c r="C20813" s="264" t="s">
        <v>138</v>
      </c>
      <c r="D20813" s="74" t="str">
        <f t="shared" si="651"/>
        <v>dez/2020</v>
      </c>
      <c r="E20813" s="334">
        <v>44173</v>
      </c>
      <c r="F20813" s="285" t="s">
        <v>6130</v>
      </c>
      <c r="G20813" s="285" t="s">
        <v>2229</v>
      </c>
      <c r="H20813" s="268" t="s">
        <v>4461</v>
      </c>
      <c r="I20813" s="268" t="s">
        <v>176</v>
      </c>
      <c r="J20813" s="278">
        <v>-1510.08</v>
      </c>
      <c r="K20813" s="83" t="str">
        <f>IFERROR(IFERROR(VLOOKUP(I20813,'DE-PARA'!B:D,3,0),VLOOKUP(I20813,'DE-PARA'!C:D,2,0)),"NÃO ENCONTRADO")</f>
        <v>Pessoal</v>
      </c>
      <c r="L20813" s="50" t="str">
        <f>VLOOKUP(K20813,'Base -Receita-Despesa'!$B:$AS,1,FALSE)</f>
        <v>Pessoal</v>
      </c>
    </row>
    <row r="20814" spans="1:12" x14ac:dyDescent="0.3">
      <c r="A20814" s="82" t="str">
        <f t="shared" si="650"/>
        <v>2020</v>
      </c>
      <c r="B20814" s="263" t="s">
        <v>2228</v>
      </c>
      <c r="C20814" s="264" t="s">
        <v>138</v>
      </c>
      <c r="D20814" s="74" t="str">
        <f t="shared" si="651"/>
        <v>dez/2020</v>
      </c>
      <c r="E20814" s="334">
        <v>44173</v>
      </c>
      <c r="F20814" s="285" t="s">
        <v>6131</v>
      </c>
      <c r="G20814" s="285" t="s">
        <v>2229</v>
      </c>
      <c r="H20814" s="268" t="s">
        <v>6132</v>
      </c>
      <c r="I20814" s="268" t="s">
        <v>176</v>
      </c>
      <c r="J20814" s="278">
        <v>-1799.06</v>
      </c>
      <c r="K20814" s="83" t="str">
        <f>IFERROR(IFERROR(VLOOKUP(I20814,'DE-PARA'!B:D,3,0),VLOOKUP(I20814,'DE-PARA'!C:D,2,0)),"NÃO ENCONTRADO")</f>
        <v>Pessoal</v>
      </c>
      <c r="L20814" s="50" t="str">
        <f>VLOOKUP(K20814,'Base -Receita-Despesa'!$B:$AS,1,FALSE)</f>
        <v>Pessoal</v>
      </c>
    </row>
    <row r="20815" spans="1:12" x14ac:dyDescent="0.3">
      <c r="A20815" s="82" t="str">
        <f t="shared" si="650"/>
        <v>2020</v>
      </c>
      <c r="B20815" s="263" t="s">
        <v>2228</v>
      </c>
      <c r="C20815" s="264" t="s">
        <v>138</v>
      </c>
      <c r="D20815" s="74" t="str">
        <f t="shared" si="651"/>
        <v>dez/2020</v>
      </c>
      <c r="E20815" s="334">
        <v>44173</v>
      </c>
      <c r="F20815" s="285" t="s">
        <v>1261</v>
      </c>
      <c r="G20815" s="285" t="s">
        <v>2229</v>
      </c>
      <c r="H20815" s="268" t="s">
        <v>879</v>
      </c>
      <c r="I20815" s="268" t="s">
        <v>135</v>
      </c>
      <c r="J20815" s="273">
        <v>-10</v>
      </c>
      <c r="K20815" s="83" t="str">
        <f>IFERROR(IFERROR(VLOOKUP(I20815,'DE-PARA'!B:D,3,0),VLOOKUP(I20815,'DE-PARA'!C:D,2,0)),"NÃO ENCONTRADO")</f>
        <v>Outras Saídas</v>
      </c>
      <c r="L20815" s="50" t="str">
        <f>VLOOKUP(K20815,'Base -Receita-Despesa'!$B:$AS,1,FALSE)</f>
        <v>Outras Saídas</v>
      </c>
    </row>
    <row r="20816" spans="1:12" x14ac:dyDescent="0.3">
      <c r="A20816" s="82" t="str">
        <f t="shared" si="650"/>
        <v>2020</v>
      </c>
      <c r="B20816" s="263" t="s">
        <v>2228</v>
      </c>
      <c r="C20816" s="264" t="s">
        <v>138</v>
      </c>
      <c r="D20816" s="74" t="str">
        <f t="shared" si="651"/>
        <v>dez/2020</v>
      </c>
      <c r="E20816" s="334">
        <v>44173</v>
      </c>
      <c r="F20816" s="285" t="s">
        <v>1261</v>
      </c>
      <c r="G20816" s="285" t="s">
        <v>2229</v>
      </c>
      <c r="H20816" s="268" t="s">
        <v>879</v>
      </c>
      <c r="I20816" s="268" t="s">
        <v>135</v>
      </c>
      <c r="J20816" s="273">
        <v>-10</v>
      </c>
      <c r="K20816" s="83" t="str">
        <f>IFERROR(IFERROR(VLOOKUP(I20816,'DE-PARA'!B:D,3,0),VLOOKUP(I20816,'DE-PARA'!C:D,2,0)),"NÃO ENCONTRADO")</f>
        <v>Outras Saídas</v>
      </c>
      <c r="L20816" s="50" t="str">
        <f>VLOOKUP(K20816,'Base -Receita-Despesa'!$B:$AS,1,FALSE)</f>
        <v>Outras Saídas</v>
      </c>
    </row>
    <row r="20817" spans="1:12" x14ac:dyDescent="0.3">
      <c r="A20817" s="82" t="str">
        <f t="shared" si="650"/>
        <v>2020</v>
      </c>
      <c r="B20817" s="263" t="s">
        <v>2228</v>
      </c>
      <c r="C20817" s="264" t="s">
        <v>138</v>
      </c>
      <c r="D20817" s="74" t="str">
        <f t="shared" si="651"/>
        <v>dez/2020</v>
      </c>
      <c r="E20817" s="334">
        <v>44173</v>
      </c>
      <c r="F20817" s="285" t="s">
        <v>1261</v>
      </c>
      <c r="G20817" s="285" t="s">
        <v>2229</v>
      </c>
      <c r="H20817" s="268" t="s">
        <v>879</v>
      </c>
      <c r="I20817" s="268" t="s">
        <v>135</v>
      </c>
      <c r="J20817" s="273">
        <v>-10</v>
      </c>
      <c r="K20817" s="83" t="str">
        <f>IFERROR(IFERROR(VLOOKUP(I20817,'DE-PARA'!B:D,3,0),VLOOKUP(I20817,'DE-PARA'!C:D,2,0)),"NÃO ENCONTRADO")</f>
        <v>Outras Saídas</v>
      </c>
      <c r="L20817" s="50" t="str">
        <f>VLOOKUP(K20817,'Base -Receita-Despesa'!$B:$AS,1,FALSE)</f>
        <v>Outras Saídas</v>
      </c>
    </row>
    <row r="20818" spans="1:12" x14ac:dyDescent="0.3">
      <c r="A20818" s="82" t="str">
        <f t="shared" si="650"/>
        <v>2020</v>
      </c>
      <c r="B20818" s="263" t="s">
        <v>2228</v>
      </c>
      <c r="C20818" s="264" t="s">
        <v>138</v>
      </c>
      <c r="D20818" s="74" t="str">
        <f t="shared" si="651"/>
        <v>dez/2020</v>
      </c>
      <c r="E20818" s="334">
        <v>44173</v>
      </c>
      <c r="F20818" s="285" t="s">
        <v>1261</v>
      </c>
      <c r="G20818" s="285" t="s">
        <v>2229</v>
      </c>
      <c r="H20818" s="268" t="s">
        <v>879</v>
      </c>
      <c r="I20818" s="268" t="s">
        <v>135</v>
      </c>
      <c r="J20818" s="273">
        <v>-10</v>
      </c>
      <c r="K20818" s="83" t="str">
        <f>IFERROR(IFERROR(VLOOKUP(I20818,'DE-PARA'!B:D,3,0),VLOOKUP(I20818,'DE-PARA'!C:D,2,0)),"NÃO ENCONTRADO")</f>
        <v>Outras Saídas</v>
      </c>
      <c r="L20818" s="50" t="str">
        <f>VLOOKUP(K20818,'Base -Receita-Despesa'!$B:$AS,1,FALSE)</f>
        <v>Outras Saídas</v>
      </c>
    </row>
    <row r="20819" spans="1:12" x14ac:dyDescent="0.3">
      <c r="A20819" s="82" t="str">
        <f t="shared" si="650"/>
        <v>2020</v>
      </c>
      <c r="B20819" s="263" t="s">
        <v>2228</v>
      </c>
      <c r="C20819" s="264" t="s">
        <v>138</v>
      </c>
      <c r="D20819" s="74" t="str">
        <f t="shared" si="651"/>
        <v>dez/2020</v>
      </c>
      <c r="E20819" s="334">
        <v>44173</v>
      </c>
      <c r="F20819" s="285" t="s">
        <v>1261</v>
      </c>
      <c r="G20819" s="285" t="s">
        <v>2229</v>
      </c>
      <c r="H20819" s="268" t="s">
        <v>879</v>
      </c>
      <c r="I20819" s="268" t="s">
        <v>135</v>
      </c>
      <c r="J20819" s="273">
        <v>-10</v>
      </c>
      <c r="K20819" s="83" t="str">
        <f>IFERROR(IFERROR(VLOOKUP(I20819,'DE-PARA'!B:D,3,0),VLOOKUP(I20819,'DE-PARA'!C:D,2,0)),"NÃO ENCONTRADO")</f>
        <v>Outras Saídas</v>
      </c>
      <c r="L20819" s="50" t="str">
        <f>VLOOKUP(K20819,'Base -Receita-Despesa'!$B:$AS,1,FALSE)</f>
        <v>Outras Saídas</v>
      </c>
    </row>
    <row r="20820" spans="1:12" x14ac:dyDescent="0.3">
      <c r="A20820" s="82" t="str">
        <f t="shared" si="650"/>
        <v>2020</v>
      </c>
      <c r="B20820" s="263" t="s">
        <v>2228</v>
      </c>
      <c r="C20820" s="264" t="s">
        <v>138</v>
      </c>
      <c r="D20820" s="74" t="str">
        <f t="shared" si="651"/>
        <v>dez/2020</v>
      </c>
      <c r="E20820" s="334">
        <v>44173</v>
      </c>
      <c r="F20820" s="285" t="s">
        <v>1261</v>
      </c>
      <c r="G20820" s="285" t="s">
        <v>2229</v>
      </c>
      <c r="H20820" s="268" t="s">
        <v>879</v>
      </c>
      <c r="I20820" s="268" t="s">
        <v>135</v>
      </c>
      <c r="J20820" s="273">
        <v>-10</v>
      </c>
      <c r="K20820" s="83" t="str">
        <f>IFERROR(IFERROR(VLOOKUP(I20820,'DE-PARA'!B:D,3,0),VLOOKUP(I20820,'DE-PARA'!C:D,2,0)),"NÃO ENCONTRADO")</f>
        <v>Outras Saídas</v>
      </c>
      <c r="L20820" s="50" t="str">
        <f>VLOOKUP(K20820,'Base -Receita-Despesa'!$B:$AS,1,FALSE)</f>
        <v>Outras Saídas</v>
      </c>
    </row>
    <row r="20821" spans="1:12" x14ac:dyDescent="0.3">
      <c r="A20821" s="82" t="str">
        <f t="shared" si="650"/>
        <v>2020</v>
      </c>
      <c r="B20821" s="263" t="s">
        <v>2228</v>
      </c>
      <c r="C20821" s="264" t="s">
        <v>138</v>
      </c>
      <c r="D20821" s="74" t="str">
        <f t="shared" si="651"/>
        <v>dez/2020</v>
      </c>
      <c r="E20821" s="334">
        <v>44173</v>
      </c>
      <c r="F20821" s="285" t="s">
        <v>1261</v>
      </c>
      <c r="G20821" s="285" t="s">
        <v>2229</v>
      </c>
      <c r="H20821" s="268" t="s">
        <v>879</v>
      </c>
      <c r="I20821" s="268" t="s">
        <v>135</v>
      </c>
      <c r="J20821" s="273">
        <v>-10</v>
      </c>
      <c r="K20821" s="83" t="str">
        <f>IFERROR(IFERROR(VLOOKUP(I20821,'DE-PARA'!B:D,3,0),VLOOKUP(I20821,'DE-PARA'!C:D,2,0)),"NÃO ENCONTRADO")</f>
        <v>Outras Saídas</v>
      </c>
      <c r="L20821" s="50" t="str">
        <f>VLOOKUP(K20821,'Base -Receita-Despesa'!$B:$AS,1,FALSE)</f>
        <v>Outras Saídas</v>
      </c>
    </row>
    <row r="20822" spans="1:12" x14ac:dyDescent="0.3">
      <c r="A20822" s="82" t="str">
        <f t="shared" si="650"/>
        <v>2020</v>
      </c>
      <c r="B20822" s="263" t="s">
        <v>2228</v>
      </c>
      <c r="C20822" s="264" t="s">
        <v>138</v>
      </c>
      <c r="D20822" s="74" t="str">
        <f t="shared" si="651"/>
        <v>dez/2020</v>
      </c>
      <c r="E20822" s="334">
        <v>44173</v>
      </c>
      <c r="F20822" s="285" t="s">
        <v>131</v>
      </c>
      <c r="G20822" s="285" t="s">
        <v>2229</v>
      </c>
      <c r="H20822" s="268" t="s">
        <v>4567</v>
      </c>
      <c r="I20822" s="268" t="s">
        <v>133</v>
      </c>
      <c r="J20822" s="278">
        <v>-2314.44</v>
      </c>
      <c r="K20822" s="83" t="str">
        <f>IFERROR(IFERROR(VLOOKUP(I20822,'DE-PARA'!B:D,3,0),VLOOKUP(I20822,'DE-PARA'!C:D,2,0)),"NÃO ENCONTRADO")</f>
        <v>Pessoal</v>
      </c>
      <c r="L20822" s="50" t="str">
        <f>VLOOKUP(K20822,'Base -Receita-Despesa'!$B:$AS,1,FALSE)</f>
        <v>Pessoal</v>
      </c>
    </row>
    <row r="20823" spans="1:12" x14ac:dyDescent="0.3">
      <c r="A20823" s="82" t="str">
        <f t="shared" si="650"/>
        <v>2020</v>
      </c>
      <c r="B20823" s="263" t="s">
        <v>2228</v>
      </c>
      <c r="C20823" s="264" t="s">
        <v>138</v>
      </c>
      <c r="D20823" s="74" t="str">
        <f t="shared" si="651"/>
        <v>dez/2020</v>
      </c>
      <c r="E20823" s="334">
        <v>44173</v>
      </c>
      <c r="F20823" s="285" t="s">
        <v>131</v>
      </c>
      <c r="G20823" s="285" t="s">
        <v>2229</v>
      </c>
      <c r="H20823" s="268" t="s">
        <v>6133</v>
      </c>
      <c r="I20823" s="268" t="s">
        <v>133</v>
      </c>
      <c r="J20823" s="278">
        <v>-1878.11</v>
      </c>
      <c r="K20823" s="83" t="str">
        <f>IFERROR(IFERROR(VLOOKUP(I20823,'DE-PARA'!B:D,3,0),VLOOKUP(I20823,'DE-PARA'!C:D,2,0)),"NÃO ENCONTRADO")</f>
        <v>Pessoal</v>
      </c>
      <c r="L20823" s="50" t="str">
        <f>VLOOKUP(K20823,'Base -Receita-Despesa'!$B:$AS,1,FALSE)</f>
        <v>Pessoal</v>
      </c>
    </row>
    <row r="20824" spans="1:12" x14ac:dyDescent="0.3">
      <c r="A20824" s="82" t="str">
        <f t="shared" si="650"/>
        <v>2020</v>
      </c>
      <c r="B20824" s="263" t="s">
        <v>2228</v>
      </c>
      <c r="C20824" s="264" t="s">
        <v>138</v>
      </c>
      <c r="D20824" s="74" t="str">
        <f t="shared" si="651"/>
        <v>dez/2020</v>
      </c>
      <c r="E20824" s="334">
        <v>44173</v>
      </c>
      <c r="F20824" s="285" t="s">
        <v>131</v>
      </c>
      <c r="G20824" s="285" t="s">
        <v>2229</v>
      </c>
      <c r="H20824" s="268" t="s">
        <v>6134</v>
      </c>
      <c r="I20824" s="268" t="s">
        <v>133</v>
      </c>
      <c r="J20824" s="278">
        <v>-1728.61</v>
      </c>
      <c r="K20824" s="83" t="str">
        <f>IFERROR(IFERROR(VLOOKUP(I20824,'DE-PARA'!B:D,3,0),VLOOKUP(I20824,'DE-PARA'!C:D,2,0)),"NÃO ENCONTRADO")</f>
        <v>Pessoal</v>
      </c>
      <c r="L20824" s="50" t="str">
        <f>VLOOKUP(K20824,'Base -Receita-Despesa'!$B:$AS,1,FALSE)</f>
        <v>Pessoal</v>
      </c>
    </row>
    <row r="20825" spans="1:12" x14ac:dyDescent="0.3">
      <c r="A20825" s="82" t="str">
        <f t="shared" si="650"/>
        <v>2020</v>
      </c>
      <c r="B20825" s="263" t="s">
        <v>2228</v>
      </c>
      <c r="C20825" s="264" t="s">
        <v>138</v>
      </c>
      <c r="D20825" s="74" t="str">
        <f t="shared" si="651"/>
        <v>dez/2020</v>
      </c>
      <c r="E20825" s="334">
        <v>44173</v>
      </c>
      <c r="F20825" s="285" t="s">
        <v>131</v>
      </c>
      <c r="G20825" s="285" t="s">
        <v>2229</v>
      </c>
      <c r="H20825" s="268" t="s">
        <v>2979</v>
      </c>
      <c r="I20825" s="268" t="s">
        <v>133</v>
      </c>
      <c r="J20825" s="278">
        <v>-1571.05</v>
      </c>
      <c r="K20825" s="83" t="str">
        <f>IFERROR(IFERROR(VLOOKUP(I20825,'DE-PARA'!B:D,3,0),VLOOKUP(I20825,'DE-PARA'!C:D,2,0)),"NÃO ENCONTRADO")</f>
        <v>Pessoal</v>
      </c>
      <c r="L20825" s="50" t="str">
        <f>VLOOKUP(K20825,'Base -Receita-Despesa'!$B:$AS,1,FALSE)</f>
        <v>Pessoal</v>
      </c>
    </row>
    <row r="20826" spans="1:12" x14ac:dyDescent="0.3">
      <c r="A20826" s="82" t="str">
        <f t="shared" si="650"/>
        <v>2020</v>
      </c>
      <c r="B20826" s="263" t="s">
        <v>2228</v>
      </c>
      <c r="C20826" s="264" t="s">
        <v>138</v>
      </c>
      <c r="D20826" s="74" t="str">
        <f t="shared" si="651"/>
        <v>dez/2020</v>
      </c>
      <c r="E20826" s="334">
        <v>44174</v>
      </c>
      <c r="F20826" s="285" t="s">
        <v>2326</v>
      </c>
      <c r="G20826" s="285" t="s">
        <v>2229</v>
      </c>
      <c r="H20826" s="268" t="s">
        <v>6112</v>
      </c>
      <c r="I20826" s="268" t="s">
        <v>2209</v>
      </c>
      <c r="J20826" s="273">
        <v>114.9</v>
      </c>
      <c r="K20826" s="83" t="str">
        <f>IFERROR(IFERROR(VLOOKUP(I20826,'DE-PARA'!B:D,3,0),VLOOKUP(I20826,'DE-PARA'!C:D,2,0)),"NÃO ENCONTRADO")</f>
        <v>Despesas com Viagens</v>
      </c>
      <c r="L20826" s="50" t="str">
        <f>VLOOKUP(K20826,'Base -Receita-Despesa'!$B:$AS,1,FALSE)</f>
        <v>Despesas com Viagens</v>
      </c>
    </row>
    <row r="20827" spans="1:12" x14ac:dyDescent="0.3">
      <c r="A20827" s="82" t="str">
        <f t="shared" si="650"/>
        <v>2020</v>
      </c>
      <c r="B20827" s="263" t="s">
        <v>2228</v>
      </c>
      <c r="C20827" s="264" t="s">
        <v>138</v>
      </c>
      <c r="D20827" s="74" t="str">
        <f t="shared" si="651"/>
        <v>dez/2020</v>
      </c>
      <c r="E20827" s="334">
        <v>44174</v>
      </c>
      <c r="F20827" s="285" t="s">
        <v>2326</v>
      </c>
      <c r="G20827" s="285" t="s">
        <v>2229</v>
      </c>
      <c r="H20827" s="268" t="s">
        <v>6113</v>
      </c>
      <c r="I20827" s="268" t="s">
        <v>2209</v>
      </c>
      <c r="J20827" s="273">
        <v>34.9</v>
      </c>
      <c r="K20827" s="83" t="str">
        <f>IFERROR(IFERROR(VLOOKUP(I20827,'DE-PARA'!B:D,3,0),VLOOKUP(I20827,'DE-PARA'!C:D,2,0)),"NÃO ENCONTRADO")</f>
        <v>Despesas com Viagens</v>
      </c>
      <c r="L20827" s="50" t="str">
        <f>VLOOKUP(K20827,'Base -Receita-Despesa'!$B:$AS,1,FALSE)</f>
        <v>Despesas com Viagens</v>
      </c>
    </row>
    <row r="20828" spans="1:12" x14ac:dyDescent="0.3">
      <c r="A20828" s="82" t="str">
        <f t="shared" si="650"/>
        <v>2020</v>
      </c>
      <c r="B20828" s="263" t="s">
        <v>2228</v>
      </c>
      <c r="C20828" s="264" t="s">
        <v>138</v>
      </c>
      <c r="D20828" s="74" t="str">
        <f t="shared" si="651"/>
        <v>dez/2020</v>
      </c>
      <c r="E20828" s="334">
        <v>44174</v>
      </c>
      <c r="F20828" s="285" t="s">
        <v>2326</v>
      </c>
      <c r="G20828" s="285" t="s">
        <v>2229</v>
      </c>
      <c r="H20828" s="268" t="s">
        <v>5223</v>
      </c>
      <c r="I20828" s="268" t="s">
        <v>2209</v>
      </c>
      <c r="J20828" s="273">
        <v>114.9</v>
      </c>
      <c r="K20828" s="83" t="str">
        <f>IFERROR(IFERROR(VLOOKUP(I20828,'DE-PARA'!B:D,3,0),VLOOKUP(I20828,'DE-PARA'!C:D,2,0)),"NÃO ENCONTRADO")</f>
        <v>Despesas com Viagens</v>
      </c>
      <c r="L20828" s="50" t="str">
        <f>VLOOKUP(K20828,'Base -Receita-Despesa'!$B:$AS,1,FALSE)</f>
        <v>Despesas com Viagens</v>
      </c>
    </row>
    <row r="20829" spans="1:12" x14ac:dyDescent="0.3">
      <c r="A20829" s="82" t="str">
        <f t="shared" si="650"/>
        <v>2020</v>
      </c>
      <c r="B20829" s="263" t="s">
        <v>2228</v>
      </c>
      <c r="C20829" s="264" t="s">
        <v>138</v>
      </c>
      <c r="D20829" s="74" t="str">
        <f t="shared" si="651"/>
        <v>dez/2020</v>
      </c>
      <c r="E20829" s="334">
        <v>44174</v>
      </c>
      <c r="F20829" s="285" t="s">
        <v>2326</v>
      </c>
      <c r="G20829" s="285" t="s">
        <v>2229</v>
      </c>
      <c r="H20829" s="268" t="s">
        <v>6135</v>
      </c>
      <c r="I20829" s="268" t="s">
        <v>2209</v>
      </c>
      <c r="J20829" s="273">
        <v>34.9</v>
      </c>
      <c r="K20829" s="83" t="str">
        <f>IFERROR(IFERROR(VLOOKUP(I20829,'DE-PARA'!B:D,3,0),VLOOKUP(I20829,'DE-PARA'!C:D,2,0)),"NÃO ENCONTRADO")</f>
        <v>Despesas com Viagens</v>
      </c>
      <c r="L20829" s="50" t="str">
        <f>VLOOKUP(K20829,'Base -Receita-Despesa'!$B:$AS,1,FALSE)</f>
        <v>Despesas com Viagens</v>
      </c>
    </row>
    <row r="20830" spans="1:12" x14ac:dyDescent="0.3">
      <c r="A20830" s="82" t="str">
        <f t="shared" si="650"/>
        <v>2020</v>
      </c>
      <c r="B20830" s="263" t="s">
        <v>2228</v>
      </c>
      <c r="C20830" s="264" t="s">
        <v>138</v>
      </c>
      <c r="D20830" s="74" t="str">
        <f t="shared" si="651"/>
        <v>dez/2020</v>
      </c>
      <c r="E20830" s="334">
        <v>44174</v>
      </c>
      <c r="F20830" s="285">
        <v>1934</v>
      </c>
      <c r="G20830" s="285" t="s">
        <v>2229</v>
      </c>
      <c r="H20830" s="268" t="s">
        <v>2231</v>
      </c>
      <c r="I20830" s="268" t="s">
        <v>2185</v>
      </c>
      <c r="J20830" s="278">
        <v>-1238.8900000000001</v>
      </c>
      <c r="K20830" s="83" t="str">
        <f>IFERROR(IFERROR(VLOOKUP(I20830,'DE-PARA'!B:D,3,0),VLOOKUP(I20830,'DE-PARA'!C:D,2,0)),"NÃO ENCONTRADO")</f>
        <v>Materiais</v>
      </c>
      <c r="L20830" s="50" t="str">
        <f>VLOOKUP(K20830,'Base -Receita-Despesa'!$B:$AS,1,FALSE)</f>
        <v>Materiais</v>
      </c>
    </row>
    <row r="20831" spans="1:12" x14ac:dyDescent="0.3">
      <c r="A20831" s="82" t="str">
        <f t="shared" si="650"/>
        <v>2020</v>
      </c>
      <c r="B20831" s="263" t="s">
        <v>2228</v>
      </c>
      <c r="C20831" s="264" t="s">
        <v>138</v>
      </c>
      <c r="D20831" s="74" t="str">
        <f t="shared" si="651"/>
        <v>dez/2020</v>
      </c>
      <c r="E20831" s="334">
        <v>44174</v>
      </c>
      <c r="F20831" s="285">
        <v>137281</v>
      </c>
      <c r="G20831" s="285" t="s">
        <v>2229</v>
      </c>
      <c r="H20831" s="268" t="s">
        <v>528</v>
      </c>
      <c r="I20831" s="268" t="s">
        <v>2182</v>
      </c>
      <c r="J20831" s="278">
        <v>-1950</v>
      </c>
      <c r="K20831" s="83" t="str">
        <f>IFERROR(IFERROR(VLOOKUP(I20831,'DE-PARA'!B:D,3,0),VLOOKUP(I20831,'DE-PARA'!C:D,2,0)),"NÃO ENCONTRADO")</f>
        <v>Materiais</v>
      </c>
      <c r="L20831" s="50" t="str">
        <f>VLOOKUP(K20831,'Base -Receita-Despesa'!$B:$AS,1,FALSE)</f>
        <v>Materiais</v>
      </c>
    </row>
    <row r="20832" spans="1:12" x14ac:dyDescent="0.3">
      <c r="A20832" s="82" t="str">
        <f t="shared" si="650"/>
        <v>2020</v>
      </c>
      <c r="B20832" s="263" t="s">
        <v>2228</v>
      </c>
      <c r="C20832" s="264" t="s">
        <v>138</v>
      </c>
      <c r="D20832" s="74" t="str">
        <f t="shared" si="651"/>
        <v>dez/2020</v>
      </c>
      <c r="E20832" s="334">
        <v>44174</v>
      </c>
      <c r="F20832" s="285">
        <v>8600</v>
      </c>
      <c r="G20832" s="285" t="s">
        <v>2229</v>
      </c>
      <c r="H20832" s="268" t="s">
        <v>4791</v>
      </c>
      <c r="I20832" s="268" t="s">
        <v>232</v>
      </c>
      <c r="J20832" s="273">
        <v>-390</v>
      </c>
      <c r="K20832" s="83" t="str">
        <f>IFERROR(IFERROR(VLOOKUP(I20832,'DE-PARA'!B:D,3,0),VLOOKUP(I20832,'DE-PARA'!C:D,2,0)),"NÃO ENCONTRADO")</f>
        <v>Materiais</v>
      </c>
      <c r="L20832" s="50" t="str">
        <f>VLOOKUP(K20832,'Base -Receita-Despesa'!$B:$AS,1,FALSE)</f>
        <v>Materiais</v>
      </c>
    </row>
    <row r="20833" spans="1:12" x14ac:dyDescent="0.3">
      <c r="A20833" s="82" t="str">
        <f t="shared" si="650"/>
        <v>2020</v>
      </c>
      <c r="B20833" s="263" t="s">
        <v>2228</v>
      </c>
      <c r="C20833" s="264" t="s">
        <v>138</v>
      </c>
      <c r="D20833" s="74" t="str">
        <f t="shared" si="651"/>
        <v>dez/2020</v>
      </c>
      <c r="E20833" s="334">
        <v>44174</v>
      </c>
      <c r="F20833" s="285">
        <v>79015</v>
      </c>
      <c r="G20833" s="285" t="s">
        <v>2229</v>
      </c>
      <c r="H20833" s="268" t="s">
        <v>5763</v>
      </c>
      <c r="I20833" s="268" t="s">
        <v>2183</v>
      </c>
      <c r="J20833" s="278">
        <v>-5686</v>
      </c>
      <c r="K20833" s="83" t="str">
        <f>IFERROR(IFERROR(VLOOKUP(I20833,'DE-PARA'!B:D,3,0),VLOOKUP(I20833,'DE-PARA'!C:D,2,0)),"NÃO ENCONTRADO")</f>
        <v>Materiais</v>
      </c>
      <c r="L20833" s="50" t="str">
        <f>VLOOKUP(K20833,'Base -Receita-Despesa'!$B:$AS,1,FALSE)</f>
        <v>Materiais</v>
      </c>
    </row>
    <row r="20834" spans="1:12" x14ac:dyDescent="0.3">
      <c r="A20834" s="82" t="str">
        <f t="shared" si="650"/>
        <v>2020</v>
      </c>
      <c r="B20834" s="263" t="s">
        <v>2228</v>
      </c>
      <c r="C20834" s="264" t="s">
        <v>138</v>
      </c>
      <c r="D20834" s="74" t="str">
        <f t="shared" si="651"/>
        <v>dez/2020</v>
      </c>
      <c r="E20834" s="334">
        <v>44174</v>
      </c>
      <c r="F20834" s="285">
        <v>15848</v>
      </c>
      <c r="G20834" s="285" t="s">
        <v>2229</v>
      </c>
      <c r="H20834" s="268" t="s">
        <v>2890</v>
      </c>
      <c r="I20834" s="268" t="s">
        <v>2183</v>
      </c>
      <c r="J20834" s="278">
        <v>-1539.25</v>
      </c>
      <c r="K20834" s="83" t="str">
        <f>IFERROR(IFERROR(VLOOKUP(I20834,'DE-PARA'!B:D,3,0),VLOOKUP(I20834,'DE-PARA'!C:D,2,0)),"NÃO ENCONTRADO")</f>
        <v>Materiais</v>
      </c>
      <c r="L20834" s="50" t="str">
        <f>VLOOKUP(K20834,'Base -Receita-Despesa'!$B:$AS,1,FALSE)</f>
        <v>Materiais</v>
      </c>
    </row>
    <row r="20835" spans="1:12" x14ac:dyDescent="0.3">
      <c r="A20835" s="82" t="str">
        <f t="shared" si="650"/>
        <v>2020</v>
      </c>
      <c r="B20835" s="263" t="s">
        <v>2228</v>
      </c>
      <c r="C20835" s="264" t="s">
        <v>138</v>
      </c>
      <c r="D20835" s="74" t="str">
        <f t="shared" si="651"/>
        <v>dez/2020</v>
      </c>
      <c r="E20835" s="334">
        <v>44174</v>
      </c>
      <c r="F20835" s="285">
        <v>1590</v>
      </c>
      <c r="G20835" s="285" t="s">
        <v>2284</v>
      </c>
      <c r="H20835" s="283" t="s">
        <v>6136</v>
      </c>
      <c r="I20835" s="268" t="s">
        <v>2182</v>
      </c>
      <c r="J20835" s="278">
        <v>-3739.6</v>
      </c>
      <c r="K20835" s="83" t="str">
        <f>IFERROR(IFERROR(VLOOKUP(I20835,'DE-PARA'!B:D,3,0),VLOOKUP(I20835,'DE-PARA'!C:D,2,0)),"NÃO ENCONTRADO")</f>
        <v>Materiais</v>
      </c>
      <c r="L20835" s="50" t="str">
        <f>VLOOKUP(K20835,'Base -Receita-Despesa'!$B:$AS,1,FALSE)</f>
        <v>Materiais</v>
      </c>
    </row>
    <row r="20836" spans="1:12" x14ac:dyDescent="0.3">
      <c r="A20836" s="82" t="str">
        <f t="shared" si="650"/>
        <v>2020</v>
      </c>
      <c r="B20836" s="263" t="s">
        <v>2228</v>
      </c>
      <c r="C20836" s="264" t="s">
        <v>138</v>
      </c>
      <c r="D20836" s="74" t="str">
        <f t="shared" si="651"/>
        <v>dez/2020</v>
      </c>
      <c r="E20836" s="334">
        <v>44174</v>
      </c>
      <c r="F20836" s="285">
        <v>79871</v>
      </c>
      <c r="G20836" s="285" t="s">
        <v>2229</v>
      </c>
      <c r="H20836" s="268" t="s">
        <v>5929</v>
      </c>
      <c r="I20836" s="268" t="s">
        <v>2193</v>
      </c>
      <c r="J20836" s="273">
        <v>-621.6</v>
      </c>
      <c r="K20836" s="83" t="str">
        <f>IFERROR(IFERROR(VLOOKUP(I20836,'DE-PARA'!B:D,3,0),VLOOKUP(I20836,'DE-PARA'!C:D,2,0)),"NÃO ENCONTRADO")</f>
        <v>Materiais</v>
      </c>
      <c r="L20836" s="50" t="str">
        <f>VLOOKUP(K20836,'Base -Receita-Despesa'!$B:$AS,1,FALSE)</f>
        <v>Materiais</v>
      </c>
    </row>
    <row r="20837" spans="1:12" x14ac:dyDescent="0.3">
      <c r="A20837" s="82" t="str">
        <f t="shared" si="650"/>
        <v>2020</v>
      </c>
      <c r="B20837" s="263" t="s">
        <v>2228</v>
      </c>
      <c r="C20837" s="264" t="s">
        <v>138</v>
      </c>
      <c r="D20837" s="74" t="str">
        <f t="shared" si="651"/>
        <v>dez/2020</v>
      </c>
      <c r="E20837" s="334">
        <v>44174</v>
      </c>
      <c r="F20837" s="285">
        <v>3902</v>
      </c>
      <c r="G20837" s="285" t="s">
        <v>2229</v>
      </c>
      <c r="H20837" s="268" t="s">
        <v>5195</v>
      </c>
      <c r="I20837" s="268" t="s">
        <v>241</v>
      </c>
      <c r="J20837" s="273">
        <v>-100.59</v>
      </c>
      <c r="K20837" s="83" t="str">
        <f>IFERROR(IFERROR(VLOOKUP(I20837,'DE-PARA'!B:D,3,0),VLOOKUP(I20837,'DE-PARA'!C:D,2,0)),"NÃO ENCONTRADO")</f>
        <v>Serviços</v>
      </c>
      <c r="L20837" s="50" t="str">
        <f>VLOOKUP(K20837,'Base -Receita-Despesa'!$B:$AS,1,FALSE)</f>
        <v>Serviços</v>
      </c>
    </row>
    <row r="20838" spans="1:12" x14ac:dyDescent="0.3">
      <c r="A20838" s="82" t="str">
        <f t="shared" si="650"/>
        <v>2020</v>
      </c>
      <c r="B20838" s="263" t="s">
        <v>2228</v>
      </c>
      <c r="C20838" s="264" t="s">
        <v>138</v>
      </c>
      <c r="D20838" s="74" t="str">
        <f t="shared" si="651"/>
        <v>dez/2020</v>
      </c>
      <c r="E20838" s="334">
        <v>44174</v>
      </c>
      <c r="F20838" s="285">
        <v>3904</v>
      </c>
      <c r="G20838" s="285" t="s">
        <v>2229</v>
      </c>
      <c r="H20838" s="268" t="s">
        <v>5195</v>
      </c>
      <c r="I20838" s="268" t="s">
        <v>241</v>
      </c>
      <c r="J20838" s="273">
        <v>-408.58</v>
      </c>
      <c r="K20838" s="83" t="str">
        <f>IFERROR(IFERROR(VLOOKUP(I20838,'DE-PARA'!B:D,3,0),VLOOKUP(I20838,'DE-PARA'!C:D,2,0)),"NÃO ENCONTRADO")</f>
        <v>Serviços</v>
      </c>
      <c r="L20838" s="50" t="str">
        <f>VLOOKUP(K20838,'Base -Receita-Despesa'!$B:$AS,1,FALSE)</f>
        <v>Serviços</v>
      </c>
    </row>
    <row r="20839" spans="1:12" x14ac:dyDescent="0.3">
      <c r="A20839" s="82" t="str">
        <f t="shared" si="650"/>
        <v>2020</v>
      </c>
      <c r="B20839" s="263" t="s">
        <v>2228</v>
      </c>
      <c r="C20839" s="264" t="s">
        <v>138</v>
      </c>
      <c r="D20839" s="74" t="str">
        <f t="shared" si="651"/>
        <v>dez/2020</v>
      </c>
      <c r="E20839" s="334">
        <v>44174</v>
      </c>
      <c r="F20839" s="285">
        <v>3903</v>
      </c>
      <c r="G20839" s="285" t="s">
        <v>2229</v>
      </c>
      <c r="H20839" s="268" t="s">
        <v>5195</v>
      </c>
      <c r="I20839" s="268" t="s">
        <v>241</v>
      </c>
      <c r="J20839" s="273">
        <v>-424.01</v>
      </c>
      <c r="K20839" s="83" t="str">
        <f>IFERROR(IFERROR(VLOOKUP(I20839,'DE-PARA'!B:D,3,0),VLOOKUP(I20839,'DE-PARA'!C:D,2,0)),"NÃO ENCONTRADO")</f>
        <v>Serviços</v>
      </c>
      <c r="L20839" s="50" t="str">
        <f>VLOOKUP(K20839,'Base -Receita-Despesa'!$B:$AS,1,FALSE)</f>
        <v>Serviços</v>
      </c>
    </row>
    <row r="20840" spans="1:12" x14ac:dyDescent="0.3">
      <c r="A20840" s="82" t="str">
        <f t="shared" si="650"/>
        <v>2020</v>
      </c>
      <c r="B20840" s="263" t="s">
        <v>2228</v>
      </c>
      <c r="C20840" s="264" t="s">
        <v>138</v>
      </c>
      <c r="D20840" s="74" t="str">
        <f t="shared" si="651"/>
        <v>dez/2020</v>
      </c>
      <c r="E20840" s="334">
        <v>44174</v>
      </c>
      <c r="F20840" s="285" t="s">
        <v>437</v>
      </c>
      <c r="G20840" s="285" t="s">
        <v>2229</v>
      </c>
      <c r="H20840" s="268" t="s">
        <v>2362</v>
      </c>
      <c r="I20840" s="268" t="s">
        <v>439</v>
      </c>
      <c r="J20840" s="278">
        <v>-1045</v>
      </c>
      <c r="K20840" s="83" t="str">
        <f>IFERROR(IFERROR(VLOOKUP(I20840,'DE-PARA'!B:D,3,0),VLOOKUP(I20840,'DE-PARA'!C:D,2,0)),"NÃO ENCONTRADO")</f>
        <v>Aluguéis</v>
      </c>
      <c r="L20840" s="50" t="str">
        <f>VLOOKUP(K20840,'Base -Receita-Despesa'!$B:$AS,1,FALSE)</f>
        <v>Aluguéis</v>
      </c>
    </row>
    <row r="20841" spans="1:12" x14ac:dyDescent="0.3">
      <c r="A20841" s="82" t="str">
        <f t="shared" si="650"/>
        <v>2020</v>
      </c>
      <c r="B20841" s="263" t="s">
        <v>2228</v>
      </c>
      <c r="C20841" s="264" t="s">
        <v>138</v>
      </c>
      <c r="D20841" s="74" t="str">
        <f t="shared" si="651"/>
        <v>dez/2020</v>
      </c>
      <c r="E20841" s="334">
        <v>44174</v>
      </c>
      <c r="F20841" s="285" t="s">
        <v>4619</v>
      </c>
      <c r="G20841" s="285" t="s">
        <v>2229</v>
      </c>
      <c r="H20841" s="268" t="s">
        <v>5875</v>
      </c>
      <c r="I20841" s="268" t="s">
        <v>2170</v>
      </c>
      <c r="J20841" s="278">
        <v>-94667.55</v>
      </c>
      <c r="K20841" s="83" t="str">
        <f>IFERROR(IFERROR(VLOOKUP(I20841,'DE-PARA'!B:D,3,0),VLOOKUP(I20841,'DE-PARA'!C:D,2,0)),"NÃO ENCONTRADO")</f>
        <v>Reembolso de Rateios(-)</v>
      </c>
      <c r="L20841" s="50" t="str">
        <f>VLOOKUP(K20841,'Base -Receita-Despesa'!$B:$AS,1,FALSE)</f>
        <v>Reembolso de Rateios(-)</v>
      </c>
    </row>
    <row r="20842" spans="1:12" x14ac:dyDescent="0.3">
      <c r="A20842" s="82" t="str">
        <f t="shared" ref="A20842:A20905" si="652">IF(K20842="NÃO ENCONTRADO",0,RIGHT(D20842,4))</f>
        <v>2020</v>
      </c>
      <c r="B20842" s="263" t="s">
        <v>2228</v>
      </c>
      <c r="C20842" s="264" t="s">
        <v>138</v>
      </c>
      <c r="D20842" s="74" t="str">
        <f t="shared" si="651"/>
        <v>dez/2020</v>
      </c>
      <c r="E20842" s="334">
        <v>44174</v>
      </c>
      <c r="F20842" s="285" t="s">
        <v>1261</v>
      </c>
      <c r="G20842" s="285" t="s">
        <v>2229</v>
      </c>
      <c r="H20842" s="268" t="s">
        <v>879</v>
      </c>
      <c r="I20842" s="268" t="s">
        <v>135</v>
      </c>
      <c r="J20842" s="273">
        <v>-10</v>
      </c>
      <c r="K20842" s="83" t="str">
        <f>IFERROR(IFERROR(VLOOKUP(I20842,'DE-PARA'!B:D,3,0),VLOOKUP(I20842,'DE-PARA'!C:D,2,0)),"NÃO ENCONTRADO")</f>
        <v>Outras Saídas</v>
      </c>
      <c r="L20842" s="50" t="str">
        <f>VLOOKUP(K20842,'Base -Receita-Despesa'!$B:$AS,1,FALSE)</f>
        <v>Outras Saídas</v>
      </c>
    </row>
    <row r="20843" spans="1:12" x14ac:dyDescent="0.3">
      <c r="A20843" s="82" t="str">
        <f t="shared" si="652"/>
        <v>2020</v>
      </c>
      <c r="B20843" s="263" t="s">
        <v>2228</v>
      </c>
      <c r="C20843" s="264" t="s">
        <v>138</v>
      </c>
      <c r="D20843" s="74" t="str">
        <f t="shared" si="651"/>
        <v>dez/2020</v>
      </c>
      <c r="E20843" s="334">
        <v>44174</v>
      </c>
      <c r="F20843" s="285" t="s">
        <v>1261</v>
      </c>
      <c r="G20843" s="285" t="s">
        <v>2229</v>
      </c>
      <c r="H20843" s="268" t="s">
        <v>879</v>
      </c>
      <c r="I20843" s="268" t="s">
        <v>135</v>
      </c>
      <c r="J20843" s="273">
        <v>-10</v>
      </c>
      <c r="K20843" s="83" t="str">
        <f>IFERROR(IFERROR(VLOOKUP(I20843,'DE-PARA'!B:D,3,0),VLOOKUP(I20843,'DE-PARA'!C:D,2,0)),"NÃO ENCONTRADO")</f>
        <v>Outras Saídas</v>
      </c>
      <c r="L20843" s="50" t="str">
        <f>VLOOKUP(K20843,'Base -Receita-Despesa'!$B:$AS,1,FALSE)</f>
        <v>Outras Saídas</v>
      </c>
    </row>
    <row r="20844" spans="1:12" x14ac:dyDescent="0.3">
      <c r="A20844" s="82" t="str">
        <f t="shared" si="652"/>
        <v>2020</v>
      </c>
      <c r="B20844" s="263" t="s">
        <v>2240</v>
      </c>
      <c r="C20844" s="264" t="s">
        <v>138</v>
      </c>
      <c r="D20844" s="74" t="str">
        <f t="shared" si="651"/>
        <v>dez/2020</v>
      </c>
      <c r="E20844" s="334">
        <v>44175</v>
      </c>
      <c r="F20844" s="285" t="s">
        <v>161</v>
      </c>
      <c r="G20844" s="285" t="s">
        <v>2229</v>
      </c>
      <c r="H20844" s="268" t="s">
        <v>161</v>
      </c>
      <c r="I20844" s="268" t="s">
        <v>2168</v>
      </c>
      <c r="J20844" s="278">
        <v>31617.68</v>
      </c>
      <c r="K20844" s="83" t="str">
        <f>IFERROR(IFERROR(VLOOKUP(I20844,'DE-PARA'!B:D,3,0),VLOOKUP(I20844,'DE-PARA'!C:D,2,0)),"NÃO ENCONTRADO")</f>
        <v>Repasses Contrato de Gestão</v>
      </c>
      <c r="L20844" s="50" t="str">
        <f>VLOOKUP(K20844,'Base -Receita-Despesa'!$B:$AS,1,FALSE)</f>
        <v>Repasses Contrato de Gestão</v>
      </c>
    </row>
    <row r="20845" spans="1:12" x14ac:dyDescent="0.3">
      <c r="A20845" s="82" t="str">
        <f t="shared" si="652"/>
        <v>2020</v>
      </c>
      <c r="B20845" s="263" t="s">
        <v>2228</v>
      </c>
      <c r="C20845" s="264" t="s">
        <v>138</v>
      </c>
      <c r="D20845" s="74" t="str">
        <f t="shared" si="651"/>
        <v>dez/2020</v>
      </c>
      <c r="E20845" s="334">
        <v>44175</v>
      </c>
      <c r="F20845" s="285">
        <v>439</v>
      </c>
      <c r="G20845" s="285" t="s">
        <v>2229</v>
      </c>
      <c r="H20845" s="268" t="s">
        <v>5968</v>
      </c>
      <c r="I20845" s="268" t="s">
        <v>2189</v>
      </c>
      <c r="J20845" s="278">
        <v>-1448</v>
      </c>
      <c r="K20845" s="83" t="str">
        <f>IFERROR(IFERROR(VLOOKUP(I20845,'DE-PARA'!B:D,3,0),VLOOKUP(I20845,'DE-PARA'!C:D,2,0)),"NÃO ENCONTRADO")</f>
        <v>Materiais</v>
      </c>
      <c r="L20845" s="50" t="str">
        <f>VLOOKUP(K20845,'Base -Receita-Despesa'!$B:$AS,1,FALSE)</f>
        <v>Materiais</v>
      </c>
    </row>
    <row r="20846" spans="1:12" x14ac:dyDescent="0.3">
      <c r="A20846" s="82" t="str">
        <f t="shared" si="652"/>
        <v>2020</v>
      </c>
      <c r="B20846" s="263" t="s">
        <v>2228</v>
      </c>
      <c r="C20846" s="264" t="s">
        <v>138</v>
      </c>
      <c r="D20846" s="74" t="str">
        <f t="shared" si="651"/>
        <v>dez/2020</v>
      </c>
      <c r="E20846" s="334">
        <v>44175</v>
      </c>
      <c r="F20846" s="285">
        <v>320450</v>
      </c>
      <c r="G20846" s="285" t="s">
        <v>2229</v>
      </c>
      <c r="H20846" s="268" t="s">
        <v>222</v>
      </c>
      <c r="I20846" s="268" t="s">
        <v>2182</v>
      </c>
      <c r="J20846" s="273">
        <v>-390</v>
      </c>
      <c r="K20846" s="83" t="str">
        <f>IFERROR(IFERROR(VLOOKUP(I20846,'DE-PARA'!B:D,3,0),VLOOKUP(I20846,'DE-PARA'!C:D,2,0)),"NÃO ENCONTRADO")</f>
        <v>Materiais</v>
      </c>
      <c r="L20846" s="50" t="str">
        <f>VLOOKUP(K20846,'Base -Receita-Despesa'!$B:$AS,1,FALSE)</f>
        <v>Materiais</v>
      </c>
    </row>
    <row r="20847" spans="1:12" x14ac:dyDescent="0.3">
      <c r="A20847" s="82" t="str">
        <f t="shared" si="652"/>
        <v>2020</v>
      </c>
      <c r="B20847" s="263" t="s">
        <v>2228</v>
      </c>
      <c r="C20847" s="264" t="s">
        <v>138</v>
      </c>
      <c r="D20847" s="74" t="str">
        <f t="shared" si="651"/>
        <v>dez/2020</v>
      </c>
      <c r="E20847" s="334">
        <v>44175</v>
      </c>
      <c r="F20847" s="285">
        <v>610</v>
      </c>
      <c r="G20847" s="285" t="s">
        <v>2284</v>
      </c>
      <c r="H20847" s="268" t="s">
        <v>6090</v>
      </c>
      <c r="I20847" s="268" t="s">
        <v>2189</v>
      </c>
      <c r="J20847" s="273">
        <v>-674.5</v>
      </c>
      <c r="K20847" s="83" t="str">
        <f>IFERROR(IFERROR(VLOOKUP(I20847,'DE-PARA'!B:D,3,0),VLOOKUP(I20847,'DE-PARA'!C:D,2,0)),"NÃO ENCONTRADO")</f>
        <v>Materiais</v>
      </c>
      <c r="L20847" s="50" t="str">
        <f>VLOOKUP(K20847,'Base -Receita-Despesa'!$B:$AS,1,FALSE)</f>
        <v>Materiais</v>
      </c>
    </row>
    <row r="20848" spans="1:12" x14ac:dyDescent="0.3">
      <c r="A20848" s="82" t="str">
        <f t="shared" si="652"/>
        <v>2020</v>
      </c>
      <c r="B20848" s="263" t="s">
        <v>2228</v>
      </c>
      <c r="C20848" s="264" t="s">
        <v>138</v>
      </c>
      <c r="D20848" s="74" t="str">
        <f t="shared" si="651"/>
        <v>dez/2020</v>
      </c>
      <c r="E20848" s="334">
        <v>44175</v>
      </c>
      <c r="F20848" s="285" t="s">
        <v>4412</v>
      </c>
      <c r="G20848" s="285" t="s">
        <v>2229</v>
      </c>
      <c r="H20848" s="268" t="s">
        <v>1023</v>
      </c>
      <c r="I20848" s="268" t="s">
        <v>130</v>
      </c>
      <c r="J20848" s="273">
        <v>-7.09</v>
      </c>
      <c r="K20848" s="83" t="str">
        <f>IFERROR(IFERROR(VLOOKUP(I20848,'DE-PARA'!B:D,3,0),VLOOKUP(I20848,'DE-PARA'!C:D,2,0)),"NÃO ENCONTRADO")</f>
        <v>Rescisões Trabalhistas</v>
      </c>
      <c r="L20848" s="50" t="str">
        <f>VLOOKUP(K20848,'Base -Receita-Despesa'!$B:$AS,1,FALSE)</f>
        <v>Rescisões Trabalhistas</v>
      </c>
    </row>
    <row r="20849" spans="1:12" x14ac:dyDescent="0.3">
      <c r="A20849" s="82" t="str">
        <f t="shared" si="652"/>
        <v>2020</v>
      </c>
      <c r="B20849" s="263" t="s">
        <v>2228</v>
      </c>
      <c r="C20849" s="264" t="s">
        <v>138</v>
      </c>
      <c r="D20849" s="74" t="str">
        <f t="shared" si="651"/>
        <v>dez/2020</v>
      </c>
      <c r="E20849" s="334">
        <v>44175</v>
      </c>
      <c r="F20849" s="285">
        <v>193</v>
      </c>
      <c r="G20849" s="285" t="s">
        <v>2229</v>
      </c>
      <c r="H20849" s="268" t="s">
        <v>6009</v>
      </c>
      <c r="I20849" s="268" t="s">
        <v>120</v>
      </c>
      <c r="J20849" s="278">
        <v>-1670.79</v>
      </c>
      <c r="K20849" s="83" t="str">
        <f>IFERROR(IFERROR(VLOOKUP(I20849,'DE-PARA'!B:D,3,0),VLOOKUP(I20849,'DE-PARA'!C:D,2,0)),"NÃO ENCONTRADO")</f>
        <v>Serviços</v>
      </c>
      <c r="L20849" s="50" t="str">
        <f>VLOOKUP(K20849,'Base -Receita-Despesa'!$B:$AS,1,FALSE)</f>
        <v>Serviços</v>
      </c>
    </row>
    <row r="20850" spans="1:12" x14ac:dyDescent="0.3">
      <c r="A20850" s="82" t="str">
        <f t="shared" si="652"/>
        <v>2020</v>
      </c>
      <c r="B20850" s="263" t="s">
        <v>2228</v>
      </c>
      <c r="C20850" s="264" t="s">
        <v>138</v>
      </c>
      <c r="D20850" s="74" t="str">
        <f t="shared" si="651"/>
        <v>dez/2020</v>
      </c>
      <c r="E20850" s="334">
        <v>44175</v>
      </c>
      <c r="F20850" s="285">
        <v>146463</v>
      </c>
      <c r="G20850" s="285" t="s">
        <v>2229</v>
      </c>
      <c r="H20850" s="268" t="s">
        <v>6096</v>
      </c>
      <c r="I20850" s="268" t="s">
        <v>2181</v>
      </c>
      <c r="J20850" s="278">
        <v>-2940.05</v>
      </c>
      <c r="K20850" s="83" t="str">
        <f>IFERROR(IFERROR(VLOOKUP(I20850,'DE-PARA'!B:D,3,0),VLOOKUP(I20850,'DE-PARA'!C:D,2,0)),"NÃO ENCONTRADO")</f>
        <v>Materiais</v>
      </c>
      <c r="L20850" s="50" t="str">
        <f>VLOOKUP(K20850,'Base -Receita-Despesa'!$B:$AS,1,FALSE)</f>
        <v>Materiais</v>
      </c>
    </row>
    <row r="20851" spans="1:12" x14ac:dyDescent="0.3">
      <c r="A20851" s="82" t="str">
        <f t="shared" si="652"/>
        <v>2020</v>
      </c>
      <c r="B20851" s="263" t="s">
        <v>2228</v>
      </c>
      <c r="C20851" s="264" t="s">
        <v>138</v>
      </c>
      <c r="D20851" s="74" t="str">
        <f t="shared" si="651"/>
        <v>dez/2020</v>
      </c>
      <c r="E20851" s="334">
        <v>44175</v>
      </c>
      <c r="F20851" s="285">
        <v>2509</v>
      </c>
      <c r="G20851" s="285" t="s">
        <v>2229</v>
      </c>
      <c r="H20851" s="268" t="s">
        <v>5133</v>
      </c>
      <c r="I20851" s="268" t="s">
        <v>145</v>
      </c>
      <c r="J20851" s="278">
        <v>-3500</v>
      </c>
      <c r="K20851" s="83" t="str">
        <f>IFERROR(IFERROR(VLOOKUP(I20851,'DE-PARA'!B:D,3,0),VLOOKUP(I20851,'DE-PARA'!C:D,2,0)),"NÃO ENCONTRADO")</f>
        <v>Serviços</v>
      </c>
      <c r="L20851" s="50" t="str">
        <f>VLOOKUP(K20851,'Base -Receita-Despesa'!$B:$AS,1,FALSE)</f>
        <v>Serviços</v>
      </c>
    </row>
    <row r="20852" spans="1:12" x14ac:dyDescent="0.3">
      <c r="A20852" s="82" t="str">
        <f t="shared" si="652"/>
        <v>2020</v>
      </c>
      <c r="B20852" s="263" t="s">
        <v>2228</v>
      </c>
      <c r="C20852" s="264" t="s">
        <v>138</v>
      </c>
      <c r="D20852" s="74" t="str">
        <f t="shared" si="651"/>
        <v>dez/2020</v>
      </c>
      <c r="E20852" s="334">
        <v>44175</v>
      </c>
      <c r="F20852" s="285">
        <v>7159</v>
      </c>
      <c r="G20852" s="285" t="s">
        <v>2229</v>
      </c>
      <c r="H20852" s="268" t="s">
        <v>5996</v>
      </c>
      <c r="I20852" s="268" t="s">
        <v>2182</v>
      </c>
      <c r="J20852" s="273">
        <v>-339</v>
      </c>
      <c r="K20852" s="83" t="str">
        <f>IFERROR(IFERROR(VLOOKUP(I20852,'DE-PARA'!B:D,3,0),VLOOKUP(I20852,'DE-PARA'!C:D,2,0)),"NÃO ENCONTRADO")</f>
        <v>Materiais</v>
      </c>
      <c r="L20852" s="50" t="str">
        <f>VLOOKUP(K20852,'Base -Receita-Despesa'!$B:$AS,1,FALSE)</f>
        <v>Materiais</v>
      </c>
    </row>
    <row r="20853" spans="1:12" x14ac:dyDescent="0.3">
      <c r="A20853" s="82" t="str">
        <f t="shared" si="652"/>
        <v>2020</v>
      </c>
      <c r="B20853" s="263" t="s">
        <v>2228</v>
      </c>
      <c r="C20853" s="264" t="s">
        <v>138</v>
      </c>
      <c r="D20853" s="74" t="str">
        <f t="shared" si="651"/>
        <v>dez/2020</v>
      </c>
      <c r="E20853" s="334">
        <v>44175</v>
      </c>
      <c r="F20853" s="285">
        <v>91569</v>
      </c>
      <c r="G20853" s="285" t="s">
        <v>2229</v>
      </c>
      <c r="H20853" s="268" t="s">
        <v>5792</v>
      </c>
      <c r="I20853" s="268" t="s">
        <v>2181</v>
      </c>
      <c r="J20853" s="278">
        <v>-1227.5999999999999</v>
      </c>
      <c r="K20853" s="83" t="str">
        <f>IFERROR(IFERROR(VLOOKUP(I20853,'DE-PARA'!B:D,3,0),VLOOKUP(I20853,'DE-PARA'!C:D,2,0)),"NÃO ENCONTRADO")</f>
        <v>Materiais</v>
      </c>
      <c r="L20853" s="50" t="str">
        <f>VLOOKUP(K20853,'Base -Receita-Despesa'!$B:$AS,1,FALSE)</f>
        <v>Materiais</v>
      </c>
    </row>
    <row r="20854" spans="1:12" x14ac:dyDescent="0.3">
      <c r="A20854" s="82" t="str">
        <f t="shared" si="652"/>
        <v>2020</v>
      </c>
      <c r="B20854" s="263" t="s">
        <v>2228</v>
      </c>
      <c r="C20854" s="264" t="s">
        <v>138</v>
      </c>
      <c r="D20854" s="74" t="str">
        <f t="shared" si="651"/>
        <v>dez/2020</v>
      </c>
      <c r="E20854" s="334">
        <v>44175</v>
      </c>
      <c r="F20854" s="285" t="s">
        <v>5127</v>
      </c>
      <c r="G20854" s="285" t="s">
        <v>2229</v>
      </c>
      <c r="H20854" s="268" t="s">
        <v>2251</v>
      </c>
      <c r="I20854" s="268" t="s">
        <v>126</v>
      </c>
      <c r="J20854" s="278">
        <v>-500000</v>
      </c>
      <c r="K20854" s="83" t="str">
        <f>IFERROR(IFERROR(VLOOKUP(I20854,'DE-PARA'!B:D,3,0),VLOOKUP(I20854,'DE-PARA'!C:D,2,0)),"NÃO ENCONTRADO")</f>
        <v>TEV – Transferências Entre Contas (Entradas)</v>
      </c>
      <c r="L20854" s="50" t="str">
        <f>VLOOKUP(K20854,'Base -Receita-Despesa'!$B:$AS,1,FALSE)</f>
        <v>TEV – Transferências Entre Contas (Entradas)</v>
      </c>
    </row>
    <row r="20855" spans="1:12" x14ac:dyDescent="0.3">
      <c r="A20855" s="82" t="str">
        <f t="shared" si="652"/>
        <v>2020</v>
      </c>
      <c r="B20855" s="263" t="s">
        <v>2228</v>
      </c>
      <c r="C20855" s="264" t="s">
        <v>138</v>
      </c>
      <c r="D20855" s="74" t="str">
        <f t="shared" si="651"/>
        <v>dez/2020</v>
      </c>
      <c r="E20855" s="334">
        <v>44175</v>
      </c>
      <c r="F20855" s="285" t="s">
        <v>1261</v>
      </c>
      <c r="G20855" s="285" t="s">
        <v>2229</v>
      </c>
      <c r="H20855" s="268" t="s">
        <v>879</v>
      </c>
      <c r="I20855" s="268" t="s">
        <v>135</v>
      </c>
      <c r="J20855" s="273">
        <v>-10</v>
      </c>
      <c r="K20855" s="83" t="str">
        <f>IFERROR(IFERROR(VLOOKUP(I20855,'DE-PARA'!B:D,3,0),VLOOKUP(I20855,'DE-PARA'!C:D,2,0)),"NÃO ENCONTRADO")</f>
        <v>Outras Saídas</v>
      </c>
      <c r="L20855" s="50" t="str">
        <f>VLOOKUP(K20855,'Base -Receita-Despesa'!$B:$AS,1,FALSE)</f>
        <v>Outras Saídas</v>
      </c>
    </row>
    <row r="20856" spans="1:12" x14ac:dyDescent="0.3">
      <c r="A20856" s="82" t="str">
        <f t="shared" si="652"/>
        <v>2020</v>
      </c>
      <c r="B20856" s="263" t="s">
        <v>2228</v>
      </c>
      <c r="C20856" s="264" t="s">
        <v>138</v>
      </c>
      <c r="D20856" s="74" t="str">
        <f t="shared" si="651"/>
        <v>dez/2020</v>
      </c>
      <c r="E20856" s="334">
        <v>44175</v>
      </c>
      <c r="F20856" s="285" t="s">
        <v>1261</v>
      </c>
      <c r="G20856" s="285" t="s">
        <v>2229</v>
      </c>
      <c r="H20856" s="268" t="s">
        <v>879</v>
      </c>
      <c r="I20856" s="268" t="s">
        <v>135</v>
      </c>
      <c r="J20856" s="273">
        <v>-10</v>
      </c>
      <c r="K20856" s="83" t="str">
        <f>IFERROR(IFERROR(VLOOKUP(I20856,'DE-PARA'!B:D,3,0),VLOOKUP(I20856,'DE-PARA'!C:D,2,0)),"NÃO ENCONTRADO")</f>
        <v>Outras Saídas</v>
      </c>
      <c r="L20856" s="50" t="str">
        <f>VLOOKUP(K20856,'Base -Receita-Despesa'!$B:$AS,1,FALSE)</f>
        <v>Outras Saídas</v>
      </c>
    </row>
    <row r="20857" spans="1:12" x14ac:dyDescent="0.3">
      <c r="A20857" s="82" t="str">
        <f t="shared" si="652"/>
        <v>2020</v>
      </c>
      <c r="B20857" s="263" t="s">
        <v>2228</v>
      </c>
      <c r="C20857" s="264" t="s">
        <v>138</v>
      </c>
      <c r="D20857" s="74" t="str">
        <f t="shared" si="651"/>
        <v>dez/2020</v>
      </c>
      <c r="E20857" s="334">
        <v>44175</v>
      </c>
      <c r="F20857" s="285" t="s">
        <v>1261</v>
      </c>
      <c r="G20857" s="285" t="s">
        <v>2229</v>
      </c>
      <c r="H20857" s="268" t="s">
        <v>879</v>
      </c>
      <c r="I20857" s="268" t="s">
        <v>135</v>
      </c>
      <c r="J20857" s="273">
        <v>-10</v>
      </c>
      <c r="K20857" s="83" t="str">
        <f>IFERROR(IFERROR(VLOOKUP(I20857,'DE-PARA'!B:D,3,0),VLOOKUP(I20857,'DE-PARA'!C:D,2,0)),"NÃO ENCONTRADO")</f>
        <v>Outras Saídas</v>
      </c>
      <c r="L20857" s="50" t="str">
        <f>VLOOKUP(K20857,'Base -Receita-Despesa'!$B:$AS,1,FALSE)</f>
        <v>Outras Saídas</v>
      </c>
    </row>
    <row r="20858" spans="1:12" x14ac:dyDescent="0.3">
      <c r="A20858" s="82" t="str">
        <f t="shared" si="652"/>
        <v>2020</v>
      </c>
      <c r="B20858" s="263" t="s">
        <v>2228</v>
      </c>
      <c r="C20858" s="264" t="s">
        <v>138</v>
      </c>
      <c r="D20858" s="74" t="str">
        <f t="shared" si="651"/>
        <v>dez/2020</v>
      </c>
      <c r="E20858" s="334">
        <v>44175</v>
      </c>
      <c r="F20858" s="285" t="s">
        <v>1261</v>
      </c>
      <c r="G20858" s="285" t="s">
        <v>2229</v>
      </c>
      <c r="H20858" s="268" t="s">
        <v>879</v>
      </c>
      <c r="I20858" s="268" t="s">
        <v>135</v>
      </c>
      <c r="J20858" s="273">
        <v>-10</v>
      </c>
      <c r="K20858" s="83" t="str">
        <f>IFERROR(IFERROR(VLOOKUP(I20858,'DE-PARA'!B:D,3,0),VLOOKUP(I20858,'DE-PARA'!C:D,2,0)),"NÃO ENCONTRADO")</f>
        <v>Outras Saídas</v>
      </c>
      <c r="L20858" s="50" t="str">
        <f>VLOOKUP(K20858,'Base -Receita-Despesa'!$B:$AS,1,FALSE)</f>
        <v>Outras Saídas</v>
      </c>
    </row>
    <row r="20859" spans="1:12" x14ac:dyDescent="0.3">
      <c r="A20859" s="82" t="str">
        <f t="shared" si="652"/>
        <v>2020</v>
      </c>
      <c r="B20859" s="263" t="s">
        <v>2228</v>
      </c>
      <c r="C20859" s="264" t="s">
        <v>138</v>
      </c>
      <c r="D20859" s="74" t="str">
        <f t="shared" si="651"/>
        <v>dez/2020</v>
      </c>
      <c r="E20859" s="334">
        <v>44175</v>
      </c>
      <c r="F20859" s="285" t="s">
        <v>1261</v>
      </c>
      <c r="G20859" s="285" t="s">
        <v>2229</v>
      </c>
      <c r="H20859" s="268" t="s">
        <v>879</v>
      </c>
      <c r="I20859" s="268" t="s">
        <v>135</v>
      </c>
      <c r="J20859" s="273">
        <v>-10</v>
      </c>
      <c r="K20859" s="83" t="str">
        <f>IFERROR(IFERROR(VLOOKUP(I20859,'DE-PARA'!B:D,3,0),VLOOKUP(I20859,'DE-PARA'!C:D,2,0)),"NÃO ENCONTRADO")</f>
        <v>Outras Saídas</v>
      </c>
      <c r="L20859" s="50" t="str">
        <f>VLOOKUP(K20859,'Base -Receita-Despesa'!$B:$AS,1,FALSE)</f>
        <v>Outras Saídas</v>
      </c>
    </row>
    <row r="20860" spans="1:12" x14ac:dyDescent="0.3">
      <c r="A20860" s="82" t="str">
        <f t="shared" si="652"/>
        <v>2020</v>
      </c>
      <c r="B20860" s="263" t="s">
        <v>2228</v>
      </c>
      <c r="C20860" s="264" t="s">
        <v>138</v>
      </c>
      <c r="D20860" s="74" t="str">
        <f t="shared" si="651"/>
        <v>dez/2020</v>
      </c>
      <c r="E20860" s="334">
        <v>44175</v>
      </c>
      <c r="F20860" s="285" t="s">
        <v>1261</v>
      </c>
      <c r="G20860" s="285" t="s">
        <v>2229</v>
      </c>
      <c r="H20860" s="268" t="s">
        <v>262</v>
      </c>
      <c r="I20860" s="268" t="s">
        <v>135</v>
      </c>
      <c r="J20860" s="273">
        <v>-4.92</v>
      </c>
      <c r="K20860" s="83" t="str">
        <f>IFERROR(IFERROR(VLOOKUP(I20860,'DE-PARA'!B:D,3,0),VLOOKUP(I20860,'DE-PARA'!C:D,2,0)),"NÃO ENCONTRADO")</f>
        <v>Outras Saídas</v>
      </c>
      <c r="L20860" s="50" t="str">
        <f>VLOOKUP(K20860,'Base -Receita-Despesa'!$B:$AS,1,FALSE)</f>
        <v>Outras Saídas</v>
      </c>
    </row>
    <row r="20861" spans="1:12" x14ac:dyDescent="0.3">
      <c r="A20861" s="82" t="str">
        <f t="shared" si="652"/>
        <v>2020</v>
      </c>
      <c r="B20861" s="263" t="s">
        <v>2228</v>
      </c>
      <c r="C20861" s="264" t="s">
        <v>138</v>
      </c>
      <c r="D20861" s="74" t="str">
        <f t="shared" si="651"/>
        <v>dez/2020</v>
      </c>
      <c r="E20861" s="334">
        <v>44175</v>
      </c>
      <c r="F20861" s="285" t="s">
        <v>1070</v>
      </c>
      <c r="G20861" s="285" t="s">
        <v>2229</v>
      </c>
      <c r="H20861" s="268" t="s">
        <v>1071</v>
      </c>
      <c r="I20861" s="268" t="s">
        <v>2237</v>
      </c>
      <c r="J20861" s="278">
        <v>38227.75</v>
      </c>
      <c r="K20861" s="83" t="str">
        <f>IFERROR(IFERROR(VLOOKUP(I20861,'DE-PARA'!B:D,3,0),VLOOKUP(I20861,'DE-PARA'!C:D,2,0)),"NÃO ENCONTRADO")</f>
        <v>Entrada Conta Aplicação (+)</v>
      </c>
      <c r="L20861" s="50" t="str">
        <f>VLOOKUP(K20861,'Base -Receita-Despesa'!$B:$AS,1,FALSE)</f>
        <v>ENTRADA CONTA APLICAÇÃO (+)</v>
      </c>
    </row>
    <row r="20862" spans="1:12" x14ac:dyDescent="0.3">
      <c r="A20862" s="82" t="str">
        <f t="shared" si="652"/>
        <v>2020</v>
      </c>
      <c r="B20862" s="263" t="s">
        <v>2228</v>
      </c>
      <c r="C20862" s="264" t="s">
        <v>138</v>
      </c>
      <c r="D20862" s="74" t="str">
        <f t="shared" si="651"/>
        <v>dez/2020</v>
      </c>
      <c r="E20862" s="334">
        <v>44176</v>
      </c>
      <c r="F20862" s="285" t="s">
        <v>5127</v>
      </c>
      <c r="G20862" s="285" t="s">
        <v>2229</v>
      </c>
      <c r="H20862" s="268" t="s">
        <v>2251</v>
      </c>
      <c r="I20862" s="268" t="s">
        <v>126</v>
      </c>
      <c r="J20862" s="278">
        <v>-500000</v>
      </c>
      <c r="K20862" s="83" t="str">
        <f>IFERROR(IFERROR(VLOOKUP(I20862,'DE-PARA'!B:D,3,0),VLOOKUP(I20862,'DE-PARA'!C:D,2,0)),"NÃO ENCONTRADO")</f>
        <v>TEV – Transferências Entre Contas (Entradas)</v>
      </c>
      <c r="L20862" s="50" t="str">
        <f>VLOOKUP(K20862,'Base -Receita-Despesa'!$B:$AS,1,FALSE)</f>
        <v>TEV – Transferências Entre Contas (Entradas)</v>
      </c>
    </row>
    <row r="20863" spans="1:12" x14ac:dyDescent="0.3">
      <c r="A20863" s="82" t="str">
        <f t="shared" si="652"/>
        <v>2020</v>
      </c>
      <c r="B20863" s="263" t="s">
        <v>2228</v>
      </c>
      <c r="C20863" s="264" t="s">
        <v>138</v>
      </c>
      <c r="D20863" s="74" t="str">
        <f t="shared" si="651"/>
        <v>dez/2020</v>
      </c>
      <c r="E20863" s="334">
        <v>44176</v>
      </c>
      <c r="F20863" s="285" t="s">
        <v>254</v>
      </c>
      <c r="G20863" s="285" t="s">
        <v>2229</v>
      </c>
      <c r="H20863" s="268" t="s">
        <v>1023</v>
      </c>
      <c r="I20863" s="268" t="s">
        <v>130</v>
      </c>
      <c r="J20863" s="273">
        <v>-277.73</v>
      </c>
      <c r="K20863" s="83" t="str">
        <f>IFERROR(IFERROR(VLOOKUP(I20863,'DE-PARA'!B:D,3,0),VLOOKUP(I20863,'DE-PARA'!C:D,2,0)),"NÃO ENCONTRADO")</f>
        <v>Rescisões Trabalhistas</v>
      </c>
      <c r="L20863" s="50" t="str">
        <f>VLOOKUP(K20863,'Base -Receita-Despesa'!$B:$AS,1,FALSE)</f>
        <v>Rescisões Trabalhistas</v>
      </c>
    </row>
    <row r="20864" spans="1:12" x14ac:dyDescent="0.3">
      <c r="A20864" s="82" t="str">
        <f t="shared" si="652"/>
        <v>2020</v>
      </c>
      <c r="B20864" s="263" t="s">
        <v>2228</v>
      </c>
      <c r="C20864" s="264" t="s">
        <v>138</v>
      </c>
      <c r="D20864" s="74" t="str">
        <f t="shared" si="651"/>
        <v>dez/2020</v>
      </c>
      <c r="E20864" s="334">
        <v>44176</v>
      </c>
      <c r="F20864" s="285" t="s">
        <v>1070</v>
      </c>
      <c r="G20864" s="285" t="s">
        <v>2229</v>
      </c>
      <c r="H20864" s="268" t="s">
        <v>1071</v>
      </c>
      <c r="I20864" s="268" t="s">
        <v>2237</v>
      </c>
      <c r="J20864" s="278">
        <v>500277.73</v>
      </c>
      <c r="K20864" s="83" t="str">
        <f>IFERROR(IFERROR(VLOOKUP(I20864,'DE-PARA'!B:D,3,0),VLOOKUP(I20864,'DE-PARA'!C:D,2,0)),"NÃO ENCONTRADO")</f>
        <v>Entrada Conta Aplicação (+)</v>
      </c>
      <c r="L20864" s="50" t="str">
        <f>VLOOKUP(K20864,'Base -Receita-Despesa'!$B:$AS,1,FALSE)</f>
        <v>ENTRADA CONTA APLICAÇÃO (+)</v>
      </c>
    </row>
    <row r="20865" spans="1:12" x14ac:dyDescent="0.3">
      <c r="A20865" s="82" t="str">
        <f t="shared" si="652"/>
        <v>2020</v>
      </c>
      <c r="B20865" s="263" t="s">
        <v>2240</v>
      </c>
      <c r="C20865" s="264" t="s">
        <v>138</v>
      </c>
      <c r="D20865" s="74" t="str">
        <f t="shared" si="651"/>
        <v>dez/2020</v>
      </c>
      <c r="E20865" s="334">
        <v>44179</v>
      </c>
      <c r="F20865" s="285" t="s">
        <v>5127</v>
      </c>
      <c r="G20865" s="285" t="s">
        <v>2229</v>
      </c>
      <c r="H20865" s="268" t="s">
        <v>2251</v>
      </c>
      <c r="I20865" s="268" t="s">
        <v>126</v>
      </c>
      <c r="J20865" s="278">
        <v>-500000</v>
      </c>
      <c r="K20865" s="83" t="str">
        <f>IFERROR(IFERROR(VLOOKUP(I20865,'DE-PARA'!B:D,3,0),VLOOKUP(I20865,'DE-PARA'!C:D,2,0)),"NÃO ENCONTRADO")</f>
        <v>TEV – Transferências Entre Contas (Entradas)</v>
      </c>
      <c r="L20865" s="50" t="str">
        <f>VLOOKUP(K20865,'Base -Receita-Despesa'!$B:$AS,1,FALSE)</f>
        <v>TEV – Transferências Entre Contas (Entradas)</v>
      </c>
    </row>
    <row r="20866" spans="1:12" x14ac:dyDescent="0.3">
      <c r="A20866" s="82" t="str">
        <f t="shared" si="652"/>
        <v>2020</v>
      </c>
      <c r="B20866" s="263" t="s">
        <v>2228</v>
      </c>
      <c r="C20866" s="264" t="s">
        <v>138</v>
      </c>
      <c r="D20866" s="74" t="str">
        <f t="shared" si="651"/>
        <v>dez/2020</v>
      </c>
      <c r="E20866" s="334">
        <v>44179</v>
      </c>
      <c r="F20866" s="285" t="s">
        <v>5127</v>
      </c>
      <c r="G20866" s="285" t="s">
        <v>2229</v>
      </c>
      <c r="H20866" s="268" t="s">
        <v>2251</v>
      </c>
      <c r="I20866" s="268" t="s">
        <v>126</v>
      </c>
      <c r="J20866" s="278">
        <v>500000</v>
      </c>
      <c r="K20866" s="83" t="str">
        <f>IFERROR(IFERROR(VLOOKUP(I20866,'DE-PARA'!B:D,3,0),VLOOKUP(I20866,'DE-PARA'!C:D,2,0)),"NÃO ENCONTRADO")</f>
        <v>TEV – Transferências Entre Contas (Entradas)</v>
      </c>
      <c r="L20866" s="50" t="str">
        <f>VLOOKUP(K20866,'Base -Receita-Despesa'!$B:$AS,1,FALSE)</f>
        <v>TEV – Transferências Entre Contas (Entradas)</v>
      </c>
    </row>
    <row r="20867" spans="1:12" x14ac:dyDescent="0.3">
      <c r="A20867" s="82" t="str">
        <f t="shared" si="652"/>
        <v>2020</v>
      </c>
      <c r="B20867" s="263" t="s">
        <v>2240</v>
      </c>
      <c r="C20867" s="264" t="s">
        <v>138</v>
      </c>
      <c r="D20867" s="74" t="str">
        <f t="shared" si="651"/>
        <v>dez/2020</v>
      </c>
      <c r="E20867" s="334">
        <v>44180</v>
      </c>
      <c r="F20867" s="285" t="s">
        <v>5127</v>
      </c>
      <c r="G20867" s="285" t="s">
        <v>2229</v>
      </c>
      <c r="H20867" s="268" t="s">
        <v>2251</v>
      </c>
      <c r="I20867" s="268" t="s">
        <v>126</v>
      </c>
      <c r="J20867" s="278">
        <v>-500000</v>
      </c>
      <c r="K20867" s="83" t="str">
        <f>IFERROR(IFERROR(VLOOKUP(I20867,'DE-PARA'!B:D,3,0),VLOOKUP(I20867,'DE-PARA'!C:D,2,0)),"NÃO ENCONTRADO")</f>
        <v>TEV – Transferências Entre Contas (Entradas)</v>
      </c>
      <c r="L20867" s="50" t="str">
        <f>VLOOKUP(K20867,'Base -Receita-Despesa'!$B:$AS,1,FALSE)</f>
        <v>TEV – Transferências Entre Contas (Entradas)</v>
      </c>
    </row>
    <row r="20868" spans="1:12" x14ac:dyDescent="0.3">
      <c r="A20868" s="82" t="str">
        <f t="shared" si="652"/>
        <v>2020</v>
      </c>
      <c r="B20868" s="263" t="s">
        <v>2228</v>
      </c>
      <c r="C20868" s="264" t="s">
        <v>138</v>
      </c>
      <c r="D20868" s="74" t="str">
        <f t="shared" ref="D20868:D20931" si="653">TEXT(E20868,"mmm/aaaa")</f>
        <v>dez/2020</v>
      </c>
      <c r="E20868" s="334">
        <v>44180</v>
      </c>
      <c r="F20868" s="285" t="s">
        <v>5127</v>
      </c>
      <c r="G20868" s="285" t="s">
        <v>2229</v>
      </c>
      <c r="H20868" s="268" t="s">
        <v>2251</v>
      </c>
      <c r="I20868" s="268" t="s">
        <v>126</v>
      </c>
      <c r="J20868" s="278">
        <v>500000</v>
      </c>
      <c r="K20868" s="83" t="str">
        <f>IFERROR(IFERROR(VLOOKUP(I20868,'DE-PARA'!B:D,3,0),VLOOKUP(I20868,'DE-PARA'!C:D,2,0)),"NÃO ENCONTRADO")</f>
        <v>TEV – Transferências Entre Contas (Entradas)</v>
      </c>
      <c r="L20868" s="50" t="str">
        <f>VLOOKUP(K20868,'Base -Receita-Despesa'!$B:$AS,1,FALSE)</f>
        <v>TEV – Transferências Entre Contas (Entradas)</v>
      </c>
    </row>
    <row r="20869" spans="1:12" x14ac:dyDescent="0.3">
      <c r="A20869" s="82" t="str">
        <f t="shared" si="652"/>
        <v>2020</v>
      </c>
      <c r="B20869" s="263" t="s">
        <v>2228</v>
      </c>
      <c r="C20869" s="264" t="s">
        <v>138</v>
      </c>
      <c r="D20869" s="74" t="str">
        <f t="shared" si="653"/>
        <v>dez/2020</v>
      </c>
      <c r="E20869" s="334">
        <v>44180</v>
      </c>
      <c r="F20869" s="285" t="s">
        <v>6137</v>
      </c>
      <c r="G20869" s="285" t="s">
        <v>2229</v>
      </c>
      <c r="H20869" s="268" t="s">
        <v>6132</v>
      </c>
      <c r="I20869" s="268" t="s">
        <v>176</v>
      </c>
      <c r="J20869" s="273">
        <v>-70.8</v>
      </c>
      <c r="K20869" s="83" t="str">
        <f>IFERROR(IFERROR(VLOOKUP(I20869,'DE-PARA'!B:D,3,0),VLOOKUP(I20869,'DE-PARA'!C:D,2,0)),"NÃO ENCONTRADO")</f>
        <v>Pessoal</v>
      </c>
      <c r="L20869" s="50" t="str">
        <f>VLOOKUP(K20869,'Base -Receita-Despesa'!$B:$AS,1,FALSE)</f>
        <v>Pessoal</v>
      </c>
    </row>
    <row r="20870" spans="1:12" x14ac:dyDescent="0.3">
      <c r="A20870" s="82" t="str">
        <f t="shared" si="652"/>
        <v>2020</v>
      </c>
      <c r="B20870" s="263" t="s">
        <v>2228</v>
      </c>
      <c r="C20870" s="264" t="s">
        <v>138</v>
      </c>
      <c r="D20870" s="74" t="str">
        <f t="shared" si="653"/>
        <v>dez/2020</v>
      </c>
      <c r="E20870" s="334">
        <v>44180</v>
      </c>
      <c r="F20870" s="285" t="s">
        <v>6137</v>
      </c>
      <c r="G20870" s="285" t="s">
        <v>2229</v>
      </c>
      <c r="H20870" s="268" t="s">
        <v>6026</v>
      </c>
      <c r="I20870" s="268" t="s">
        <v>176</v>
      </c>
      <c r="J20870" s="273">
        <v>-303.10000000000002</v>
      </c>
      <c r="K20870" s="83" t="str">
        <f>IFERROR(IFERROR(VLOOKUP(I20870,'DE-PARA'!B:D,3,0),VLOOKUP(I20870,'DE-PARA'!C:D,2,0)),"NÃO ENCONTRADO")</f>
        <v>Pessoal</v>
      </c>
      <c r="L20870" s="50" t="str">
        <f>VLOOKUP(K20870,'Base -Receita-Despesa'!$B:$AS,1,FALSE)</f>
        <v>Pessoal</v>
      </c>
    </row>
    <row r="20871" spans="1:12" x14ac:dyDescent="0.3">
      <c r="A20871" s="82" t="str">
        <f t="shared" si="652"/>
        <v>2020</v>
      </c>
      <c r="B20871" s="263" t="s">
        <v>2228</v>
      </c>
      <c r="C20871" s="264" t="s">
        <v>138</v>
      </c>
      <c r="D20871" s="74" t="str">
        <f t="shared" si="653"/>
        <v>dez/2020</v>
      </c>
      <c r="E20871" s="334">
        <v>44180</v>
      </c>
      <c r="F20871" s="285" t="s">
        <v>6137</v>
      </c>
      <c r="G20871" s="285" t="s">
        <v>2229</v>
      </c>
      <c r="H20871" s="268" t="s">
        <v>4461</v>
      </c>
      <c r="I20871" s="268" t="s">
        <v>176</v>
      </c>
      <c r="J20871" s="273">
        <v>-55.88</v>
      </c>
      <c r="K20871" s="83" t="str">
        <f>IFERROR(IFERROR(VLOOKUP(I20871,'DE-PARA'!B:D,3,0),VLOOKUP(I20871,'DE-PARA'!C:D,2,0)),"NÃO ENCONTRADO")</f>
        <v>Pessoal</v>
      </c>
      <c r="L20871" s="50" t="str">
        <f>VLOOKUP(K20871,'Base -Receita-Despesa'!$B:$AS,1,FALSE)</f>
        <v>Pessoal</v>
      </c>
    </row>
    <row r="20872" spans="1:12" x14ac:dyDescent="0.3">
      <c r="A20872" s="82" t="str">
        <f t="shared" si="652"/>
        <v>2020</v>
      </c>
      <c r="B20872" s="263" t="s">
        <v>2228</v>
      </c>
      <c r="C20872" s="264" t="s">
        <v>138</v>
      </c>
      <c r="D20872" s="74" t="str">
        <f t="shared" si="653"/>
        <v>dez/2020</v>
      </c>
      <c r="E20872" s="334">
        <v>44180</v>
      </c>
      <c r="F20872" s="285" t="s">
        <v>6137</v>
      </c>
      <c r="G20872" s="285" t="s">
        <v>2229</v>
      </c>
      <c r="H20872" s="268" t="s">
        <v>6024</v>
      </c>
      <c r="I20872" s="268" t="s">
        <v>176</v>
      </c>
      <c r="J20872" s="273">
        <v>-51.11</v>
      </c>
      <c r="K20872" s="83" t="str">
        <f>IFERROR(IFERROR(VLOOKUP(I20872,'DE-PARA'!B:D,3,0),VLOOKUP(I20872,'DE-PARA'!C:D,2,0)),"NÃO ENCONTRADO")</f>
        <v>Pessoal</v>
      </c>
      <c r="L20872" s="50" t="str">
        <f>VLOOKUP(K20872,'Base -Receita-Despesa'!$B:$AS,1,FALSE)</f>
        <v>Pessoal</v>
      </c>
    </row>
    <row r="20873" spans="1:12" x14ac:dyDescent="0.3">
      <c r="A20873" s="82" t="str">
        <f t="shared" si="652"/>
        <v>2020</v>
      </c>
      <c r="B20873" s="263" t="s">
        <v>2228</v>
      </c>
      <c r="C20873" s="264" t="s">
        <v>138</v>
      </c>
      <c r="D20873" s="74" t="str">
        <f t="shared" si="653"/>
        <v>dez/2020</v>
      </c>
      <c r="E20873" s="334">
        <v>44180</v>
      </c>
      <c r="F20873" s="285" t="s">
        <v>6137</v>
      </c>
      <c r="G20873" s="285" t="s">
        <v>2229</v>
      </c>
      <c r="H20873" s="268" t="s">
        <v>6021</v>
      </c>
      <c r="I20873" s="268" t="s">
        <v>176</v>
      </c>
      <c r="J20873" s="273">
        <v>-115.34</v>
      </c>
      <c r="K20873" s="83" t="str">
        <f>IFERROR(IFERROR(VLOOKUP(I20873,'DE-PARA'!B:D,3,0),VLOOKUP(I20873,'DE-PARA'!C:D,2,0)),"NÃO ENCONTRADO")</f>
        <v>Pessoal</v>
      </c>
      <c r="L20873" s="50" t="str">
        <f>VLOOKUP(K20873,'Base -Receita-Despesa'!$B:$AS,1,FALSE)</f>
        <v>Pessoal</v>
      </c>
    </row>
    <row r="20874" spans="1:12" x14ac:dyDescent="0.3">
      <c r="A20874" s="82" t="str">
        <f t="shared" si="652"/>
        <v>2020</v>
      </c>
      <c r="B20874" s="263" t="s">
        <v>2228</v>
      </c>
      <c r="C20874" s="264" t="s">
        <v>138</v>
      </c>
      <c r="D20874" s="74" t="str">
        <f t="shared" si="653"/>
        <v>dez/2020</v>
      </c>
      <c r="E20874" s="334">
        <v>44180</v>
      </c>
      <c r="F20874" s="285" t="s">
        <v>6137</v>
      </c>
      <c r="G20874" s="285" t="s">
        <v>2229</v>
      </c>
      <c r="H20874" s="268" t="s">
        <v>5952</v>
      </c>
      <c r="I20874" s="268" t="s">
        <v>176</v>
      </c>
      <c r="J20874" s="273">
        <v>-303.10000000000002</v>
      </c>
      <c r="K20874" s="83" t="str">
        <f>IFERROR(IFERROR(VLOOKUP(I20874,'DE-PARA'!B:D,3,0),VLOOKUP(I20874,'DE-PARA'!C:D,2,0)),"NÃO ENCONTRADO")</f>
        <v>Pessoal</v>
      </c>
      <c r="L20874" s="50" t="str">
        <f>VLOOKUP(K20874,'Base -Receita-Despesa'!$B:$AS,1,FALSE)</f>
        <v>Pessoal</v>
      </c>
    </row>
    <row r="20875" spans="1:12" x14ac:dyDescent="0.3">
      <c r="A20875" s="82" t="str">
        <f t="shared" si="652"/>
        <v>2020</v>
      </c>
      <c r="B20875" s="263" t="s">
        <v>2228</v>
      </c>
      <c r="C20875" s="264" t="s">
        <v>138</v>
      </c>
      <c r="D20875" s="74" t="str">
        <f t="shared" si="653"/>
        <v>dez/2020</v>
      </c>
      <c r="E20875" s="334">
        <v>44180</v>
      </c>
      <c r="F20875" s="285" t="s">
        <v>6137</v>
      </c>
      <c r="G20875" s="285" t="s">
        <v>2229</v>
      </c>
      <c r="H20875" s="268" t="s">
        <v>6125</v>
      </c>
      <c r="I20875" s="268" t="s">
        <v>176</v>
      </c>
      <c r="J20875" s="273">
        <v>-55.99</v>
      </c>
      <c r="K20875" s="83" t="str">
        <f>IFERROR(IFERROR(VLOOKUP(I20875,'DE-PARA'!B:D,3,0),VLOOKUP(I20875,'DE-PARA'!C:D,2,0)),"NÃO ENCONTRADO")</f>
        <v>Pessoal</v>
      </c>
      <c r="L20875" s="50" t="str">
        <f>VLOOKUP(K20875,'Base -Receita-Despesa'!$B:$AS,1,FALSE)</f>
        <v>Pessoal</v>
      </c>
    </row>
    <row r="20876" spans="1:12" x14ac:dyDescent="0.3">
      <c r="A20876" s="82" t="str">
        <f t="shared" si="652"/>
        <v>2020</v>
      </c>
      <c r="B20876" s="263" t="s">
        <v>2228</v>
      </c>
      <c r="C20876" s="264" t="s">
        <v>138</v>
      </c>
      <c r="D20876" s="74" t="str">
        <f t="shared" si="653"/>
        <v>dez/2020</v>
      </c>
      <c r="E20876" s="334">
        <v>44180</v>
      </c>
      <c r="F20876" s="285" t="s">
        <v>6137</v>
      </c>
      <c r="G20876" s="285" t="s">
        <v>2229</v>
      </c>
      <c r="H20876" s="268" t="s">
        <v>6019</v>
      </c>
      <c r="I20876" s="268" t="s">
        <v>176</v>
      </c>
      <c r="J20876" s="273">
        <v>-48.14</v>
      </c>
      <c r="K20876" s="83" t="str">
        <f>IFERROR(IFERROR(VLOOKUP(I20876,'DE-PARA'!B:D,3,0),VLOOKUP(I20876,'DE-PARA'!C:D,2,0)),"NÃO ENCONTRADO")</f>
        <v>Pessoal</v>
      </c>
      <c r="L20876" s="50" t="str">
        <f>VLOOKUP(K20876,'Base -Receita-Despesa'!$B:$AS,1,FALSE)</f>
        <v>Pessoal</v>
      </c>
    </row>
    <row r="20877" spans="1:12" x14ac:dyDescent="0.3">
      <c r="A20877" s="82" t="str">
        <f t="shared" si="652"/>
        <v>2020</v>
      </c>
      <c r="B20877" s="263" t="s">
        <v>2228</v>
      </c>
      <c r="C20877" s="264" t="s">
        <v>138</v>
      </c>
      <c r="D20877" s="74" t="str">
        <f t="shared" si="653"/>
        <v>dez/2020</v>
      </c>
      <c r="E20877" s="334">
        <v>44180</v>
      </c>
      <c r="F20877" s="285" t="s">
        <v>6138</v>
      </c>
      <c r="G20877" s="285" t="s">
        <v>2229</v>
      </c>
      <c r="H20877" s="268" t="s">
        <v>5115</v>
      </c>
      <c r="I20877" s="268" t="s">
        <v>118</v>
      </c>
      <c r="J20877" s="278">
        <v>-5864.76</v>
      </c>
      <c r="K20877" s="83" t="str">
        <f>IFERROR(IFERROR(VLOOKUP(I20877,'DE-PARA'!B:D,3,0),VLOOKUP(I20877,'DE-PARA'!C:D,2,0)),"NÃO ENCONTRADO")</f>
        <v>Serviços</v>
      </c>
      <c r="L20877" s="50" t="str">
        <f>VLOOKUP(K20877,'Base -Receita-Despesa'!$B:$AS,1,FALSE)</f>
        <v>Serviços</v>
      </c>
    </row>
    <row r="20878" spans="1:12" x14ac:dyDescent="0.3">
      <c r="A20878" s="82" t="str">
        <f t="shared" si="652"/>
        <v>2020</v>
      </c>
      <c r="B20878" s="263" t="s">
        <v>2228</v>
      </c>
      <c r="C20878" s="264" t="s">
        <v>138</v>
      </c>
      <c r="D20878" s="74" t="str">
        <f t="shared" si="653"/>
        <v>dez/2020</v>
      </c>
      <c r="E20878" s="334">
        <v>44180</v>
      </c>
      <c r="F20878" s="285">
        <v>3803</v>
      </c>
      <c r="G20878" s="285" t="s">
        <v>2229</v>
      </c>
      <c r="H20878" s="268" t="s">
        <v>6010</v>
      </c>
      <c r="I20878" s="268" t="s">
        <v>151</v>
      </c>
      <c r="J20878" s="278">
        <v>-2860</v>
      </c>
      <c r="K20878" s="83" t="str">
        <f>IFERROR(IFERROR(VLOOKUP(I20878,'DE-PARA'!B:D,3,0),VLOOKUP(I20878,'DE-PARA'!C:D,2,0)),"NÃO ENCONTRADO")</f>
        <v>Concessionárias (água, luz e telefone)</v>
      </c>
      <c r="L20878" s="50" t="str">
        <f>VLOOKUP(K20878,'Base -Receita-Despesa'!$B:$AS,1,FALSE)</f>
        <v>Concessionárias (água, luz e telefone)</v>
      </c>
    </row>
    <row r="20879" spans="1:12" x14ac:dyDescent="0.3">
      <c r="A20879" s="82" t="str">
        <f t="shared" si="652"/>
        <v>2020</v>
      </c>
      <c r="B20879" s="263" t="s">
        <v>2228</v>
      </c>
      <c r="C20879" s="264" t="s">
        <v>138</v>
      </c>
      <c r="D20879" s="74" t="str">
        <f t="shared" si="653"/>
        <v>dez/2020</v>
      </c>
      <c r="E20879" s="334">
        <v>44180</v>
      </c>
      <c r="F20879" s="285">
        <v>1267295</v>
      </c>
      <c r="G20879" s="285" t="s">
        <v>2232</v>
      </c>
      <c r="H20879" s="268" t="s">
        <v>5731</v>
      </c>
      <c r="I20879" s="268" t="s">
        <v>2182</v>
      </c>
      <c r="J20879" s="278">
        <v>-1807.33</v>
      </c>
      <c r="K20879" s="83" t="str">
        <f>IFERROR(IFERROR(VLOOKUP(I20879,'DE-PARA'!B:D,3,0),VLOOKUP(I20879,'DE-PARA'!C:D,2,0)),"NÃO ENCONTRADO")</f>
        <v>Materiais</v>
      </c>
      <c r="L20879" s="50" t="str">
        <f>VLOOKUP(K20879,'Base -Receita-Despesa'!$B:$AS,1,FALSE)</f>
        <v>Materiais</v>
      </c>
    </row>
    <row r="20880" spans="1:12" x14ac:dyDescent="0.3">
      <c r="A20880" s="82" t="str">
        <f t="shared" si="652"/>
        <v>2020</v>
      </c>
      <c r="B20880" s="263" t="s">
        <v>2228</v>
      </c>
      <c r="C20880" s="264" t="s">
        <v>138</v>
      </c>
      <c r="D20880" s="74" t="str">
        <f t="shared" si="653"/>
        <v>dez/2020</v>
      </c>
      <c r="E20880" s="334">
        <v>44180</v>
      </c>
      <c r="F20880" s="285">
        <v>909808</v>
      </c>
      <c r="G20880" s="285" t="s">
        <v>2324</v>
      </c>
      <c r="H20880" s="268" t="s">
        <v>5696</v>
      </c>
      <c r="I20880" s="268" t="s">
        <v>2182</v>
      </c>
      <c r="J20880" s="278">
        <v>-1417.07</v>
      </c>
      <c r="K20880" s="83" t="str">
        <f>IFERROR(IFERROR(VLOOKUP(I20880,'DE-PARA'!B:D,3,0),VLOOKUP(I20880,'DE-PARA'!C:D,2,0)),"NÃO ENCONTRADO")</f>
        <v>Materiais</v>
      </c>
      <c r="L20880" s="50" t="str">
        <f>VLOOKUP(K20880,'Base -Receita-Despesa'!$B:$AS,1,FALSE)</f>
        <v>Materiais</v>
      </c>
    </row>
    <row r="20881" spans="1:12" x14ac:dyDescent="0.3">
      <c r="A20881" s="82" t="str">
        <f t="shared" si="652"/>
        <v>2020</v>
      </c>
      <c r="B20881" s="263" t="s">
        <v>2228</v>
      </c>
      <c r="C20881" s="264" t="s">
        <v>138</v>
      </c>
      <c r="D20881" s="74" t="str">
        <f t="shared" si="653"/>
        <v>dez/2020</v>
      </c>
      <c r="E20881" s="334">
        <v>44180</v>
      </c>
      <c r="F20881" s="285">
        <v>20619</v>
      </c>
      <c r="G20881" s="285" t="s">
        <v>2229</v>
      </c>
      <c r="H20881" s="268" t="s">
        <v>6052</v>
      </c>
      <c r="I20881" s="268" t="s">
        <v>618</v>
      </c>
      <c r="J20881" s="278">
        <v>-15626.97</v>
      </c>
      <c r="K20881" s="83" t="str">
        <f>IFERROR(IFERROR(VLOOKUP(I20881,'DE-PARA'!B:D,3,0),VLOOKUP(I20881,'DE-PARA'!C:D,2,0)),"NÃO ENCONTRADO")</f>
        <v>Serviços</v>
      </c>
      <c r="L20881" s="50" t="str">
        <f>VLOOKUP(K20881,'Base -Receita-Despesa'!$B:$AS,1,FALSE)</f>
        <v>Serviços</v>
      </c>
    </row>
    <row r="20882" spans="1:12" x14ac:dyDescent="0.3">
      <c r="A20882" s="82" t="str">
        <f t="shared" si="652"/>
        <v>2020</v>
      </c>
      <c r="B20882" s="263" t="s">
        <v>2228</v>
      </c>
      <c r="C20882" s="264" t="s">
        <v>138</v>
      </c>
      <c r="D20882" s="74" t="str">
        <f t="shared" si="653"/>
        <v>dez/2020</v>
      </c>
      <c r="E20882" s="334">
        <v>44180</v>
      </c>
      <c r="F20882" s="285">
        <v>2814</v>
      </c>
      <c r="G20882" s="285" t="s">
        <v>2229</v>
      </c>
      <c r="H20882" s="268" t="s">
        <v>6051</v>
      </c>
      <c r="I20882" s="268" t="s">
        <v>177</v>
      </c>
      <c r="J20882" s="278">
        <v>-5216.4799999999996</v>
      </c>
      <c r="K20882" s="83" t="str">
        <f>IFERROR(IFERROR(VLOOKUP(I20882,'DE-PARA'!B:D,3,0),VLOOKUP(I20882,'DE-PARA'!C:D,2,0)),"NÃO ENCONTRADO")</f>
        <v>Serviços</v>
      </c>
      <c r="L20882" s="50" t="str">
        <f>VLOOKUP(K20882,'Base -Receita-Despesa'!$B:$AS,1,FALSE)</f>
        <v>Serviços</v>
      </c>
    </row>
    <row r="20883" spans="1:12" x14ac:dyDescent="0.3">
      <c r="A20883" s="82" t="str">
        <f t="shared" si="652"/>
        <v>2020</v>
      </c>
      <c r="B20883" s="263" t="s">
        <v>2228</v>
      </c>
      <c r="C20883" s="264" t="s">
        <v>138</v>
      </c>
      <c r="D20883" s="74" t="str">
        <f t="shared" si="653"/>
        <v>dez/2020</v>
      </c>
      <c r="E20883" s="334">
        <v>44180</v>
      </c>
      <c r="F20883" s="285">
        <v>3255</v>
      </c>
      <c r="G20883" s="285" t="s">
        <v>2229</v>
      </c>
      <c r="H20883" s="268" t="s">
        <v>5275</v>
      </c>
      <c r="I20883" s="268" t="s">
        <v>157</v>
      </c>
      <c r="J20883" s="278">
        <v>-3764.19</v>
      </c>
      <c r="K20883" s="83" t="str">
        <f>IFERROR(IFERROR(VLOOKUP(I20883,'DE-PARA'!B:D,3,0),VLOOKUP(I20883,'DE-PARA'!C:D,2,0)),"NÃO ENCONTRADO")</f>
        <v>Materiais</v>
      </c>
      <c r="L20883" s="50" t="str">
        <f>VLOOKUP(K20883,'Base -Receita-Despesa'!$B:$AS,1,FALSE)</f>
        <v>Materiais</v>
      </c>
    </row>
    <row r="20884" spans="1:12" x14ac:dyDescent="0.3">
      <c r="A20884" s="82" t="str">
        <f t="shared" si="652"/>
        <v>2020</v>
      </c>
      <c r="B20884" s="263" t="s">
        <v>2228</v>
      </c>
      <c r="C20884" s="264" t="s">
        <v>138</v>
      </c>
      <c r="D20884" s="74" t="str">
        <f t="shared" si="653"/>
        <v>dez/2020</v>
      </c>
      <c r="E20884" s="334">
        <v>44180</v>
      </c>
      <c r="F20884" s="285">
        <v>3258</v>
      </c>
      <c r="G20884" s="285" t="s">
        <v>2229</v>
      </c>
      <c r="H20884" s="268" t="s">
        <v>5275</v>
      </c>
      <c r="I20884" s="268" t="s">
        <v>157</v>
      </c>
      <c r="J20884" s="278">
        <v>-4229.2700000000004</v>
      </c>
      <c r="K20884" s="83" t="str">
        <f>IFERROR(IFERROR(VLOOKUP(I20884,'DE-PARA'!B:D,3,0),VLOOKUP(I20884,'DE-PARA'!C:D,2,0)),"NÃO ENCONTRADO")</f>
        <v>Materiais</v>
      </c>
      <c r="L20884" s="50" t="str">
        <f>VLOOKUP(K20884,'Base -Receita-Despesa'!$B:$AS,1,FALSE)</f>
        <v>Materiais</v>
      </c>
    </row>
    <row r="20885" spans="1:12" x14ac:dyDescent="0.3">
      <c r="A20885" s="82" t="str">
        <f t="shared" si="652"/>
        <v>2020</v>
      </c>
      <c r="B20885" s="263" t="s">
        <v>2228</v>
      </c>
      <c r="C20885" s="264" t="s">
        <v>138</v>
      </c>
      <c r="D20885" s="74" t="str">
        <f t="shared" si="653"/>
        <v>dez/2020</v>
      </c>
      <c r="E20885" s="334">
        <v>44180</v>
      </c>
      <c r="F20885" s="285">
        <v>3253</v>
      </c>
      <c r="G20885" s="285" t="s">
        <v>2229</v>
      </c>
      <c r="H20885" s="268" t="s">
        <v>5275</v>
      </c>
      <c r="I20885" s="268" t="s">
        <v>157</v>
      </c>
      <c r="J20885" s="278">
        <v>-4867.55</v>
      </c>
      <c r="K20885" s="83" t="str">
        <f>IFERROR(IFERROR(VLOOKUP(I20885,'DE-PARA'!B:D,3,0),VLOOKUP(I20885,'DE-PARA'!C:D,2,0)),"NÃO ENCONTRADO")</f>
        <v>Materiais</v>
      </c>
      <c r="L20885" s="50" t="str">
        <f>VLOOKUP(K20885,'Base -Receita-Despesa'!$B:$AS,1,FALSE)</f>
        <v>Materiais</v>
      </c>
    </row>
    <row r="20886" spans="1:12" x14ac:dyDescent="0.3">
      <c r="A20886" s="82" t="str">
        <f t="shared" si="652"/>
        <v>2020</v>
      </c>
      <c r="B20886" s="263" t="s">
        <v>2228</v>
      </c>
      <c r="C20886" s="264" t="s">
        <v>138</v>
      </c>
      <c r="D20886" s="74" t="str">
        <f t="shared" si="653"/>
        <v>dez/2020</v>
      </c>
      <c r="E20886" s="334">
        <v>44180</v>
      </c>
      <c r="F20886" s="285">
        <v>3254</v>
      </c>
      <c r="G20886" s="285" t="s">
        <v>2229</v>
      </c>
      <c r="H20886" s="268" t="s">
        <v>5275</v>
      </c>
      <c r="I20886" s="268" t="s">
        <v>157</v>
      </c>
      <c r="J20886" s="278">
        <v>-4988.82</v>
      </c>
      <c r="K20886" s="83" t="str">
        <f>IFERROR(IFERROR(VLOOKUP(I20886,'DE-PARA'!B:D,3,0),VLOOKUP(I20886,'DE-PARA'!C:D,2,0)),"NÃO ENCONTRADO")</f>
        <v>Materiais</v>
      </c>
      <c r="L20886" s="50" t="str">
        <f>VLOOKUP(K20886,'Base -Receita-Despesa'!$B:$AS,1,FALSE)</f>
        <v>Materiais</v>
      </c>
    </row>
    <row r="20887" spans="1:12" x14ac:dyDescent="0.3">
      <c r="A20887" s="82" t="str">
        <f t="shared" si="652"/>
        <v>2020</v>
      </c>
      <c r="B20887" s="263" t="s">
        <v>2228</v>
      </c>
      <c r="C20887" s="264" t="s">
        <v>138</v>
      </c>
      <c r="D20887" s="74" t="str">
        <f t="shared" si="653"/>
        <v>dez/2020</v>
      </c>
      <c r="E20887" s="334">
        <v>44180</v>
      </c>
      <c r="F20887" s="285">
        <v>20507</v>
      </c>
      <c r="G20887" s="285" t="s">
        <v>2229</v>
      </c>
      <c r="H20887" s="268" t="s">
        <v>6052</v>
      </c>
      <c r="I20887" s="268" t="s">
        <v>618</v>
      </c>
      <c r="J20887" s="278">
        <v>-15463.47</v>
      </c>
      <c r="K20887" s="83" t="str">
        <f>IFERROR(IFERROR(VLOOKUP(I20887,'DE-PARA'!B:D,3,0),VLOOKUP(I20887,'DE-PARA'!C:D,2,0)),"NÃO ENCONTRADO")</f>
        <v>Serviços</v>
      </c>
      <c r="L20887" s="50" t="str">
        <f>VLOOKUP(K20887,'Base -Receita-Despesa'!$B:$AS,1,FALSE)</f>
        <v>Serviços</v>
      </c>
    </row>
    <row r="20888" spans="1:12" x14ac:dyDescent="0.3">
      <c r="A20888" s="82" t="str">
        <f t="shared" si="652"/>
        <v>2020</v>
      </c>
      <c r="B20888" s="263" t="s">
        <v>2228</v>
      </c>
      <c r="C20888" s="264" t="s">
        <v>138</v>
      </c>
      <c r="D20888" s="74" t="str">
        <f t="shared" si="653"/>
        <v>dez/2020</v>
      </c>
      <c r="E20888" s="334">
        <v>44180</v>
      </c>
      <c r="F20888" s="285">
        <v>366</v>
      </c>
      <c r="G20888" s="285" t="s">
        <v>2229</v>
      </c>
      <c r="H20888" s="268" t="s">
        <v>6050</v>
      </c>
      <c r="I20888" s="268" t="s">
        <v>164</v>
      </c>
      <c r="J20888" s="278">
        <v>-6600</v>
      </c>
      <c r="K20888" s="83" t="str">
        <f>IFERROR(IFERROR(VLOOKUP(I20888,'DE-PARA'!B:D,3,0),VLOOKUP(I20888,'DE-PARA'!C:D,2,0)),"NÃO ENCONTRADO")</f>
        <v>Concessionárias (água, luz e telefone)</v>
      </c>
      <c r="L20888" s="50" t="str">
        <f>VLOOKUP(K20888,'Base -Receita-Despesa'!$B:$AS,1,FALSE)</f>
        <v>Concessionárias (água, luz e telefone)</v>
      </c>
    </row>
    <row r="20889" spans="1:12" x14ac:dyDescent="0.3">
      <c r="A20889" s="82" t="str">
        <f t="shared" si="652"/>
        <v>2020</v>
      </c>
      <c r="B20889" s="263" t="s">
        <v>2228</v>
      </c>
      <c r="C20889" s="264" t="s">
        <v>138</v>
      </c>
      <c r="D20889" s="74" t="str">
        <f t="shared" si="653"/>
        <v>dez/2020</v>
      </c>
      <c r="E20889" s="334">
        <v>44180</v>
      </c>
      <c r="F20889" s="285">
        <v>332</v>
      </c>
      <c r="G20889" s="285" t="s">
        <v>2229</v>
      </c>
      <c r="H20889" s="268" t="s">
        <v>6114</v>
      </c>
      <c r="I20889" s="268" t="s">
        <v>2181</v>
      </c>
      <c r="J20889" s="278">
        <v>-16676.5</v>
      </c>
      <c r="K20889" s="83" t="str">
        <f>IFERROR(IFERROR(VLOOKUP(I20889,'DE-PARA'!B:D,3,0),VLOOKUP(I20889,'DE-PARA'!C:D,2,0)),"NÃO ENCONTRADO")</f>
        <v>Materiais</v>
      </c>
      <c r="L20889" s="50" t="str">
        <f>VLOOKUP(K20889,'Base -Receita-Despesa'!$B:$AS,1,FALSE)</f>
        <v>Materiais</v>
      </c>
    </row>
    <row r="20890" spans="1:12" x14ac:dyDescent="0.3">
      <c r="A20890" s="82" t="str">
        <f t="shared" si="652"/>
        <v>2020</v>
      </c>
      <c r="B20890" s="263" t="s">
        <v>2228</v>
      </c>
      <c r="C20890" s="264" t="s">
        <v>138</v>
      </c>
      <c r="D20890" s="74" t="str">
        <f t="shared" si="653"/>
        <v>dez/2020</v>
      </c>
      <c r="E20890" s="334">
        <v>44180</v>
      </c>
      <c r="F20890" s="285" t="s">
        <v>1261</v>
      </c>
      <c r="G20890" s="285" t="s">
        <v>2229</v>
      </c>
      <c r="H20890" s="268" t="s">
        <v>879</v>
      </c>
      <c r="I20890" s="268" t="s">
        <v>135</v>
      </c>
      <c r="J20890" s="273">
        <v>-10</v>
      </c>
      <c r="K20890" s="83" t="str">
        <f>IFERROR(IFERROR(VLOOKUP(I20890,'DE-PARA'!B:D,3,0),VLOOKUP(I20890,'DE-PARA'!C:D,2,0)),"NÃO ENCONTRADO")</f>
        <v>Outras Saídas</v>
      </c>
      <c r="L20890" s="50" t="str">
        <f>VLOOKUP(K20890,'Base -Receita-Despesa'!$B:$AS,1,FALSE)</f>
        <v>Outras Saídas</v>
      </c>
    </row>
    <row r="20891" spans="1:12" x14ac:dyDescent="0.3">
      <c r="A20891" s="82" t="str">
        <f t="shared" si="652"/>
        <v>2020</v>
      </c>
      <c r="B20891" s="263" t="s">
        <v>2228</v>
      </c>
      <c r="C20891" s="264" t="s">
        <v>138</v>
      </c>
      <c r="D20891" s="74" t="str">
        <f t="shared" si="653"/>
        <v>dez/2020</v>
      </c>
      <c r="E20891" s="334">
        <v>44180</v>
      </c>
      <c r="F20891" s="285" t="s">
        <v>1261</v>
      </c>
      <c r="G20891" s="285" t="s">
        <v>2229</v>
      </c>
      <c r="H20891" s="268" t="s">
        <v>879</v>
      </c>
      <c r="I20891" s="268" t="s">
        <v>135</v>
      </c>
      <c r="J20891" s="273">
        <v>-10</v>
      </c>
      <c r="K20891" s="83" t="str">
        <f>IFERROR(IFERROR(VLOOKUP(I20891,'DE-PARA'!B:D,3,0),VLOOKUP(I20891,'DE-PARA'!C:D,2,0)),"NÃO ENCONTRADO")</f>
        <v>Outras Saídas</v>
      </c>
      <c r="L20891" s="50" t="str">
        <f>VLOOKUP(K20891,'Base -Receita-Despesa'!$B:$AS,1,FALSE)</f>
        <v>Outras Saídas</v>
      </c>
    </row>
    <row r="20892" spans="1:12" x14ac:dyDescent="0.3">
      <c r="A20892" s="82" t="str">
        <f t="shared" si="652"/>
        <v>2020</v>
      </c>
      <c r="B20892" s="263" t="s">
        <v>2228</v>
      </c>
      <c r="C20892" s="264" t="s">
        <v>138</v>
      </c>
      <c r="D20892" s="74" t="str">
        <f t="shared" si="653"/>
        <v>dez/2020</v>
      </c>
      <c r="E20892" s="334">
        <v>44180</v>
      </c>
      <c r="F20892" s="285" t="s">
        <v>1261</v>
      </c>
      <c r="G20892" s="285" t="s">
        <v>2229</v>
      </c>
      <c r="H20892" s="268" t="s">
        <v>879</v>
      </c>
      <c r="I20892" s="268" t="s">
        <v>135</v>
      </c>
      <c r="J20892" s="273">
        <v>-10</v>
      </c>
      <c r="K20892" s="83" t="str">
        <f>IFERROR(IFERROR(VLOOKUP(I20892,'DE-PARA'!B:D,3,0),VLOOKUP(I20892,'DE-PARA'!C:D,2,0)),"NÃO ENCONTRADO")</f>
        <v>Outras Saídas</v>
      </c>
      <c r="L20892" s="50" t="str">
        <f>VLOOKUP(K20892,'Base -Receita-Despesa'!$B:$AS,1,FALSE)</f>
        <v>Outras Saídas</v>
      </c>
    </row>
    <row r="20893" spans="1:12" x14ac:dyDescent="0.3">
      <c r="A20893" s="82" t="str">
        <f t="shared" si="652"/>
        <v>2020</v>
      </c>
      <c r="B20893" s="263" t="s">
        <v>2228</v>
      </c>
      <c r="C20893" s="264" t="s">
        <v>138</v>
      </c>
      <c r="D20893" s="74" t="str">
        <f t="shared" si="653"/>
        <v>dez/2020</v>
      </c>
      <c r="E20893" s="334">
        <v>44180</v>
      </c>
      <c r="F20893" s="285" t="s">
        <v>1261</v>
      </c>
      <c r="G20893" s="285" t="s">
        <v>2229</v>
      </c>
      <c r="H20893" s="268" t="s">
        <v>879</v>
      </c>
      <c r="I20893" s="268" t="s">
        <v>135</v>
      </c>
      <c r="J20893" s="273">
        <v>-10</v>
      </c>
      <c r="K20893" s="83" t="str">
        <f>IFERROR(IFERROR(VLOOKUP(I20893,'DE-PARA'!B:D,3,0),VLOOKUP(I20893,'DE-PARA'!C:D,2,0)),"NÃO ENCONTRADO")</f>
        <v>Outras Saídas</v>
      </c>
      <c r="L20893" s="50" t="str">
        <f>VLOOKUP(K20893,'Base -Receita-Despesa'!$B:$AS,1,FALSE)</f>
        <v>Outras Saídas</v>
      </c>
    </row>
    <row r="20894" spans="1:12" x14ac:dyDescent="0.3">
      <c r="A20894" s="82" t="str">
        <f t="shared" si="652"/>
        <v>2020</v>
      </c>
      <c r="B20894" s="263" t="s">
        <v>2228</v>
      </c>
      <c r="C20894" s="264" t="s">
        <v>138</v>
      </c>
      <c r="D20894" s="74" t="str">
        <f t="shared" si="653"/>
        <v>dez/2020</v>
      </c>
      <c r="E20894" s="334">
        <v>44180</v>
      </c>
      <c r="F20894" s="285" t="s">
        <v>1261</v>
      </c>
      <c r="G20894" s="285" t="s">
        <v>2229</v>
      </c>
      <c r="H20894" s="268" t="s">
        <v>879</v>
      </c>
      <c r="I20894" s="268" t="s">
        <v>135</v>
      </c>
      <c r="J20894" s="273">
        <v>-10</v>
      </c>
      <c r="K20894" s="83" t="str">
        <f>IFERROR(IFERROR(VLOOKUP(I20894,'DE-PARA'!B:D,3,0),VLOOKUP(I20894,'DE-PARA'!C:D,2,0)),"NÃO ENCONTRADO")</f>
        <v>Outras Saídas</v>
      </c>
      <c r="L20894" s="50" t="str">
        <f>VLOOKUP(K20894,'Base -Receita-Despesa'!$B:$AS,1,FALSE)</f>
        <v>Outras Saídas</v>
      </c>
    </row>
    <row r="20895" spans="1:12" x14ac:dyDescent="0.3">
      <c r="A20895" s="82" t="str">
        <f t="shared" si="652"/>
        <v>2020</v>
      </c>
      <c r="B20895" s="263" t="s">
        <v>2228</v>
      </c>
      <c r="C20895" s="264" t="s">
        <v>138</v>
      </c>
      <c r="D20895" s="74" t="str">
        <f t="shared" si="653"/>
        <v>dez/2020</v>
      </c>
      <c r="E20895" s="334">
        <v>44180</v>
      </c>
      <c r="F20895" s="285" t="s">
        <v>1261</v>
      </c>
      <c r="G20895" s="285" t="s">
        <v>2229</v>
      </c>
      <c r="H20895" s="268" t="s">
        <v>879</v>
      </c>
      <c r="I20895" s="268" t="s">
        <v>135</v>
      </c>
      <c r="J20895" s="273">
        <v>-10</v>
      </c>
      <c r="K20895" s="83" t="str">
        <f>IFERROR(IFERROR(VLOOKUP(I20895,'DE-PARA'!B:D,3,0),VLOOKUP(I20895,'DE-PARA'!C:D,2,0)),"NÃO ENCONTRADO")</f>
        <v>Outras Saídas</v>
      </c>
      <c r="L20895" s="50" t="str">
        <f>VLOOKUP(K20895,'Base -Receita-Despesa'!$B:$AS,1,FALSE)</f>
        <v>Outras Saídas</v>
      </c>
    </row>
    <row r="20896" spans="1:12" x14ac:dyDescent="0.3">
      <c r="A20896" s="82" t="str">
        <f t="shared" si="652"/>
        <v>2020</v>
      </c>
      <c r="B20896" s="263" t="s">
        <v>2228</v>
      </c>
      <c r="C20896" s="264" t="s">
        <v>138</v>
      </c>
      <c r="D20896" s="74" t="str">
        <f t="shared" si="653"/>
        <v>dez/2020</v>
      </c>
      <c r="E20896" s="334">
        <v>44180</v>
      </c>
      <c r="F20896" s="285" t="s">
        <v>1261</v>
      </c>
      <c r="G20896" s="285" t="s">
        <v>2229</v>
      </c>
      <c r="H20896" s="268" t="s">
        <v>262</v>
      </c>
      <c r="I20896" s="268" t="s">
        <v>135</v>
      </c>
      <c r="J20896" s="273">
        <v>-1.23</v>
      </c>
      <c r="K20896" s="83" t="str">
        <f>IFERROR(IFERROR(VLOOKUP(I20896,'DE-PARA'!B:D,3,0),VLOOKUP(I20896,'DE-PARA'!C:D,2,0)),"NÃO ENCONTRADO")</f>
        <v>Outras Saídas</v>
      </c>
      <c r="L20896" s="50" t="str">
        <f>VLOOKUP(K20896,'Base -Receita-Despesa'!$B:$AS,1,FALSE)</f>
        <v>Outras Saídas</v>
      </c>
    </row>
    <row r="20897" spans="1:16" x14ac:dyDescent="0.3">
      <c r="A20897" s="82" t="str">
        <f t="shared" si="652"/>
        <v>2020</v>
      </c>
      <c r="B20897" s="263" t="s">
        <v>2240</v>
      </c>
      <c r="C20897" s="264" t="s">
        <v>138</v>
      </c>
      <c r="D20897" s="74" t="str">
        <f t="shared" si="653"/>
        <v>dez/2020</v>
      </c>
      <c r="E20897" s="334">
        <v>44194</v>
      </c>
      <c r="F20897" s="285" t="s">
        <v>161</v>
      </c>
      <c r="G20897" s="285" t="s">
        <v>2229</v>
      </c>
      <c r="H20897" s="268" t="s">
        <v>161</v>
      </c>
      <c r="I20897" s="268" t="s">
        <v>2168</v>
      </c>
      <c r="J20897" s="278">
        <v>23642.959999999999</v>
      </c>
      <c r="K20897" s="83" t="str">
        <f>IFERROR(IFERROR(VLOOKUP(I20897,'DE-PARA'!B:D,3,0),VLOOKUP(I20897,'DE-PARA'!C:D,2,0)),"NÃO ENCONTRADO")</f>
        <v>Repasses Contrato de Gestão</v>
      </c>
      <c r="L20897" s="50" t="str">
        <f>VLOOKUP(K20897,'Base -Receita-Despesa'!$B:$AS,1,FALSE)</f>
        <v>Repasses Contrato de Gestão</v>
      </c>
    </row>
    <row r="20898" spans="1:16" x14ac:dyDescent="0.3">
      <c r="A20898" s="82" t="str">
        <f t="shared" si="652"/>
        <v>2020</v>
      </c>
      <c r="B20898" s="263" t="s">
        <v>2228</v>
      </c>
      <c r="C20898" s="264" t="s">
        <v>138</v>
      </c>
      <c r="D20898" s="74" t="str">
        <f t="shared" si="653"/>
        <v>dez/2020</v>
      </c>
      <c r="E20898" s="334">
        <v>44195</v>
      </c>
      <c r="F20898" s="285" t="s">
        <v>1267</v>
      </c>
      <c r="G20898" s="285" t="s">
        <v>2229</v>
      </c>
      <c r="H20898" s="268" t="s">
        <v>6139</v>
      </c>
      <c r="I20898" s="268" t="s">
        <v>160</v>
      </c>
      <c r="J20898" s="273">
        <v>81.75</v>
      </c>
      <c r="K20898" s="83" t="str">
        <f>IFERROR(IFERROR(VLOOKUP(I20898,'DE-PARA'!B:D,3,0),VLOOKUP(I20898,'DE-PARA'!C:D,2,0)),"NÃO ENCONTRADO")</f>
        <v>Outras Saídas</v>
      </c>
      <c r="L20898" s="50" t="str">
        <f>VLOOKUP(K20898,'Base -Receita-Despesa'!$B:$AS,1,FALSE)</f>
        <v>Outras Saídas</v>
      </c>
    </row>
    <row r="20899" spans="1:16" x14ac:dyDescent="0.3">
      <c r="A20899" s="82" t="str">
        <f t="shared" si="652"/>
        <v>2020</v>
      </c>
      <c r="B20899" s="263" t="s">
        <v>2240</v>
      </c>
      <c r="C20899" s="264" t="s">
        <v>138</v>
      </c>
      <c r="D20899" s="74" t="str">
        <f t="shared" si="653"/>
        <v>dez/2020</v>
      </c>
      <c r="E20899" s="334">
        <v>44195</v>
      </c>
      <c r="F20899" s="285" t="s">
        <v>5181</v>
      </c>
      <c r="G20899" s="285" t="s">
        <v>2229</v>
      </c>
      <c r="H20899" s="268" t="s">
        <v>6140</v>
      </c>
      <c r="I20899" s="268" t="s">
        <v>2171</v>
      </c>
      <c r="J20899" s="278">
        <v>11466.01</v>
      </c>
      <c r="K20899" s="83" t="str">
        <f>IFERROR(IFERROR(VLOOKUP(I20899,'DE-PARA'!B:D,3,0),VLOOKUP(I20899,'DE-PARA'!C:D,2,0)),"NÃO ENCONTRADO")</f>
        <v>Rendimentos sobre Aplicações Financeiras</v>
      </c>
      <c r="L20899" s="50" t="str">
        <f>VLOOKUP(K20899,'Base -Receita-Despesa'!$B:$AS,1,FALSE)</f>
        <v>Rendimentos sobre Aplicações Financeiras</v>
      </c>
    </row>
    <row r="20900" spans="1:16" x14ac:dyDescent="0.3">
      <c r="A20900" s="82" t="str">
        <f t="shared" si="652"/>
        <v>2020</v>
      </c>
      <c r="B20900" s="263" t="s">
        <v>2228</v>
      </c>
      <c r="C20900" s="264" t="s">
        <v>138</v>
      </c>
      <c r="D20900" s="74" t="str">
        <f t="shared" si="653"/>
        <v>dez/2020</v>
      </c>
      <c r="E20900" s="334">
        <v>44195</v>
      </c>
      <c r="F20900" s="285" t="s">
        <v>5181</v>
      </c>
      <c r="G20900" s="285" t="s">
        <v>2229</v>
      </c>
      <c r="H20900" s="268" t="s">
        <v>6140</v>
      </c>
      <c r="I20900" s="268" t="s">
        <v>2171</v>
      </c>
      <c r="J20900" s="278">
        <v>2581.54</v>
      </c>
      <c r="K20900" s="83" t="str">
        <f>IFERROR(IFERROR(VLOOKUP(I20900,'DE-PARA'!B:D,3,0),VLOOKUP(I20900,'DE-PARA'!C:D,2,0)),"NÃO ENCONTRADO")</f>
        <v>Rendimentos sobre Aplicações Financeiras</v>
      </c>
      <c r="L20900" s="50" t="str">
        <f>VLOOKUP(K20900,'Base -Receita-Despesa'!$B:$AS,1,FALSE)</f>
        <v>Rendimentos sobre Aplicações Financeiras</v>
      </c>
      <c r="P20900" s="293"/>
    </row>
    <row r="20901" spans="1:16" x14ac:dyDescent="0.3">
      <c r="A20901" s="82" t="str">
        <f t="shared" si="652"/>
        <v>2021</v>
      </c>
      <c r="B20901" s="292" t="s">
        <v>2240</v>
      </c>
      <c r="C20901" s="268" t="s">
        <v>138</v>
      </c>
      <c r="D20901" s="74" t="str">
        <f t="shared" si="653"/>
        <v>jan/2021</v>
      </c>
      <c r="E20901" s="334">
        <v>44200</v>
      </c>
      <c r="F20901" s="285" t="s">
        <v>1070</v>
      </c>
      <c r="G20901" s="285" t="s">
        <v>2229</v>
      </c>
      <c r="H20901" s="268" t="s">
        <v>1071</v>
      </c>
      <c r="I20901" s="268" t="s">
        <v>2237</v>
      </c>
      <c r="J20901" s="278">
        <v>778742.15</v>
      </c>
      <c r="K20901" s="83" t="str">
        <f>IFERROR(IFERROR(VLOOKUP(I20901,'DE-PARA'!B:D,3,0),VLOOKUP(I20901,'DE-PARA'!C:D,2,0)),"NÃO ENCONTRADO")</f>
        <v>Entrada Conta Aplicação (+)</v>
      </c>
      <c r="L20901" s="50" t="str">
        <f>VLOOKUP(K20901,'Base -Receita-Despesa'!$B:$AS,1,FALSE)</f>
        <v>ENTRADA CONTA APLICAÇÃO (+)</v>
      </c>
      <c r="P20901" s="293" t="s">
        <v>6247</v>
      </c>
    </row>
    <row r="20902" spans="1:16" x14ac:dyDescent="0.3">
      <c r="A20902" s="82" t="str">
        <f t="shared" si="652"/>
        <v>2021</v>
      </c>
      <c r="B20902" s="263" t="s">
        <v>2240</v>
      </c>
      <c r="C20902" s="268" t="s">
        <v>138</v>
      </c>
      <c r="D20902" s="74" t="str">
        <f t="shared" si="653"/>
        <v>jan/2021</v>
      </c>
      <c r="E20902" s="334">
        <v>44200</v>
      </c>
      <c r="F20902" s="285" t="s">
        <v>1261</v>
      </c>
      <c r="G20902" s="285" t="s">
        <v>2229</v>
      </c>
      <c r="H20902" s="268" t="s">
        <v>6142</v>
      </c>
      <c r="I20902" s="268" t="s">
        <v>135</v>
      </c>
      <c r="J20902" s="273">
        <v>-2.8</v>
      </c>
      <c r="K20902" s="83" t="str">
        <f>IFERROR(IFERROR(VLOOKUP(I20902,'DE-PARA'!B:D,3,0),VLOOKUP(I20902,'DE-PARA'!C:D,2,0)),"NÃO ENCONTRADO")</f>
        <v>Outras Saídas</v>
      </c>
      <c r="L20902" s="50" t="str">
        <f>VLOOKUP(K20902,'Base -Receita-Despesa'!$B:$AS,1,FALSE)</f>
        <v>Outras Saídas</v>
      </c>
    </row>
    <row r="20903" spans="1:16" x14ac:dyDescent="0.3">
      <c r="A20903" s="82" t="str">
        <f t="shared" si="652"/>
        <v>2021</v>
      </c>
      <c r="B20903" s="263" t="s">
        <v>2240</v>
      </c>
      <c r="C20903" s="268" t="s">
        <v>138</v>
      </c>
      <c r="D20903" s="74" t="str">
        <f t="shared" si="653"/>
        <v>jan/2021</v>
      </c>
      <c r="E20903" s="334">
        <v>44200</v>
      </c>
      <c r="F20903" s="285" t="s">
        <v>5127</v>
      </c>
      <c r="G20903" s="285" t="s">
        <v>2229</v>
      </c>
      <c r="H20903" s="268" t="s">
        <v>2251</v>
      </c>
      <c r="I20903" s="268" t="s">
        <v>126</v>
      </c>
      <c r="J20903" s="278">
        <v>-900000</v>
      </c>
      <c r="K20903" s="83" t="str">
        <f>IFERROR(IFERROR(VLOOKUP(I20903,'DE-PARA'!B:D,3,0),VLOOKUP(I20903,'DE-PARA'!C:D,2,0)),"NÃO ENCONTRADO")</f>
        <v>TEV – Transferências Entre Contas (Entradas)</v>
      </c>
      <c r="L20903" s="50" t="str">
        <f>VLOOKUP(K20903,'Base -Receita-Despesa'!$B:$AS,1,FALSE)</f>
        <v>TEV – Transferências Entre Contas (Entradas)</v>
      </c>
    </row>
    <row r="20904" spans="1:16" x14ac:dyDescent="0.3">
      <c r="A20904" s="82" t="str">
        <f t="shared" si="652"/>
        <v>2021</v>
      </c>
      <c r="B20904" s="263" t="s">
        <v>2228</v>
      </c>
      <c r="C20904" s="268" t="s">
        <v>138</v>
      </c>
      <c r="D20904" s="74" t="str">
        <f t="shared" si="653"/>
        <v>jan/2021</v>
      </c>
      <c r="E20904" s="334">
        <v>44200</v>
      </c>
      <c r="F20904" s="285" t="s">
        <v>5127</v>
      </c>
      <c r="G20904" s="285" t="s">
        <v>2229</v>
      </c>
      <c r="H20904" s="268" t="s">
        <v>2251</v>
      </c>
      <c r="I20904" s="268" t="s">
        <v>126</v>
      </c>
      <c r="J20904" s="278">
        <v>900000</v>
      </c>
      <c r="K20904" s="83" t="str">
        <f>IFERROR(IFERROR(VLOOKUP(I20904,'DE-PARA'!B:D,3,0),VLOOKUP(I20904,'DE-PARA'!C:D,2,0)),"NÃO ENCONTRADO")</f>
        <v>TEV – Transferências Entre Contas (Entradas)</v>
      </c>
      <c r="L20904" s="50" t="str">
        <f>VLOOKUP(K20904,'Base -Receita-Despesa'!$B:$AS,1,FALSE)</f>
        <v>TEV – Transferências Entre Contas (Entradas)</v>
      </c>
    </row>
    <row r="20905" spans="1:16" x14ac:dyDescent="0.3">
      <c r="A20905" s="82" t="str">
        <f t="shared" si="652"/>
        <v>2021</v>
      </c>
      <c r="B20905" s="263" t="s">
        <v>2228</v>
      </c>
      <c r="C20905" s="268" t="s">
        <v>138</v>
      </c>
      <c r="D20905" s="74" t="str">
        <f t="shared" si="653"/>
        <v>jan/2021</v>
      </c>
      <c r="E20905" s="334">
        <v>44201</v>
      </c>
      <c r="F20905" s="285" t="s">
        <v>1977</v>
      </c>
      <c r="G20905" s="285" t="s">
        <v>2229</v>
      </c>
      <c r="H20905" s="268" t="s">
        <v>6143</v>
      </c>
      <c r="I20905" s="268" t="s">
        <v>1979</v>
      </c>
      <c r="J20905" s="278">
        <v>-175290.23</v>
      </c>
      <c r="K20905" s="83" t="str">
        <f>IFERROR(IFERROR(VLOOKUP(I20905,'DE-PARA'!B:D,3,0),VLOOKUP(I20905,'DE-PARA'!C:D,2,0)),"NÃO ENCONTRADO")</f>
        <v>Pessoal</v>
      </c>
      <c r="L20905" s="50" t="str">
        <f>VLOOKUP(K20905,'Base -Receita-Despesa'!$B:$AS,1,FALSE)</f>
        <v>Pessoal</v>
      </c>
    </row>
    <row r="20906" spans="1:16" x14ac:dyDescent="0.3">
      <c r="A20906" s="82" t="str">
        <f t="shared" ref="A20906:A20969" si="654">IF(K20906="NÃO ENCONTRADO",0,RIGHT(D20906,4))</f>
        <v>2021</v>
      </c>
      <c r="B20906" s="263" t="s">
        <v>2228</v>
      </c>
      <c r="C20906" s="268" t="s">
        <v>138</v>
      </c>
      <c r="D20906" s="74" t="str">
        <f t="shared" si="653"/>
        <v>jan/2021</v>
      </c>
      <c r="E20906" s="334">
        <v>44201</v>
      </c>
      <c r="F20906" s="285" t="s">
        <v>131</v>
      </c>
      <c r="G20906" s="285" t="s">
        <v>2229</v>
      </c>
      <c r="H20906" s="268" t="s">
        <v>4867</v>
      </c>
      <c r="I20906" s="268" t="s">
        <v>133</v>
      </c>
      <c r="J20906" s="278">
        <v>-2048.7600000000002</v>
      </c>
      <c r="K20906" s="83" t="str">
        <f>IFERROR(IFERROR(VLOOKUP(I20906,'DE-PARA'!B:D,3,0),VLOOKUP(I20906,'DE-PARA'!C:D,2,0)),"NÃO ENCONTRADO")</f>
        <v>Pessoal</v>
      </c>
      <c r="L20906" s="50" t="str">
        <f>VLOOKUP(K20906,'Base -Receita-Despesa'!$B:$AS,1,FALSE)</f>
        <v>Pessoal</v>
      </c>
    </row>
    <row r="20907" spans="1:16" x14ac:dyDescent="0.3">
      <c r="A20907" s="82" t="str">
        <f t="shared" si="654"/>
        <v>2021</v>
      </c>
      <c r="B20907" s="263" t="s">
        <v>2228</v>
      </c>
      <c r="C20907" s="268" t="s">
        <v>138</v>
      </c>
      <c r="D20907" s="74" t="str">
        <f t="shared" si="653"/>
        <v>jan/2021</v>
      </c>
      <c r="E20907" s="334">
        <v>44201</v>
      </c>
      <c r="F20907" s="285" t="s">
        <v>131</v>
      </c>
      <c r="G20907" s="285" t="s">
        <v>2229</v>
      </c>
      <c r="H20907" s="268" t="s">
        <v>4829</v>
      </c>
      <c r="I20907" s="268" t="s">
        <v>133</v>
      </c>
      <c r="J20907" s="278">
        <v>-1860.61</v>
      </c>
      <c r="K20907" s="83" t="str">
        <f>IFERROR(IFERROR(VLOOKUP(I20907,'DE-PARA'!B:D,3,0),VLOOKUP(I20907,'DE-PARA'!C:D,2,0)),"NÃO ENCONTRADO")</f>
        <v>Pessoal</v>
      </c>
      <c r="L20907" s="50" t="str">
        <f>VLOOKUP(K20907,'Base -Receita-Despesa'!$B:$AS,1,FALSE)</f>
        <v>Pessoal</v>
      </c>
    </row>
    <row r="20908" spans="1:16" x14ac:dyDescent="0.3">
      <c r="A20908" s="82" t="str">
        <f t="shared" si="654"/>
        <v>2021</v>
      </c>
      <c r="B20908" s="263" t="s">
        <v>2228</v>
      </c>
      <c r="C20908" s="268" t="s">
        <v>138</v>
      </c>
      <c r="D20908" s="74" t="str">
        <f t="shared" si="653"/>
        <v>jan/2021</v>
      </c>
      <c r="E20908" s="334">
        <v>44201</v>
      </c>
      <c r="F20908" s="285" t="s">
        <v>1977</v>
      </c>
      <c r="G20908" s="285" t="s">
        <v>2229</v>
      </c>
      <c r="H20908" s="268" t="s">
        <v>542</v>
      </c>
      <c r="I20908" s="268" t="s">
        <v>1979</v>
      </c>
      <c r="J20908" s="278">
        <v>-2249.89</v>
      </c>
      <c r="K20908" s="83" t="str">
        <f>IFERROR(IFERROR(VLOOKUP(I20908,'DE-PARA'!B:D,3,0),VLOOKUP(I20908,'DE-PARA'!C:D,2,0)),"NÃO ENCONTRADO")</f>
        <v>Pessoal</v>
      </c>
      <c r="L20908" s="50" t="str">
        <f>VLOOKUP(K20908,'Base -Receita-Despesa'!$B:$AS,1,FALSE)</f>
        <v>Pessoal</v>
      </c>
    </row>
    <row r="20909" spans="1:16" x14ac:dyDescent="0.3">
      <c r="A20909" s="82" t="str">
        <f t="shared" si="654"/>
        <v>2021</v>
      </c>
      <c r="B20909" s="263" t="s">
        <v>2228</v>
      </c>
      <c r="C20909" s="268" t="s">
        <v>138</v>
      </c>
      <c r="D20909" s="74" t="str">
        <f t="shared" si="653"/>
        <v>jan/2021</v>
      </c>
      <c r="E20909" s="334">
        <v>44201</v>
      </c>
      <c r="F20909" s="285" t="s">
        <v>131</v>
      </c>
      <c r="G20909" s="285" t="s">
        <v>2229</v>
      </c>
      <c r="H20909" s="268" t="s">
        <v>2411</v>
      </c>
      <c r="I20909" s="268" t="s">
        <v>133</v>
      </c>
      <c r="J20909" s="278">
        <v>-2555.52</v>
      </c>
      <c r="K20909" s="83" t="str">
        <f>IFERROR(IFERROR(VLOOKUP(I20909,'DE-PARA'!B:D,3,0),VLOOKUP(I20909,'DE-PARA'!C:D,2,0)),"NÃO ENCONTRADO")</f>
        <v>Pessoal</v>
      </c>
      <c r="L20909" s="50" t="str">
        <f>VLOOKUP(K20909,'Base -Receita-Despesa'!$B:$AS,1,FALSE)</f>
        <v>Pessoal</v>
      </c>
    </row>
    <row r="20910" spans="1:16" x14ac:dyDescent="0.3">
      <c r="A20910" s="82" t="str">
        <f t="shared" si="654"/>
        <v>2021</v>
      </c>
      <c r="B20910" s="263" t="s">
        <v>2228</v>
      </c>
      <c r="C20910" s="268" t="s">
        <v>138</v>
      </c>
      <c r="D20910" s="74" t="str">
        <f t="shared" si="653"/>
        <v>jan/2021</v>
      </c>
      <c r="E20910" s="334">
        <v>44201</v>
      </c>
      <c r="F20910" s="285" t="s">
        <v>131</v>
      </c>
      <c r="G20910" s="285" t="s">
        <v>2229</v>
      </c>
      <c r="H20910" s="268" t="s">
        <v>4999</v>
      </c>
      <c r="I20910" s="268" t="s">
        <v>133</v>
      </c>
      <c r="J20910" s="278">
        <v>-1706.36</v>
      </c>
      <c r="K20910" s="83" t="str">
        <f>IFERROR(IFERROR(VLOOKUP(I20910,'DE-PARA'!B:D,3,0),VLOOKUP(I20910,'DE-PARA'!C:D,2,0)),"NÃO ENCONTRADO")</f>
        <v>Pessoal</v>
      </c>
      <c r="L20910" s="50" t="str">
        <f>VLOOKUP(K20910,'Base -Receita-Despesa'!$B:$AS,1,FALSE)</f>
        <v>Pessoal</v>
      </c>
    </row>
    <row r="20911" spans="1:16" x14ac:dyDescent="0.3">
      <c r="A20911" s="82" t="str">
        <f t="shared" si="654"/>
        <v>2021</v>
      </c>
      <c r="B20911" s="263" t="s">
        <v>2228</v>
      </c>
      <c r="C20911" s="268" t="s">
        <v>138</v>
      </c>
      <c r="D20911" s="74" t="str">
        <f t="shared" si="653"/>
        <v>jan/2021</v>
      </c>
      <c r="E20911" s="334">
        <v>44201</v>
      </c>
      <c r="F20911" s="285">
        <v>2734175</v>
      </c>
      <c r="G20911" s="285" t="s">
        <v>2229</v>
      </c>
      <c r="H20911" s="268" t="s">
        <v>5794</v>
      </c>
      <c r="I20911" s="268" t="s">
        <v>164</v>
      </c>
      <c r="J20911" s="273">
        <v>-47.38</v>
      </c>
      <c r="K20911" s="83" t="str">
        <f>IFERROR(IFERROR(VLOOKUP(I20911,'DE-PARA'!B:D,3,0),VLOOKUP(I20911,'DE-PARA'!C:D,2,0)),"NÃO ENCONTRADO")</f>
        <v>Concessionárias (água, luz e telefone)</v>
      </c>
      <c r="L20911" s="50" t="str">
        <f>VLOOKUP(K20911,'Base -Receita-Despesa'!$B:$AS,1,FALSE)</f>
        <v>Concessionárias (água, luz e telefone)</v>
      </c>
    </row>
    <row r="20912" spans="1:16" x14ac:dyDescent="0.3">
      <c r="A20912" s="82" t="str">
        <f t="shared" si="654"/>
        <v>2021</v>
      </c>
      <c r="B20912" s="263" t="s">
        <v>2228</v>
      </c>
      <c r="C20912" s="268" t="s">
        <v>138</v>
      </c>
      <c r="D20912" s="74" t="str">
        <f t="shared" si="653"/>
        <v>jan/2021</v>
      </c>
      <c r="E20912" s="334">
        <v>44201</v>
      </c>
      <c r="F20912" s="285" t="s">
        <v>254</v>
      </c>
      <c r="G20912" s="285" t="s">
        <v>2229</v>
      </c>
      <c r="H20912" s="268" t="s">
        <v>5651</v>
      </c>
      <c r="I20912" s="268" t="s">
        <v>130</v>
      </c>
      <c r="J20912" s="278">
        <v>-2639.15</v>
      </c>
      <c r="K20912" s="83" t="str">
        <f>IFERROR(IFERROR(VLOOKUP(I20912,'DE-PARA'!B:D,3,0),VLOOKUP(I20912,'DE-PARA'!C:D,2,0)),"NÃO ENCONTRADO")</f>
        <v>Rescisões Trabalhistas</v>
      </c>
      <c r="L20912" s="50" t="str">
        <f>VLOOKUP(K20912,'Base -Receita-Despesa'!$B:$AS,1,FALSE)</f>
        <v>Rescisões Trabalhistas</v>
      </c>
    </row>
    <row r="20913" spans="1:12" x14ac:dyDescent="0.3">
      <c r="A20913" s="82" t="str">
        <f t="shared" si="654"/>
        <v>2021</v>
      </c>
      <c r="B20913" s="263" t="s">
        <v>2228</v>
      </c>
      <c r="C20913" s="268" t="s">
        <v>138</v>
      </c>
      <c r="D20913" s="74" t="str">
        <f t="shared" si="653"/>
        <v>jan/2021</v>
      </c>
      <c r="E20913" s="334">
        <v>44201</v>
      </c>
      <c r="F20913" s="285" t="s">
        <v>1977</v>
      </c>
      <c r="G20913" s="285" t="s">
        <v>2229</v>
      </c>
      <c r="H20913" s="268" t="s">
        <v>6118</v>
      </c>
      <c r="I20913" s="268" t="s">
        <v>1979</v>
      </c>
      <c r="J20913" s="273">
        <v>-253.42</v>
      </c>
      <c r="K20913" s="83" t="str">
        <f>IFERROR(IFERROR(VLOOKUP(I20913,'DE-PARA'!B:D,3,0),VLOOKUP(I20913,'DE-PARA'!C:D,2,0)),"NÃO ENCONTRADO")</f>
        <v>Pessoal</v>
      </c>
      <c r="L20913" s="50" t="str">
        <f>VLOOKUP(K20913,'Base -Receita-Despesa'!$B:$AS,1,FALSE)</f>
        <v>Pessoal</v>
      </c>
    </row>
    <row r="20914" spans="1:12" x14ac:dyDescent="0.3">
      <c r="A20914" s="82" t="str">
        <f t="shared" si="654"/>
        <v>2021</v>
      </c>
      <c r="B20914" s="263" t="s">
        <v>2228</v>
      </c>
      <c r="C20914" s="268" t="s">
        <v>138</v>
      </c>
      <c r="D20914" s="74" t="str">
        <f t="shared" si="653"/>
        <v>jan/2021</v>
      </c>
      <c r="E20914" s="334">
        <v>44201</v>
      </c>
      <c r="F20914" s="285" t="s">
        <v>131</v>
      </c>
      <c r="G20914" s="285" t="s">
        <v>2229</v>
      </c>
      <c r="H20914" s="268" t="s">
        <v>5236</v>
      </c>
      <c r="I20914" s="268" t="s">
        <v>133</v>
      </c>
      <c r="J20914" s="278">
        <v>-1968.3</v>
      </c>
      <c r="K20914" s="83" t="str">
        <f>IFERROR(IFERROR(VLOOKUP(I20914,'DE-PARA'!B:D,3,0),VLOOKUP(I20914,'DE-PARA'!C:D,2,0)),"NÃO ENCONTRADO")</f>
        <v>Pessoal</v>
      </c>
      <c r="L20914" s="50" t="str">
        <f>VLOOKUP(K20914,'Base -Receita-Despesa'!$B:$AS,1,FALSE)</f>
        <v>Pessoal</v>
      </c>
    </row>
    <row r="20915" spans="1:12" x14ac:dyDescent="0.3">
      <c r="A20915" s="82" t="str">
        <f t="shared" si="654"/>
        <v>2021</v>
      </c>
      <c r="B20915" s="263" t="s">
        <v>2228</v>
      </c>
      <c r="C20915" s="268" t="s">
        <v>138</v>
      </c>
      <c r="D20915" s="74" t="str">
        <f t="shared" si="653"/>
        <v>jan/2021</v>
      </c>
      <c r="E20915" s="334">
        <v>44201</v>
      </c>
      <c r="F20915" s="285" t="s">
        <v>131</v>
      </c>
      <c r="G20915" s="285" t="s">
        <v>2229</v>
      </c>
      <c r="H20915" s="268" t="s">
        <v>6144</v>
      </c>
      <c r="I20915" s="268" t="s">
        <v>133</v>
      </c>
      <c r="J20915" s="278">
        <v>-1774.82</v>
      </c>
      <c r="K20915" s="83" t="str">
        <f>IFERROR(IFERROR(VLOOKUP(I20915,'DE-PARA'!B:D,3,0),VLOOKUP(I20915,'DE-PARA'!C:D,2,0)),"NÃO ENCONTRADO")</f>
        <v>Pessoal</v>
      </c>
      <c r="L20915" s="50" t="str">
        <f>VLOOKUP(K20915,'Base -Receita-Despesa'!$B:$AS,1,FALSE)</f>
        <v>Pessoal</v>
      </c>
    </row>
    <row r="20916" spans="1:12" x14ac:dyDescent="0.3">
      <c r="A20916" s="82" t="str">
        <f t="shared" si="654"/>
        <v>2021</v>
      </c>
      <c r="B20916" s="263" t="s">
        <v>2228</v>
      </c>
      <c r="C20916" s="268" t="s">
        <v>138</v>
      </c>
      <c r="D20916" s="74" t="str">
        <f t="shared" si="653"/>
        <v>jan/2021</v>
      </c>
      <c r="E20916" s="334">
        <v>44201</v>
      </c>
      <c r="F20916" s="285" t="s">
        <v>131</v>
      </c>
      <c r="G20916" s="285" t="s">
        <v>2229</v>
      </c>
      <c r="H20916" s="268" t="s">
        <v>6145</v>
      </c>
      <c r="I20916" s="268" t="s">
        <v>133</v>
      </c>
      <c r="J20916" s="278">
        <v>-4198.3999999999996</v>
      </c>
      <c r="K20916" s="83" t="str">
        <f>IFERROR(IFERROR(VLOOKUP(I20916,'DE-PARA'!B:D,3,0),VLOOKUP(I20916,'DE-PARA'!C:D,2,0)),"NÃO ENCONTRADO")</f>
        <v>Pessoal</v>
      </c>
      <c r="L20916" s="50" t="str">
        <f>VLOOKUP(K20916,'Base -Receita-Despesa'!$B:$AS,1,FALSE)</f>
        <v>Pessoal</v>
      </c>
    </row>
    <row r="20917" spans="1:12" x14ac:dyDescent="0.3">
      <c r="A20917" s="82" t="str">
        <f t="shared" si="654"/>
        <v>2021</v>
      </c>
      <c r="B20917" s="263" t="s">
        <v>2228</v>
      </c>
      <c r="C20917" s="268" t="s">
        <v>138</v>
      </c>
      <c r="D20917" s="74" t="str">
        <f t="shared" si="653"/>
        <v>jan/2021</v>
      </c>
      <c r="E20917" s="334">
        <v>44201</v>
      </c>
      <c r="F20917" s="285" t="s">
        <v>131</v>
      </c>
      <c r="G20917" s="285" t="s">
        <v>2229</v>
      </c>
      <c r="H20917" s="268" t="s">
        <v>4749</v>
      </c>
      <c r="I20917" s="268" t="s">
        <v>133</v>
      </c>
      <c r="J20917" s="278">
        <v>-3011.33</v>
      </c>
      <c r="K20917" s="83" t="str">
        <f>IFERROR(IFERROR(VLOOKUP(I20917,'DE-PARA'!B:D,3,0),VLOOKUP(I20917,'DE-PARA'!C:D,2,0)),"NÃO ENCONTRADO")</f>
        <v>Pessoal</v>
      </c>
      <c r="L20917" s="50" t="str">
        <f>VLOOKUP(K20917,'Base -Receita-Despesa'!$B:$AS,1,FALSE)</f>
        <v>Pessoal</v>
      </c>
    </row>
    <row r="20918" spans="1:12" x14ac:dyDescent="0.3">
      <c r="A20918" s="82" t="str">
        <f t="shared" si="654"/>
        <v>2021</v>
      </c>
      <c r="B20918" s="263" t="s">
        <v>2228</v>
      </c>
      <c r="C20918" s="268" t="s">
        <v>138</v>
      </c>
      <c r="D20918" s="74" t="str">
        <f t="shared" si="653"/>
        <v>jan/2021</v>
      </c>
      <c r="E20918" s="334">
        <v>44201</v>
      </c>
      <c r="F20918" s="285" t="s">
        <v>131</v>
      </c>
      <c r="G20918" s="285" t="s">
        <v>2229</v>
      </c>
      <c r="H20918" s="268" t="s">
        <v>6146</v>
      </c>
      <c r="I20918" s="268" t="s">
        <v>133</v>
      </c>
      <c r="J20918" s="278">
        <v>-2905.16</v>
      </c>
      <c r="K20918" s="83" t="str">
        <f>IFERROR(IFERROR(VLOOKUP(I20918,'DE-PARA'!B:D,3,0),VLOOKUP(I20918,'DE-PARA'!C:D,2,0)),"NÃO ENCONTRADO")</f>
        <v>Pessoal</v>
      </c>
      <c r="L20918" s="50" t="str">
        <f>VLOOKUP(K20918,'Base -Receita-Despesa'!$B:$AS,1,FALSE)</f>
        <v>Pessoal</v>
      </c>
    </row>
    <row r="20919" spans="1:12" x14ac:dyDescent="0.3">
      <c r="A20919" s="82" t="str">
        <f t="shared" si="654"/>
        <v>2021</v>
      </c>
      <c r="B20919" s="263" t="s">
        <v>2228</v>
      </c>
      <c r="C20919" s="268" t="s">
        <v>138</v>
      </c>
      <c r="D20919" s="74" t="str">
        <f t="shared" si="653"/>
        <v>jan/2021</v>
      </c>
      <c r="E20919" s="334">
        <v>44201</v>
      </c>
      <c r="F20919" s="285" t="s">
        <v>131</v>
      </c>
      <c r="G20919" s="285" t="s">
        <v>2229</v>
      </c>
      <c r="H20919" s="268" t="s">
        <v>6147</v>
      </c>
      <c r="I20919" s="268" t="s">
        <v>133</v>
      </c>
      <c r="J20919" s="278">
        <v>-3692.83</v>
      </c>
      <c r="K20919" s="83" t="str">
        <f>IFERROR(IFERROR(VLOOKUP(I20919,'DE-PARA'!B:D,3,0),VLOOKUP(I20919,'DE-PARA'!C:D,2,0)),"NÃO ENCONTRADO")</f>
        <v>Pessoal</v>
      </c>
      <c r="L20919" s="50" t="str">
        <f>VLOOKUP(K20919,'Base -Receita-Despesa'!$B:$AS,1,FALSE)</f>
        <v>Pessoal</v>
      </c>
    </row>
    <row r="20920" spans="1:12" x14ac:dyDescent="0.3">
      <c r="A20920" s="82" t="str">
        <f t="shared" si="654"/>
        <v>2021</v>
      </c>
      <c r="B20920" s="263" t="s">
        <v>2228</v>
      </c>
      <c r="C20920" s="268" t="s">
        <v>138</v>
      </c>
      <c r="D20920" s="74" t="str">
        <f t="shared" si="653"/>
        <v>jan/2021</v>
      </c>
      <c r="E20920" s="334">
        <v>44201</v>
      </c>
      <c r="F20920" s="285" t="s">
        <v>131</v>
      </c>
      <c r="G20920" s="285" t="s">
        <v>2229</v>
      </c>
      <c r="H20920" s="268" t="s">
        <v>4852</v>
      </c>
      <c r="I20920" s="268" t="s">
        <v>133</v>
      </c>
      <c r="J20920" s="278">
        <v>-1924.63</v>
      </c>
      <c r="K20920" s="83" t="str">
        <f>IFERROR(IFERROR(VLOOKUP(I20920,'DE-PARA'!B:D,3,0),VLOOKUP(I20920,'DE-PARA'!C:D,2,0)),"NÃO ENCONTRADO")</f>
        <v>Pessoal</v>
      </c>
      <c r="L20920" s="50" t="str">
        <f>VLOOKUP(K20920,'Base -Receita-Despesa'!$B:$AS,1,FALSE)</f>
        <v>Pessoal</v>
      </c>
    </row>
    <row r="20921" spans="1:12" x14ac:dyDescent="0.3">
      <c r="A20921" s="82" t="str">
        <f t="shared" si="654"/>
        <v>2021</v>
      </c>
      <c r="B20921" s="285" t="s">
        <v>2228</v>
      </c>
      <c r="C20921" s="268" t="s">
        <v>138</v>
      </c>
      <c r="D20921" s="74" t="str">
        <f t="shared" si="653"/>
        <v>jan/2021</v>
      </c>
      <c r="E20921" s="334">
        <v>44201</v>
      </c>
      <c r="F20921" s="285">
        <v>149</v>
      </c>
      <c r="G20921" s="285" t="s">
        <v>2229</v>
      </c>
      <c r="H20921" s="268" t="s">
        <v>4753</v>
      </c>
      <c r="I20921" s="268" t="s">
        <v>2176</v>
      </c>
      <c r="J20921" s="278">
        <v>-87721.58</v>
      </c>
      <c r="K20921" s="83" t="str">
        <f>IFERROR(IFERROR(VLOOKUP(I20921,'DE-PARA'!B:D,3,0),VLOOKUP(I20921,'DE-PARA'!C:D,2,0)),"NÃO ENCONTRADO")</f>
        <v>Pessoal</v>
      </c>
      <c r="L20921" s="50" t="str">
        <f>VLOOKUP(K20921,'Base -Receita-Despesa'!$B:$AS,1,FALSE)</f>
        <v>Pessoal</v>
      </c>
    </row>
    <row r="20922" spans="1:12" x14ac:dyDescent="0.3">
      <c r="A20922" s="82" t="str">
        <f t="shared" si="654"/>
        <v>2021</v>
      </c>
      <c r="B20922" s="285" t="s">
        <v>2228</v>
      </c>
      <c r="C20922" s="268" t="s">
        <v>138</v>
      </c>
      <c r="D20922" s="74" t="str">
        <f t="shared" si="653"/>
        <v>jan/2021</v>
      </c>
      <c r="E20922" s="334">
        <v>44201</v>
      </c>
      <c r="F20922" s="285">
        <v>148</v>
      </c>
      <c r="G20922" s="285" t="s">
        <v>2229</v>
      </c>
      <c r="H20922" s="268" t="s">
        <v>4753</v>
      </c>
      <c r="I20922" s="268" t="s">
        <v>2176</v>
      </c>
      <c r="J20922" s="278">
        <v>-170573.64</v>
      </c>
      <c r="K20922" s="83" t="str">
        <f>IFERROR(IFERROR(VLOOKUP(I20922,'DE-PARA'!B:D,3,0),VLOOKUP(I20922,'DE-PARA'!C:D,2,0)),"NÃO ENCONTRADO")</f>
        <v>Pessoal</v>
      </c>
      <c r="L20922" s="50" t="str">
        <f>VLOOKUP(K20922,'Base -Receita-Despesa'!$B:$AS,1,FALSE)</f>
        <v>Pessoal</v>
      </c>
    </row>
    <row r="20923" spans="1:12" x14ac:dyDescent="0.3">
      <c r="A20923" s="82" t="str">
        <f t="shared" si="654"/>
        <v>2021</v>
      </c>
      <c r="B20923" s="263" t="s">
        <v>2228</v>
      </c>
      <c r="C20923" s="268" t="s">
        <v>138</v>
      </c>
      <c r="D20923" s="74" t="str">
        <f t="shared" si="653"/>
        <v>jan/2021</v>
      </c>
      <c r="E20923" s="334">
        <v>44201</v>
      </c>
      <c r="F20923" s="285" t="s">
        <v>131</v>
      </c>
      <c r="G20923" s="285" t="s">
        <v>2229</v>
      </c>
      <c r="H20923" s="268" t="s">
        <v>4851</v>
      </c>
      <c r="I20923" s="268" t="s">
        <v>133</v>
      </c>
      <c r="J20923" s="278">
        <v>-1748.51</v>
      </c>
      <c r="K20923" s="83" t="str">
        <f>IFERROR(IFERROR(VLOOKUP(I20923,'DE-PARA'!B:D,3,0),VLOOKUP(I20923,'DE-PARA'!C:D,2,0)),"NÃO ENCONTRADO")</f>
        <v>Pessoal</v>
      </c>
      <c r="L20923" s="50" t="str">
        <f>VLOOKUP(K20923,'Base -Receita-Despesa'!$B:$AS,1,FALSE)</f>
        <v>Pessoal</v>
      </c>
    </row>
    <row r="20924" spans="1:12" x14ac:dyDescent="0.3">
      <c r="A20924" s="82" t="str">
        <f t="shared" si="654"/>
        <v>2021</v>
      </c>
      <c r="B20924" s="263" t="s">
        <v>2228</v>
      </c>
      <c r="C20924" s="268" t="s">
        <v>138</v>
      </c>
      <c r="D20924" s="74" t="str">
        <f t="shared" si="653"/>
        <v>jan/2021</v>
      </c>
      <c r="E20924" s="334">
        <v>44201</v>
      </c>
      <c r="F20924" s="285" t="s">
        <v>131</v>
      </c>
      <c r="G20924" s="285" t="s">
        <v>2229</v>
      </c>
      <c r="H20924" s="268" t="s">
        <v>3280</v>
      </c>
      <c r="I20924" s="268" t="s">
        <v>133</v>
      </c>
      <c r="J20924" s="278">
        <v>-1017.24</v>
      </c>
      <c r="K20924" s="83" t="str">
        <f>IFERROR(IFERROR(VLOOKUP(I20924,'DE-PARA'!B:D,3,0),VLOOKUP(I20924,'DE-PARA'!C:D,2,0)),"NÃO ENCONTRADO")</f>
        <v>Pessoal</v>
      </c>
      <c r="L20924" s="50" t="str">
        <f>VLOOKUP(K20924,'Base -Receita-Despesa'!$B:$AS,1,FALSE)</f>
        <v>Pessoal</v>
      </c>
    </row>
    <row r="20925" spans="1:12" x14ac:dyDescent="0.3">
      <c r="A20925" s="82" t="str">
        <f t="shared" si="654"/>
        <v>2021</v>
      </c>
      <c r="B20925" s="263" t="s">
        <v>2228</v>
      </c>
      <c r="C20925" s="268" t="s">
        <v>138</v>
      </c>
      <c r="D20925" s="74" t="str">
        <f t="shared" si="653"/>
        <v>jan/2021</v>
      </c>
      <c r="E20925" s="334">
        <v>44201</v>
      </c>
      <c r="F20925" s="285" t="s">
        <v>131</v>
      </c>
      <c r="G20925" s="285" t="s">
        <v>2229</v>
      </c>
      <c r="H20925" s="268" t="s">
        <v>4826</v>
      </c>
      <c r="I20925" s="268" t="s">
        <v>133</v>
      </c>
      <c r="J20925" s="278">
        <v>-4955.74</v>
      </c>
      <c r="K20925" s="83" t="str">
        <f>IFERROR(IFERROR(VLOOKUP(I20925,'DE-PARA'!B:D,3,0),VLOOKUP(I20925,'DE-PARA'!C:D,2,0)),"NÃO ENCONTRADO")</f>
        <v>Pessoal</v>
      </c>
      <c r="L20925" s="50" t="str">
        <f>VLOOKUP(K20925,'Base -Receita-Despesa'!$B:$AS,1,FALSE)</f>
        <v>Pessoal</v>
      </c>
    </row>
    <row r="20926" spans="1:12" x14ac:dyDescent="0.3">
      <c r="A20926" s="82" t="str">
        <f t="shared" si="654"/>
        <v>2021</v>
      </c>
      <c r="B20926" s="263" t="s">
        <v>2228</v>
      </c>
      <c r="C20926" s="268" t="s">
        <v>138</v>
      </c>
      <c r="D20926" s="74" t="str">
        <f t="shared" si="653"/>
        <v>jan/2021</v>
      </c>
      <c r="E20926" s="334">
        <v>44201</v>
      </c>
      <c r="F20926" s="285" t="s">
        <v>131</v>
      </c>
      <c r="G20926" s="285" t="s">
        <v>2229</v>
      </c>
      <c r="H20926" s="268" t="s">
        <v>6148</v>
      </c>
      <c r="I20926" s="268" t="s">
        <v>133</v>
      </c>
      <c r="J20926" s="278">
        <v>-2227.66</v>
      </c>
      <c r="K20926" s="83" t="str">
        <f>IFERROR(IFERROR(VLOOKUP(I20926,'DE-PARA'!B:D,3,0),VLOOKUP(I20926,'DE-PARA'!C:D,2,0)),"NÃO ENCONTRADO")</f>
        <v>Pessoal</v>
      </c>
      <c r="L20926" s="50" t="str">
        <f>VLOOKUP(K20926,'Base -Receita-Despesa'!$B:$AS,1,FALSE)</f>
        <v>Pessoal</v>
      </c>
    </row>
    <row r="20927" spans="1:12" x14ac:dyDescent="0.3">
      <c r="A20927" s="82" t="str">
        <f t="shared" si="654"/>
        <v>2021</v>
      </c>
      <c r="B20927" s="263" t="s">
        <v>2228</v>
      </c>
      <c r="C20927" s="268" t="s">
        <v>138</v>
      </c>
      <c r="D20927" s="74" t="str">
        <f t="shared" si="653"/>
        <v>jan/2021</v>
      </c>
      <c r="E20927" s="334">
        <v>44201</v>
      </c>
      <c r="F20927" s="285" t="s">
        <v>254</v>
      </c>
      <c r="G20927" s="285" t="s">
        <v>2229</v>
      </c>
      <c r="H20927" s="268" t="s">
        <v>2451</v>
      </c>
      <c r="I20927" s="268" t="s">
        <v>130</v>
      </c>
      <c r="J20927" s="278">
        <v>-2441.98</v>
      </c>
      <c r="K20927" s="83" t="str">
        <f>IFERROR(IFERROR(VLOOKUP(I20927,'DE-PARA'!B:D,3,0),VLOOKUP(I20927,'DE-PARA'!C:D,2,0)),"NÃO ENCONTRADO")</f>
        <v>Rescisões Trabalhistas</v>
      </c>
      <c r="L20927" s="50" t="str">
        <f>VLOOKUP(K20927,'Base -Receita-Despesa'!$B:$AS,1,FALSE)</f>
        <v>Rescisões Trabalhistas</v>
      </c>
    </row>
    <row r="20928" spans="1:12" x14ac:dyDescent="0.3">
      <c r="A20928" s="82" t="str">
        <f t="shared" si="654"/>
        <v>2021</v>
      </c>
      <c r="B20928" s="263" t="s">
        <v>2228</v>
      </c>
      <c r="C20928" s="268" t="s">
        <v>138</v>
      </c>
      <c r="D20928" s="74" t="str">
        <f t="shared" si="653"/>
        <v>jan/2021</v>
      </c>
      <c r="E20928" s="334">
        <v>44201</v>
      </c>
      <c r="F20928" s="285" t="s">
        <v>1977</v>
      </c>
      <c r="G20928" s="285" t="s">
        <v>2229</v>
      </c>
      <c r="H20928" s="268" t="s">
        <v>6119</v>
      </c>
      <c r="I20928" s="268" t="s">
        <v>1979</v>
      </c>
      <c r="J20928" s="273">
        <v>-118.37</v>
      </c>
      <c r="K20928" s="83" t="str">
        <f>IFERROR(IFERROR(VLOOKUP(I20928,'DE-PARA'!B:D,3,0),VLOOKUP(I20928,'DE-PARA'!C:D,2,0)),"NÃO ENCONTRADO")</f>
        <v>Pessoal</v>
      </c>
      <c r="L20928" s="50" t="str">
        <f>VLOOKUP(K20928,'Base -Receita-Despesa'!$B:$AS,1,FALSE)</f>
        <v>Pessoal</v>
      </c>
    </row>
    <row r="20929" spans="1:12" x14ac:dyDescent="0.3">
      <c r="A20929" s="82" t="str">
        <f t="shared" si="654"/>
        <v>2021</v>
      </c>
      <c r="B20929" s="263" t="s">
        <v>2228</v>
      </c>
      <c r="C20929" s="268" t="s">
        <v>138</v>
      </c>
      <c r="D20929" s="74" t="str">
        <f t="shared" si="653"/>
        <v>jan/2021</v>
      </c>
      <c r="E20929" s="334">
        <v>44201</v>
      </c>
      <c r="F20929" s="285" t="s">
        <v>131</v>
      </c>
      <c r="G20929" s="285" t="s">
        <v>2229</v>
      </c>
      <c r="H20929" s="268" t="s">
        <v>4817</v>
      </c>
      <c r="I20929" s="268" t="s">
        <v>133</v>
      </c>
      <c r="J20929" s="278">
        <v>-2478.14</v>
      </c>
      <c r="K20929" s="83" t="str">
        <f>IFERROR(IFERROR(VLOOKUP(I20929,'DE-PARA'!B:D,3,0),VLOOKUP(I20929,'DE-PARA'!C:D,2,0)),"NÃO ENCONTRADO")</f>
        <v>Pessoal</v>
      </c>
      <c r="L20929" s="50" t="str">
        <f>VLOOKUP(K20929,'Base -Receita-Despesa'!$B:$AS,1,FALSE)</f>
        <v>Pessoal</v>
      </c>
    </row>
    <row r="20930" spans="1:12" x14ac:dyDescent="0.3">
      <c r="A20930" s="82" t="str">
        <f t="shared" si="654"/>
        <v>2021</v>
      </c>
      <c r="B20930" s="263" t="s">
        <v>2228</v>
      </c>
      <c r="C20930" s="268" t="s">
        <v>138</v>
      </c>
      <c r="D20930" s="74" t="str">
        <f t="shared" si="653"/>
        <v>jan/2021</v>
      </c>
      <c r="E20930" s="334">
        <v>44201</v>
      </c>
      <c r="F20930" s="285" t="s">
        <v>131</v>
      </c>
      <c r="G20930" s="285" t="s">
        <v>2229</v>
      </c>
      <c r="H20930" s="268" t="s">
        <v>4845</v>
      </c>
      <c r="I20930" s="268" t="s">
        <v>133</v>
      </c>
      <c r="J20930" s="278">
        <v>-3858.76</v>
      </c>
      <c r="K20930" s="83" t="str">
        <f>IFERROR(IFERROR(VLOOKUP(I20930,'DE-PARA'!B:D,3,0),VLOOKUP(I20930,'DE-PARA'!C:D,2,0)),"NÃO ENCONTRADO")</f>
        <v>Pessoal</v>
      </c>
      <c r="L20930" s="50" t="str">
        <f>VLOOKUP(K20930,'Base -Receita-Despesa'!$B:$AS,1,FALSE)</f>
        <v>Pessoal</v>
      </c>
    </row>
    <row r="20931" spans="1:12" x14ac:dyDescent="0.3">
      <c r="A20931" s="82" t="str">
        <f t="shared" si="654"/>
        <v>2021</v>
      </c>
      <c r="B20931" s="263" t="s">
        <v>2228</v>
      </c>
      <c r="C20931" s="268" t="s">
        <v>138</v>
      </c>
      <c r="D20931" s="74" t="str">
        <f t="shared" si="653"/>
        <v>jan/2021</v>
      </c>
      <c r="E20931" s="334">
        <v>44201</v>
      </c>
      <c r="F20931" s="285" t="s">
        <v>1977</v>
      </c>
      <c r="G20931" s="285" t="s">
        <v>2229</v>
      </c>
      <c r="H20931" s="268" t="s">
        <v>6120</v>
      </c>
      <c r="I20931" s="268" t="s">
        <v>1979</v>
      </c>
      <c r="J20931" s="273">
        <v>-118.37</v>
      </c>
      <c r="K20931" s="83" t="str">
        <f>IFERROR(IFERROR(VLOOKUP(I20931,'DE-PARA'!B:D,3,0),VLOOKUP(I20931,'DE-PARA'!C:D,2,0)),"NÃO ENCONTRADO")</f>
        <v>Pessoal</v>
      </c>
      <c r="L20931" s="50" t="str">
        <f>VLOOKUP(K20931,'Base -Receita-Despesa'!$B:$AS,1,FALSE)</f>
        <v>Pessoal</v>
      </c>
    </row>
    <row r="20932" spans="1:12" x14ac:dyDescent="0.3">
      <c r="A20932" s="82" t="str">
        <f t="shared" si="654"/>
        <v>2021</v>
      </c>
      <c r="B20932" s="263" t="s">
        <v>2228</v>
      </c>
      <c r="C20932" s="268" t="s">
        <v>138</v>
      </c>
      <c r="D20932" s="74" t="str">
        <f t="shared" ref="D20932:D20995" si="655">TEXT(E20932,"mmm/aaaa")</f>
        <v>jan/2021</v>
      </c>
      <c r="E20932" s="334">
        <v>44201</v>
      </c>
      <c r="F20932" s="285" t="s">
        <v>131</v>
      </c>
      <c r="G20932" s="285" t="s">
        <v>2229</v>
      </c>
      <c r="H20932" s="268" t="s">
        <v>5925</v>
      </c>
      <c r="I20932" s="268" t="s">
        <v>133</v>
      </c>
      <c r="J20932" s="278">
        <v>-1394.52</v>
      </c>
      <c r="K20932" s="83" t="str">
        <f>IFERROR(IFERROR(VLOOKUP(I20932,'DE-PARA'!B:D,3,0),VLOOKUP(I20932,'DE-PARA'!C:D,2,0)),"NÃO ENCONTRADO")</f>
        <v>Pessoal</v>
      </c>
      <c r="L20932" s="50" t="str">
        <f>VLOOKUP(K20932,'Base -Receita-Despesa'!$B:$AS,1,FALSE)</f>
        <v>Pessoal</v>
      </c>
    </row>
    <row r="20933" spans="1:12" x14ac:dyDescent="0.3">
      <c r="A20933" s="82" t="str">
        <f t="shared" si="654"/>
        <v>2021</v>
      </c>
      <c r="B20933" s="263" t="s">
        <v>2228</v>
      </c>
      <c r="C20933" s="268" t="s">
        <v>138</v>
      </c>
      <c r="D20933" s="74" t="str">
        <f t="shared" si="655"/>
        <v>jan/2021</v>
      </c>
      <c r="E20933" s="334">
        <v>44202</v>
      </c>
      <c r="F20933" s="285">
        <v>14</v>
      </c>
      <c r="G20933" s="285" t="s">
        <v>2229</v>
      </c>
      <c r="H20933" s="268" t="s">
        <v>6089</v>
      </c>
      <c r="I20933" s="268" t="s">
        <v>2197</v>
      </c>
      <c r="J20933" s="278">
        <v>-7050</v>
      </c>
      <c r="K20933" s="83" t="str">
        <f>IFERROR(IFERROR(VLOOKUP(I20933,'DE-PARA'!B:D,3,0),VLOOKUP(I20933,'DE-PARA'!C:D,2,0)),"NÃO ENCONTRADO")</f>
        <v>Serviços</v>
      </c>
      <c r="L20933" s="50" t="str">
        <f>VLOOKUP(K20933,'Base -Receita-Despesa'!$B:$AS,1,FALSE)</f>
        <v>Serviços</v>
      </c>
    </row>
    <row r="20934" spans="1:12" x14ac:dyDescent="0.3">
      <c r="A20934" s="82" t="str">
        <f t="shared" si="654"/>
        <v>2021</v>
      </c>
      <c r="B20934" s="263" t="s">
        <v>2228</v>
      </c>
      <c r="C20934" s="268" t="s">
        <v>138</v>
      </c>
      <c r="D20934" s="74" t="str">
        <f t="shared" si="655"/>
        <v>jan/2021</v>
      </c>
      <c r="E20934" s="334">
        <v>44202</v>
      </c>
      <c r="F20934" s="285">
        <v>5012</v>
      </c>
      <c r="G20934" s="285" t="s">
        <v>2229</v>
      </c>
      <c r="H20934" s="268" t="s">
        <v>2231</v>
      </c>
      <c r="I20934" s="268" t="s">
        <v>2185</v>
      </c>
      <c r="J20934" s="273">
        <v>-131.66999999999999</v>
      </c>
      <c r="K20934" s="83" t="str">
        <f>IFERROR(IFERROR(VLOOKUP(I20934,'DE-PARA'!B:D,3,0),VLOOKUP(I20934,'DE-PARA'!C:D,2,0)),"NÃO ENCONTRADO")</f>
        <v>Materiais</v>
      </c>
      <c r="L20934" s="50" t="str">
        <f>VLOOKUP(K20934,'Base -Receita-Despesa'!$B:$AS,1,FALSE)</f>
        <v>Materiais</v>
      </c>
    </row>
    <row r="20935" spans="1:12" x14ac:dyDescent="0.3">
      <c r="A20935" s="82" t="str">
        <f t="shared" si="654"/>
        <v>2021</v>
      </c>
      <c r="B20935" s="263" t="s">
        <v>2228</v>
      </c>
      <c r="C20935" s="268" t="s">
        <v>138</v>
      </c>
      <c r="D20935" s="74" t="str">
        <f t="shared" si="655"/>
        <v>jan/2021</v>
      </c>
      <c r="E20935" s="334">
        <v>44202</v>
      </c>
      <c r="F20935" s="285">
        <v>42937</v>
      </c>
      <c r="G20935" s="285" t="s">
        <v>2229</v>
      </c>
      <c r="H20935" s="268" t="s">
        <v>2231</v>
      </c>
      <c r="I20935" s="268" t="s">
        <v>2206</v>
      </c>
      <c r="J20935" s="278">
        <v>-1290.31</v>
      </c>
      <c r="K20935" s="83" t="str">
        <f>IFERROR(IFERROR(VLOOKUP(I20935,'DE-PARA'!B:D,3,0),VLOOKUP(I20935,'DE-PARA'!C:D,2,0)),"NÃO ENCONTRADO")</f>
        <v>Serviços</v>
      </c>
      <c r="L20935" s="50" t="str">
        <f>VLOOKUP(K20935,'Base -Receita-Despesa'!$B:$AS,1,FALSE)</f>
        <v>Serviços</v>
      </c>
    </row>
    <row r="20936" spans="1:12" x14ac:dyDescent="0.3">
      <c r="A20936" s="82" t="str">
        <f t="shared" si="654"/>
        <v>2021</v>
      </c>
      <c r="B20936" s="263" t="s">
        <v>2228</v>
      </c>
      <c r="C20936" s="268" t="s">
        <v>138</v>
      </c>
      <c r="D20936" s="74" t="str">
        <f t="shared" si="655"/>
        <v>jan/2021</v>
      </c>
      <c r="E20936" s="334">
        <v>44202</v>
      </c>
      <c r="F20936" s="285">
        <v>42654</v>
      </c>
      <c r="G20936" s="285" t="s">
        <v>2229</v>
      </c>
      <c r="H20936" s="268" t="s">
        <v>2231</v>
      </c>
      <c r="I20936" s="268" t="s">
        <v>2206</v>
      </c>
      <c r="J20936" s="278">
        <v>-1290.31</v>
      </c>
      <c r="K20936" s="83" t="str">
        <f>IFERROR(IFERROR(VLOOKUP(I20936,'DE-PARA'!B:D,3,0),VLOOKUP(I20936,'DE-PARA'!C:D,2,0)),"NÃO ENCONTRADO")</f>
        <v>Serviços</v>
      </c>
      <c r="L20936" s="50" t="str">
        <f>VLOOKUP(K20936,'Base -Receita-Despesa'!$B:$AS,1,FALSE)</f>
        <v>Serviços</v>
      </c>
    </row>
    <row r="20937" spans="1:12" x14ac:dyDescent="0.3">
      <c r="A20937" s="82" t="str">
        <f t="shared" si="654"/>
        <v>2021</v>
      </c>
      <c r="B20937" s="263" t="s">
        <v>2228</v>
      </c>
      <c r="C20937" s="268" t="s">
        <v>138</v>
      </c>
      <c r="D20937" s="74" t="str">
        <f t="shared" si="655"/>
        <v>jan/2021</v>
      </c>
      <c r="E20937" s="334">
        <v>44202</v>
      </c>
      <c r="F20937" s="285">
        <v>1973</v>
      </c>
      <c r="G20937" s="285" t="s">
        <v>2229</v>
      </c>
      <c r="H20937" s="268" t="s">
        <v>2231</v>
      </c>
      <c r="I20937" s="268" t="s">
        <v>2185</v>
      </c>
      <c r="J20937" s="273">
        <v>-848.67</v>
      </c>
      <c r="K20937" s="83" t="str">
        <f>IFERROR(IFERROR(VLOOKUP(I20937,'DE-PARA'!B:D,3,0),VLOOKUP(I20937,'DE-PARA'!C:D,2,0)),"NÃO ENCONTRADO")</f>
        <v>Materiais</v>
      </c>
      <c r="L20937" s="50" t="str">
        <f>VLOOKUP(K20937,'Base -Receita-Despesa'!$B:$AS,1,FALSE)</f>
        <v>Materiais</v>
      </c>
    </row>
    <row r="20938" spans="1:12" x14ac:dyDescent="0.3">
      <c r="A20938" s="82" t="str">
        <f t="shared" si="654"/>
        <v>2021</v>
      </c>
      <c r="B20938" s="263" t="s">
        <v>2228</v>
      </c>
      <c r="C20938" s="268" t="s">
        <v>138</v>
      </c>
      <c r="D20938" s="74" t="str">
        <f t="shared" si="655"/>
        <v>jan/2021</v>
      </c>
      <c r="E20938" s="334">
        <v>44202</v>
      </c>
      <c r="F20938" s="285" t="s">
        <v>139</v>
      </c>
      <c r="G20938" s="285" t="s">
        <v>2229</v>
      </c>
      <c r="H20938" s="268" t="s">
        <v>542</v>
      </c>
      <c r="I20938" s="268" t="s">
        <v>141</v>
      </c>
      <c r="J20938" s="278">
        <v>-6709.15</v>
      </c>
      <c r="K20938" s="83" t="str">
        <f>IFERROR(IFERROR(VLOOKUP(I20938,'DE-PARA'!B:D,3,0),VLOOKUP(I20938,'DE-PARA'!C:D,2,0)),"NÃO ENCONTRADO")</f>
        <v>Pessoal</v>
      </c>
      <c r="L20938" s="50" t="str">
        <f>VLOOKUP(K20938,'Base -Receita-Despesa'!$B:$AS,1,FALSE)</f>
        <v>Pessoal</v>
      </c>
    </row>
    <row r="20939" spans="1:12" x14ac:dyDescent="0.3">
      <c r="A20939" s="82" t="str">
        <f t="shared" si="654"/>
        <v>2021</v>
      </c>
      <c r="B20939" s="263" t="s">
        <v>2228</v>
      </c>
      <c r="C20939" s="268" t="s">
        <v>138</v>
      </c>
      <c r="D20939" s="74" t="str">
        <f t="shared" si="655"/>
        <v>jan/2021</v>
      </c>
      <c r="E20939" s="334">
        <v>44202</v>
      </c>
      <c r="F20939" s="285">
        <v>8468</v>
      </c>
      <c r="G20939" s="285" t="s">
        <v>2229</v>
      </c>
      <c r="H20939" s="268" t="s">
        <v>5931</v>
      </c>
      <c r="I20939" s="268" t="s">
        <v>2207</v>
      </c>
      <c r="J20939" s="278">
        <v>-3500</v>
      </c>
      <c r="K20939" s="83" t="str">
        <f>IFERROR(IFERROR(VLOOKUP(I20939,'DE-PARA'!B:D,3,0),VLOOKUP(I20939,'DE-PARA'!C:D,2,0)),"NÃO ENCONTRADO")</f>
        <v>Serviços</v>
      </c>
      <c r="L20939" s="50" t="str">
        <f>VLOOKUP(K20939,'Base -Receita-Despesa'!$B:$AS,1,FALSE)</f>
        <v>Serviços</v>
      </c>
    </row>
    <row r="20940" spans="1:12" x14ac:dyDescent="0.3">
      <c r="A20940" s="82" t="str">
        <f t="shared" si="654"/>
        <v>2021</v>
      </c>
      <c r="B20940" s="263" t="s">
        <v>2228</v>
      </c>
      <c r="C20940" s="268" t="s">
        <v>138</v>
      </c>
      <c r="D20940" s="74" t="str">
        <f t="shared" si="655"/>
        <v>jan/2021</v>
      </c>
      <c r="E20940" s="334">
        <v>44202</v>
      </c>
      <c r="F20940" s="285">
        <v>18539</v>
      </c>
      <c r="G20940" s="285" t="s">
        <v>2229</v>
      </c>
      <c r="H20940" s="268" t="s">
        <v>5176</v>
      </c>
      <c r="I20940" s="268" t="s">
        <v>2189</v>
      </c>
      <c r="J20940" s="273">
        <v>-19.600000000000001</v>
      </c>
      <c r="K20940" s="83" t="str">
        <f>IFERROR(IFERROR(VLOOKUP(I20940,'DE-PARA'!B:D,3,0),VLOOKUP(I20940,'DE-PARA'!C:D,2,0)),"NÃO ENCONTRADO")</f>
        <v>Materiais</v>
      </c>
      <c r="L20940" s="50" t="str">
        <f>VLOOKUP(K20940,'Base -Receita-Despesa'!$B:$AS,1,FALSE)</f>
        <v>Materiais</v>
      </c>
    </row>
    <row r="20941" spans="1:12" x14ac:dyDescent="0.3">
      <c r="A20941" s="82" t="str">
        <f t="shared" si="654"/>
        <v>2021</v>
      </c>
      <c r="B20941" s="263" t="s">
        <v>2228</v>
      </c>
      <c r="C20941" s="268" t="s">
        <v>138</v>
      </c>
      <c r="D20941" s="74" t="str">
        <f t="shared" si="655"/>
        <v>jan/2021</v>
      </c>
      <c r="E20941" s="334">
        <v>44202</v>
      </c>
      <c r="F20941" s="285">
        <v>203848</v>
      </c>
      <c r="G20941" s="285" t="s">
        <v>2229</v>
      </c>
      <c r="H20941" s="268" t="s">
        <v>5214</v>
      </c>
      <c r="I20941" s="268" t="s">
        <v>145</v>
      </c>
      <c r="J20941" s="273">
        <v>-629.44000000000005</v>
      </c>
      <c r="K20941" s="83" t="str">
        <f>IFERROR(IFERROR(VLOOKUP(I20941,'DE-PARA'!B:D,3,0),VLOOKUP(I20941,'DE-PARA'!C:D,2,0)),"NÃO ENCONTRADO")</f>
        <v>Serviços</v>
      </c>
      <c r="L20941" s="50" t="str">
        <f>VLOOKUP(K20941,'Base -Receita-Despesa'!$B:$AS,1,FALSE)</f>
        <v>Serviços</v>
      </c>
    </row>
    <row r="20942" spans="1:12" x14ac:dyDescent="0.3">
      <c r="A20942" s="82" t="str">
        <f t="shared" si="654"/>
        <v>2021</v>
      </c>
      <c r="B20942" s="263" t="s">
        <v>2228</v>
      </c>
      <c r="C20942" s="268" t="s">
        <v>138</v>
      </c>
      <c r="D20942" s="74" t="str">
        <f t="shared" si="655"/>
        <v>jan/2021</v>
      </c>
      <c r="E20942" s="334">
        <v>44202</v>
      </c>
      <c r="F20942" s="285">
        <v>1280181</v>
      </c>
      <c r="G20942" s="285" t="s">
        <v>2284</v>
      </c>
      <c r="H20942" s="268" t="s">
        <v>5731</v>
      </c>
      <c r="I20942" s="268" t="s">
        <v>2182</v>
      </c>
      <c r="J20942" s="273">
        <v>-892.5</v>
      </c>
      <c r="K20942" s="83" t="str">
        <f>IFERROR(IFERROR(VLOOKUP(I20942,'DE-PARA'!B:D,3,0),VLOOKUP(I20942,'DE-PARA'!C:D,2,0)),"NÃO ENCONTRADO")</f>
        <v>Materiais</v>
      </c>
      <c r="L20942" s="50" t="str">
        <f>VLOOKUP(K20942,'Base -Receita-Despesa'!$B:$AS,1,FALSE)</f>
        <v>Materiais</v>
      </c>
    </row>
    <row r="20943" spans="1:12" x14ac:dyDescent="0.3">
      <c r="A20943" s="82" t="str">
        <f t="shared" si="654"/>
        <v>2021</v>
      </c>
      <c r="B20943" s="263" t="s">
        <v>2228</v>
      </c>
      <c r="C20943" s="268" t="s">
        <v>138</v>
      </c>
      <c r="D20943" s="74" t="str">
        <f t="shared" si="655"/>
        <v>jan/2021</v>
      </c>
      <c r="E20943" s="334">
        <v>44202</v>
      </c>
      <c r="F20943" s="285">
        <v>1279817</v>
      </c>
      <c r="G20943" s="285" t="s">
        <v>2284</v>
      </c>
      <c r="H20943" s="268" t="s">
        <v>5731</v>
      </c>
      <c r="I20943" s="268" t="s">
        <v>2182</v>
      </c>
      <c r="J20943" s="278">
        <v>-1241.28</v>
      </c>
      <c r="K20943" s="83" t="str">
        <f>IFERROR(IFERROR(VLOOKUP(I20943,'DE-PARA'!B:D,3,0),VLOOKUP(I20943,'DE-PARA'!C:D,2,0)),"NÃO ENCONTRADO")</f>
        <v>Materiais</v>
      </c>
      <c r="L20943" s="50" t="str">
        <f>VLOOKUP(K20943,'Base -Receita-Despesa'!$B:$AS,1,FALSE)</f>
        <v>Materiais</v>
      </c>
    </row>
    <row r="20944" spans="1:12" x14ac:dyDescent="0.3">
      <c r="A20944" s="82" t="str">
        <f t="shared" si="654"/>
        <v>2021</v>
      </c>
      <c r="B20944" s="263" t="s">
        <v>2228</v>
      </c>
      <c r="C20944" s="268" t="s">
        <v>138</v>
      </c>
      <c r="D20944" s="74" t="str">
        <f t="shared" si="655"/>
        <v>jan/2021</v>
      </c>
      <c r="E20944" s="334">
        <v>44202</v>
      </c>
      <c r="F20944" s="285" t="s">
        <v>4619</v>
      </c>
      <c r="G20944" s="285" t="s">
        <v>2229</v>
      </c>
      <c r="H20944" s="268" t="s">
        <v>5875</v>
      </c>
      <c r="I20944" s="268" t="s">
        <v>2170</v>
      </c>
      <c r="J20944" s="278">
        <v>-76798.320000000007</v>
      </c>
      <c r="K20944" s="83" t="str">
        <f>IFERROR(IFERROR(VLOOKUP(I20944,'DE-PARA'!B:D,3,0),VLOOKUP(I20944,'DE-PARA'!C:D,2,0)),"NÃO ENCONTRADO")</f>
        <v>Reembolso de Rateios(-)</v>
      </c>
      <c r="L20944" s="50" t="str">
        <f>VLOOKUP(K20944,'Base -Receita-Despesa'!$B:$AS,1,FALSE)</f>
        <v>Reembolso de Rateios(-)</v>
      </c>
    </row>
    <row r="20945" spans="1:12" x14ac:dyDescent="0.3">
      <c r="A20945" s="82" t="str">
        <f t="shared" si="654"/>
        <v>2021</v>
      </c>
      <c r="B20945" s="263" t="s">
        <v>2228</v>
      </c>
      <c r="C20945" s="268" t="s">
        <v>138</v>
      </c>
      <c r="D20945" s="74" t="str">
        <f t="shared" si="655"/>
        <v>jan/2021</v>
      </c>
      <c r="E20945" s="334">
        <v>44202</v>
      </c>
      <c r="F20945" s="285">
        <v>6759</v>
      </c>
      <c r="G20945" s="285" t="s">
        <v>2229</v>
      </c>
      <c r="H20945" s="268" t="s">
        <v>6149</v>
      </c>
      <c r="I20945" s="268" t="s">
        <v>2181</v>
      </c>
      <c r="J20945" s="278">
        <v>-2890.52</v>
      </c>
      <c r="K20945" s="83" t="str">
        <f>IFERROR(IFERROR(VLOOKUP(I20945,'DE-PARA'!B:D,3,0),VLOOKUP(I20945,'DE-PARA'!C:D,2,0)),"NÃO ENCONTRADO")</f>
        <v>Materiais</v>
      </c>
      <c r="L20945" s="50" t="str">
        <f>VLOOKUP(K20945,'Base -Receita-Despesa'!$B:$AS,1,FALSE)</f>
        <v>Materiais</v>
      </c>
    </row>
    <row r="20946" spans="1:12" x14ac:dyDescent="0.3">
      <c r="A20946" s="82" t="str">
        <f t="shared" si="654"/>
        <v>2021</v>
      </c>
      <c r="B20946" s="263" t="s">
        <v>2228</v>
      </c>
      <c r="C20946" s="268" t="s">
        <v>138</v>
      </c>
      <c r="D20946" s="74" t="str">
        <f t="shared" si="655"/>
        <v>jan/2021</v>
      </c>
      <c r="E20946" s="334">
        <v>44202</v>
      </c>
      <c r="F20946" s="285">
        <v>44221</v>
      </c>
      <c r="G20946" s="285" t="s">
        <v>2229</v>
      </c>
      <c r="H20946" s="268" t="s">
        <v>5700</v>
      </c>
      <c r="I20946" s="268" t="s">
        <v>2182</v>
      </c>
      <c r="J20946" s="278">
        <v>-2708.6</v>
      </c>
      <c r="K20946" s="83" t="str">
        <f>IFERROR(IFERROR(VLOOKUP(I20946,'DE-PARA'!B:D,3,0),VLOOKUP(I20946,'DE-PARA'!C:D,2,0)),"NÃO ENCONTRADO")</f>
        <v>Materiais</v>
      </c>
      <c r="L20946" s="50" t="str">
        <f>VLOOKUP(K20946,'Base -Receita-Despesa'!$B:$AS,1,FALSE)</f>
        <v>Materiais</v>
      </c>
    </row>
    <row r="20947" spans="1:12" x14ac:dyDescent="0.3">
      <c r="A20947" s="82" t="str">
        <f t="shared" si="654"/>
        <v>2021</v>
      </c>
      <c r="B20947" s="263" t="s">
        <v>2228</v>
      </c>
      <c r="C20947" s="268" t="s">
        <v>138</v>
      </c>
      <c r="D20947" s="74" t="str">
        <f t="shared" si="655"/>
        <v>jan/2021</v>
      </c>
      <c r="E20947" s="334">
        <v>44202</v>
      </c>
      <c r="F20947" s="285">
        <v>582</v>
      </c>
      <c r="G20947" s="285" t="s">
        <v>2229</v>
      </c>
      <c r="H20947" s="268" t="s">
        <v>1026</v>
      </c>
      <c r="I20947" s="268" t="s">
        <v>120</v>
      </c>
      <c r="J20947" s="278">
        <v>-8160</v>
      </c>
      <c r="K20947" s="83" t="str">
        <f>IFERROR(IFERROR(VLOOKUP(I20947,'DE-PARA'!B:D,3,0),VLOOKUP(I20947,'DE-PARA'!C:D,2,0)),"NÃO ENCONTRADO")</f>
        <v>Serviços</v>
      </c>
      <c r="L20947" s="50" t="str">
        <f>VLOOKUP(K20947,'Base -Receita-Despesa'!$B:$AS,1,FALSE)</f>
        <v>Serviços</v>
      </c>
    </row>
    <row r="20948" spans="1:12" x14ac:dyDescent="0.3">
      <c r="A20948" s="82" t="str">
        <f t="shared" si="654"/>
        <v>2021</v>
      </c>
      <c r="B20948" s="263" t="s">
        <v>2228</v>
      </c>
      <c r="C20948" s="268" t="s">
        <v>138</v>
      </c>
      <c r="D20948" s="74" t="str">
        <f t="shared" si="655"/>
        <v>jan/2021</v>
      </c>
      <c r="E20948" s="334">
        <v>44202</v>
      </c>
      <c r="F20948" s="285">
        <v>580</v>
      </c>
      <c r="G20948" s="285" t="s">
        <v>2229</v>
      </c>
      <c r="H20948" s="268" t="s">
        <v>1026</v>
      </c>
      <c r="I20948" s="268" t="s">
        <v>120</v>
      </c>
      <c r="J20948" s="278">
        <v>-3400</v>
      </c>
      <c r="K20948" s="83" t="str">
        <f>IFERROR(IFERROR(VLOOKUP(I20948,'DE-PARA'!B:D,3,0),VLOOKUP(I20948,'DE-PARA'!C:D,2,0)),"NÃO ENCONTRADO")</f>
        <v>Serviços</v>
      </c>
      <c r="L20948" s="50" t="str">
        <f>VLOOKUP(K20948,'Base -Receita-Despesa'!$B:$AS,1,FALSE)</f>
        <v>Serviços</v>
      </c>
    </row>
    <row r="20949" spans="1:12" x14ac:dyDescent="0.3">
      <c r="A20949" s="82" t="str">
        <f t="shared" si="654"/>
        <v>2021</v>
      </c>
      <c r="B20949" s="263" t="s">
        <v>2228</v>
      </c>
      <c r="C20949" s="268" t="s">
        <v>138</v>
      </c>
      <c r="D20949" s="74" t="str">
        <f t="shared" si="655"/>
        <v>jan/2021</v>
      </c>
      <c r="E20949" s="334">
        <v>44202</v>
      </c>
      <c r="F20949" s="285">
        <v>581</v>
      </c>
      <c r="G20949" s="285" t="s">
        <v>2229</v>
      </c>
      <c r="H20949" s="268" t="s">
        <v>1026</v>
      </c>
      <c r="I20949" s="268" t="s">
        <v>120</v>
      </c>
      <c r="J20949" s="278">
        <v>-6970</v>
      </c>
      <c r="K20949" s="83" t="str">
        <f>IFERROR(IFERROR(VLOOKUP(I20949,'DE-PARA'!B:D,3,0),VLOOKUP(I20949,'DE-PARA'!C:D,2,0)),"NÃO ENCONTRADO")</f>
        <v>Serviços</v>
      </c>
      <c r="L20949" s="50" t="str">
        <f>VLOOKUP(K20949,'Base -Receita-Despesa'!$B:$AS,1,FALSE)</f>
        <v>Serviços</v>
      </c>
    </row>
    <row r="20950" spans="1:12" x14ac:dyDescent="0.3">
      <c r="A20950" s="82" t="str">
        <f t="shared" si="654"/>
        <v>2021</v>
      </c>
      <c r="B20950" s="263" t="s">
        <v>2228</v>
      </c>
      <c r="C20950" s="268" t="s">
        <v>138</v>
      </c>
      <c r="D20950" s="74" t="str">
        <f t="shared" si="655"/>
        <v>jan/2021</v>
      </c>
      <c r="E20950" s="334">
        <v>44202</v>
      </c>
      <c r="F20950" s="285">
        <v>9956</v>
      </c>
      <c r="G20950" s="285" t="s">
        <v>2229</v>
      </c>
      <c r="H20950" s="268" t="s">
        <v>5570</v>
      </c>
      <c r="I20950" s="268" t="s">
        <v>618</v>
      </c>
      <c r="J20950" s="278">
        <v>-2960.77</v>
      </c>
      <c r="K20950" s="83" t="str">
        <f>IFERROR(IFERROR(VLOOKUP(I20950,'DE-PARA'!B:D,3,0),VLOOKUP(I20950,'DE-PARA'!C:D,2,0)),"NÃO ENCONTRADO")</f>
        <v>Serviços</v>
      </c>
      <c r="L20950" s="50" t="str">
        <f>VLOOKUP(K20950,'Base -Receita-Despesa'!$B:$AS,1,FALSE)</f>
        <v>Serviços</v>
      </c>
    </row>
    <row r="20951" spans="1:12" x14ac:dyDescent="0.3">
      <c r="A20951" s="82" t="str">
        <f t="shared" si="654"/>
        <v>2021</v>
      </c>
      <c r="B20951" s="263" t="s">
        <v>2228</v>
      </c>
      <c r="C20951" s="268" t="s">
        <v>138</v>
      </c>
      <c r="D20951" s="74" t="str">
        <f t="shared" si="655"/>
        <v>jan/2021</v>
      </c>
      <c r="E20951" s="334">
        <v>44202</v>
      </c>
      <c r="F20951" s="285" t="s">
        <v>139</v>
      </c>
      <c r="G20951" s="285" t="s">
        <v>2229</v>
      </c>
      <c r="H20951" s="268" t="s">
        <v>6118</v>
      </c>
      <c r="I20951" s="268" t="s">
        <v>141</v>
      </c>
      <c r="J20951" s="278">
        <v>-2877.89</v>
      </c>
      <c r="K20951" s="83" t="str">
        <f>IFERROR(IFERROR(VLOOKUP(I20951,'DE-PARA'!B:D,3,0),VLOOKUP(I20951,'DE-PARA'!C:D,2,0)),"NÃO ENCONTRADO")</f>
        <v>Pessoal</v>
      </c>
      <c r="L20951" s="50" t="str">
        <f>VLOOKUP(K20951,'Base -Receita-Despesa'!$B:$AS,1,FALSE)</f>
        <v>Pessoal</v>
      </c>
    </row>
    <row r="20952" spans="1:12" x14ac:dyDescent="0.3">
      <c r="A20952" s="82" t="str">
        <f t="shared" si="654"/>
        <v>2021</v>
      </c>
      <c r="B20952" s="263" t="s">
        <v>2228</v>
      </c>
      <c r="C20952" s="268" t="s">
        <v>138</v>
      </c>
      <c r="D20952" s="74" t="str">
        <f t="shared" si="655"/>
        <v>jan/2021</v>
      </c>
      <c r="E20952" s="334">
        <v>44202</v>
      </c>
      <c r="F20952" s="285">
        <v>572</v>
      </c>
      <c r="G20952" s="285" t="s">
        <v>2229</v>
      </c>
      <c r="H20952" s="268" t="s">
        <v>3447</v>
      </c>
      <c r="I20952" s="268" t="s">
        <v>2202</v>
      </c>
      <c r="J20952" s="278">
        <v>-6634.3</v>
      </c>
      <c r="K20952" s="83" t="str">
        <f>IFERROR(IFERROR(VLOOKUP(I20952,'DE-PARA'!B:D,3,0),VLOOKUP(I20952,'DE-PARA'!C:D,2,0)),"NÃO ENCONTRADO")</f>
        <v>Serviços</v>
      </c>
      <c r="L20952" s="50" t="str">
        <f>VLOOKUP(K20952,'Base -Receita-Despesa'!$B:$AS,1,FALSE)</f>
        <v>Serviços</v>
      </c>
    </row>
    <row r="20953" spans="1:12" x14ac:dyDescent="0.3">
      <c r="A20953" s="82" t="str">
        <f t="shared" si="654"/>
        <v>2021</v>
      </c>
      <c r="B20953" s="263" t="s">
        <v>2228</v>
      </c>
      <c r="C20953" s="268" t="s">
        <v>138</v>
      </c>
      <c r="D20953" s="74" t="str">
        <f t="shared" si="655"/>
        <v>jan/2021</v>
      </c>
      <c r="E20953" s="334">
        <v>44202</v>
      </c>
      <c r="F20953" s="285" t="s">
        <v>139</v>
      </c>
      <c r="G20953" s="285" t="s">
        <v>2229</v>
      </c>
      <c r="H20953" s="268" t="s">
        <v>6150</v>
      </c>
      <c r="I20953" s="268" t="s">
        <v>141</v>
      </c>
      <c r="J20953" s="278">
        <v>-414333.47</v>
      </c>
      <c r="K20953" s="83" t="str">
        <f>IFERROR(IFERROR(VLOOKUP(I20953,'DE-PARA'!B:D,3,0),VLOOKUP(I20953,'DE-PARA'!C:D,2,0)),"NÃO ENCONTRADO")</f>
        <v>Pessoal</v>
      </c>
      <c r="L20953" s="50" t="str">
        <f>VLOOKUP(K20953,'Base -Receita-Despesa'!$B:$AS,1,FALSE)</f>
        <v>Pessoal</v>
      </c>
    </row>
    <row r="20954" spans="1:12" x14ac:dyDescent="0.3">
      <c r="A20954" s="82" t="str">
        <f t="shared" si="654"/>
        <v>2021</v>
      </c>
      <c r="B20954" s="263" t="s">
        <v>2228</v>
      </c>
      <c r="C20954" s="268" t="s">
        <v>138</v>
      </c>
      <c r="D20954" s="74" t="str">
        <f t="shared" si="655"/>
        <v>jan/2021</v>
      </c>
      <c r="E20954" s="334">
        <v>44202</v>
      </c>
      <c r="F20954" s="285">
        <v>25</v>
      </c>
      <c r="G20954" s="285" t="s">
        <v>2229</v>
      </c>
      <c r="H20954" s="268" t="s">
        <v>5778</v>
      </c>
      <c r="I20954" s="268" t="s">
        <v>2212</v>
      </c>
      <c r="J20954" s="278">
        <v>-11395.11</v>
      </c>
      <c r="K20954" s="83" t="str">
        <f>IFERROR(IFERROR(VLOOKUP(I20954,'DE-PARA'!B:D,3,0),VLOOKUP(I20954,'DE-PARA'!C:D,2,0)),"NÃO ENCONTRADO")</f>
        <v>Serviços</v>
      </c>
      <c r="L20954" s="50" t="str">
        <f>VLOOKUP(K20954,'Base -Receita-Despesa'!$B:$AS,1,FALSE)</f>
        <v>Serviços</v>
      </c>
    </row>
    <row r="20955" spans="1:12" x14ac:dyDescent="0.3">
      <c r="A20955" s="82" t="str">
        <f t="shared" si="654"/>
        <v>2021</v>
      </c>
      <c r="B20955" s="263" t="s">
        <v>2228</v>
      </c>
      <c r="C20955" s="268" t="s">
        <v>138</v>
      </c>
      <c r="D20955" s="74" t="str">
        <f t="shared" si="655"/>
        <v>jan/2021</v>
      </c>
      <c r="E20955" s="334">
        <v>44202</v>
      </c>
      <c r="F20955" s="285">
        <v>4</v>
      </c>
      <c r="G20955" s="285" t="s">
        <v>2229</v>
      </c>
      <c r="H20955" s="268" t="s">
        <v>5647</v>
      </c>
      <c r="I20955" s="268" t="s">
        <v>157</v>
      </c>
      <c r="J20955" s="278">
        <v>-1860</v>
      </c>
      <c r="K20955" s="83" t="str">
        <f>IFERROR(IFERROR(VLOOKUP(I20955,'DE-PARA'!B:D,3,0),VLOOKUP(I20955,'DE-PARA'!C:D,2,0)),"NÃO ENCONTRADO")</f>
        <v>Materiais</v>
      </c>
      <c r="L20955" s="50" t="str">
        <f>VLOOKUP(K20955,'Base -Receita-Despesa'!$B:$AS,1,FALSE)</f>
        <v>Materiais</v>
      </c>
    </row>
    <row r="20956" spans="1:12" x14ac:dyDescent="0.3">
      <c r="A20956" s="82" t="str">
        <f t="shared" si="654"/>
        <v>2021</v>
      </c>
      <c r="B20956" s="263" t="s">
        <v>2228</v>
      </c>
      <c r="C20956" s="268" t="s">
        <v>138</v>
      </c>
      <c r="D20956" s="74" t="str">
        <f t="shared" si="655"/>
        <v>jan/2021</v>
      </c>
      <c r="E20956" s="334">
        <v>44202</v>
      </c>
      <c r="F20956" s="285">
        <v>243</v>
      </c>
      <c r="G20956" s="285" t="s">
        <v>2229</v>
      </c>
      <c r="H20956" s="268" t="s">
        <v>6009</v>
      </c>
      <c r="I20956" s="268" t="s">
        <v>120</v>
      </c>
      <c r="J20956" s="278">
        <v>-1670.8</v>
      </c>
      <c r="K20956" s="83" t="str">
        <f>IFERROR(IFERROR(VLOOKUP(I20956,'DE-PARA'!B:D,3,0),VLOOKUP(I20956,'DE-PARA'!C:D,2,0)),"NÃO ENCONTRADO")</f>
        <v>Serviços</v>
      </c>
      <c r="L20956" s="50" t="str">
        <f>VLOOKUP(K20956,'Base -Receita-Despesa'!$B:$AS,1,FALSE)</f>
        <v>Serviços</v>
      </c>
    </row>
    <row r="20957" spans="1:12" x14ac:dyDescent="0.3">
      <c r="A20957" s="82" t="str">
        <f t="shared" si="654"/>
        <v>2021</v>
      </c>
      <c r="B20957" s="263" t="s">
        <v>2228</v>
      </c>
      <c r="C20957" s="268" t="s">
        <v>138</v>
      </c>
      <c r="D20957" s="74" t="str">
        <f t="shared" si="655"/>
        <v>jan/2021</v>
      </c>
      <c r="E20957" s="334">
        <v>44202</v>
      </c>
      <c r="F20957" s="285" t="s">
        <v>4412</v>
      </c>
      <c r="G20957" s="285" t="s">
        <v>2229</v>
      </c>
      <c r="H20957" s="268" t="s">
        <v>5526</v>
      </c>
      <c r="I20957" s="268" t="s">
        <v>130</v>
      </c>
      <c r="J20957" s="278">
        <v>-2942.06</v>
      </c>
      <c r="K20957" s="83" t="str">
        <f>IFERROR(IFERROR(VLOOKUP(I20957,'DE-PARA'!B:D,3,0),VLOOKUP(I20957,'DE-PARA'!C:D,2,0)),"NÃO ENCONTRADO")</f>
        <v>Rescisões Trabalhistas</v>
      </c>
      <c r="L20957" s="50" t="str">
        <f>VLOOKUP(K20957,'Base -Receita-Despesa'!$B:$AS,1,FALSE)</f>
        <v>Rescisões Trabalhistas</v>
      </c>
    </row>
    <row r="20958" spans="1:12" x14ac:dyDescent="0.3">
      <c r="A20958" s="82" t="str">
        <f t="shared" si="654"/>
        <v>2021</v>
      </c>
      <c r="B20958" s="263" t="s">
        <v>2228</v>
      </c>
      <c r="C20958" s="268" t="s">
        <v>138</v>
      </c>
      <c r="D20958" s="74" t="str">
        <f t="shared" si="655"/>
        <v>jan/2021</v>
      </c>
      <c r="E20958" s="334">
        <v>44202</v>
      </c>
      <c r="F20958" s="285" t="s">
        <v>4412</v>
      </c>
      <c r="G20958" s="285" t="s">
        <v>2229</v>
      </c>
      <c r="H20958" s="268" t="s">
        <v>5526</v>
      </c>
      <c r="I20958" s="268" t="s">
        <v>562</v>
      </c>
      <c r="J20958" s="273">
        <v>-308.92</v>
      </c>
      <c r="K20958" s="83" t="str">
        <f>IFERROR(IFERROR(VLOOKUP(I20958,'DE-PARA'!B:D,3,0),VLOOKUP(I20958,'DE-PARA'!C:D,2,0)),"NÃO ENCONTRADO")</f>
        <v>Outras Saídas</v>
      </c>
      <c r="L20958" s="50" t="str">
        <f>VLOOKUP(K20958,'Base -Receita-Despesa'!$B:$AS,1,FALSE)</f>
        <v>Outras Saídas</v>
      </c>
    </row>
    <row r="20959" spans="1:12" x14ac:dyDescent="0.3">
      <c r="A20959" s="82" t="str">
        <f t="shared" si="654"/>
        <v>2021</v>
      </c>
      <c r="B20959" s="263" t="s">
        <v>2228</v>
      </c>
      <c r="C20959" s="268" t="s">
        <v>138</v>
      </c>
      <c r="D20959" s="74" t="str">
        <f t="shared" si="655"/>
        <v>jan/2021</v>
      </c>
      <c r="E20959" s="334">
        <v>44202</v>
      </c>
      <c r="F20959" s="285" t="s">
        <v>254</v>
      </c>
      <c r="G20959" s="285" t="s">
        <v>2229</v>
      </c>
      <c r="H20959" s="268" t="s">
        <v>5526</v>
      </c>
      <c r="I20959" s="268" t="s">
        <v>130</v>
      </c>
      <c r="J20959" s="278">
        <v>-14254.53</v>
      </c>
      <c r="K20959" s="83" t="str">
        <f>IFERROR(IFERROR(VLOOKUP(I20959,'DE-PARA'!B:D,3,0),VLOOKUP(I20959,'DE-PARA'!C:D,2,0)),"NÃO ENCONTRADO")</f>
        <v>Rescisões Trabalhistas</v>
      </c>
      <c r="L20959" s="50" t="str">
        <f>VLOOKUP(K20959,'Base -Receita-Despesa'!$B:$AS,1,FALSE)</f>
        <v>Rescisões Trabalhistas</v>
      </c>
    </row>
    <row r="20960" spans="1:12" x14ac:dyDescent="0.3">
      <c r="A20960" s="82" t="str">
        <f t="shared" si="654"/>
        <v>2021</v>
      </c>
      <c r="B20960" s="263" t="s">
        <v>2228</v>
      </c>
      <c r="C20960" s="268" t="s">
        <v>138</v>
      </c>
      <c r="D20960" s="74" t="str">
        <f t="shared" si="655"/>
        <v>jan/2021</v>
      </c>
      <c r="E20960" s="334">
        <v>44202</v>
      </c>
      <c r="F20960" s="285" t="s">
        <v>6151</v>
      </c>
      <c r="G20960" s="285" t="s">
        <v>2229</v>
      </c>
      <c r="H20960" s="268" t="s">
        <v>3582</v>
      </c>
      <c r="I20960" s="268" t="s">
        <v>151</v>
      </c>
      <c r="J20960" s="278">
        <v>-1901.07</v>
      </c>
      <c r="K20960" s="83" t="str">
        <f>IFERROR(IFERROR(VLOOKUP(I20960,'DE-PARA'!B:D,3,0),VLOOKUP(I20960,'DE-PARA'!C:D,2,0)),"NÃO ENCONTRADO")</f>
        <v>Concessionárias (água, luz e telefone)</v>
      </c>
      <c r="L20960" s="50" t="str">
        <f>VLOOKUP(K20960,'Base -Receita-Despesa'!$B:$AS,1,FALSE)</f>
        <v>Concessionárias (água, luz e telefone)</v>
      </c>
    </row>
    <row r="20961" spans="1:12" x14ac:dyDescent="0.3">
      <c r="A20961" s="82" t="str">
        <f t="shared" si="654"/>
        <v>2021</v>
      </c>
      <c r="B20961" s="263" t="s">
        <v>2228</v>
      </c>
      <c r="C20961" s="268" t="s">
        <v>138</v>
      </c>
      <c r="D20961" s="74" t="str">
        <f t="shared" si="655"/>
        <v>jan/2021</v>
      </c>
      <c r="E20961" s="334">
        <v>44202</v>
      </c>
      <c r="F20961" s="285" t="s">
        <v>6152</v>
      </c>
      <c r="G20961" s="285" t="s">
        <v>2229</v>
      </c>
      <c r="H20961" s="268" t="s">
        <v>3582</v>
      </c>
      <c r="I20961" s="268" t="s">
        <v>151</v>
      </c>
      <c r="J20961" s="278">
        <v>-3364.35</v>
      </c>
      <c r="K20961" s="83" t="str">
        <f>IFERROR(IFERROR(VLOOKUP(I20961,'DE-PARA'!B:D,3,0),VLOOKUP(I20961,'DE-PARA'!C:D,2,0)),"NÃO ENCONTRADO")</f>
        <v>Concessionárias (água, luz e telefone)</v>
      </c>
      <c r="L20961" s="50" t="str">
        <f>VLOOKUP(K20961,'Base -Receita-Despesa'!$B:$AS,1,FALSE)</f>
        <v>Concessionárias (água, luz e telefone)</v>
      </c>
    </row>
    <row r="20962" spans="1:12" x14ac:dyDescent="0.3">
      <c r="A20962" s="82" t="str">
        <f t="shared" si="654"/>
        <v>2021</v>
      </c>
      <c r="B20962" s="263" t="s">
        <v>2228</v>
      </c>
      <c r="C20962" s="268" t="s">
        <v>138</v>
      </c>
      <c r="D20962" s="74" t="str">
        <f t="shared" si="655"/>
        <v>jan/2021</v>
      </c>
      <c r="E20962" s="334">
        <v>44202</v>
      </c>
      <c r="F20962" s="285">
        <v>2185</v>
      </c>
      <c r="G20962" s="285" t="s">
        <v>2229</v>
      </c>
      <c r="H20962" s="268" t="s">
        <v>5978</v>
      </c>
      <c r="I20962" s="268" t="s">
        <v>188</v>
      </c>
      <c r="J20962" s="278">
        <v>-20712.5</v>
      </c>
      <c r="K20962" s="83" t="str">
        <f>IFERROR(IFERROR(VLOOKUP(I20962,'DE-PARA'!B:D,3,0),VLOOKUP(I20962,'DE-PARA'!C:D,2,0)),"NÃO ENCONTRADO")</f>
        <v>Serviços</v>
      </c>
      <c r="L20962" s="50" t="str">
        <f>VLOOKUP(K20962,'Base -Receita-Despesa'!$B:$AS,1,FALSE)</f>
        <v>Serviços</v>
      </c>
    </row>
    <row r="20963" spans="1:12" x14ac:dyDescent="0.3">
      <c r="A20963" s="82" t="str">
        <f t="shared" si="654"/>
        <v>2021</v>
      </c>
      <c r="B20963" s="263" t="s">
        <v>2228</v>
      </c>
      <c r="C20963" s="268" t="s">
        <v>138</v>
      </c>
      <c r="D20963" s="74" t="str">
        <f t="shared" si="655"/>
        <v>jan/2021</v>
      </c>
      <c r="E20963" s="334">
        <v>44202</v>
      </c>
      <c r="F20963" s="285" t="s">
        <v>4412</v>
      </c>
      <c r="G20963" s="285" t="s">
        <v>2229</v>
      </c>
      <c r="H20963" s="268" t="s">
        <v>2451</v>
      </c>
      <c r="I20963" s="268" t="s">
        <v>130</v>
      </c>
      <c r="J20963" s="273">
        <v>-109.92</v>
      </c>
      <c r="K20963" s="83" t="str">
        <f>IFERROR(IFERROR(VLOOKUP(I20963,'DE-PARA'!B:D,3,0),VLOOKUP(I20963,'DE-PARA'!C:D,2,0)),"NÃO ENCONTRADO")</f>
        <v>Rescisões Trabalhistas</v>
      </c>
      <c r="L20963" s="50" t="str">
        <f>VLOOKUP(K20963,'Base -Receita-Despesa'!$B:$AS,1,FALSE)</f>
        <v>Rescisões Trabalhistas</v>
      </c>
    </row>
    <row r="20964" spans="1:12" x14ac:dyDescent="0.3">
      <c r="A20964" s="82" t="str">
        <f t="shared" si="654"/>
        <v>2021</v>
      </c>
      <c r="B20964" s="263" t="s">
        <v>2228</v>
      </c>
      <c r="C20964" s="268" t="s">
        <v>138</v>
      </c>
      <c r="D20964" s="74" t="str">
        <f t="shared" si="655"/>
        <v>jan/2021</v>
      </c>
      <c r="E20964" s="334">
        <v>44202</v>
      </c>
      <c r="F20964" s="285" t="s">
        <v>4412</v>
      </c>
      <c r="G20964" s="285" t="s">
        <v>2229</v>
      </c>
      <c r="H20964" s="268" t="s">
        <v>2451</v>
      </c>
      <c r="I20964" s="268" t="s">
        <v>562</v>
      </c>
      <c r="J20964" s="273">
        <v>-11.54</v>
      </c>
      <c r="K20964" s="83" t="str">
        <f>IFERROR(IFERROR(VLOOKUP(I20964,'DE-PARA'!B:D,3,0),VLOOKUP(I20964,'DE-PARA'!C:D,2,0)),"NÃO ENCONTRADO")</f>
        <v>Outras Saídas</v>
      </c>
      <c r="L20964" s="50" t="str">
        <f>VLOOKUP(K20964,'Base -Receita-Despesa'!$B:$AS,1,FALSE)</f>
        <v>Outras Saídas</v>
      </c>
    </row>
    <row r="20965" spans="1:12" x14ac:dyDescent="0.3">
      <c r="A20965" s="82" t="str">
        <f t="shared" si="654"/>
        <v>2021</v>
      </c>
      <c r="B20965" s="263" t="s">
        <v>2228</v>
      </c>
      <c r="C20965" s="268" t="s">
        <v>138</v>
      </c>
      <c r="D20965" s="74" t="str">
        <f t="shared" si="655"/>
        <v>jan/2021</v>
      </c>
      <c r="E20965" s="334">
        <v>44202</v>
      </c>
      <c r="F20965" s="285" t="s">
        <v>139</v>
      </c>
      <c r="G20965" s="285" t="s">
        <v>2229</v>
      </c>
      <c r="H20965" s="268" t="s">
        <v>6119</v>
      </c>
      <c r="I20965" s="268" t="s">
        <v>141</v>
      </c>
      <c r="J20965" s="278">
        <v>-1610.25</v>
      </c>
      <c r="K20965" s="83" t="str">
        <f>IFERROR(IFERROR(VLOOKUP(I20965,'DE-PARA'!B:D,3,0),VLOOKUP(I20965,'DE-PARA'!C:D,2,0)),"NÃO ENCONTRADO")</f>
        <v>Pessoal</v>
      </c>
      <c r="L20965" s="50" t="str">
        <f>VLOOKUP(K20965,'Base -Receita-Despesa'!$B:$AS,1,FALSE)</f>
        <v>Pessoal</v>
      </c>
    </row>
    <row r="20966" spans="1:12" x14ac:dyDescent="0.3">
      <c r="A20966" s="82" t="str">
        <f t="shared" si="654"/>
        <v>2021</v>
      </c>
      <c r="B20966" s="263" t="s">
        <v>2228</v>
      </c>
      <c r="C20966" s="268" t="s">
        <v>138</v>
      </c>
      <c r="D20966" s="74" t="str">
        <f t="shared" si="655"/>
        <v>jan/2021</v>
      </c>
      <c r="E20966" s="334">
        <v>44202</v>
      </c>
      <c r="F20966" s="285">
        <v>23568</v>
      </c>
      <c r="G20966" s="285" t="s">
        <v>2229</v>
      </c>
      <c r="H20966" s="268" t="s">
        <v>2370</v>
      </c>
      <c r="I20966" s="268" t="s">
        <v>145</v>
      </c>
      <c r="J20966" s="278">
        <v>-4996.57</v>
      </c>
      <c r="K20966" s="83" t="str">
        <f>IFERROR(IFERROR(VLOOKUP(I20966,'DE-PARA'!B:D,3,0),VLOOKUP(I20966,'DE-PARA'!C:D,2,0)),"NÃO ENCONTRADO")</f>
        <v>Serviços</v>
      </c>
      <c r="L20966" s="50" t="str">
        <f>VLOOKUP(K20966,'Base -Receita-Despesa'!$B:$AS,1,FALSE)</f>
        <v>Serviços</v>
      </c>
    </row>
    <row r="20967" spans="1:12" x14ac:dyDescent="0.3">
      <c r="A20967" s="82" t="str">
        <f t="shared" si="654"/>
        <v>2021</v>
      </c>
      <c r="B20967" s="263" t="s">
        <v>2228</v>
      </c>
      <c r="C20967" s="268" t="s">
        <v>138</v>
      </c>
      <c r="D20967" s="74" t="str">
        <f t="shared" si="655"/>
        <v>jan/2021</v>
      </c>
      <c r="E20967" s="334">
        <v>44202</v>
      </c>
      <c r="F20967" s="285">
        <v>5783</v>
      </c>
      <c r="G20967" s="285" t="s">
        <v>2229</v>
      </c>
      <c r="H20967" s="268" t="s">
        <v>4441</v>
      </c>
      <c r="I20967" s="268" t="s">
        <v>2182</v>
      </c>
      <c r="J20967" s="273">
        <v>-655.7</v>
      </c>
      <c r="K20967" s="83" t="str">
        <f>IFERROR(IFERROR(VLOOKUP(I20967,'DE-PARA'!B:D,3,0),VLOOKUP(I20967,'DE-PARA'!C:D,2,0)),"NÃO ENCONTRADO")</f>
        <v>Materiais</v>
      </c>
      <c r="L20967" s="50" t="str">
        <f>VLOOKUP(K20967,'Base -Receita-Despesa'!$B:$AS,1,FALSE)</f>
        <v>Materiais</v>
      </c>
    </row>
    <row r="20968" spans="1:12" x14ac:dyDescent="0.3">
      <c r="A20968" s="82" t="str">
        <f t="shared" si="654"/>
        <v>2021</v>
      </c>
      <c r="B20968" s="263" t="s">
        <v>2228</v>
      </c>
      <c r="C20968" s="268" t="s">
        <v>138</v>
      </c>
      <c r="D20968" s="74" t="str">
        <f t="shared" si="655"/>
        <v>jan/2021</v>
      </c>
      <c r="E20968" s="334">
        <v>44202</v>
      </c>
      <c r="F20968" s="285">
        <v>60219</v>
      </c>
      <c r="G20968" s="285" t="s">
        <v>2229</v>
      </c>
      <c r="H20968" s="268" t="s">
        <v>5306</v>
      </c>
      <c r="I20968" s="268" t="s">
        <v>2188</v>
      </c>
      <c r="J20968" s="273">
        <v>-234.87</v>
      </c>
      <c r="K20968" s="83" t="str">
        <f>IFERROR(IFERROR(VLOOKUP(I20968,'DE-PARA'!B:D,3,0),VLOOKUP(I20968,'DE-PARA'!C:D,2,0)),"NÃO ENCONTRADO")</f>
        <v>Materiais</v>
      </c>
      <c r="L20968" s="50" t="str">
        <f>VLOOKUP(K20968,'Base -Receita-Despesa'!$B:$AS,1,FALSE)</f>
        <v>Materiais</v>
      </c>
    </row>
    <row r="20969" spans="1:12" x14ac:dyDescent="0.3">
      <c r="A20969" s="82" t="str">
        <f t="shared" si="654"/>
        <v>2021</v>
      </c>
      <c r="B20969" s="263" t="s">
        <v>2228</v>
      </c>
      <c r="C20969" s="268" t="s">
        <v>138</v>
      </c>
      <c r="D20969" s="74" t="str">
        <f t="shared" si="655"/>
        <v>jan/2021</v>
      </c>
      <c r="E20969" s="334">
        <v>44202</v>
      </c>
      <c r="F20969" s="285">
        <v>60114</v>
      </c>
      <c r="G20969" s="285" t="s">
        <v>2229</v>
      </c>
      <c r="H20969" s="268" t="s">
        <v>5306</v>
      </c>
      <c r="I20969" s="268" t="s">
        <v>2188</v>
      </c>
      <c r="J20969" s="273">
        <v>-247.2</v>
      </c>
      <c r="K20969" s="83" t="str">
        <f>IFERROR(IFERROR(VLOOKUP(I20969,'DE-PARA'!B:D,3,0),VLOOKUP(I20969,'DE-PARA'!C:D,2,0)),"NÃO ENCONTRADO")</f>
        <v>Materiais</v>
      </c>
      <c r="L20969" s="50" t="str">
        <f>VLOOKUP(K20969,'Base -Receita-Despesa'!$B:$AS,1,FALSE)</f>
        <v>Materiais</v>
      </c>
    </row>
    <row r="20970" spans="1:12" x14ac:dyDescent="0.3">
      <c r="A20970" s="82" t="str">
        <f t="shared" ref="A20970:A21033" si="656">IF(K20970="NÃO ENCONTRADO",0,RIGHT(D20970,4))</f>
        <v>2021</v>
      </c>
      <c r="B20970" s="263" t="s">
        <v>2228</v>
      </c>
      <c r="C20970" s="268" t="s">
        <v>138</v>
      </c>
      <c r="D20970" s="74" t="str">
        <f t="shared" si="655"/>
        <v>jan/2021</v>
      </c>
      <c r="E20970" s="334">
        <v>44202</v>
      </c>
      <c r="F20970" s="285">
        <v>2389774</v>
      </c>
      <c r="G20970" s="285" t="s">
        <v>2229</v>
      </c>
      <c r="H20970" s="268" t="s">
        <v>5762</v>
      </c>
      <c r="I20970" s="268" t="s">
        <v>120</v>
      </c>
      <c r="J20970" s="278">
        <v>-16552.43</v>
      </c>
      <c r="K20970" s="83" t="str">
        <f>IFERROR(IFERROR(VLOOKUP(I20970,'DE-PARA'!B:D,3,0),VLOOKUP(I20970,'DE-PARA'!C:D,2,0)),"NÃO ENCONTRADO")</f>
        <v>Serviços</v>
      </c>
      <c r="L20970" s="50" t="str">
        <f>VLOOKUP(K20970,'Base -Receita-Despesa'!$B:$AS,1,FALSE)</f>
        <v>Serviços</v>
      </c>
    </row>
    <row r="20971" spans="1:12" x14ac:dyDescent="0.3">
      <c r="A20971" s="82" t="str">
        <f t="shared" si="656"/>
        <v>2021</v>
      </c>
      <c r="B20971" s="263" t="s">
        <v>2228</v>
      </c>
      <c r="C20971" s="268" t="s">
        <v>138</v>
      </c>
      <c r="D20971" s="74" t="str">
        <f t="shared" si="655"/>
        <v>jan/2021</v>
      </c>
      <c r="E20971" s="334">
        <v>44202</v>
      </c>
      <c r="F20971" s="285" t="s">
        <v>139</v>
      </c>
      <c r="G20971" s="285" t="s">
        <v>2229</v>
      </c>
      <c r="H20971" s="268" t="s">
        <v>6120</v>
      </c>
      <c r="I20971" s="268" t="s">
        <v>141</v>
      </c>
      <c r="J20971" s="278">
        <v>-1738.26</v>
      </c>
      <c r="K20971" s="83" t="str">
        <f>IFERROR(IFERROR(VLOOKUP(I20971,'DE-PARA'!B:D,3,0),VLOOKUP(I20971,'DE-PARA'!C:D,2,0)),"NÃO ENCONTRADO")</f>
        <v>Pessoal</v>
      </c>
      <c r="L20971" s="50" t="str">
        <f>VLOOKUP(K20971,'Base -Receita-Despesa'!$B:$AS,1,FALSE)</f>
        <v>Pessoal</v>
      </c>
    </row>
    <row r="20972" spans="1:12" x14ac:dyDescent="0.3">
      <c r="A20972" s="82" t="str">
        <f t="shared" si="656"/>
        <v>2021</v>
      </c>
      <c r="B20972" s="263" t="s">
        <v>2228</v>
      </c>
      <c r="C20972" s="268" t="s">
        <v>138</v>
      </c>
      <c r="D20972" s="74" t="str">
        <f t="shared" si="655"/>
        <v>jan/2021</v>
      </c>
      <c r="E20972" s="334">
        <v>44202</v>
      </c>
      <c r="F20972" s="285" t="s">
        <v>6153</v>
      </c>
      <c r="G20972" s="285" t="s">
        <v>2229</v>
      </c>
      <c r="H20972" s="268" t="s">
        <v>5741</v>
      </c>
      <c r="I20972" s="268" t="s">
        <v>151</v>
      </c>
      <c r="J20972" s="278">
        <v>-1240.3</v>
      </c>
      <c r="K20972" s="83" t="str">
        <f>IFERROR(IFERROR(VLOOKUP(I20972,'DE-PARA'!B:D,3,0),VLOOKUP(I20972,'DE-PARA'!C:D,2,0)),"NÃO ENCONTRADO")</f>
        <v>Concessionárias (água, luz e telefone)</v>
      </c>
      <c r="L20972" s="50" t="str">
        <f>VLOOKUP(K20972,'Base -Receita-Despesa'!$B:$AS,1,FALSE)</f>
        <v>Concessionárias (água, luz e telefone)</v>
      </c>
    </row>
    <row r="20973" spans="1:12" x14ac:dyDescent="0.3">
      <c r="A20973" s="82" t="str">
        <f t="shared" si="656"/>
        <v>2021</v>
      </c>
      <c r="B20973" s="285" t="s">
        <v>2228</v>
      </c>
      <c r="C20973" s="268" t="s">
        <v>138</v>
      </c>
      <c r="D20973" s="74" t="str">
        <f t="shared" si="655"/>
        <v>jan/2021</v>
      </c>
      <c r="E20973" s="334">
        <v>44202</v>
      </c>
      <c r="F20973" s="285">
        <v>436</v>
      </c>
      <c r="G20973" s="285" t="s">
        <v>2229</v>
      </c>
      <c r="H20973" s="268" t="s">
        <v>5937</v>
      </c>
      <c r="I20973" s="268" t="s">
        <v>2176</v>
      </c>
      <c r="J20973" s="278">
        <v>-4823.1400000000003</v>
      </c>
      <c r="K20973" s="83" t="str">
        <f>IFERROR(IFERROR(VLOOKUP(I20973,'DE-PARA'!B:D,3,0),VLOOKUP(I20973,'DE-PARA'!C:D,2,0)),"NÃO ENCONTRADO")</f>
        <v>Pessoal</v>
      </c>
      <c r="L20973" s="50" t="str">
        <f>VLOOKUP(K20973,'Base -Receita-Despesa'!$B:$AS,1,FALSE)</f>
        <v>Pessoal</v>
      </c>
    </row>
    <row r="20974" spans="1:12" x14ac:dyDescent="0.3">
      <c r="A20974" s="82" t="str">
        <f t="shared" si="656"/>
        <v>2021</v>
      </c>
      <c r="B20974" s="285" t="s">
        <v>2228</v>
      </c>
      <c r="C20974" s="268" t="s">
        <v>138</v>
      </c>
      <c r="D20974" s="74" t="str">
        <f t="shared" si="655"/>
        <v>jan/2021</v>
      </c>
      <c r="E20974" s="334">
        <v>44202</v>
      </c>
      <c r="F20974" s="285">
        <v>433</v>
      </c>
      <c r="G20974" s="285" t="s">
        <v>2229</v>
      </c>
      <c r="H20974" s="268" t="s">
        <v>5937</v>
      </c>
      <c r="I20974" s="268" t="s">
        <v>2176</v>
      </c>
      <c r="J20974" s="278">
        <v>-5316.43</v>
      </c>
      <c r="K20974" s="83" t="str">
        <f>IFERROR(IFERROR(VLOOKUP(I20974,'DE-PARA'!B:D,3,0),VLOOKUP(I20974,'DE-PARA'!C:D,2,0)),"NÃO ENCONTRADO")</f>
        <v>Pessoal</v>
      </c>
      <c r="L20974" s="50" t="str">
        <f>VLOOKUP(K20974,'Base -Receita-Despesa'!$B:$AS,1,FALSE)</f>
        <v>Pessoal</v>
      </c>
    </row>
    <row r="20975" spans="1:12" x14ac:dyDescent="0.3">
      <c r="A20975" s="82" t="str">
        <f t="shared" si="656"/>
        <v>2021</v>
      </c>
      <c r="B20975" s="263" t="s">
        <v>2228</v>
      </c>
      <c r="C20975" s="268" t="s">
        <v>138</v>
      </c>
      <c r="D20975" s="74" t="str">
        <f t="shared" si="655"/>
        <v>jan/2021</v>
      </c>
      <c r="E20975" s="334">
        <v>44202</v>
      </c>
      <c r="F20975" s="285">
        <v>220</v>
      </c>
      <c r="G20975" s="285" t="s">
        <v>2229</v>
      </c>
      <c r="H20975" s="268" t="s">
        <v>5154</v>
      </c>
      <c r="I20975" s="268" t="s">
        <v>145</v>
      </c>
      <c r="J20975" s="278">
        <v>27466.5</v>
      </c>
      <c r="K20975" s="83" t="str">
        <f>IFERROR(IFERROR(VLOOKUP(I20975,'DE-PARA'!B:D,3,0),VLOOKUP(I20975,'DE-PARA'!C:D,2,0)),"NÃO ENCONTRADO")</f>
        <v>Serviços</v>
      </c>
      <c r="L20975" s="50" t="str">
        <f>VLOOKUP(K20975,'Base -Receita-Despesa'!$B:$AS,1,FALSE)</f>
        <v>Serviços</v>
      </c>
    </row>
    <row r="20976" spans="1:12" x14ac:dyDescent="0.3">
      <c r="A20976" s="82" t="str">
        <f t="shared" si="656"/>
        <v>2021</v>
      </c>
      <c r="B20976" s="263" t="s">
        <v>2228</v>
      </c>
      <c r="C20976" s="268" t="s">
        <v>138</v>
      </c>
      <c r="D20976" s="74" t="str">
        <f t="shared" si="655"/>
        <v>jan/2021</v>
      </c>
      <c r="E20976" s="334">
        <v>44202</v>
      </c>
      <c r="F20976" s="285">
        <v>220</v>
      </c>
      <c r="G20976" s="285" t="s">
        <v>2229</v>
      </c>
      <c r="H20976" s="268" t="s">
        <v>5154</v>
      </c>
      <c r="I20976" s="268" t="s">
        <v>145</v>
      </c>
      <c r="J20976" s="278">
        <v>-27466.5</v>
      </c>
      <c r="K20976" s="83" t="str">
        <f>IFERROR(IFERROR(VLOOKUP(I20976,'DE-PARA'!B:D,3,0),VLOOKUP(I20976,'DE-PARA'!C:D,2,0)),"NÃO ENCONTRADO")</f>
        <v>Serviços</v>
      </c>
      <c r="L20976" s="50" t="str">
        <f>VLOOKUP(K20976,'Base -Receita-Despesa'!$B:$AS,1,FALSE)</f>
        <v>Serviços</v>
      </c>
    </row>
    <row r="20977" spans="1:12" x14ac:dyDescent="0.3">
      <c r="A20977" s="82" t="str">
        <f t="shared" si="656"/>
        <v>2021</v>
      </c>
      <c r="B20977" s="263" t="s">
        <v>2228</v>
      </c>
      <c r="C20977" s="268" t="s">
        <v>138</v>
      </c>
      <c r="D20977" s="74" t="str">
        <f t="shared" si="655"/>
        <v>jan/2021</v>
      </c>
      <c r="E20977" s="334">
        <v>44202</v>
      </c>
      <c r="F20977" s="285" t="s">
        <v>208</v>
      </c>
      <c r="G20977" s="285" t="s">
        <v>2229</v>
      </c>
      <c r="H20977" s="268" t="s">
        <v>6035</v>
      </c>
      <c r="I20977" s="268" t="s">
        <v>160</v>
      </c>
      <c r="J20977" s="273">
        <v>165.8</v>
      </c>
      <c r="K20977" s="83" t="str">
        <f>IFERROR(IFERROR(VLOOKUP(I20977,'DE-PARA'!B:D,3,0),VLOOKUP(I20977,'DE-PARA'!C:D,2,0)),"NÃO ENCONTRADO")</f>
        <v>Outras Saídas</v>
      </c>
      <c r="L20977" s="50" t="str">
        <f>VLOOKUP(K20977,'Base -Receita-Despesa'!$B:$AS,1,FALSE)</f>
        <v>Outras Saídas</v>
      </c>
    </row>
    <row r="20978" spans="1:12" x14ac:dyDescent="0.3">
      <c r="A20978" s="82" t="str">
        <f t="shared" si="656"/>
        <v>2021</v>
      </c>
      <c r="B20978" s="263" t="s">
        <v>2228</v>
      </c>
      <c r="C20978" s="268" t="s">
        <v>138</v>
      </c>
      <c r="D20978" s="74" t="str">
        <f t="shared" si="655"/>
        <v>jan/2021</v>
      </c>
      <c r="E20978" s="334">
        <v>44202</v>
      </c>
      <c r="F20978" s="285" t="s">
        <v>208</v>
      </c>
      <c r="G20978" s="285" t="s">
        <v>2229</v>
      </c>
      <c r="H20978" s="268" t="s">
        <v>6035</v>
      </c>
      <c r="I20978" s="268" t="s">
        <v>160</v>
      </c>
      <c r="J20978" s="273">
        <v>-165.8</v>
      </c>
      <c r="K20978" s="83" t="str">
        <f>IFERROR(IFERROR(VLOOKUP(I20978,'DE-PARA'!B:D,3,0),VLOOKUP(I20978,'DE-PARA'!C:D,2,0)),"NÃO ENCONTRADO")</f>
        <v>Outras Saídas</v>
      </c>
      <c r="L20978" s="50" t="str">
        <f>VLOOKUP(K20978,'Base -Receita-Despesa'!$B:$AS,1,FALSE)</f>
        <v>Outras Saídas</v>
      </c>
    </row>
    <row r="20979" spans="1:12" x14ac:dyDescent="0.3">
      <c r="A20979" s="82" t="str">
        <f t="shared" si="656"/>
        <v>2021</v>
      </c>
      <c r="B20979" s="263" t="s">
        <v>2228</v>
      </c>
      <c r="C20979" s="268" t="s">
        <v>138</v>
      </c>
      <c r="D20979" s="74" t="str">
        <f t="shared" si="655"/>
        <v>jan/2021</v>
      </c>
      <c r="E20979" s="334">
        <v>44203</v>
      </c>
      <c r="F20979" s="285" t="s">
        <v>6154</v>
      </c>
      <c r="G20979" s="285" t="s">
        <v>2229</v>
      </c>
      <c r="H20979" s="268" t="s">
        <v>6019</v>
      </c>
      <c r="I20979" s="268" t="s">
        <v>176</v>
      </c>
      <c r="J20979" s="278">
        <v>-1207.44</v>
      </c>
      <c r="K20979" s="83" t="str">
        <f>IFERROR(IFERROR(VLOOKUP(I20979,'DE-PARA'!B:D,3,0),VLOOKUP(I20979,'DE-PARA'!C:D,2,0)),"NÃO ENCONTRADO")</f>
        <v>Pessoal</v>
      </c>
      <c r="L20979" s="50" t="str">
        <f>VLOOKUP(K20979,'Base -Receita-Despesa'!$B:$AS,1,FALSE)</f>
        <v>Pessoal</v>
      </c>
    </row>
    <row r="20980" spans="1:12" x14ac:dyDescent="0.3">
      <c r="A20980" s="82" t="str">
        <f t="shared" si="656"/>
        <v>2021</v>
      </c>
      <c r="B20980" s="263" t="s">
        <v>2228</v>
      </c>
      <c r="C20980" s="268" t="s">
        <v>138</v>
      </c>
      <c r="D20980" s="74" t="str">
        <f t="shared" si="655"/>
        <v>jan/2021</v>
      </c>
      <c r="E20980" s="334">
        <v>44203</v>
      </c>
      <c r="F20980" s="285">
        <v>4274</v>
      </c>
      <c r="G20980" s="285" t="s">
        <v>2324</v>
      </c>
      <c r="H20980" s="268" t="s">
        <v>5779</v>
      </c>
      <c r="I20980" s="268" t="s">
        <v>2181</v>
      </c>
      <c r="J20980" s="278">
        <v>-3948.1</v>
      </c>
      <c r="K20980" s="83" t="str">
        <f>IFERROR(IFERROR(VLOOKUP(I20980,'DE-PARA'!B:D,3,0),VLOOKUP(I20980,'DE-PARA'!C:D,2,0)),"NÃO ENCONTRADO")</f>
        <v>Materiais</v>
      </c>
      <c r="L20980" s="50" t="str">
        <f>VLOOKUP(K20980,'Base -Receita-Despesa'!$B:$AS,1,FALSE)</f>
        <v>Materiais</v>
      </c>
    </row>
    <row r="20981" spans="1:12" x14ac:dyDescent="0.3">
      <c r="A20981" s="82" t="str">
        <f t="shared" si="656"/>
        <v>2021</v>
      </c>
      <c r="B20981" s="263" t="s">
        <v>2228</v>
      </c>
      <c r="C20981" s="268" t="s">
        <v>138</v>
      </c>
      <c r="D20981" s="74" t="str">
        <f t="shared" si="655"/>
        <v>jan/2021</v>
      </c>
      <c r="E20981" s="334">
        <v>44203</v>
      </c>
      <c r="F20981" s="285">
        <v>4274</v>
      </c>
      <c r="G20981" s="285" t="s">
        <v>2330</v>
      </c>
      <c r="H20981" s="268" t="s">
        <v>5779</v>
      </c>
      <c r="I20981" s="268" t="s">
        <v>2181</v>
      </c>
      <c r="J20981" s="278">
        <v>-3948.1</v>
      </c>
      <c r="K20981" s="83" t="str">
        <f>IFERROR(IFERROR(VLOOKUP(I20981,'DE-PARA'!B:D,3,0),VLOOKUP(I20981,'DE-PARA'!C:D,2,0)),"NÃO ENCONTRADO")</f>
        <v>Materiais</v>
      </c>
      <c r="L20981" s="50" t="str">
        <f>VLOOKUP(K20981,'Base -Receita-Despesa'!$B:$AS,1,FALSE)</f>
        <v>Materiais</v>
      </c>
    </row>
    <row r="20982" spans="1:12" x14ac:dyDescent="0.3">
      <c r="A20982" s="82" t="str">
        <f t="shared" si="656"/>
        <v>2021</v>
      </c>
      <c r="B20982" s="263" t="s">
        <v>2228</v>
      </c>
      <c r="C20982" s="268" t="s">
        <v>138</v>
      </c>
      <c r="D20982" s="74" t="str">
        <f t="shared" si="655"/>
        <v>jan/2021</v>
      </c>
      <c r="E20982" s="334">
        <v>44203</v>
      </c>
      <c r="F20982" s="285" t="s">
        <v>1261</v>
      </c>
      <c r="G20982" s="285" t="s">
        <v>2229</v>
      </c>
      <c r="H20982" s="268" t="s">
        <v>262</v>
      </c>
      <c r="I20982" s="268" t="s">
        <v>135</v>
      </c>
      <c r="J20982" s="273">
        <v>-266.91000000000003</v>
      </c>
      <c r="K20982" s="83" t="str">
        <f>IFERROR(IFERROR(VLOOKUP(I20982,'DE-PARA'!B:D,3,0),VLOOKUP(I20982,'DE-PARA'!C:D,2,0)),"NÃO ENCONTRADO")</f>
        <v>Outras Saídas</v>
      </c>
      <c r="L20982" s="50" t="str">
        <f>VLOOKUP(K20982,'Base -Receita-Despesa'!$B:$AS,1,FALSE)</f>
        <v>Outras Saídas</v>
      </c>
    </row>
    <row r="20983" spans="1:12" x14ac:dyDescent="0.3">
      <c r="A20983" s="82" t="str">
        <f t="shared" si="656"/>
        <v>2021</v>
      </c>
      <c r="B20983" s="263" t="s">
        <v>2228</v>
      </c>
      <c r="C20983" s="268" t="s">
        <v>138</v>
      </c>
      <c r="D20983" s="74" t="str">
        <f t="shared" si="655"/>
        <v>jan/2021</v>
      </c>
      <c r="E20983" s="334">
        <v>44203</v>
      </c>
      <c r="F20983" s="285">
        <v>139568</v>
      </c>
      <c r="G20983" s="285" t="s">
        <v>2229</v>
      </c>
      <c r="H20983" s="268" t="s">
        <v>528</v>
      </c>
      <c r="I20983" s="268" t="s">
        <v>2181</v>
      </c>
      <c r="J20983" s="278">
        <v>-2021.25</v>
      </c>
      <c r="K20983" s="83" t="str">
        <f>IFERROR(IFERROR(VLOOKUP(I20983,'DE-PARA'!B:D,3,0),VLOOKUP(I20983,'DE-PARA'!C:D,2,0)),"NÃO ENCONTRADO")</f>
        <v>Materiais</v>
      </c>
      <c r="L20983" s="50" t="str">
        <f>VLOOKUP(K20983,'Base -Receita-Despesa'!$B:$AS,1,FALSE)</f>
        <v>Materiais</v>
      </c>
    </row>
    <row r="20984" spans="1:12" x14ac:dyDescent="0.3">
      <c r="A20984" s="82" t="str">
        <f t="shared" si="656"/>
        <v>2021</v>
      </c>
      <c r="B20984" s="263" t="s">
        <v>2228</v>
      </c>
      <c r="C20984" s="268" t="s">
        <v>138</v>
      </c>
      <c r="D20984" s="74" t="str">
        <f t="shared" si="655"/>
        <v>jan/2021</v>
      </c>
      <c r="E20984" s="334">
        <v>44203</v>
      </c>
      <c r="F20984" s="285">
        <v>138517</v>
      </c>
      <c r="G20984" s="285" t="s">
        <v>2229</v>
      </c>
      <c r="H20984" s="268" t="s">
        <v>528</v>
      </c>
      <c r="I20984" s="268" t="s">
        <v>2181</v>
      </c>
      <c r="J20984" s="278">
        <v>-6508.16</v>
      </c>
      <c r="K20984" s="83" t="str">
        <f>IFERROR(IFERROR(VLOOKUP(I20984,'DE-PARA'!B:D,3,0),VLOOKUP(I20984,'DE-PARA'!C:D,2,0)),"NÃO ENCONTRADO")</f>
        <v>Materiais</v>
      </c>
      <c r="L20984" s="50" t="str">
        <f>VLOOKUP(K20984,'Base -Receita-Despesa'!$B:$AS,1,FALSE)</f>
        <v>Materiais</v>
      </c>
    </row>
    <row r="20985" spans="1:12" x14ac:dyDescent="0.3">
      <c r="A20985" s="82" t="str">
        <f t="shared" si="656"/>
        <v>2021</v>
      </c>
      <c r="B20985" s="263" t="s">
        <v>2228</v>
      </c>
      <c r="C20985" s="268" t="s">
        <v>138</v>
      </c>
      <c r="D20985" s="74" t="str">
        <f t="shared" si="655"/>
        <v>jan/2021</v>
      </c>
      <c r="E20985" s="334">
        <v>44203</v>
      </c>
      <c r="F20985" s="285">
        <v>138495</v>
      </c>
      <c r="G20985" s="285" t="s">
        <v>2229</v>
      </c>
      <c r="H20985" s="268" t="s">
        <v>528</v>
      </c>
      <c r="I20985" s="268" t="s">
        <v>2182</v>
      </c>
      <c r="J20985" s="278">
        <v>-3349.06</v>
      </c>
      <c r="K20985" s="83" t="str">
        <f>IFERROR(IFERROR(VLOOKUP(I20985,'DE-PARA'!B:D,3,0),VLOOKUP(I20985,'DE-PARA'!C:D,2,0)),"NÃO ENCONTRADO")</f>
        <v>Materiais</v>
      </c>
      <c r="L20985" s="50" t="str">
        <f>VLOOKUP(K20985,'Base -Receita-Despesa'!$B:$AS,1,FALSE)</f>
        <v>Materiais</v>
      </c>
    </row>
    <row r="20986" spans="1:12" x14ac:dyDescent="0.3">
      <c r="A20986" s="82" t="str">
        <f t="shared" si="656"/>
        <v>2021</v>
      </c>
      <c r="B20986" s="263" t="s">
        <v>2228</v>
      </c>
      <c r="C20986" s="268" t="s">
        <v>138</v>
      </c>
      <c r="D20986" s="74" t="str">
        <f t="shared" si="655"/>
        <v>jan/2021</v>
      </c>
      <c r="E20986" s="334">
        <v>44203</v>
      </c>
      <c r="F20986" s="285" t="s">
        <v>6155</v>
      </c>
      <c r="G20986" s="285" t="s">
        <v>2229</v>
      </c>
      <c r="H20986" s="268" t="s">
        <v>6125</v>
      </c>
      <c r="I20986" s="268" t="s">
        <v>176</v>
      </c>
      <c r="J20986" s="278">
        <v>-1062.8699999999999</v>
      </c>
      <c r="K20986" s="83" t="str">
        <f>IFERROR(IFERROR(VLOOKUP(I20986,'DE-PARA'!B:D,3,0),VLOOKUP(I20986,'DE-PARA'!C:D,2,0)),"NÃO ENCONTRADO")</f>
        <v>Pessoal</v>
      </c>
      <c r="L20986" s="50" t="str">
        <f>VLOOKUP(K20986,'Base -Receita-Despesa'!$B:$AS,1,FALSE)</f>
        <v>Pessoal</v>
      </c>
    </row>
    <row r="20987" spans="1:12" x14ac:dyDescent="0.3">
      <c r="A20987" s="82" t="str">
        <f t="shared" si="656"/>
        <v>2021</v>
      </c>
      <c r="B20987" s="263" t="s">
        <v>2228</v>
      </c>
      <c r="C20987" s="268" t="s">
        <v>138</v>
      </c>
      <c r="D20987" s="74" t="str">
        <f t="shared" si="655"/>
        <v>jan/2021</v>
      </c>
      <c r="E20987" s="334">
        <v>44203</v>
      </c>
      <c r="F20987" s="285">
        <v>210</v>
      </c>
      <c r="G20987" s="285" t="s">
        <v>2229</v>
      </c>
      <c r="H20987" s="268" t="s">
        <v>6085</v>
      </c>
      <c r="I20987" s="268" t="s">
        <v>2182</v>
      </c>
      <c r="J20987" s="273">
        <v>-194.85</v>
      </c>
      <c r="K20987" s="83" t="str">
        <f>IFERROR(IFERROR(VLOOKUP(I20987,'DE-PARA'!B:D,3,0),VLOOKUP(I20987,'DE-PARA'!C:D,2,0)),"NÃO ENCONTRADO")</f>
        <v>Materiais</v>
      </c>
      <c r="L20987" s="50" t="str">
        <f>VLOOKUP(K20987,'Base -Receita-Despesa'!$B:$AS,1,FALSE)</f>
        <v>Materiais</v>
      </c>
    </row>
    <row r="20988" spans="1:12" x14ac:dyDescent="0.3">
      <c r="A20988" s="82" t="str">
        <f t="shared" si="656"/>
        <v>2021</v>
      </c>
      <c r="B20988" s="263" t="s">
        <v>2228</v>
      </c>
      <c r="C20988" s="268" t="s">
        <v>138</v>
      </c>
      <c r="D20988" s="74" t="str">
        <f t="shared" si="655"/>
        <v>jan/2021</v>
      </c>
      <c r="E20988" s="334">
        <v>44203</v>
      </c>
      <c r="F20988" s="285">
        <v>134765</v>
      </c>
      <c r="G20988" s="285" t="s">
        <v>2229</v>
      </c>
      <c r="H20988" s="268" t="s">
        <v>2602</v>
      </c>
      <c r="I20988" s="268" t="s">
        <v>2182</v>
      </c>
      <c r="J20988" s="278">
        <v>-1173.3399999999999</v>
      </c>
      <c r="K20988" s="83" t="str">
        <f>IFERROR(IFERROR(VLOOKUP(I20988,'DE-PARA'!B:D,3,0),VLOOKUP(I20988,'DE-PARA'!C:D,2,0)),"NÃO ENCONTRADO")</f>
        <v>Materiais</v>
      </c>
      <c r="L20988" s="50" t="str">
        <f>VLOOKUP(K20988,'Base -Receita-Despesa'!$B:$AS,1,FALSE)</f>
        <v>Materiais</v>
      </c>
    </row>
    <row r="20989" spans="1:12" x14ac:dyDescent="0.3">
      <c r="A20989" s="82" t="str">
        <f t="shared" si="656"/>
        <v>2021</v>
      </c>
      <c r="B20989" s="263" t="s">
        <v>2228</v>
      </c>
      <c r="C20989" s="268" t="s">
        <v>138</v>
      </c>
      <c r="D20989" s="74" t="str">
        <f t="shared" si="655"/>
        <v>jan/2021</v>
      </c>
      <c r="E20989" s="334">
        <v>44203</v>
      </c>
      <c r="F20989" s="285" t="s">
        <v>1261</v>
      </c>
      <c r="G20989" s="285" t="s">
        <v>2229</v>
      </c>
      <c r="H20989" s="268" t="s">
        <v>879</v>
      </c>
      <c r="I20989" s="268" t="s">
        <v>135</v>
      </c>
      <c r="J20989" s="273">
        <v>-10.45</v>
      </c>
      <c r="K20989" s="83" t="str">
        <f>IFERROR(IFERROR(VLOOKUP(I20989,'DE-PARA'!B:D,3,0),VLOOKUP(I20989,'DE-PARA'!C:D,2,0)),"NÃO ENCONTRADO")</f>
        <v>Outras Saídas</v>
      </c>
      <c r="L20989" s="50" t="str">
        <f>VLOOKUP(K20989,'Base -Receita-Despesa'!$B:$AS,1,FALSE)</f>
        <v>Outras Saídas</v>
      </c>
    </row>
    <row r="20990" spans="1:12" x14ac:dyDescent="0.3">
      <c r="A20990" s="82" t="str">
        <f t="shared" si="656"/>
        <v>2021</v>
      </c>
      <c r="B20990" s="263" t="s">
        <v>2228</v>
      </c>
      <c r="C20990" s="268" t="s">
        <v>138</v>
      </c>
      <c r="D20990" s="74" t="str">
        <f t="shared" si="655"/>
        <v>jan/2021</v>
      </c>
      <c r="E20990" s="334">
        <v>44203</v>
      </c>
      <c r="F20990" s="285" t="s">
        <v>1261</v>
      </c>
      <c r="G20990" s="285" t="s">
        <v>2229</v>
      </c>
      <c r="H20990" s="268" t="s">
        <v>879</v>
      </c>
      <c r="I20990" s="268" t="s">
        <v>135</v>
      </c>
      <c r="J20990" s="273">
        <v>-10.45</v>
      </c>
      <c r="K20990" s="83" t="str">
        <f>IFERROR(IFERROR(VLOOKUP(I20990,'DE-PARA'!B:D,3,0),VLOOKUP(I20990,'DE-PARA'!C:D,2,0)),"NÃO ENCONTRADO")</f>
        <v>Outras Saídas</v>
      </c>
      <c r="L20990" s="50" t="str">
        <f>VLOOKUP(K20990,'Base -Receita-Despesa'!$B:$AS,1,FALSE)</f>
        <v>Outras Saídas</v>
      </c>
    </row>
    <row r="20991" spans="1:12" x14ac:dyDescent="0.3">
      <c r="A20991" s="82" t="str">
        <f t="shared" si="656"/>
        <v>2021</v>
      </c>
      <c r="B20991" s="263" t="s">
        <v>2228</v>
      </c>
      <c r="C20991" s="268" t="s">
        <v>138</v>
      </c>
      <c r="D20991" s="74" t="str">
        <f t="shared" si="655"/>
        <v>jan/2021</v>
      </c>
      <c r="E20991" s="334">
        <v>44203</v>
      </c>
      <c r="F20991" s="285" t="s">
        <v>1261</v>
      </c>
      <c r="G20991" s="285" t="s">
        <v>2229</v>
      </c>
      <c r="H20991" s="268" t="s">
        <v>879</v>
      </c>
      <c r="I20991" s="268" t="s">
        <v>135</v>
      </c>
      <c r="J20991" s="273">
        <v>-10.45</v>
      </c>
      <c r="K20991" s="83" t="str">
        <f>IFERROR(IFERROR(VLOOKUP(I20991,'DE-PARA'!B:D,3,0),VLOOKUP(I20991,'DE-PARA'!C:D,2,0)),"NÃO ENCONTRADO")</f>
        <v>Outras Saídas</v>
      </c>
      <c r="L20991" s="50" t="str">
        <f>VLOOKUP(K20991,'Base -Receita-Despesa'!$B:$AS,1,FALSE)</f>
        <v>Outras Saídas</v>
      </c>
    </row>
    <row r="20992" spans="1:12" x14ac:dyDescent="0.3">
      <c r="A20992" s="82" t="str">
        <f t="shared" si="656"/>
        <v>2021</v>
      </c>
      <c r="B20992" s="263" t="s">
        <v>2228</v>
      </c>
      <c r="C20992" s="268" t="s">
        <v>138</v>
      </c>
      <c r="D20992" s="74" t="str">
        <f t="shared" si="655"/>
        <v>jan/2021</v>
      </c>
      <c r="E20992" s="334">
        <v>44203</v>
      </c>
      <c r="F20992" s="285" t="s">
        <v>1261</v>
      </c>
      <c r="G20992" s="285" t="s">
        <v>2229</v>
      </c>
      <c r="H20992" s="268" t="s">
        <v>879</v>
      </c>
      <c r="I20992" s="268" t="s">
        <v>135</v>
      </c>
      <c r="J20992" s="273">
        <v>-10.45</v>
      </c>
      <c r="K20992" s="83" t="str">
        <f>IFERROR(IFERROR(VLOOKUP(I20992,'DE-PARA'!B:D,3,0),VLOOKUP(I20992,'DE-PARA'!C:D,2,0)),"NÃO ENCONTRADO")</f>
        <v>Outras Saídas</v>
      </c>
      <c r="L20992" s="50" t="str">
        <f>VLOOKUP(K20992,'Base -Receita-Despesa'!$B:$AS,1,FALSE)</f>
        <v>Outras Saídas</v>
      </c>
    </row>
    <row r="20993" spans="1:12" x14ac:dyDescent="0.3">
      <c r="A20993" s="82" t="str">
        <f t="shared" si="656"/>
        <v>2021</v>
      </c>
      <c r="B20993" s="263" t="s">
        <v>2228</v>
      </c>
      <c r="C20993" s="268" t="s">
        <v>138</v>
      </c>
      <c r="D20993" s="74" t="str">
        <f t="shared" si="655"/>
        <v>jan/2021</v>
      </c>
      <c r="E20993" s="334">
        <v>44203</v>
      </c>
      <c r="F20993" s="285" t="s">
        <v>1261</v>
      </c>
      <c r="G20993" s="285" t="s">
        <v>2229</v>
      </c>
      <c r="H20993" s="268" t="s">
        <v>879</v>
      </c>
      <c r="I20993" s="268" t="s">
        <v>135</v>
      </c>
      <c r="J20993" s="273">
        <v>-10.45</v>
      </c>
      <c r="K20993" s="83" t="str">
        <f>IFERROR(IFERROR(VLOOKUP(I20993,'DE-PARA'!B:D,3,0),VLOOKUP(I20993,'DE-PARA'!C:D,2,0)),"NÃO ENCONTRADO")</f>
        <v>Outras Saídas</v>
      </c>
      <c r="L20993" s="50" t="str">
        <f>VLOOKUP(K20993,'Base -Receita-Despesa'!$B:$AS,1,FALSE)</f>
        <v>Outras Saídas</v>
      </c>
    </row>
    <row r="20994" spans="1:12" x14ac:dyDescent="0.3">
      <c r="A20994" s="82" t="str">
        <f t="shared" si="656"/>
        <v>2021</v>
      </c>
      <c r="B20994" s="263" t="s">
        <v>2228</v>
      </c>
      <c r="C20994" s="268" t="s">
        <v>138</v>
      </c>
      <c r="D20994" s="74" t="str">
        <f t="shared" si="655"/>
        <v>jan/2021</v>
      </c>
      <c r="E20994" s="334">
        <v>44203</v>
      </c>
      <c r="F20994" s="285" t="s">
        <v>1261</v>
      </c>
      <c r="G20994" s="285" t="s">
        <v>2229</v>
      </c>
      <c r="H20994" s="268" t="s">
        <v>879</v>
      </c>
      <c r="I20994" s="268" t="s">
        <v>135</v>
      </c>
      <c r="J20994" s="273">
        <v>-10.45</v>
      </c>
      <c r="K20994" s="83" t="str">
        <f>IFERROR(IFERROR(VLOOKUP(I20994,'DE-PARA'!B:D,3,0),VLOOKUP(I20994,'DE-PARA'!C:D,2,0)),"NÃO ENCONTRADO")</f>
        <v>Outras Saídas</v>
      </c>
      <c r="L20994" s="50" t="str">
        <f>VLOOKUP(K20994,'Base -Receita-Despesa'!$B:$AS,1,FALSE)</f>
        <v>Outras Saídas</v>
      </c>
    </row>
    <row r="20995" spans="1:12" x14ac:dyDescent="0.3">
      <c r="A20995" s="82" t="str">
        <f t="shared" si="656"/>
        <v>2021</v>
      </c>
      <c r="B20995" s="263" t="s">
        <v>2228</v>
      </c>
      <c r="C20995" s="268" t="s">
        <v>138</v>
      </c>
      <c r="D20995" s="74" t="str">
        <f t="shared" si="655"/>
        <v>jan/2021</v>
      </c>
      <c r="E20995" s="334">
        <v>44203</v>
      </c>
      <c r="F20995" s="285" t="s">
        <v>1261</v>
      </c>
      <c r="G20995" s="285" t="s">
        <v>2229</v>
      </c>
      <c r="H20995" s="268" t="s">
        <v>879</v>
      </c>
      <c r="I20995" s="268" t="s">
        <v>135</v>
      </c>
      <c r="J20995" s="273">
        <v>-10.45</v>
      </c>
      <c r="K20995" s="83" t="str">
        <f>IFERROR(IFERROR(VLOOKUP(I20995,'DE-PARA'!B:D,3,0),VLOOKUP(I20995,'DE-PARA'!C:D,2,0)),"NÃO ENCONTRADO")</f>
        <v>Outras Saídas</v>
      </c>
      <c r="L20995" s="50" t="str">
        <f>VLOOKUP(K20995,'Base -Receita-Despesa'!$B:$AS,1,FALSE)</f>
        <v>Outras Saídas</v>
      </c>
    </row>
    <row r="20996" spans="1:12" x14ac:dyDescent="0.3">
      <c r="A20996" s="82" t="str">
        <f t="shared" si="656"/>
        <v>2021</v>
      </c>
      <c r="B20996" s="263" t="s">
        <v>2228</v>
      </c>
      <c r="C20996" s="268" t="s">
        <v>138</v>
      </c>
      <c r="D20996" s="74" t="str">
        <f t="shared" ref="D20996:D21059" si="657">TEXT(E20996,"mmm/aaaa")</f>
        <v>jan/2021</v>
      </c>
      <c r="E20996" s="334">
        <v>44203</v>
      </c>
      <c r="F20996" s="285" t="s">
        <v>1261</v>
      </c>
      <c r="G20996" s="285" t="s">
        <v>2229</v>
      </c>
      <c r="H20996" s="268" t="s">
        <v>879</v>
      </c>
      <c r="I20996" s="268" t="s">
        <v>135</v>
      </c>
      <c r="J20996" s="273">
        <v>-10.45</v>
      </c>
      <c r="K20996" s="83" t="str">
        <f>IFERROR(IFERROR(VLOOKUP(I20996,'DE-PARA'!B:D,3,0),VLOOKUP(I20996,'DE-PARA'!C:D,2,0)),"NÃO ENCONTRADO")</f>
        <v>Outras Saídas</v>
      </c>
      <c r="L20996" s="50" t="str">
        <f>VLOOKUP(K20996,'Base -Receita-Despesa'!$B:$AS,1,FALSE)</f>
        <v>Outras Saídas</v>
      </c>
    </row>
    <row r="20997" spans="1:12" x14ac:dyDescent="0.3">
      <c r="A20997" s="82" t="str">
        <f t="shared" si="656"/>
        <v>2021</v>
      </c>
      <c r="B20997" s="263" t="s">
        <v>2228</v>
      </c>
      <c r="C20997" s="268" t="s">
        <v>138</v>
      </c>
      <c r="D20997" s="74" t="str">
        <f t="shared" si="657"/>
        <v>jan/2021</v>
      </c>
      <c r="E20997" s="334">
        <v>44203</v>
      </c>
      <c r="F20997" s="285" t="s">
        <v>1261</v>
      </c>
      <c r="G20997" s="285" t="s">
        <v>2229</v>
      </c>
      <c r="H20997" s="268" t="s">
        <v>879</v>
      </c>
      <c r="I20997" s="268" t="s">
        <v>135</v>
      </c>
      <c r="J20997" s="273">
        <v>-10.45</v>
      </c>
      <c r="K20997" s="83" t="str">
        <f>IFERROR(IFERROR(VLOOKUP(I20997,'DE-PARA'!B:D,3,0),VLOOKUP(I20997,'DE-PARA'!C:D,2,0)),"NÃO ENCONTRADO")</f>
        <v>Outras Saídas</v>
      </c>
      <c r="L20997" s="50" t="str">
        <f>VLOOKUP(K20997,'Base -Receita-Despesa'!$B:$AS,1,FALSE)</f>
        <v>Outras Saídas</v>
      </c>
    </row>
    <row r="20998" spans="1:12" x14ac:dyDescent="0.3">
      <c r="A20998" s="82" t="str">
        <f t="shared" si="656"/>
        <v>2021</v>
      </c>
      <c r="B20998" s="263" t="s">
        <v>2228</v>
      </c>
      <c r="C20998" s="268" t="s">
        <v>138</v>
      </c>
      <c r="D20998" s="74" t="str">
        <f t="shared" si="657"/>
        <v>jan/2021</v>
      </c>
      <c r="E20998" s="334">
        <v>44203</v>
      </c>
      <c r="F20998" s="285" t="s">
        <v>1261</v>
      </c>
      <c r="G20998" s="285" t="s">
        <v>2229</v>
      </c>
      <c r="H20998" s="268" t="s">
        <v>879</v>
      </c>
      <c r="I20998" s="268" t="s">
        <v>135</v>
      </c>
      <c r="J20998" s="273">
        <v>-10.45</v>
      </c>
      <c r="K20998" s="83" t="str">
        <f>IFERROR(IFERROR(VLOOKUP(I20998,'DE-PARA'!B:D,3,0),VLOOKUP(I20998,'DE-PARA'!C:D,2,0)),"NÃO ENCONTRADO")</f>
        <v>Outras Saídas</v>
      </c>
      <c r="L20998" s="50" t="str">
        <f>VLOOKUP(K20998,'Base -Receita-Despesa'!$B:$AS,1,FALSE)</f>
        <v>Outras Saídas</v>
      </c>
    </row>
    <row r="20999" spans="1:12" x14ac:dyDescent="0.3">
      <c r="A20999" s="82" t="str">
        <f t="shared" si="656"/>
        <v>2021</v>
      </c>
      <c r="B20999" s="263" t="s">
        <v>2228</v>
      </c>
      <c r="C20999" s="268" t="s">
        <v>138</v>
      </c>
      <c r="D20999" s="74" t="str">
        <f t="shared" si="657"/>
        <v>jan/2021</v>
      </c>
      <c r="E20999" s="334">
        <v>44203</v>
      </c>
      <c r="F20999" s="285" t="s">
        <v>1261</v>
      </c>
      <c r="G20999" s="285" t="s">
        <v>2229</v>
      </c>
      <c r="H20999" s="268" t="s">
        <v>879</v>
      </c>
      <c r="I20999" s="268" t="s">
        <v>135</v>
      </c>
      <c r="J20999" s="273">
        <v>-10.45</v>
      </c>
      <c r="K20999" s="83" t="str">
        <f>IFERROR(IFERROR(VLOOKUP(I20999,'DE-PARA'!B:D,3,0),VLOOKUP(I20999,'DE-PARA'!C:D,2,0)),"NÃO ENCONTRADO")</f>
        <v>Outras Saídas</v>
      </c>
      <c r="L20999" s="50" t="str">
        <f>VLOOKUP(K20999,'Base -Receita-Despesa'!$B:$AS,1,FALSE)</f>
        <v>Outras Saídas</v>
      </c>
    </row>
    <row r="21000" spans="1:12" x14ac:dyDescent="0.3">
      <c r="A21000" s="82" t="str">
        <f t="shared" si="656"/>
        <v>2021</v>
      </c>
      <c r="B21000" s="263" t="s">
        <v>2228</v>
      </c>
      <c r="C21000" s="268" t="s">
        <v>138</v>
      </c>
      <c r="D21000" s="74" t="str">
        <f t="shared" si="657"/>
        <v>jan/2021</v>
      </c>
      <c r="E21000" s="334">
        <v>44203</v>
      </c>
      <c r="F21000" s="285" t="s">
        <v>1261</v>
      </c>
      <c r="G21000" s="285" t="s">
        <v>2229</v>
      </c>
      <c r="H21000" s="268" t="s">
        <v>879</v>
      </c>
      <c r="I21000" s="268" t="s">
        <v>135</v>
      </c>
      <c r="J21000" s="273">
        <v>-10.45</v>
      </c>
      <c r="K21000" s="83" t="str">
        <f>IFERROR(IFERROR(VLOOKUP(I21000,'DE-PARA'!B:D,3,0),VLOOKUP(I21000,'DE-PARA'!C:D,2,0)),"NÃO ENCONTRADO")</f>
        <v>Outras Saídas</v>
      </c>
      <c r="L21000" s="50" t="str">
        <f>VLOOKUP(K21000,'Base -Receita-Despesa'!$B:$AS,1,FALSE)</f>
        <v>Outras Saídas</v>
      </c>
    </row>
    <row r="21001" spans="1:12" x14ac:dyDescent="0.3">
      <c r="A21001" s="82" t="str">
        <f t="shared" si="656"/>
        <v>2021</v>
      </c>
      <c r="B21001" s="263" t="s">
        <v>2228</v>
      </c>
      <c r="C21001" s="268" t="s">
        <v>138</v>
      </c>
      <c r="D21001" s="74" t="str">
        <f t="shared" si="657"/>
        <v>jan/2021</v>
      </c>
      <c r="E21001" s="334">
        <v>44203</v>
      </c>
      <c r="F21001" s="285" t="s">
        <v>1261</v>
      </c>
      <c r="G21001" s="285" t="s">
        <v>2229</v>
      </c>
      <c r="H21001" s="268" t="s">
        <v>879</v>
      </c>
      <c r="I21001" s="268" t="s">
        <v>135</v>
      </c>
      <c r="J21001" s="273">
        <v>-10.45</v>
      </c>
      <c r="K21001" s="83" t="str">
        <f>IFERROR(IFERROR(VLOOKUP(I21001,'DE-PARA'!B:D,3,0),VLOOKUP(I21001,'DE-PARA'!C:D,2,0)),"NÃO ENCONTRADO")</f>
        <v>Outras Saídas</v>
      </c>
      <c r="L21001" s="50" t="str">
        <f>VLOOKUP(K21001,'Base -Receita-Despesa'!$B:$AS,1,FALSE)</f>
        <v>Outras Saídas</v>
      </c>
    </row>
    <row r="21002" spans="1:12" x14ac:dyDescent="0.3">
      <c r="A21002" s="82" t="str">
        <f t="shared" si="656"/>
        <v>2021</v>
      </c>
      <c r="B21002" s="263" t="s">
        <v>2228</v>
      </c>
      <c r="C21002" s="268" t="s">
        <v>138</v>
      </c>
      <c r="D21002" s="74" t="str">
        <f t="shared" si="657"/>
        <v>jan/2021</v>
      </c>
      <c r="E21002" s="334">
        <v>44203</v>
      </c>
      <c r="F21002" s="285" t="s">
        <v>1261</v>
      </c>
      <c r="G21002" s="285" t="s">
        <v>2229</v>
      </c>
      <c r="H21002" s="268" t="s">
        <v>879</v>
      </c>
      <c r="I21002" s="268" t="s">
        <v>135</v>
      </c>
      <c r="J21002" s="273">
        <v>-10.45</v>
      </c>
      <c r="K21002" s="83" t="str">
        <f>IFERROR(IFERROR(VLOOKUP(I21002,'DE-PARA'!B:D,3,0),VLOOKUP(I21002,'DE-PARA'!C:D,2,0)),"NÃO ENCONTRADO")</f>
        <v>Outras Saídas</v>
      </c>
      <c r="L21002" s="50" t="str">
        <f>VLOOKUP(K21002,'Base -Receita-Despesa'!$B:$AS,1,FALSE)</f>
        <v>Outras Saídas</v>
      </c>
    </row>
    <row r="21003" spans="1:12" x14ac:dyDescent="0.3">
      <c r="A21003" s="82" t="str">
        <f t="shared" si="656"/>
        <v>2021</v>
      </c>
      <c r="B21003" s="263" t="s">
        <v>2228</v>
      </c>
      <c r="C21003" s="268" t="s">
        <v>138</v>
      </c>
      <c r="D21003" s="74" t="str">
        <f t="shared" si="657"/>
        <v>jan/2021</v>
      </c>
      <c r="E21003" s="334">
        <v>44203</v>
      </c>
      <c r="F21003" s="285" t="s">
        <v>1261</v>
      </c>
      <c r="G21003" s="285" t="s">
        <v>2229</v>
      </c>
      <c r="H21003" s="268" t="s">
        <v>879</v>
      </c>
      <c r="I21003" s="268" t="s">
        <v>135</v>
      </c>
      <c r="J21003" s="273">
        <v>-10.45</v>
      </c>
      <c r="K21003" s="83" t="str">
        <f>IFERROR(IFERROR(VLOOKUP(I21003,'DE-PARA'!B:D,3,0),VLOOKUP(I21003,'DE-PARA'!C:D,2,0)),"NÃO ENCONTRADO")</f>
        <v>Outras Saídas</v>
      </c>
      <c r="L21003" s="50" t="str">
        <f>VLOOKUP(K21003,'Base -Receita-Despesa'!$B:$AS,1,FALSE)</f>
        <v>Outras Saídas</v>
      </c>
    </row>
    <row r="21004" spans="1:12" x14ac:dyDescent="0.3">
      <c r="A21004" s="82" t="str">
        <f t="shared" si="656"/>
        <v>2021</v>
      </c>
      <c r="B21004" s="263" t="s">
        <v>2228</v>
      </c>
      <c r="C21004" s="268" t="s">
        <v>138</v>
      </c>
      <c r="D21004" s="74" t="str">
        <f t="shared" si="657"/>
        <v>jan/2021</v>
      </c>
      <c r="E21004" s="334">
        <v>44203</v>
      </c>
      <c r="F21004" s="285" t="s">
        <v>1261</v>
      </c>
      <c r="G21004" s="285" t="s">
        <v>2229</v>
      </c>
      <c r="H21004" s="268" t="s">
        <v>879</v>
      </c>
      <c r="I21004" s="268" t="s">
        <v>135</v>
      </c>
      <c r="J21004" s="273">
        <v>-10.45</v>
      </c>
      <c r="K21004" s="83" t="str">
        <f>IFERROR(IFERROR(VLOOKUP(I21004,'DE-PARA'!B:D,3,0),VLOOKUP(I21004,'DE-PARA'!C:D,2,0)),"NÃO ENCONTRADO")</f>
        <v>Outras Saídas</v>
      </c>
      <c r="L21004" s="50" t="str">
        <f>VLOOKUP(K21004,'Base -Receita-Despesa'!$B:$AS,1,FALSE)</f>
        <v>Outras Saídas</v>
      </c>
    </row>
    <row r="21005" spans="1:12" x14ac:dyDescent="0.3">
      <c r="A21005" s="82" t="str">
        <f t="shared" si="656"/>
        <v>2021</v>
      </c>
      <c r="B21005" s="263" t="s">
        <v>2228</v>
      </c>
      <c r="C21005" s="268" t="s">
        <v>138</v>
      </c>
      <c r="D21005" s="74" t="str">
        <f t="shared" si="657"/>
        <v>jan/2021</v>
      </c>
      <c r="E21005" s="334">
        <v>44203</v>
      </c>
      <c r="F21005" s="285" t="s">
        <v>1261</v>
      </c>
      <c r="G21005" s="285" t="s">
        <v>2229</v>
      </c>
      <c r="H21005" s="268" t="s">
        <v>879</v>
      </c>
      <c r="I21005" s="268" t="s">
        <v>135</v>
      </c>
      <c r="J21005" s="273">
        <v>-10.45</v>
      </c>
      <c r="K21005" s="83" t="str">
        <f>IFERROR(IFERROR(VLOOKUP(I21005,'DE-PARA'!B:D,3,0),VLOOKUP(I21005,'DE-PARA'!C:D,2,0)),"NÃO ENCONTRADO")</f>
        <v>Outras Saídas</v>
      </c>
      <c r="L21005" s="50" t="str">
        <f>VLOOKUP(K21005,'Base -Receita-Despesa'!$B:$AS,1,FALSE)</f>
        <v>Outras Saídas</v>
      </c>
    </row>
    <row r="21006" spans="1:12" x14ac:dyDescent="0.3">
      <c r="A21006" s="82" t="str">
        <f t="shared" si="656"/>
        <v>2021</v>
      </c>
      <c r="B21006" s="263" t="s">
        <v>2228</v>
      </c>
      <c r="C21006" s="268" t="s">
        <v>138</v>
      </c>
      <c r="D21006" s="74" t="str">
        <f t="shared" si="657"/>
        <v>jan/2021</v>
      </c>
      <c r="E21006" s="334">
        <v>44203</v>
      </c>
      <c r="F21006" s="285" t="s">
        <v>1261</v>
      </c>
      <c r="G21006" s="285" t="s">
        <v>2229</v>
      </c>
      <c r="H21006" s="268" t="s">
        <v>879</v>
      </c>
      <c r="I21006" s="268" t="s">
        <v>135</v>
      </c>
      <c r="J21006" s="273">
        <v>-10.45</v>
      </c>
      <c r="K21006" s="83" t="str">
        <f>IFERROR(IFERROR(VLOOKUP(I21006,'DE-PARA'!B:D,3,0),VLOOKUP(I21006,'DE-PARA'!C:D,2,0)),"NÃO ENCONTRADO")</f>
        <v>Outras Saídas</v>
      </c>
      <c r="L21006" s="50" t="str">
        <f>VLOOKUP(K21006,'Base -Receita-Despesa'!$B:$AS,1,FALSE)</f>
        <v>Outras Saídas</v>
      </c>
    </row>
    <row r="21007" spans="1:12" x14ac:dyDescent="0.3">
      <c r="A21007" s="82" t="str">
        <f t="shared" si="656"/>
        <v>2021</v>
      </c>
      <c r="B21007" s="263" t="s">
        <v>2228</v>
      </c>
      <c r="C21007" s="268" t="s">
        <v>138</v>
      </c>
      <c r="D21007" s="74" t="str">
        <f t="shared" si="657"/>
        <v>jan/2021</v>
      </c>
      <c r="E21007" s="334">
        <v>44203</v>
      </c>
      <c r="F21007" s="285" t="s">
        <v>1261</v>
      </c>
      <c r="G21007" s="285" t="s">
        <v>2229</v>
      </c>
      <c r="H21007" s="268" t="s">
        <v>879</v>
      </c>
      <c r="I21007" s="268" t="s">
        <v>135</v>
      </c>
      <c r="J21007" s="273">
        <v>-10.45</v>
      </c>
      <c r="K21007" s="83" t="str">
        <f>IFERROR(IFERROR(VLOOKUP(I21007,'DE-PARA'!B:D,3,0),VLOOKUP(I21007,'DE-PARA'!C:D,2,0)),"NÃO ENCONTRADO")</f>
        <v>Outras Saídas</v>
      </c>
      <c r="L21007" s="50" t="str">
        <f>VLOOKUP(K21007,'Base -Receita-Despesa'!$B:$AS,1,FALSE)</f>
        <v>Outras Saídas</v>
      </c>
    </row>
    <row r="21008" spans="1:12" x14ac:dyDescent="0.3">
      <c r="A21008" s="82" t="str">
        <f t="shared" si="656"/>
        <v>2021</v>
      </c>
      <c r="B21008" s="263" t="s">
        <v>2228</v>
      </c>
      <c r="C21008" s="268" t="s">
        <v>138</v>
      </c>
      <c r="D21008" s="74" t="str">
        <f t="shared" si="657"/>
        <v>jan/2021</v>
      </c>
      <c r="E21008" s="334">
        <v>44203</v>
      </c>
      <c r="F21008" s="285" t="s">
        <v>1261</v>
      </c>
      <c r="G21008" s="285" t="s">
        <v>2229</v>
      </c>
      <c r="H21008" s="268" t="s">
        <v>879</v>
      </c>
      <c r="I21008" s="268" t="s">
        <v>135</v>
      </c>
      <c r="J21008" s="273">
        <v>-10.45</v>
      </c>
      <c r="K21008" s="83" t="str">
        <f>IFERROR(IFERROR(VLOOKUP(I21008,'DE-PARA'!B:D,3,0),VLOOKUP(I21008,'DE-PARA'!C:D,2,0)),"NÃO ENCONTRADO")</f>
        <v>Outras Saídas</v>
      </c>
      <c r="L21008" s="50" t="str">
        <f>VLOOKUP(K21008,'Base -Receita-Despesa'!$B:$AS,1,FALSE)</f>
        <v>Outras Saídas</v>
      </c>
    </row>
    <row r="21009" spans="1:12" x14ac:dyDescent="0.3">
      <c r="A21009" s="82" t="str">
        <f t="shared" si="656"/>
        <v>2021</v>
      </c>
      <c r="B21009" s="263" t="s">
        <v>2228</v>
      </c>
      <c r="C21009" s="268" t="s">
        <v>138</v>
      </c>
      <c r="D21009" s="74" t="str">
        <f t="shared" si="657"/>
        <v>jan/2021</v>
      </c>
      <c r="E21009" s="334">
        <v>44203</v>
      </c>
      <c r="F21009" s="285">
        <v>582</v>
      </c>
      <c r="G21009" s="285" t="s">
        <v>2229</v>
      </c>
      <c r="H21009" s="268" t="s">
        <v>1026</v>
      </c>
      <c r="I21009" s="268" t="s">
        <v>120</v>
      </c>
      <c r="J21009" s="278">
        <v>8160</v>
      </c>
      <c r="K21009" s="83" t="str">
        <f>IFERROR(IFERROR(VLOOKUP(I21009,'DE-PARA'!B:D,3,0),VLOOKUP(I21009,'DE-PARA'!C:D,2,0)),"NÃO ENCONTRADO")</f>
        <v>Serviços</v>
      </c>
      <c r="L21009" s="50" t="str">
        <f>VLOOKUP(K21009,'Base -Receita-Despesa'!$B:$AS,1,FALSE)</f>
        <v>Serviços</v>
      </c>
    </row>
    <row r="21010" spans="1:12" x14ac:dyDescent="0.3">
      <c r="A21010" s="82" t="str">
        <f t="shared" si="656"/>
        <v>2021</v>
      </c>
      <c r="B21010" s="263" t="s">
        <v>2228</v>
      </c>
      <c r="C21010" s="268" t="s">
        <v>138</v>
      </c>
      <c r="D21010" s="74" t="str">
        <f t="shared" si="657"/>
        <v>jan/2021</v>
      </c>
      <c r="E21010" s="334">
        <v>44203</v>
      </c>
      <c r="F21010" s="285">
        <v>580</v>
      </c>
      <c r="G21010" s="285" t="s">
        <v>2229</v>
      </c>
      <c r="H21010" s="268" t="s">
        <v>1026</v>
      </c>
      <c r="I21010" s="268" t="s">
        <v>120</v>
      </c>
      <c r="J21010" s="278">
        <v>3400</v>
      </c>
      <c r="K21010" s="83" t="str">
        <f>IFERROR(IFERROR(VLOOKUP(I21010,'DE-PARA'!B:D,3,0),VLOOKUP(I21010,'DE-PARA'!C:D,2,0)),"NÃO ENCONTRADO")</f>
        <v>Serviços</v>
      </c>
      <c r="L21010" s="50" t="str">
        <f>VLOOKUP(K21010,'Base -Receita-Despesa'!$B:$AS,1,FALSE)</f>
        <v>Serviços</v>
      </c>
    </row>
    <row r="21011" spans="1:12" x14ac:dyDescent="0.3">
      <c r="A21011" s="82" t="str">
        <f t="shared" si="656"/>
        <v>2021</v>
      </c>
      <c r="B21011" s="263" t="s">
        <v>2228</v>
      </c>
      <c r="C21011" s="268" t="s">
        <v>138</v>
      </c>
      <c r="D21011" s="74" t="str">
        <f t="shared" si="657"/>
        <v>jan/2021</v>
      </c>
      <c r="E21011" s="334">
        <v>44203</v>
      </c>
      <c r="F21011" s="285">
        <v>581</v>
      </c>
      <c r="G21011" s="285" t="s">
        <v>2229</v>
      </c>
      <c r="H21011" s="268" t="s">
        <v>1026</v>
      </c>
      <c r="I21011" s="268" t="s">
        <v>120</v>
      </c>
      <c r="J21011" s="278">
        <v>6970</v>
      </c>
      <c r="K21011" s="83" t="str">
        <f>IFERROR(IFERROR(VLOOKUP(I21011,'DE-PARA'!B:D,3,0),VLOOKUP(I21011,'DE-PARA'!C:D,2,0)),"NÃO ENCONTRADO")</f>
        <v>Serviços</v>
      </c>
      <c r="L21011" s="50" t="str">
        <f>VLOOKUP(K21011,'Base -Receita-Despesa'!$B:$AS,1,FALSE)</f>
        <v>Serviços</v>
      </c>
    </row>
    <row r="21012" spans="1:12" x14ac:dyDescent="0.3">
      <c r="A21012" s="82" t="str">
        <f t="shared" si="656"/>
        <v>2021</v>
      </c>
      <c r="B21012" s="263" t="s">
        <v>2228</v>
      </c>
      <c r="C21012" s="268" t="s">
        <v>138</v>
      </c>
      <c r="D21012" s="74" t="str">
        <f t="shared" si="657"/>
        <v>jan/2021</v>
      </c>
      <c r="E21012" s="334">
        <v>44203</v>
      </c>
      <c r="F21012" s="285">
        <v>582</v>
      </c>
      <c r="G21012" s="285" t="s">
        <v>2229</v>
      </c>
      <c r="H21012" s="268" t="s">
        <v>1026</v>
      </c>
      <c r="I21012" s="268" t="s">
        <v>120</v>
      </c>
      <c r="J21012" s="278">
        <v>-8160</v>
      </c>
      <c r="K21012" s="83" t="str">
        <f>IFERROR(IFERROR(VLOOKUP(I21012,'DE-PARA'!B:D,3,0),VLOOKUP(I21012,'DE-PARA'!C:D,2,0)),"NÃO ENCONTRADO")</f>
        <v>Serviços</v>
      </c>
      <c r="L21012" s="50" t="str">
        <f>VLOOKUP(K21012,'Base -Receita-Despesa'!$B:$AS,1,FALSE)</f>
        <v>Serviços</v>
      </c>
    </row>
    <row r="21013" spans="1:12" x14ac:dyDescent="0.3">
      <c r="A21013" s="82" t="str">
        <f t="shared" si="656"/>
        <v>2021</v>
      </c>
      <c r="B21013" s="263" t="s">
        <v>2228</v>
      </c>
      <c r="C21013" s="268" t="s">
        <v>138</v>
      </c>
      <c r="D21013" s="74" t="str">
        <f t="shared" si="657"/>
        <v>jan/2021</v>
      </c>
      <c r="E21013" s="334">
        <v>44203</v>
      </c>
      <c r="F21013" s="285">
        <v>580</v>
      </c>
      <c r="G21013" s="285" t="s">
        <v>2229</v>
      </c>
      <c r="H21013" s="268" t="s">
        <v>1026</v>
      </c>
      <c r="I21013" s="268" t="s">
        <v>120</v>
      </c>
      <c r="J21013" s="278">
        <v>-3400</v>
      </c>
      <c r="K21013" s="83" t="str">
        <f>IFERROR(IFERROR(VLOOKUP(I21013,'DE-PARA'!B:D,3,0),VLOOKUP(I21013,'DE-PARA'!C:D,2,0)),"NÃO ENCONTRADO")</f>
        <v>Serviços</v>
      </c>
      <c r="L21013" s="50" t="str">
        <f>VLOOKUP(K21013,'Base -Receita-Despesa'!$B:$AS,1,FALSE)</f>
        <v>Serviços</v>
      </c>
    </row>
    <row r="21014" spans="1:12" x14ac:dyDescent="0.3">
      <c r="A21014" s="82" t="str">
        <f t="shared" si="656"/>
        <v>2021</v>
      </c>
      <c r="B21014" s="263" t="s">
        <v>2228</v>
      </c>
      <c r="C21014" s="268" t="s">
        <v>138</v>
      </c>
      <c r="D21014" s="74" t="str">
        <f t="shared" si="657"/>
        <v>jan/2021</v>
      </c>
      <c r="E21014" s="334">
        <v>44203</v>
      </c>
      <c r="F21014" s="285">
        <v>581</v>
      </c>
      <c r="G21014" s="285" t="s">
        <v>2229</v>
      </c>
      <c r="H21014" s="268" t="s">
        <v>1026</v>
      </c>
      <c r="I21014" s="268" t="s">
        <v>120</v>
      </c>
      <c r="J21014" s="278">
        <v>-6970</v>
      </c>
      <c r="K21014" s="83" t="str">
        <f>IFERROR(IFERROR(VLOOKUP(I21014,'DE-PARA'!B:D,3,0),VLOOKUP(I21014,'DE-PARA'!C:D,2,0)),"NÃO ENCONTRADO")</f>
        <v>Serviços</v>
      </c>
      <c r="L21014" s="50" t="str">
        <f>VLOOKUP(K21014,'Base -Receita-Despesa'!$B:$AS,1,FALSE)</f>
        <v>Serviços</v>
      </c>
    </row>
    <row r="21015" spans="1:12" x14ac:dyDescent="0.3">
      <c r="A21015" s="82" t="str">
        <f t="shared" si="656"/>
        <v>2021</v>
      </c>
      <c r="B21015" s="263" t="s">
        <v>2228</v>
      </c>
      <c r="C21015" s="268" t="s">
        <v>138</v>
      </c>
      <c r="D21015" s="74" t="str">
        <f t="shared" si="657"/>
        <v>jan/2021</v>
      </c>
      <c r="E21015" s="334">
        <v>44203</v>
      </c>
      <c r="F21015" s="285" t="s">
        <v>6156</v>
      </c>
      <c r="G21015" s="285" t="s">
        <v>2229</v>
      </c>
      <c r="H21015" s="268" t="s">
        <v>6157</v>
      </c>
      <c r="I21015" s="268" t="s">
        <v>176</v>
      </c>
      <c r="J21015" s="278">
        <v>-1579.87</v>
      </c>
      <c r="K21015" s="83" t="str">
        <f>IFERROR(IFERROR(VLOOKUP(I21015,'DE-PARA'!B:D,3,0),VLOOKUP(I21015,'DE-PARA'!C:D,2,0)),"NÃO ENCONTRADO")</f>
        <v>Pessoal</v>
      </c>
      <c r="L21015" s="50" t="str">
        <f>VLOOKUP(K21015,'Base -Receita-Despesa'!$B:$AS,1,FALSE)</f>
        <v>Pessoal</v>
      </c>
    </row>
    <row r="21016" spans="1:12" x14ac:dyDescent="0.3">
      <c r="A21016" s="82" t="str">
        <f t="shared" si="656"/>
        <v>2021</v>
      </c>
      <c r="B21016" s="263" t="s">
        <v>2228</v>
      </c>
      <c r="C21016" s="268" t="s">
        <v>138</v>
      </c>
      <c r="D21016" s="74" t="str">
        <f t="shared" si="657"/>
        <v>jan/2021</v>
      </c>
      <c r="E21016" s="334">
        <v>44203</v>
      </c>
      <c r="F21016" s="285">
        <v>6680</v>
      </c>
      <c r="G21016" s="285" t="s">
        <v>2229</v>
      </c>
      <c r="H21016" s="268" t="s">
        <v>6000</v>
      </c>
      <c r="I21016" s="268" t="s">
        <v>2189</v>
      </c>
      <c r="J21016" s="273">
        <v>-108</v>
      </c>
      <c r="K21016" s="83" t="str">
        <f>IFERROR(IFERROR(VLOOKUP(I21016,'DE-PARA'!B:D,3,0),VLOOKUP(I21016,'DE-PARA'!C:D,2,0)),"NÃO ENCONTRADO")</f>
        <v>Materiais</v>
      </c>
      <c r="L21016" s="50" t="str">
        <f>VLOOKUP(K21016,'Base -Receita-Despesa'!$B:$AS,1,FALSE)</f>
        <v>Materiais</v>
      </c>
    </row>
    <row r="21017" spans="1:12" x14ac:dyDescent="0.3">
      <c r="A21017" s="82" t="str">
        <f t="shared" si="656"/>
        <v>2021</v>
      </c>
      <c r="B21017" s="263" t="s">
        <v>2228</v>
      </c>
      <c r="C21017" s="268" t="s">
        <v>138</v>
      </c>
      <c r="D21017" s="74" t="str">
        <f t="shared" si="657"/>
        <v>jan/2021</v>
      </c>
      <c r="E21017" s="334">
        <v>44203</v>
      </c>
      <c r="F21017" s="285" t="s">
        <v>6158</v>
      </c>
      <c r="G21017" s="285" t="s">
        <v>2229</v>
      </c>
      <c r="H21017" s="268" t="s">
        <v>5952</v>
      </c>
      <c r="I21017" s="268" t="s">
        <v>176</v>
      </c>
      <c r="J21017" s="278">
        <v>-7329.71</v>
      </c>
      <c r="K21017" s="83" t="str">
        <f>IFERROR(IFERROR(VLOOKUP(I21017,'DE-PARA'!B:D,3,0),VLOOKUP(I21017,'DE-PARA'!C:D,2,0)),"NÃO ENCONTRADO")</f>
        <v>Pessoal</v>
      </c>
      <c r="L21017" s="50" t="str">
        <f>VLOOKUP(K21017,'Base -Receita-Despesa'!$B:$AS,1,FALSE)</f>
        <v>Pessoal</v>
      </c>
    </row>
    <row r="21018" spans="1:12" x14ac:dyDescent="0.3">
      <c r="A21018" s="82" t="str">
        <f t="shared" si="656"/>
        <v>2021</v>
      </c>
      <c r="B21018" s="263" t="s">
        <v>2228</v>
      </c>
      <c r="C21018" s="268" t="s">
        <v>138</v>
      </c>
      <c r="D21018" s="74" t="str">
        <f t="shared" si="657"/>
        <v>jan/2021</v>
      </c>
      <c r="E21018" s="334">
        <v>44203</v>
      </c>
      <c r="F21018" s="285" t="s">
        <v>4377</v>
      </c>
      <c r="G21018" s="285" t="s">
        <v>2229</v>
      </c>
      <c r="H21018" s="268" t="s">
        <v>6159</v>
      </c>
      <c r="I21018" s="268" t="s">
        <v>128</v>
      </c>
      <c r="J21018" s="278">
        <v>-60732.67</v>
      </c>
      <c r="K21018" s="83" t="str">
        <f>IFERROR(IFERROR(VLOOKUP(I21018,'DE-PARA'!B:D,3,0),VLOOKUP(I21018,'DE-PARA'!C:D,2,0)),"NÃO ENCONTRADO")</f>
        <v>Encargos sobre Folha de Pagamento</v>
      </c>
      <c r="L21018" s="50" t="str">
        <f>VLOOKUP(K21018,'Base -Receita-Despesa'!$B:$AS,1,FALSE)</f>
        <v>Encargos sobre Folha de Pagamento</v>
      </c>
    </row>
    <row r="21019" spans="1:12" x14ac:dyDescent="0.3">
      <c r="A21019" s="82" t="str">
        <f t="shared" si="656"/>
        <v>2021</v>
      </c>
      <c r="B21019" s="263" t="s">
        <v>2228</v>
      </c>
      <c r="C21019" s="268" t="s">
        <v>138</v>
      </c>
      <c r="D21019" s="74" t="str">
        <f t="shared" si="657"/>
        <v>jan/2021</v>
      </c>
      <c r="E21019" s="334">
        <v>44203</v>
      </c>
      <c r="F21019" s="285">
        <v>1438</v>
      </c>
      <c r="G21019" s="285" t="s">
        <v>2229</v>
      </c>
      <c r="H21019" s="268" t="s">
        <v>5716</v>
      </c>
      <c r="I21019" s="268" t="s">
        <v>157</v>
      </c>
      <c r="J21019" s="278">
        <v>-7332.14</v>
      </c>
      <c r="K21019" s="83" t="str">
        <f>IFERROR(IFERROR(VLOOKUP(I21019,'DE-PARA'!B:D,3,0),VLOOKUP(I21019,'DE-PARA'!C:D,2,0)),"NÃO ENCONTRADO")</f>
        <v>Materiais</v>
      </c>
      <c r="L21019" s="50" t="str">
        <f>VLOOKUP(K21019,'Base -Receita-Despesa'!$B:$AS,1,FALSE)</f>
        <v>Materiais</v>
      </c>
    </row>
    <row r="21020" spans="1:12" x14ac:dyDescent="0.3">
      <c r="A21020" s="82" t="str">
        <f t="shared" si="656"/>
        <v>2021</v>
      </c>
      <c r="B21020" s="263" t="s">
        <v>2228</v>
      </c>
      <c r="C21020" s="268" t="s">
        <v>138</v>
      </c>
      <c r="D21020" s="74" t="str">
        <f t="shared" si="657"/>
        <v>jan/2021</v>
      </c>
      <c r="E21020" s="334">
        <v>44203</v>
      </c>
      <c r="F21020" s="285">
        <v>1436</v>
      </c>
      <c r="G21020" s="285" t="s">
        <v>2229</v>
      </c>
      <c r="H21020" s="268" t="s">
        <v>5716</v>
      </c>
      <c r="I21020" s="268" t="s">
        <v>157</v>
      </c>
      <c r="J21020" s="278">
        <v>-13273.98</v>
      </c>
      <c r="K21020" s="83" t="str">
        <f>IFERROR(IFERROR(VLOOKUP(I21020,'DE-PARA'!B:D,3,0),VLOOKUP(I21020,'DE-PARA'!C:D,2,0)),"NÃO ENCONTRADO")</f>
        <v>Materiais</v>
      </c>
      <c r="L21020" s="50" t="str">
        <f>VLOOKUP(K21020,'Base -Receita-Despesa'!$B:$AS,1,FALSE)</f>
        <v>Materiais</v>
      </c>
    </row>
    <row r="21021" spans="1:12" x14ac:dyDescent="0.3">
      <c r="A21021" s="82" t="str">
        <f t="shared" si="656"/>
        <v>2021</v>
      </c>
      <c r="B21021" s="263" t="s">
        <v>2228</v>
      </c>
      <c r="C21021" s="268" t="s">
        <v>138</v>
      </c>
      <c r="D21021" s="74" t="str">
        <f t="shared" si="657"/>
        <v>jan/2021</v>
      </c>
      <c r="E21021" s="334">
        <v>44203</v>
      </c>
      <c r="F21021" s="285">
        <v>1437</v>
      </c>
      <c r="G21021" s="285" t="s">
        <v>2229</v>
      </c>
      <c r="H21021" s="268" t="s">
        <v>5716</v>
      </c>
      <c r="I21021" s="268" t="s">
        <v>157</v>
      </c>
      <c r="J21021" s="273">
        <v>-164.4</v>
      </c>
      <c r="K21021" s="83" t="str">
        <f>IFERROR(IFERROR(VLOOKUP(I21021,'DE-PARA'!B:D,3,0),VLOOKUP(I21021,'DE-PARA'!C:D,2,0)),"NÃO ENCONTRADO")</f>
        <v>Materiais</v>
      </c>
      <c r="L21021" s="50" t="str">
        <f>VLOOKUP(K21021,'Base -Receita-Despesa'!$B:$AS,1,FALSE)</f>
        <v>Materiais</v>
      </c>
    </row>
    <row r="21022" spans="1:12" x14ac:dyDescent="0.3">
      <c r="A21022" s="82" t="str">
        <f t="shared" si="656"/>
        <v>2021</v>
      </c>
      <c r="B21022" s="263" t="s">
        <v>2228</v>
      </c>
      <c r="C21022" s="268" t="s">
        <v>138</v>
      </c>
      <c r="D21022" s="74" t="str">
        <f t="shared" si="657"/>
        <v>jan/2021</v>
      </c>
      <c r="E21022" s="334">
        <v>44203</v>
      </c>
      <c r="F21022" s="285">
        <v>1435</v>
      </c>
      <c r="G21022" s="285" t="s">
        <v>2229</v>
      </c>
      <c r="H21022" s="268" t="s">
        <v>5716</v>
      </c>
      <c r="I21022" s="268" t="s">
        <v>157</v>
      </c>
      <c r="J21022" s="278">
        <v>-3747</v>
      </c>
      <c r="K21022" s="83" t="str">
        <f>IFERROR(IFERROR(VLOOKUP(I21022,'DE-PARA'!B:D,3,0),VLOOKUP(I21022,'DE-PARA'!C:D,2,0)),"NÃO ENCONTRADO")</f>
        <v>Materiais</v>
      </c>
      <c r="L21022" s="50" t="str">
        <f>VLOOKUP(K21022,'Base -Receita-Despesa'!$B:$AS,1,FALSE)</f>
        <v>Materiais</v>
      </c>
    </row>
    <row r="21023" spans="1:12" x14ac:dyDescent="0.3">
      <c r="A21023" s="82" t="str">
        <f t="shared" si="656"/>
        <v>2021</v>
      </c>
      <c r="B21023" s="263" t="s">
        <v>2228</v>
      </c>
      <c r="C21023" s="268" t="s">
        <v>138</v>
      </c>
      <c r="D21023" s="74" t="str">
        <f t="shared" si="657"/>
        <v>jan/2021</v>
      </c>
      <c r="E21023" s="334">
        <v>44203</v>
      </c>
      <c r="F21023" s="285" t="s">
        <v>6160</v>
      </c>
      <c r="G21023" s="285" t="s">
        <v>2229</v>
      </c>
      <c r="H21023" s="268" t="s">
        <v>6037</v>
      </c>
      <c r="I21023" s="268" t="s">
        <v>176</v>
      </c>
      <c r="J21023" s="278">
        <v>-10109.709999999999</v>
      </c>
      <c r="K21023" s="83" t="str">
        <f>IFERROR(IFERROR(VLOOKUP(I21023,'DE-PARA'!B:D,3,0),VLOOKUP(I21023,'DE-PARA'!C:D,2,0)),"NÃO ENCONTRADO")</f>
        <v>Pessoal</v>
      </c>
      <c r="L21023" s="50" t="str">
        <f>VLOOKUP(K21023,'Base -Receita-Despesa'!$B:$AS,1,FALSE)</f>
        <v>Pessoal</v>
      </c>
    </row>
    <row r="21024" spans="1:12" x14ac:dyDescent="0.3">
      <c r="A21024" s="82" t="str">
        <f t="shared" si="656"/>
        <v>2021</v>
      </c>
      <c r="B21024" s="263" t="s">
        <v>2228</v>
      </c>
      <c r="C21024" s="268" t="s">
        <v>138</v>
      </c>
      <c r="D21024" s="74" t="str">
        <f t="shared" si="657"/>
        <v>jan/2021</v>
      </c>
      <c r="E21024" s="334">
        <v>44203</v>
      </c>
      <c r="F21024" s="285">
        <v>916858</v>
      </c>
      <c r="G21024" s="285" t="s">
        <v>2284</v>
      </c>
      <c r="H21024" s="268" t="s">
        <v>5696</v>
      </c>
      <c r="I21024" s="268" t="s">
        <v>2181</v>
      </c>
      <c r="J21024" s="273">
        <v>-899.65</v>
      </c>
      <c r="K21024" s="83" t="str">
        <f>IFERROR(IFERROR(VLOOKUP(I21024,'DE-PARA'!B:D,3,0),VLOOKUP(I21024,'DE-PARA'!C:D,2,0)),"NÃO ENCONTRADO")</f>
        <v>Materiais</v>
      </c>
      <c r="L21024" s="50" t="str">
        <f>VLOOKUP(K21024,'Base -Receita-Despesa'!$B:$AS,1,FALSE)</f>
        <v>Materiais</v>
      </c>
    </row>
    <row r="21025" spans="1:12" x14ac:dyDescent="0.3">
      <c r="A21025" s="82" t="str">
        <f t="shared" si="656"/>
        <v>2021</v>
      </c>
      <c r="B21025" s="263" t="s">
        <v>2228</v>
      </c>
      <c r="C21025" s="268" t="s">
        <v>138</v>
      </c>
      <c r="D21025" s="74" t="str">
        <f t="shared" si="657"/>
        <v>jan/2021</v>
      </c>
      <c r="E21025" s="334">
        <v>44203</v>
      </c>
      <c r="F21025" s="285">
        <v>916875</v>
      </c>
      <c r="G21025" s="285" t="s">
        <v>2284</v>
      </c>
      <c r="H21025" s="268" t="s">
        <v>5696</v>
      </c>
      <c r="I21025" s="268" t="s">
        <v>2182</v>
      </c>
      <c r="J21025" s="278">
        <v>-1651.02</v>
      </c>
      <c r="K21025" s="83" t="str">
        <f>IFERROR(IFERROR(VLOOKUP(I21025,'DE-PARA'!B:D,3,0),VLOOKUP(I21025,'DE-PARA'!C:D,2,0)),"NÃO ENCONTRADO")</f>
        <v>Materiais</v>
      </c>
      <c r="L21025" s="50" t="str">
        <f>VLOOKUP(K21025,'Base -Receita-Despesa'!$B:$AS,1,FALSE)</f>
        <v>Materiais</v>
      </c>
    </row>
    <row r="21026" spans="1:12" x14ac:dyDescent="0.3">
      <c r="A21026" s="82" t="str">
        <f t="shared" si="656"/>
        <v>2021</v>
      </c>
      <c r="B21026" s="263" t="s">
        <v>2228</v>
      </c>
      <c r="C21026" s="268" t="s">
        <v>138</v>
      </c>
      <c r="D21026" s="74" t="str">
        <f t="shared" si="657"/>
        <v>jan/2021</v>
      </c>
      <c r="E21026" s="334">
        <v>44203</v>
      </c>
      <c r="F21026" s="285">
        <v>176</v>
      </c>
      <c r="G21026" s="285" t="s">
        <v>2229</v>
      </c>
      <c r="H21026" s="268" t="s">
        <v>6085</v>
      </c>
      <c r="I21026" s="268" t="s">
        <v>2182</v>
      </c>
      <c r="J21026" s="273">
        <v>-525.5</v>
      </c>
      <c r="K21026" s="83" t="str">
        <f>IFERROR(IFERROR(VLOOKUP(I21026,'DE-PARA'!B:D,3,0),VLOOKUP(I21026,'DE-PARA'!C:D,2,0)),"NÃO ENCONTRADO")</f>
        <v>Materiais</v>
      </c>
      <c r="L21026" s="50" t="str">
        <f>VLOOKUP(K21026,'Base -Receita-Despesa'!$B:$AS,1,FALSE)</f>
        <v>Materiais</v>
      </c>
    </row>
    <row r="21027" spans="1:12" x14ac:dyDescent="0.3">
      <c r="A21027" s="82" t="str">
        <f t="shared" si="656"/>
        <v>2021</v>
      </c>
      <c r="B21027" s="263" t="s">
        <v>2228</v>
      </c>
      <c r="C21027" s="268" t="s">
        <v>138</v>
      </c>
      <c r="D21027" s="74" t="str">
        <f t="shared" si="657"/>
        <v>jan/2021</v>
      </c>
      <c r="E21027" s="334">
        <v>44203</v>
      </c>
      <c r="F21027" s="285" t="s">
        <v>6161</v>
      </c>
      <c r="G21027" s="285" t="s">
        <v>2229</v>
      </c>
      <c r="H21027" s="268" t="s">
        <v>6162</v>
      </c>
      <c r="I21027" s="268" t="s">
        <v>176</v>
      </c>
      <c r="J21027" s="273">
        <v>-779.37</v>
      </c>
      <c r="K21027" s="83" t="str">
        <f>IFERROR(IFERROR(VLOOKUP(I21027,'DE-PARA'!B:D,3,0),VLOOKUP(I21027,'DE-PARA'!C:D,2,0)),"NÃO ENCONTRADO")</f>
        <v>Pessoal</v>
      </c>
      <c r="L21027" s="50" t="str">
        <f>VLOOKUP(K21027,'Base -Receita-Despesa'!$B:$AS,1,FALSE)</f>
        <v>Pessoal</v>
      </c>
    </row>
    <row r="21028" spans="1:12" x14ac:dyDescent="0.3">
      <c r="A21028" s="82" t="str">
        <f t="shared" si="656"/>
        <v>2021</v>
      </c>
      <c r="B21028" s="263" t="s">
        <v>2228</v>
      </c>
      <c r="C21028" s="268" t="s">
        <v>138</v>
      </c>
      <c r="D21028" s="74" t="str">
        <f t="shared" si="657"/>
        <v>jan/2021</v>
      </c>
      <c r="E21028" s="334">
        <v>44203</v>
      </c>
      <c r="F21028" s="285" t="s">
        <v>6163</v>
      </c>
      <c r="G21028" s="285" t="s">
        <v>2229</v>
      </c>
      <c r="H21028" s="268" t="s">
        <v>6024</v>
      </c>
      <c r="I21028" s="268" t="s">
        <v>176</v>
      </c>
      <c r="J21028" s="278">
        <v>-1238.1400000000001</v>
      </c>
      <c r="K21028" s="83" t="str">
        <f>IFERROR(IFERROR(VLOOKUP(I21028,'DE-PARA'!B:D,3,0),VLOOKUP(I21028,'DE-PARA'!C:D,2,0)),"NÃO ENCONTRADO")</f>
        <v>Pessoal</v>
      </c>
      <c r="L21028" s="50" t="str">
        <f>VLOOKUP(K21028,'Base -Receita-Despesa'!$B:$AS,1,FALSE)</f>
        <v>Pessoal</v>
      </c>
    </row>
    <row r="21029" spans="1:12" x14ac:dyDescent="0.3">
      <c r="A21029" s="82" t="str">
        <f t="shared" si="656"/>
        <v>2021</v>
      </c>
      <c r="B21029" s="263" t="s">
        <v>2228</v>
      </c>
      <c r="C21029" s="268" t="s">
        <v>138</v>
      </c>
      <c r="D21029" s="74" t="str">
        <f t="shared" si="657"/>
        <v>jan/2021</v>
      </c>
      <c r="E21029" s="334">
        <v>44203</v>
      </c>
      <c r="F21029" s="285" t="s">
        <v>6164</v>
      </c>
      <c r="G21029" s="285" t="s">
        <v>2229</v>
      </c>
      <c r="H21029" s="268" t="s">
        <v>4461</v>
      </c>
      <c r="I21029" s="268" t="s">
        <v>176</v>
      </c>
      <c r="J21029" s="278">
        <v>-1450.01</v>
      </c>
      <c r="K21029" s="83" t="str">
        <f>IFERROR(IFERROR(VLOOKUP(I21029,'DE-PARA'!B:D,3,0),VLOOKUP(I21029,'DE-PARA'!C:D,2,0)),"NÃO ENCONTRADO")</f>
        <v>Pessoal</v>
      </c>
      <c r="L21029" s="50" t="str">
        <f>VLOOKUP(K21029,'Base -Receita-Despesa'!$B:$AS,1,FALSE)</f>
        <v>Pessoal</v>
      </c>
    </row>
    <row r="21030" spans="1:12" x14ac:dyDescent="0.3">
      <c r="A21030" s="82" t="str">
        <f t="shared" si="656"/>
        <v>2021</v>
      </c>
      <c r="B21030" s="263" t="s">
        <v>2228</v>
      </c>
      <c r="C21030" s="268" t="s">
        <v>138</v>
      </c>
      <c r="D21030" s="74" t="str">
        <f t="shared" si="657"/>
        <v>jan/2021</v>
      </c>
      <c r="E21030" s="334">
        <v>44203</v>
      </c>
      <c r="F21030" s="285" t="s">
        <v>6165</v>
      </c>
      <c r="G21030" s="285" t="s">
        <v>2229</v>
      </c>
      <c r="H21030" s="268" t="s">
        <v>6026</v>
      </c>
      <c r="I21030" s="268" t="s">
        <v>176</v>
      </c>
      <c r="J21030" s="278">
        <v>-7329.71</v>
      </c>
      <c r="K21030" s="83" t="str">
        <f>IFERROR(IFERROR(VLOOKUP(I21030,'DE-PARA'!B:D,3,0),VLOOKUP(I21030,'DE-PARA'!C:D,2,0)),"NÃO ENCONTRADO")</f>
        <v>Pessoal</v>
      </c>
      <c r="L21030" s="50" t="str">
        <f>VLOOKUP(K21030,'Base -Receita-Despesa'!$B:$AS,1,FALSE)</f>
        <v>Pessoal</v>
      </c>
    </row>
    <row r="21031" spans="1:12" x14ac:dyDescent="0.3">
      <c r="A21031" s="82" t="str">
        <f t="shared" si="656"/>
        <v>2021</v>
      </c>
      <c r="B21031" s="263" t="s">
        <v>2228</v>
      </c>
      <c r="C21031" s="268" t="s">
        <v>138</v>
      </c>
      <c r="D21031" s="74" t="str">
        <f t="shared" si="657"/>
        <v>jan/2021</v>
      </c>
      <c r="E21031" s="334">
        <v>44203</v>
      </c>
      <c r="F21031" s="285">
        <v>71677</v>
      </c>
      <c r="G21031" s="285" t="s">
        <v>2229</v>
      </c>
      <c r="H21031" s="268" t="s">
        <v>6039</v>
      </c>
      <c r="I21031" s="268" t="s">
        <v>2183</v>
      </c>
      <c r="J21031" s="273">
        <v>900</v>
      </c>
      <c r="K21031" s="83" t="str">
        <f>IFERROR(IFERROR(VLOOKUP(I21031,'DE-PARA'!B:D,3,0),VLOOKUP(I21031,'DE-PARA'!C:D,2,0)),"NÃO ENCONTRADO")</f>
        <v>Materiais</v>
      </c>
      <c r="L21031" s="50" t="str">
        <f>VLOOKUP(K21031,'Base -Receita-Despesa'!$B:$AS,1,FALSE)</f>
        <v>Materiais</v>
      </c>
    </row>
    <row r="21032" spans="1:12" x14ac:dyDescent="0.3">
      <c r="A21032" s="82" t="str">
        <f t="shared" si="656"/>
        <v>2021</v>
      </c>
      <c r="B21032" s="263" t="s">
        <v>2228</v>
      </c>
      <c r="C21032" s="268" t="s">
        <v>138</v>
      </c>
      <c r="D21032" s="74" t="str">
        <f t="shared" si="657"/>
        <v>jan/2021</v>
      </c>
      <c r="E21032" s="334">
        <v>44203</v>
      </c>
      <c r="F21032" s="285">
        <v>71671</v>
      </c>
      <c r="G21032" s="285" t="s">
        <v>2229</v>
      </c>
      <c r="H21032" s="268" t="s">
        <v>6039</v>
      </c>
      <c r="I21032" s="268" t="s">
        <v>2182</v>
      </c>
      <c r="J21032" s="273">
        <v>756.15</v>
      </c>
      <c r="K21032" s="83" t="str">
        <f>IFERROR(IFERROR(VLOOKUP(I21032,'DE-PARA'!B:D,3,0),VLOOKUP(I21032,'DE-PARA'!C:D,2,0)),"NÃO ENCONTRADO")</f>
        <v>Materiais</v>
      </c>
      <c r="L21032" s="50" t="str">
        <f>VLOOKUP(K21032,'Base -Receita-Despesa'!$B:$AS,1,FALSE)</f>
        <v>Materiais</v>
      </c>
    </row>
    <row r="21033" spans="1:12" x14ac:dyDescent="0.3">
      <c r="A21033" s="82" t="str">
        <f t="shared" si="656"/>
        <v>2021</v>
      </c>
      <c r="B21033" s="263" t="s">
        <v>2228</v>
      </c>
      <c r="C21033" s="268" t="s">
        <v>138</v>
      </c>
      <c r="D21033" s="74" t="str">
        <f t="shared" si="657"/>
        <v>jan/2021</v>
      </c>
      <c r="E21033" s="334">
        <v>44203</v>
      </c>
      <c r="F21033" s="285">
        <v>71677</v>
      </c>
      <c r="G21033" s="285" t="s">
        <v>2229</v>
      </c>
      <c r="H21033" s="268" t="s">
        <v>6039</v>
      </c>
      <c r="I21033" s="268" t="s">
        <v>2183</v>
      </c>
      <c r="J21033" s="273">
        <v>-900</v>
      </c>
      <c r="K21033" s="83" t="str">
        <f>IFERROR(IFERROR(VLOOKUP(I21033,'DE-PARA'!B:D,3,0),VLOOKUP(I21033,'DE-PARA'!C:D,2,0)),"NÃO ENCONTRADO")</f>
        <v>Materiais</v>
      </c>
      <c r="L21033" s="50" t="str">
        <f>VLOOKUP(K21033,'Base -Receita-Despesa'!$B:$AS,1,FALSE)</f>
        <v>Materiais</v>
      </c>
    </row>
    <row r="21034" spans="1:12" x14ac:dyDescent="0.3">
      <c r="A21034" s="82" t="str">
        <f t="shared" ref="A21034:A21097" si="658">IF(K21034="NÃO ENCONTRADO",0,RIGHT(D21034,4))</f>
        <v>2021</v>
      </c>
      <c r="B21034" s="263" t="s">
        <v>2228</v>
      </c>
      <c r="C21034" s="268" t="s">
        <v>138</v>
      </c>
      <c r="D21034" s="74" t="str">
        <f t="shared" si="657"/>
        <v>jan/2021</v>
      </c>
      <c r="E21034" s="334">
        <v>44203</v>
      </c>
      <c r="F21034" s="285">
        <v>71671</v>
      </c>
      <c r="G21034" s="285" t="s">
        <v>2229</v>
      </c>
      <c r="H21034" s="268" t="s">
        <v>6039</v>
      </c>
      <c r="I21034" s="268" t="s">
        <v>2182</v>
      </c>
      <c r="J21034" s="273">
        <v>-756.15</v>
      </c>
      <c r="K21034" s="83" t="str">
        <f>IFERROR(IFERROR(VLOOKUP(I21034,'DE-PARA'!B:D,3,0),VLOOKUP(I21034,'DE-PARA'!C:D,2,0)),"NÃO ENCONTRADO")</f>
        <v>Materiais</v>
      </c>
      <c r="L21034" s="50" t="str">
        <f>VLOOKUP(K21034,'Base -Receita-Despesa'!$B:$AS,1,FALSE)</f>
        <v>Materiais</v>
      </c>
    </row>
    <row r="21035" spans="1:12" x14ac:dyDescent="0.3">
      <c r="A21035" s="82" t="str">
        <f t="shared" si="658"/>
        <v>2021</v>
      </c>
      <c r="B21035" s="263" t="s">
        <v>2228</v>
      </c>
      <c r="C21035" s="268" t="s">
        <v>138</v>
      </c>
      <c r="D21035" s="74" t="str">
        <f t="shared" si="657"/>
        <v>jan/2021</v>
      </c>
      <c r="E21035" s="334">
        <v>44203</v>
      </c>
      <c r="F21035" s="285">
        <v>94793</v>
      </c>
      <c r="G21035" s="285" t="s">
        <v>2229</v>
      </c>
      <c r="H21035" s="268" t="s">
        <v>5881</v>
      </c>
      <c r="I21035" s="268" t="s">
        <v>2181</v>
      </c>
      <c r="J21035" s="278">
        <v>-2084.6799999999998</v>
      </c>
      <c r="K21035" s="83" t="str">
        <f>IFERROR(IFERROR(VLOOKUP(I21035,'DE-PARA'!B:D,3,0),VLOOKUP(I21035,'DE-PARA'!C:D,2,0)),"NÃO ENCONTRADO")</f>
        <v>Materiais</v>
      </c>
      <c r="L21035" s="50" t="str">
        <f>VLOOKUP(K21035,'Base -Receita-Despesa'!$B:$AS,1,FALSE)</f>
        <v>Materiais</v>
      </c>
    </row>
    <row r="21036" spans="1:12" x14ac:dyDescent="0.3">
      <c r="A21036" s="82" t="str">
        <f t="shared" si="658"/>
        <v>2021</v>
      </c>
      <c r="B21036" s="263" t="s">
        <v>2228</v>
      </c>
      <c r="C21036" s="268" t="s">
        <v>138</v>
      </c>
      <c r="D21036" s="74" t="str">
        <f t="shared" si="657"/>
        <v>jan/2021</v>
      </c>
      <c r="E21036" s="334">
        <v>44203</v>
      </c>
      <c r="F21036" s="285">
        <v>3531</v>
      </c>
      <c r="G21036" s="285" t="s">
        <v>2229</v>
      </c>
      <c r="H21036" s="268" t="s">
        <v>5867</v>
      </c>
      <c r="I21036" s="268" t="s">
        <v>2182</v>
      </c>
      <c r="J21036" s="273">
        <v>-210.6</v>
      </c>
      <c r="K21036" s="83" t="str">
        <f>IFERROR(IFERROR(VLOOKUP(I21036,'DE-PARA'!B:D,3,0),VLOOKUP(I21036,'DE-PARA'!C:D,2,0)),"NÃO ENCONTRADO")</f>
        <v>Materiais</v>
      </c>
      <c r="L21036" s="50" t="str">
        <f>VLOOKUP(K21036,'Base -Receita-Despesa'!$B:$AS,1,FALSE)</f>
        <v>Materiais</v>
      </c>
    </row>
    <row r="21037" spans="1:12" x14ac:dyDescent="0.3">
      <c r="A21037" s="82" t="str">
        <f t="shared" si="658"/>
        <v>2021</v>
      </c>
      <c r="B21037" s="263" t="s">
        <v>2228</v>
      </c>
      <c r="C21037" s="268" t="s">
        <v>138</v>
      </c>
      <c r="D21037" s="74" t="str">
        <f t="shared" si="657"/>
        <v>jan/2021</v>
      </c>
      <c r="E21037" s="334">
        <v>44203</v>
      </c>
      <c r="F21037" s="285">
        <v>4</v>
      </c>
      <c r="G21037" s="285" t="s">
        <v>2229</v>
      </c>
      <c r="H21037" s="268" t="s">
        <v>5647</v>
      </c>
      <c r="I21037" s="268" t="s">
        <v>157</v>
      </c>
      <c r="J21037" s="278">
        <v>1860</v>
      </c>
      <c r="K21037" s="83" t="str">
        <f>IFERROR(IFERROR(VLOOKUP(I21037,'DE-PARA'!B:D,3,0),VLOOKUP(I21037,'DE-PARA'!C:D,2,0)),"NÃO ENCONTRADO")</f>
        <v>Materiais</v>
      </c>
      <c r="L21037" s="50" t="str">
        <f>VLOOKUP(K21037,'Base -Receita-Despesa'!$B:$AS,1,FALSE)</f>
        <v>Materiais</v>
      </c>
    </row>
    <row r="21038" spans="1:12" x14ac:dyDescent="0.3">
      <c r="A21038" s="82" t="str">
        <f t="shared" si="658"/>
        <v>2021</v>
      </c>
      <c r="B21038" s="263" t="s">
        <v>2228</v>
      </c>
      <c r="C21038" s="268" t="s">
        <v>138</v>
      </c>
      <c r="D21038" s="74" t="str">
        <f t="shared" si="657"/>
        <v>jan/2021</v>
      </c>
      <c r="E21038" s="334">
        <v>44203</v>
      </c>
      <c r="F21038" s="285">
        <v>4</v>
      </c>
      <c r="G21038" s="285" t="s">
        <v>2229</v>
      </c>
      <c r="H21038" s="268" t="s">
        <v>5647</v>
      </c>
      <c r="I21038" s="268" t="s">
        <v>157</v>
      </c>
      <c r="J21038" s="278">
        <v>-1860</v>
      </c>
      <c r="K21038" s="83" t="str">
        <f>IFERROR(IFERROR(VLOOKUP(I21038,'DE-PARA'!B:D,3,0),VLOOKUP(I21038,'DE-PARA'!C:D,2,0)),"NÃO ENCONTRADO")</f>
        <v>Materiais</v>
      </c>
      <c r="L21038" s="50" t="str">
        <f>VLOOKUP(K21038,'Base -Receita-Despesa'!$B:$AS,1,FALSE)</f>
        <v>Materiais</v>
      </c>
    </row>
    <row r="21039" spans="1:12" x14ac:dyDescent="0.3">
      <c r="A21039" s="82" t="str">
        <f t="shared" si="658"/>
        <v>2021</v>
      </c>
      <c r="B21039" s="263" t="s">
        <v>2228</v>
      </c>
      <c r="C21039" s="268" t="s">
        <v>138</v>
      </c>
      <c r="D21039" s="74" t="str">
        <f t="shared" si="657"/>
        <v>jan/2021</v>
      </c>
      <c r="E21039" s="334">
        <v>44203</v>
      </c>
      <c r="F21039" s="285" t="s">
        <v>5807</v>
      </c>
      <c r="G21039" s="285" t="s">
        <v>2229</v>
      </c>
      <c r="H21039" s="268" t="s">
        <v>837</v>
      </c>
      <c r="I21039" s="268" t="s">
        <v>2214</v>
      </c>
      <c r="J21039" s="273">
        <v>-145.9</v>
      </c>
      <c r="K21039" s="83" t="str">
        <f>IFERROR(IFERROR(VLOOKUP(I21039,'DE-PARA'!B:D,3,0),VLOOKUP(I21039,'DE-PARA'!C:D,2,0)),"NÃO ENCONTRADO")</f>
        <v>Outras Saídas</v>
      </c>
      <c r="L21039" s="50" t="str">
        <f>VLOOKUP(K21039,'Base -Receita-Despesa'!$B:$AS,1,FALSE)</f>
        <v>Outras Saídas</v>
      </c>
    </row>
    <row r="21040" spans="1:12" x14ac:dyDescent="0.3">
      <c r="A21040" s="82" t="str">
        <f t="shared" si="658"/>
        <v>2021</v>
      </c>
      <c r="B21040" s="263" t="s">
        <v>2228</v>
      </c>
      <c r="C21040" s="268" t="s">
        <v>138</v>
      </c>
      <c r="D21040" s="74" t="str">
        <f t="shared" si="657"/>
        <v>jan/2021</v>
      </c>
      <c r="E21040" s="334">
        <v>44203</v>
      </c>
      <c r="F21040" s="285">
        <v>28722</v>
      </c>
      <c r="G21040" s="285" t="s">
        <v>2229</v>
      </c>
      <c r="H21040" s="268" t="s">
        <v>5174</v>
      </c>
      <c r="I21040" s="268" t="s">
        <v>2182</v>
      </c>
      <c r="J21040" s="273">
        <v>-304</v>
      </c>
      <c r="K21040" s="83" t="str">
        <f>IFERROR(IFERROR(VLOOKUP(I21040,'DE-PARA'!B:D,3,0),VLOOKUP(I21040,'DE-PARA'!C:D,2,0)),"NÃO ENCONTRADO")</f>
        <v>Materiais</v>
      </c>
      <c r="L21040" s="50" t="str">
        <f>VLOOKUP(K21040,'Base -Receita-Despesa'!$B:$AS,1,FALSE)</f>
        <v>Materiais</v>
      </c>
    </row>
    <row r="21041" spans="1:12" x14ac:dyDescent="0.3">
      <c r="A21041" s="82" t="str">
        <f t="shared" si="658"/>
        <v>2021</v>
      </c>
      <c r="B21041" s="263" t="s">
        <v>2228</v>
      </c>
      <c r="C21041" s="268" t="s">
        <v>138</v>
      </c>
      <c r="D21041" s="74" t="str">
        <f t="shared" si="657"/>
        <v>jan/2021</v>
      </c>
      <c r="E21041" s="334">
        <v>44203</v>
      </c>
      <c r="F21041" s="285">
        <v>508</v>
      </c>
      <c r="G21041" s="285" t="s">
        <v>2229</v>
      </c>
      <c r="H21041" s="268" t="s">
        <v>5749</v>
      </c>
      <c r="I21041" s="268" t="s">
        <v>145</v>
      </c>
      <c r="J21041" s="278">
        <v>-5631</v>
      </c>
      <c r="K21041" s="83" t="str">
        <f>IFERROR(IFERROR(VLOOKUP(I21041,'DE-PARA'!B:D,3,0),VLOOKUP(I21041,'DE-PARA'!C:D,2,0)),"NÃO ENCONTRADO")</f>
        <v>Serviços</v>
      </c>
      <c r="L21041" s="50" t="str">
        <f>VLOOKUP(K21041,'Base -Receita-Despesa'!$B:$AS,1,FALSE)</f>
        <v>Serviços</v>
      </c>
    </row>
    <row r="21042" spans="1:12" x14ac:dyDescent="0.3">
      <c r="A21042" s="82" t="str">
        <f t="shared" si="658"/>
        <v>2021</v>
      </c>
      <c r="B21042" s="263" t="s">
        <v>2228</v>
      </c>
      <c r="C21042" s="268" t="s">
        <v>138</v>
      </c>
      <c r="D21042" s="74" t="str">
        <f t="shared" si="657"/>
        <v>jan/2021</v>
      </c>
      <c r="E21042" s="334">
        <v>44203</v>
      </c>
      <c r="F21042" s="285">
        <v>423450</v>
      </c>
      <c r="G21042" s="285" t="s">
        <v>2229</v>
      </c>
      <c r="H21042" s="268" t="s">
        <v>4707</v>
      </c>
      <c r="I21042" s="268" t="s">
        <v>2190</v>
      </c>
      <c r="J21042" s="273">
        <v>-294</v>
      </c>
      <c r="K21042" s="83" t="str">
        <f>IFERROR(IFERROR(VLOOKUP(I21042,'DE-PARA'!B:D,3,0),VLOOKUP(I21042,'DE-PARA'!C:D,2,0)),"NÃO ENCONTRADO")</f>
        <v>Materiais</v>
      </c>
      <c r="L21042" s="50" t="str">
        <f>VLOOKUP(K21042,'Base -Receita-Despesa'!$B:$AS,1,FALSE)</f>
        <v>Materiais</v>
      </c>
    </row>
    <row r="21043" spans="1:12" x14ac:dyDescent="0.3">
      <c r="A21043" s="82" t="str">
        <f t="shared" si="658"/>
        <v>2021</v>
      </c>
      <c r="B21043" s="263" t="s">
        <v>2228</v>
      </c>
      <c r="C21043" s="268" t="s">
        <v>138</v>
      </c>
      <c r="D21043" s="74" t="str">
        <f t="shared" si="657"/>
        <v>jan/2021</v>
      </c>
      <c r="E21043" s="334">
        <v>44203</v>
      </c>
      <c r="F21043" s="285">
        <v>322585</v>
      </c>
      <c r="G21043" s="285" t="s">
        <v>2229</v>
      </c>
      <c r="H21043" s="268" t="s">
        <v>222</v>
      </c>
      <c r="I21043" s="268" t="s">
        <v>2182</v>
      </c>
      <c r="J21043" s="273">
        <v>-220.99</v>
      </c>
      <c r="K21043" s="83" t="str">
        <f>IFERROR(IFERROR(VLOOKUP(I21043,'DE-PARA'!B:D,3,0),VLOOKUP(I21043,'DE-PARA'!C:D,2,0)),"NÃO ENCONTRADO")</f>
        <v>Materiais</v>
      </c>
      <c r="L21043" s="50" t="str">
        <f>VLOOKUP(K21043,'Base -Receita-Despesa'!$B:$AS,1,FALSE)</f>
        <v>Materiais</v>
      </c>
    </row>
    <row r="21044" spans="1:12" x14ac:dyDescent="0.3">
      <c r="A21044" s="82" t="str">
        <f t="shared" si="658"/>
        <v>2021</v>
      </c>
      <c r="B21044" s="263" t="s">
        <v>2228</v>
      </c>
      <c r="C21044" s="268" t="s">
        <v>138</v>
      </c>
      <c r="D21044" s="74" t="str">
        <f t="shared" si="657"/>
        <v>jan/2021</v>
      </c>
      <c r="E21044" s="334">
        <v>44203</v>
      </c>
      <c r="F21044" s="285">
        <v>322584</v>
      </c>
      <c r="G21044" s="285" t="s">
        <v>2229</v>
      </c>
      <c r="H21044" s="268" t="s">
        <v>222</v>
      </c>
      <c r="I21044" s="268" t="s">
        <v>2182</v>
      </c>
      <c r="J21044" s="278">
        <v>-1128.67</v>
      </c>
      <c r="K21044" s="83" t="str">
        <f>IFERROR(IFERROR(VLOOKUP(I21044,'DE-PARA'!B:D,3,0),VLOOKUP(I21044,'DE-PARA'!C:D,2,0)),"NÃO ENCONTRADO")</f>
        <v>Materiais</v>
      </c>
      <c r="L21044" s="50" t="str">
        <f>VLOOKUP(K21044,'Base -Receita-Despesa'!$B:$AS,1,FALSE)</f>
        <v>Materiais</v>
      </c>
    </row>
    <row r="21045" spans="1:12" x14ac:dyDescent="0.3">
      <c r="A21045" s="82" t="str">
        <f t="shared" si="658"/>
        <v>2021</v>
      </c>
      <c r="B21045" s="263" t="s">
        <v>2228</v>
      </c>
      <c r="C21045" s="268" t="s">
        <v>138</v>
      </c>
      <c r="D21045" s="74" t="str">
        <f t="shared" si="657"/>
        <v>jan/2021</v>
      </c>
      <c r="E21045" s="334">
        <v>44203</v>
      </c>
      <c r="F21045" s="285">
        <v>322586</v>
      </c>
      <c r="G21045" s="285" t="s">
        <v>2229</v>
      </c>
      <c r="H21045" s="268" t="s">
        <v>222</v>
      </c>
      <c r="I21045" s="268" t="s">
        <v>2181</v>
      </c>
      <c r="J21045" s="273">
        <v>-889.82</v>
      </c>
      <c r="K21045" s="83" t="str">
        <f>IFERROR(IFERROR(VLOOKUP(I21045,'DE-PARA'!B:D,3,0),VLOOKUP(I21045,'DE-PARA'!C:D,2,0)),"NÃO ENCONTRADO")</f>
        <v>Materiais</v>
      </c>
      <c r="L21045" s="50" t="str">
        <f>VLOOKUP(K21045,'Base -Receita-Despesa'!$B:$AS,1,FALSE)</f>
        <v>Materiais</v>
      </c>
    </row>
    <row r="21046" spans="1:12" x14ac:dyDescent="0.3">
      <c r="A21046" s="82" t="str">
        <f t="shared" si="658"/>
        <v>2021</v>
      </c>
      <c r="B21046" s="263" t="s">
        <v>2228</v>
      </c>
      <c r="C21046" s="268" t="s">
        <v>138</v>
      </c>
      <c r="D21046" s="74" t="str">
        <f t="shared" si="657"/>
        <v>jan/2021</v>
      </c>
      <c r="E21046" s="334">
        <v>44203</v>
      </c>
      <c r="F21046" s="285" t="s">
        <v>6166</v>
      </c>
      <c r="G21046" s="285" t="s">
        <v>2229</v>
      </c>
      <c r="H21046" s="268" t="s">
        <v>6167</v>
      </c>
      <c r="I21046" s="268" t="s">
        <v>176</v>
      </c>
      <c r="J21046" s="278">
        <v>-4870.87</v>
      </c>
      <c r="K21046" s="83" t="str">
        <f>IFERROR(IFERROR(VLOOKUP(I21046,'DE-PARA'!B:D,3,0),VLOOKUP(I21046,'DE-PARA'!C:D,2,0)),"NÃO ENCONTRADO")</f>
        <v>Pessoal</v>
      </c>
      <c r="L21046" s="50" t="str">
        <f>VLOOKUP(K21046,'Base -Receita-Despesa'!$B:$AS,1,FALSE)</f>
        <v>Pessoal</v>
      </c>
    </row>
    <row r="21047" spans="1:12" x14ac:dyDescent="0.3">
      <c r="A21047" s="82" t="str">
        <f t="shared" si="658"/>
        <v>2021</v>
      </c>
      <c r="B21047" s="263" t="s">
        <v>2228</v>
      </c>
      <c r="C21047" s="268" t="s">
        <v>138</v>
      </c>
      <c r="D21047" s="74" t="str">
        <f t="shared" si="657"/>
        <v>jan/2021</v>
      </c>
      <c r="E21047" s="334">
        <v>44203</v>
      </c>
      <c r="F21047" s="285">
        <v>610</v>
      </c>
      <c r="G21047" s="285" t="s">
        <v>2232</v>
      </c>
      <c r="H21047" s="268" t="s">
        <v>6090</v>
      </c>
      <c r="I21047" s="268" t="s">
        <v>2189</v>
      </c>
      <c r="J21047" s="273">
        <v>-674.5</v>
      </c>
      <c r="K21047" s="83" t="str">
        <f>IFERROR(IFERROR(VLOOKUP(I21047,'DE-PARA'!B:D,3,0),VLOOKUP(I21047,'DE-PARA'!C:D,2,0)),"NÃO ENCONTRADO")</f>
        <v>Materiais</v>
      </c>
      <c r="L21047" s="50" t="str">
        <f>VLOOKUP(K21047,'Base -Receita-Despesa'!$B:$AS,1,FALSE)</f>
        <v>Materiais</v>
      </c>
    </row>
    <row r="21048" spans="1:12" x14ac:dyDescent="0.3">
      <c r="A21048" s="82" t="str">
        <f t="shared" si="658"/>
        <v>2021</v>
      </c>
      <c r="B21048" s="263" t="s">
        <v>2228</v>
      </c>
      <c r="C21048" s="268" t="s">
        <v>138</v>
      </c>
      <c r="D21048" s="74" t="str">
        <f t="shared" si="657"/>
        <v>jan/2021</v>
      </c>
      <c r="E21048" s="334">
        <v>44203</v>
      </c>
      <c r="F21048" s="285">
        <v>572</v>
      </c>
      <c r="G21048" s="285" t="s">
        <v>2232</v>
      </c>
      <c r="H21048" s="268" t="s">
        <v>6090</v>
      </c>
      <c r="I21048" s="268" t="s">
        <v>2190</v>
      </c>
      <c r="J21048" s="278">
        <v>-1148.75</v>
      </c>
      <c r="K21048" s="83" t="str">
        <f>IFERROR(IFERROR(VLOOKUP(I21048,'DE-PARA'!B:D,3,0),VLOOKUP(I21048,'DE-PARA'!C:D,2,0)),"NÃO ENCONTRADO")</f>
        <v>Materiais</v>
      </c>
      <c r="L21048" s="50" t="str">
        <f>VLOOKUP(K21048,'Base -Receita-Despesa'!$B:$AS,1,FALSE)</f>
        <v>Materiais</v>
      </c>
    </row>
    <row r="21049" spans="1:12" x14ac:dyDescent="0.3">
      <c r="A21049" s="82" t="str">
        <f t="shared" si="658"/>
        <v>2021</v>
      </c>
      <c r="B21049" s="263" t="s">
        <v>2228</v>
      </c>
      <c r="C21049" s="268" t="s">
        <v>138</v>
      </c>
      <c r="D21049" s="74" t="str">
        <f t="shared" si="657"/>
        <v>jan/2021</v>
      </c>
      <c r="E21049" s="334">
        <v>44203</v>
      </c>
      <c r="F21049" s="285">
        <v>111</v>
      </c>
      <c r="G21049" s="285" t="s">
        <v>2229</v>
      </c>
      <c r="H21049" s="268" t="s">
        <v>5115</v>
      </c>
      <c r="I21049" s="268" t="s">
        <v>118</v>
      </c>
      <c r="J21049" s="278">
        <v>-117509.96</v>
      </c>
      <c r="K21049" s="83" t="str">
        <f>IFERROR(IFERROR(VLOOKUP(I21049,'DE-PARA'!B:D,3,0),VLOOKUP(I21049,'DE-PARA'!C:D,2,0)),"NÃO ENCONTRADO")</f>
        <v>Serviços</v>
      </c>
      <c r="L21049" s="50" t="str">
        <f>VLOOKUP(K21049,'Base -Receita-Despesa'!$B:$AS,1,FALSE)</f>
        <v>Serviços</v>
      </c>
    </row>
    <row r="21050" spans="1:12" x14ac:dyDescent="0.3">
      <c r="A21050" s="82" t="str">
        <f t="shared" si="658"/>
        <v>2021</v>
      </c>
      <c r="B21050" s="263" t="s">
        <v>2228</v>
      </c>
      <c r="C21050" s="268" t="s">
        <v>138</v>
      </c>
      <c r="D21050" s="74" t="str">
        <f t="shared" si="657"/>
        <v>jan/2021</v>
      </c>
      <c r="E21050" s="334">
        <v>44203</v>
      </c>
      <c r="F21050" s="285">
        <v>2646</v>
      </c>
      <c r="G21050" s="285" t="s">
        <v>2229</v>
      </c>
      <c r="H21050" s="268" t="s">
        <v>5456</v>
      </c>
      <c r="I21050" s="268" t="s">
        <v>200</v>
      </c>
      <c r="J21050" s="278">
        <v>-17300</v>
      </c>
      <c r="K21050" s="83" t="str">
        <f>IFERROR(IFERROR(VLOOKUP(I21050,'DE-PARA'!B:D,3,0),VLOOKUP(I21050,'DE-PARA'!C:D,2,0)),"NÃO ENCONTRADO")</f>
        <v>Serviços</v>
      </c>
      <c r="L21050" s="50" t="str">
        <f>VLOOKUP(K21050,'Base -Receita-Despesa'!$B:$AS,1,FALSE)</f>
        <v>Serviços</v>
      </c>
    </row>
    <row r="21051" spans="1:12" x14ac:dyDescent="0.3">
      <c r="A21051" s="82" t="str">
        <f t="shared" si="658"/>
        <v>2021</v>
      </c>
      <c r="B21051" s="263" t="s">
        <v>2228</v>
      </c>
      <c r="C21051" s="268" t="s">
        <v>138</v>
      </c>
      <c r="D21051" s="74" t="str">
        <f t="shared" si="657"/>
        <v>jan/2021</v>
      </c>
      <c r="E21051" s="334">
        <v>44203</v>
      </c>
      <c r="F21051" s="285">
        <v>2647</v>
      </c>
      <c r="G21051" s="285" t="s">
        <v>2229</v>
      </c>
      <c r="H21051" s="268" t="s">
        <v>5456</v>
      </c>
      <c r="I21051" s="268" t="s">
        <v>200</v>
      </c>
      <c r="J21051" s="278">
        <v>-10815.5</v>
      </c>
      <c r="K21051" s="83" t="str">
        <f>IFERROR(IFERROR(VLOOKUP(I21051,'DE-PARA'!B:D,3,0),VLOOKUP(I21051,'DE-PARA'!C:D,2,0)),"NÃO ENCONTRADO")</f>
        <v>Serviços</v>
      </c>
      <c r="L21051" s="50" t="str">
        <f>VLOOKUP(K21051,'Base -Receita-Despesa'!$B:$AS,1,FALSE)</f>
        <v>Serviços</v>
      </c>
    </row>
    <row r="21052" spans="1:12" x14ac:dyDescent="0.3">
      <c r="A21052" s="82" t="str">
        <f t="shared" si="658"/>
        <v>2021</v>
      </c>
      <c r="B21052" s="263" t="s">
        <v>2228</v>
      </c>
      <c r="C21052" s="268" t="s">
        <v>138</v>
      </c>
      <c r="D21052" s="74" t="str">
        <f t="shared" si="657"/>
        <v>jan/2021</v>
      </c>
      <c r="E21052" s="334">
        <v>44203</v>
      </c>
      <c r="F21052" s="285">
        <v>314</v>
      </c>
      <c r="G21052" s="285" t="s">
        <v>2229</v>
      </c>
      <c r="H21052" s="268" t="s">
        <v>6001</v>
      </c>
      <c r="I21052" s="268" t="s">
        <v>2189</v>
      </c>
      <c r="J21052" s="273">
        <v>-720</v>
      </c>
      <c r="K21052" s="83" t="str">
        <f>IFERROR(IFERROR(VLOOKUP(I21052,'DE-PARA'!B:D,3,0),VLOOKUP(I21052,'DE-PARA'!C:D,2,0)),"NÃO ENCONTRADO")</f>
        <v>Materiais</v>
      </c>
      <c r="L21052" s="50" t="str">
        <f>VLOOKUP(K21052,'Base -Receita-Despesa'!$B:$AS,1,FALSE)</f>
        <v>Materiais</v>
      </c>
    </row>
    <row r="21053" spans="1:12" x14ac:dyDescent="0.3">
      <c r="A21053" s="82" t="str">
        <f t="shared" si="658"/>
        <v>2021</v>
      </c>
      <c r="B21053" s="263" t="s">
        <v>2228</v>
      </c>
      <c r="C21053" s="268" t="s">
        <v>138</v>
      </c>
      <c r="D21053" s="74" t="str">
        <f t="shared" si="657"/>
        <v>jan/2021</v>
      </c>
      <c r="E21053" s="334">
        <v>44203</v>
      </c>
      <c r="F21053" s="285">
        <v>315</v>
      </c>
      <c r="G21053" s="285" t="s">
        <v>2229</v>
      </c>
      <c r="H21053" s="268" t="s">
        <v>6001</v>
      </c>
      <c r="I21053" s="268" t="s">
        <v>2182</v>
      </c>
      <c r="J21053" s="273">
        <v>-656</v>
      </c>
      <c r="K21053" s="83" t="str">
        <f>IFERROR(IFERROR(VLOOKUP(I21053,'DE-PARA'!B:D,3,0),VLOOKUP(I21053,'DE-PARA'!C:D,2,0)),"NÃO ENCONTRADO")</f>
        <v>Materiais</v>
      </c>
      <c r="L21053" s="50" t="str">
        <f>VLOOKUP(K21053,'Base -Receita-Despesa'!$B:$AS,1,FALSE)</f>
        <v>Materiais</v>
      </c>
    </row>
    <row r="21054" spans="1:12" x14ac:dyDescent="0.3">
      <c r="A21054" s="82" t="str">
        <f t="shared" si="658"/>
        <v>2021</v>
      </c>
      <c r="B21054" s="263" t="s">
        <v>2228</v>
      </c>
      <c r="C21054" s="268" t="s">
        <v>138</v>
      </c>
      <c r="D21054" s="74" t="str">
        <f t="shared" si="657"/>
        <v>jan/2021</v>
      </c>
      <c r="E21054" s="334">
        <v>44203</v>
      </c>
      <c r="F21054" s="285">
        <v>220</v>
      </c>
      <c r="G21054" s="285" t="s">
        <v>2229</v>
      </c>
      <c r="H21054" s="268" t="s">
        <v>5154</v>
      </c>
      <c r="I21054" s="268" t="s">
        <v>145</v>
      </c>
      <c r="J21054" s="278">
        <v>-27466.5</v>
      </c>
      <c r="K21054" s="83" t="str">
        <f>IFERROR(IFERROR(VLOOKUP(I21054,'DE-PARA'!B:D,3,0),VLOOKUP(I21054,'DE-PARA'!C:D,2,0)),"NÃO ENCONTRADO")</f>
        <v>Serviços</v>
      </c>
      <c r="L21054" s="50" t="str">
        <f>VLOOKUP(K21054,'Base -Receita-Despesa'!$B:$AS,1,FALSE)</f>
        <v>Serviços</v>
      </c>
    </row>
    <row r="21055" spans="1:12" x14ac:dyDescent="0.3">
      <c r="A21055" s="82" t="str">
        <f t="shared" si="658"/>
        <v>2021</v>
      </c>
      <c r="B21055" s="263" t="s">
        <v>2228</v>
      </c>
      <c r="C21055" s="268" t="s">
        <v>138</v>
      </c>
      <c r="D21055" s="74" t="str">
        <f t="shared" si="657"/>
        <v>jan/2021</v>
      </c>
      <c r="E21055" s="334">
        <v>44203</v>
      </c>
      <c r="F21055" s="285" t="s">
        <v>5807</v>
      </c>
      <c r="G21055" s="285" t="s">
        <v>2229</v>
      </c>
      <c r="H21055" s="268" t="s">
        <v>1044</v>
      </c>
      <c r="I21055" s="268" t="s">
        <v>2214</v>
      </c>
      <c r="J21055" s="273">
        <v>-600</v>
      </c>
      <c r="K21055" s="83" t="str">
        <f>IFERROR(IFERROR(VLOOKUP(I21055,'DE-PARA'!B:D,3,0),VLOOKUP(I21055,'DE-PARA'!C:D,2,0)),"NÃO ENCONTRADO")</f>
        <v>Outras Saídas</v>
      </c>
      <c r="L21055" s="50" t="str">
        <f>VLOOKUP(K21055,'Base -Receita-Despesa'!$B:$AS,1,FALSE)</f>
        <v>Outras Saídas</v>
      </c>
    </row>
    <row r="21056" spans="1:12" x14ac:dyDescent="0.3">
      <c r="A21056" s="82" t="str">
        <f t="shared" si="658"/>
        <v>2021</v>
      </c>
      <c r="B21056" s="263" t="s">
        <v>2228</v>
      </c>
      <c r="C21056" s="268" t="s">
        <v>138</v>
      </c>
      <c r="D21056" s="74" t="str">
        <f t="shared" si="657"/>
        <v>jan/2021</v>
      </c>
      <c r="E21056" s="334">
        <v>44203</v>
      </c>
      <c r="F21056" s="285" t="s">
        <v>208</v>
      </c>
      <c r="G21056" s="285" t="s">
        <v>2229</v>
      </c>
      <c r="H21056" s="268" t="s">
        <v>6035</v>
      </c>
      <c r="I21056" s="268" t="s">
        <v>160</v>
      </c>
      <c r="J21056" s="273">
        <v>-165.8</v>
      </c>
      <c r="K21056" s="83" t="str">
        <f>IFERROR(IFERROR(VLOOKUP(I21056,'DE-PARA'!B:D,3,0),VLOOKUP(I21056,'DE-PARA'!C:D,2,0)),"NÃO ENCONTRADO")</f>
        <v>Outras Saídas</v>
      </c>
      <c r="L21056" s="50" t="str">
        <f>VLOOKUP(K21056,'Base -Receita-Despesa'!$B:$AS,1,FALSE)</f>
        <v>Outras Saídas</v>
      </c>
    </row>
    <row r="21057" spans="1:12" x14ac:dyDescent="0.3">
      <c r="A21057" s="82" t="str">
        <f t="shared" si="658"/>
        <v>2021</v>
      </c>
      <c r="B21057" s="263" t="s">
        <v>2228</v>
      </c>
      <c r="C21057" s="268" t="s">
        <v>138</v>
      </c>
      <c r="D21057" s="74" t="str">
        <f t="shared" si="657"/>
        <v>jan/2021</v>
      </c>
      <c r="E21057" s="334">
        <v>44204</v>
      </c>
      <c r="F21057" s="285">
        <v>5047</v>
      </c>
      <c r="G21057" s="285" t="s">
        <v>2229</v>
      </c>
      <c r="H21057" s="268" t="s">
        <v>2231</v>
      </c>
      <c r="I21057" s="268" t="s">
        <v>2185</v>
      </c>
      <c r="J21057" s="278">
        <v>-2893.45</v>
      </c>
      <c r="K21057" s="83" t="str">
        <f>IFERROR(IFERROR(VLOOKUP(I21057,'DE-PARA'!B:D,3,0),VLOOKUP(I21057,'DE-PARA'!C:D,2,0)),"NÃO ENCONTRADO")</f>
        <v>Materiais</v>
      </c>
      <c r="L21057" s="50" t="str">
        <f>VLOOKUP(K21057,'Base -Receita-Despesa'!$B:$AS,1,FALSE)</f>
        <v>Materiais</v>
      </c>
    </row>
    <row r="21058" spans="1:12" x14ac:dyDescent="0.3">
      <c r="A21058" s="82" t="str">
        <f t="shared" si="658"/>
        <v>2021</v>
      </c>
      <c r="B21058" s="263" t="s">
        <v>2228</v>
      </c>
      <c r="C21058" s="268" t="s">
        <v>138</v>
      </c>
      <c r="D21058" s="74" t="str">
        <f t="shared" si="657"/>
        <v>jan/2021</v>
      </c>
      <c r="E21058" s="334">
        <v>44204</v>
      </c>
      <c r="F21058" s="285" t="s">
        <v>1261</v>
      </c>
      <c r="G21058" s="285" t="s">
        <v>2229</v>
      </c>
      <c r="H21058" s="268" t="s">
        <v>262</v>
      </c>
      <c r="I21058" s="268" t="s">
        <v>135</v>
      </c>
      <c r="J21058" s="273">
        <v>-242.31</v>
      </c>
      <c r="K21058" s="83" t="str">
        <f>IFERROR(IFERROR(VLOOKUP(I21058,'DE-PARA'!B:D,3,0),VLOOKUP(I21058,'DE-PARA'!C:D,2,0)),"NÃO ENCONTRADO")</f>
        <v>Outras Saídas</v>
      </c>
      <c r="L21058" s="50" t="str">
        <f>VLOOKUP(K21058,'Base -Receita-Despesa'!$B:$AS,1,FALSE)</f>
        <v>Outras Saídas</v>
      </c>
    </row>
    <row r="21059" spans="1:12" x14ac:dyDescent="0.3">
      <c r="A21059" s="82" t="str">
        <f t="shared" si="658"/>
        <v>2021</v>
      </c>
      <c r="B21059" s="263" t="s">
        <v>2228</v>
      </c>
      <c r="C21059" s="268" t="s">
        <v>138</v>
      </c>
      <c r="D21059" s="74" t="str">
        <f t="shared" si="657"/>
        <v>jan/2021</v>
      </c>
      <c r="E21059" s="334">
        <v>44204</v>
      </c>
      <c r="F21059" s="285">
        <v>140433</v>
      </c>
      <c r="G21059" s="285" t="s">
        <v>2229</v>
      </c>
      <c r="H21059" s="268" t="s">
        <v>528</v>
      </c>
      <c r="I21059" s="268" t="s">
        <v>2181</v>
      </c>
      <c r="J21059" s="278">
        <v>-2041</v>
      </c>
      <c r="K21059" s="83" t="str">
        <f>IFERROR(IFERROR(VLOOKUP(I21059,'DE-PARA'!B:D,3,0),VLOOKUP(I21059,'DE-PARA'!C:D,2,0)),"NÃO ENCONTRADO")</f>
        <v>Materiais</v>
      </c>
      <c r="L21059" s="50" t="str">
        <f>VLOOKUP(K21059,'Base -Receita-Despesa'!$B:$AS,1,FALSE)</f>
        <v>Materiais</v>
      </c>
    </row>
    <row r="21060" spans="1:12" x14ac:dyDescent="0.3">
      <c r="A21060" s="82" t="str">
        <f t="shared" si="658"/>
        <v>2021</v>
      </c>
      <c r="B21060" s="263" t="s">
        <v>2228</v>
      </c>
      <c r="C21060" s="268" t="s">
        <v>138</v>
      </c>
      <c r="D21060" s="74" t="str">
        <f t="shared" ref="D21060:D21123" si="659">TEXT(E21060,"mmm/aaaa")</f>
        <v>jan/2021</v>
      </c>
      <c r="E21060" s="334">
        <v>44204</v>
      </c>
      <c r="F21060" s="285">
        <v>140430</v>
      </c>
      <c r="G21060" s="285" t="s">
        <v>2229</v>
      </c>
      <c r="H21060" s="268" t="s">
        <v>528</v>
      </c>
      <c r="I21060" s="268" t="s">
        <v>2182</v>
      </c>
      <c r="J21060" s="273">
        <v>-940</v>
      </c>
      <c r="K21060" s="83" t="str">
        <f>IFERROR(IFERROR(VLOOKUP(I21060,'DE-PARA'!B:D,3,0),VLOOKUP(I21060,'DE-PARA'!C:D,2,0)),"NÃO ENCONTRADO")</f>
        <v>Materiais</v>
      </c>
      <c r="L21060" s="50" t="str">
        <f>VLOOKUP(K21060,'Base -Receita-Despesa'!$B:$AS,1,FALSE)</f>
        <v>Materiais</v>
      </c>
    </row>
    <row r="21061" spans="1:12" x14ac:dyDescent="0.3">
      <c r="A21061" s="82" t="str">
        <f t="shared" si="658"/>
        <v>2021</v>
      </c>
      <c r="B21061" s="263" t="s">
        <v>2228</v>
      </c>
      <c r="C21061" s="268" t="s">
        <v>138</v>
      </c>
      <c r="D21061" s="74" t="str">
        <f t="shared" si="659"/>
        <v>jan/2021</v>
      </c>
      <c r="E21061" s="334">
        <v>44204</v>
      </c>
      <c r="F21061" s="285" t="s">
        <v>1261</v>
      </c>
      <c r="G21061" s="285" t="s">
        <v>2229</v>
      </c>
      <c r="H21061" s="268" t="s">
        <v>879</v>
      </c>
      <c r="I21061" s="268" t="s">
        <v>135</v>
      </c>
      <c r="J21061" s="273">
        <v>-10.45</v>
      </c>
      <c r="K21061" s="83" t="str">
        <f>IFERROR(IFERROR(VLOOKUP(I21061,'DE-PARA'!B:D,3,0),VLOOKUP(I21061,'DE-PARA'!C:D,2,0)),"NÃO ENCONTRADO")</f>
        <v>Outras Saídas</v>
      </c>
      <c r="L21061" s="50" t="str">
        <f>VLOOKUP(K21061,'Base -Receita-Despesa'!$B:$AS,1,FALSE)</f>
        <v>Outras Saídas</v>
      </c>
    </row>
    <row r="21062" spans="1:12" x14ac:dyDescent="0.3">
      <c r="A21062" s="82" t="str">
        <f t="shared" si="658"/>
        <v>2021</v>
      </c>
      <c r="B21062" s="263" t="s">
        <v>2228</v>
      </c>
      <c r="C21062" s="268" t="s">
        <v>138</v>
      </c>
      <c r="D21062" s="74" t="str">
        <f t="shared" si="659"/>
        <v>jan/2021</v>
      </c>
      <c r="E21062" s="334">
        <v>44204</v>
      </c>
      <c r="F21062" s="285" t="s">
        <v>1261</v>
      </c>
      <c r="G21062" s="285" t="s">
        <v>2229</v>
      </c>
      <c r="H21062" s="268" t="s">
        <v>879</v>
      </c>
      <c r="I21062" s="268" t="s">
        <v>135</v>
      </c>
      <c r="J21062" s="273">
        <v>-10.45</v>
      </c>
      <c r="K21062" s="83" t="str">
        <f>IFERROR(IFERROR(VLOOKUP(I21062,'DE-PARA'!B:D,3,0),VLOOKUP(I21062,'DE-PARA'!C:D,2,0)),"NÃO ENCONTRADO")</f>
        <v>Outras Saídas</v>
      </c>
      <c r="L21062" s="50" t="str">
        <f>VLOOKUP(K21062,'Base -Receita-Despesa'!$B:$AS,1,FALSE)</f>
        <v>Outras Saídas</v>
      </c>
    </row>
    <row r="21063" spans="1:12" x14ac:dyDescent="0.3">
      <c r="A21063" s="82" t="str">
        <f t="shared" si="658"/>
        <v>2021</v>
      </c>
      <c r="B21063" s="263" t="s">
        <v>2228</v>
      </c>
      <c r="C21063" s="268" t="s">
        <v>138</v>
      </c>
      <c r="D21063" s="74" t="str">
        <f t="shared" si="659"/>
        <v>jan/2021</v>
      </c>
      <c r="E21063" s="334">
        <v>44204</v>
      </c>
      <c r="F21063" s="285" t="s">
        <v>1261</v>
      </c>
      <c r="G21063" s="285" t="s">
        <v>2229</v>
      </c>
      <c r="H21063" s="268" t="s">
        <v>879</v>
      </c>
      <c r="I21063" s="268" t="s">
        <v>135</v>
      </c>
      <c r="J21063" s="273">
        <v>-10.45</v>
      </c>
      <c r="K21063" s="83" t="str">
        <f>IFERROR(IFERROR(VLOOKUP(I21063,'DE-PARA'!B:D,3,0),VLOOKUP(I21063,'DE-PARA'!C:D,2,0)),"NÃO ENCONTRADO")</f>
        <v>Outras Saídas</v>
      </c>
      <c r="L21063" s="50" t="str">
        <f>VLOOKUP(K21063,'Base -Receita-Despesa'!$B:$AS,1,FALSE)</f>
        <v>Outras Saídas</v>
      </c>
    </row>
    <row r="21064" spans="1:12" x14ac:dyDescent="0.3">
      <c r="A21064" s="82" t="str">
        <f t="shared" si="658"/>
        <v>2021</v>
      </c>
      <c r="B21064" s="263" t="s">
        <v>2228</v>
      </c>
      <c r="C21064" s="268" t="s">
        <v>138</v>
      </c>
      <c r="D21064" s="74" t="str">
        <f t="shared" si="659"/>
        <v>jan/2021</v>
      </c>
      <c r="E21064" s="334">
        <v>44204</v>
      </c>
      <c r="F21064" s="285" t="s">
        <v>1261</v>
      </c>
      <c r="G21064" s="285" t="s">
        <v>2229</v>
      </c>
      <c r="H21064" s="268" t="s">
        <v>879</v>
      </c>
      <c r="I21064" s="268" t="s">
        <v>135</v>
      </c>
      <c r="J21064" s="273">
        <v>-10.45</v>
      </c>
      <c r="K21064" s="83" t="str">
        <f>IFERROR(IFERROR(VLOOKUP(I21064,'DE-PARA'!B:D,3,0),VLOOKUP(I21064,'DE-PARA'!C:D,2,0)),"NÃO ENCONTRADO")</f>
        <v>Outras Saídas</v>
      </c>
      <c r="L21064" s="50" t="str">
        <f>VLOOKUP(K21064,'Base -Receita-Despesa'!$B:$AS,1,FALSE)</f>
        <v>Outras Saídas</v>
      </c>
    </row>
    <row r="21065" spans="1:12" x14ac:dyDescent="0.3">
      <c r="A21065" s="82" t="str">
        <f t="shared" si="658"/>
        <v>2021</v>
      </c>
      <c r="B21065" s="263" t="s">
        <v>2228</v>
      </c>
      <c r="C21065" s="268" t="s">
        <v>138</v>
      </c>
      <c r="D21065" s="74" t="str">
        <f t="shared" si="659"/>
        <v>jan/2021</v>
      </c>
      <c r="E21065" s="334">
        <v>44204</v>
      </c>
      <c r="F21065" s="285" t="s">
        <v>1261</v>
      </c>
      <c r="G21065" s="285" t="s">
        <v>2229</v>
      </c>
      <c r="H21065" s="268" t="s">
        <v>879</v>
      </c>
      <c r="I21065" s="268" t="s">
        <v>135</v>
      </c>
      <c r="J21065" s="273">
        <v>-10.45</v>
      </c>
      <c r="K21065" s="83" t="str">
        <f>IFERROR(IFERROR(VLOOKUP(I21065,'DE-PARA'!B:D,3,0),VLOOKUP(I21065,'DE-PARA'!C:D,2,0)),"NÃO ENCONTRADO")</f>
        <v>Outras Saídas</v>
      </c>
      <c r="L21065" s="50" t="str">
        <f>VLOOKUP(K21065,'Base -Receita-Despesa'!$B:$AS,1,FALSE)</f>
        <v>Outras Saídas</v>
      </c>
    </row>
    <row r="21066" spans="1:12" x14ac:dyDescent="0.3">
      <c r="A21066" s="82" t="str">
        <f t="shared" si="658"/>
        <v>2021</v>
      </c>
      <c r="B21066" s="263" t="s">
        <v>2228</v>
      </c>
      <c r="C21066" s="268" t="s">
        <v>138</v>
      </c>
      <c r="D21066" s="74" t="str">
        <f t="shared" si="659"/>
        <v>jan/2021</v>
      </c>
      <c r="E21066" s="334">
        <v>44204</v>
      </c>
      <c r="F21066" s="285" t="s">
        <v>1261</v>
      </c>
      <c r="G21066" s="285" t="s">
        <v>2229</v>
      </c>
      <c r="H21066" s="268" t="s">
        <v>879</v>
      </c>
      <c r="I21066" s="268" t="s">
        <v>135</v>
      </c>
      <c r="J21066" s="273">
        <v>-10.45</v>
      </c>
      <c r="K21066" s="83" t="str">
        <f>IFERROR(IFERROR(VLOOKUP(I21066,'DE-PARA'!B:D,3,0),VLOOKUP(I21066,'DE-PARA'!C:D,2,0)),"NÃO ENCONTRADO")</f>
        <v>Outras Saídas</v>
      </c>
      <c r="L21066" s="50" t="str">
        <f>VLOOKUP(K21066,'Base -Receita-Despesa'!$B:$AS,1,FALSE)</f>
        <v>Outras Saídas</v>
      </c>
    </row>
    <row r="21067" spans="1:12" x14ac:dyDescent="0.3">
      <c r="A21067" s="82" t="str">
        <f t="shared" si="658"/>
        <v>2021</v>
      </c>
      <c r="B21067" s="263" t="s">
        <v>2228</v>
      </c>
      <c r="C21067" s="268" t="s">
        <v>138</v>
      </c>
      <c r="D21067" s="74" t="str">
        <f t="shared" si="659"/>
        <v>jan/2021</v>
      </c>
      <c r="E21067" s="334">
        <v>44204</v>
      </c>
      <c r="F21067" s="285" t="s">
        <v>1261</v>
      </c>
      <c r="G21067" s="285" t="s">
        <v>2229</v>
      </c>
      <c r="H21067" s="268" t="s">
        <v>879</v>
      </c>
      <c r="I21067" s="268" t="s">
        <v>135</v>
      </c>
      <c r="J21067" s="273">
        <v>-10.45</v>
      </c>
      <c r="K21067" s="83" t="str">
        <f>IFERROR(IFERROR(VLOOKUP(I21067,'DE-PARA'!B:D,3,0),VLOOKUP(I21067,'DE-PARA'!C:D,2,0)),"NÃO ENCONTRADO")</f>
        <v>Outras Saídas</v>
      </c>
      <c r="L21067" s="50" t="str">
        <f>VLOOKUP(K21067,'Base -Receita-Despesa'!$B:$AS,1,FALSE)</f>
        <v>Outras Saídas</v>
      </c>
    </row>
    <row r="21068" spans="1:12" x14ac:dyDescent="0.3">
      <c r="A21068" s="82" t="str">
        <f t="shared" si="658"/>
        <v>2021</v>
      </c>
      <c r="B21068" s="263" t="s">
        <v>2228</v>
      </c>
      <c r="C21068" s="268" t="s">
        <v>138</v>
      </c>
      <c r="D21068" s="74" t="str">
        <f t="shared" si="659"/>
        <v>jan/2021</v>
      </c>
      <c r="E21068" s="334">
        <v>44204</v>
      </c>
      <c r="F21068" s="285" t="s">
        <v>1261</v>
      </c>
      <c r="G21068" s="285" t="s">
        <v>2229</v>
      </c>
      <c r="H21068" s="268" t="s">
        <v>879</v>
      </c>
      <c r="I21068" s="268" t="s">
        <v>135</v>
      </c>
      <c r="J21068" s="273">
        <v>-10.45</v>
      </c>
      <c r="K21068" s="83" t="str">
        <f>IFERROR(IFERROR(VLOOKUP(I21068,'DE-PARA'!B:D,3,0),VLOOKUP(I21068,'DE-PARA'!C:D,2,0)),"NÃO ENCONTRADO")</f>
        <v>Outras Saídas</v>
      </c>
      <c r="L21068" s="50" t="str">
        <f>VLOOKUP(K21068,'Base -Receita-Despesa'!$B:$AS,1,FALSE)</f>
        <v>Outras Saídas</v>
      </c>
    </row>
    <row r="21069" spans="1:12" x14ac:dyDescent="0.3">
      <c r="A21069" s="82" t="str">
        <f t="shared" si="658"/>
        <v>2021</v>
      </c>
      <c r="B21069" s="263" t="s">
        <v>2228</v>
      </c>
      <c r="C21069" s="268" t="s">
        <v>138</v>
      </c>
      <c r="D21069" s="74" t="str">
        <f t="shared" si="659"/>
        <v>jan/2021</v>
      </c>
      <c r="E21069" s="334">
        <v>44204</v>
      </c>
      <c r="F21069" s="285" t="s">
        <v>1261</v>
      </c>
      <c r="G21069" s="285" t="s">
        <v>2229</v>
      </c>
      <c r="H21069" s="268" t="s">
        <v>879</v>
      </c>
      <c r="I21069" s="268" t="s">
        <v>135</v>
      </c>
      <c r="J21069" s="273">
        <v>-10.45</v>
      </c>
      <c r="K21069" s="83" t="str">
        <f>IFERROR(IFERROR(VLOOKUP(I21069,'DE-PARA'!B:D,3,0),VLOOKUP(I21069,'DE-PARA'!C:D,2,0)),"NÃO ENCONTRADO")</f>
        <v>Outras Saídas</v>
      </c>
      <c r="L21069" s="50" t="str">
        <f>VLOOKUP(K21069,'Base -Receita-Despesa'!$B:$AS,1,FALSE)</f>
        <v>Outras Saídas</v>
      </c>
    </row>
    <row r="21070" spans="1:12" x14ac:dyDescent="0.3">
      <c r="A21070" s="82" t="str">
        <f t="shared" si="658"/>
        <v>2021</v>
      </c>
      <c r="B21070" s="263" t="s">
        <v>2228</v>
      </c>
      <c r="C21070" s="268" t="s">
        <v>138</v>
      </c>
      <c r="D21070" s="74" t="str">
        <f t="shared" si="659"/>
        <v>jan/2021</v>
      </c>
      <c r="E21070" s="334">
        <v>44204</v>
      </c>
      <c r="F21070" s="285" t="s">
        <v>1261</v>
      </c>
      <c r="G21070" s="285" t="s">
        <v>2229</v>
      </c>
      <c r="H21070" s="268" t="s">
        <v>879</v>
      </c>
      <c r="I21070" s="268" t="s">
        <v>135</v>
      </c>
      <c r="J21070" s="273">
        <v>-10.45</v>
      </c>
      <c r="K21070" s="83" t="str">
        <f>IFERROR(IFERROR(VLOOKUP(I21070,'DE-PARA'!B:D,3,0),VLOOKUP(I21070,'DE-PARA'!C:D,2,0)),"NÃO ENCONTRADO")</f>
        <v>Outras Saídas</v>
      </c>
      <c r="L21070" s="50" t="str">
        <f>VLOOKUP(K21070,'Base -Receita-Despesa'!$B:$AS,1,FALSE)</f>
        <v>Outras Saídas</v>
      </c>
    </row>
    <row r="21071" spans="1:12" x14ac:dyDescent="0.3">
      <c r="A21071" s="82" t="str">
        <f t="shared" si="658"/>
        <v>2021</v>
      </c>
      <c r="B21071" s="285" t="s">
        <v>2228</v>
      </c>
      <c r="C21071" s="268" t="s">
        <v>138</v>
      </c>
      <c r="D21071" s="74" t="str">
        <f t="shared" si="659"/>
        <v>jan/2021</v>
      </c>
      <c r="E21071" s="334">
        <v>44204</v>
      </c>
      <c r="F21071" s="285" t="s">
        <v>3163</v>
      </c>
      <c r="G21071" s="285" t="s">
        <v>2229</v>
      </c>
      <c r="H21071" s="268" t="s">
        <v>6065</v>
      </c>
      <c r="I21071" s="268" t="s">
        <v>2176</v>
      </c>
      <c r="J21071" s="278">
        <v>-4064.24</v>
      </c>
      <c r="K21071" s="83" t="str">
        <f>IFERROR(IFERROR(VLOOKUP(I21071,'DE-PARA'!B:D,3,0),VLOOKUP(I21071,'DE-PARA'!C:D,2,0)),"NÃO ENCONTRADO")</f>
        <v>Pessoal</v>
      </c>
      <c r="L21071" s="50" t="str">
        <f>VLOOKUP(K21071,'Base -Receita-Despesa'!$B:$AS,1,FALSE)</f>
        <v>Pessoal</v>
      </c>
    </row>
    <row r="21072" spans="1:12" x14ac:dyDescent="0.3">
      <c r="A21072" s="82" t="str">
        <f t="shared" si="658"/>
        <v>2021</v>
      </c>
      <c r="B21072" s="285" t="s">
        <v>2228</v>
      </c>
      <c r="C21072" s="268" t="s">
        <v>138</v>
      </c>
      <c r="D21072" s="74" t="str">
        <f t="shared" si="659"/>
        <v>jan/2021</v>
      </c>
      <c r="E21072" s="334">
        <v>44204</v>
      </c>
      <c r="F21072" s="285" t="s">
        <v>3164</v>
      </c>
      <c r="G21072" s="285" t="s">
        <v>2229</v>
      </c>
      <c r="H21072" s="268" t="s">
        <v>6065</v>
      </c>
      <c r="I21072" s="268" t="s">
        <v>2176</v>
      </c>
      <c r="J21072" s="278">
        <v>-4164.3500000000004</v>
      </c>
      <c r="K21072" s="83" t="str">
        <f>IFERROR(IFERROR(VLOOKUP(I21072,'DE-PARA'!B:D,3,0),VLOOKUP(I21072,'DE-PARA'!C:D,2,0)),"NÃO ENCONTRADO")</f>
        <v>Pessoal</v>
      </c>
      <c r="L21072" s="50" t="str">
        <f>VLOOKUP(K21072,'Base -Receita-Despesa'!$B:$AS,1,FALSE)</f>
        <v>Pessoal</v>
      </c>
    </row>
    <row r="21073" spans="1:12" x14ac:dyDescent="0.3">
      <c r="A21073" s="82" t="str">
        <f t="shared" si="658"/>
        <v>2021</v>
      </c>
      <c r="B21073" s="285" t="s">
        <v>2228</v>
      </c>
      <c r="C21073" s="268" t="s">
        <v>138</v>
      </c>
      <c r="D21073" s="74" t="str">
        <f t="shared" si="659"/>
        <v>jan/2021</v>
      </c>
      <c r="E21073" s="334">
        <v>44204</v>
      </c>
      <c r="F21073" s="285" t="s">
        <v>3160</v>
      </c>
      <c r="G21073" s="285" t="s">
        <v>2229</v>
      </c>
      <c r="H21073" s="268" t="s">
        <v>6065</v>
      </c>
      <c r="I21073" s="268" t="s">
        <v>2176</v>
      </c>
      <c r="J21073" s="278">
        <v>-1311.05</v>
      </c>
      <c r="K21073" s="83" t="str">
        <f>IFERROR(IFERROR(VLOOKUP(I21073,'DE-PARA'!B:D,3,0),VLOOKUP(I21073,'DE-PARA'!C:D,2,0)),"NÃO ENCONTRADO")</f>
        <v>Pessoal</v>
      </c>
      <c r="L21073" s="50" t="str">
        <f>VLOOKUP(K21073,'Base -Receita-Despesa'!$B:$AS,1,FALSE)</f>
        <v>Pessoal</v>
      </c>
    </row>
    <row r="21074" spans="1:12" x14ac:dyDescent="0.3">
      <c r="A21074" s="82" t="str">
        <f t="shared" si="658"/>
        <v>2021</v>
      </c>
      <c r="B21074" s="285" t="s">
        <v>2228</v>
      </c>
      <c r="C21074" s="268" t="s">
        <v>138</v>
      </c>
      <c r="D21074" s="74" t="str">
        <f t="shared" si="659"/>
        <v>jan/2021</v>
      </c>
      <c r="E21074" s="334">
        <v>44204</v>
      </c>
      <c r="F21074" s="285" t="s">
        <v>3161</v>
      </c>
      <c r="G21074" s="285" t="s">
        <v>2229</v>
      </c>
      <c r="H21074" s="268" t="s">
        <v>6065</v>
      </c>
      <c r="I21074" s="268" t="s">
        <v>2176</v>
      </c>
      <c r="J21074" s="278">
        <v>-1343.34</v>
      </c>
      <c r="K21074" s="83" t="str">
        <f>IFERROR(IFERROR(VLOOKUP(I21074,'DE-PARA'!B:D,3,0),VLOOKUP(I21074,'DE-PARA'!C:D,2,0)),"NÃO ENCONTRADO")</f>
        <v>Pessoal</v>
      </c>
      <c r="L21074" s="50" t="str">
        <f>VLOOKUP(K21074,'Base -Receita-Despesa'!$B:$AS,1,FALSE)</f>
        <v>Pessoal</v>
      </c>
    </row>
    <row r="21075" spans="1:12" x14ac:dyDescent="0.3">
      <c r="A21075" s="82" t="str">
        <f t="shared" si="658"/>
        <v>2021</v>
      </c>
      <c r="B21075" s="285" t="s">
        <v>2228</v>
      </c>
      <c r="C21075" s="268" t="s">
        <v>138</v>
      </c>
      <c r="D21075" s="74" t="str">
        <f t="shared" si="659"/>
        <v>jan/2021</v>
      </c>
      <c r="E21075" s="334">
        <v>44204</v>
      </c>
      <c r="F21075" s="285">
        <v>6</v>
      </c>
      <c r="G21075" s="285" t="s">
        <v>2229</v>
      </c>
      <c r="H21075" s="268" t="s">
        <v>6065</v>
      </c>
      <c r="I21075" s="268" t="s">
        <v>2176</v>
      </c>
      <c r="J21075" s="278">
        <v>-81396.100000000006</v>
      </c>
      <c r="K21075" s="83" t="str">
        <f>IFERROR(IFERROR(VLOOKUP(I21075,'DE-PARA'!B:D,3,0),VLOOKUP(I21075,'DE-PARA'!C:D,2,0)),"NÃO ENCONTRADO")</f>
        <v>Pessoal</v>
      </c>
      <c r="L21075" s="50" t="str">
        <f>VLOOKUP(K21075,'Base -Receita-Despesa'!$B:$AS,1,FALSE)</f>
        <v>Pessoal</v>
      </c>
    </row>
    <row r="21076" spans="1:12" x14ac:dyDescent="0.3">
      <c r="A21076" s="82" t="str">
        <f t="shared" si="658"/>
        <v>2021</v>
      </c>
      <c r="B21076" s="285" t="s">
        <v>2228</v>
      </c>
      <c r="C21076" s="268" t="s">
        <v>138</v>
      </c>
      <c r="D21076" s="74" t="str">
        <f t="shared" si="659"/>
        <v>jan/2021</v>
      </c>
      <c r="E21076" s="334">
        <v>44204</v>
      </c>
      <c r="F21076" s="285">
        <v>7</v>
      </c>
      <c r="G21076" s="285" t="s">
        <v>2229</v>
      </c>
      <c r="H21076" s="268" t="s">
        <v>6065</v>
      </c>
      <c r="I21076" s="268" t="s">
        <v>2176</v>
      </c>
      <c r="J21076" s="278">
        <v>-79095.839999999997</v>
      </c>
      <c r="K21076" s="83" t="str">
        <f>IFERROR(IFERROR(VLOOKUP(I21076,'DE-PARA'!B:D,3,0),VLOOKUP(I21076,'DE-PARA'!C:D,2,0)),"NÃO ENCONTRADO")</f>
        <v>Pessoal</v>
      </c>
      <c r="L21076" s="50" t="str">
        <f>VLOOKUP(K21076,'Base -Receita-Despesa'!$B:$AS,1,FALSE)</f>
        <v>Pessoal</v>
      </c>
    </row>
    <row r="21077" spans="1:12" x14ac:dyDescent="0.3">
      <c r="A21077" s="82" t="str">
        <f t="shared" si="658"/>
        <v>2021</v>
      </c>
      <c r="B21077" s="263" t="s">
        <v>2228</v>
      </c>
      <c r="C21077" s="268" t="s">
        <v>138</v>
      </c>
      <c r="D21077" s="74" t="str">
        <f t="shared" si="659"/>
        <v>jan/2021</v>
      </c>
      <c r="E21077" s="334">
        <v>44204</v>
      </c>
      <c r="F21077" s="285" t="s">
        <v>1267</v>
      </c>
      <c r="G21077" s="285" t="s">
        <v>2229</v>
      </c>
      <c r="H21077" s="268" t="s">
        <v>6168</v>
      </c>
      <c r="I21077" s="268" t="s">
        <v>160</v>
      </c>
      <c r="J21077" s="278">
        <v>-3000</v>
      </c>
      <c r="K21077" s="83" t="str">
        <f>IFERROR(IFERROR(VLOOKUP(I21077,'DE-PARA'!B:D,3,0),VLOOKUP(I21077,'DE-PARA'!C:D,2,0)),"NÃO ENCONTRADO")</f>
        <v>Outras Saídas</v>
      </c>
      <c r="L21077" s="50" t="str">
        <f>VLOOKUP(K21077,'Base -Receita-Despesa'!$B:$AS,1,FALSE)</f>
        <v>Outras Saídas</v>
      </c>
    </row>
    <row r="21078" spans="1:12" x14ac:dyDescent="0.3">
      <c r="A21078" s="82" t="str">
        <f t="shared" si="658"/>
        <v>2021</v>
      </c>
      <c r="B21078" s="263" t="s">
        <v>2228</v>
      </c>
      <c r="C21078" s="268" t="s">
        <v>138</v>
      </c>
      <c r="D21078" s="74" t="str">
        <f t="shared" si="659"/>
        <v>jan/2021</v>
      </c>
      <c r="E21078" s="334">
        <v>44204</v>
      </c>
      <c r="F21078" s="285">
        <v>16004</v>
      </c>
      <c r="G21078" s="285" t="s">
        <v>2229</v>
      </c>
      <c r="H21078" s="268" t="s">
        <v>2890</v>
      </c>
      <c r="I21078" s="268" t="s">
        <v>2183</v>
      </c>
      <c r="J21078" s="278">
        <v>-2787.1</v>
      </c>
      <c r="K21078" s="83" t="str">
        <f>IFERROR(IFERROR(VLOOKUP(I21078,'DE-PARA'!B:D,3,0),VLOOKUP(I21078,'DE-PARA'!C:D,2,0)),"NÃO ENCONTRADO")</f>
        <v>Materiais</v>
      </c>
      <c r="L21078" s="50" t="str">
        <f>VLOOKUP(K21078,'Base -Receita-Despesa'!$B:$AS,1,FALSE)</f>
        <v>Materiais</v>
      </c>
    </row>
    <row r="21079" spans="1:12" x14ac:dyDescent="0.3">
      <c r="A21079" s="82" t="str">
        <f t="shared" si="658"/>
        <v>2021</v>
      </c>
      <c r="B21079" s="263" t="s">
        <v>2228</v>
      </c>
      <c r="C21079" s="268" t="s">
        <v>138</v>
      </c>
      <c r="D21079" s="74" t="str">
        <f t="shared" si="659"/>
        <v>jan/2021</v>
      </c>
      <c r="E21079" s="334">
        <v>44204</v>
      </c>
      <c r="F21079" s="285" t="s">
        <v>4539</v>
      </c>
      <c r="G21079" s="285" t="s">
        <v>2229</v>
      </c>
      <c r="H21079" s="268" t="s">
        <v>6169</v>
      </c>
      <c r="I21079" s="268" t="s">
        <v>195</v>
      </c>
      <c r="J21079" s="278">
        <v>-189901.45</v>
      </c>
      <c r="K21079" s="83" t="str">
        <f>IFERROR(IFERROR(VLOOKUP(I21079,'DE-PARA'!B:D,3,0),VLOOKUP(I21079,'DE-PARA'!C:D,2,0)),"NÃO ENCONTRADO")</f>
        <v>Encargos sobre Folha de Pagamento</v>
      </c>
      <c r="L21079" s="50" t="str">
        <f>VLOOKUP(K21079,'Base -Receita-Despesa'!$B:$AS,1,FALSE)</f>
        <v>Encargos sobre Folha de Pagamento</v>
      </c>
    </row>
    <row r="21080" spans="1:12" x14ac:dyDescent="0.3">
      <c r="A21080" s="82" t="str">
        <f t="shared" si="658"/>
        <v>2021</v>
      </c>
      <c r="B21080" s="263" t="s">
        <v>2228</v>
      </c>
      <c r="C21080" s="268" t="s">
        <v>138</v>
      </c>
      <c r="D21080" s="74" t="str">
        <f t="shared" si="659"/>
        <v>jan/2021</v>
      </c>
      <c r="E21080" s="334">
        <v>44204</v>
      </c>
      <c r="F21080" s="285" t="s">
        <v>4539</v>
      </c>
      <c r="G21080" s="285" t="s">
        <v>2229</v>
      </c>
      <c r="H21080" s="268" t="s">
        <v>6169</v>
      </c>
      <c r="I21080" s="268" t="s">
        <v>562</v>
      </c>
      <c r="J21080" s="278">
        <v>-13805.83</v>
      </c>
      <c r="K21080" s="83" t="str">
        <f>IFERROR(IFERROR(VLOOKUP(I21080,'DE-PARA'!B:D,3,0),VLOOKUP(I21080,'DE-PARA'!C:D,2,0)),"NÃO ENCONTRADO")</f>
        <v>Outras Saídas</v>
      </c>
      <c r="L21080" s="50" t="str">
        <f>VLOOKUP(K21080,'Base -Receita-Despesa'!$B:$AS,1,FALSE)</f>
        <v>Outras Saídas</v>
      </c>
    </row>
    <row r="21081" spans="1:12" x14ac:dyDescent="0.3">
      <c r="A21081" s="82" t="str">
        <f t="shared" si="658"/>
        <v>2021</v>
      </c>
      <c r="B21081" s="263" t="s">
        <v>2228</v>
      </c>
      <c r="C21081" s="268" t="s">
        <v>138</v>
      </c>
      <c r="D21081" s="74" t="str">
        <f t="shared" si="659"/>
        <v>jan/2021</v>
      </c>
      <c r="E21081" s="334">
        <v>44204</v>
      </c>
      <c r="F21081" s="285" t="s">
        <v>6170</v>
      </c>
      <c r="G21081" s="285" t="s">
        <v>2229</v>
      </c>
      <c r="H21081" s="268" t="s">
        <v>6170</v>
      </c>
      <c r="I21081" s="268" t="s">
        <v>195</v>
      </c>
      <c r="J21081" s="278">
        <v>-149775.09</v>
      </c>
      <c r="K21081" s="83" t="str">
        <f>IFERROR(IFERROR(VLOOKUP(I21081,'DE-PARA'!B:D,3,0),VLOOKUP(I21081,'DE-PARA'!C:D,2,0)),"NÃO ENCONTRADO")</f>
        <v>Encargos sobre Folha de Pagamento</v>
      </c>
      <c r="L21081" s="50" t="str">
        <f>VLOOKUP(K21081,'Base -Receita-Despesa'!$B:$AS,1,FALSE)</f>
        <v>Encargos sobre Folha de Pagamento</v>
      </c>
    </row>
    <row r="21082" spans="1:12" x14ac:dyDescent="0.3">
      <c r="A21082" s="82" t="str">
        <f t="shared" si="658"/>
        <v>2021</v>
      </c>
      <c r="B21082" s="263" t="s">
        <v>2228</v>
      </c>
      <c r="C21082" s="268" t="s">
        <v>138</v>
      </c>
      <c r="D21082" s="74" t="str">
        <f t="shared" si="659"/>
        <v>jan/2021</v>
      </c>
      <c r="E21082" s="334">
        <v>44204</v>
      </c>
      <c r="F21082" s="285" t="s">
        <v>6170</v>
      </c>
      <c r="G21082" s="285" t="s">
        <v>2229</v>
      </c>
      <c r="H21082" s="268" t="s">
        <v>6170</v>
      </c>
      <c r="I21082" s="268" t="s">
        <v>562</v>
      </c>
      <c r="J21082" s="278">
        <v>-10888.64</v>
      </c>
      <c r="K21082" s="83" t="str">
        <f>IFERROR(IFERROR(VLOOKUP(I21082,'DE-PARA'!B:D,3,0),VLOOKUP(I21082,'DE-PARA'!C:D,2,0)),"NÃO ENCONTRADO")</f>
        <v>Outras Saídas</v>
      </c>
      <c r="L21082" s="50" t="str">
        <f>VLOOKUP(K21082,'Base -Receita-Despesa'!$B:$AS,1,FALSE)</f>
        <v>Outras Saídas</v>
      </c>
    </row>
    <row r="21083" spans="1:12" x14ac:dyDescent="0.3">
      <c r="A21083" s="82" t="str">
        <f t="shared" si="658"/>
        <v>2021</v>
      </c>
      <c r="B21083" s="263" t="s">
        <v>2228</v>
      </c>
      <c r="C21083" s="268" t="s">
        <v>138</v>
      </c>
      <c r="D21083" s="74" t="str">
        <f t="shared" si="659"/>
        <v>jan/2021</v>
      </c>
      <c r="E21083" s="334">
        <v>44204</v>
      </c>
      <c r="F21083" s="285">
        <v>9953</v>
      </c>
      <c r="G21083" s="285" t="s">
        <v>2229</v>
      </c>
      <c r="H21083" s="268" t="s">
        <v>5216</v>
      </c>
      <c r="I21083" s="268" t="s">
        <v>2182</v>
      </c>
      <c r="J21083" s="273">
        <v>-850</v>
      </c>
      <c r="K21083" s="83" t="str">
        <f>IFERROR(IFERROR(VLOOKUP(I21083,'DE-PARA'!B:D,3,0),VLOOKUP(I21083,'DE-PARA'!C:D,2,0)),"NÃO ENCONTRADO")</f>
        <v>Materiais</v>
      </c>
      <c r="L21083" s="50" t="str">
        <f>VLOOKUP(K21083,'Base -Receita-Despesa'!$B:$AS,1,FALSE)</f>
        <v>Materiais</v>
      </c>
    </row>
    <row r="21084" spans="1:12" x14ac:dyDescent="0.3">
      <c r="A21084" s="82" t="str">
        <f t="shared" si="658"/>
        <v>2021</v>
      </c>
      <c r="B21084" s="263" t="s">
        <v>2228</v>
      </c>
      <c r="C21084" s="268" t="s">
        <v>138</v>
      </c>
      <c r="D21084" s="74" t="str">
        <f t="shared" si="659"/>
        <v>jan/2021</v>
      </c>
      <c r="E21084" s="334">
        <v>44204</v>
      </c>
      <c r="F21084" s="285">
        <v>45697</v>
      </c>
      <c r="G21084" s="285" t="s">
        <v>2229</v>
      </c>
      <c r="H21084" s="268" t="s">
        <v>5868</v>
      </c>
      <c r="I21084" s="268" t="s">
        <v>2182</v>
      </c>
      <c r="J21084" s="273">
        <v>-550</v>
      </c>
      <c r="K21084" s="83" t="str">
        <f>IFERROR(IFERROR(VLOOKUP(I21084,'DE-PARA'!B:D,3,0),VLOOKUP(I21084,'DE-PARA'!C:D,2,0)),"NÃO ENCONTRADO")</f>
        <v>Materiais</v>
      </c>
      <c r="L21084" s="50" t="str">
        <f>VLOOKUP(K21084,'Base -Receita-Despesa'!$B:$AS,1,FALSE)</f>
        <v>Materiais</v>
      </c>
    </row>
    <row r="21085" spans="1:12" x14ac:dyDescent="0.3">
      <c r="A21085" s="82" t="str">
        <f t="shared" si="658"/>
        <v>2021</v>
      </c>
      <c r="B21085" s="263" t="s">
        <v>2228</v>
      </c>
      <c r="C21085" s="268" t="s">
        <v>138</v>
      </c>
      <c r="D21085" s="74" t="str">
        <f t="shared" si="659"/>
        <v>jan/2021</v>
      </c>
      <c r="E21085" s="334">
        <v>44204</v>
      </c>
      <c r="F21085" s="285" t="s">
        <v>6171</v>
      </c>
      <c r="G21085" s="285" t="s">
        <v>2229</v>
      </c>
      <c r="H21085" s="268" t="s">
        <v>4743</v>
      </c>
      <c r="I21085" s="268" t="s">
        <v>120</v>
      </c>
      <c r="J21085" s="273">
        <v>-78.03</v>
      </c>
      <c r="K21085" s="83" t="str">
        <f>IFERROR(IFERROR(VLOOKUP(I21085,'DE-PARA'!B:D,3,0),VLOOKUP(I21085,'DE-PARA'!C:D,2,0)),"NÃO ENCONTRADO")</f>
        <v>Serviços</v>
      </c>
      <c r="L21085" s="50" t="str">
        <f>VLOOKUP(K21085,'Base -Receita-Despesa'!$B:$AS,1,FALSE)</f>
        <v>Serviços</v>
      </c>
    </row>
    <row r="21086" spans="1:12" x14ac:dyDescent="0.3">
      <c r="A21086" s="82" t="str">
        <f t="shared" si="658"/>
        <v>2021</v>
      </c>
      <c r="B21086" s="263" t="s">
        <v>2228</v>
      </c>
      <c r="C21086" s="268" t="s">
        <v>138</v>
      </c>
      <c r="D21086" s="74" t="str">
        <f t="shared" si="659"/>
        <v>jan/2021</v>
      </c>
      <c r="E21086" s="334">
        <v>44204</v>
      </c>
      <c r="F21086" s="285" t="s">
        <v>6172</v>
      </c>
      <c r="G21086" s="285" t="s">
        <v>2229</v>
      </c>
      <c r="H21086" s="268" t="s">
        <v>4743</v>
      </c>
      <c r="I21086" s="268" t="s">
        <v>120</v>
      </c>
      <c r="J21086" s="273">
        <v>-25.17</v>
      </c>
      <c r="K21086" s="83" t="str">
        <f>IFERROR(IFERROR(VLOOKUP(I21086,'DE-PARA'!B:D,3,0),VLOOKUP(I21086,'DE-PARA'!C:D,2,0)),"NÃO ENCONTRADO")</f>
        <v>Serviços</v>
      </c>
      <c r="L21086" s="50" t="str">
        <f>VLOOKUP(K21086,'Base -Receita-Despesa'!$B:$AS,1,FALSE)</f>
        <v>Serviços</v>
      </c>
    </row>
    <row r="21087" spans="1:12" x14ac:dyDescent="0.3">
      <c r="A21087" s="82" t="str">
        <f t="shared" si="658"/>
        <v>2021</v>
      </c>
      <c r="B21087" s="263" t="s">
        <v>2228</v>
      </c>
      <c r="C21087" s="268" t="s">
        <v>138</v>
      </c>
      <c r="D21087" s="74" t="str">
        <f t="shared" si="659"/>
        <v>jan/2021</v>
      </c>
      <c r="E21087" s="334">
        <v>44204</v>
      </c>
      <c r="F21087" s="285" t="s">
        <v>4565</v>
      </c>
      <c r="G21087" s="285" t="s">
        <v>2229</v>
      </c>
      <c r="H21087" s="268" t="s">
        <v>6173</v>
      </c>
      <c r="I21087" s="268" t="s">
        <v>194</v>
      </c>
      <c r="J21087" s="278">
        <v>-15846.81</v>
      </c>
      <c r="K21087" s="83" t="str">
        <f>IFERROR(IFERROR(VLOOKUP(I21087,'DE-PARA'!B:D,3,0),VLOOKUP(I21087,'DE-PARA'!C:D,2,0)),"NÃO ENCONTRADO")</f>
        <v>Encargos sobre Folha de Pagamento</v>
      </c>
      <c r="L21087" s="50" t="str">
        <f>VLOOKUP(K21087,'Base -Receita-Despesa'!$B:$AS,1,FALSE)</f>
        <v>Encargos sobre Folha de Pagamento</v>
      </c>
    </row>
    <row r="21088" spans="1:12" x14ac:dyDescent="0.3">
      <c r="A21088" s="82" t="str">
        <f t="shared" si="658"/>
        <v>2021</v>
      </c>
      <c r="B21088" s="263" t="s">
        <v>2228</v>
      </c>
      <c r="C21088" s="268" t="s">
        <v>138</v>
      </c>
      <c r="D21088" s="74" t="str">
        <f t="shared" si="659"/>
        <v>jan/2021</v>
      </c>
      <c r="E21088" s="334">
        <v>44204</v>
      </c>
      <c r="F21088" s="285" t="s">
        <v>4565</v>
      </c>
      <c r="G21088" s="285" t="s">
        <v>2229</v>
      </c>
      <c r="H21088" s="268" t="s">
        <v>6173</v>
      </c>
      <c r="I21088" s="268" t="s">
        <v>562</v>
      </c>
      <c r="J21088" s="278">
        <v>-1152.05</v>
      </c>
      <c r="K21088" s="83" t="str">
        <f>IFERROR(IFERROR(VLOOKUP(I21088,'DE-PARA'!B:D,3,0),VLOOKUP(I21088,'DE-PARA'!C:D,2,0)),"NÃO ENCONTRADO")</f>
        <v>Outras Saídas</v>
      </c>
      <c r="L21088" s="50" t="str">
        <f>VLOOKUP(K21088,'Base -Receita-Despesa'!$B:$AS,1,FALSE)</f>
        <v>Outras Saídas</v>
      </c>
    </row>
    <row r="21089" spans="1:12" x14ac:dyDescent="0.3">
      <c r="A21089" s="82" t="str">
        <f t="shared" si="658"/>
        <v>2021</v>
      </c>
      <c r="B21089" s="263" t="s">
        <v>2228</v>
      </c>
      <c r="C21089" s="268" t="s">
        <v>138</v>
      </c>
      <c r="D21089" s="74" t="str">
        <f t="shared" si="659"/>
        <v>jan/2021</v>
      </c>
      <c r="E21089" s="334">
        <v>44204</v>
      </c>
      <c r="F21089" s="285" t="s">
        <v>6174</v>
      </c>
      <c r="G21089" s="285" t="s">
        <v>2229</v>
      </c>
      <c r="H21089" s="268" t="s">
        <v>6175</v>
      </c>
      <c r="I21089" s="268" t="s">
        <v>562</v>
      </c>
      <c r="J21089" s="273">
        <v>-968.41</v>
      </c>
      <c r="K21089" s="83" t="str">
        <f>IFERROR(IFERROR(VLOOKUP(I21089,'DE-PARA'!B:D,3,0),VLOOKUP(I21089,'DE-PARA'!C:D,2,0)),"NÃO ENCONTRADO")</f>
        <v>Outras Saídas</v>
      </c>
      <c r="L21089" s="50" t="str">
        <f>VLOOKUP(K21089,'Base -Receita-Despesa'!$B:$AS,1,FALSE)</f>
        <v>Outras Saídas</v>
      </c>
    </row>
    <row r="21090" spans="1:12" x14ac:dyDescent="0.3">
      <c r="A21090" s="82" t="str">
        <f t="shared" si="658"/>
        <v>2021</v>
      </c>
      <c r="B21090" s="263" t="s">
        <v>2228</v>
      </c>
      <c r="C21090" s="268" t="s">
        <v>138</v>
      </c>
      <c r="D21090" s="74" t="str">
        <f t="shared" si="659"/>
        <v>jan/2021</v>
      </c>
      <c r="E21090" s="334">
        <v>44204</v>
      </c>
      <c r="F21090" s="285" t="s">
        <v>4622</v>
      </c>
      <c r="G21090" s="285" t="s">
        <v>2229</v>
      </c>
      <c r="H21090" s="268" t="s">
        <v>6176</v>
      </c>
      <c r="I21090" s="268" t="s">
        <v>194</v>
      </c>
      <c r="J21090" s="278">
        <v>-6275.06</v>
      </c>
      <c r="K21090" s="83" t="str">
        <f>IFERROR(IFERROR(VLOOKUP(I21090,'DE-PARA'!B:D,3,0),VLOOKUP(I21090,'DE-PARA'!C:D,2,0)),"NÃO ENCONTRADO")</f>
        <v>Encargos sobre Folha de Pagamento</v>
      </c>
      <c r="L21090" s="50" t="str">
        <f>VLOOKUP(K21090,'Base -Receita-Despesa'!$B:$AS,1,FALSE)</f>
        <v>Encargos sobre Folha de Pagamento</v>
      </c>
    </row>
    <row r="21091" spans="1:12" x14ac:dyDescent="0.3">
      <c r="A21091" s="82" t="str">
        <f t="shared" si="658"/>
        <v>2021</v>
      </c>
      <c r="B21091" s="263" t="s">
        <v>2228</v>
      </c>
      <c r="C21091" s="268" t="s">
        <v>138</v>
      </c>
      <c r="D21091" s="74" t="str">
        <f t="shared" si="659"/>
        <v>jan/2021</v>
      </c>
      <c r="E21091" s="334">
        <v>44204</v>
      </c>
      <c r="F21091" s="285" t="s">
        <v>4622</v>
      </c>
      <c r="G21091" s="285" t="s">
        <v>2229</v>
      </c>
      <c r="H21091" s="268" t="s">
        <v>6176</v>
      </c>
      <c r="I21091" s="268" t="s">
        <v>562</v>
      </c>
      <c r="J21091" s="273">
        <v>-456.19</v>
      </c>
      <c r="K21091" s="83" t="str">
        <f>IFERROR(IFERROR(VLOOKUP(I21091,'DE-PARA'!B:D,3,0),VLOOKUP(I21091,'DE-PARA'!C:D,2,0)),"NÃO ENCONTRADO")</f>
        <v>Outras Saídas</v>
      </c>
      <c r="L21091" s="50" t="str">
        <f>VLOOKUP(K21091,'Base -Receita-Despesa'!$B:$AS,1,FALSE)</f>
        <v>Outras Saídas</v>
      </c>
    </row>
    <row r="21092" spans="1:12" x14ac:dyDescent="0.3">
      <c r="A21092" s="82" t="str">
        <f t="shared" si="658"/>
        <v>2021</v>
      </c>
      <c r="B21092" s="263" t="s">
        <v>2228</v>
      </c>
      <c r="C21092" s="268" t="s">
        <v>138</v>
      </c>
      <c r="D21092" s="74" t="str">
        <f t="shared" si="659"/>
        <v>jan/2021</v>
      </c>
      <c r="E21092" s="334">
        <v>44204</v>
      </c>
      <c r="F21092" s="285" t="s">
        <v>6177</v>
      </c>
      <c r="G21092" s="285" t="s">
        <v>2229</v>
      </c>
      <c r="H21092" s="268" t="s">
        <v>6178</v>
      </c>
      <c r="I21092" s="268" t="s">
        <v>176</v>
      </c>
      <c r="J21092" s="278">
        <v>-1522.71</v>
      </c>
      <c r="K21092" s="83" t="str">
        <f>IFERROR(IFERROR(VLOOKUP(I21092,'DE-PARA'!B:D,3,0),VLOOKUP(I21092,'DE-PARA'!C:D,2,0)),"NÃO ENCONTRADO")</f>
        <v>Pessoal</v>
      </c>
      <c r="L21092" s="50" t="str">
        <f>VLOOKUP(K21092,'Base -Receita-Despesa'!$B:$AS,1,FALSE)</f>
        <v>Pessoal</v>
      </c>
    </row>
    <row r="21093" spans="1:12" x14ac:dyDescent="0.3">
      <c r="A21093" s="82" t="str">
        <f t="shared" si="658"/>
        <v>2021</v>
      </c>
      <c r="B21093" s="263" t="s">
        <v>2228</v>
      </c>
      <c r="C21093" s="268" t="s">
        <v>138</v>
      </c>
      <c r="D21093" s="74" t="str">
        <f t="shared" si="659"/>
        <v>jan/2021</v>
      </c>
      <c r="E21093" s="334">
        <v>44204</v>
      </c>
      <c r="F21093" s="285">
        <v>19</v>
      </c>
      <c r="G21093" s="285" t="s">
        <v>2229</v>
      </c>
      <c r="H21093" s="268" t="s">
        <v>6030</v>
      </c>
      <c r="I21093" s="268" t="s">
        <v>2177</v>
      </c>
      <c r="J21093" s="278">
        <v>-3000</v>
      </c>
      <c r="K21093" s="83" t="str">
        <f>IFERROR(IFERROR(VLOOKUP(I21093,'DE-PARA'!B:D,3,0),VLOOKUP(I21093,'DE-PARA'!C:D,2,0)),"NÃO ENCONTRADO")</f>
        <v>Pessoal</v>
      </c>
      <c r="L21093" s="50" t="str">
        <f>VLOOKUP(K21093,'Base -Receita-Despesa'!$B:$AS,1,FALSE)</f>
        <v>Pessoal</v>
      </c>
    </row>
    <row r="21094" spans="1:12" x14ac:dyDescent="0.3">
      <c r="A21094" s="82" t="str">
        <f t="shared" si="658"/>
        <v>2021</v>
      </c>
      <c r="B21094" s="263" t="s">
        <v>2228</v>
      </c>
      <c r="C21094" s="268" t="s">
        <v>138</v>
      </c>
      <c r="D21094" s="74" t="str">
        <f t="shared" si="659"/>
        <v>jan/2021</v>
      </c>
      <c r="E21094" s="334">
        <v>44204</v>
      </c>
      <c r="F21094" s="285" t="s">
        <v>6179</v>
      </c>
      <c r="G21094" s="285" t="s">
        <v>2229</v>
      </c>
      <c r="H21094" s="268" t="s">
        <v>6132</v>
      </c>
      <c r="I21094" s="268" t="s">
        <v>176</v>
      </c>
      <c r="J21094" s="278">
        <v>-1848.11</v>
      </c>
      <c r="K21094" s="83" t="str">
        <f>IFERROR(IFERROR(VLOOKUP(I21094,'DE-PARA'!B:D,3,0),VLOOKUP(I21094,'DE-PARA'!C:D,2,0)),"NÃO ENCONTRADO")</f>
        <v>Pessoal</v>
      </c>
      <c r="L21094" s="50" t="str">
        <f>VLOOKUP(K21094,'Base -Receita-Despesa'!$B:$AS,1,FALSE)</f>
        <v>Pessoal</v>
      </c>
    </row>
    <row r="21095" spans="1:12" x14ac:dyDescent="0.3">
      <c r="A21095" s="82" t="str">
        <f t="shared" si="658"/>
        <v>2021</v>
      </c>
      <c r="B21095" s="263" t="s">
        <v>2228</v>
      </c>
      <c r="C21095" s="268" t="s">
        <v>138</v>
      </c>
      <c r="D21095" s="74" t="str">
        <f t="shared" si="659"/>
        <v>jan/2021</v>
      </c>
      <c r="E21095" s="334">
        <v>44204</v>
      </c>
      <c r="F21095" s="285">
        <v>71677</v>
      </c>
      <c r="G21095" s="285" t="s">
        <v>2229</v>
      </c>
      <c r="H21095" s="268" t="s">
        <v>6039</v>
      </c>
      <c r="I21095" s="268" t="s">
        <v>2183</v>
      </c>
      <c r="J21095" s="273">
        <v>900</v>
      </c>
      <c r="K21095" s="83" t="str">
        <f>IFERROR(IFERROR(VLOOKUP(I21095,'DE-PARA'!B:D,3,0),VLOOKUP(I21095,'DE-PARA'!C:D,2,0)),"NÃO ENCONTRADO")</f>
        <v>Materiais</v>
      </c>
      <c r="L21095" s="50" t="str">
        <f>VLOOKUP(K21095,'Base -Receita-Despesa'!$B:$AS,1,FALSE)</f>
        <v>Materiais</v>
      </c>
    </row>
    <row r="21096" spans="1:12" x14ac:dyDescent="0.3">
      <c r="A21096" s="82" t="str">
        <f t="shared" si="658"/>
        <v>2021</v>
      </c>
      <c r="B21096" s="263" t="s">
        <v>2228</v>
      </c>
      <c r="C21096" s="268" t="s">
        <v>138</v>
      </c>
      <c r="D21096" s="74" t="str">
        <f t="shared" si="659"/>
        <v>jan/2021</v>
      </c>
      <c r="E21096" s="334">
        <v>44204</v>
      </c>
      <c r="F21096" s="285">
        <v>71671</v>
      </c>
      <c r="G21096" s="285" t="s">
        <v>2229</v>
      </c>
      <c r="H21096" s="268" t="s">
        <v>6039</v>
      </c>
      <c r="I21096" s="268" t="s">
        <v>2182</v>
      </c>
      <c r="J21096" s="273">
        <v>756.15</v>
      </c>
      <c r="K21096" s="83" t="str">
        <f>IFERROR(IFERROR(VLOOKUP(I21096,'DE-PARA'!B:D,3,0),VLOOKUP(I21096,'DE-PARA'!C:D,2,0)),"NÃO ENCONTRADO")</f>
        <v>Materiais</v>
      </c>
      <c r="L21096" s="50" t="str">
        <f>VLOOKUP(K21096,'Base -Receita-Despesa'!$B:$AS,1,FALSE)</f>
        <v>Materiais</v>
      </c>
    </row>
    <row r="21097" spans="1:12" x14ac:dyDescent="0.3">
      <c r="A21097" s="82" t="str">
        <f t="shared" si="658"/>
        <v>2021</v>
      </c>
      <c r="B21097" s="263" t="s">
        <v>2228</v>
      </c>
      <c r="C21097" s="268" t="s">
        <v>138</v>
      </c>
      <c r="D21097" s="74" t="str">
        <f t="shared" si="659"/>
        <v>jan/2021</v>
      </c>
      <c r="E21097" s="334">
        <v>44204</v>
      </c>
      <c r="F21097" s="285">
        <v>71677</v>
      </c>
      <c r="G21097" s="285" t="s">
        <v>2229</v>
      </c>
      <c r="H21097" s="268" t="s">
        <v>6039</v>
      </c>
      <c r="I21097" s="268" t="s">
        <v>2183</v>
      </c>
      <c r="J21097" s="273">
        <v>-900</v>
      </c>
      <c r="K21097" s="83" t="str">
        <f>IFERROR(IFERROR(VLOOKUP(I21097,'DE-PARA'!B:D,3,0),VLOOKUP(I21097,'DE-PARA'!C:D,2,0)),"NÃO ENCONTRADO")</f>
        <v>Materiais</v>
      </c>
      <c r="L21097" s="50" t="str">
        <f>VLOOKUP(K21097,'Base -Receita-Despesa'!$B:$AS,1,FALSE)</f>
        <v>Materiais</v>
      </c>
    </row>
    <row r="21098" spans="1:12" x14ac:dyDescent="0.3">
      <c r="A21098" s="82" t="str">
        <f t="shared" ref="A21098:A21161" si="660">IF(K21098="NÃO ENCONTRADO",0,RIGHT(D21098,4))</f>
        <v>2021</v>
      </c>
      <c r="B21098" s="263" t="s">
        <v>2228</v>
      </c>
      <c r="C21098" s="268" t="s">
        <v>138</v>
      </c>
      <c r="D21098" s="74" t="str">
        <f t="shared" si="659"/>
        <v>jan/2021</v>
      </c>
      <c r="E21098" s="334">
        <v>44204</v>
      </c>
      <c r="F21098" s="285">
        <v>71671</v>
      </c>
      <c r="G21098" s="285" t="s">
        <v>2229</v>
      </c>
      <c r="H21098" s="268" t="s">
        <v>6039</v>
      </c>
      <c r="I21098" s="268" t="s">
        <v>2182</v>
      </c>
      <c r="J21098" s="273">
        <v>-756.15</v>
      </c>
      <c r="K21098" s="83" t="str">
        <f>IFERROR(IFERROR(VLOOKUP(I21098,'DE-PARA'!B:D,3,0),VLOOKUP(I21098,'DE-PARA'!C:D,2,0)),"NÃO ENCONTRADO")</f>
        <v>Materiais</v>
      </c>
      <c r="L21098" s="50" t="str">
        <f>VLOOKUP(K21098,'Base -Receita-Despesa'!$B:$AS,1,FALSE)</f>
        <v>Materiais</v>
      </c>
    </row>
    <row r="21099" spans="1:12" x14ac:dyDescent="0.3">
      <c r="A21099" s="82" t="str">
        <f t="shared" si="660"/>
        <v>2021</v>
      </c>
      <c r="B21099" s="263" t="s">
        <v>2228</v>
      </c>
      <c r="C21099" s="268" t="s">
        <v>138</v>
      </c>
      <c r="D21099" s="74" t="str">
        <f t="shared" si="659"/>
        <v>jan/2021</v>
      </c>
      <c r="E21099" s="334">
        <v>44204</v>
      </c>
      <c r="F21099" s="285">
        <v>71677</v>
      </c>
      <c r="G21099" s="285" t="s">
        <v>2229</v>
      </c>
      <c r="H21099" s="268" t="s">
        <v>6039</v>
      </c>
      <c r="I21099" s="268" t="s">
        <v>2183</v>
      </c>
      <c r="J21099" s="273">
        <v>-900</v>
      </c>
      <c r="K21099" s="83" t="str">
        <f>IFERROR(IFERROR(VLOOKUP(I21099,'DE-PARA'!B:D,3,0),VLOOKUP(I21099,'DE-PARA'!C:D,2,0)),"NÃO ENCONTRADO")</f>
        <v>Materiais</v>
      </c>
      <c r="L21099" s="50" t="str">
        <f>VLOOKUP(K21099,'Base -Receita-Despesa'!$B:$AS,1,FALSE)</f>
        <v>Materiais</v>
      </c>
    </row>
    <row r="21100" spans="1:12" x14ac:dyDescent="0.3">
      <c r="A21100" s="82" t="str">
        <f t="shared" si="660"/>
        <v>2021</v>
      </c>
      <c r="B21100" s="263" t="s">
        <v>2228</v>
      </c>
      <c r="C21100" s="268" t="s">
        <v>138</v>
      </c>
      <c r="D21100" s="74" t="str">
        <f t="shared" si="659"/>
        <v>jan/2021</v>
      </c>
      <c r="E21100" s="334">
        <v>44204</v>
      </c>
      <c r="F21100" s="285">
        <v>71671</v>
      </c>
      <c r="G21100" s="285" t="s">
        <v>2229</v>
      </c>
      <c r="H21100" s="268" t="s">
        <v>6039</v>
      </c>
      <c r="I21100" s="268" t="s">
        <v>2182</v>
      </c>
      <c r="J21100" s="273">
        <v>-756.15</v>
      </c>
      <c r="K21100" s="83" t="str">
        <f>IFERROR(IFERROR(VLOOKUP(I21100,'DE-PARA'!B:D,3,0),VLOOKUP(I21100,'DE-PARA'!C:D,2,0)),"NÃO ENCONTRADO")</f>
        <v>Materiais</v>
      </c>
      <c r="L21100" s="50" t="str">
        <f>VLOOKUP(K21100,'Base -Receita-Despesa'!$B:$AS,1,FALSE)</f>
        <v>Materiais</v>
      </c>
    </row>
    <row r="21101" spans="1:12" x14ac:dyDescent="0.3">
      <c r="A21101" s="82" t="str">
        <f t="shared" si="660"/>
        <v>2021</v>
      </c>
      <c r="B21101" s="285" t="s">
        <v>2228</v>
      </c>
      <c r="C21101" s="268" t="s">
        <v>138</v>
      </c>
      <c r="D21101" s="74" t="str">
        <f t="shared" si="659"/>
        <v>jan/2021</v>
      </c>
      <c r="E21101" s="334">
        <v>44204</v>
      </c>
      <c r="F21101" s="285" t="s">
        <v>4957</v>
      </c>
      <c r="G21101" s="285" t="s">
        <v>2229</v>
      </c>
      <c r="H21101" s="268" t="s">
        <v>4753</v>
      </c>
      <c r="I21101" s="268" t="s">
        <v>2176</v>
      </c>
      <c r="J21101" s="278">
        <v>-9885.39</v>
      </c>
      <c r="K21101" s="83" t="str">
        <f>IFERROR(IFERROR(VLOOKUP(I21101,'DE-PARA'!B:D,3,0),VLOOKUP(I21101,'DE-PARA'!C:D,2,0)),"NÃO ENCONTRADO")</f>
        <v>Pessoal</v>
      </c>
      <c r="L21101" s="50" t="str">
        <f>VLOOKUP(K21101,'Base -Receita-Despesa'!$B:$AS,1,FALSE)</f>
        <v>Pessoal</v>
      </c>
    </row>
    <row r="21102" spans="1:12" x14ac:dyDescent="0.3">
      <c r="A21102" s="82" t="str">
        <f t="shared" si="660"/>
        <v>2021</v>
      </c>
      <c r="B21102" s="285" t="s">
        <v>2228</v>
      </c>
      <c r="C21102" s="268" t="s">
        <v>138</v>
      </c>
      <c r="D21102" s="74" t="str">
        <f t="shared" si="659"/>
        <v>jan/2021</v>
      </c>
      <c r="E21102" s="334">
        <v>44204</v>
      </c>
      <c r="F21102" s="285" t="s">
        <v>6180</v>
      </c>
      <c r="G21102" s="285" t="s">
        <v>2229</v>
      </c>
      <c r="H21102" s="268" t="s">
        <v>4753</v>
      </c>
      <c r="I21102" s="268" t="s">
        <v>2176</v>
      </c>
      <c r="J21102" s="278">
        <v>-5067.38</v>
      </c>
      <c r="K21102" s="83" t="str">
        <f>IFERROR(IFERROR(VLOOKUP(I21102,'DE-PARA'!B:D,3,0),VLOOKUP(I21102,'DE-PARA'!C:D,2,0)),"NÃO ENCONTRADO")</f>
        <v>Pessoal</v>
      </c>
      <c r="L21102" s="50" t="str">
        <f>VLOOKUP(K21102,'Base -Receita-Despesa'!$B:$AS,1,FALSE)</f>
        <v>Pessoal</v>
      </c>
    </row>
    <row r="21103" spans="1:12" x14ac:dyDescent="0.3">
      <c r="A21103" s="82" t="str">
        <f t="shared" si="660"/>
        <v>2021</v>
      </c>
      <c r="B21103" s="285" t="s">
        <v>2228</v>
      </c>
      <c r="C21103" s="268" t="s">
        <v>138</v>
      </c>
      <c r="D21103" s="74" t="str">
        <f t="shared" si="659"/>
        <v>jan/2021</v>
      </c>
      <c r="E21103" s="334">
        <v>44204</v>
      </c>
      <c r="F21103" s="285" t="s">
        <v>4695</v>
      </c>
      <c r="G21103" s="285" t="s">
        <v>2229</v>
      </c>
      <c r="H21103" s="268" t="s">
        <v>4753</v>
      </c>
      <c r="I21103" s="268" t="s">
        <v>2176</v>
      </c>
      <c r="J21103" s="278">
        <v>-3188.84</v>
      </c>
      <c r="K21103" s="83" t="str">
        <f>IFERROR(IFERROR(VLOOKUP(I21103,'DE-PARA'!B:D,3,0),VLOOKUP(I21103,'DE-PARA'!C:D,2,0)),"NÃO ENCONTRADO")</f>
        <v>Pessoal</v>
      </c>
      <c r="L21103" s="50" t="str">
        <f>VLOOKUP(K21103,'Base -Receita-Despesa'!$B:$AS,1,FALSE)</f>
        <v>Pessoal</v>
      </c>
    </row>
    <row r="21104" spans="1:12" x14ac:dyDescent="0.3">
      <c r="A21104" s="82" t="str">
        <f t="shared" si="660"/>
        <v>2021</v>
      </c>
      <c r="B21104" s="285" t="s">
        <v>2228</v>
      </c>
      <c r="C21104" s="268" t="s">
        <v>138</v>
      </c>
      <c r="D21104" s="74" t="str">
        <f t="shared" si="659"/>
        <v>jan/2021</v>
      </c>
      <c r="E21104" s="334">
        <v>44204</v>
      </c>
      <c r="F21104" s="285" t="s">
        <v>6181</v>
      </c>
      <c r="G21104" s="285" t="s">
        <v>2229</v>
      </c>
      <c r="H21104" s="268" t="s">
        <v>4753</v>
      </c>
      <c r="I21104" s="268" t="s">
        <v>2176</v>
      </c>
      <c r="J21104" s="278">
        <v>-1634.64</v>
      </c>
      <c r="K21104" s="83" t="str">
        <f>IFERROR(IFERROR(VLOOKUP(I21104,'DE-PARA'!B:D,3,0),VLOOKUP(I21104,'DE-PARA'!C:D,2,0)),"NÃO ENCONTRADO")</f>
        <v>Pessoal</v>
      </c>
      <c r="L21104" s="50" t="str">
        <f>VLOOKUP(K21104,'Base -Receita-Despesa'!$B:$AS,1,FALSE)</f>
        <v>Pessoal</v>
      </c>
    </row>
    <row r="21105" spans="1:12" x14ac:dyDescent="0.3">
      <c r="A21105" s="82" t="str">
        <f t="shared" si="660"/>
        <v>2021</v>
      </c>
      <c r="B21105" s="285" t="s">
        <v>2228</v>
      </c>
      <c r="C21105" s="268" t="s">
        <v>138</v>
      </c>
      <c r="D21105" s="74" t="str">
        <f t="shared" si="659"/>
        <v>jan/2021</v>
      </c>
      <c r="E21105" s="334">
        <v>44204</v>
      </c>
      <c r="F21105" s="285" t="s">
        <v>6182</v>
      </c>
      <c r="G21105" s="285" t="s">
        <v>2229</v>
      </c>
      <c r="H21105" s="268" t="s">
        <v>4753</v>
      </c>
      <c r="I21105" s="268" t="s">
        <v>2176</v>
      </c>
      <c r="J21105" s="278">
        <v>-23384.79</v>
      </c>
      <c r="K21105" s="83" t="str">
        <f>IFERROR(IFERROR(VLOOKUP(I21105,'DE-PARA'!B:D,3,0),VLOOKUP(I21105,'DE-PARA'!C:D,2,0)),"NÃO ENCONTRADO")</f>
        <v>Pessoal</v>
      </c>
      <c r="L21105" s="50" t="str">
        <f>VLOOKUP(K21105,'Base -Receita-Despesa'!$B:$AS,1,FALSE)</f>
        <v>Pessoal</v>
      </c>
    </row>
    <row r="21106" spans="1:12" x14ac:dyDescent="0.3">
      <c r="A21106" s="82" t="str">
        <f t="shared" si="660"/>
        <v>2021</v>
      </c>
      <c r="B21106" s="285" t="s">
        <v>2228</v>
      </c>
      <c r="C21106" s="268" t="s">
        <v>138</v>
      </c>
      <c r="D21106" s="74" t="str">
        <f t="shared" si="659"/>
        <v>jan/2021</v>
      </c>
      <c r="E21106" s="334">
        <v>44204</v>
      </c>
      <c r="F21106" s="285" t="s">
        <v>6183</v>
      </c>
      <c r="G21106" s="285" t="s">
        <v>2229</v>
      </c>
      <c r="H21106" s="268" t="s">
        <v>4753</v>
      </c>
      <c r="I21106" s="268" t="s">
        <v>2176</v>
      </c>
      <c r="J21106" s="278">
        <v>-11987.36</v>
      </c>
      <c r="K21106" s="83" t="str">
        <f>IFERROR(IFERROR(VLOOKUP(I21106,'DE-PARA'!B:D,3,0),VLOOKUP(I21106,'DE-PARA'!C:D,2,0)),"NÃO ENCONTRADO")</f>
        <v>Pessoal</v>
      </c>
      <c r="L21106" s="50" t="str">
        <f>VLOOKUP(K21106,'Base -Receita-Despesa'!$B:$AS,1,FALSE)</f>
        <v>Pessoal</v>
      </c>
    </row>
    <row r="21107" spans="1:12" x14ac:dyDescent="0.3">
      <c r="A21107" s="82" t="str">
        <f t="shared" si="660"/>
        <v>2021</v>
      </c>
      <c r="B21107" s="263" t="s">
        <v>2228</v>
      </c>
      <c r="C21107" s="268" t="s">
        <v>138</v>
      </c>
      <c r="D21107" s="74" t="str">
        <f t="shared" si="659"/>
        <v>jan/2021</v>
      </c>
      <c r="E21107" s="334">
        <v>44204</v>
      </c>
      <c r="F21107" s="285" t="s">
        <v>6184</v>
      </c>
      <c r="G21107" s="285" t="s">
        <v>2229</v>
      </c>
      <c r="H21107" s="268" t="s">
        <v>4753</v>
      </c>
      <c r="I21107" s="268" t="s">
        <v>562</v>
      </c>
      <c r="J21107" s="278">
        <v>-2571.5500000000002</v>
      </c>
      <c r="K21107" s="83" t="str">
        <f>IFERROR(IFERROR(VLOOKUP(I21107,'DE-PARA'!B:D,3,0),VLOOKUP(I21107,'DE-PARA'!C:D,2,0)),"NÃO ENCONTRADO")</f>
        <v>Outras Saídas</v>
      </c>
      <c r="L21107" s="50" t="str">
        <f>VLOOKUP(K21107,'Base -Receita-Despesa'!$B:$AS,1,FALSE)</f>
        <v>Outras Saídas</v>
      </c>
    </row>
    <row r="21108" spans="1:12" x14ac:dyDescent="0.3">
      <c r="A21108" s="82" t="str">
        <f t="shared" si="660"/>
        <v>2021</v>
      </c>
      <c r="B21108" s="263" t="s">
        <v>2228</v>
      </c>
      <c r="C21108" s="268" t="s">
        <v>138</v>
      </c>
      <c r="D21108" s="74" t="str">
        <f t="shared" si="659"/>
        <v>jan/2021</v>
      </c>
      <c r="E21108" s="334">
        <v>44204</v>
      </c>
      <c r="F21108" s="285" t="s">
        <v>6185</v>
      </c>
      <c r="G21108" s="285" t="s">
        <v>2229</v>
      </c>
      <c r="H21108" s="268" t="s">
        <v>6009</v>
      </c>
      <c r="I21108" s="268" t="s">
        <v>120</v>
      </c>
      <c r="J21108" s="273">
        <v>-26.7</v>
      </c>
      <c r="K21108" s="83" t="str">
        <f>IFERROR(IFERROR(VLOOKUP(I21108,'DE-PARA'!B:D,3,0),VLOOKUP(I21108,'DE-PARA'!C:D,2,0)),"NÃO ENCONTRADO")</f>
        <v>Serviços</v>
      </c>
      <c r="L21108" s="50" t="str">
        <f>VLOOKUP(K21108,'Base -Receita-Despesa'!$B:$AS,1,FALSE)</f>
        <v>Serviços</v>
      </c>
    </row>
    <row r="21109" spans="1:12" x14ac:dyDescent="0.3">
      <c r="A21109" s="82" t="str">
        <f t="shared" si="660"/>
        <v>2021</v>
      </c>
      <c r="B21109" s="263" t="s">
        <v>2228</v>
      </c>
      <c r="C21109" s="268" t="s">
        <v>138</v>
      </c>
      <c r="D21109" s="74" t="str">
        <f t="shared" si="659"/>
        <v>jan/2021</v>
      </c>
      <c r="E21109" s="334">
        <v>44204</v>
      </c>
      <c r="F21109" s="285" t="s">
        <v>6186</v>
      </c>
      <c r="G21109" s="285" t="s">
        <v>2229</v>
      </c>
      <c r="H21109" s="268" t="s">
        <v>6187</v>
      </c>
      <c r="I21109" s="268" t="s">
        <v>145</v>
      </c>
      <c r="J21109" s="273">
        <v>-279</v>
      </c>
      <c r="K21109" s="83" t="str">
        <f>IFERROR(IFERROR(VLOOKUP(I21109,'DE-PARA'!B:D,3,0),VLOOKUP(I21109,'DE-PARA'!C:D,2,0)),"NÃO ENCONTRADO")</f>
        <v>Serviços</v>
      </c>
      <c r="L21109" s="50" t="str">
        <f>VLOOKUP(K21109,'Base -Receita-Despesa'!$B:$AS,1,FALSE)</f>
        <v>Serviços</v>
      </c>
    </row>
    <row r="21110" spans="1:12" x14ac:dyDescent="0.3">
      <c r="A21110" s="82" t="str">
        <f t="shared" si="660"/>
        <v>2021</v>
      </c>
      <c r="B21110" s="263" t="s">
        <v>2228</v>
      </c>
      <c r="C21110" s="268" t="s">
        <v>138</v>
      </c>
      <c r="D21110" s="74" t="str">
        <f t="shared" si="659"/>
        <v>jan/2021</v>
      </c>
      <c r="E21110" s="334">
        <v>44204</v>
      </c>
      <c r="F21110" s="285" t="s">
        <v>6188</v>
      </c>
      <c r="G21110" s="285" t="s">
        <v>2229</v>
      </c>
      <c r="H21110" s="268" t="s">
        <v>6187</v>
      </c>
      <c r="I21110" s="268" t="s">
        <v>145</v>
      </c>
      <c r="J21110" s="273">
        <v>-279</v>
      </c>
      <c r="K21110" s="83" t="str">
        <f>IFERROR(IFERROR(VLOOKUP(I21110,'DE-PARA'!B:D,3,0),VLOOKUP(I21110,'DE-PARA'!C:D,2,0)),"NÃO ENCONTRADO")</f>
        <v>Serviços</v>
      </c>
      <c r="L21110" s="50" t="str">
        <f>VLOOKUP(K21110,'Base -Receita-Despesa'!$B:$AS,1,FALSE)</f>
        <v>Serviços</v>
      </c>
    </row>
    <row r="21111" spans="1:12" x14ac:dyDescent="0.3">
      <c r="A21111" s="82" t="str">
        <f t="shared" si="660"/>
        <v>2021</v>
      </c>
      <c r="B21111" s="263" t="s">
        <v>2228</v>
      </c>
      <c r="C21111" s="268" t="s">
        <v>138</v>
      </c>
      <c r="D21111" s="74" t="str">
        <f t="shared" si="659"/>
        <v>jan/2021</v>
      </c>
      <c r="E21111" s="334">
        <v>44204</v>
      </c>
      <c r="F21111" s="285" t="s">
        <v>6189</v>
      </c>
      <c r="G21111" s="285" t="s">
        <v>2229</v>
      </c>
      <c r="H21111" s="268" t="s">
        <v>6187</v>
      </c>
      <c r="I21111" s="268" t="s">
        <v>145</v>
      </c>
      <c r="J21111" s="273">
        <v>-90</v>
      </c>
      <c r="K21111" s="83" t="str">
        <f>IFERROR(IFERROR(VLOOKUP(I21111,'DE-PARA'!B:D,3,0),VLOOKUP(I21111,'DE-PARA'!C:D,2,0)),"NÃO ENCONTRADO")</f>
        <v>Serviços</v>
      </c>
      <c r="L21111" s="50" t="str">
        <f>VLOOKUP(K21111,'Base -Receita-Despesa'!$B:$AS,1,FALSE)</f>
        <v>Serviços</v>
      </c>
    </row>
    <row r="21112" spans="1:12" x14ac:dyDescent="0.3">
      <c r="A21112" s="82" t="str">
        <f t="shared" si="660"/>
        <v>2021</v>
      </c>
      <c r="B21112" s="263" t="s">
        <v>2228</v>
      </c>
      <c r="C21112" s="268" t="s">
        <v>138</v>
      </c>
      <c r="D21112" s="74" t="str">
        <f t="shared" si="659"/>
        <v>jan/2021</v>
      </c>
      <c r="E21112" s="334">
        <v>44204</v>
      </c>
      <c r="F21112" s="285" t="s">
        <v>6190</v>
      </c>
      <c r="G21112" s="285" t="s">
        <v>2229</v>
      </c>
      <c r="H21112" s="268" t="s">
        <v>5978</v>
      </c>
      <c r="I21112" s="268" t="s">
        <v>188</v>
      </c>
      <c r="J21112" s="278">
        <v>-1162.5</v>
      </c>
      <c r="K21112" s="83" t="str">
        <f>IFERROR(IFERROR(VLOOKUP(I21112,'DE-PARA'!B:D,3,0),VLOOKUP(I21112,'DE-PARA'!C:D,2,0)),"NÃO ENCONTRADO")</f>
        <v>Serviços</v>
      </c>
      <c r="L21112" s="50" t="str">
        <f>VLOOKUP(K21112,'Base -Receita-Despesa'!$B:$AS,1,FALSE)</f>
        <v>Serviços</v>
      </c>
    </row>
    <row r="21113" spans="1:12" x14ac:dyDescent="0.3">
      <c r="A21113" s="82" t="str">
        <f t="shared" si="660"/>
        <v>2021</v>
      </c>
      <c r="B21113" s="263" t="s">
        <v>2228</v>
      </c>
      <c r="C21113" s="268" t="s">
        <v>138</v>
      </c>
      <c r="D21113" s="74" t="str">
        <f t="shared" si="659"/>
        <v>jan/2021</v>
      </c>
      <c r="E21113" s="334">
        <v>44204</v>
      </c>
      <c r="F21113" s="285" t="s">
        <v>6191</v>
      </c>
      <c r="G21113" s="285" t="s">
        <v>2229</v>
      </c>
      <c r="H21113" s="268" t="s">
        <v>5978</v>
      </c>
      <c r="I21113" s="268" t="s">
        <v>188</v>
      </c>
      <c r="J21113" s="273">
        <v>-375</v>
      </c>
      <c r="K21113" s="83" t="str">
        <f>IFERROR(IFERROR(VLOOKUP(I21113,'DE-PARA'!B:D,3,0),VLOOKUP(I21113,'DE-PARA'!C:D,2,0)),"NÃO ENCONTRADO")</f>
        <v>Serviços</v>
      </c>
      <c r="L21113" s="50" t="str">
        <f>VLOOKUP(K21113,'Base -Receita-Despesa'!$B:$AS,1,FALSE)</f>
        <v>Serviços</v>
      </c>
    </row>
    <row r="21114" spans="1:12" x14ac:dyDescent="0.3">
      <c r="A21114" s="82" t="str">
        <f t="shared" si="660"/>
        <v>2021</v>
      </c>
      <c r="B21114" s="263" t="s">
        <v>2228</v>
      </c>
      <c r="C21114" s="268" t="s">
        <v>138</v>
      </c>
      <c r="D21114" s="74" t="str">
        <f t="shared" si="659"/>
        <v>jan/2021</v>
      </c>
      <c r="E21114" s="334">
        <v>44204</v>
      </c>
      <c r="F21114" s="285" t="s">
        <v>6192</v>
      </c>
      <c r="G21114" s="285" t="s">
        <v>2229</v>
      </c>
      <c r="H21114" s="268" t="s">
        <v>5978</v>
      </c>
      <c r="I21114" s="268" t="s">
        <v>188</v>
      </c>
      <c r="J21114" s="278">
        <v>-2750</v>
      </c>
      <c r="K21114" s="83" t="str">
        <f>IFERROR(IFERROR(VLOOKUP(I21114,'DE-PARA'!B:D,3,0),VLOOKUP(I21114,'DE-PARA'!C:D,2,0)),"NÃO ENCONTRADO")</f>
        <v>Serviços</v>
      </c>
      <c r="L21114" s="50" t="str">
        <f>VLOOKUP(K21114,'Base -Receita-Despesa'!$B:$AS,1,FALSE)</f>
        <v>Serviços</v>
      </c>
    </row>
    <row r="21115" spans="1:12" x14ac:dyDescent="0.3">
      <c r="A21115" s="82" t="str">
        <f t="shared" si="660"/>
        <v>2021</v>
      </c>
      <c r="B21115" s="263" t="s">
        <v>2228</v>
      </c>
      <c r="C21115" s="268" t="s">
        <v>138</v>
      </c>
      <c r="D21115" s="74" t="str">
        <f t="shared" si="659"/>
        <v>jan/2021</v>
      </c>
      <c r="E21115" s="334">
        <v>44204</v>
      </c>
      <c r="F21115" s="285" t="s">
        <v>6192</v>
      </c>
      <c r="G21115" s="285" t="s">
        <v>2229</v>
      </c>
      <c r="H21115" s="268" t="s">
        <v>5978</v>
      </c>
      <c r="I21115" s="268" t="s">
        <v>562</v>
      </c>
      <c r="J21115" s="273">
        <v>-199.92</v>
      </c>
      <c r="K21115" s="83" t="str">
        <f>IFERROR(IFERROR(VLOOKUP(I21115,'DE-PARA'!B:D,3,0),VLOOKUP(I21115,'DE-PARA'!C:D,2,0)),"NÃO ENCONTRADO")</f>
        <v>Outras Saídas</v>
      </c>
      <c r="L21115" s="50" t="str">
        <f>VLOOKUP(K21115,'Base -Receita-Despesa'!$B:$AS,1,FALSE)</f>
        <v>Outras Saídas</v>
      </c>
    </row>
    <row r="21116" spans="1:12" x14ac:dyDescent="0.3">
      <c r="A21116" s="82" t="str">
        <f t="shared" si="660"/>
        <v>2021</v>
      </c>
      <c r="B21116" s="263" t="s">
        <v>2228</v>
      </c>
      <c r="C21116" s="268" t="s">
        <v>138</v>
      </c>
      <c r="D21116" s="74" t="str">
        <f t="shared" si="659"/>
        <v>jan/2021</v>
      </c>
      <c r="E21116" s="334">
        <v>44204</v>
      </c>
      <c r="F21116" s="285" t="s">
        <v>6193</v>
      </c>
      <c r="G21116" s="285" t="s">
        <v>2229</v>
      </c>
      <c r="H21116" s="268" t="s">
        <v>6194</v>
      </c>
      <c r="I21116" s="268" t="s">
        <v>562</v>
      </c>
      <c r="J21116" s="278">
        <v>-3200.2</v>
      </c>
      <c r="K21116" s="83" t="str">
        <f>IFERROR(IFERROR(VLOOKUP(I21116,'DE-PARA'!B:D,3,0),VLOOKUP(I21116,'DE-PARA'!C:D,2,0)),"NÃO ENCONTRADO")</f>
        <v>Outras Saídas</v>
      </c>
      <c r="L21116" s="50" t="str">
        <f>VLOOKUP(K21116,'Base -Receita-Despesa'!$B:$AS,1,FALSE)</f>
        <v>Outras Saídas</v>
      </c>
    </row>
    <row r="21117" spans="1:12" x14ac:dyDescent="0.3">
      <c r="A21117" s="82" t="str">
        <f t="shared" si="660"/>
        <v>2021</v>
      </c>
      <c r="B21117" s="263" t="s">
        <v>2228</v>
      </c>
      <c r="C21117" s="268" t="s">
        <v>138</v>
      </c>
      <c r="D21117" s="74" t="str">
        <f t="shared" si="659"/>
        <v>jan/2021</v>
      </c>
      <c r="E21117" s="334">
        <v>44204</v>
      </c>
      <c r="F21117" s="285" t="s">
        <v>304</v>
      </c>
      <c r="G21117" s="285" t="s">
        <v>2229</v>
      </c>
      <c r="H21117" s="268" t="s">
        <v>6195</v>
      </c>
      <c r="I21117" s="268" t="s">
        <v>194</v>
      </c>
      <c r="J21117" s="278">
        <v>-6155.43</v>
      </c>
      <c r="K21117" s="83" t="str">
        <f>IFERROR(IFERROR(VLOOKUP(I21117,'DE-PARA'!B:D,3,0),VLOOKUP(I21117,'DE-PARA'!C:D,2,0)),"NÃO ENCONTRADO")</f>
        <v>Encargos sobre Folha de Pagamento</v>
      </c>
      <c r="L21117" s="50" t="str">
        <f>VLOOKUP(K21117,'Base -Receita-Despesa'!$B:$AS,1,FALSE)</f>
        <v>Encargos sobre Folha de Pagamento</v>
      </c>
    </row>
    <row r="21118" spans="1:12" x14ac:dyDescent="0.3">
      <c r="A21118" s="82" t="str">
        <f t="shared" si="660"/>
        <v>2021</v>
      </c>
      <c r="B21118" s="263" t="s">
        <v>2228</v>
      </c>
      <c r="C21118" s="268" t="s">
        <v>138</v>
      </c>
      <c r="D21118" s="74" t="str">
        <f t="shared" si="659"/>
        <v>jan/2021</v>
      </c>
      <c r="E21118" s="334">
        <v>44204</v>
      </c>
      <c r="F21118" s="285" t="s">
        <v>304</v>
      </c>
      <c r="G21118" s="285" t="s">
        <v>2229</v>
      </c>
      <c r="H21118" s="268" t="s">
        <v>6195</v>
      </c>
      <c r="I21118" s="268" t="s">
        <v>562</v>
      </c>
      <c r="J21118" s="273">
        <v>-305.3</v>
      </c>
      <c r="K21118" s="83" t="str">
        <f>IFERROR(IFERROR(VLOOKUP(I21118,'DE-PARA'!B:D,3,0),VLOOKUP(I21118,'DE-PARA'!C:D,2,0)),"NÃO ENCONTRADO")</f>
        <v>Outras Saídas</v>
      </c>
      <c r="L21118" s="50" t="str">
        <f>VLOOKUP(K21118,'Base -Receita-Despesa'!$B:$AS,1,FALSE)</f>
        <v>Outras Saídas</v>
      </c>
    </row>
    <row r="21119" spans="1:12" x14ac:dyDescent="0.3">
      <c r="A21119" s="82" t="str">
        <f t="shared" si="660"/>
        <v>2021</v>
      </c>
      <c r="B21119" s="263" t="s">
        <v>2228</v>
      </c>
      <c r="C21119" s="268" t="s">
        <v>138</v>
      </c>
      <c r="D21119" s="74" t="str">
        <f t="shared" si="659"/>
        <v>jan/2021</v>
      </c>
      <c r="E21119" s="334">
        <v>44204</v>
      </c>
      <c r="F21119" s="285" t="s">
        <v>6196</v>
      </c>
      <c r="G21119" s="285" t="s">
        <v>2229</v>
      </c>
      <c r="H21119" s="268" t="s">
        <v>2370</v>
      </c>
      <c r="I21119" s="268" t="s">
        <v>145</v>
      </c>
      <c r="J21119" s="273">
        <v>-247.57</v>
      </c>
      <c r="K21119" s="83" t="str">
        <f>IFERROR(IFERROR(VLOOKUP(I21119,'DE-PARA'!B:D,3,0),VLOOKUP(I21119,'DE-PARA'!C:D,2,0)),"NÃO ENCONTRADO")</f>
        <v>Serviços</v>
      </c>
      <c r="L21119" s="50" t="str">
        <f>VLOOKUP(K21119,'Base -Receita-Despesa'!$B:$AS,1,FALSE)</f>
        <v>Serviços</v>
      </c>
    </row>
    <row r="21120" spans="1:12" x14ac:dyDescent="0.3">
      <c r="A21120" s="82" t="str">
        <f t="shared" si="660"/>
        <v>2021</v>
      </c>
      <c r="B21120" s="263" t="s">
        <v>2228</v>
      </c>
      <c r="C21120" s="268" t="s">
        <v>138</v>
      </c>
      <c r="D21120" s="74" t="str">
        <f t="shared" si="659"/>
        <v>jan/2021</v>
      </c>
      <c r="E21120" s="334">
        <v>44204</v>
      </c>
      <c r="F21120" s="285" t="s">
        <v>6197</v>
      </c>
      <c r="G21120" s="285" t="s">
        <v>2229</v>
      </c>
      <c r="H21120" s="268" t="s">
        <v>2370</v>
      </c>
      <c r="I21120" s="268" t="s">
        <v>145</v>
      </c>
      <c r="J21120" s="273">
        <v>-79.86</v>
      </c>
      <c r="K21120" s="83" t="str">
        <f>IFERROR(IFERROR(VLOOKUP(I21120,'DE-PARA'!B:D,3,0),VLOOKUP(I21120,'DE-PARA'!C:D,2,0)),"NÃO ENCONTRADO")</f>
        <v>Serviços</v>
      </c>
      <c r="L21120" s="50" t="str">
        <f>VLOOKUP(K21120,'Base -Receita-Despesa'!$B:$AS,1,FALSE)</f>
        <v>Serviços</v>
      </c>
    </row>
    <row r="21121" spans="1:12" x14ac:dyDescent="0.3">
      <c r="A21121" s="82" t="str">
        <f t="shared" si="660"/>
        <v>2021</v>
      </c>
      <c r="B21121" s="263" t="s">
        <v>2228</v>
      </c>
      <c r="C21121" s="268" t="s">
        <v>138</v>
      </c>
      <c r="D21121" s="74" t="str">
        <f t="shared" si="659"/>
        <v>jan/2021</v>
      </c>
      <c r="E21121" s="334">
        <v>44204</v>
      </c>
      <c r="F21121" s="285">
        <v>47640</v>
      </c>
      <c r="G21121" s="285" t="s">
        <v>2229</v>
      </c>
      <c r="H21121" s="268" t="s">
        <v>5801</v>
      </c>
      <c r="I21121" s="268" t="s">
        <v>2181</v>
      </c>
      <c r="J21121" s="278">
        <v>-1528.69</v>
      </c>
      <c r="K21121" s="83" t="str">
        <f>IFERROR(IFERROR(VLOOKUP(I21121,'DE-PARA'!B:D,3,0),VLOOKUP(I21121,'DE-PARA'!C:D,2,0)),"NÃO ENCONTRADO")</f>
        <v>Materiais</v>
      </c>
      <c r="L21121" s="50" t="str">
        <f>VLOOKUP(K21121,'Base -Receita-Despesa'!$B:$AS,1,FALSE)</f>
        <v>Materiais</v>
      </c>
    </row>
    <row r="21122" spans="1:12" x14ac:dyDescent="0.3">
      <c r="A21122" s="82" t="str">
        <f t="shared" si="660"/>
        <v>2021</v>
      </c>
      <c r="B21122" s="263" t="s">
        <v>2228</v>
      </c>
      <c r="C21122" s="268" t="s">
        <v>138</v>
      </c>
      <c r="D21122" s="74" t="str">
        <f t="shared" si="659"/>
        <v>jan/2021</v>
      </c>
      <c r="E21122" s="334">
        <v>44204</v>
      </c>
      <c r="F21122" s="285" t="s">
        <v>6198</v>
      </c>
      <c r="G21122" s="285" t="s">
        <v>2229</v>
      </c>
      <c r="H21122" s="268" t="s">
        <v>257</v>
      </c>
      <c r="I21122" s="268" t="s">
        <v>120</v>
      </c>
      <c r="J21122" s="273">
        <v>-10.95</v>
      </c>
      <c r="K21122" s="83" t="str">
        <f>IFERROR(IFERROR(VLOOKUP(I21122,'DE-PARA'!B:D,3,0),VLOOKUP(I21122,'DE-PARA'!C:D,2,0)),"NÃO ENCONTRADO")</f>
        <v>Serviços</v>
      </c>
      <c r="L21122" s="50" t="str">
        <f>VLOOKUP(K21122,'Base -Receita-Despesa'!$B:$AS,1,FALSE)</f>
        <v>Serviços</v>
      </c>
    </row>
    <row r="21123" spans="1:12" x14ac:dyDescent="0.3">
      <c r="A21123" s="82" t="str">
        <f t="shared" si="660"/>
        <v>2021</v>
      </c>
      <c r="B21123" s="263" t="s">
        <v>2228</v>
      </c>
      <c r="C21123" s="268" t="s">
        <v>138</v>
      </c>
      <c r="D21123" s="74" t="str">
        <f t="shared" si="659"/>
        <v>jan/2021</v>
      </c>
      <c r="E21123" s="334">
        <v>44204</v>
      </c>
      <c r="F21123" s="285" t="s">
        <v>6199</v>
      </c>
      <c r="G21123" s="285" t="s">
        <v>2229</v>
      </c>
      <c r="H21123" s="268" t="s">
        <v>257</v>
      </c>
      <c r="I21123" s="268" t="s">
        <v>120</v>
      </c>
      <c r="J21123" s="273">
        <v>-15.82</v>
      </c>
      <c r="K21123" s="83" t="str">
        <f>IFERROR(IFERROR(VLOOKUP(I21123,'DE-PARA'!B:D,3,0),VLOOKUP(I21123,'DE-PARA'!C:D,2,0)),"NÃO ENCONTRADO")</f>
        <v>Serviços</v>
      </c>
      <c r="L21123" s="50" t="str">
        <f>VLOOKUP(K21123,'Base -Receita-Despesa'!$B:$AS,1,FALSE)</f>
        <v>Serviços</v>
      </c>
    </row>
    <row r="21124" spans="1:12" x14ac:dyDescent="0.3">
      <c r="A21124" s="82" t="str">
        <f t="shared" si="660"/>
        <v>2021</v>
      </c>
      <c r="B21124" s="263" t="s">
        <v>2228</v>
      </c>
      <c r="C21124" s="268" t="s">
        <v>138</v>
      </c>
      <c r="D21124" s="74" t="str">
        <f t="shared" ref="D21124:D21187" si="661">TEXT(E21124,"mmm/aaaa")</f>
        <v>jan/2021</v>
      </c>
      <c r="E21124" s="334">
        <v>44204</v>
      </c>
      <c r="F21124" s="285" t="s">
        <v>1070</v>
      </c>
      <c r="G21124" s="285" t="s">
        <v>2229</v>
      </c>
      <c r="H21124" s="268" t="s">
        <v>1071</v>
      </c>
      <c r="I21124" s="268" t="s">
        <v>2237</v>
      </c>
      <c r="J21124" s="278">
        <v>371491.87</v>
      </c>
      <c r="K21124" s="83" t="str">
        <f>IFERROR(IFERROR(VLOOKUP(I21124,'DE-PARA'!B:D,3,0),VLOOKUP(I21124,'DE-PARA'!C:D,2,0)),"NÃO ENCONTRADO")</f>
        <v>Entrada Conta Aplicação (+)</v>
      </c>
      <c r="L21124" s="50" t="str">
        <f>VLOOKUP(K21124,'Base -Receita-Despesa'!$B:$AS,1,FALSE)</f>
        <v>ENTRADA CONTA APLICAÇÃO (+)</v>
      </c>
    </row>
    <row r="21125" spans="1:12" x14ac:dyDescent="0.3">
      <c r="A21125" s="82" t="str">
        <f t="shared" si="660"/>
        <v>2021</v>
      </c>
      <c r="B21125" s="263" t="s">
        <v>2228</v>
      </c>
      <c r="C21125" s="268" t="s">
        <v>138</v>
      </c>
      <c r="D21125" s="74" t="str">
        <f t="shared" si="661"/>
        <v>jan/2021</v>
      </c>
      <c r="E21125" s="334">
        <v>44204</v>
      </c>
      <c r="F21125" s="285">
        <v>321162</v>
      </c>
      <c r="G21125" s="285" t="s">
        <v>2330</v>
      </c>
      <c r="H21125" s="268" t="s">
        <v>222</v>
      </c>
      <c r="I21125" s="268" t="s">
        <v>2181</v>
      </c>
      <c r="J21125" s="273">
        <v>-525.13</v>
      </c>
      <c r="K21125" s="83" t="str">
        <f>IFERROR(IFERROR(VLOOKUP(I21125,'DE-PARA'!B:D,3,0),VLOOKUP(I21125,'DE-PARA'!C:D,2,0)),"NÃO ENCONTRADO")</f>
        <v>Materiais</v>
      </c>
      <c r="L21125" s="50" t="str">
        <f>VLOOKUP(K21125,'Base -Receita-Despesa'!$B:$AS,1,FALSE)</f>
        <v>Materiais</v>
      </c>
    </row>
    <row r="21126" spans="1:12" x14ac:dyDescent="0.3">
      <c r="A21126" s="82" t="str">
        <f t="shared" si="660"/>
        <v>2021</v>
      </c>
      <c r="B21126" s="263" t="s">
        <v>2228</v>
      </c>
      <c r="C21126" s="268" t="s">
        <v>138</v>
      </c>
      <c r="D21126" s="74" t="str">
        <f t="shared" si="661"/>
        <v>jan/2021</v>
      </c>
      <c r="E21126" s="334">
        <v>44204</v>
      </c>
      <c r="F21126" s="285">
        <v>321043</v>
      </c>
      <c r="G21126" s="285" t="s">
        <v>2330</v>
      </c>
      <c r="H21126" s="268" t="s">
        <v>222</v>
      </c>
      <c r="I21126" s="268" t="s">
        <v>2182</v>
      </c>
      <c r="J21126" s="278">
        <v>-1460.13</v>
      </c>
      <c r="K21126" s="83" t="str">
        <f>IFERROR(IFERROR(VLOOKUP(I21126,'DE-PARA'!B:D,3,0),VLOOKUP(I21126,'DE-PARA'!C:D,2,0)),"NÃO ENCONTRADO")</f>
        <v>Materiais</v>
      </c>
      <c r="L21126" s="50" t="str">
        <f>VLOOKUP(K21126,'Base -Receita-Despesa'!$B:$AS,1,FALSE)</f>
        <v>Materiais</v>
      </c>
    </row>
    <row r="21127" spans="1:12" x14ac:dyDescent="0.3">
      <c r="A21127" s="82" t="str">
        <f t="shared" si="660"/>
        <v>2021</v>
      </c>
      <c r="B21127" s="263" t="s">
        <v>2228</v>
      </c>
      <c r="C21127" s="268" t="s">
        <v>138</v>
      </c>
      <c r="D21127" s="74" t="str">
        <f t="shared" si="661"/>
        <v>jan/2021</v>
      </c>
      <c r="E21127" s="334">
        <v>44204</v>
      </c>
      <c r="F21127" s="285">
        <v>3191</v>
      </c>
      <c r="G21127" s="285" t="s">
        <v>2229</v>
      </c>
      <c r="H21127" s="268" t="s">
        <v>5842</v>
      </c>
      <c r="I21127" s="268" t="s">
        <v>120</v>
      </c>
      <c r="J21127" s="278">
        <v>-1599.91</v>
      </c>
      <c r="K21127" s="83" t="str">
        <f>IFERROR(IFERROR(VLOOKUP(I21127,'DE-PARA'!B:D,3,0),VLOOKUP(I21127,'DE-PARA'!C:D,2,0)),"NÃO ENCONTRADO")</f>
        <v>Serviços</v>
      </c>
      <c r="L21127" s="50" t="str">
        <f>VLOOKUP(K21127,'Base -Receita-Despesa'!$B:$AS,1,FALSE)</f>
        <v>Serviços</v>
      </c>
    </row>
    <row r="21128" spans="1:12" x14ac:dyDescent="0.3">
      <c r="A21128" s="82" t="str">
        <f t="shared" si="660"/>
        <v>2021</v>
      </c>
      <c r="B21128" s="263" t="s">
        <v>2228</v>
      </c>
      <c r="C21128" s="268" t="s">
        <v>138</v>
      </c>
      <c r="D21128" s="74" t="str">
        <f t="shared" si="661"/>
        <v>jan/2021</v>
      </c>
      <c r="E21128" s="334">
        <v>44204</v>
      </c>
      <c r="F21128" s="285">
        <v>2129629668</v>
      </c>
      <c r="G21128" s="285" t="s">
        <v>2229</v>
      </c>
      <c r="H21128" s="268" t="s">
        <v>4529</v>
      </c>
      <c r="I21128" s="268" t="s">
        <v>155</v>
      </c>
      <c r="J21128" s="278">
        <v>-3448.8</v>
      </c>
      <c r="K21128" s="83" t="str">
        <f>IFERROR(IFERROR(VLOOKUP(I21128,'DE-PARA'!B:D,3,0),VLOOKUP(I21128,'DE-PARA'!C:D,2,0)),"NÃO ENCONTRADO")</f>
        <v>Concessionárias (água, luz e telefone)</v>
      </c>
      <c r="L21128" s="50" t="str">
        <f>VLOOKUP(K21128,'Base -Receita-Despesa'!$B:$AS,1,FALSE)</f>
        <v>Concessionárias (água, luz e telefone)</v>
      </c>
    </row>
    <row r="21129" spans="1:12" x14ac:dyDescent="0.3">
      <c r="A21129" s="82" t="str">
        <f t="shared" si="660"/>
        <v>2021</v>
      </c>
      <c r="B21129" s="285" t="s">
        <v>2228</v>
      </c>
      <c r="C21129" s="268" t="s">
        <v>138</v>
      </c>
      <c r="D21129" s="74" t="str">
        <f t="shared" si="661"/>
        <v>jan/2021</v>
      </c>
      <c r="E21129" s="334">
        <v>44204</v>
      </c>
      <c r="F21129" s="285" t="s">
        <v>4254</v>
      </c>
      <c r="G21129" s="285" t="s">
        <v>2229</v>
      </c>
      <c r="H21129" s="268" t="s">
        <v>5049</v>
      </c>
      <c r="I21129" s="268" t="s">
        <v>2176</v>
      </c>
      <c r="J21129" s="278">
        <v>-6519.19</v>
      </c>
      <c r="K21129" s="83" t="str">
        <f>IFERROR(IFERROR(VLOOKUP(I21129,'DE-PARA'!B:D,3,0),VLOOKUP(I21129,'DE-PARA'!C:D,2,0)),"NÃO ENCONTRADO")</f>
        <v>Pessoal</v>
      </c>
      <c r="L21129" s="50" t="str">
        <f>VLOOKUP(K21129,'Base -Receita-Despesa'!$B:$AS,1,FALSE)</f>
        <v>Pessoal</v>
      </c>
    </row>
    <row r="21130" spans="1:12" x14ac:dyDescent="0.3">
      <c r="A21130" s="82" t="str">
        <f t="shared" si="660"/>
        <v>2021</v>
      </c>
      <c r="B21130" s="285" t="s">
        <v>2228</v>
      </c>
      <c r="C21130" s="268" t="s">
        <v>138</v>
      </c>
      <c r="D21130" s="74" t="str">
        <f t="shared" si="661"/>
        <v>jan/2021</v>
      </c>
      <c r="E21130" s="334">
        <v>44204</v>
      </c>
      <c r="F21130" s="285" t="s">
        <v>6200</v>
      </c>
      <c r="G21130" s="285" t="s">
        <v>2229</v>
      </c>
      <c r="H21130" s="268" t="s">
        <v>5049</v>
      </c>
      <c r="I21130" s="268" t="s">
        <v>2176</v>
      </c>
      <c r="J21130" s="278">
        <v>-4770.62</v>
      </c>
      <c r="K21130" s="83" t="str">
        <f>IFERROR(IFERROR(VLOOKUP(I21130,'DE-PARA'!B:D,3,0),VLOOKUP(I21130,'DE-PARA'!C:D,2,0)),"NÃO ENCONTRADO")</f>
        <v>Pessoal</v>
      </c>
      <c r="L21130" s="50" t="str">
        <f>VLOOKUP(K21130,'Base -Receita-Despesa'!$B:$AS,1,FALSE)</f>
        <v>Pessoal</v>
      </c>
    </row>
    <row r="21131" spans="1:12" x14ac:dyDescent="0.3">
      <c r="A21131" s="82" t="str">
        <f t="shared" si="660"/>
        <v>2021</v>
      </c>
      <c r="B21131" s="285" t="s">
        <v>2228</v>
      </c>
      <c r="C21131" s="268" t="s">
        <v>138</v>
      </c>
      <c r="D21131" s="74" t="str">
        <f t="shared" si="661"/>
        <v>jan/2021</v>
      </c>
      <c r="E21131" s="334">
        <v>44204</v>
      </c>
      <c r="F21131" s="285" t="s">
        <v>2989</v>
      </c>
      <c r="G21131" s="285" t="s">
        <v>2229</v>
      </c>
      <c r="H21131" s="268" t="s">
        <v>5049</v>
      </c>
      <c r="I21131" s="268" t="s">
        <v>2176</v>
      </c>
      <c r="J21131" s="278">
        <v>-2102.96</v>
      </c>
      <c r="K21131" s="83" t="str">
        <f>IFERROR(IFERROR(VLOOKUP(I21131,'DE-PARA'!B:D,3,0),VLOOKUP(I21131,'DE-PARA'!C:D,2,0)),"NÃO ENCONTRADO")</f>
        <v>Pessoal</v>
      </c>
      <c r="L21131" s="50" t="str">
        <f>VLOOKUP(K21131,'Base -Receita-Despesa'!$B:$AS,1,FALSE)</f>
        <v>Pessoal</v>
      </c>
    </row>
    <row r="21132" spans="1:12" x14ac:dyDescent="0.3">
      <c r="A21132" s="82" t="str">
        <f t="shared" si="660"/>
        <v>2021</v>
      </c>
      <c r="B21132" s="285" t="s">
        <v>2228</v>
      </c>
      <c r="C21132" s="268" t="s">
        <v>138</v>
      </c>
      <c r="D21132" s="74" t="str">
        <f t="shared" si="661"/>
        <v>jan/2021</v>
      </c>
      <c r="E21132" s="334">
        <v>44204</v>
      </c>
      <c r="F21132" s="285" t="s">
        <v>3097</v>
      </c>
      <c r="G21132" s="285" t="s">
        <v>2229</v>
      </c>
      <c r="H21132" s="268" t="s">
        <v>5049</v>
      </c>
      <c r="I21132" s="268" t="s">
        <v>2176</v>
      </c>
      <c r="J21132" s="278">
        <v>-1538.91</v>
      </c>
      <c r="K21132" s="83" t="str">
        <f>IFERROR(IFERROR(VLOOKUP(I21132,'DE-PARA'!B:D,3,0),VLOOKUP(I21132,'DE-PARA'!C:D,2,0)),"NÃO ENCONTRADO")</f>
        <v>Pessoal</v>
      </c>
      <c r="L21132" s="50" t="str">
        <f>VLOOKUP(K21132,'Base -Receita-Despesa'!$B:$AS,1,FALSE)</f>
        <v>Pessoal</v>
      </c>
    </row>
    <row r="21133" spans="1:12" x14ac:dyDescent="0.3">
      <c r="A21133" s="82" t="str">
        <f t="shared" si="660"/>
        <v>2021</v>
      </c>
      <c r="B21133" s="263" t="s">
        <v>2228</v>
      </c>
      <c r="C21133" s="268" t="s">
        <v>138</v>
      </c>
      <c r="D21133" s="74" t="str">
        <f t="shared" si="661"/>
        <v>jan/2021</v>
      </c>
      <c r="E21133" s="334">
        <v>44204</v>
      </c>
      <c r="F21133" s="285" t="s">
        <v>3182</v>
      </c>
      <c r="G21133" s="285" t="s">
        <v>2229</v>
      </c>
      <c r="H21133" s="268" t="s">
        <v>5115</v>
      </c>
      <c r="I21133" s="268" t="s">
        <v>118</v>
      </c>
      <c r="J21133" s="278">
        <v>-6938.68</v>
      </c>
      <c r="K21133" s="83" t="str">
        <f>IFERROR(IFERROR(VLOOKUP(I21133,'DE-PARA'!B:D,3,0),VLOOKUP(I21133,'DE-PARA'!C:D,2,0)),"NÃO ENCONTRADO")</f>
        <v>Serviços</v>
      </c>
      <c r="L21133" s="50" t="str">
        <f>VLOOKUP(K21133,'Base -Receita-Despesa'!$B:$AS,1,FALSE)</f>
        <v>Serviços</v>
      </c>
    </row>
    <row r="21134" spans="1:12" x14ac:dyDescent="0.3">
      <c r="A21134" s="82" t="str">
        <f t="shared" si="660"/>
        <v>2021</v>
      </c>
      <c r="B21134" s="263" t="s">
        <v>2228</v>
      </c>
      <c r="C21134" s="268" t="s">
        <v>138</v>
      </c>
      <c r="D21134" s="74" t="str">
        <f t="shared" si="661"/>
        <v>jan/2021</v>
      </c>
      <c r="E21134" s="334">
        <v>44204</v>
      </c>
      <c r="F21134" s="285" t="s">
        <v>5243</v>
      </c>
      <c r="G21134" s="285" t="s">
        <v>2229</v>
      </c>
      <c r="H21134" s="268" t="s">
        <v>5115</v>
      </c>
      <c r="I21134" s="268" t="s">
        <v>118</v>
      </c>
      <c r="J21134" s="278">
        <v>-1465.41</v>
      </c>
      <c r="K21134" s="83" t="str">
        <f>IFERROR(IFERROR(VLOOKUP(I21134,'DE-PARA'!B:D,3,0),VLOOKUP(I21134,'DE-PARA'!C:D,2,0)),"NÃO ENCONTRADO")</f>
        <v>Serviços</v>
      </c>
      <c r="L21134" s="50" t="str">
        <f>VLOOKUP(K21134,'Base -Receita-Despesa'!$B:$AS,1,FALSE)</f>
        <v>Serviços</v>
      </c>
    </row>
    <row r="21135" spans="1:12" x14ac:dyDescent="0.3">
      <c r="A21135" s="82" t="str">
        <f t="shared" si="660"/>
        <v>2021</v>
      </c>
      <c r="B21135" s="263" t="s">
        <v>2228</v>
      </c>
      <c r="C21135" s="268" t="s">
        <v>138</v>
      </c>
      <c r="D21135" s="74" t="str">
        <f t="shared" si="661"/>
        <v>jan/2021</v>
      </c>
      <c r="E21135" s="334">
        <v>44204</v>
      </c>
      <c r="F21135" s="285" t="s">
        <v>6201</v>
      </c>
      <c r="G21135" s="285" t="s">
        <v>2229</v>
      </c>
      <c r="H21135" s="268" t="s">
        <v>5115</v>
      </c>
      <c r="I21135" s="268" t="s">
        <v>118</v>
      </c>
      <c r="J21135" s="278">
        <v>-16119.54</v>
      </c>
      <c r="K21135" s="83" t="str">
        <f>IFERROR(IFERROR(VLOOKUP(I21135,'DE-PARA'!B:D,3,0),VLOOKUP(I21135,'DE-PARA'!C:D,2,0)),"NÃO ENCONTRADO")</f>
        <v>Serviços</v>
      </c>
      <c r="L21135" s="50" t="str">
        <f>VLOOKUP(K21135,'Base -Receita-Despesa'!$B:$AS,1,FALSE)</f>
        <v>Serviços</v>
      </c>
    </row>
    <row r="21136" spans="1:12" x14ac:dyDescent="0.3">
      <c r="A21136" s="82" t="str">
        <f t="shared" si="660"/>
        <v>2021</v>
      </c>
      <c r="B21136" s="263" t="s">
        <v>2228</v>
      </c>
      <c r="C21136" s="268" t="s">
        <v>138</v>
      </c>
      <c r="D21136" s="74" t="str">
        <f t="shared" si="661"/>
        <v>jan/2021</v>
      </c>
      <c r="E21136" s="334">
        <v>44204</v>
      </c>
      <c r="F21136" s="285" t="s">
        <v>6201</v>
      </c>
      <c r="G21136" s="285" t="s">
        <v>2229</v>
      </c>
      <c r="H21136" s="268" t="s">
        <v>5115</v>
      </c>
      <c r="I21136" s="268" t="s">
        <v>562</v>
      </c>
      <c r="J21136" s="278">
        <v>-1171.8800000000001</v>
      </c>
      <c r="K21136" s="83" t="str">
        <f>IFERROR(IFERROR(VLOOKUP(I21136,'DE-PARA'!B:D,3,0),VLOOKUP(I21136,'DE-PARA'!C:D,2,0)),"NÃO ENCONTRADO")</f>
        <v>Outras Saídas</v>
      </c>
      <c r="L21136" s="50" t="str">
        <f>VLOOKUP(K21136,'Base -Receita-Despesa'!$B:$AS,1,FALSE)</f>
        <v>Outras Saídas</v>
      </c>
    </row>
    <row r="21137" spans="1:12" x14ac:dyDescent="0.3">
      <c r="A21137" s="82" t="str">
        <f t="shared" si="660"/>
        <v>2021</v>
      </c>
      <c r="B21137" s="263" t="s">
        <v>2228</v>
      </c>
      <c r="C21137" s="268" t="s">
        <v>138</v>
      </c>
      <c r="D21137" s="74" t="str">
        <f t="shared" si="661"/>
        <v>jan/2021</v>
      </c>
      <c r="E21137" s="334">
        <v>44204</v>
      </c>
      <c r="F21137" s="285" t="s">
        <v>6202</v>
      </c>
      <c r="G21137" s="285" t="s">
        <v>2229</v>
      </c>
      <c r="H21137" s="268" t="s">
        <v>5175</v>
      </c>
      <c r="I21137" s="268" t="s">
        <v>145</v>
      </c>
      <c r="J21137" s="273">
        <v>-215.79</v>
      </c>
      <c r="K21137" s="83" t="str">
        <f>IFERROR(IFERROR(VLOOKUP(I21137,'DE-PARA'!B:D,3,0),VLOOKUP(I21137,'DE-PARA'!C:D,2,0)),"NÃO ENCONTRADO")</f>
        <v>Serviços</v>
      </c>
      <c r="L21137" s="50" t="str">
        <f>VLOOKUP(K21137,'Base -Receita-Despesa'!$B:$AS,1,FALSE)</f>
        <v>Serviços</v>
      </c>
    </row>
    <row r="21138" spans="1:12" x14ac:dyDescent="0.3">
      <c r="A21138" s="82" t="str">
        <f t="shared" si="660"/>
        <v>2021</v>
      </c>
      <c r="B21138" s="263" t="s">
        <v>2228</v>
      </c>
      <c r="C21138" s="268" t="s">
        <v>138</v>
      </c>
      <c r="D21138" s="74" t="str">
        <f t="shared" si="661"/>
        <v>jan/2021</v>
      </c>
      <c r="E21138" s="334">
        <v>44204</v>
      </c>
      <c r="F21138" s="285">
        <v>417058</v>
      </c>
      <c r="G21138" s="285" t="s">
        <v>2229</v>
      </c>
      <c r="H21138" s="268" t="s">
        <v>6203</v>
      </c>
      <c r="I21138" s="268" t="s">
        <v>2181</v>
      </c>
      <c r="J21138" s="278">
        <v>-1210</v>
      </c>
      <c r="K21138" s="83" t="str">
        <f>IFERROR(IFERROR(VLOOKUP(I21138,'DE-PARA'!B:D,3,0),VLOOKUP(I21138,'DE-PARA'!C:D,2,0)),"NÃO ENCONTRADO")</f>
        <v>Materiais</v>
      </c>
      <c r="L21138" s="50" t="str">
        <f>VLOOKUP(K21138,'Base -Receita-Despesa'!$B:$AS,1,FALSE)</f>
        <v>Materiais</v>
      </c>
    </row>
    <row r="21139" spans="1:12" x14ac:dyDescent="0.3">
      <c r="A21139" s="82" t="str">
        <f t="shared" si="660"/>
        <v>2021</v>
      </c>
      <c r="B21139" s="263" t="s">
        <v>2228</v>
      </c>
      <c r="C21139" s="268" t="s">
        <v>138</v>
      </c>
      <c r="D21139" s="74" t="str">
        <f t="shared" si="661"/>
        <v>jan/2021</v>
      </c>
      <c r="E21139" s="334">
        <v>44204</v>
      </c>
      <c r="F21139" s="285">
        <v>79743</v>
      </c>
      <c r="G21139" s="285" t="s">
        <v>2229</v>
      </c>
      <c r="H21139" s="268" t="s">
        <v>5763</v>
      </c>
      <c r="I21139" s="268" t="s">
        <v>2183</v>
      </c>
      <c r="J21139" s="278">
        <v>-6129.39</v>
      </c>
      <c r="K21139" s="83" t="str">
        <f>IFERROR(IFERROR(VLOOKUP(I21139,'DE-PARA'!B:D,3,0),VLOOKUP(I21139,'DE-PARA'!C:D,2,0)),"NÃO ENCONTRADO")</f>
        <v>Materiais</v>
      </c>
      <c r="L21139" s="50" t="str">
        <f>VLOOKUP(K21139,'Base -Receita-Despesa'!$B:$AS,1,FALSE)</f>
        <v>Materiais</v>
      </c>
    </row>
    <row r="21140" spans="1:12" x14ac:dyDescent="0.3">
      <c r="A21140" s="82" t="str">
        <f t="shared" si="660"/>
        <v>2021</v>
      </c>
      <c r="B21140" s="263" t="s">
        <v>2228</v>
      </c>
      <c r="C21140" s="268" t="s">
        <v>138</v>
      </c>
      <c r="D21140" s="74" t="str">
        <f t="shared" si="661"/>
        <v>jan/2021</v>
      </c>
      <c r="E21140" s="334">
        <v>44204</v>
      </c>
      <c r="F21140" s="285" t="s">
        <v>6204</v>
      </c>
      <c r="G21140" s="285" t="s">
        <v>2229</v>
      </c>
      <c r="H21140" s="268" t="s">
        <v>2382</v>
      </c>
      <c r="I21140" s="268" t="s">
        <v>200</v>
      </c>
      <c r="J21140" s="273">
        <v>-173.81</v>
      </c>
      <c r="K21140" s="83" t="str">
        <f>IFERROR(IFERROR(VLOOKUP(I21140,'DE-PARA'!B:D,3,0),VLOOKUP(I21140,'DE-PARA'!C:D,2,0)),"NÃO ENCONTRADO")</f>
        <v>Serviços</v>
      </c>
      <c r="L21140" s="50" t="str">
        <f>VLOOKUP(K21140,'Base -Receita-Despesa'!$B:$AS,1,FALSE)</f>
        <v>Serviços</v>
      </c>
    </row>
    <row r="21141" spans="1:12" x14ac:dyDescent="0.3">
      <c r="A21141" s="82" t="str">
        <f t="shared" si="660"/>
        <v>2021</v>
      </c>
      <c r="B21141" s="263" t="s">
        <v>2228</v>
      </c>
      <c r="C21141" s="268" t="s">
        <v>138</v>
      </c>
      <c r="D21141" s="74" t="str">
        <f t="shared" si="661"/>
        <v>jan/2021</v>
      </c>
      <c r="E21141" s="334">
        <v>44204</v>
      </c>
      <c r="F21141" s="285" t="s">
        <v>6205</v>
      </c>
      <c r="G21141" s="285" t="s">
        <v>2229</v>
      </c>
      <c r="H21141" s="268" t="s">
        <v>2382</v>
      </c>
      <c r="I21141" s="268" t="s">
        <v>200</v>
      </c>
      <c r="J21141" s="273">
        <v>-173.81</v>
      </c>
      <c r="K21141" s="83" t="str">
        <f>IFERROR(IFERROR(VLOOKUP(I21141,'DE-PARA'!B:D,3,0),VLOOKUP(I21141,'DE-PARA'!C:D,2,0)),"NÃO ENCONTRADO")</f>
        <v>Serviços</v>
      </c>
      <c r="L21141" s="50" t="str">
        <f>VLOOKUP(K21141,'Base -Receita-Despesa'!$B:$AS,1,FALSE)</f>
        <v>Serviços</v>
      </c>
    </row>
    <row r="21142" spans="1:12" x14ac:dyDescent="0.3">
      <c r="A21142" s="82" t="str">
        <f t="shared" si="660"/>
        <v>2021</v>
      </c>
      <c r="B21142" s="263" t="s">
        <v>2228</v>
      </c>
      <c r="C21142" s="268" t="s">
        <v>138</v>
      </c>
      <c r="D21142" s="74" t="str">
        <f t="shared" si="661"/>
        <v>jan/2021</v>
      </c>
      <c r="E21142" s="334">
        <v>44204</v>
      </c>
      <c r="F21142" s="285" t="s">
        <v>6206</v>
      </c>
      <c r="G21142" s="285" t="s">
        <v>2229</v>
      </c>
      <c r="H21142" s="268" t="s">
        <v>2382</v>
      </c>
      <c r="I21142" s="268" t="s">
        <v>200</v>
      </c>
      <c r="J21142" s="273">
        <v>-56.07</v>
      </c>
      <c r="K21142" s="83" t="str">
        <f>IFERROR(IFERROR(VLOOKUP(I21142,'DE-PARA'!B:D,3,0),VLOOKUP(I21142,'DE-PARA'!C:D,2,0)),"NÃO ENCONTRADO")</f>
        <v>Serviços</v>
      </c>
      <c r="L21142" s="50" t="str">
        <f>VLOOKUP(K21142,'Base -Receita-Despesa'!$B:$AS,1,FALSE)</f>
        <v>Serviços</v>
      </c>
    </row>
    <row r="21143" spans="1:12" x14ac:dyDescent="0.3">
      <c r="A21143" s="82" t="str">
        <f t="shared" si="660"/>
        <v>2021</v>
      </c>
      <c r="B21143" s="263" t="s">
        <v>2228</v>
      </c>
      <c r="C21143" s="268" t="s">
        <v>138</v>
      </c>
      <c r="D21143" s="74" t="str">
        <f t="shared" si="661"/>
        <v>jan/2021</v>
      </c>
      <c r="E21143" s="334">
        <v>44204</v>
      </c>
      <c r="F21143" s="285" t="s">
        <v>6207</v>
      </c>
      <c r="G21143" s="285" t="s">
        <v>2229</v>
      </c>
      <c r="H21143" s="268" t="s">
        <v>2382</v>
      </c>
      <c r="I21143" s="268" t="s">
        <v>200</v>
      </c>
      <c r="J21143" s="273">
        <v>-56.07</v>
      </c>
      <c r="K21143" s="83" t="str">
        <f>IFERROR(IFERROR(VLOOKUP(I21143,'DE-PARA'!B:D,3,0),VLOOKUP(I21143,'DE-PARA'!C:D,2,0)),"NÃO ENCONTRADO")</f>
        <v>Serviços</v>
      </c>
      <c r="L21143" s="50" t="str">
        <f>VLOOKUP(K21143,'Base -Receita-Despesa'!$B:$AS,1,FALSE)</f>
        <v>Serviços</v>
      </c>
    </row>
    <row r="21144" spans="1:12" x14ac:dyDescent="0.3">
      <c r="A21144" s="82" t="str">
        <f t="shared" si="660"/>
        <v>2021</v>
      </c>
      <c r="B21144" s="263" t="s">
        <v>2228</v>
      </c>
      <c r="C21144" s="268" t="s">
        <v>138</v>
      </c>
      <c r="D21144" s="74" t="str">
        <f t="shared" si="661"/>
        <v>jan/2021</v>
      </c>
      <c r="E21144" s="334">
        <v>44207</v>
      </c>
      <c r="F21144" s="285">
        <v>5027</v>
      </c>
      <c r="G21144" s="285" t="s">
        <v>2229</v>
      </c>
      <c r="H21144" s="268" t="s">
        <v>2231</v>
      </c>
      <c r="I21144" s="268" t="s">
        <v>2185</v>
      </c>
      <c r="J21144" s="278">
        <v>-1197.95</v>
      </c>
      <c r="K21144" s="83" t="str">
        <f>IFERROR(IFERROR(VLOOKUP(I21144,'DE-PARA'!B:D,3,0),VLOOKUP(I21144,'DE-PARA'!C:D,2,0)),"NÃO ENCONTRADO")</f>
        <v>Materiais</v>
      </c>
      <c r="L21144" s="50" t="str">
        <f>VLOOKUP(K21144,'Base -Receita-Despesa'!$B:$AS,1,FALSE)</f>
        <v>Materiais</v>
      </c>
    </row>
    <row r="21145" spans="1:12" x14ac:dyDescent="0.3">
      <c r="A21145" s="82" t="str">
        <f t="shared" si="660"/>
        <v>2021</v>
      </c>
      <c r="B21145" s="263" t="s">
        <v>2228</v>
      </c>
      <c r="C21145" s="268" t="s">
        <v>138</v>
      </c>
      <c r="D21145" s="74" t="str">
        <f t="shared" si="661"/>
        <v>jan/2021</v>
      </c>
      <c r="E21145" s="334">
        <v>44207</v>
      </c>
      <c r="F21145" s="285">
        <v>4764</v>
      </c>
      <c r="G21145" s="285" t="s">
        <v>2284</v>
      </c>
      <c r="H21145" s="268" t="s">
        <v>5779</v>
      </c>
      <c r="I21145" s="268" t="s">
        <v>2181</v>
      </c>
      <c r="J21145" s="278">
        <v>-6030.77</v>
      </c>
      <c r="K21145" s="83" t="str">
        <f>IFERROR(IFERROR(VLOOKUP(I21145,'DE-PARA'!B:D,3,0),VLOOKUP(I21145,'DE-PARA'!C:D,2,0)),"NÃO ENCONTRADO")</f>
        <v>Materiais</v>
      </c>
      <c r="L21145" s="50" t="str">
        <f>VLOOKUP(K21145,'Base -Receita-Despesa'!$B:$AS,1,FALSE)</f>
        <v>Materiais</v>
      </c>
    </row>
    <row r="21146" spans="1:12" x14ac:dyDescent="0.3">
      <c r="A21146" s="82" t="str">
        <f t="shared" si="660"/>
        <v>2021</v>
      </c>
      <c r="B21146" s="263" t="s">
        <v>2228</v>
      </c>
      <c r="C21146" s="268" t="s">
        <v>138</v>
      </c>
      <c r="D21146" s="74" t="str">
        <f t="shared" si="661"/>
        <v>jan/2021</v>
      </c>
      <c r="E21146" s="334">
        <v>44207</v>
      </c>
      <c r="F21146" s="285">
        <v>2563</v>
      </c>
      <c r="G21146" s="285" t="s">
        <v>2229</v>
      </c>
      <c r="H21146" s="268" t="s">
        <v>5133</v>
      </c>
      <c r="I21146" s="268" t="s">
        <v>145</v>
      </c>
      <c r="J21146" s="278">
        <v>-3500</v>
      </c>
      <c r="K21146" s="83" t="str">
        <f>IFERROR(IFERROR(VLOOKUP(I21146,'DE-PARA'!B:D,3,0),VLOOKUP(I21146,'DE-PARA'!C:D,2,0)),"NÃO ENCONTRADO")</f>
        <v>Serviços</v>
      </c>
      <c r="L21146" s="50" t="str">
        <f>VLOOKUP(K21146,'Base -Receita-Despesa'!$B:$AS,1,FALSE)</f>
        <v>Serviços</v>
      </c>
    </row>
    <row r="21147" spans="1:12" x14ac:dyDescent="0.3">
      <c r="A21147" s="82" t="str">
        <f t="shared" si="660"/>
        <v>2021</v>
      </c>
      <c r="B21147" s="263" t="s">
        <v>2228</v>
      </c>
      <c r="C21147" s="268" t="s">
        <v>138</v>
      </c>
      <c r="D21147" s="74" t="str">
        <f t="shared" si="661"/>
        <v>jan/2021</v>
      </c>
      <c r="E21147" s="334">
        <v>44207</v>
      </c>
      <c r="F21147" s="285" t="s">
        <v>1261</v>
      </c>
      <c r="G21147" s="285" t="s">
        <v>2229</v>
      </c>
      <c r="H21147" s="268" t="s">
        <v>879</v>
      </c>
      <c r="I21147" s="268" t="s">
        <v>135</v>
      </c>
      <c r="J21147" s="273">
        <v>-10.45</v>
      </c>
      <c r="K21147" s="83" t="str">
        <f>IFERROR(IFERROR(VLOOKUP(I21147,'DE-PARA'!B:D,3,0),VLOOKUP(I21147,'DE-PARA'!C:D,2,0)),"NÃO ENCONTRADO")</f>
        <v>Outras Saídas</v>
      </c>
      <c r="L21147" s="50" t="str">
        <f>VLOOKUP(K21147,'Base -Receita-Despesa'!$B:$AS,1,FALSE)</f>
        <v>Outras Saídas</v>
      </c>
    </row>
    <row r="21148" spans="1:12" x14ac:dyDescent="0.3">
      <c r="A21148" s="82" t="str">
        <f t="shared" si="660"/>
        <v>2021</v>
      </c>
      <c r="B21148" s="263" t="s">
        <v>2228</v>
      </c>
      <c r="C21148" s="268" t="s">
        <v>138</v>
      </c>
      <c r="D21148" s="74" t="str">
        <f t="shared" si="661"/>
        <v>jan/2021</v>
      </c>
      <c r="E21148" s="334">
        <v>44207</v>
      </c>
      <c r="F21148" s="285" t="s">
        <v>1261</v>
      </c>
      <c r="G21148" s="285" t="s">
        <v>2229</v>
      </c>
      <c r="H21148" s="268" t="s">
        <v>879</v>
      </c>
      <c r="I21148" s="268" t="s">
        <v>135</v>
      </c>
      <c r="J21148" s="273">
        <v>-10.45</v>
      </c>
      <c r="K21148" s="83" t="str">
        <f>IFERROR(IFERROR(VLOOKUP(I21148,'DE-PARA'!B:D,3,0),VLOOKUP(I21148,'DE-PARA'!C:D,2,0)),"NÃO ENCONTRADO")</f>
        <v>Outras Saídas</v>
      </c>
      <c r="L21148" s="50" t="str">
        <f>VLOOKUP(K21148,'Base -Receita-Despesa'!$B:$AS,1,FALSE)</f>
        <v>Outras Saídas</v>
      </c>
    </row>
    <row r="21149" spans="1:12" x14ac:dyDescent="0.3">
      <c r="A21149" s="82" t="str">
        <f t="shared" si="660"/>
        <v>2021</v>
      </c>
      <c r="B21149" s="263" t="s">
        <v>2228</v>
      </c>
      <c r="C21149" s="268" t="s">
        <v>138</v>
      </c>
      <c r="D21149" s="74" t="str">
        <f t="shared" si="661"/>
        <v>jan/2021</v>
      </c>
      <c r="E21149" s="334">
        <v>44207</v>
      </c>
      <c r="F21149" s="285" t="s">
        <v>1261</v>
      </c>
      <c r="G21149" s="285" t="s">
        <v>2229</v>
      </c>
      <c r="H21149" s="268" t="s">
        <v>879</v>
      </c>
      <c r="I21149" s="268" t="s">
        <v>135</v>
      </c>
      <c r="J21149" s="273">
        <v>-10.45</v>
      </c>
      <c r="K21149" s="83" t="str">
        <f>IFERROR(IFERROR(VLOOKUP(I21149,'DE-PARA'!B:D,3,0),VLOOKUP(I21149,'DE-PARA'!C:D,2,0)),"NÃO ENCONTRADO")</f>
        <v>Outras Saídas</v>
      </c>
      <c r="L21149" s="50" t="str">
        <f>VLOOKUP(K21149,'Base -Receita-Despesa'!$B:$AS,1,FALSE)</f>
        <v>Outras Saídas</v>
      </c>
    </row>
    <row r="21150" spans="1:12" x14ac:dyDescent="0.3">
      <c r="A21150" s="82" t="str">
        <f t="shared" si="660"/>
        <v>2021</v>
      </c>
      <c r="B21150" s="263" t="s">
        <v>2228</v>
      </c>
      <c r="C21150" s="268" t="s">
        <v>138</v>
      </c>
      <c r="D21150" s="74" t="str">
        <f t="shared" si="661"/>
        <v>jan/2021</v>
      </c>
      <c r="E21150" s="334">
        <v>44207</v>
      </c>
      <c r="F21150" s="285" t="s">
        <v>1261</v>
      </c>
      <c r="G21150" s="285" t="s">
        <v>2229</v>
      </c>
      <c r="H21150" s="268" t="s">
        <v>879</v>
      </c>
      <c r="I21150" s="268" t="s">
        <v>135</v>
      </c>
      <c r="J21150" s="273">
        <v>-10.45</v>
      </c>
      <c r="K21150" s="83" t="str">
        <f>IFERROR(IFERROR(VLOOKUP(I21150,'DE-PARA'!B:D,3,0),VLOOKUP(I21150,'DE-PARA'!C:D,2,0)),"NÃO ENCONTRADO")</f>
        <v>Outras Saídas</v>
      </c>
      <c r="L21150" s="50" t="str">
        <f>VLOOKUP(K21150,'Base -Receita-Despesa'!$B:$AS,1,FALSE)</f>
        <v>Outras Saídas</v>
      </c>
    </row>
    <row r="21151" spans="1:12" x14ac:dyDescent="0.3">
      <c r="A21151" s="82" t="str">
        <f t="shared" si="660"/>
        <v>2021</v>
      </c>
      <c r="B21151" s="263" t="s">
        <v>2228</v>
      </c>
      <c r="C21151" s="268" t="s">
        <v>138</v>
      </c>
      <c r="D21151" s="74" t="str">
        <f t="shared" si="661"/>
        <v>jan/2021</v>
      </c>
      <c r="E21151" s="334">
        <v>44207</v>
      </c>
      <c r="F21151" s="285" t="s">
        <v>1261</v>
      </c>
      <c r="G21151" s="285" t="s">
        <v>2229</v>
      </c>
      <c r="H21151" s="268" t="s">
        <v>879</v>
      </c>
      <c r="I21151" s="268" t="s">
        <v>135</v>
      </c>
      <c r="J21151" s="273">
        <v>-10.45</v>
      </c>
      <c r="K21151" s="83" t="str">
        <f>IFERROR(IFERROR(VLOOKUP(I21151,'DE-PARA'!B:D,3,0),VLOOKUP(I21151,'DE-PARA'!C:D,2,0)),"NÃO ENCONTRADO")</f>
        <v>Outras Saídas</v>
      </c>
      <c r="L21151" s="50" t="str">
        <f>VLOOKUP(K21151,'Base -Receita-Despesa'!$B:$AS,1,FALSE)</f>
        <v>Outras Saídas</v>
      </c>
    </row>
    <row r="21152" spans="1:12" x14ac:dyDescent="0.3">
      <c r="A21152" s="82" t="str">
        <f t="shared" si="660"/>
        <v>2021</v>
      </c>
      <c r="B21152" s="263" t="s">
        <v>2228</v>
      </c>
      <c r="C21152" s="268" t="s">
        <v>138</v>
      </c>
      <c r="D21152" s="74" t="str">
        <f t="shared" si="661"/>
        <v>jan/2021</v>
      </c>
      <c r="E21152" s="334">
        <v>44207</v>
      </c>
      <c r="F21152" s="285" t="s">
        <v>1261</v>
      </c>
      <c r="G21152" s="285" t="s">
        <v>2229</v>
      </c>
      <c r="H21152" s="268" t="s">
        <v>879</v>
      </c>
      <c r="I21152" s="268" t="s">
        <v>135</v>
      </c>
      <c r="J21152" s="273">
        <v>-10.45</v>
      </c>
      <c r="K21152" s="83" t="str">
        <f>IFERROR(IFERROR(VLOOKUP(I21152,'DE-PARA'!B:D,3,0),VLOOKUP(I21152,'DE-PARA'!C:D,2,0)),"NÃO ENCONTRADO")</f>
        <v>Outras Saídas</v>
      </c>
      <c r="L21152" s="50" t="str">
        <f>VLOOKUP(K21152,'Base -Receita-Despesa'!$B:$AS,1,FALSE)</f>
        <v>Outras Saídas</v>
      </c>
    </row>
    <row r="21153" spans="1:12" x14ac:dyDescent="0.3">
      <c r="A21153" s="82" t="str">
        <f t="shared" si="660"/>
        <v>2021</v>
      </c>
      <c r="B21153" s="263" t="s">
        <v>2228</v>
      </c>
      <c r="C21153" s="268" t="s">
        <v>138</v>
      </c>
      <c r="D21153" s="74" t="str">
        <f t="shared" si="661"/>
        <v>jan/2021</v>
      </c>
      <c r="E21153" s="334">
        <v>44207</v>
      </c>
      <c r="F21153" s="285" t="s">
        <v>1261</v>
      </c>
      <c r="G21153" s="285" t="s">
        <v>2229</v>
      </c>
      <c r="H21153" s="268" t="s">
        <v>879</v>
      </c>
      <c r="I21153" s="268" t="s">
        <v>135</v>
      </c>
      <c r="J21153" s="273">
        <v>-10.45</v>
      </c>
      <c r="K21153" s="83" t="str">
        <f>IFERROR(IFERROR(VLOOKUP(I21153,'DE-PARA'!B:D,3,0),VLOOKUP(I21153,'DE-PARA'!C:D,2,0)),"NÃO ENCONTRADO")</f>
        <v>Outras Saídas</v>
      </c>
      <c r="L21153" s="50" t="str">
        <f>VLOOKUP(K21153,'Base -Receita-Despesa'!$B:$AS,1,FALSE)</f>
        <v>Outras Saídas</v>
      </c>
    </row>
    <row r="21154" spans="1:12" x14ac:dyDescent="0.3">
      <c r="A21154" s="82" t="str">
        <f t="shared" si="660"/>
        <v>2021</v>
      </c>
      <c r="B21154" s="263" t="s">
        <v>2228</v>
      </c>
      <c r="C21154" s="268" t="s">
        <v>138</v>
      </c>
      <c r="D21154" s="74" t="str">
        <f t="shared" si="661"/>
        <v>jan/2021</v>
      </c>
      <c r="E21154" s="334">
        <v>44207</v>
      </c>
      <c r="F21154" s="285" t="s">
        <v>1261</v>
      </c>
      <c r="G21154" s="285" t="s">
        <v>2229</v>
      </c>
      <c r="H21154" s="268" t="s">
        <v>879</v>
      </c>
      <c r="I21154" s="268" t="s">
        <v>135</v>
      </c>
      <c r="J21154" s="273">
        <v>-10.45</v>
      </c>
      <c r="K21154" s="83" t="str">
        <f>IFERROR(IFERROR(VLOOKUP(I21154,'DE-PARA'!B:D,3,0),VLOOKUP(I21154,'DE-PARA'!C:D,2,0)),"NÃO ENCONTRADO")</f>
        <v>Outras Saídas</v>
      </c>
      <c r="L21154" s="50" t="str">
        <f>VLOOKUP(K21154,'Base -Receita-Despesa'!$B:$AS,1,FALSE)</f>
        <v>Outras Saídas</v>
      </c>
    </row>
    <row r="21155" spans="1:12" x14ac:dyDescent="0.3">
      <c r="A21155" s="82" t="str">
        <f t="shared" si="660"/>
        <v>2021</v>
      </c>
      <c r="B21155" s="263" t="s">
        <v>2228</v>
      </c>
      <c r="C21155" s="268" t="s">
        <v>138</v>
      </c>
      <c r="D21155" s="74" t="str">
        <f t="shared" si="661"/>
        <v>jan/2021</v>
      </c>
      <c r="E21155" s="334">
        <v>44207</v>
      </c>
      <c r="F21155" s="285" t="s">
        <v>1261</v>
      </c>
      <c r="G21155" s="285" t="s">
        <v>2229</v>
      </c>
      <c r="H21155" s="268" t="s">
        <v>879</v>
      </c>
      <c r="I21155" s="268" t="s">
        <v>135</v>
      </c>
      <c r="J21155" s="273">
        <v>-10.45</v>
      </c>
      <c r="K21155" s="83" t="str">
        <f>IFERROR(IFERROR(VLOOKUP(I21155,'DE-PARA'!B:D,3,0),VLOOKUP(I21155,'DE-PARA'!C:D,2,0)),"NÃO ENCONTRADO")</f>
        <v>Outras Saídas</v>
      </c>
      <c r="L21155" s="50" t="str">
        <f>VLOOKUP(K21155,'Base -Receita-Despesa'!$B:$AS,1,FALSE)</f>
        <v>Outras Saídas</v>
      </c>
    </row>
    <row r="21156" spans="1:12" x14ac:dyDescent="0.3">
      <c r="A21156" s="82" t="str">
        <f t="shared" si="660"/>
        <v>2021</v>
      </c>
      <c r="B21156" s="263" t="s">
        <v>2228</v>
      </c>
      <c r="C21156" s="268" t="s">
        <v>138</v>
      </c>
      <c r="D21156" s="74" t="str">
        <f t="shared" si="661"/>
        <v>jan/2021</v>
      </c>
      <c r="E21156" s="334">
        <v>44207</v>
      </c>
      <c r="F21156" s="285" t="s">
        <v>1261</v>
      </c>
      <c r="G21156" s="285" t="s">
        <v>2229</v>
      </c>
      <c r="H21156" s="268" t="s">
        <v>879</v>
      </c>
      <c r="I21156" s="268" t="s">
        <v>135</v>
      </c>
      <c r="J21156" s="273">
        <v>-10.45</v>
      </c>
      <c r="K21156" s="83" t="str">
        <f>IFERROR(IFERROR(VLOOKUP(I21156,'DE-PARA'!B:D,3,0),VLOOKUP(I21156,'DE-PARA'!C:D,2,0)),"NÃO ENCONTRADO")</f>
        <v>Outras Saídas</v>
      </c>
      <c r="L21156" s="50" t="str">
        <f>VLOOKUP(K21156,'Base -Receita-Despesa'!$B:$AS,1,FALSE)</f>
        <v>Outras Saídas</v>
      </c>
    </row>
    <row r="21157" spans="1:12" x14ac:dyDescent="0.3">
      <c r="A21157" s="82" t="str">
        <f t="shared" si="660"/>
        <v>2021</v>
      </c>
      <c r="B21157" s="263" t="s">
        <v>2228</v>
      </c>
      <c r="C21157" s="268" t="s">
        <v>138</v>
      </c>
      <c r="D21157" s="74" t="str">
        <f t="shared" si="661"/>
        <v>jan/2021</v>
      </c>
      <c r="E21157" s="334">
        <v>44207</v>
      </c>
      <c r="F21157" s="285" t="s">
        <v>1261</v>
      </c>
      <c r="G21157" s="285" t="s">
        <v>2229</v>
      </c>
      <c r="H21157" s="268" t="s">
        <v>879</v>
      </c>
      <c r="I21157" s="268" t="s">
        <v>135</v>
      </c>
      <c r="J21157" s="273">
        <v>-10.45</v>
      </c>
      <c r="K21157" s="83" t="str">
        <f>IFERROR(IFERROR(VLOOKUP(I21157,'DE-PARA'!B:D,3,0),VLOOKUP(I21157,'DE-PARA'!C:D,2,0)),"NÃO ENCONTRADO")</f>
        <v>Outras Saídas</v>
      </c>
      <c r="L21157" s="50" t="str">
        <f>VLOOKUP(K21157,'Base -Receita-Despesa'!$B:$AS,1,FALSE)</f>
        <v>Outras Saídas</v>
      </c>
    </row>
    <row r="21158" spans="1:12" x14ac:dyDescent="0.3">
      <c r="A21158" s="82" t="str">
        <f t="shared" si="660"/>
        <v>2021</v>
      </c>
      <c r="B21158" s="263" t="s">
        <v>2228</v>
      </c>
      <c r="C21158" s="268" t="s">
        <v>138</v>
      </c>
      <c r="D21158" s="74" t="str">
        <f t="shared" si="661"/>
        <v>jan/2021</v>
      </c>
      <c r="E21158" s="334">
        <v>44207</v>
      </c>
      <c r="F21158" s="285" t="s">
        <v>1261</v>
      </c>
      <c r="G21158" s="285" t="s">
        <v>2229</v>
      </c>
      <c r="H21158" s="268" t="s">
        <v>879</v>
      </c>
      <c r="I21158" s="268" t="s">
        <v>135</v>
      </c>
      <c r="J21158" s="273">
        <v>-10.45</v>
      </c>
      <c r="K21158" s="83" t="str">
        <f>IFERROR(IFERROR(VLOOKUP(I21158,'DE-PARA'!B:D,3,0),VLOOKUP(I21158,'DE-PARA'!C:D,2,0)),"NÃO ENCONTRADO")</f>
        <v>Outras Saídas</v>
      </c>
      <c r="L21158" s="50" t="str">
        <f>VLOOKUP(K21158,'Base -Receita-Despesa'!$B:$AS,1,FALSE)</f>
        <v>Outras Saídas</v>
      </c>
    </row>
    <row r="21159" spans="1:12" x14ac:dyDescent="0.3">
      <c r="A21159" s="82" t="str">
        <f t="shared" si="660"/>
        <v>2021</v>
      </c>
      <c r="B21159" s="263" t="s">
        <v>2228</v>
      </c>
      <c r="C21159" s="268" t="s">
        <v>138</v>
      </c>
      <c r="D21159" s="74" t="str">
        <f t="shared" si="661"/>
        <v>jan/2021</v>
      </c>
      <c r="E21159" s="334">
        <v>44207</v>
      </c>
      <c r="F21159" s="285">
        <v>24602</v>
      </c>
      <c r="G21159" s="285" t="s">
        <v>2229</v>
      </c>
      <c r="H21159" s="268" t="s">
        <v>2401</v>
      </c>
      <c r="I21159" s="268" t="s">
        <v>2181</v>
      </c>
      <c r="J21159" s="273">
        <v>-519</v>
      </c>
      <c r="K21159" s="83" t="str">
        <f>IFERROR(IFERROR(VLOOKUP(I21159,'DE-PARA'!B:D,3,0),VLOOKUP(I21159,'DE-PARA'!C:D,2,0)),"NÃO ENCONTRADO")</f>
        <v>Materiais</v>
      </c>
      <c r="L21159" s="50" t="str">
        <f>VLOOKUP(K21159,'Base -Receita-Despesa'!$B:$AS,1,FALSE)</f>
        <v>Materiais</v>
      </c>
    </row>
    <row r="21160" spans="1:12" x14ac:dyDescent="0.3">
      <c r="A21160" s="82" t="str">
        <f t="shared" si="660"/>
        <v>2021</v>
      </c>
      <c r="B21160" s="263" t="s">
        <v>2228</v>
      </c>
      <c r="C21160" s="268" t="s">
        <v>138</v>
      </c>
      <c r="D21160" s="74" t="str">
        <f t="shared" si="661"/>
        <v>jan/2021</v>
      </c>
      <c r="E21160" s="334">
        <v>44207</v>
      </c>
      <c r="F21160" s="285">
        <v>24575</v>
      </c>
      <c r="G21160" s="285" t="s">
        <v>2229</v>
      </c>
      <c r="H21160" s="268" t="s">
        <v>2401</v>
      </c>
      <c r="I21160" s="268" t="s">
        <v>2182</v>
      </c>
      <c r="J21160" s="273">
        <v>-427</v>
      </c>
      <c r="K21160" s="83" t="str">
        <f>IFERROR(IFERROR(VLOOKUP(I21160,'DE-PARA'!B:D,3,0),VLOOKUP(I21160,'DE-PARA'!C:D,2,0)),"NÃO ENCONTRADO")</f>
        <v>Materiais</v>
      </c>
      <c r="L21160" s="50" t="str">
        <f>VLOOKUP(K21160,'Base -Receita-Despesa'!$B:$AS,1,FALSE)</f>
        <v>Materiais</v>
      </c>
    </row>
    <row r="21161" spans="1:12" x14ac:dyDescent="0.3">
      <c r="A21161" s="82" t="str">
        <f t="shared" si="660"/>
        <v>2021</v>
      </c>
      <c r="B21161" s="263" t="s">
        <v>2228</v>
      </c>
      <c r="C21161" s="268" t="s">
        <v>138</v>
      </c>
      <c r="D21161" s="74" t="str">
        <f t="shared" si="661"/>
        <v>jan/2021</v>
      </c>
      <c r="E21161" s="334">
        <v>44207</v>
      </c>
      <c r="F21161" s="285">
        <v>24551</v>
      </c>
      <c r="G21161" s="285" t="s">
        <v>2229</v>
      </c>
      <c r="H21161" s="268" t="s">
        <v>2401</v>
      </c>
      <c r="I21161" s="268" t="s">
        <v>2182</v>
      </c>
      <c r="J21161" s="278">
        <v>-1395.28</v>
      </c>
      <c r="K21161" s="83" t="str">
        <f>IFERROR(IFERROR(VLOOKUP(I21161,'DE-PARA'!B:D,3,0),VLOOKUP(I21161,'DE-PARA'!C:D,2,0)),"NÃO ENCONTRADO")</f>
        <v>Materiais</v>
      </c>
      <c r="L21161" s="50" t="str">
        <f>VLOOKUP(K21161,'Base -Receita-Despesa'!$B:$AS,1,FALSE)</f>
        <v>Materiais</v>
      </c>
    </row>
    <row r="21162" spans="1:12" x14ac:dyDescent="0.3">
      <c r="A21162" s="82" t="str">
        <f t="shared" ref="A21162:A21225" si="662">IF(K21162="NÃO ENCONTRADO",0,RIGHT(D21162,4))</f>
        <v>2021</v>
      </c>
      <c r="B21162" s="263" t="s">
        <v>2228</v>
      </c>
      <c r="C21162" s="268" t="s">
        <v>138</v>
      </c>
      <c r="D21162" s="74" t="str">
        <f t="shared" si="661"/>
        <v>jan/2021</v>
      </c>
      <c r="E21162" s="334">
        <v>44207</v>
      </c>
      <c r="F21162" s="285" t="s">
        <v>437</v>
      </c>
      <c r="G21162" s="285" t="s">
        <v>2229</v>
      </c>
      <c r="H21162" s="268" t="s">
        <v>2362</v>
      </c>
      <c r="I21162" s="268" t="s">
        <v>439</v>
      </c>
      <c r="J21162" s="278">
        <v>-1045</v>
      </c>
      <c r="K21162" s="83" t="str">
        <f>IFERROR(IFERROR(VLOOKUP(I21162,'DE-PARA'!B:D,3,0),VLOOKUP(I21162,'DE-PARA'!C:D,2,0)),"NÃO ENCONTRADO")</f>
        <v>Aluguéis</v>
      </c>
      <c r="L21162" s="50" t="str">
        <f>VLOOKUP(K21162,'Base -Receita-Despesa'!$B:$AS,1,FALSE)</f>
        <v>Aluguéis</v>
      </c>
    </row>
    <row r="21163" spans="1:12" x14ac:dyDescent="0.3">
      <c r="A21163" s="82" t="str">
        <f t="shared" si="662"/>
        <v>2021</v>
      </c>
      <c r="B21163" s="263" t="s">
        <v>2228</v>
      </c>
      <c r="C21163" s="268" t="s">
        <v>138</v>
      </c>
      <c r="D21163" s="74" t="str">
        <f t="shared" si="661"/>
        <v>jan/2021</v>
      </c>
      <c r="E21163" s="334">
        <v>44207</v>
      </c>
      <c r="F21163" s="285">
        <v>16128</v>
      </c>
      <c r="G21163" s="285" t="s">
        <v>2229</v>
      </c>
      <c r="H21163" s="268" t="s">
        <v>2890</v>
      </c>
      <c r="I21163" s="268" t="s">
        <v>2183</v>
      </c>
      <c r="J21163" s="273">
        <v>-95</v>
      </c>
      <c r="K21163" s="83" t="str">
        <f>IFERROR(IFERROR(VLOOKUP(I21163,'DE-PARA'!B:D,3,0),VLOOKUP(I21163,'DE-PARA'!C:D,2,0)),"NÃO ENCONTRADO")</f>
        <v>Materiais</v>
      </c>
      <c r="L21163" s="50" t="str">
        <f>VLOOKUP(K21163,'Base -Receita-Despesa'!$B:$AS,1,FALSE)</f>
        <v>Materiais</v>
      </c>
    </row>
    <row r="21164" spans="1:12" x14ac:dyDescent="0.3">
      <c r="A21164" s="82" t="str">
        <f t="shared" si="662"/>
        <v>2021</v>
      </c>
      <c r="B21164" s="263" t="s">
        <v>2228</v>
      </c>
      <c r="C21164" s="268" t="s">
        <v>138</v>
      </c>
      <c r="D21164" s="74" t="str">
        <f t="shared" si="661"/>
        <v>jan/2021</v>
      </c>
      <c r="E21164" s="334">
        <v>44207</v>
      </c>
      <c r="F21164" s="285">
        <v>8647</v>
      </c>
      <c r="G21164" s="285" t="s">
        <v>2284</v>
      </c>
      <c r="H21164" s="268" t="s">
        <v>4791</v>
      </c>
      <c r="I21164" s="268" t="s">
        <v>232</v>
      </c>
      <c r="J21164" s="273">
        <v>-850</v>
      </c>
      <c r="K21164" s="83" t="str">
        <f>IFERROR(IFERROR(VLOOKUP(I21164,'DE-PARA'!B:D,3,0),VLOOKUP(I21164,'DE-PARA'!C:D,2,0)),"NÃO ENCONTRADO")</f>
        <v>Materiais</v>
      </c>
      <c r="L21164" s="50" t="str">
        <f>VLOOKUP(K21164,'Base -Receita-Despesa'!$B:$AS,1,FALSE)</f>
        <v>Materiais</v>
      </c>
    </row>
    <row r="21165" spans="1:12" x14ac:dyDescent="0.3">
      <c r="A21165" s="82" t="str">
        <f t="shared" si="662"/>
        <v>2021</v>
      </c>
      <c r="B21165" s="263" t="s">
        <v>2228</v>
      </c>
      <c r="C21165" s="268" t="s">
        <v>138</v>
      </c>
      <c r="D21165" s="74" t="str">
        <f t="shared" si="661"/>
        <v>jan/2021</v>
      </c>
      <c r="E21165" s="334">
        <v>44207</v>
      </c>
      <c r="F21165" s="285">
        <v>30932</v>
      </c>
      <c r="G21165" s="285" t="s">
        <v>2229</v>
      </c>
      <c r="H21165" s="268" t="s">
        <v>6208</v>
      </c>
      <c r="I21165" s="268" t="s">
        <v>2181</v>
      </c>
      <c r="J21165" s="278">
        <v>-3500</v>
      </c>
      <c r="K21165" s="83" t="str">
        <f>IFERROR(IFERROR(VLOOKUP(I21165,'DE-PARA'!B:D,3,0),VLOOKUP(I21165,'DE-PARA'!C:D,2,0)),"NÃO ENCONTRADO")</f>
        <v>Materiais</v>
      </c>
      <c r="L21165" s="50" t="str">
        <f>VLOOKUP(K21165,'Base -Receita-Despesa'!$B:$AS,1,FALSE)</f>
        <v>Materiais</v>
      </c>
    </row>
    <row r="21166" spans="1:12" x14ac:dyDescent="0.3">
      <c r="A21166" s="82" t="str">
        <f t="shared" si="662"/>
        <v>2021</v>
      </c>
      <c r="B21166" s="263" t="s">
        <v>2228</v>
      </c>
      <c r="C21166" s="268" t="s">
        <v>138</v>
      </c>
      <c r="D21166" s="74" t="str">
        <f t="shared" si="661"/>
        <v>jan/2021</v>
      </c>
      <c r="E21166" s="334">
        <v>44207</v>
      </c>
      <c r="F21166" s="285">
        <v>421822</v>
      </c>
      <c r="G21166" s="285" t="s">
        <v>2229</v>
      </c>
      <c r="H21166" s="268" t="s">
        <v>4707</v>
      </c>
      <c r="I21166" s="268" t="s">
        <v>2188</v>
      </c>
      <c r="J21166" s="278">
        <v>-1944.39</v>
      </c>
      <c r="K21166" s="83" t="str">
        <f>IFERROR(IFERROR(VLOOKUP(I21166,'DE-PARA'!B:D,3,0),VLOOKUP(I21166,'DE-PARA'!C:D,2,0)),"NÃO ENCONTRADO")</f>
        <v>Materiais</v>
      </c>
      <c r="L21166" s="50" t="str">
        <f>VLOOKUP(K21166,'Base -Receita-Despesa'!$B:$AS,1,FALSE)</f>
        <v>Materiais</v>
      </c>
    </row>
    <row r="21167" spans="1:12" x14ac:dyDescent="0.3">
      <c r="A21167" s="82" t="str">
        <f t="shared" si="662"/>
        <v>2021</v>
      </c>
      <c r="B21167" s="263" t="s">
        <v>2228</v>
      </c>
      <c r="C21167" s="268" t="s">
        <v>138</v>
      </c>
      <c r="D21167" s="74" t="str">
        <f t="shared" si="661"/>
        <v>jan/2021</v>
      </c>
      <c r="E21167" s="334">
        <v>44207</v>
      </c>
      <c r="F21167" s="285">
        <v>419516</v>
      </c>
      <c r="G21167" s="285" t="s">
        <v>2229</v>
      </c>
      <c r="H21167" s="268" t="s">
        <v>4707</v>
      </c>
      <c r="I21167" s="268" t="s">
        <v>2190</v>
      </c>
      <c r="J21167" s="273">
        <v>-294</v>
      </c>
      <c r="K21167" s="83" t="str">
        <f>IFERROR(IFERROR(VLOOKUP(I21167,'DE-PARA'!B:D,3,0),VLOOKUP(I21167,'DE-PARA'!C:D,2,0)),"NÃO ENCONTRADO")</f>
        <v>Materiais</v>
      </c>
      <c r="L21167" s="50" t="str">
        <f>VLOOKUP(K21167,'Base -Receita-Despesa'!$B:$AS,1,FALSE)</f>
        <v>Materiais</v>
      </c>
    </row>
    <row r="21168" spans="1:12" x14ac:dyDescent="0.3">
      <c r="A21168" s="82" t="str">
        <f t="shared" si="662"/>
        <v>2021</v>
      </c>
      <c r="B21168" s="263" t="s">
        <v>2228</v>
      </c>
      <c r="C21168" s="268" t="s">
        <v>138</v>
      </c>
      <c r="D21168" s="74" t="str">
        <f t="shared" si="661"/>
        <v>jan/2021</v>
      </c>
      <c r="E21168" s="334">
        <v>44207</v>
      </c>
      <c r="F21168" s="285">
        <v>419517</v>
      </c>
      <c r="G21168" s="285" t="s">
        <v>2229</v>
      </c>
      <c r="H21168" s="268" t="s">
        <v>4707</v>
      </c>
      <c r="I21168" s="268" t="s">
        <v>2190</v>
      </c>
      <c r="J21168" s="273">
        <v>-735</v>
      </c>
      <c r="K21168" s="83" t="str">
        <f>IFERROR(IFERROR(VLOOKUP(I21168,'DE-PARA'!B:D,3,0),VLOOKUP(I21168,'DE-PARA'!C:D,2,0)),"NÃO ENCONTRADO")</f>
        <v>Materiais</v>
      </c>
      <c r="L21168" s="50" t="str">
        <f>VLOOKUP(K21168,'Base -Receita-Despesa'!$B:$AS,1,FALSE)</f>
        <v>Materiais</v>
      </c>
    </row>
    <row r="21169" spans="1:12" x14ac:dyDescent="0.3">
      <c r="A21169" s="82" t="str">
        <f t="shared" si="662"/>
        <v>2021</v>
      </c>
      <c r="B21169" s="263" t="s">
        <v>2228</v>
      </c>
      <c r="C21169" s="268" t="s">
        <v>138</v>
      </c>
      <c r="D21169" s="74" t="str">
        <f t="shared" si="661"/>
        <v>jan/2021</v>
      </c>
      <c r="E21169" s="334">
        <v>44207</v>
      </c>
      <c r="F21169" s="285">
        <v>5850</v>
      </c>
      <c r="G21169" s="285" t="s">
        <v>2229</v>
      </c>
      <c r="H21169" s="268" t="s">
        <v>4441</v>
      </c>
      <c r="I21169" s="268" t="s">
        <v>2182</v>
      </c>
      <c r="J21169" s="273">
        <v>-170.4</v>
      </c>
      <c r="K21169" s="83" t="str">
        <f>IFERROR(IFERROR(VLOOKUP(I21169,'DE-PARA'!B:D,3,0),VLOOKUP(I21169,'DE-PARA'!C:D,2,0)),"NÃO ENCONTRADO")</f>
        <v>Materiais</v>
      </c>
      <c r="L21169" s="50" t="str">
        <f>VLOOKUP(K21169,'Base -Receita-Despesa'!$B:$AS,1,FALSE)</f>
        <v>Materiais</v>
      </c>
    </row>
    <row r="21170" spans="1:12" x14ac:dyDescent="0.3">
      <c r="A21170" s="82" t="str">
        <f t="shared" si="662"/>
        <v>2021</v>
      </c>
      <c r="B21170" s="263" t="s">
        <v>2228</v>
      </c>
      <c r="C21170" s="268" t="s">
        <v>138</v>
      </c>
      <c r="D21170" s="74" t="str">
        <f t="shared" si="661"/>
        <v>jan/2021</v>
      </c>
      <c r="E21170" s="334">
        <v>44207</v>
      </c>
      <c r="F21170" s="285">
        <v>60437</v>
      </c>
      <c r="G21170" s="285" t="s">
        <v>2229</v>
      </c>
      <c r="H21170" s="268" t="s">
        <v>5306</v>
      </c>
      <c r="I21170" s="268" t="s">
        <v>2188</v>
      </c>
      <c r="J21170" s="273">
        <v>-119.85</v>
      </c>
      <c r="K21170" s="83" t="str">
        <f>IFERROR(IFERROR(VLOOKUP(I21170,'DE-PARA'!B:D,3,0),VLOOKUP(I21170,'DE-PARA'!C:D,2,0)),"NÃO ENCONTRADO")</f>
        <v>Materiais</v>
      </c>
      <c r="L21170" s="50" t="str">
        <f>VLOOKUP(K21170,'Base -Receita-Despesa'!$B:$AS,1,FALSE)</f>
        <v>Materiais</v>
      </c>
    </row>
    <row r="21171" spans="1:12" x14ac:dyDescent="0.3">
      <c r="A21171" s="82" t="str">
        <f t="shared" si="662"/>
        <v>2021</v>
      </c>
      <c r="B21171" s="263" t="s">
        <v>2228</v>
      </c>
      <c r="C21171" s="268" t="s">
        <v>138</v>
      </c>
      <c r="D21171" s="74" t="str">
        <f t="shared" si="661"/>
        <v>jan/2021</v>
      </c>
      <c r="E21171" s="334">
        <v>44207</v>
      </c>
      <c r="F21171" s="285">
        <v>60435</v>
      </c>
      <c r="G21171" s="285" t="s">
        <v>2229</v>
      </c>
      <c r="H21171" s="268" t="s">
        <v>5306</v>
      </c>
      <c r="I21171" s="268" t="s">
        <v>2188</v>
      </c>
      <c r="J21171" s="273">
        <v>-259.5</v>
      </c>
      <c r="K21171" s="83" t="str">
        <f>IFERROR(IFERROR(VLOOKUP(I21171,'DE-PARA'!B:D,3,0),VLOOKUP(I21171,'DE-PARA'!C:D,2,0)),"NÃO ENCONTRADO")</f>
        <v>Materiais</v>
      </c>
      <c r="L21171" s="50" t="str">
        <f>VLOOKUP(K21171,'Base -Receita-Despesa'!$B:$AS,1,FALSE)</f>
        <v>Materiais</v>
      </c>
    </row>
    <row r="21172" spans="1:12" x14ac:dyDescent="0.3">
      <c r="A21172" s="82" t="str">
        <f t="shared" si="662"/>
        <v>2021</v>
      </c>
      <c r="B21172" s="263" t="s">
        <v>2240</v>
      </c>
      <c r="C21172" s="268" t="s">
        <v>138</v>
      </c>
      <c r="D21172" s="74" t="str">
        <f t="shared" si="661"/>
        <v>jan/2021</v>
      </c>
      <c r="E21172" s="334">
        <v>44207</v>
      </c>
      <c r="F21172" s="285" t="s">
        <v>1070</v>
      </c>
      <c r="G21172" s="285" t="s">
        <v>2229</v>
      </c>
      <c r="H21172" s="268" t="s">
        <v>1071</v>
      </c>
      <c r="I21172" s="268" t="s">
        <v>2237</v>
      </c>
      <c r="J21172" s="278">
        <v>500000</v>
      </c>
      <c r="K21172" s="83" t="str">
        <f>IFERROR(IFERROR(VLOOKUP(I21172,'DE-PARA'!B:D,3,0),VLOOKUP(I21172,'DE-PARA'!C:D,2,0)),"NÃO ENCONTRADO")</f>
        <v>Entrada Conta Aplicação (+)</v>
      </c>
      <c r="L21172" s="50" t="str">
        <f>VLOOKUP(K21172,'Base -Receita-Despesa'!$B:$AS,1,FALSE)</f>
        <v>ENTRADA CONTA APLICAÇÃO (+)</v>
      </c>
    </row>
    <row r="21173" spans="1:12" x14ac:dyDescent="0.3">
      <c r="A21173" s="82" t="str">
        <f t="shared" si="662"/>
        <v>2021</v>
      </c>
      <c r="B21173" s="263" t="s">
        <v>2228</v>
      </c>
      <c r="C21173" s="268" t="s">
        <v>138</v>
      </c>
      <c r="D21173" s="74" t="str">
        <f t="shared" si="661"/>
        <v>jan/2021</v>
      </c>
      <c r="E21173" s="334">
        <v>44207</v>
      </c>
      <c r="F21173" s="285">
        <v>321162</v>
      </c>
      <c r="G21173" s="285" t="s">
        <v>2324</v>
      </c>
      <c r="H21173" s="268" t="s">
        <v>222</v>
      </c>
      <c r="I21173" s="268" t="s">
        <v>2181</v>
      </c>
      <c r="J21173" s="273">
        <v>-525.13</v>
      </c>
      <c r="K21173" s="83" t="str">
        <f>IFERROR(IFERROR(VLOOKUP(I21173,'DE-PARA'!B:D,3,0),VLOOKUP(I21173,'DE-PARA'!C:D,2,0)),"NÃO ENCONTRADO")</f>
        <v>Materiais</v>
      </c>
      <c r="L21173" s="50" t="str">
        <f>VLOOKUP(K21173,'Base -Receita-Despesa'!$B:$AS,1,FALSE)</f>
        <v>Materiais</v>
      </c>
    </row>
    <row r="21174" spans="1:12" x14ac:dyDescent="0.3">
      <c r="A21174" s="82" t="str">
        <f t="shared" si="662"/>
        <v>2021</v>
      </c>
      <c r="B21174" s="263" t="s">
        <v>2228</v>
      </c>
      <c r="C21174" s="268" t="s">
        <v>138</v>
      </c>
      <c r="D21174" s="74" t="str">
        <f t="shared" si="661"/>
        <v>jan/2021</v>
      </c>
      <c r="E21174" s="334">
        <v>44207</v>
      </c>
      <c r="F21174" s="285">
        <v>321043</v>
      </c>
      <c r="G21174" s="285" t="s">
        <v>2324</v>
      </c>
      <c r="H21174" s="268" t="s">
        <v>222</v>
      </c>
      <c r="I21174" s="268" t="s">
        <v>2182</v>
      </c>
      <c r="J21174" s="278">
        <v>-1460.13</v>
      </c>
      <c r="K21174" s="83" t="str">
        <f>IFERROR(IFERROR(VLOOKUP(I21174,'DE-PARA'!B:D,3,0),VLOOKUP(I21174,'DE-PARA'!C:D,2,0)),"NÃO ENCONTRADO")</f>
        <v>Materiais</v>
      </c>
      <c r="L21174" s="50" t="str">
        <f>VLOOKUP(K21174,'Base -Receita-Despesa'!$B:$AS,1,FALSE)</f>
        <v>Materiais</v>
      </c>
    </row>
    <row r="21175" spans="1:12" x14ac:dyDescent="0.3">
      <c r="A21175" s="82" t="str">
        <f t="shared" si="662"/>
        <v>2021</v>
      </c>
      <c r="B21175" s="285" t="s">
        <v>2228</v>
      </c>
      <c r="C21175" s="268" t="s">
        <v>138</v>
      </c>
      <c r="D21175" s="74" t="str">
        <f t="shared" si="661"/>
        <v>jan/2021</v>
      </c>
      <c r="E21175" s="334">
        <v>44207</v>
      </c>
      <c r="F21175" s="285">
        <v>24</v>
      </c>
      <c r="G21175" s="285" t="s">
        <v>2229</v>
      </c>
      <c r="H21175" s="268" t="s">
        <v>5049</v>
      </c>
      <c r="I21175" s="268" t="s">
        <v>2176</v>
      </c>
      <c r="J21175" s="278">
        <v>-93211.82</v>
      </c>
      <c r="K21175" s="83" t="str">
        <f>IFERROR(IFERROR(VLOOKUP(I21175,'DE-PARA'!B:D,3,0),VLOOKUP(I21175,'DE-PARA'!C:D,2,0)),"NÃO ENCONTRADO")</f>
        <v>Pessoal</v>
      </c>
      <c r="L21175" s="50" t="str">
        <f>VLOOKUP(K21175,'Base -Receita-Despesa'!$B:$AS,1,FALSE)</f>
        <v>Pessoal</v>
      </c>
    </row>
    <row r="21176" spans="1:12" x14ac:dyDescent="0.3">
      <c r="A21176" s="82" t="str">
        <f t="shared" si="662"/>
        <v>2021</v>
      </c>
      <c r="B21176" s="285" t="s">
        <v>2228</v>
      </c>
      <c r="C21176" s="268" t="s">
        <v>138</v>
      </c>
      <c r="D21176" s="74" t="str">
        <f t="shared" si="661"/>
        <v>jan/2021</v>
      </c>
      <c r="E21176" s="334">
        <v>44207</v>
      </c>
      <c r="F21176" s="285">
        <v>25</v>
      </c>
      <c r="G21176" s="285" t="s">
        <v>2229</v>
      </c>
      <c r="H21176" s="268" t="s">
        <v>5049</v>
      </c>
      <c r="I21176" s="268" t="s">
        <v>2176</v>
      </c>
      <c r="J21176" s="278">
        <v>-127330.98</v>
      </c>
      <c r="K21176" s="83" t="str">
        <f>IFERROR(IFERROR(VLOOKUP(I21176,'DE-PARA'!B:D,3,0),VLOOKUP(I21176,'DE-PARA'!C:D,2,0)),"NÃO ENCONTRADO")</f>
        <v>Pessoal</v>
      </c>
      <c r="L21176" s="50" t="str">
        <f>VLOOKUP(K21176,'Base -Receita-Despesa'!$B:$AS,1,FALSE)</f>
        <v>Pessoal</v>
      </c>
    </row>
    <row r="21177" spans="1:12" x14ac:dyDescent="0.3">
      <c r="A21177" s="82" t="str">
        <f t="shared" si="662"/>
        <v>2021</v>
      </c>
      <c r="B21177" s="263" t="s">
        <v>2240</v>
      </c>
      <c r="C21177" s="268" t="s">
        <v>138</v>
      </c>
      <c r="D21177" s="74" t="str">
        <f t="shared" si="661"/>
        <v>jan/2021</v>
      </c>
      <c r="E21177" s="334">
        <v>44207</v>
      </c>
      <c r="F21177" s="285" t="s">
        <v>5127</v>
      </c>
      <c r="G21177" s="285" t="s">
        <v>2229</v>
      </c>
      <c r="H21177" s="268" t="s">
        <v>2251</v>
      </c>
      <c r="I21177" s="268" t="s">
        <v>126</v>
      </c>
      <c r="J21177" s="278">
        <v>-500000</v>
      </c>
      <c r="K21177" s="83" t="str">
        <f>IFERROR(IFERROR(VLOOKUP(I21177,'DE-PARA'!B:D,3,0),VLOOKUP(I21177,'DE-PARA'!C:D,2,0)),"NÃO ENCONTRADO")</f>
        <v>TEV – Transferências Entre Contas (Entradas)</v>
      </c>
      <c r="L21177" s="50" t="str">
        <f>VLOOKUP(K21177,'Base -Receita-Despesa'!$B:$AS,1,FALSE)</f>
        <v>TEV – Transferências Entre Contas (Entradas)</v>
      </c>
    </row>
    <row r="21178" spans="1:12" x14ac:dyDescent="0.3">
      <c r="A21178" s="82" t="str">
        <f t="shared" si="662"/>
        <v>2021</v>
      </c>
      <c r="B21178" s="263" t="s">
        <v>2228</v>
      </c>
      <c r="C21178" s="268" t="s">
        <v>138</v>
      </c>
      <c r="D21178" s="74" t="str">
        <f t="shared" si="661"/>
        <v>jan/2021</v>
      </c>
      <c r="E21178" s="334">
        <v>44207</v>
      </c>
      <c r="F21178" s="285" t="s">
        <v>5127</v>
      </c>
      <c r="G21178" s="285" t="s">
        <v>2229</v>
      </c>
      <c r="H21178" s="268" t="s">
        <v>2251</v>
      </c>
      <c r="I21178" s="268" t="s">
        <v>126</v>
      </c>
      <c r="J21178" s="278">
        <v>500000</v>
      </c>
      <c r="K21178" s="83" t="str">
        <f>IFERROR(IFERROR(VLOOKUP(I21178,'DE-PARA'!B:D,3,0),VLOOKUP(I21178,'DE-PARA'!C:D,2,0)),"NÃO ENCONTRADO")</f>
        <v>TEV – Transferências Entre Contas (Entradas)</v>
      </c>
      <c r="L21178" s="50" t="str">
        <f>VLOOKUP(K21178,'Base -Receita-Despesa'!$B:$AS,1,FALSE)</f>
        <v>TEV – Transferências Entre Contas (Entradas)</v>
      </c>
    </row>
    <row r="21179" spans="1:12" x14ac:dyDescent="0.3">
      <c r="A21179" s="82" t="str">
        <f t="shared" si="662"/>
        <v>2021</v>
      </c>
      <c r="B21179" s="263" t="s">
        <v>2228</v>
      </c>
      <c r="C21179" s="268" t="s">
        <v>138</v>
      </c>
      <c r="D21179" s="74" t="str">
        <f t="shared" si="661"/>
        <v>jan/2021</v>
      </c>
      <c r="E21179" s="334">
        <v>44207</v>
      </c>
      <c r="F21179" s="285">
        <v>135741</v>
      </c>
      <c r="G21179" s="285" t="s">
        <v>2229</v>
      </c>
      <c r="H21179" s="268" t="s">
        <v>5140</v>
      </c>
      <c r="I21179" s="268" t="s">
        <v>2192</v>
      </c>
      <c r="J21179" s="278">
        <v>-4239.12</v>
      </c>
      <c r="K21179" s="83" t="str">
        <f>IFERROR(IFERROR(VLOOKUP(I21179,'DE-PARA'!B:D,3,0),VLOOKUP(I21179,'DE-PARA'!C:D,2,0)),"NÃO ENCONTRADO")</f>
        <v>Materiais</v>
      </c>
      <c r="L21179" s="50" t="str">
        <f>VLOOKUP(K21179,'Base -Receita-Despesa'!$B:$AS,1,FALSE)</f>
        <v>Materiais</v>
      </c>
    </row>
    <row r="21180" spans="1:12" x14ac:dyDescent="0.3">
      <c r="A21180" s="82" t="str">
        <f t="shared" si="662"/>
        <v>2021</v>
      </c>
      <c r="B21180" s="263" t="s">
        <v>2228</v>
      </c>
      <c r="C21180" s="268" t="s">
        <v>138</v>
      </c>
      <c r="D21180" s="74" t="str">
        <f t="shared" si="661"/>
        <v>jan/2021</v>
      </c>
      <c r="E21180" s="334">
        <v>44207</v>
      </c>
      <c r="F21180" s="285">
        <v>135741</v>
      </c>
      <c r="G21180" s="285" t="s">
        <v>2229</v>
      </c>
      <c r="H21180" s="268" t="s">
        <v>5140</v>
      </c>
      <c r="I21180" s="268" t="s">
        <v>562</v>
      </c>
      <c r="J21180" s="273">
        <v>-79.48</v>
      </c>
      <c r="K21180" s="83" t="str">
        <f>IFERROR(IFERROR(VLOOKUP(I21180,'DE-PARA'!B:D,3,0),VLOOKUP(I21180,'DE-PARA'!C:D,2,0)),"NÃO ENCONTRADO")</f>
        <v>Outras Saídas</v>
      </c>
      <c r="L21180" s="50" t="str">
        <f>VLOOKUP(K21180,'Base -Receita-Despesa'!$B:$AS,1,FALSE)</f>
        <v>Outras Saídas</v>
      </c>
    </row>
    <row r="21181" spans="1:12" x14ac:dyDescent="0.3">
      <c r="A21181" s="82" t="str">
        <f t="shared" si="662"/>
        <v>2021</v>
      </c>
      <c r="B21181" s="263" t="s">
        <v>2228</v>
      </c>
      <c r="C21181" s="268" t="s">
        <v>138</v>
      </c>
      <c r="D21181" s="74" t="str">
        <f t="shared" si="661"/>
        <v>jan/2021</v>
      </c>
      <c r="E21181" s="334">
        <v>44207</v>
      </c>
      <c r="F21181" s="285">
        <v>1005</v>
      </c>
      <c r="G21181" s="285" t="s">
        <v>2229</v>
      </c>
      <c r="H21181" s="268" t="s">
        <v>2382</v>
      </c>
      <c r="I21181" s="268" t="s">
        <v>200</v>
      </c>
      <c r="J21181" s="278">
        <v>-3507.84</v>
      </c>
      <c r="K21181" s="83" t="str">
        <f>IFERROR(IFERROR(VLOOKUP(I21181,'DE-PARA'!B:D,3,0),VLOOKUP(I21181,'DE-PARA'!C:D,2,0)),"NÃO ENCONTRADO")</f>
        <v>Serviços</v>
      </c>
      <c r="L21181" s="50" t="str">
        <f>VLOOKUP(K21181,'Base -Receita-Despesa'!$B:$AS,1,FALSE)</f>
        <v>Serviços</v>
      </c>
    </row>
    <row r="21182" spans="1:12" x14ac:dyDescent="0.3">
      <c r="A21182" s="82" t="str">
        <f t="shared" si="662"/>
        <v>2021</v>
      </c>
      <c r="B21182" s="263" t="s">
        <v>2228</v>
      </c>
      <c r="C21182" s="268" t="s">
        <v>138</v>
      </c>
      <c r="D21182" s="74" t="str">
        <f t="shared" si="661"/>
        <v>jan/2021</v>
      </c>
      <c r="E21182" s="334">
        <v>44207</v>
      </c>
      <c r="F21182" s="285">
        <v>7511</v>
      </c>
      <c r="G21182" s="285" t="s">
        <v>2229</v>
      </c>
      <c r="H21182" s="268" t="s">
        <v>6209</v>
      </c>
      <c r="I21182" s="268" t="s">
        <v>2194</v>
      </c>
      <c r="J21182" s="273">
        <v>-935</v>
      </c>
      <c r="K21182" s="83" t="str">
        <f>IFERROR(IFERROR(VLOOKUP(I21182,'DE-PARA'!B:D,3,0),VLOOKUP(I21182,'DE-PARA'!C:D,2,0)),"NÃO ENCONTRADO")</f>
        <v>Materiais</v>
      </c>
      <c r="L21182" s="50" t="str">
        <f>VLOOKUP(K21182,'Base -Receita-Despesa'!$B:$AS,1,FALSE)</f>
        <v>Materiais</v>
      </c>
    </row>
    <row r="21183" spans="1:12" x14ac:dyDescent="0.3">
      <c r="A21183" s="82" t="str">
        <f t="shared" si="662"/>
        <v>2021</v>
      </c>
      <c r="B21183" s="263" t="s">
        <v>2228</v>
      </c>
      <c r="C21183" s="268" t="s">
        <v>138</v>
      </c>
      <c r="D21183" s="74" t="str">
        <f t="shared" si="661"/>
        <v>jan/2021</v>
      </c>
      <c r="E21183" s="334">
        <v>44208</v>
      </c>
      <c r="F21183" s="285">
        <v>139680</v>
      </c>
      <c r="G21183" s="285" t="s">
        <v>2229</v>
      </c>
      <c r="H21183" s="268" t="s">
        <v>528</v>
      </c>
      <c r="I21183" s="268" t="s">
        <v>2182</v>
      </c>
      <c r="J21183" s="278">
        <v>-1950</v>
      </c>
      <c r="K21183" s="83" t="str">
        <f>IFERROR(IFERROR(VLOOKUP(I21183,'DE-PARA'!B:D,3,0),VLOOKUP(I21183,'DE-PARA'!C:D,2,0)),"NÃO ENCONTRADO")</f>
        <v>Materiais</v>
      </c>
      <c r="L21183" s="50" t="str">
        <f>VLOOKUP(K21183,'Base -Receita-Despesa'!$B:$AS,1,FALSE)</f>
        <v>Materiais</v>
      </c>
    </row>
    <row r="21184" spans="1:12" x14ac:dyDescent="0.3">
      <c r="A21184" s="82" t="str">
        <f t="shared" si="662"/>
        <v>2021</v>
      </c>
      <c r="B21184" s="263" t="s">
        <v>2228</v>
      </c>
      <c r="C21184" s="268" t="s">
        <v>138</v>
      </c>
      <c r="D21184" s="74" t="str">
        <f t="shared" si="661"/>
        <v>jan/2021</v>
      </c>
      <c r="E21184" s="334">
        <v>44208</v>
      </c>
      <c r="F21184" s="285" t="s">
        <v>1261</v>
      </c>
      <c r="G21184" s="285" t="s">
        <v>2229</v>
      </c>
      <c r="H21184" s="268" t="s">
        <v>879</v>
      </c>
      <c r="I21184" s="268" t="s">
        <v>135</v>
      </c>
      <c r="J21184" s="273">
        <v>-10.45</v>
      </c>
      <c r="K21184" s="83" t="str">
        <f>IFERROR(IFERROR(VLOOKUP(I21184,'DE-PARA'!B:D,3,0),VLOOKUP(I21184,'DE-PARA'!C:D,2,0)),"NÃO ENCONTRADO")</f>
        <v>Outras Saídas</v>
      </c>
      <c r="L21184" s="50" t="str">
        <f>VLOOKUP(K21184,'Base -Receita-Despesa'!$B:$AS,1,FALSE)</f>
        <v>Outras Saídas</v>
      </c>
    </row>
    <row r="21185" spans="1:12" x14ac:dyDescent="0.3">
      <c r="A21185" s="82" t="str">
        <f t="shared" si="662"/>
        <v>2021</v>
      </c>
      <c r="B21185" s="263" t="s">
        <v>2228</v>
      </c>
      <c r="C21185" s="268" t="s">
        <v>138</v>
      </c>
      <c r="D21185" s="74" t="str">
        <f t="shared" si="661"/>
        <v>jan/2021</v>
      </c>
      <c r="E21185" s="334">
        <v>44208</v>
      </c>
      <c r="F21185" s="285" t="s">
        <v>1261</v>
      </c>
      <c r="G21185" s="285" t="s">
        <v>2229</v>
      </c>
      <c r="H21185" s="268" t="s">
        <v>879</v>
      </c>
      <c r="I21185" s="268" t="s">
        <v>135</v>
      </c>
      <c r="J21185" s="273">
        <v>-10.45</v>
      </c>
      <c r="K21185" s="83" t="str">
        <f>IFERROR(IFERROR(VLOOKUP(I21185,'DE-PARA'!B:D,3,0),VLOOKUP(I21185,'DE-PARA'!C:D,2,0)),"NÃO ENCONTRADO")</f>
        <v>Outras Saídas</v>
      </c>
      <c r="L21185" s="50" t="str">
        <f>VLOOKUP(K21185,'Base -Receita-Despesa'!$B:$AS,1,FALSE)</f>
        <v>Outras Saídas</v>
      </c>
    </row>
    <row r="21186" spans="1:12" x14ac:dyDescent="0.3">
      <c r="A21186" s="82" t="str">
        <f t="shared" si="662"/>
        <v>2021</v>
      </c>
      <c r="B21186" s="263" t="s">
        <v>2228</v>
      </c>
      <c r="C21186" s="268" t="s">
        <v>138</v>
      </c>
      <c r="D21186" s="74" t="str">
        <f t="shared" si="661"/>
        <v>jan/2021</v>
      </c>
      <c r="E21186" s="334">
        <v>44208</v>
      </c>
      <c r="F21186" s="285" t="s">
        <v>1261</v>
      </c>
      <c r="G21186" s="285" t="s">
        <v>2229</v>
      </c>
      <c r="H21186" s="268" t="s">
        <v>879</v>
      </c>
      <c r="I21186" s="268" t="s">
        <v>135</v>
      </c>
      <c r="J21186" s="273">
        <v>-10.45</v>
      </c>
      <c r="K21186" s="83" t="str">
        <f>IFERROR(IFERROR(VLOOKUP(I21186,'DE-PARA'!B:D,3,0),VLOOKUP(I21186,'DE-PARA'!C:D,2,0)),"NÃO ENCONTRADO")</f>
        <v>Outras Saídas</v>
      </c>
      <c r="L21186" s="50" t="str">
        <f>VLOOKUP(K21186,'Base -Receita-Despesa'!$B:$AS,1,FALSE)</f>
        <v>Outras Saídas</v>
      </c>
    </row>
    <row r="21187" spans="1:12" x14ac:dyDescent="0.3">
      <c r="A21187" s="82" t="str">
        <f t="shared" si="662"/>
        <v>2021</v>
      </c>
      <c r="B21187" s="263" t="s">
        <v>2228</v>
      </c>
      <c r="C21187" s="268" t="s">
        <v>138</v>
      </c>
      <c r="D21187" s="74" t="str">
        <f t="shared" si="661"/>
        <v>jan/2021</v>
      </c>
      <c r="E21187" s="334">
        <v>44208</v>
      </c>
      <c r="F21187" s="285" t="s">
        <v>1261</v>
      </c>
      <c r="G21187" s="285" t="s">
        <v>2229</v>
      </c>
      <c r="H21187" s="268" t="s">
        <v>879</v>
      </c>
      <c r="I21187" s="268" t="s">
        <v>135</v>
      </c>
      <c r="J21187" s="273">
        <v>-10.45</v>
      </c>
      <c r="K21187" s="83" t="str">
        <f>IFERROR(IFERROR(VLOOKUP(I21187,'DE-PARA'!B:D,3,0),VLOOKUP(I21187,'DE-PARA'!C:D,2,0)),"NÃO ENCONTRADO")</f>
        <v>Outras Saídas</v>
      </c>
      <c r="L21187" s="50" t="str">
        <f>VLOOKUP(K21187,'Base -Receita-Despesa'!$B:$AS,1,FALSE)</f>
        <v>Outras Saídas</v>
      </c>
    </row>
    <row r="21188" spans="1:12" x14ac:dyDescent="0.3">
      <c r="A21188" s="82" t="str">
        <f t="shared" si="662"/>
        <v>2021</v>
      </c>
      <c r="B21188" s="263" t="s">
        <v>2228</v>
      </c>
      <c r="C21188" s="268" t="s">
        <v>138</v>
      </c>
      <c r="D21188" s="74" t="str">
        <f t="shared" ref="D21188:D21251" si="663">TEXT(E21188,"mmm/aaaa")</f>
        <v>jan/2021</v>
      </c>
      <c r="E21188" s="334">
        <v>44208</v>
      </c>
      <c r="F21188" s="285" t="s">
        <v>1261</v>
      </c>
      <c r="G21188" s="285" t="s">
        <v>2229</v>
      </c>
      <c r="H21188" s="268" t="s">
        <v>879</v>
      </c>
      <c r="I21188" s="268" t="s">
        <v>135</v>
      </c>
      <c r="J21188" s="273">
        <v>-10.45</v>
      </c>
      <c r="K21188" s="83" t="str">
        <f>IFERROR(IFERROR(VLOOKUP(I21188,'DE-PARA'!B:D,3,0),VLOOKUP(I21188,'DE-PARA'!C:D,2,0)),"NÃO ENCONTRADO")</f>
        <v>Outras Saídas</v>
      </c>
      <c r="L21188" s="50" t="str">
        <f>VLOOKUP(K21188,'Base -Receita-Despesa'!$B:$AS,1,FALSE)</f>
        <v>Outras Saídas</v>
      </c>
    </row>
    <row r="21189" spans="1:12" x14ac:dyDescent="0.3">
      <c r="A21189" s="82" t="str">
        <f t="shared" si="662"/>
        <v>2021</v>
      </c>
      <c r="B21189" s="263" t="s">
        <v>2228</v>
      </c>
      <c r="C21189" s="268" t="s">
        <v>138</v>
      </c>
      <c r="D21189" s="74" t="str">
        <f t="shared" si="663"/>
        <v>jan/2021</v>
      </c>
      <c r="E21189" s="334">
        <v>44208</v>
      </c>
      <c r="F21189" s="285" t="s">
        <v>1261</v>
      </c>
      <c r="G21189" s="285" t="s">
        <v>2229</v>
      </c>
      <c r="H21189" s="268" t="s">
        <v>879</v>
      </c>
      <c r="I21189" s="268" t="s">
        <v>135</v>
      </c>
      <c r="J21189" s="273">
        <v>-10.45</v>
      </c>
      <c r="K21189" s="83" t="str">
        <f>IFERROR(IFERROR(VLOOKUP(I21189,'DE-PARA'!B:D,3,0),VLOOKUP(I21189,'DE-PARA'!C:D,2,0)),"NÃO ENCONTRADO")</f>
        <v>Outras Saídas</v>
      </c>
      <c r="L21189" s="50" t="str">
        <f>VLOOKUP(K21189,'Base -Receita-Despesa'!$B:$AS,1,FALSE)</f>
        <v>Outras Saídas</v>
      </c>
    </row>
    <row r="21190" spans="1:12" x14ac:dyDescent="0.3">
      <c r="A21190" s="82" t="str">
        <f t="shared" si="662"/>
        <v>2021</v>
      </c>
      <c r="B21190" s="263" t="s">
        <v>2228</v>
      </c>
      <c r="C21190" s="268" t="s">
        <v>138</v>
      </c>
      <c r="D21190" s="74" t="str">
        <f t="shared" si="663"/>
        <v>jan/2021</v>
      </c>
      <c r="E21190" s="334">
        <v>44208</v>
      </c>
      <c r="F21190" s="285" t="s">
        <v>1261</v>
      </c>
      <c r="G21190" s="285" t="s">
        <v>2229</v>
      </c>
      <c r="H21190" s="268" t="s">
        <v>879</v>
      </c>
      <c r="I21190" s="268" t="s">
        <v>135</v>
      </c>
      <c r="J21190" s="273">
        <v>-10.45</v>
      </c>
      <c r="K21190" s="83" t="str">
        <f>IFERROR(IFERROR(VLOOKUP(I21190,'DE-PARA'!B:D,3,0),VLOOKUP(I21190,'DE-PARA'!C:D,2,0)),"NÃO ENCONTRADO")</f>
        <v>Outras Saídas</v>
      </c>
      <c r="L21190" s="50" t="str">
        <f>VLOOKUP(K21190,'Base -Receita-Despesa'!$B:$AS,1,FALSE)</f>
        <v>Outras Saídas</v>
      </c>
    </row>
    <row r="21191" spans="1:12" x14ac:dyDescent="0.3">
      <c r="A21191" s="82" t="str">
        <f t="shared" si="662"/>
        <v>2021</v>
      </c>
      <c r="B21191" s="263" t="s">
        <v>2228</v>
      </c>
      <c r="C21191" s="268" t="s">
        <v>138</v>
      </c>
      <c r="D21191" s="74" t="str">
        <f t="shared" si="663"/>
        <v>jan/2021</v>
      </c>
      <c r="E21191" s="334">
        <v>44208</v>
      </c>
      <c r="F21191" s="285" t="s">
        <v>1261</v>
      </c>
      <c r="G21191" s="285" t="s">
        <v>2229</v>
      </c>
      <c r="H21191" s="268" t="s">
        <v>879</v>
      </c>
      <c r="I21191" s="268" t="s">
        <v>135</v>
      </c>
      <c r="J21191" s="273">
        <v>-10.45</v>
      </c>
      <c r="K21191" s="83" t="str">
        <f>IFERROR(IFERROR(VLOOKUP(I21191,'DE-PARA'!B:D,3,0),VLOOKUP(I21191,'DE-PARA'!C:D,2,0)),"NÃO ENCONTRADO")</f>
        <v>Outras Saídas</v>
      </c>
      <c r="L21191" s="50" t="str">
        <f>VLOOKUP(K21191,'Base -Receita-Despesa'!$B:$AS,1,FALSE)</f>
        <v>Outras Saídas</v>
      </c>
    </row>
    <row r="21192" spans="1:12" x14ac:dyDescent="0.3">
      <c r="A21192" s="82" t="str">
        <f t="shared" si="662"/>
        <v>2021</v>
      </c>
      <c r="B21192" s="263" t="s">
        <v>2228</v>
      </c>
      <c r="C21192" s="268" t="s">
        <v>138</v>
      </c>
      <c r="D21192" s="74" t="str">
        <f t="shared" si="663"/>
        <v>jan/2021</v>
      </c>
      <c r="E21192" s="334">
        <v>44208</v>
      </c>
      <c r="F21192" s="285" t="s">
        <v>1261</v>
      </c>
      <c r="G21192" s="285" t="s">
        <v>2229</v>
      </c>
      <c r="H21192" s="268" t="s">
        <v>879</v>
      </c>
      <c r="I21192" s="268" t="s">
        <v>135</v>
      </c>
      <c r="J21192" s="273">
        <v>-10.45</v>
      </c>
      <c r="K21192" s="83" t="str">
        <f>IFERROR(IFERROR(VLOOKUP(I21192,'DE-PARA'!B:D,3,0),VLOOKUP(I21192,'DE-PARA'!C:D,2,0)),"NÃO ENCONTRADO")</f>
        <v>Outras Saídas</v>
      </c>
      <c r="L21192" s="50" t="str">
        <f>VLOOKUP(K21192,'Base -Receita-Despesa'!$B:$AS,1,FALSE)</f>
        <v>Outras Saídas</v>
      </c>
    </row>
    <row r="21193" spans="1:12" x14ac:dyDescent="0.3">
      <c r="A21193" s="82" t="str">
        <f t="shared" si="662"/>
        <v>2021</v>
      </c>
      <c r="B21193" s="263" t="s">
        <v>2228</v>
      </c>
      <c r="C21193" s="268" t="s">
        <v>138</v>
      </c>
      <c r="D21193" s="74" t="str">
        <f t="shared" si="663"/>
        <v>jan/2021</v>
      </c>
      <c r="E21193" s="334">
        <v>44208</v>
      </c>
      <c r="F21193" s="285" t="s">
        <v>1261</v>
      </c>
      <c r="G21193" s="285" t="s">
        <v>2229</v>
      </c>
      <c r="H21193" s="268" t="s">
        <v>879</v>
      </c>
      <c r="I21193" s="268" t="s">
        <v>135</v>
      </c>
      <c r="J21193" s="273">
        <v>-10.45</v>
      </c>
      <c r="K21193" s="83" t="str">
        <f>IFERROR(IFERROR(VLOOKUP(I21193,'DE-PARA'!B:D,3,0),VLOOKUP(I21193,'DE-PARA'!C:D,2,0)),"NÃO ENCONTRADO")</f>
        <v>Outras Saídas</v>
      </c>
      <c r="L21193" s="50" t="str">
        <f>VLOOKUP(K21193,'Base -Receita-Despesa'!$B:$AS,1,FALSE)</f>
        <v>Outras Saídas</v>
      </c>
    </row>
    <row r="21194" spans="1:12" x14ac:dyDescent="0.3">
      <c r="A21194" s="82" t="str">
        <f t="shared" si="662"/>
        <v>2021</v>
      </c>
      <c r="B21194" s="263" t="s">
        <v>2228</v>
      </c>
      <c r="C21194" s="268" t="s">
        <v>138</v>
      </c>
      <c r="D21194" s="74" t="str">
        <f t="shared" si="663"/>
        <v>jan/2021</v>
      </c>
      <c r="E21194" s="334">
        <v>44208</v>
      </c>
      <c r="F21194" s="285" t="s">
        <v>1261</v>
      </c>
      <c r="G21194" s="285" t="s">
        <v>2229</v>
      </c>
      <c r="H21194" s="268" t="s">
        <v>879</v>
      </c>
      <c r="I21194" s="268" t="s">
        <v>135</v>
      </c>
      <c r="J21194" s="273">
        <v>-10.45</v>
      </c>
      <c r="K21194" s="83" t="str">
        <f>IFERROR(IFERROR(VLOOKUP(I21194,'DE-PARA'!B:D,3,0),VLOOKUP(I21194,'DE-PARA'!C:D,2,0)),"NÃO ENCONTRADO")</f>
        <v>Outras Saídas</v>
      </c>
      <c r="L21194" s="50" t="str">
        <f>VLOOKUP(K21194,'Base -Receita-Despesa'!$B:$AS,1,FALSE)</f>
        <v>Outras Saídas</v>
      </c>
    </row>
    <row r="21195" spans="1:12" x14ac:dyDescent="0.3">
      <c r="A21195" s="82" t="str">
        <f t="shared" si="662"/>
        <v>2021</v>
      </c>
      <c r="B21195" s="263" t="s">
        <v>2228</v>
      </c>
      <c r="C21195" s="268" t="s">
        <v>138</v>
      </c>
      <c r="D21195" s="74" t="str">
        <f t="shared" si="663"/>
        <v>jan/2021</v>
      </c>
      <c r="E21195" s="334">
        <v>44208</v>
      </c>
      <c r="F21195" s="285" t="s">
        <v>1261</v>
      </c>
      <c r="G21195" s="285" t="s">
        <v>2229</v>
      </c>
      <c r="H21195" s="268" t="s">
        <v>879</v>
      </c>
      <c r="I21195" s="268" t="s">
        <v>135</v>
      </c>
      <c r="J21195" s="273">
        <v>-10.45</v>
      </c>
      <c r="K21195" s="83" t="str">
        <f>IFERROR(IFERROR(VLOOKUP(I21195,'DE-PARA'!B:D,3,0),VLOOKUP(I21195,'DE-PARA'!C:D,2,0)),"NÃO ENCONTRADO")</f>
        <v>Outras Saídas</v>
      </c>
      <c r="L21195" s="50" t="str">
        <f>VLOOKUP(K21195,'Base -Receita-Despesa'!$B:$AS,1,FALSE)</f>
        <v>Outras Saídas</v>
      </c>
    </row>
    <row r="21196" spans="1:12" x14ac:dyDescent="0.3">
      <c r="A21196" s="82" t="str">
        <f t="shared" si="662"/>
        <v>2021</v>
      </c>
      <c r="B21196" s="263" t="s">
        <v>2228</v>
      </c>
      <c r="C21196" s="268" t="s">
        <v>138</v>
      </c>
      <c r="D21196" s="74" t="str">
        <f t="shared" si="663"/>
        <v>jan/2021</v>
      </c>
      <c r="E21196" s="334">
        <v>44208</v>
      </c>
      <c r="F21196" s="285" t="s">
        <v>1261</v>
      </c>
      <c r="G21196" s="285" t="s">
        <v>2229</v>
      </c>
      <c r="H21196" s="268" t="s">
        <v>879</v>
      </c>
      <c r="I21196" s="268" t="s">
        <v>135</v>
      </c>
      <c r="J21196" s="273">
        <v>-10.45</v>
      </c>
      <c r="K21196" s="83" t="str">
        <f>IFERROR(IFERROR(VLOOKUP(I21196,'DE-PARA'!B:D,3,0),VLOOKUP(I21196,'DE-PARA'!C:D,2,0)),"NÃO ENCONTRADO")</f>
        <v>Outras Saídas</v>
      </c>
      <c r="L21196" s="50" t="str">
        <f>VLOOKUP(K21196,'Base -Receita-Despesa'!$B:$AS,1,FALSE)</f>
        <v>Outras Saídas</v>
      </c>
    </row>
    <row r="21197" spans="1:12" x14ac:dyDescent="0.3">
      <c r="A21197" s="82" t="str">
        <f t="shared" si="662"/>
        <v>2021</v>
      </c>
      <c r="B21197" s="263" t="s">
        <v>2228</v>
      </c>
      <c r="C21197" s="268" t="s">
        <v>138</v>
      </c>
      <c r="D21197" s="74" t="str">
        <f t="shared" si="663"/>
        <v>jan/2021</v>
      </c>
      <c r="E21197" s="334">
        <v>44208</v>
      </c>
      <c r="F21197" s="285" t="s">
        <v>1261</v>
      </c>
      <c r="G21197" s="285" t="s">
        <v>2229</v>
      </c>
      <c r="H21197" s="268" t="s">
        <v>879</v>
      </c>
      <c r="I21197" s="268" t="s">
        <v>135</v>
      </c>
      <c r="J21197" s="273">
        <v>-10.45</v>
      </c>
      <c r="K21197" s="83" t="str">
        <f>IFERROR(IFERROR(VLOOKUP(I21197,'DE-PARA'!B:D,3,0),VLOOKUP(I21197,'DE-PARA'!C:D,2,0)),"NÃO ENCONTRADO")</f>
        <v>Outras Saídas</v>
      </c>
      <c r="L21197" s="50" t="str">
        <f>VLOOKUP(K21197,'Base -Receita-Despesa'!$B:$AS,1,FALSE)</f>
        <v>Outras Saídas</v>
      </c>
    </row>
    <row r="21198" spans="1:12" x14ac:dyDescent="0.3">
      <c r="A21198" s="82" t="str">
        <f t="shared" si="662"/>
        <v>2021</v>
      </c>
      <c r="B21198" s="263" t="s">
        <v>2228</v>
      </c>
      <c r="C21198" s="268" t="s">
        <v>138</v>
      </c>
      <c r="D21198" s="74" t="str">
        <f t="shared" si="663"/>
        <v>jan/2021</v>
      </c>
      <c r="E21198" s="334">
        <v>44208</v>
      </c>
      <c r="F21198" s="285">
        <v>15</v>
      </c>
      <c r="G21198" s="285" t="s">
        <v>2229</v>
      </c>
      <c r="H21198" s="268" t="s">
        <v>6029</v>
      </c>
      <c r="I21198" s="268" t="s">
        <v>2210</v>
      </c>
      <c r="J21198" s="278">
        <v>-29671.32</v>
      </c>
      <c r="K21198" s="83" t="str">
        <f>IFERROR(IFERROR(VLOOKUP(I21198,'DE-PARA'!B:D,3,0),VLOOKUP(I21198,'DE-PARA'!C:D,2,0)),"NÃO ENCONTRADO")</f>
        <v>Serviços</v>
      </c>
      <c r="L21198" s="50" t="str">
        <f>VLOOKUP(K21198,'Base -Receita-Despesa'!$B:$AS,1,FALSE)</f>
        <v>Serviços</v>
      </c>
    </row>
    <row r="21199" spans="1:12" x14ac:dyDescent="0.3">
      <c r="A21199" s="82" t="str">
        <f t="shared" si="662"/>
        <v>2021</v>
      </c>
      <c r="B21199" s="263" t="s">
        <v>2228</v>
      </c>
      <c r="C21199" s="268" t="s">
        <v>138</v>
      </c>
      <c r="D21199" s="74" t="str">
        <f t="shared" si="663"/>
        <v>jan/2021</v>
      </c>
      <c r="E21199" s="334">
        <v>44208</v>
      </c>
      <c r="F21199" s="285">
        <v>909808</v>
      </c>
      <c r="G21199" s="285" t="s">
        <v>2238</v>
      </c>
      <c r="H21199" s="268" t="s">
        <v>5696</v>
      </c>
      <c r="I21199" s="268" t="s">
        <v>2182</v>
      </c>
      <c r="J21199" s="278">
        <v>-1417.07</v>
      </c>
      <c r="K21199" s="83" t="str">
        <f>IFERROR(IFERROR(VLOOKUP(I21199,'DE-PARA'!B:D,3,0),VLOOKUP(I21199,'DE-PARA'!C:D,2,0)),"NÃO ENCONTRADO")</f>
        <v>Materiais</v>
      </c>
      <c r="L21199" s="50" t="str">
        <f>VLOOKUP(K21199,'Base -Receita-Despesa'!$B:$AS,1,FALSE)</f>
        <v>Materiais</v>
      </c>
    </row>
    <row r="21200" spans="1:12" x14ac:dyDescent="0.3">
      <c r="A21200" s="82" t="str">
        <f t="shared" si="662"/>
        <v>2021</v>
      </c>
      <c r="B21200" s="263" t="s">
        <v>2228</v>
      </c>
      <c r="C21200" s="268" t="s">
        <v>138</v>
      </c>
      <c r="D21200" s="74" t="str">
        <f t="shared" si="663"/>
        <v>jan/2021</v>
      </c>
      <c r="E21200" s="334">
        <v>44208</v>
      </c>
      <c r="F21200" s="285">
        <v>914579</v>
      </c>
      <c r="G21200" s="285" t="s">
        <v>2229</v>
      </c>
      <c r="H21200" s="268" t="s">
        <v>5696</v>
      </c>
      <c r="I21200" s="268" t="s">
        <v>2181</v>
      </c>
      <c r="J21200" s="278">
        <v>-1029.96</v>
      </c>
      <c r="K21200" s="83" t="str">
        <f>IFERROR(IFERROR(VLOOKUP(I21200,'DE-PARA'!B:D,3,0),VLOOKUP(I21200,'DE-PARA'!C:D,2,0)),"NÃO ENCONTRADO")</f>
        <v>Materiais</v>
      </c>
      <c r="L21200" s="50" t="str">
        <f>VLOOKUP(K21200,'Base -Receita-Despesa'!$B:$AS,1,FALSE)</f>
        <v>Materiais</v>
      </c>
    </row>
    <row r="21201" spans="1:12" x14ac:dyDescent="0.3">
      <c r="A21201" s="82" t="str">
        <f t="shared" si="662"/>
        <v>2021</v>
      </c>
      <c r="B21201" s="263" t="s">
        <v>2228</v>
      </c>
      <c r="C21201" s="268" t="s">
        <v>138</v>
      </c>
      <c r="D21201" s="74" t="str">
        <f t="shared" si="663"/>
        <v>jan/2021</v>
      </c>
      <c r="E21201" s="334">
        <v>44208</v>
      </c>
      <c r="F21201" s="285">
        <v>914579</v>
      </c>
      <c r="G21201" s="285" t="s">
        <v>2229</v>
      </c>
      <c r="H21201" s="268" t="s">
        <v>5696</v>
      </c>
      <c r="I21201" s="268" t="s">
        <v>562</v>
      </c>
      <c r="J21201" s="273">
        <v>-78.11</v>
      </c>
      <c r="K21201" s="83" t="str">
        <f>IFERROR(IFERROR(VLOOKUP(I21201,'DE-PARA'!B:D,3,0),VLOOKUP(I21201,'DE-PARA'!C:D,2,0)),"NÃO ENCONTRADO")</f>
        <v>Outras Saídas</v>
      </c>
      <c r="L21201" s="50" t="str">
        <f>VLOOKUP(K21201,'Base -Receita-Despesa'!$B:$AS,1,FALSE)</f>
        <v>Outras Saídas</v>
      </c>
    </row>
    <row r="21202" spans="1:12" x14ac:dyDescent="0.3">
      <c r="A21202" s="82" t="str">
        <f t="shared" si="662"/>
        <v>2021</v>
      </c>
      <c r="B21202" s="263" t="s">
        <v>2228</v>
      </c>
      <c r="C21202" s="268" t="s">
        <v>138</v>
      </c>
      <c r="D21202" s="74" t="str">
        <f t="shared" si="663"/>
        <v>jan/2021</v>
      </c>
      <c r="E21202" s="334">
        <v>44208</v>
      </c>
      <c r="F21202" s="285">
        <v>914307</v>
      </c>
      <c r="G21202" s="285" t="s">
        <v>2284</v>
      </c>
      <c r="H21202" s="268" t="s">
        <v>5696</v>
      </c>
      <c r="I21202" s="268" t="s">
        <v>2182</v>
      </c>
      <c r="J21202" s="278">
        <v>-1530.23</v>
      </c>
      <c r="K21202" s="83" t="str">
        <f>IFERROR(IFERROR(VLOOKUP(I21202,'DE-PARA'!B:D,3,0),VLOOKUP(I21202,'DE-PARA'!C:D,2,0)),"NÃO ENCONTRADO")</f>
        <v>Materiais</v>
      </c>
      <c r="L21202" s="50" t="str">
        <f>VLOOKUP(K21202,'Base -Receita-Despesa'!$B:$AS,1,FALSE)</f>
        <v>Materiais</v>
      </c>
    </row>
    <row r="21203" spans="1:12" x14ac:dyDescent="0.3">
      <c r="A21203" s="82" t="str">
        <f t="shared" si="662"/>
        <v>2021</v>
      </c>
      <c r="B21203" s="263" t="s">
        <v>2228</v>
      </c>
      <c r="C21203" s="268" t="s">
        <v>138</v>
      </c>
      <c r="D21203" s="74" t="str">
        <f t="shared" si="663"/>
        <v>jan/2021</v>
      </c>
      <c r="E21203" s="334">
        <v>44208</v>
      </c>
      <c r="F21203" s="285">
        <v>914307</v>
      </c>
      <c r="G21203" s="285" t="s">
        <v>2284</v>
      </c>
      <c r="H21203" s="268" t="s">
        <v>5696</v>
      </c>
      <c r="I21203" s="268" t="s">
        <v>2182</v>
      </c>
      <c r="J21203" s="273">
        <v>-50.78</v>
      </c>
      <c r="K21203" s="83" t="str">
        <f>IFERROR(IFERROR(VLOOKUP(I21203,'DE-PARA'!B:D,3,0),VLOOKUP(I21203,'DE-PARA'!C:D,2,0)),"NÃO ENCONTRADO")</f>
        <v>Materiais</v>
      </c>
      <c r="L21203" s="50" t="str">
        <f>VLOOKUP(K21203,'Base -Receita-Despesa'!$B:$AS,1,FALSE)</f>
        <v>Materiais</v>
      </c>
    </row>
    <row r="21204" spans="1:12" x14ac:dyDescent="0.3">
      <c r="A21204" s="82" t="str">
        <f t="shared" si="662"/>
        <v>2021</v>
      </c>
      <c r="B21204" s="263" t="s">
        <v>2228</v>
      </c>
      <c r="C21204" s="268" t="s">
        <v>138</v>
      </c>
      <c r="D21204" s="74" t="str">
        <f t="shared" si="663"/>
        <v>jan/2021</v>
      </c>
      <c r="E21204" s="334">
        <v>44208</v>
      </c>
      <c r="F21204" s="285">
        <v>3245</v>
      </c>
      <c r="G21204" s="285" t="s">
        <v>2229</v>
      </c>
      <c r="H21204" s="268" t="s">
        <v>5217</v>
      </c>
      <c r="I21204" s="268" t="s">
        <v>2193</v>
      </c>
      <c r="J21204" s="273">
        <v>-390</v>
      </c>
      <c r="K21204" s="83" t="str">
        <f>IFERROR(IFERROR(VLOOKUP(I21204,'DE-PARA'!B:D,3,0),VLOOKUP(I21204,'DE-PARA'!C:D,2,0)),"NÃO ENCONTRADO")</f>
        <v>Materiais</v>
      </c>
      <c r="L21204" s="50" t="str">
        <f>VLOOKUP(K21204,'Base -Receita-Despesa'!$B:$AS,1,FALSE)</f>
        <v>Materiais</v>
      </c>
    </row>
    <row r="21205" spans="1:12" x14ac:dyDescent="0.3">
      <c r="A21205" s="82" t="str">
        <f t="shared" si="662"/>
        <v>2021</v>
      </c>
      <c r="B21205" s="263" t="s">
        <v>2228</v>
      </c>
      <c r="C21205" s="268" t="s">
        <v>138</v>
      </c>
      <c r="D21205" s="74" t="str">
        <f t="shared" si="663"/>
        <v>jan/2021</v>
      </c>
      <c r="E21205" s="334">
        <v>44208</v>
      </c>
      <c r="F21205" s="285">
        <v>3128</v>
      </c>
      <c r="G21205" s="285" t="s">
        <v>2284</v>
      </c>
      <c r="H21205" s="268" t="s">
        <v>5217</v>
      </c>
      <c r="I21205" s="268" t="s">
        <v>2193</v>
      </c>
      <c r="J21205" s="273">
        <v>-154.5</v>
      </c>
      <c r="K21205" s="83" t="str">
        <f>IFERROR(IFERROR(VLOOKUP(I21205,'DE-PARA'!B:D,3,0),VLOOKUP(I21205,'DE-PARA'!C:D,2,0)),"NÃO ENCONTRADO")</f>
        <v>Materiais</v>
      </c>
      <c r="L21205" s="50" t="str">
        <f>VLOOKUP(K21205,'Base -Receita-Despesa'!$B:$AS,1,FALSE)</f>
        <v>Materiais</v>
      </c>
    </row>
    <row r="21206" spans="1:12" x14ac:dyDescent="0.3">
      <c r="A21206" s="82" t="str">
        <f t="shared" si="662"/>
        <v>2021</v>
      </c>
      <c r="B21206" s="263" t="s">
        <v>2228</v>
      </c>
      <c r="C21206" s="268" t="s">
        <v>138</v>
      </c>
      <c r="D21206" s="74" t="str">
        <f t="shared" si="663"/>
        <v>jan/2021</v>
      </c>
      <c r="E21206" s="334">
        <v>44208</v>
      </c>
      <c r="F21206" s="285">
        <v>44596</v>
      </c>
      <c r="G21206" s="285" t="s">
        <v>2229</v>
      </c>
      <c r="H21206" s="268" t="s">
        <v>4743</v>
      </c>
      <c r="I21206" s="268" t="s">
        <v>120</v>
      </c>
      <c r="J21206" s="278">
        <v>-1574.64</v>
      </c>
      <c r="K21206" s="83" t="str">
        <f>IFERROR(IFERROR(VLOOKUP(I21206,'DE-PARA'!B:D,3,0),VLOOKUP(I21206,'DE-PARA'!C:D,2,0)),"NÃO ENCONTRADO")</f>
        <v>Serviços</v>
      </c>
      <c r="L21206" s="50" t="str">
        <f>VLOOKUP(K21206,'Base -Receita-Despesa'!$B:$AS,1,FALSE)</f>
        <v>Serviços</v>
      </c>
    </row>
    <row r="21207" spans="1:12" x14ac:dyDescent="0.3">
      <c r="A21207" s="82" t="str">
        <f t="shared" si="662"/>
        <v>2021</v>
      </c>
      <c r="B21207" s="263" t="s">
        <v>2228</v>
      </c>
      <c r="C21207" s="268" t="s">
        <v>138</v>
      </c>
      <c r="D21207" s="74" t="str">
        <f t="shared" si="663"/>
        <v>jan/2021</v>
      </c>
      <c r="E21207" s="334">
        <v>44208</v>
      </c>
      <c r="F21207" s="285" t="s">
        <v>6210</v>
      </c>
      <c r="G21207" s="285" t="s">
        <v>2229</v>
      </c>
      <c r="H21207" s="268" t="s">
        <v>5955</v>
      </c>
      <c r="I21207" s="268" t="s">
        <v>176</v>
      </c>
      <c r="J21207" s="278">
        <v>-7329.71</v>
      </c>
      <c r="K21207" s="83" t="str">
        <f>IFERROR(IFERROR(VLOOKUP(I21207,'DE-PARA'!B:D,3,0),VLOOKUP(I21207,'DE-PARA'!C:D,2,0)),"NÃO ENCONTRADO")</f>
        <v>Pessoal</v>
      </c>
      <c r="L21207" s="50" t="str">
        <f>VLOOKUP(K21207,'Base -Receita-Despesa'!$B:$AS,1,FALSE)</f>
        <v>Pessoal</v>
      </c>
    </row>
    <row r="21208" spans="1:12" x14ac:dyDescent="0.3">
      <c r="A21208" s="82" t="str">
        <f t="shared" si="662"/>
        <v>2021</v>
      </c>
      <c r="B21208" s="263" t="s">
        <v>2228</v>
      </c>
      <c r="C21208" s="268" t="s">
        <v>138</v>
      </c>
      <c r="D21208" s="74" t="str">
        <f t="shared" si="663"/>
        <v>jan/2021</v>
      </c>
      <c r="E21208" s="334">
        <v>44208</v>
      </c>
      <c r="F21208" s="285">
        <v>15</v>
      </c>
      <c r="G21208" s="285" t="s">
        <v>2229</v>
      </c>
      <c r="H21208" s="268" t="s">
        <v>5293</v>
      </c>
      <c r="I21208" s="268" t="s">
        <v>2177</v>
      </c>
      <c r="J21208" s="278">
        <v>-7000</v>
      </c>
      <c r="K21208" s="83" t="str">
        <f>IFERROR(IFERROR(VLOOKUP(I21208,'DE-PARA'!B:D,3,0),VLOOKUP(I21208,'DE-PARA'!C:D,2,0)),"NÃO ENCONTRADO")</f>
        <v>Pessoal</v>
      </c>
      <c r="L21208" s="50" t="str">
        <f>VLOOKUP(K21208,'Base -Receita-Despesa'!$B:$AS,1,FALSE)</f>
        <v>Pessoal</v>
      </c>
    </row>
    <row r="21209" spans="1:12" x14ac:dyDescent="0.3">
      <c r="A21209" s="82" t="str">
        <f t="shared" si="662"/>
        <v>2021</v>
      </c>
      <c r="B21209" s="263" t="s">
        <v>2228</v>
      </c>
      <c r="C21209" s="268" t="s">
        <v>138</v>
      </c>
      <c r="D21209" s="74" t="str">
        <f t="shared" si="663"/>
        <v>jan/2021</v>
      </c>
      <c r="E21209" s="334">
        <v>44208</v>
      </c>
      <c r="F21209" s="285">
        <v>71786</v>
      </c>
      <c r="G21209" s="285" t="s">
        <v>2229</v>
      </c>
      <c r="H21209" s="268" t="s">
        <v>6039</v>
      </c>
      <c r="I21209" s="268" t="s">
        <v>2182</v>
      </c>
      <c r="J21209" s="273">
        <v>-479.94</v>
      </c>
      <c r="K21209" s="83" t="str">
        <f>IFERROR(IFERROR(VLOOKUP(I21209,'DE-PARA'!B:D,3,0),VLOOKUP(I21209,'DE-PARA'!C:D,2,0)),"NÃO ENCONTRADO")</f>
        <v>Materiais</v>
      </c>
      <c r="L21209" s="50" t="str">
        <f>VLOOKUP(K21209,'Base -Receita-Despesa'!$B:$AS,1,FALSE)</f>
        <v>Materiais</v>
      </c>
    </row>
    <row r="21210" spans="1:12" x14ac:dyDescent="0.3">
      <c r="A21210" s="82" t="str">
        <f t="shared" si="662"/>
        <v>2021</v>
      </c>
      <c r="B21210" s="263" t="s">
        <v>2228</v>
      </c>
      <c r="C21210" s="268" t="s">
        <v>138</v>
      </c>
      <c r="D21210" s="74" t="str">
        <f t="shared" si="663"/>
        <v>jan/2021</v>
      </c>
      <c r="E21210" s="334">
        <v>44208</v>
      </c>
      <c r="F21210" s="285">
        <v>71828</v>
      </c>
      <c r="G21210" s="285" t="s">
        <v>2229</v>
      </c>
      <c r="H21210" s="268" t="s">
        <v>6039</v>
      </c>
      <c r="I21210" s="268" t="s">
        <v>2181</v>
      </c>
      <c r="J21210" s="273">
        <v>-173</v>
      </c>
      <c r="K21210" s="83" t="str">
        <f>IFERROR(IFERROR(VLOOKUP(I21210,'DE-PARA'!B:D,3,0),VLOOKUP(I21210,'DE-PARA'!C:D,2,0)),"NÃO ENCONTRADO")</f>
        <v>Materiais</v>
      </c>
      <c r="L21210" s="50" t="str">
        <f>VLOOKUP(K21210,'Base -Receita-Despesa'!$B:$AS,1,FALSE)</f>
        <v>Materiais</v>
      </c>
    </row>
    <row r="21211" spans="1:12" x14ac:dyDescent="0.3">
      <c r="A21211" s="82" t="str">
        <f t="shared" si="662"/>
        <v>2021</v>
      </c>
      <c r="B21211" s="263" t="s">
        <v>2228</v>
      </c>
      <c r="C21211" s="268" t="s">
        <v>138</v>
      </c>
      <c r="D21211" s="74" t="str">
        <f t="shared" si="663"/>
        <v>jan/2021</v>
      </c>
      <c r="E21211" s="334">
        <v>44208</v>
      </c>
      <c r="F21211" s="285">
        <v>85544</v>
      </c>
      <c r="G21211" s="285" t="s">
        <v>2330</v>
      </c>
      <c r="H21211" s="268" t="s">
        <v>5881</v>
      </c>
      <c r="I21211" s="268" t="s">
        <v>2181</v>
      </c>
      <c r="J21211" s="273">
        <v>-685.3</v>
      </c>
      <c r="K21211" s="83" t="str">
        <f>IFERROR(IFERROR(VLOOKUP(I21211,'DE-PARA'!B:D,3,0),VLOOKUP(I21211,'DE-PARA'!C:D,2,0)),"NÃO ENCONTRADO")</f>
        <v>Materiais</v>
      </c>
      <c r="L21211" s="50" t="str">
        <f>VLOOKUP(K21211,'Base -Receita-Despesa'!$B:$AS,1,FALSE)</f>
        <v>Materiais</v>
      </c>
    </row>
    <row r="21212" spans="1:12" x14ac:dyDescent="0.3">
      <c r="A21212" s="82" t="str">
        <f t="shared" si="662"/>
        <v>2021</v>
      </c>
      <c r="B21212" s="263" t="s">
        <v>2228</v>
      </c>
      <c r="C21212" s="268" t="s">
        <v>138</v>
      </c>
      <c r="D21212" s="74" t="str">
        <f t="shared" si="663"/>
        <v>jan/2021</v>
      </c>
      <c r="E21212" s="334">
        <v>44208</v>
      </c>
      <c r="F21212" s="285">
        <v>85544</v>
      </c>
      <c r="G21212" s="285" t="s">
        <v>2330</v>
      </c>
      <c r="H21212" s="268" t="s">
        <v>5881</v>
      </c>
      <c r="I21212" s="268" t="s">
        <v>562</v>
      </c>
      <c r="J21212" s="273">
        <v>-38.61</v>
      </c>
      <c r="K21212" s="83" t="str">
        <f>IFERROR(IFERROR(VLOOKUP(I21212,'DE-PARA'!B:D,3,0),VLOOKUP(I21212,'DE-PARA'!C:D,2,0)),"NÃO ENCONTRADO")</f>
        <v>Outras Saídas</v>
      </c>
      <c r="L21212" s="50" t="str">
        <f>VLOOKUP(K21212,'Base -Receita-Despesa'!$B:$AS,1,FALSE)</f>
        <v>Outras Saídas</v>
      </c>
    </row>
    <row r="21213" spans="1:12" x14ac:dyDescent="0.3">
      <c r="A21213" s="82" t="str">
        <f t="shared" si="662"/>
        <v>2021</v>
      </c>
      <c r="B21213" s="263" t="s">
        <v>2228</v>
      </c>
      <c r="C21213" s="268" t="s">
        <v>138</v>
      </c>
      <c r="D21213" s="74" t="str">
        <f t="shared" si="663"/>
        <v>jan/2021</v>
      </c>
      <c r="E21213" s="334">
        <v>44208</v>
      </c>
      <c r="F21213" s="285">
        <v>47886</v>
      </c>
      <c r="G21213" s="285" t="s">
        <v>2324</v>
      </c>
      <c r="H21213" s="268" t="s">
        <v>5273</v>
      </c>
      <c r="I21213" s="268" t="s">
        <v>2181</v>
      </c>
      <c r="J21213" s="278">
        <v>-5234.93</v>
      </c>
      <c r="K21213" s="83" t="str">
        <f>IFERROR(IFERROR(VLOOKUP(I21213,'DE-PARA'!B:D,3,0),VLOOKUP(I21213,'DE-PARA'!C:D,2,0)),"NÃO ENCONTRADO")</f>
        <v>Materiais</v>
      </c>
      <c r="L21213" s="50" t="str">
        <f>VLOOKUP(K21213,'Base -Receita-Despesa'!$B:$AS,1,FALSE)</f>
        <v>Materiais</v>
      </c>
    </row>
    <row r="21214" spans="1:12" x14ac:dyDescent="0.3">
      <c r="A21214" s="82" t="str">
        <f t="shared" si="662"/>
        <v>2021</v>
      </c>
      <c r="B21214" s="263" t="s">
        <v>2228</v>
      </c>
      <c r="C21214" s="268" t="s">
        <v>138</v>
      </c>
      <c r="D21214" s="74" t="str">
        <f t="shared" si="663"/>
        <v>jan/2021</v>
      </c>
      <c r="E21214" s="334">
        <v>44208</v>
      </c>
      <c r="F21214" s="285">
        <v>47886</v>
      </c>
      <c r="G21214" s="285" t="s">
        <v>2330</v>
      </c>
      <c r="H21214" s="268" t="s">
        <v>5273</v>
      </c>
      <c r="I21214" s="268" t="s">
        <v>2181</v>
      </c>
      <c r="J21214" s="278">
        <v>-5234.95</v>
      </c>
      <c r="K21214" s="83" t="str">
        <f>IFERROR(IFERROR(VLOOKUP(I21214,'DE-PARA'!B:D,3,0),VLOOKUP(I21214,'DE-PARA'!C:D,2,0)),"NÃO ENCONTRADO")</f>
        <v>Materiais</v>
      </c>
      <c r="L21214" s="50" t="str">
        <f>VLOOKUP(K21214,'Base -Receita-Despesa'!$B:$AS,1,FALSE)</f>
        <v>Materiais</v>
      </c>
    </row>
    <row r="21215" spans="1:12" x14ac:dyDescent="0.3">
      <c r="A21215" s="82" t="str">
        <f t="shared" si="662"/>
        <v>2021</v>
      </c>
      <c r="B21215" s="263" t="s">
        <v>2240</v>
      </c>
      <c r="C21215" s="268" t="s">
        <v>138</v>
      </c>
      <c r="D21215" s="74" t="str">
        <f t="shared" si="663"/>
        <v>jan/2021</v>
      </c>
      <c r="E21215" s="334">
        <v>44208</v>
      </c>
      <c r="F21215" s="285" t="s">
        <v>1070</v>
      </c>
      <c r="G21215" s="285" t="s">
        <v>2229</v>
      </c>
      <c r="H21215" s="268" t="s">
        <v>1071</v>
      </c>
      <c r="I21215" s="268" t="s">
        <v>2237</v>
      </c>
      <c r="J21215" s="278">
        <v>500000</v>
      </c>
      <c r="K21215" s="83" t="str">
        <f>IFERROR(IFERROR(VLOOKUP(I21215,'DE-PARA'!B:D,3,0),VLOOKUP(I21215,'DE-PARA'!C:D,2,0)),"NÃO ENCONTRADO")</f>
        <v>Entrada Conta Aplicação (+)</v>
      </c>
      <c r="L21215" s="50" t="str">
        <f>VLOOKUP(K21215,'Base -Receita-Despesa'!$B:$AS,1,FALSE)</f>
        <v>ENTRADA CONTA APLICAÇÃO (+)</v>
      </c>
    </row>
    <row r="21216" spans="1:12" x14ac:dyDescent="0.3">
      <c r="A21216" s="82" t="str">
        <f t="shared" si="662"/>
        <v>2021</v>
      </c>
      <c r="B21216" s="263" t="s">
        <v>2228</v>
      </c>
      <c r="C21216" s="268" t="s">
        <v>138</v>
      </c>
      <c r="D21216" s="74" t="str">
        <f t="shared" si="663"/>
        <v>jan/2021</v>
      </c>
      <c r="E21216" s="334">
        <v>44208</v>
      </c>
      <c r="F21216" s="285">
        <v>43136</v>
      </c>
      <c r="G21216" s="285" t="s">
        <v>2229</v>
      </c>
      <c r="H21216" s="268" t="s">
        <v>5858</v>
      </c>
      <c r="I21216" s="268" t="s">
        <v>2183</v>
      </c>
      <c r="J21216" s="278">
        <v>-1418.28</v>
      </c>
      <c r="K21216" s="83" t="str">
        <f>IFERROR(IFERROR(VLOOKUP(I21216,'DE-PARA'!B:D,3,0),VLOOKUP(I21216,'DE-PARA'!C:D,2,0)),"NÃO ENCONTRADO")</f>
        <v>Materiais</v>
      </c>
      <c r="L21216" s="50" t="str">
        <f>VLOOKUP(K21216,'Base -Receita-Despesa'!$B:$AS,1,FALSE)</f>
        <v>Materiais</v>
      </c>
    </row>
    <row r="21217" spans="1:12" x14ac:dyDescent="0.3">
      <c r="A21217" s="82" t="str">
        <f t="shared" si="662"/>
        <v>2021</v>
      </c>
      <c r="B21217" s="263" t="s">
        <v>2228</v>
      </c>
      <c r="C21217" s="268" t="s">
        <v>138</v>
      </c>
      <c r="D21217" s="74" t="str">
        <f t="shared" si="663"/>
        <v>jan/2021</v>
      </c>
      <c r="E21217" s="334">
        <v>44208</v>
      </c>
      <c r="F21217" s="285">
        <v>43136</v>
      </c>
      <c r="G21217" s="285" t="s">
        <v>2229</v>
      </c>
      <c r="H21217" s="268" t="s">
        <v>5858</v>
      </c>
      <c r="I21217" s="268" t="s">
        <v>562</v>
      </c>
      <c r="J21217" s="273">
        <v>-60.28</v>
      </c>
      <c r="K21217" s="83" t="str">
        <f>IFERROR(IFERROR(VLOOKUP(I21217,'DE-PARA'!B:D,3,0),VLOOKUP(I21217,'DE-PARA'!C:D,2,0)),"NÃO ENCONTRADO")</f>
        <v>Outras Saídas</v>
      </c>
      <c r="L21217" s="50" t="str">
        <f>VLOOKUP(K21217,'Base -Receita-Despesa'!$B:$AS,1,FALSE)</f>
        <v>Outras Saídas</v>
      </c>
    </row>
    <row r="21218" spans="1:12" x14ac:dyDescent="0.3">
      <c r="A21218" s="82" t="str">
        <f t="shared" si="662"/>
        <v>2021</v>
      </c>
      <c r="B21218" s="263" t="s">
        <v>2228</v>
      </c>
      <c r="C21218" s="268" t="s">
        <v>138</v>
      </c>
      <c r="D21218" s="74" t="str">
        <f t="shared" si="663"/>
        <v>jan/2021</v>
      </c>
      <c r="E21218" s="334">
        <v>44208</v>
      </c>
      <c r="F21218" s="285">
        <v>254</v>
      </c>
      <c r="G21218" s="285" t="s">
        <v>2229</v>
      </c>
      <c r="H21218" s="268" t="s">
        <v>6211</v>
      </c>
      <c r="I21218" s="268" t="s">
        <v>2182</v>
      </c>
      <c r="J21218" s="273">
        <v>-109.9</v>
      </c>
      <c r="K21218" s="83" t="str">
        <f>IFERROR(IFERROR(VLOOKUP(I21218,'DE-PARA'!B:D,3,0),VLOOKUP(I21218,'DE-PARA'!C:D,2,0)),"NÃO ENCONTRADO")</f>
        <v>Materiais</v>
      </c>
      <c r="L21218" s="50" t="str">
        <f>VLOOKUP(K21218,'Base -Receita-Despesa'!$B:$AS,1,FALSE)</f>
        <v>Materiais</v>
      </c>
    </row>
    <row r="21219" spans="1:12" x14ac:dyDescent="0.3">
      <c r="A21219" s="82" t="str">
        <f t="shared" si="662"/>
        <v>2021</v>
      </c>
      <c r="B21219" s="263" t="s">
        <v>2240</v>
      </c>
      <c r="C21219" s="268" t="s">
        <v>138</v>
      </c>
      <c r="D21219" s="74" t="str">
        <f t="shared" si="663"/>
        <v>jan/2021</v>
      </c>
      <c r="E21219" s="334">
        <v>44208</v>
      </c>
      <c r="F21219" s="285" t="s">
        <v>5127</v>
      </c>
      <c r="G21219" s="285" t="s">
        <v>2229</v>
      </c>
      <c r="H21219" s="268" t="s">
        <v>2251</v>
      </c>
      <c r="I21219" s="268" t="s">
        <v>126</v>
      </c>
      <c r="J21219" s="278">
        <v>-500000</v>
      </c>
      <c r="K21219" s="83" t="str">
        <f>IFERROR(IFERROR(VLOOKUP(I21219,'DE-PARA'!B:D,3,0),VLOOKUP(I21219,'DE-PARA'!C:D,2,0)),"NÃO ENCONTRADO")</f>
        <v>TEV – Transferências Entre Contas (Entradas)</v>
      </c>
      <c r="L21219" s="50" t="str">
        <f>VLOOKUP(K21219,'Base -Receita-Despesa'!$B:$AS,1,FALSE)</f>
        <v>TEV – Transferências Entre Contas (Entradas)</v>
      </c>
    </row>
    <row r="21220" spans="1:12" x14ac:dyDescent="0.3">
      <c r="A21220" s="82" t="str">
        <f t="shared" si="662"/>
        <v>2021</v>
      </c>
      <c r="B21220" s="263" t="s">
        <v>2228</v>
      </c>
      <c r="C21220" s="268" t="s">
        <v>138</v>
      </c>
      <c r="D21220" s="74" t="str">
        <f t="shared" si="663"/>
        <v>jan/2021</v>
      </c>
      <c r="E21220" s="334">
        <v>44208</v>
      </c>
      <c r="F21220" s="285" t="s">
        <v>5127</v>
      </c>
      <c r="G21220" s="285" t="s">
        <v>2229</v>
      </c>
      <c r="H21220" s="268" t="s">
        <v>2251</v>
      </c>
      <c r="I21220" s="268" t="s">
        <v>126</v>
      </c>
      <c r="J21220" s="278">
        <v>500000</v>
      </c>
      <c r="K21220" s="83" t="str">
        <f>IFERROR(IFERROR(VLOOKUP(I21220,'DE-PARA'!B:D,3,0),VLOOKUP(I21220,'DE-PARA'!C:D,2,0)),"NÃO ENCONTRADO")</f>
        <v>TEV – Transferências Entre Contas (Entradas)</v>
      </c>
      <c r="L21220" s="50" t="str">
        <f>VLOOKUP(K21220,'Base -Receita-Despesa'!$B:$AS,1,FALSE)</f>
        <v>TEV – Transferências Entre Contas (Entradas)</v>
      </c>
    </row>
    <row r="21221" spans="1:12" x14ac:dyDescent="0.3">
      <c r="A21221" s="82" t="str">
        <f t="shared" si="662"/>
        <v>2021</v>
      </c>
      <c r="B21221" s="263" t="s">
        <v>2228</v>
      </c>
      <c r="C21221" s="268" t="s">
        <v>138</v>
      </c>
      <c r="D21221" s="74" t="str">
        <f t="shared" si="663"/>
        <v>jan/2021</v>
      </c>
      <c r="E21221" s="334">
        <v>44208</v>
      </c>
      <c r="F21221" s="285">
        <v>414421</v>
      </c>
      <c r="G21221" s="285" t="s">
        <v>2229</v>
      </c>
      <c r="H21221" s="268" t="s">
        <v>6203</v>
      </c>
      <c r="I21221" s="268" t="s">
        <v>2181</v>
      </c>
      <c r="J21221" s="278">
        <v>-1070</v>
      </c>
      <c r="K21221" s="83" t="str">
        <f>IFERROR(IFERROR(VLOOKUP(I21221,'DE-PARA'!B:D,3,0),VLOOKUP(I21221,'DE-PARA'!C:D,2,0)),"NÃO ENCONTRADO")</f>
        <v>Materiais</v>
      </c>
      <c r="L21221" s="50" t="str">
        <f>VLOOKUP(K21221,'Base -Receita-Despesa'!$B:$AS,1,FALSE)</f>
        <v>Materiais</v>
      </c>
    </row>
    <row r="21222" spans="1:12" x14ac:dyDescent="0.3">
      <c r="A21222" s="82" t="str">
        <f t="shared" si="662"/>
        <v>2021</v>
      </c>
      <c r="B21222" s="263" t="s">
        <v>2228</v>
      </c>
      <c r="C21222" s="268" t="s">
        <v>138</v>
      </c>
      <c r="D21222" s="74" t="str">
        <f t="shared" si="663"/>
        <v>jan/2021</v>
      </c>
      <c r="E21222" s="334">
        <v>44208</v>
      </c>
      <c r="F21222" s="285">
        <v>414421</v>
      </c>
      <c r="G21222" s="285" t="s">
        <v>2229</v>
      </c>
      <c r="H21222" s="268" t="s">
        <v>6203</v>
      </c>
      <c r="I21222" s="268" t="s">
        <v>562</v>
      </c>
      <c r="J21222" s="273">
        <v>-238.54</v>
      </c>
      <c r="K21222" s="83" t="str">
        <f>IFERROR(IFERROR(VLOOKUP(I21222,'DE-PARA'!B:D,3,0),VLOOKUP(I21222,'DE-PARA'!C:D,2,0)),"NÃO ENCONTRADO")</f>
        <v>Outras Saídas</v>
      </c>
      <c r="L21222" s="50" t="str">
        <f>VLOOKUP(K21222,'Base -Receita-Despesa'!$B:$AS,1,FALSE)</f>
        <v>Outras Saídas</v>
      </c>
    </row>
    <row r="21223" spans="1:12" x14ac:dyDescent="0.3">
      <c r="A21223" s="82" t="str">
        <f t="shared" si="662"/>
        <v>2021</v>
      </c>
      <c r="B21223" s="263" t="s">
        <v>2228</v>
      </c>
      <c r="C21223" s="268" t="s">
        <v>138</v>
      </c>
      <c r="D21223" s="74" t="str">
        <f t="shared" si="663"/>
        <v>jan/2021</v>
      </c>
      <c r="E21223" s="334">
        <v>44209</v>
      </c>
      <c r="F21223" s="285">
        <v>90</v>
      </c>
      <c r="G21223" s="285" t="s">
        <v>2229</v>
      </c>
      <c r="H21223" s="268" t="s">
        <v>5869</v>
      </c>
      <c r="I21223" s="268" t="s">
        <v>2177</v>
      </c>
      <c r="J21223" s="278">
        <v>-11999.99</v>
      </c>
      <c r="K21223" s="83" t="str">
        <f>IFERROR(IFERROR(VLOOKUP(I21223,'DE-PARA'!B:D,3,0),VLOOKUP(I21223,'DE-PARA'!C:D,2,0)),"NÃO ENCONTRADO")</f>
        <v>Pessoal</v>
      </c>
      <c r="L21223" s="50" t="str">
        <f>VLOOKUP(K21223,'Base -Receita-Despesa'!$B:$AS,1,FALSE)</f>
        <v>Pessoal</v>
      </c>
    </row>
    <row r="21224" spans="1:12" x14ac:dyDescent="0.3">
      <c r="A21224" s="82" t="str">
        <f t="shared" si="662"/>
        <v>2021</v>
      </c>
      <c r="B21224" s="263" t="s">
        <v>2228</v>
      </c>
      <c r="C21224" s="268" t="s">
        <v>138</v>
      </c>
      <c r="D21224" s="74" t="str">
        <f t="shared" si="663"/>
        <v>jan/2021</v>
      </c>
      <c r="E21224" s="334">
        <v>44210</v>
      </c>
      <c r="F21224" s="285" t="s">
        <v>609</v>
      </c>
      <c r="G21224" s="285" t="s">
        <v>2229</v>
      </c>
      <c r="H21224" s="268" t="s">
        <v>609</v>
      </c>
      <c r="I21224" s="268" t="s">
        <v>1064</v>
      </c>
      <c r="J21224" s="278">
        <v>-667000</v>
      </c>
      <c r="K21224" s="83" t="str">
        <f>IFERROR(IFERROR(VLOOKUP(I21224,'DE-PARA'!B:D,3,0),VLOOKUP(I21224,'DE-PARA'!C:D,2,0)),"NÃO ENCONTRADO")</f>
        <v>Saídas Da C/A Por Regates (-)</v>
      </c>
      <c r="L21224" s="50" t="str">
        <f>VLOOKUP(K21224,'Base -Receita-Despesa'!$B:$AS,1,FALSE)</f>
        <v>SAÍDAS DA C/A POR REGATES (-)</v>
      </c>
    </row>
    <row r="21225" spans="1:12" x14ac:dyDescent="0.3">
      <c r="A21225" s="82" t="str">
        <f t="shared" si="662"/>
        <v>2021</v>
      </c>
      <c r="B21225" s="263" t="s">
        <v>2228</v>
      </c>
      <c r="C21225" s="268" t="s">
        <v>138</v>
      </c>
      <c r="D21225" s="74" t="str">
        <f t="shared" si="663"/>
        <v>jan/2021</v>
      </c>
      <c r="E21225" s="334">
        <v>44216</v>
      </c>
      <c r="F21225" s="285" t="s">
        <v>6212</v>
      </c>
      <c r="G21225" s="285" t="s">
        <v>2229</v>
      </c>
      <c r="H21225" s="268" t="s">
        <v>2382</v>
      </c>
      <c r="I21225" s="268" t="s">
        <v>200</v>
      </c>
      <c r="J21225" s="273">
        <v>-56.07</v>
      </c>
      <c r="K21225" s="83" t="str">
        <f>IFERROR(IFERROR(VLOOKUP(I21225,'DE-PARA'!B:D,3,0),VLOOKUP(I21225,'DE-PARA'!C:D,2,0)),"NÃO ENCONTRADO")</f>
        <v>Serviços</v>
      </c>
      <c r="L21225" s="50" t="str">
        <f>VLOOKUP(K21225,'Base -Receita-Despesa'!$B:$AS,1,FALSE)</f>
        <v>Serviços</v>
      </c>
    </row>
    <row r="21226" spans="1:12" x14ac:dyDescent="0.3">
      <c r="A21226" s="82" t="str">
        <f t="shared" ref="A21226:A21289" si="664">IF(K21226="NÃO ENCONTRADO",0,RIGHT(D21226,4))</f>
        <v>2021</v>
      </c>
      <c r="B21226" s="263" t="s">
        <v>2228</v>
      </c>
      <c r="C21226" s="268" t="s">
        <v>138</v>
      </c>
      <c r="D21226" s="74" t="str">
        <f t="shared" si="663"/>
        <v>jan/2021</v>
      </c>
      <c r="E21226" s="334">
        <v>44216</v>
      </c>
      <c r="F21226" s="285" t="s">
        <v>6213</v>
      </c>
      <c r="G21226" s="285" t="s">
        <v>2229</v>
      </c>
      <c r="H21226" s="268" t="s">
        <v>2370</v>
      </c>
      <c r="I21226" s="268" t="s">
        <v>145</v>
      </c>
      <c r="J21226" s="273">
        <v>-79.86</v>
      </c>
      <c r="K21226" s="83" t="str">
        <f>IFERROR(IFERROR(VLOOKUP(I21226,'DE-PARA'!B:D,3,0),VLOOKUP(I21226,'DE-PARA'!C:D,2,0)),"NÃO ENCONTRADO")</f>
        <v>Serviços</v>
      </c>
      <c r="L21226" s="50" t="str">
        <f>VLOOKUP(K21226,'Base -Receita-Despesa'!$B:$AS,1,FALSE)</f>
        <v>Serviços</v>
      </c>
    </row>
    <row r="21227" spans="1:12" x14ac:dyDescent="0.3">
      <c r="A21227" s="82" t="str">
        <f t="shared" si="664"/>
        <v>2021</v>
      </c>
      <c r="B21227" s="263" t="s">
        <v>2228</v>
      </c>
      <c r="C21227" s="268" t="s">
        <v>138</v>
      </c>
      <c r="D21227" s="74" t="str">
        <f t="shared" si="663"/>
        <v>jan/2021</v>
      </c>
      <c r="E21227" s="334">
        <v>44216</v>
      </c>
      <c r="F21227" s="285" t="s">
        <v>6214</v>
      </c>
      <c r="G21227" s="285" t="s">
        <v>2229</v>
      </c>
      <c r="H21227" s="268" t="s">
        <v>4743</v>
      </c>
      <c r="I21227" s="268" t="s">
        <v>120</v>
      </c>
      <c r="J21227" s="273">
        <v>-25.17</v>
      </c>
      <c r="K21227" s="83" t="str">
        <f>IFERROR(IFERROR(VLOOKUP(I21227,'DE-PARA'!B:D,3,0),VLOOKUP(I21227,'DE-PARA'!C:D,2,0)),"NÃO ENCONTRADO")</f>
        <v>Serviços</v>
      </c>
      <c r="L21227" s="50" t="str">
        <f>VLOOKUP(K21227,'Base -Receita-Despesa'!$B:$AS,1,FALSE)</f>
        <v>Serviços</v>
      </c>
    </row>
    <row r="21228" spans="1:12" x14ac:dyDescent="0.3">
      <c r="A21228" s="82" t="str">
        <f t="shared" si="664"/>
        <v>2021</v>
      </c>
      <c r="B21228" s="263" t="s">
        <v>2228</v>
      </c>
      <c r="C21228" s="268" t="s">
        <v>138</v>
      </c>
      <c r="D21228" s="74" t="str">
        <f t="shared" si="663"/>
        <v>jan/2021</v>
      </c>
      <c r="E21228" s="334">
        <v>44216</v>
      </c>
      <c r="F21228" s="285" t="s">
        <v>6215</v>
      </c>
      <c r="G21228" s="285" t="s">
        <v>2229</v>
      </c>
      <c r="H21228" s="268" t="s">
        <v>5115</v>
      </c>
      <c r="I21228" s="268" t="s">
        <v>118</v>
      </c>
      <c r="J21228" s="278">
        <v>-1480.95</v>
      </c>
      <c r="K21228" s="83" t="str">
        <f>IFERROR(IFERROR(VLOOKUP(I21228,'DE-PARA'!B:D,3,0),VLOOKUP(I21228,'DE-PARA'!C:D,2,0)),"NÃO ENCONTRADO")</f>
        <v>Serviços</v>
      </c>
      <c r="L21228" s="50" t="str">
        <f>VLOOKUP(K21228,'Base -Receita-Despesa'!$B:$AS,1,FALSE)</f>
        <v>Serviços</v>
      </c>
    </row>
    <row r="21229" spans="1:12" x14ac:dyDescent="0.3">
      <c r="A21229" s="82" t="str">
        <f t="shared" si="664"/>
        <v>2021</v>
      </c>
      <c r="B21229" s="285" t="s">
        <v>2228</v>
      </c>
      <c r="C21229" s="268" t="s">
        <v>138</v>
      </c>
      <c r="D21229" s="74" t="str">
        <f t="shared" si="663"/>
        <v>jan/2021</v>
      </c>
      <c r="E21229" s="334">
        <v>44216</v>
      </c>
      <c r="F21229" s="285" t="s">
        <v>4697</v>
      </c>
      <c r="G21229" s="285" t="s">
        <v>2229</v>
      </c>
      <c r="H21229" s="268" t="s">
        <v>4753</v>
      </c>
      <c r="I21229" s="268" t="s">
        <v>2176</v>
      </c>
      <c r="J21229" s="278">
        <v>-3088.24</v>
      </c>
      <c r="K21229" s="83" t="str">
        <f>IFERROR(IFERROR(VLOOKUP(I21229,'DE-PARA'!B:D,3,0),VLOOKUP(I21229,'DE-PARA'!C:D,2,0)),"NÃO ENCONTRADO")</f>
        <v>Pessoal</v>
      </c>
      <c r="L21229" s="50" t="str">
        <f>VLOOKUP(K21229,'Base -Receita-Despesa'!$B:$AS,1,FALSE)</f>
        <v>Pessoal</v>
      </c>
    </row>
    <row r="21230" spans="1:12" x14ac:dyDescent="0.3">
      <c r="A21230" s="82" t="str">
        <f t="shared" si="664"/>
        <v>2021</v>
      </c>
      <c r="B21230" s="285" t="s">
        <v>2228</v>
      </c>
      <c r="C21230" s="268" t="s">
        <v>138</v>
      </c>
      <c r="D21230" s="74" t="str">
        <f t="shared" si="663"/>
        <v>jan/2021</v>
      </c>
      <c r="E21230" s="334">
        <v>44216</v>
      </c>
      <c r="F21230" s="285" t="s">
        <v>6216</v>
      </c>
      <c r="G21230" s="285" t="s">
        <v>2229</v>
      </c>
      <c r="H21230" s="268" t="s">
        <v>4753</v>
      </c>
      <c r="I21230" s="268" t="s">
        <v>2176</v>
      </c>
      <c r="J21230" s="278">
        <v>-1588.2</v>
      </c>
      <c r="K21230" s="83" t="str">
        <f>IFERROR(IFERROR(VLOOKUP(I21230,'DE-PARA'!B:D,3,0),VLOOKUP(I21230,'DE-PARA'!C:D,2,0)),"NÃO ENCONTRADO")</f>
        <v>Pessoal</v>
      </c>
      <c r="L21230" s="50" t="str">
        <f>VLOOKUP(K21230,'Base -Receita-Despesa'!$B:$AS,1,FALSE)</f>
        <v>Pessoal</v>
      </c>
    </row>
    <row r="21231" spans="1:12" x14ac:dyDescent="0.3">
      <c r="A21231" s="82" t="str">
        <f t="shared" si="664"/>
        <v>2021</v>
      </c>
      <c r="B21231" s="285" t="s">
        <v>2228</v>
      </c>
      <c r="C21231" s="268" t="s">
        <v>138</v>
      </c>
      <c r="D21231" s="74" t="str">
        <f t="shared" si="663"/>
        <v>jan/2021</v>
      </c>
      <c r="E21231" s="334">
        <v>44216</v>
      </c>
      <c r="F21231" s="285" t="s">
        <v>3098</v>
      </c>
      <c r="G21231" s="285" t="s">
        <v>2229</v>
      </c>
      <c r="H21231" s="268" t="s">
        <v>5049</v>
      </c>
      <c r="I21231" s="268" t="s">
        <v>2176</v>
      </c>
      <c r="J21231" s="278">
        <v>-1489.8</v>
      </c>
      <c r="K21231" s="83" t="str">
        <f>IFERROR(IFERROR(VLOOKUP(I21231,'DE-PARA'!B:D,3,0),VLOOKUP(I21231,'DE-PARA'!C:D,2,0)),"NÃO ENCONTRADO")</f>
        <v>Pessoal</v>
      </c>
      <c r="L21231" s="50" t="str">
        <f>VLOOKUP(K21231,'Base -Receita-Despesa'!$B:$AS,1,FALSE)</f>
        <v>Pessoal</v>
      </c>
    </row>
    <row r="21232" spans="1:12" x14ac:dyDescent="0.3">
      <c r="A21232" s="82" t="str">
        <f t="shared" si="664"/>
        <v>2021</v>
      </c>
      <c r="B21232" s="285" t="s">
        <v>2228</v>
      </c>
      <c r="C21232" s="268" t="s">
        <v>138</v>
      </c>
      <c r="D21232" s="74" t="str">
        <f t="shared" si="663"/>
        <v>jan/2021</v>
      </c>
      <c r="E21232" s="334">
        <v>44216</v>
      </c>
      <c r="F21232" s="285" t="s">
        <v>3099</v>
      </c>
      <c r="G21232" s="285" t="s">
        <v>2229</v>
      </c>
      <c r="H21232" s="268" t="s">
        <v>5049</v>
      </c>
      <c r="I21232" s="268" t="s">
        <v>2176</v>
      </c>
      <c r="J21232" s="278">
        <v>-2035.13</v>
      </c>
      <c r="K21232" s="83" t="str">
        <f>IFERROR(IFERROR(VLOOKUP(I21232,'DE-PARA'!B:D,3,0),VLOOKUP(I21232,'DE-PARA'!C:D,2,0)),"NÃO ENCONTRADO")</f>
        <v>Pessoal</v>
      </c>
      <c r="L21232" s="50" t="str">
        <f>VLOOKUP(K21232,'Base -Receita-Despesa'!$B:$AS,1,FALSE)</f>
        <v>Pessoal</v>
      </c>
    </row>
    <row r="21233" spans="1:12" x14ac:dyDescent="0.3">
      <c r="A21233" s="82" t="str">
        <f t="shared" si="664"/>
        <v>2021</v>
      </c>
      <c r="B21233" s="263" t="s">
        <v>2228</v>
      </c>
      <c r="C21233" s="268" t="s">
        <v>138</v>
      </c>
      <c r="D21233" s="74" t="str">
        <f t="shared" si="663"/>
        <v>jan/2021</v>
      </c>
      <c r="E21233" s="334">
        <v>44216</v>
      </c>
      <c r="F21233" s="285" t="s">
        <v>6217</v>
      </c>
      <c r="G21233" s="285" t="s">
        <v>2229</v>
      </c>
      <c r="H21233" s="268" t="s">
        <v>6187</v>
      </c>
      <c r="I21233" s="268" t="s">
        <v>145</v>
      </c>
      <c r="J21233" s="273">
        <v>-90</v>
      </c>
      <c r="K21233" s="83" t="str">
        <f>IFERROR(IFERROR(VLOOKUP(I21233,'DE-PARA'!B:D,3,0),VLOOKUP(I21233,'DE-PARA'!C:D,2,0)),"NÃO ENCONTRADO")</f>
        <v>Serviços</v>
      </c>
      <c r="L21233" s="50" t="str">
        <f>VLOOKUP(K21233,'Base -Receita-Despesa'!$B:$AS,1,FALSE)</f>
        <v>Serviços</v>
      </c>
    </row>
    <row r="21234" spans="1:12" x14ac:dyDescent="0.3">
      <c r="A21234" s="82" t="str">
        <f t="shared" si="664"/>
        <v>2021</v>
      </c>
      <c r="B21234" s="285" t="s">
        <v>2228</v>
      </c>
      <c r="C21234" s="268" t="s">
        <v>138</v>
      </c>
      <c r="D21234" s="74" t="str">
        <f t="shared" si="663"/>
        <v>jan/2021</v>
      </c>
      <c r="E21234" s="334">
        <v>44216</v>
      </c>
      <c r="F21234" s="285" t="s">
        <v>3108</v>
      </c>
      <c r="G21234" s="285" t="s">
        <v>2229</v>
      </c>
      <c r="H21234" s="268" t="s">
        <v>6065</v>
      </c>
      <c r="I21234" s="268" t="s">
        <v>2176</v>
      </c>
      <c r="J21234" s="278">
        <v>-1300.95</v>
      </c>
      <c r="K21234" s="83" t="str">
        <f>IFERROR(IFERROR(VLOOKUP(I21234,'DE-PARA'!B:D,3,0),VLOOKUP(I21234,'DE-PARA'!C:D,2,0)),"NÃO ENCONTRADO")</f>
        <v>Pessoal</v>
      </c>
      <c r="L21234" s="50" t="str">
        <f>VLOOKUP(K21234,'Base -Receita-Despesa'!$B:$AS,1,FALSE)</f>
        <v>Pessoal</v>
      </c>
    </row>
    <row r="21235" spans="1:12" x14ac:dyDescent="0.3">
      <c r="A21235" s="82" t="str">
        <f t="shared" si="664"/>
        <v>2021</v>
      </c>
      <c r="B21235" s="285" t="s">
        <v>2228</v>
      </c>
      <c r="C21235" s="268" t="s">
        <v>138</v>
      </c>
      <c r="D21235" s="74" t="str">
        <f t="shared" si="663"/>
        <v>jan/2021</v>
      </c>
      <c r="E21235" s="334">
        <v>44216</v>
      </c>
      <c r="F21235" s="285" t="s">
        <v>2733</v>
      </c>
      <c r="G21235" s="285" t="s">
        <v>2229</v>
      </c>
      <c r="H21235" s="268" t="s">
        <v>6065</v>
      </c>
      <c r="I21235" s="268" t="s">
        <v>2176</v>
      </c>
      <c r="J21235" s="278">
        <v>-1264.19</v>
      </c>
      <c r="K21235" s="83" t="str">
        <f>IFERROR(IFERROR(VLOOKUP(I21235,'DE-PARA'!B:D,3,0),VLOOKUP(I21235,'DE-PARA'!C:D,2,0)),"NÃO ENCONTRADO")</f>
        <v>Pessoal</v>
      </c>
      <c r="L21235" s="50" t="str">
        <f>VLOOKUP(K21235,'Base -Receita-Despesa'!$B:$AS,1,FALSE)</f>
        <v>Pessoal</v>
      </c>
    </row>
    <row r="21236" spans="1:12" x14ac:dyDescent="0.3">
      <c r="A21236" s="82" t="str">
        <f t="shared" si="664"/>
        <v>2021</v>
      </c>
      <c r="B21236" s="263" t="s">
        <v>2228</v>
      </c>
      <c r="C21236" s="268" t="s">
        <v>138</v>
      </c>
      <c r="D21236" s="74" t="str">
        <f t="shared" si="663"/>
        <v>jan/2021</v>
      </c>
      <c r="E21236" s="334">
        <v>44216</v>
      </c>
      <c r="F21236" s="285" t="s">
        <v>6218</v>
      </c>
      <c r="G21236" s="285" t="s">
        <v>2229</v>
      </c>
      <c r="H21236" s="268" t="s">
        <v>5978</v>
      </c>
      <c r="I21236" s="268" t="s">
        <v>188</v>
      </c>
      <c r="J21236" s="273">
        <v>-375</v>
      </c>
      <c r="K21236" s="83" t="str">
        <f>IFERROR(IFERROR(VLOOKUP(I21236,'DE-PARA'!B:D,3,0),VLOOKUP(I21236,'DE-PARA'!C:D,2,0)),"NÃO ENCONTRADO")</f>
        <v>Serviços</v>
      </c>
      <c r="L21236" s="50" t="str">
        <f>VLOOKUP(K21236,'Base -Receita-Despesa'!$B:$AS,1,FALSE)</f>
        <v>Serviços</v>
      </c>
    </row>
    <row r="21237" spans="1:12" x14ac:dyDescent="0.3">
      <c r="A21237" s="82" t="str">
        <f t="shared" si="664"/>
        <v>2021</v>
      </c>
      <c r="B21237" s="285" t="s">
        <v>2228</v>
      </c>
      <c r="C21237" s="268" t="s">
        <v>138</v>
      </c>
      <c r="D21237" s="74" t="str">
        <f t="shared" si="663"/>
        <v>jan/2021</v>
      </c>
      <c r="E21237" s="334">
        <v>44216</v>
      </c>
      <c r="F21237" s="285" t="s">
        <v>6219</v>
      </c>
      <c r="G21237" s="285" t="s">
        <v>2229</v>
      </c>
      <c r="H21237" s="268" t="s">
        <v>5937</v>
      </c>
      <c r="I21237" s="268" t="s">
        <v>2176</v>
      </c>
      <c r="J21237" s="273">
        <v>-77.09</v>
      </c>
      <c r="K21237" s="83" t="str">
        <f>IFERROR(IFERROR(VLOOKUP(I21237,'DE-PARA'!B:D,3,0),VLOOKUP(I21237,'DE-PARA'!C:D,2,0)),"NÃO ENCONTRADO")</f>
        <v>Pessoal</v>
      </c>
      <c r="L21237" s="50" t="str">
        <f>VLOOKUP(K21237,'Base -Receita-Despesa'!$B:$AS,1,FALSE)</f>
        <v>Pessoal</v>
      </c>
    </row>
    <row r="21238" spans="1:12" x14ac:dyDescent="0.3">
      <c r="A21238" s="82" t="str">
        <f t="shared" si="664"/>
        <v>2021</v>
      </c>
      <c r="B21238" s="263" t="s">
        <v>2228</v>
      </c>
      <c r="C21238" s="268" t="s">
        <v>138</v>
      </c>
      <c r="D21238" s="74" t="str">
        <f t="shared" si="663"/>
        <v>jan/2021</v>
      </c>
      <c r="E21238" s="334">
        <v>44216</v>
      </c>
      <c r="F21238" s="285" t="s">
        <v>6220</v>
      </c>
      <c r="G21238" s="285" t="s">
        <v>2229</v>
      </c>
      <c r="H21238" s="268" t="s">
        <v>6009</v>
      </c>
      <c r="I21238" s="268" t="s">
        <v>120</v>
      </c>
      <c r="J21238" s="273">
        <v>-26.7</v>
      </c>
      <c r="K21238" s="83" t="str">
        <f>IFERROR(IFERROR(VLOOKUP(I21238,'DE-PARA'!B:D,3,0),VLOOKUP(I21238,'DE-PARA'!C:D,2,0)),"NÃO ENCONTRADO")</f>
        <v>Serviços</v>
      </c>
      <c r="L21238" s="50" t="str">
        <f>VLOOKUP(K21238,'Base -Receita-Despesa'!$B:$AS,1,FALSE)</f>
        <v>Serviços</v>
      </c>
    </row>
    <row r="21239" spans="1:12" x14ac:dyDescent="0.3">
      <c r="A21239" s="82" t="str">
        <f t="shared" si="664"/>
        <v>2021</v>
      </c>
      <c r="B21239" s="263" t="s">
        <v>2228</v>
      </c>
      <c r="C21239" s="268" t="s">
        <v>138</v>
      </c>
      <c r="D21239" s="74" t="str">
        <f t="shared" si="663"/>
        <v>jan/2021</v>
      </c>
      <c r="E21239" s="334">
        <v>44216</v>
      </c>
      <c r="F21239" s="285" t="s">
        <v>5337</v>
      </c>
      <c r="G21239" s="285" t="s">
        <v>2229</v>
      </c>
      <c r="H21239" s="268" t="s">
        <v>5115</v>
      </c>
      <c r="I21239" s="268" t="s">
        <v>118</v>
      </c>
      <c r="J21239" s="278">
        <v>-6814.17</v>
      </c>
      <c r="K21239" s="83" t="str">
        <f>IFERROR(IFERROR(VLOOKUP(I21239,'DE-PARA'!B:D,3,0),VLOOKUP(I21239,'DE-PARA'!C:D,2,0)),"NÃO ENCONTRADO")</f>
        <v>Serviços</v>
      </c>
      <c r="L21239" s="50" t="str">
        <f>VLOOKUP(K21239,'Base -Receita-Despesa'!$B:$AS,1,FALSE)</f>
        <v>Serviços</v>
      </c>
    </row>
    <row r="21240" spans="1:12" x14ac:dyDescent="0.3">
      <c r="A21240" s="82" t="str">
        <f t="shared" si="664"/>
        <v>2021</v>
      </c>
      <c r="B21240" s="263" t="s">
        <v>2228</v>
      </c>
      <c r="C21240" s="268" t="s">
        <v>138</v>
      </c>
      <c r="D21240" s="74" t="str">
        <f t="shared" si="663"/>
        <v>jan/2021</v>
      </c>
      <c r="E21240" s="334">
        <v>44216</v>
      </c>
      <c r="F21240" s="285" t="s">
        <v>6221</v>
      </c>
      <c r="G21240" s="285" t="s">
        <v>2229</v>
      </c>
      <c r="H21240" s="268" t="s">
        <v>257</v>
      </c>
      <c r="I21240" s="268" t="s">
        <v>120</v>
      </c>
      <c r="J21240" s="273">
        <v>-33.950000000000003</v>
      </c>
      <c r="K21240" s="83" t="str">
        <f>IFERROR(IFERROR(VLOOKUP(I21240,'DE-PARA'!B:D,3,0),VLOOKUP(I21240,'DE-PARA'!C:D,2,0)),"NÃO ENCONTRADO")</f>
        <v>Serviços</v>
      </c>
      <c r="L21240" s="50" t="str">
        <f>VLOOKUP(K21240,'Base -Receita-Despesa'!$B:$AS,1,FALSE)</f>
        <v>Serviços</v>
      </c>
    </row>
    <row r="21241" spans="1:12" x14ac:dyDescent="0.3">
      <c r="A21241" s="82" t="str">
        <f t="shared" si="664"/>
        <v>2021</v>
      </c>
      <c r="B21241" s="263" t="s">
        <v>2228</v>
      </c>
      <c r="C21241" s="268" t="s">
        <v>138</v>
      </c>
      <c r="D21241" s="74" t="str">
        <f t="shared" si="663"/>
        <v>jan/2021</v>
      </c>
      <c r="E21241" s="334">
        <v>44216</v>
      </c>
      <c r="F21241" s="285" t="s">
        <v>6222</v>
      </c>
      <c r="G21241" s="285" t="s">
        <v>2229</v>
      </c>
      <c r="H21241" s="268" t="s">
        <v>257</v>
      </c>
      <c r="I21241" s="268" t="s">
        <v>120</v>
      </c>
      <c r="J21241" s="273">
        <v>-49.02</v>
      </c>
      <c r="K21241" s="83" t="str">
        <f>IFERROR(IFERROR(VLOOKUP(I21241,'DE-PARA'!B:D,3,0),VLOOKUP(I21241,'DE-PARA'!C:D,2,0)),"NÃO ENCONTRADO")</f>
        <v>Serviços</v>
      </c>
      <c r="L21241" s="50" t="str">
        <f>VLOOKUP(K21241,'Base -Receita-Despesa'!$B:$AS,1,FALSE)</f>
        <v>Serviços</v>
      </c>
    </row>
    <row r="21242" spans="1:12" x14ac:dyDescent="0.3">
      <c r="A21242" s="82" t="str">
        <f t="shared" si="664"/>
        <v>2021</v>
      </c>
      <c r="B21242" s="263" t="s">
        <v>2228</v>
      </c>
      <c r="C21242" s="268" t="s">
        <v>138</v>
      </c>
      <c r="D21242" s="74" t="str">
        <f t="shared" si="663"/>
        <v>jan/2021</v>
      </c>
      <c r="E21242" s="334">
        <v>44216</v>
      </c>
      <c r="F21242" s="285" t="s">
        <v>6223</v>
      </c>
      <c r="G21242" s="285" t="s">
        <v>2229</v>
      </c>
      <c r="H21242" s="268" t="s">
        <v>6009</v>
      </c>
      <c r="I21242" s="268" t="s">
        <v>120</v>
      </c>
      <c r="J21242" s="273">
        <v>-82.78</v>
      </c>
      <c r="K21242" s="83" t="str">
        <f>IFERROR(IFERROR(VLOOKUP(I21242,'DE-PARA'!B:D,3,0),VLOOKUP(I21242,'DE-PARA'!C:D,2,0)),"NÃO ENCONTRADO")</f>
        <v>Serviços</v>
      </c>
      <c r="L21242" s="50" t="str">
        <f>VLOOKUP(K21242,'Base -Receita-Despesa'!$B:$AS,1,FALSE)</f>
        <v>Serviços</v>
      </c>
    </row>
    <row r="21243" spans="1:12" x14ac:dyDescent="0.3">
      <c r="A21243" s="82" t="str">
        <f t="shared" si="664"/>
        <v>2021</v>
      </c>
      <c r="B21243" s="263" t="s">
        <v>2228</v>
      </c>
      <c r="C21243" s="268" t="s">
        <v>138</v>
      </c>
      <c r="D21243" s="74" t="str">
        <f t="shared" si="663"/>
        <v>jan/2021</v>
      </c>
      <c r="E21243" s="334">
        <v>44216</v>
      </c>
      <c r="F21243" s="285" t="s">
        <v>4565</v>
      </c>
      <c r="G21243" s="285" t="s">
        <v>2229</v>
      </c>
      <c r="H21243" s="268" t="s">
        <v>6224</v>
      </c>
      <c r="I21243" s="268" t="s">
        <v>194</v>
      </c>
      <c r="J21243" s="278">
        <v>-23376.76</v>
      </c>
      <c r="K21243" s="83" t="str">
        <f>IFERROR(IFERROR(VLOOKUP(I21243,'DE-PARA'!B:D,3,0),VLOOKUP(I21243,'DE-PARA'!C:D,2,0)),"NÃO ENCONTRADO")</f>
        <v>Encargos sobre Folha de Pagamento</v>
      </c>
      <c r="L21243" s="50" t="str">
        <f>VLOOKUP(K21243,'Base -Receita-Despesa'!$B:$AS,1,FALSE)</f>
        <v>Encargos sobre Folha de Pagamento</v>
      </c>
    </row>
    <row r="21244" spans="1:12" x14ac:dyDescent="0.3">
      <c r="A21244" s="82" t="str">
        <f t="shared" si="664"/>
        <v>2021</v>
      </c>
      <c r="B21244" s="263" t="s">
        <v>2228</v>
      </c>
      <c r="C21244" s="268" t="s">
        <v>138</v>
      </c>
      <c r="D21244" s="74" t="str">
        <f t="shared" si="663"/>
        <v>jan/2021</v>
      </c>
      <c r="E21244" s="334">
        <v>44216</v>
      </c>
      <c r="F21244" s="285" t="s">
        <v>4622</v>
      </c>
      <c r="G21244" s="285" t="s">
        <v>2229</v>
      </c>
      <c r="H21244" s="268" t="s">
        <v>6225</v>
      </c>
      <c r="I21244" s="268" t="s">
        <v>194</v>
      </c>
      <c r="J21244" s="278">
        <v>-3618.67</v>
      </c>
      <c r="K21244" s="83" t="str">
        <f>IFERROR(IFERROR(VLOOKUP(I21244,'DE-PARA'!B:D,3,0),VLOOKUP(I21244,'DE-PARA'!C:D,2,0)),"NÃO ENCONTRADO")</f>
        <v>Encargos sobre Folha de Pagamento</v>
      </c>
      <c r="L21244" s="50" t="str">
        <f>VLOOKUP(K21244,'Base -Receita-Despesa'!$B:$AS,1,FALSE)</f>
        <v>Encargos sobre Folha de Pagamento</v>
      </c>
    </row>
    <row r="21245" spans="1:12" x14ac:dyDescent="0.3">
      <c r="A21245" s="82" t="str">
        <f t="shared" si="664"/>
        <v>2021</v>
      </c>
      <c r="B21245" s="263" t="s">
        <v>2228</v>
      </c>
      <c r="C21245" s="268" t="s">
        <v>138</v>
      </c>
      <c r="D21245" s="74" t="str">
        <f t="shared" si="663"/>
        <v>jan/2021</v>
      </c>
      <c r="E21245" s="334">
        <v>44216</v>
      </c>
      <c r="F21245" s="285" t="s">
        <v>4539</v>
      </c>
      <c r="G21245" s="285" t="s">
        <v>2229</v>
      </c>
      <c r="H21245" s="268" t="s">
        <v>6226</v>
      </c>
      <c r="I21245" s="268" t="s">
        <v>195</v>
      </c>
      <c r="J21245" s="278">
        <v>-196547.25</v>
      </c>
      <c r="K21245" s="83" t="str">
        <f>IFERROR(IFERROR(VLOOKUP(I21245,'DE-PARA'!B:D,3,0),VLOOKUP(I21245,'DE-PARA'!C:D,2,0)),"NÃO ENCONTRADO")</f>
        <v>Encargos sobre Folha de Pagamento</v>
      </c>
      <c r="L21245" s="50" t="str">
        <f>VLOOKUP(K21245,'Base -Receita-Despesa'!$B:$AS,1,FALSE)</f>
        <v>Encargos sobre Folha de Pagamento</v>
      </c>
    </row>
    <row r="21246" spans="1:12" x14ac:dyDescent="0.3">
      <c r="A21246" s="82" t="str">
        <f t="shared" si="664"/>
        <v>2021</v>
      </c>
      <c r="B21246" s="285" t="s">
        <v>2228</v>
      </c>
      <c r="C21246" s="268" t="s">
        <v>138</v>
      </c>
      <c r="D21246" s="74" t="str">
        <f t="shared" si="663"/>
        <v>jan/2021</v>
      </c>
      <c r="E21246" s="334">
        <v>44216</v>
      </c>
      <c r="F21246" s="285" t="s">
        <v>6227</v>
      </c>
      <c r="G21246" s="285" t="s">
        <v>2229</v>
      </c>
      <c r="H21246" s="268" t="s">
        <v>4753</v>
      </c>
      <c r="I21246" s="268" t="s">
        <v>2176</v>
      </c>
      <c r="J21246" s="278">
        <v>-22647.08</v>
      </c>
      <c r="K21246" s="83" t="str">
        <f>IFERROR(IFERROR(VLOOKUP(I21246,'DE-PARA'!B:D,3,0),VLOOKUP(I21246,'DE-PARA'!C:D,2,0)),"NÃO ENCONTRADO")</f>
        <v>Pessoal</v>
      </c>
      <c r="L21246" s="50" t="str">
        <f>VLOOKUP(K21246,'Base -Receita-Despesa'!$B:$AS,1,FALSE)</f>
        <v>Pessoal</v>
      </c>
    </row>
    <row r="21247" spans="1:12" x14ac:dyDescent="0.3">
      <c r="A21247" s="82" t="str">
        <f t="shared" si="664"/>
        <v>2021</v>
      </c>
      <c r="B21247" s="285" t="s">
        <v>2228</v>
      </c>
      <c r="C21247" s="268" t="s">
        <v>138</v>
      </c>
      <c r="D21247" s="74" t="str">
        <f t="shared" si="663"/>
        <v>jan/2021</v>
      </c>
      <c r="E21247" s="334">
        <v>44216</v>
      </c>
      <c r="F21247" s="285" t="s">
        <v>6228</v>
      </c>
      <c r="G21247" s="285" t="s">
        <v>2229</v>
      </c>
      <c r="H21247" s="268" t="s">
        <v>4753</v>
      </c>
      <c r="I21247" s="268" t="s">
        <v>2176</v>
      </c>
      <c r="J21247" s="278">
        <v>-11646.8</v>
      </c>
      <c r="K21247" s="83" t="str">
        <f>IFERROR(IFERROR(VLOOKUP(I21247,'DE-PARA'!B:D,3,0),VLOOKUP(I21247,'DE-PARA'!C:D,2,0)),"NÃO ENCONTRADO")</f>
        <v>Pessoal</v>
      </c>
      <c r="L21247" s="50" t="str">
        <f>VLOOKUP(K21247,'Base -Receita-Despesa'!$B:$AS,1,FALSE)</f>
        <v>Pessoal</v>
      </c>
    </row>
    <row r="21248" spans="1:12" x14ac:dyDescent="0.3">
      <c r="A21248" s="82" t="str">
        <f t="shared" si="664"/>
        <v>2021</v>
      </c>
      <c r="B21248" s="263" t="s">
        <v>2228</v>
      </c>
      <c r="C21248" s="268" t="s">
        <v>138</v>
      </c>
      <c r="D21248" s="74" t="str">
        <f t="shared" si="663"/>
        <v>jan/2021</v>
      </c>
      <c r="E21248" s="334">
        <v>44216</v>
      </c>
      <c r="F21248" s="285" t="s">
        <v>6229</v>
      </c>
      <c r="G21248" s="285" t="s">
        <v>2229</v>
      </c>
      <c r="H21248" s="268" t="s">
        <v>5978</v>
      </c>
      <c r="I21248" s="268" t="s">
        <v>188</v>
      </c>
      <c r="J21248" s="278">
        <v>-2750</v>
      </c>
      <c r="K21248" s="83" t="str">
        <f>IFERROR(IFERROR(VLOOKUP(I21248,'DE-PARA'!B:D,3,0),VLOOKUP(I21248,'DE-PARA'!C:D,2,0)),"NÃO ENCONTRADO")</f>
        <v>Serviços</v>
      </c>
      <c r="L21248" s="50" t="str">
        <f>VLOOKUP(K21248,'Base -Receita-Despesa'!$B:$AS,1,FALSE)</f>
        <v>Serviços</v>
      </c>
    </row>
    <row r="21249" spans="1:12" x14ac:dyDescent="0.3">
      <c r="A21249" s="82" t="str">
        <f t="shared" si="664"/>
        <v>2021</v>
      </c>
      <c r="B21249" s="263" t="s">
        <v>2228</v>
      </c>
      <c r="C21249" s="268" t="s">
        <v>138</v>
      </c>
      <c r="D21249" s="74" t="str">
        <f t="shared" si="663"/>
        <v>jan/2021</v>
      </c>
      <c r="E21249" s="334">
        <v>44216</v>
      </c>
      <c r="F21249" s="285" t="s">
        <v>6230</v>
      </c>
      <c r="G21249" s="285" t="s">
        <v>2229</v>
      </c>
      <c r="H21249" s="268" t="s">
        <v>5115</v>
      </c>
      <c r="I21249" s="268" t="s">
        <v>118</v>
      </c>
      <c r="J21249" s="278">
        <v>-16290.4</v>
      </c>
      <c r="K21249" s="83" t="str">
        <f>IFERROR(IFERROR(VLOOKUP(I21249,'DE-PARA'!B:D,3,0),VLOOKUP(I21249,'DE-PARA'!C:D,2,0)),"NÃO ENCONTRADO")</f>
        <v>Serviços</v>
      </c>
      <c r="L21249" s="50" t="str">
        <f>VLOOKUP(K21249,'Base -Receita-Despesa'!$B:$AS,1,FALSE)</f>
        <v>Serviços</v>
      </c>
    </row>
    <row r="21250" spans="1:12" x14ac:dyDescent="0.3">
      <c r="A21250" s="82" t="str">
        <f t="shared" si="664"/>
        <v>2021</v>
      </c>
      <c r="B21250" s="263" t="s">
        <v>2228</v>
      </c>
      <c r="C21250" s="268" t="s">
        <v>138</v>
      </c>
      <c r="D21250" s="74" t="str">
        <f t="shared" si="663"/>
        <v>jan/2021</v>
      </c>
      <c r="E21250" s="334">
        <v>44216</v>
      </c>
      <c r="F21250" s="285" t="s">
        <v>1070</v>
      </c>
      <c r="G21250" s="285" t="s">
        <v>2229</v>
      </c>
      <c r="H21250" s="268" t="s">
        <v>1071</v>
      </c>
      <c r="I21250" s="268" t="s">
        <v>2237</v>
      </c>
      <c r="J21250" s="278">
        <v>296398.61</v>
      </c>
      <c r="K21250" s="83" t="str">
        <f>IFERROR(IFERROR(VLOOKUP(I21250,'DE-PARA'!B:D,3,0),VLOOKUP(I21250,'DE-PARA'!C:D,2,0)),"NÃO ENCONTRADO")</f>
        <v>Entrada Conta Aplicação (+)</v>
      </c>
      <c r="L21250" s="50" t="str">
        <f>VLOOKUP(K21250,'Base -Receita-Despesa'!$B:$AS,1,FALSE)</f>
        <v>ENTRADA CONTA APLICAÇÃO (+)</v>
      </c>
    </row>
    <row r="21251" spans="1:12" x14ac:dyDescent="0.3">
      <c r="A21251" s="82" t="str">
        <f t="shared" si="664"/>
        <v>2021</v>
      </c>
      <c r="B21251" s="263" t="s">
        <v>2228</v>
      </c>
      <c r="C21251" s="268" t="s">
        <v>138</v>
      </c>
      <c r="D21251" s="74" t="str">
        <f t="shared" si="663"/>
        <v>jan/2021</v>
      </c>
      <c r="E21251" s="334">
        <v>44221</v>
      </c>
      <c r="F21251" s="285" t="s">
        <v>304</v>
      </c>
      <c r="G21251" s="285" t="s">
        <v>2229</v>
      </c>
      <c r="H21251" s="268" t="s">
        <v>6231</v>
      </c>
      <c r="I21251" s="268" t="s">
        <v>194</v>
      </c>
      <c r="J21251" s="278">
        <v>-7659.21</v>
      </c>
      <c r="K21251" s="83" t="str">
        <f>IFERROR(IFERROR(VLOOKUP(I21251,'DE-PARA'!B:D,3,0),VLOOKUP(I21251,'DE-PARA'!C:D,2,0)),"NÃO ENCONTRADO")</f>
        <v>Encargos sobre Folha de Pagamento</v>
      </c>
      <c r="L21251" s="50" t="str">
        <f>VLOOKUP(K21251,'Base -Receita-Despesa'!$B:$AS,1,FALSE)</f>
        <v>Encargos sobre Folha de Pagamento</v>
      </c>
    </row>
    <row r="21252" spans="1:12" x14ac:dyDescent="0.3">
      <c r="A21252" s="82" t="str">
        <f t="shared" si="664"/>
        <v>2021</v>
      </c>
      <c r="B21252" s="263" t="s">
        <v>2228</v>
      </c>
      <c r="C21252" s="268" t="s">
        <v>138</v>
      </c>
      <c r="D21252" s="74" t="str">
        <f t="shared" ref="D21252:D21315" si="665">TEXT(E21252,"mmm/aaaa")</f>
        <v>jan/2021</v>
      </c>
      <c r="E21252" s="334">
        <v>44221</v>
      </c>
      <c r="F21252" s="285">
        <v>49861</v>
      </c>
      <c r="G21252" s="285" t="s">
        <v>2229</v>
      </c>
      <c r="H21252" s="268" t="s">
        <v>6232</v>
      </c>
      <c r="I21252" s="268" t="s">
        <v>2194</v>
      </c>
      <c r="J21252" s="273">
        <v>-228</v>
      </c>
      <c r="K21252" s="83" t="str">
        <f>IFERROR(IFERROR(VLOOKUP(I21252,'DE-PARA'!B:D,3,0),VLOOKUP(I21252,'DE-PARA'!C:D,2,0)),"NÃO ENCONTRADO")</f>
        <v>Materiais</v>
      </c>
      <c r="L21252" s="50" t="str">
        <f>VLOOKUP(K21252,'Base -Receita-Despesa'!$B:$AS,1,FALSE)</f>
        <v>Materiais</v>
      </c>
    </row>
    <row r="21253" spans="1:12" x14ac:dyDescent="0.3">
      <c r="A21253" s="82" t="str">
        <f t="shared" si="664"/>
        <v>2021</v>
      </c>
      <c r="B21253" s="263" t="s">
        <v>2228</v>
      </c>
      <c r="C21253" s="268" t="s">
        <v>138</v>
      </c>
      <c r="D21253" s="74" t="str">
        <f t="shared" si="665"/>
        <v>jan/2021</v>
      </c>
      <c r="E21253" s="334">
        <v>44221</v>
      </c>
      <c r="F21253" s="285">
        <v>6520</v>
      </c>
      <c r="G21253" s="285" t="s">
        <v>2229</v>
      </c>
      <c r="H21253" s="268" t="s">
        <v>6233</v>
      </c>
      <c r="I21253" s="268" t="s">
        <v>2186</v>
      </c>
      <c r="J21253" s="278">
        <v>-1300</v>
      </c>
      <c r="K21253" s="83" t="str">
        <f>IFERROR(IFERROR(VLOOKUP(I21253,'DE-PARA'!B:D,3,0),VLOOKUP(I21253,'DE-PARA'!C:D,2,0)),"NÃO ENCONTRADO")</f>
        <v>Materiais</v>
      </c>
      <c r="L21253" s="50" t="str">
        <f>VLOOKUP(K21253,'Base -Receita-Despesa'!$B:$AS,1,FALSE)</f>
        <v>Materiais</v>
      </c>
    </row>
    <row r="21254" spans="1:12" x14ac:dyDescent="0.3">
      <c r="A21254" s="82" t="str">
        <f t="shared" si="664"/>
        <v>2021</v>
      </c>
      <c r="B21254" s="263" t="s">
        <v>2228</v>
      </c>
      <c r="C21254" s="268" t="s">
        <v>138</v>
      </c>
      <c r="D21254" s="74" t="str">
        <f t="shared" si="665"/>
        <v>jan/2021</v>
      </c>
      <c r="E21254" s="334">
        <v>44221</v>
      </c>
      <c r="F21254" s="285">
        <v>68446</v>
      </c>
      <c r="G21254" s="285" t="s">
        <v>2229</v>
      </c>
      <c r="H21254" s="268" t="s">
        <v>6234</v>
      </c>
      <c r="I21254" s="268" t="s">
        <v>2181</v>
      </c>
      <c r="J21254" s="278">
        <v>-1400</v>
      </c>
      <c r="K21254" s="83" t="str">
        <f>IFERROR(IFERROR(VLOOKUP(I21254,'DE-PARA'!B:D,3,0),VLOOKUP(I21254,'DE-PARA'!C:D,2,0)),"NÃO ENCONTRADO")</f>
        <v>Materiais</v>
      </c>
      <c r="L21254" s="50" t="str">
        <f>VLOOKUP(K21254,'Base -Receita-Despesa'!$B:$AS,1,FALSE)</f>
        <v>Materiais</v>
      </c>
    </row>
    <row r="21255" spans="1:12" x14ac:dyDescent="0.3">
      <c r="A21255" s="82" t="str">
        <f t="shared" si="664"/>
        <v>2021</v>
      </c>
      <c r="B21255" s="263" t="s">
        <v>2228</v>
      </c>
      <c r="C21255" s="268" t="s">
        <v>138</v>
      </c>
      <c r="D21255" s="74" t="str">
        <f t="shared" si="665"/>
        <v>jan/2021</v>
      </c>
      <c r="E21255" s="334">
        <v>44221</v>
      </c>
      <c r="F21255" s="285">
        <v>3956</v>
      </c>
      <c r="G21255" s="285" t="s">
        <v>2229</v>
      </c>
      <c r="H21255" s="268" t="s">
        <v>6235</v>
      </c>
      <c r="I21255" s="268" t="s">
        <v>2189</v>
      </c>
      <c r="J21255" s="273">
        <v>-360</v>
      </c>
      <c r="K21255" s="83" t="str">
        <f>IFERROR(IFERROR(VLOOKUP(I21255,'DE-PARA'!B:D,3,0),VLOOKUP(I21255,'DE-PARA'!C:D,2,0)),"NÃO ENCONTRADO")</f>
        <v>Materiais</v>
      </c>
      <c r="L21255" s="50" t="str">
        <f>VLOOKUP(K21255,'Base -Receita-Despesa'!$B:$AS,1,FALSE)</f>
        <v>Materiais</v>
      </c>
    </row>
    <row r="21256" spans="1:12" x14ac:dyDescent="0.3">
      <c r="A21256" s="82" t="str">
        <f t="shared" si="664"/>
        <v>2021</v>
      </c>
      <c r="B21256" s="263" t="s">
        <v>2228</v>
      </c>
      <c r="C21256" s="268" t="s">
        <v>138</v>
      </c>
      <c r="D21256" s="74" t="str">
        <f t="shared" si="665"/>
        <v>jan/2021</v>
      </c>
      <c r="E21256" s="334">
        <v>44221</v>
      </c>
      <c r="F21256" s="285">
        <v>7294</v>
      </c>
      <c r="G21256" s="285" t="s">
        <v>2229</v>
      </c>
      <c r="H21256" s="268" t="s">
        <v>6236</v>
      </c>
      <c r="I21256" s="268" t="s">
        <v>2182</v>
      </c>
      <c r="J21256" s="273">
        <v>-339</v>
      </c>
      <c r="K21256" s="83" t="str">
        <f>IFERROR(IFERROR(VLOOKUP(I21256,'DE-PARA'!B:D,3,0),VLOOKUP(I21256,'DE-PARA'!C:D,2,0)),"NÃO ENCONTRADO")</f>
        <v>Materiais</v>
      </c>
      <c r="L21256" s="50" t="str">
        <f>VLOOKUP(K21256,'Base -Receita-Despesa'!$B:$AS,1,FALSE)</f>
        <v>Materiais</v>
      </c>
    </row>
    <row r="21257" spans="1:12" x14ac:dyDescent="0.3">
      <c r="A21257" s="82" t="str">
        <f t="shared" si="664"/>
        <v>2021</v>
      </c>
      <c r="B21257" s="263" t="s">
        <v>2228</v>
      </c>
      <c r="C21257" s="268" t="s">
        <v>138</v>
      </c>
      <c r="D21257" s="74" t="str">
        <f t="shared" si="665"/>
        <v>jan/2021</v>
      </c>
      <c r="E21257" s="334">
        <v>44221</v>
      </c>
      <c r="F21257" s="285">
        <v>31439</v>
      </c>
      <c r="G21257" s="285" t="s">
        <v>2229</v>
      </c>
      <c r="H21257" s="268" t="s">
        <v>5239</v>
      </c>
      <c r="I21257" s="268" t="s">
        <v>2182</v>
      </c>
      <c r="J21257" s="273">
        <v>-95.2</v>
      </c>
      <c r="K21257" s="83" t="str">
        <f>IFERROR(IFERROR(VLOOKUP(I21257,'DE-PARA'!B:D,3,0),VLOOKUP(I21257,'DE-PARA'!C:D,2,0)),"NÃO ENCONTRADO")</f>
        <v>Materiais</v>
      </c>
      <c r="L21257" s="50" t="str">
        <f>VLOOKUP(K21257,'Base -Receita-Despesa'!$B:$AS,1,FALSE)</f>
        <v>Materiais</v>
      </c>
    </row>
    <row r="21258" spans="1:12" x14ac:dyDescent="0.3">
      <c r="A21258" s="82" t="str">
        <f t="shared" si="664"/>
        <v>2021</v>
      </c>
      <c r="B21258" s="263" t="s">
        <v>2228</v>
      </c>
      <c r="C21258" s="268" t="s">
        <v>138</v>
      </c>
      <c r="D21258" s="74" t="str">
        <f t="shared" si="665"/>
        <v>jan/2021</v>
      </c>
      <c r="E21258" s="334">
        <v>44221</v>
      </c>
      <c r="F21258" s="285">
        <v>921306</v>
      </c>
      <c r="G21258" s="285" t="s">
        <v>2229</v>
      </c>
      <c r="H21258" s="268" t="s">
        <v>5696</v>
      </c>
      <c r="I21258" s="268" t="s">
        <v>2181</v>
      </c>
      <c r="J21258" s="278">
        <v>-2971.59</v>
      </c>
      <c r="K21258" s="83" t="str">
        <f>IFERROR(IFERROR(VLOOKUP(I21258,'DE-PARA'!B:D,3,0),VLOOKUP(I21258,'DE-PARA'!C:D,2,0)),"NÃO ENCONTRADO")</f>
        <v>Materiais</v>
      </c>
      <c r="L21258" s="50" t="str">
        <f>VLOOKUP(K21258,'Base -Receita-Despesa'!$B:$AS,1,FALSE)</f>
        <v>Materiais</v>
      </c>
    </row>
    <row r="21259" spans="1:12" x14ac:dyDescent="0.3">
      <c r="A21259" s="82" t="str">
        <f t="shared" si="664"/>
        <v>2021</v>
      </c>
      <c r="B21259" s="263" t="s">
        <v>2228</v>
      </c>
      <c r="C21259" s="268" t="s">
        <v>138</v>
      </c>
      <c r="D21259" s="74" t="str">
        <f t="shared" si="665"/>
        <v>jan/2021</v>
      </c>
      <c r="E21259" s="334">
        <v>44221</v>
      </c>
      <c r="F21259" s="285">
        <v>921307</v>
      </c>
      <c r="G21259" s="285" t="s">
        <v>2229</v>
      </c>
      <c r="H21259" s="268" t="s">
        <v>5696</v>
      </c>
      <c r="I21259" s="268" t="s">
        <v>2181</v>
      </c>
      <c r="J21259" s="273">
        <v>-243.5</v>
      </c>
      <c r="K21259" s="83" t="str">
        <f>IFERROR(IFERROR(VLOOKUP(I21259,'DE-PARA'!B:D,3,0),VLOOKUP(I21259,'DE-PARA'!C:D,2,0)),"NÃO ENCONTRADO")</f>
        <v>Materiais</v>
      </c>
      <c r="L21259" s="50" t="str">
        <f>VLOOKUP(K21259,'Base -Receita-Despesa'!$B:$AS,1,FALSE)</f>
        <v>Materiais</v>
      </c>
    </row>
    <row r="21260" spans="1:12" x14ac:dyDescent="0.3">
      <c r="A21260" s="82" t="str">
        <f t="shared" si="664"/>
        <v>2021</v>
      </c>
      <c r="B21260" s="263" t="s">
        <v>2228</v>
      </c>
      <c r="C21260" s="268" t="s">
        <v>138</v>
      </c>
      <c r="D21260" s="74" t="str">
        <f t="shared" si="665"/>
        <v>jan/2021</v>
      </c>
      <c r="E21260" s="334">
        <v>44221</v>
      </c>
      <c r="F21260" s="285">
        <v>921503</v>
      </c>
      <c r="G21260" s="285" t="s">
        <v>2229</v>
      </c>
      <c r="H21260" s="268" t="s">
        <v>5696</v>
      </c>
      <c r="I21260" s="268" t="s">
        <v>2182</v>
      </c>
      <c r="J21260" s="278">
        <v>-6398.43</v>
      </c>
      <c r="K21260" s="83" t="str">
        <f>IFERROR(IFERROR(VLOOKUP(I21260,'DE-PARA'!B:D,3,0),VLOOKUP(I21260,'DE-PARA'!C:D,2,0)),"NÃO ENCONTRADO")</f>
        <v>Materiais</v>
      </c>
      <c r="L21260" s="50" t="str">
        <f>VLOOKUP(K21260,'Base -Receita-Despesa'!$B:$AS,1,FALSE)</f>
        <v>Materiais</v>
      </c>
    </row>
    <row r="21261" spans="1:12" x14ac:dyDescent="0.3">
      <c r="A21261" s="82" t="str">
        <f t="shared" si="664"/>
        <v>2021</v>
      </c>
      <c r="B21261" s="263" t="s">
        <v>2228</v>
      </c>
      <c r="C21261" s="268" t="s">
        <v>138</v>
      </c>
      <c r="D21261" s="74" t="str">
        <f t="shared" si="665"/>
        <v>jan/2021</v>
      </c>
      <c r="E21261" s="334">
        <v>44221</v>
      </c>
      <c r="F21261" s="285">
        <v>5959</v>
      </c>
      <c r="G21261" s="285" t="s">
        <v>2229</v>
      </c>
      <c r="H21261" s="268" t="s">
        <v>4441</v>
      </c>
      <c r="I21261" s="268" t="s">
        <v>2182</v>
      </c>
      <c r="J21261" s="273">
        <v>-925</v>
      </c>
      <c r="K21261" s="83" t="str">
        <f>IFERROR(IFERROR(VLOOKUP(I21261,'DE-PARA'!B:D,3,0),VLOOKUP(I21261,'DE-PARA'!C:D,2,0)),"NÃO ENCONTRADO")</f>
        <v>Materiais</v>
      </c>
      <c r="L21261" s="50" t="str">
        <f>VLOOKUP(K21261,'Base -Receita-Despesa'!$B:$AS,1,FALSE)</f>
        <v>Materiais</v>
      </c>
    </row>
    <row r="21262" spans="1:12" x14ac:dyDescent="0.3">
      <c r="A21262" s="82" t="str">
        <f t="shared" si="664"/>
        <v>2021</v>
      </c>
      <c r="B21262" s="263" t="s">
        <v>2228</v>
      </c>
      <c r="C21262" s="268" t="s">
        <v>138</v>
      </c>
      <c r="D21262" s="74" t="str">
        <f t="shared" si="665"/>
        <v>jan/2021</v>
      </c>
      <c r="E21262" s="334">
        <v>44221</v>
      </c>
      <c r="F21262" s="285">
        <v>1830</v>
      </c>
      <c r="G21262" s="285" t="s">
        <v>2229</v>
      </c>
      <c r="H21262" s="268" t="s">
        <v>6237</v>
      </c>
      <c r="I21262" s="268" t="s">
        <v>2193</v>
      </c>
      <c r="J21262" s="273">
        <v>-391.8</v>
      </c>
      <c r="K21262" s="83" t="str">
        <f>IFERROR(IFERROR(VLOOKUP(I21262,'DE-PARA'!B:D,3,0),VLOOKUP(I21262,'DE-PARA'!C:D,2,0)),"NÃO ENCONTRADO")</f>
        <v>Materiais</v>
      </c>
      <c r="L21262" s="50" t="str">
        <f>VLOOKUP(K21262,'Base -Receita-Despesa'!$B:$AS,1,FALSE)</f>
        <v>Materiais</v>
      </c>
    </row>
    <row r="21263" spans="1:12" x14ac:dyDescent="0.3">
      <c r="A21263" s="82" t="str">
        <f t="shared" si="664"/>
        <v>2021</v>
      </c>
      <c r="B21263" s="263" t="s">
        <v>2228</v>
      </c>
      <c r="C21263" s="268" t="s">
        <v>138</v>
      </c>
      <c r="D21263" s="74" t="str">
        <f t="shared" si="665"/>
        <v>jan/2021</v>
      </c>
      <c r="E21263" s="334">
        <v>44221</v>
      </c>
      <c r="F21263" s="285" t="s">
        <v>1261</v>
      </c>
      <c r="G21263" s="285" t="s">
        <v>2229</v>
      </c>
      <c r="H21263" s="268" t="s">
        <v>879</v>
      </c>
      <c r="I21263" s="268" t="s">
        <v>135</v>
      </c>
      <c r="J21263" s="273">
        <v>-10.45</v>
      </c>
      <c r="K21263" s="83" t="str">
        <f>IFERROR(IFERROR(VLOOKUP(I21263,'DE-PARA'!B:D,3,0),VLOOKUP(I21263,'DE-PARA'!C:D,2,0)),"NÃO ENCONTRADO")</f>
        <v>Outras Saídas</v>
      </c>
      <c r="L21263" s="50" t="str">
        <f>VLOOKUP(K21263,'Base -Receita-Despesa'!$B:$AS,1,FALSE)</f>
        <v>Outras Saídas</v>
      </c>
    </row>
    <row r="21264" spans="1:12" x14ac:dyDescent="0.3">
      <c r="A21264" s="82" t="str">
        <f t="shared" si="664"/>
        <v>2021</v>
      </c>
      <c r="B21264" s="263" t="s">
        <v>2228</v>
      </c>
      <c r="C21264" s="268" t="s">
        <v>138</v>
      </c>
      <c r="D21264" s="74" t="str">
        <f t="shared" si="665"/>
        <v>jan/2021</v>
      </c>
      <c r="E21264" s="334">
        <v>44221</v>
      </c>
      <c r="F21264" s="285" t="s">
        <v>1261</v>
      </c>
      <c r="G21264" s="285" t="s">
        <v>2229</v>
      </c>
      <c r="H21264" s="268" t="s">
        <v>879</v>
      </c>
      <c r="I21264" s="268" t="s">
        <v>135</v>
      </c>
      <c r="J21264" s="273">
        <v>-10.45</v>
      </c>
      <c r="K21264" s="83" t="str">
        <f>IFERROR(IFERROR(VLOOKUP(I21264,'DE-PARA'!B:D,3,0),VLOOKUP(I21264,'DE-PARA'!C:D,2,0)),"NÃO ENCONTRADO")</f>
        <v>Outras Saídas</v>
      </c>
      <c r="L21264" s="50" t="str">
        <f>VLOOKUP(K21264,'Base -Receita-Despesa'!$B:$AS,1,FALSE)</f>
        <v>Outras Saídas</v>
      </c>
    </row>
    <row r="21265" spans="1:12" x14ac:dyDescent="0.3">
      <c r="A21265" s="82" t="str">
        <f t="shared" si="664"/>
        <v>2021</v>
      </c>
      <c r="B21265" s="263" t="s">
        <v>2228</v>
      </c>
      <c r="C21265" s="268" t="s">
        <v>138</v>
      </c>
      <c r="D21265" s="74" t="str">
        <f t="shared" si="665"/>
        <v>jan/2021</v>
      </c>
      <c r="E21265" s="334">
        <v>44221</v>
      </c>
      <c r="F21265" s="285" t="s">
        <v>1261</v>
      </c>
      <c r="G21265" s="285" t="s">
        <v>2229</v>
      </c>
      <c r="H21265" s="268" t="s">
        <v>879</v>
      </c>
      <c r="I21265" s="268" t="s">
        <v>135</v>
      </c>
      <c r="J21265" s="273">
        <v>-10.45</v>
      </c>
      <c r="K21265" s="83" t="str">
        <f>IFERROR(IFERROR(VLOOKUP(I21265,'DE-PARA'!B:D,3,0),VLOOKUP(I21265,'DE-PARA'!C:D,2,0)),"NÃO ENCONTRADO")</f>
        <v>Outras Saídas</v>
      </c>
      <c r="L21265" s="50" t="str">
        <f>VLOOKUP(K21265,'Base -Receita-Despesa'!$B:$AS,1,FALSE)</f>
        <v>Outras Saídas</v>
      </c>
    </row>
    <row r="21266" spans="1:12" x14ac:dyDescent="0.3">
      <c r="A21266" s="82" t="str">
        <f t="shared" si="664"/>
        <v>2021</v>
      </c>
      <c r="B21266" s="263" t="s">
        <v>2228</v>
      </c>
      <c r="C21266" s="268" t="s">
        <v>138</v>
      </c>
      <c r="D21266" s="74" t="str">
        <f t="shared" si="665"/>
        <v>jan/2021</v>
      </c>
      <c r="E21266" s="334">
        <v>44221</v>
      </c>
      <c r="F21266" s="285" t="s">
        <v>1261</v>
      </c>
      <c r="G21266" s="285" t="s">
        <v>2229</v>
      </c>
      <c r="H21266" s="268" t="s">
        <v>879</v>
      </c>
      <c r="I21266" s="268" t="s">
        <v>135</v>
      </c>
      <c r="J21266" s="273">
        <v>-10.45</v>
      </c>
      <c r="K21266" s="83" t="str">
        <f>IFERROR(IFERROR(VLOOKUP(I21266,'DE-PARA'!B:D,3,0),VLOOKUP(I21266,'DE-PARA'!C:D,2,0)),"NÃO ENCONTRADO")</f>
        <v>Outras Saídas</v>
      </c>
      <c r="L21266" s="50" t="str">
        <f>VLOOKUP(K21266,'Base -Receita-Despesa'!$B:$AS,1,FALSE)</f>
        <v>Outras Saídas</v>
      </c>
    </row>
    <row r="21267" spans="1:12" x14ac:dyDescent="0.3">
      <c r="A21267" s="82" t="str">
        <f t="shared" si="664"/>
        <v>2021</v>
      </c>
      <c r="B21267" s="263" t="s">
        <v>2228</v>
      </c>
      <c r="C21267" s="268" t="s">
        <v>138</v>
      </c>
      <c r="D21267" s="74" t="str">
        <f t="shared" si="665"/>
        <v>jan/2021</v>
      </c>
      <c r="E21267" s="334">
        <v>44221</v>
      </c>
      <c r="F21267" s="285" t="s">
        <v>1261</v>
      </c>
      <c r="G21267" s="285" t="s">
        <v>2229</v>
      </c>
      <c r="H21267" s="268" t="s">
        <v>879</v>
      </c>
      <c r="I21267" s="268" t="s">
        <v>135</v>
      </c>
      <c r="J21267" s="273">
        <v>-10.45</v>
      </c>
      <c r="K21267" s="83" t="str">
        <f>IFERROR(IFERROR(VLOOKUP(I21267,'DE-PARA'!B:D,3,0),VLOOKUP(I21267,'DE-PARA'!C:D,2,0)),"NÃO ENCONTRADO")</f>
        <v>Outras Saídas</v>
      </c>
      <c r="L21267" s="50" t="str">
        <f>VLOOKUP(K21267,'Base -Receita-Despesa'!$B:$AS,1,FALSE)</f>
        <v>Outras Saídas</v>
      </c>
    </row>
    <row r="21268" spans="1:12" x14ac:dyDescent="0.3">
      <c r="A21268" s="82" t="str">
        <f t="shared" si="664"/>
        <v>2021</v>
      </c>
      <c r="B21268" s="263" t="s">
        <v>2228</v>
      </c>
      <c r="C21268" s="268" t="s">
        <v>138</v>
      </c>
      <c r="D21268" s="74" t="str">
        <f t="shared" si="665"/>
        <v>jan/2021</v>
      </c>
      <c r="E21268" s="334">
        <v>44221</v>
      </c>
      <c r="F21268" s="285" t="s">
        <v>1261</v>
      </c>
      <c r="G21268" s="285" t="s">
        <v>2229</v>
      </c>
      <c r="H21268" s="268" t="s">
        <v>879</v>
      </c>
      <c r="I21268" s="268" t="s">
        <v>135</v>
      </c>
      <c r="J21268" s="273">
        <v>-10.45</v>
      </c>
      <c r="K21268" s="83" t="str">
        <f>IFERROR(IFERROR(VLOOKUP(I21268,'DE-PARA'!B:D,3,0),VLOOKUP(I21268,'DE-PARA'!C:D,2,0)),"NÃO ENCONTRADO")</f>
        <v>Outras Saídas</v>
      </c>
      <c r="L21268" s="50" t="str">
        <f>VLOOKUP(K21268,'Base -Receita-Despesa'!$B:$AS,1,FALSE)</f>
        <v>Outras Saídas</v>
      </c>
    </row>
    <row r="21269" spans="1:12" x14ac:dyDescent="0.3">
      <c r="A21269" s="82" t="str">
        <f t="shared" si="664"/>
        <v>2021</v>
      </c>
      <c r="B21269" s="263" t="s">
        <v>2228</v>
      </c>
      <c r="C21269" s="268" t="s">
        <v>138</v>
      </c>
      <c r="D21269" s="74" t="str">
        <f t="shared" si="665"/>
        <v>jan/2021</v>
      </c>
      <c r="E21269" s="334">
        <v>44221</v>
      </c>
      <c r="F21269" s="285" t="s">
        <v>1261</v>
      </c>
      <c r="G21269" s="285" t="s">
        <v>2229</v>
      </c>
      <c r="H21269" s="268" t="s">
        <v>879</v>
      </c>
      <c r="I21269" s="268" t="s">
        <v>135</v>
      </c>
      <c r="J21269" s="273">
        <v>-10.45</v>
      </c>
      <c r="K21269" s="83" t="str">
        <f>IFERROR(IFERROR(VLOOKUP(I21269,'DE-PARA'!B:D,3,0),VLOOKUP(I21269,'DE-PARA'!C:D,2,0)),"NÃO ENCONTRADO")</f>
        <v>Outras Saídas</v>
      </c>
      <c r="L21269" s="50" t="str">
        <f>VLOOKUP(K21269,'Base -Receita-Despesa'!$B:$AS,1,FALSE)</f>
        <v>Outras Saídas</v>
      </c>
    </row>
    <row r="21270" spans="1:12" x14ac:dyDescent="0.3">
      <c r="A21270" s="82" t="str">
        <f t="shared" si="664"/>
        <v>2021</v>
      </c>
      <c r="B21270" s="263" t="s">
        <v>2228</v>
      </c>
      <c r="C21270" s="268" t="s">
        <v>138</v>
      </c>
      <c r="D21270" s="74" t="str">
        <f t="shared" si="665"/>
        <v>jan/2021</v>
      </c>
      <c r="E21270" s="334">
        <v>44221</v>
      </c>
      <c r="F21270" s="285" t="s">
        <v>1261</v>
      </c>
      <c r="G21270" s="285" t="s">
        <v>2229</v>
      </c>
      <c r="H21270" s="268" t="s">
        <v>879</v>
      </c>
      <c r="I21270" s="268" t="s">
        <v>135</v>
      </c>
      <c r="J21270" s="273">
        <v>-10.45</v>
      </c>
      <c r="K21270" s="83" t="str">
        <f>IFERROR(IFERROR(VLOOKUP(I21270,'DE-PARA'!B:D,3,0),VLOOKUP(I21270,'DE-PARA'!C:D,2,0)),"NÃO ENCONTRADO")</f>
        <v>Outras Saídas</v>
      </c>
      <c r="L21270" s="50" t="str">
        <f>VLOOKUP(K21270,'Base -Receita-Despesa'!$B:$AS,1,FALSE)</f>
        <v>Outras Saídas</v>
      </c>
    </row>
    <row r="21271" spans="1:12" x14ac:dyDescent="0.3">
      <c r="A21271" s="82" t="str">
        <f t="shared" si="664"/>
        <v>2021</v>
      </c>
      <c r="B21271" s="263" t="s">
        <v>2228</v>
      </c>
      <c r="C21271" s="268" t="s">
        <v>138</v>
      </c>
      <c r="D21271" s="74" t="str">
        <f t="shared" si="665"/>
        <v>jan/2021</v>
      </c>
      <c r="E21271" s="334">
        <v>44221</v>
      </c>
      <c r="F21271" s="285" t="s">
        <v>1261</v>
      </c>
      <c r="G21271" s="285" t="s">
        <v>2229</v>
      </c>
      <c r="H21271" s="268" t="s">
        <v>879</v>
      </c>
      <c r="I21271" s="268" t="s">
        <v>135</v>
      </c>
      <c r="J21271" s="273">
        <v>-10.45</v>
      </c>
      <c r="K21271" s="83" t="str">
        <f>IFERROR(IFERROR(VLOOKUP(I21271,'DE-PARA'!B:D,3,0),VLOOKUP(I21271,'DE-PARA'!C:D,2,0)),"NÃO ENCONTRADO")</f>
        <v>Outras Saídas</v>
      </c>
      <c r="L21271" s="50" t="str">
        <f>VLOOKUP(K21271,'Base -Receita-Despesa'!$B:$AS,1,FALSE)</f>
        <v>Outras Saídas</v>
      </c>
    </row>
    <row r="21272" spans="1:12" x14ac:dyDescent="0.3">
      <c r="A21272" s="82" t="str">
        <f t="shared" si="664"/>
        <v>2021</v>
      </c>
      <c r="B21272" s="263" t="s">
        <v>2228</v>
      </c>
      <c r="C21272" s="268" t="s">
        <v>138</v>
      </c>
      <c r="D21272" s="74" t="str">
        <f t="shared" si="665"/>
        <v>jan/2021</v>
      </c>
      <c r="E21272" s="334">
        <v>44221</v>
      </c>
      <c r="F21272" s="285" t="s">
        <v>1070</v>
      </c>
      <c r="G21272" s="285" t="s">
        <v>2229</v>
      </c>
      <c r="H21272" s="268" t="s">
        <v>1071</v>
      </c>
      <c r="I21272" s="268" t="s">
        <v>2237</v>
      </c>
      <c r="J21272" s="278">
        <v>22405.78</v>
      </c>
      <c r="K21272" s="83" t="str">
        <f>IFERROR(IFERROR(VLOOKUP(I21272,'DE-PARA'!B:D,3,0),VLOOKUP(I21272,'DE-PARA'!C:D,2,0)),"NÃO ENCONTRADO")</f>
        <v>Entrada Conta Aplicação (+)</v>
      </c>
      <c r="L21272" s="50" t="str">
        <f>VLOOKUP(K21272,'Base -Receita-Despesa'!$B:$AS,1,FALSE)</f>
        <v>ENTRADA CONTA APLICAÇÃO (+)</v>
      </c>
    </row>
    <row r="21273" spans="1:12" x14ac:dyDescent="0.3">
      <c r="A21273" s="82" t="str">
        <f t="shared" si="664"/>
        <v>2021</v>
      </c>
      <c r="B21273" s="263" t="s">
        <v>2228</v>
      </c>
      <c r="C21273" s="268" t="s">
        <v>138</v>
      </c>
      <c r="D21273" s="74" t="str">
        <f t="shared" si="665"/>
        <v>jan/2021</v>
      </c>
      <c r="E21273" s="334">
        <v>44222</v>
      </c>
      <c r="F21273" s="285">
        <v>33855481</v>
      </c>
      <c r="G21273" s="285" t="s">
        <v>2229</v>
      </c>
      <c r="H21273" s="268" t="s">
        <v>6238</v>
      </c>
      <c r="I21273" s="268" t="s">
        <v>145</v>
      </c>
      <c r="J21273" s="273">
        <v>-40</v>
      </c>
      <c r="K21273" s="83" t="str">
        <f>IFERROR(IFERROR(VLOOKUP(I21273,'DE-PARA'!B:D,3,0),VLOOKUP(I21273,'DE-PARA'!C:D,2,0)),"NÃO ENCONTRADO")</f>
        <v>Serviços</v>
      </c>
      <c r="L21273" s="50" t="str">
        <f>VLOOKUP(K21273,'Base -Receita-Despesa'!$B:$AS,1,FALSE)</f>
        <v>Serviços</v>
      </c>
    </row>
    <row r="21274" spans="1:12" x14ac:dyDescent="0.3">
      <c r="A21274" s="82" t="str">
        <f t="shared" si="664"/>
        <v>2021</v>
      </c>
      <c r="B21274" s="263" t="s">
        <v>2228</v>
      </c>
      <c r="C21274" s="268" t="s">
        <v>138</v>
      </c>
      <c r="D21274" s="74" t="str">
        <f t="shared" si="665"/>
        <v>jan/2021</v>
      </c>
      <c r="E21274" s="334">
        <v>44222</v>
      </c>
      <c r="F21274" s="285">
        <v>602643</v>
      </c>
      <c r="G21274" s="285" t="s">
        <v>2229</v>
      </c>
      <c r="H21274" s="268" t="s">
        <v>6239</v>
      </c>
      <c r="I21274" s="268" t="s">
        <v>2182</v>
      </c>
      <c r="J21274" s="278">
        <v>-10315.58</v>
      </c>
      <c r="K21274" s="83" t="str">
        <f>IFERROR(IFERROR(VLOOKUP(I21274,'DE-PARA'!B:D,3,0),VLOOKUP(I21274,'DE-PARA'!C:D,2,0)),"NÃO ENCONTRADO")</f>
        <v>Materiais</v>
      </c>
      <c r="L21274" s="50" t="str">
        <f>VLOOKUP(K21274,'Base -Receita-Despesa'!$B:$AS,1,FALSE)</f>
        <v>Materiais</v>
      </c>
    </row>
    <row r="21275" spans="1:12" x14ac:dyDescent="0.3">
      <c r="A21275" s="82" t="str">
        <f t="shared" si="664"/>
        <v>2021</v>
      </c>
      <c r="B21275" s="263" t="s">
        <v>2228</v>
      </c>
      <c r="C21275" s="268" t="s">
        <v>138</v>
      </c>
      <c r="D21275" s="74" t="str">
        <f t="shared" si="665"/>
        <v>jan/2021</v>
      </c>
      <c r="E21275" s="334">
        <v>44222</v>
      </c>
      <c r="F21275" s="285" t="s">
        <v>1261</v>
      </c>
      <c r="G21275" s="285" t="s">
        <v>2229</v>
      </c>
      <c r="H21275" s="268" t="s">
        <v>879</v>
      </c>
      <c r="I21275" s="268" t="s">
        <v>135</v>
      </c>
      <c r="J21275" s="273">
        <v>-10.45</v>
      </c>
      <c r="K21275" s="83" t="str">
        <f>IFERROR(IFERROR(VLOOKUP(I21275,'DE-PARA'!B:D,3,0),VLOOKUP(I21275,'DE-PARA'!C:D,2,0)),"NÃO ENCONTRADO")</f>
        <v>Outras Saídas</v>
      </c>
      <c r="L21275" s="50" t="str">
        <f>VLOOKUP(K21275,'Base -Receita-Despesa'!$B:$AS,1,FALSE)</f>
        <v>Outras Saídas</v>
      </c>
    </row>
    <row r="21276" spans="1:12" x14ac:dyDescent="0.3">
      <c r="A21276" s="82" t="str">
        <f t="shared" si="664"/>
        <v>2021</v>
      </c>
      <c r="B21276" s="263" t="s">
        <v>2228</v>
      </c>
      <c r="C21276" s="268" t="s">
        <v>138</v>
      </c>
      <c r="D21276" s="74" t="str">
        <f t="shared" si="665"/>
        <v>jan/2021</v>
      </c>
      <c r="E21276" s="334">
        <v>44222</v>
      </c>
      <c r="F21276" s="285" t="s">
        <v>1070</v>
      </c>
      <c r="G21276" s="285" t="s">
        <v>2229</v>
      </c>
      <c r="H21276" s="268" t="s">
        <v>1071</v>
      </c>
      <c r="I21276" s="268" t="s">
        <v>2237</v>
      </c>
      <c r="J21276" s="278">
        <v>10366.030000000001</v>
      </c>
      <c r="K21276" s="83" t="str">
        <f>IFERROR(IFERROR(VLOOKUP(I21276,'DE-PARA'!B:D,3,0),VLOOKUP(I21276,'DE-PARA'!C:D,2,0)),"NÃO ENCONTRADO")</f>
        <v>Entrada Conta Aplicação (+)</v>
      </c>
      <c r="L21276" s="50" t="str">
        <f>VLOOKUP(K21276,'Base -Receita-Despesa'!$B:$AS,1,FALSE)</f>
        <v>ENTRADA CONTA APLICAÇÃO (+)</v>
      </c>
    </row>
    <row r="21277" spans="1:12" x14ac:dyDescent="0.3">
      <c r="A21277" s="82" t="str">
        <f t="shared" si="664"/>
        <v>2021</v>
      </c>
      <c r="B21277" s="263" t="s">
        <v>2228</v>
      </c>
      <c r="C21277" s="268" t="s">
        <v>138</v>
      </c>
      <c r="D21277" s="74" t="str">
        <f t="shared" si="665"/>
        <v>jan/2021</v>
      </c>
      <c r="E21277" s="334">
        <v>44224</v>
      </c>
      <c r="F21277" s="285" t="s">
        <v>1267</v>
      </c>
      <c r="G21277" s="285" t="s">
        <v>2229</v>
      </c>
      <c r="H21277" s="268" t="s">
        <v>6240</v>
      </c>
      <c r="I21277" s="268" t="s">
        <v>160</v>
      </c>
      <c r="J21277" s="278">
        <v>2212.9499999999998</v>
      </c>
      <c r="K21277" s="83" t="str">
        <f>IFERROR(IFERROR(VLOOKUP(I21277,'DE-PARA'!B:D,3,0),VLOOKUP(I21277,'DE-PARA'!C:D,2,0)),"NÃO ENCONTRADO")</f>
        <v>Outras Saídas</v>
      </c>
      <c r="L21277" s="50" t="str">
        <f>VLOOKUP(K21277,'Base -Receita-Despesa'!$B:$AS,1,FALSE)</f>
        <v>Outras Saídas</v>
      </c>
    </row>
    <row r="21278" spans="1:12" x14ac:dyDescent="0.3">
      <c r="A21278" s="82" t="str">
        <f t="shared" si="664"/>
        <v>2021</v>
      </c>
      <c r="B21278" s="263" t="s">
        <v>2228</v>
      </c>
      <c r="C21278" s="268" t="s">
        <v>138</v>
      </c>
      <c r="D21278" s="74" t="str">
        <f t="shared" si="665"/>
        <v>jan/2021</v>
      </c>
      <c r="E21278" s="334">
        <v>44224</v>
      </c>
      <c r="F21278" s="285" t="s">
        <v>4619</v>
      </c>
      <c r="G21278" s="285" t="s">
        <v>2229</v>
      </c>
      <c r="H21278" s="268" t="s">
        <v>5875</v>
      </c>
      <c r="I21278" s="268" t="s">
        <v>2170</v>
      </c>
      <c r="J21278" s="278">
        <v>-13588.46</v>
      </c>
      <c r="K21278" s="83" t="str">
        <f>IFERROR(IFERROR(VLOOKUP(I21278,'DE-PARA'!B:D,3,0),VLOOKUP(I21278,'DE-PARA'!C:D,2,0)),"NÃO ENCONTRADO")</f>
        <v>Reembolso de Rateios(-)</v>
      </c>
      <c r="L21278" s="50" t="str">
        <f>VLOOKUP(K21278,'Base -Receita-Despesa'!$B:$AS,1,FALSE)</f>
        <v>Reembolso de Rateios(-)</v>
      </c>
    </row>
    <row r="21279" spans="1:12" x14ac:dyDescent="0.3">
      <c r="A21279" s="82" t="str">
        <f t="shared" si="664"/>
        <v>2021</v>
      </c>
      <c r="B21279" s="263" t="s">
        <v>2228</v>
      </c>
      <c r="C21279" s="268" t="s">
        <v>138</v>
      </c>
      <c r="D21279" s="74" t="str">
        <f t="shared" si="665"/>
        <v>jan/2021</v>
      </c>
      <c r="E21279" s="334">
        <v>44224</v>
      </c>
      <c r="F21279" s="285" t="s">
        <v>4619</v>
      </c>
      <c r="G21279" s="285" t="s">
        <v>2229</v>
      </c>
      <c r="H21279" s="268" t="s">
        <v>5875</v>
      </c>
      <c r="I21279" s="268" t="s">
        <v>2170</v>
      </c>
      <c r="J21279" s="278">
        <v>-24335.71</v>
      </c>
      <c r="K21279" s="83" t="str">
        <f>IFERROR(IFERROR(VLOOKUP(I21279,'DE-PARA'!B:D,3,0),VLOOKUP(I21279,'DE-PARA'!C:D,2,0)),"NÃO ENCONTRADO")</f>
        <v>Reembolso de Rateios(-)</v>
      </c>
      <c r="L21279" s="50" t="str">
        <f>VLOOKUP(K21279,'Base -Receita-Despesa'!$B:$AS,1,FALSE)</f>
        <v>Reembolso de Rateios(-)</v>
      </c>
    </row>
    <row r="21280" spans="1:12" x14ac:dyDescent="0.3">
      <c r="A21280" s="82" t="str">
        <f t="shared" si="664"/>
        <v>2021</v>
      </c>
      <c r="B21280" s="263" t="s">
        <v>2228</v>
      </c>
      <c r="C21280" s="268" t="s">
        <v>138</v>
      </c>
      <c r="D21280" s="74" t="str">
        <f t="shared" si="665"/>
        <v>jan/2021</v>
      </c>
      <c r="E21280" s="334">
        <v>44224</v>
      </c>
      <c r="F21280" s="285" t="s">
        <v>1070</v>
      </c>
      <c r="G21280" s="285" t="s">
        <v>2229</v>
      </c>
      <c r="H21280" s="268" t="s">
        <v>1071</v>
      </c>
      <c r="I21280" s="268" t="s">
        <v>2237</v>
      </c>
      <c r="J21280" s="278">
        <v>35711.22</v>
      </c>
      <c r="K21280" s="83" t="str">
        <f>IFERROR(IFERROR(VLOOKUP(I21280,'DE-PARA'!B:D,3,0),VLOOKUP(I21280,'DE-PARA'!C:D,2,0)),"NÃO ENCONTRADO")</f>
        <v>Entrada Conta Aplicação (+)</v>
      </c>
      <c r="L21280" s="50" t="str">
        <f>VLOOKUP(K21280,'Base -Receita-Despesa'!$B:$AS,1,FALSE)</f>
        <v>ENTRADA CONTA APLICAÇÃO (+)</v>
      </c>
    </row>
    <row r="21281" spans="1:12" x14ac:dyDescent="0.3">
      <c r="A21281" s="82" t="str">
        <f t="shared" si="664"/>
        <v>2021</v>
      </c>
      <c r="B21281" s="263" t="s">
        <v>2228</v>
      </c>
      <c r="C21281" s="268" t="s">
        <v>138</v>
      </c>
      <c r="D21281" s="74" t="str">
        <f t="shared" si="665"/>
        <v>jan/2021</v>
      </c>
      <c r="E21281" s="334">
        <v>44225</v>
      </c>
      <c r="F21281" s="285" t="s">
        <v>250</v>
      </c>
      <c r="G21281" s="285" t="s">
        <v>2229</v>
      </c>
      <c r="H21281" s="268" t="s">
        <v>6241</v>
      </c>
      <c r="I21281" s="268" t="s">
        <v>2171</v>
      </c>
      <c r="J21281" s="278">
        <v>1071.6600000000001</v>
      </c>
      <c r="K21281" s="83" t="str">
        <f>IFERROR(IFERROR(VLOOKUP(I21281,'DE-PARA'!B:D,3,0),VLOOKUP(I21281,'DE-PARA'!C:D,2,0)),"NÃO ENCONTRADO")</f>
        <v>Rendimentos sobre Aplicações Financeiras</v>
      </c>
      <c r="L21281" s="50" t="str">
        <f>VLOOKUP(K21281,'Base -Receita-Despesa'!$B:$AS,1,FALSE)</f>
        <v>Rendimentos sobre Aplicações Financeiras</v>
      </c>
    </row>
    <row r="21282" spans="1:12" x14ac:dyDescent="0.3">
      <c r="A21282" s="82" t="str">
        <f t="shared" si="664"/>
        <v>2021</v>
      </c>
      <c r="B21282" s="263" t="s">
        <v>2240</v>
      </c>
      <c r="C21282" s="268" t="s">
        <v>138</v>
      </c>
      <c r="D21282" s="74" t="str">
        <f t="shared" si="665"/>
        <v>jan/2021</v>
      </c>
      <c r="E21282" s="334">
        <v>44225</v>
      </c>
      <c r="F21282" s="285" t="s">
        <v>250</v>
      </c>
      <c r="G21282" s="285" t="s">
        <v>2229</v>
      </c>
      <c r="H21282" s="268" t="s">
        <v>6241</v>
      </c>
      <c r="I21282" s="268" t="s">
        <v>2171</v>
      </c>
      <c r="J21282" s="278">
        <v>4953.5600000000004</v>
      </c>
      <c r="K21282" s="83" t="str">
        <f>IFERROR(IFERROR(VLOOKUP(I21282,'DE-PARA'!B:D,3,0),VLOOKUP(I21282,'DE-PARA'!C:D,2,0)),"NÃO ENCONTRADO")</f>
        <v>Rendimentos sobre Aplicações Financeiras</v>
      </c>
      <c r="L21282" s="50" t="str">
        <f>VLOOKUP(K21282,'Base -Receita-Despesa'!$B:$AS,1,FALSE)</f>
        <v>Rendimentos sobre Aplicações Financeiras</v>
      </c>
    </row>
    <row r="21283" spans="1:12" x14ac:dyDescent="0.3">
      <c r="A21283" s="82" t="str">
        <f t="shared" si="664"/>
        <v>2021</v>
      </c>
      <c r="B21283" s="285" t="s">
        <v>2240</v>
      </c>
      <c r="C21283" s="268" t="s">
        <v>138</v>
      </c>
      <c r="D21283" s="74" t="str">
        <f t="shared" si="665"/>
        <v>fev/2021</v>
      </c>
      <c r="E21283" s="334">
        <v>44237</v>
      </c>
      <c r="F21283" s="285" t="s">
        <v>5127</v>
      </c>
      <c r="G21283" s="285" t="s">
        <v>2229</v>
      </c>
      <c r="H21283" s="268" t="s">
        <v>2251</v>
      </c>
      <c r="I21283" s="268" t="s">
        <v>126</v>
      </c>
      <c r="J21283" s="278">
        <v>-990000</v>
      </c>
      <c r="K21283" s="83" t="str">
        <f>IFERROR(IFERROR(VLOOKUP(I21283,'DE-PARA'!B:D,3,0),VLOOKUP(I21283,'DE-PARA'!C:D,2,0)),"NÃO ENCONTRADO")</f>
        <v>TEV – Transferências Entre Contas (Entradas)</v>
      </c>
      <c r="L21283" s="50" t="str">
        <f>VLOOKUP(K21283,'Base -Receita-Despesa'!$B:$AS,1,FALSE)</f>
        <v>TEV – Transferências Entre Contas (Entradas)</v>
      </c>
    </row>
    <row r="21284" spans="1:12" x14ac:dyDescent="0.3">
      <c r="A21284" s="82" t="str">
        <f t="shared" si="664"/>
        <v>2021</v>
      </c>
      <c r="B21284" s="285" t="s">
        <v>2240</v>
      </c>
      <c r="C21284" s="268" t="s">
        <v>138</v>
      </c>
      <c r="D21284" s="74" t="str">
        <f t="shared" si="665"/>
        <v>fev/2021</v>
      </c>
      <c r="E21284" s="334">
        <v>44237</v>
      </c>
      <c r="F21284" s="285" t="s">
        <v>1261</v>
      </c>
      <c r="G21284" s="285" t="s">
        <v>2229</v>
      </c>
      <c r="H21284" s="268" t="s">
        <v>4532</v>
      </c>
      <c r="I21284" s="268" t="s">
        <v>135</v>
      </c>
      <c r="J21284" s="273">
        <v>-6.9</v>
      </c>
      <c r="K21284" s="83" t="str">
        <f>IFERROR(IFERROR(VLOOKUP(I21284,'DE-PARA'!B:D,3,0),VLOOKUP(I21284,'DE-PARA'!C:D,2,0)),"NÃO ENCONTRADO")</f>
        <v>Outras Saídas</v>
      </c>
      <c r="L21284" s="50" t="str">
        <f>VLOOKUP(K21284,'Base -Receita-Despesa'!$B:$AS,1,FALSE)</f>
        <v>Outras Saídas</v>
      </c>
    </row>
    <row r="21285" spans="1:12" x14ac:dyDescent="0.3">
      <c r="A21285" s="82" t="str">
        <f t="shared" si="664"/>
        <v>2021</v>
      </c>
      <c r="B21285" s="285" t="s">
        <v>2240</v>
      </c>
      <c r="C21285" s="268" t="s">
        <v>138</v>
      </c>
      <c r="D21285" s="74" t="str">
        <f t="shared" si="665"/>
        <v>fev/2021</v>
      </c>
      <c r="E21285" s="334">
        <v>44237</v>
      </c>
      <c r="F21285" s="285" t="s">
        <v>1070</v>
      </c>
      <c r="G21285" s="285" t="s">
        <v>2229</v>
      </c>
      <c r="H21285" s="268" t="s">
        <v>1071</v>
      </c>
      <c r="I21285" s="268" t="s">
        <v>2237</v>
      </c>
      <c r="J21285" s="278">
        <v>990006.9</v>
      </c>
      <c r="K21285" s="83" t="str">
        <f>IFERROR(IFERROR(VLOOKUP(I21285,'DE-PARA'!B:D,3,0),VLOOKUP(I21285,'DE-PARA'!C:D,2,0)),"NÃO ENCONTRADO")</f>
        <v>Entrada Conta Aplicação (+)</v>
      </c>
      <c r="L21285" s="50" t="str">
        <f>VLOOKUP(K21285,'Base -Receita-Despesa'!$B:$AS,1,FALSE)</f>
        <v>ENTRADA CONTA APLICAÇÃO (+)</v>
      </c>
    </row>
    <row r="21286" spans="1:12" x14ac:dyDescent="0.3">
      <c r="A21286" s="82" t="str">
        <f t="shared" si="664"/>
        <v>2021</v>
      </c>
      <c r="B21286" s="285" t="s">
        <v>2228</v>
      </c>
      <c r="C21286" s="268" t="s">
        <v>138</v>
      </c>
      <c r="D21286" s="74" t="str">
        <f t="shared" si="665"/>
        <v>fev/2021</v>
      </c>
      <c r="E21286" s="334">
        <v>44237</v>
      </c>
      <c r="F21286" s="285" t="s">
        <v>609</v>
      </c>
      <c r="G21286" s="285" t="s">
        <v>2229</v>
      </c>
      <c r="H21286" s="268" t="s">
        <v>609</v>
      </c>
      <c r="I21286" s="268" t="s">
        <v>1064</v>
      </c>
      <c r="J21286" s="278">
        <v>-990000</v>
      </c>
      <c r="K21286" s="83" t="str">
        <f>IFERROR(IFERROR(VLOOKUP(I21286,'DE-PARA'!B:D,3,0),VLOOKUP(I21286,'DE-PARA'!C:D,2,0)),"NÃO ENCONTRADO")</f>
        <v>Saídas Da C/A Por Regates (-)</v>
      </c>
      <c r="L21286" s="50" t="str">
        <f>VLOOKUP(K21286,'Base -Receita-Despesa'!$B:$AS,1,FALSE)</f>
        <v>SAÍDAS DA C/A POR REGATES (-)</v>
      </c>
    </row>
    <row r="21287" spans="1:12" x14ac:dyDescent="0.3">
      <c r="A21287" s="82" t="str">
        <f t="shared" si="664"/>
        <v>2021</v>
      </c>
      <c r="B21287" s="285" t="s">
        <v>2228</v>
      </c>
      <c r="C21287" s="268" t="s">
        <v>138</v>
      </c>
      <c r="D21287" s="74" t="str">
        <f t="shared" si="665"/>
        <v>fev/2021</v>
      </c>
      <c r="E21287" s="334">
        <v>44237</v>
      </c>
      <c r="F21287" s="285" t="s">
        <v>5127</v>
      </c>
      <c r="G21287" s="285" t="s">
        <v>2229</v>
      </c>
      <c r="H21287" s="268" t="s">
        <v>2251</v>
      </c>
      <c r="I21287" s="268" t="s">
        <v>126</v>
      </c>
      <c r="J21287" s="278">
        <v>990000</v>
      </c>
      <c r="K21287" s="83" t="str">
        <f>IFERROR(IFERROR(VLOOKUP(I21287,'DE-PARA'!B:D,3,0),VLOOKUP(I21287,'DE-PARA'!C:D,2,0)),"NÃO ENCONTRADO")</f>
        <v>TEV – Transferências Entre Contas (Entradas)</v>
      </c>
      <c r="L21287" s="50" t="str">
        <f>VLOOKUP(K21287,'Base -Receita-Despesa'!$B:$AS,1,FALSE)</f>
        <v>TEV – Transferências Entre Contas (Entradas)</v>
      </c>
    </row>
    <row r="21288" spans="1:12" x14ac:dyDescent="0.3">
      <c r="A21288" s="82" t="str">
        <f t="shared" si="664"/>
        <v>2021</v>
      </c>
      <c r="B21288" s="285" t="s">
        <v>2228</v>
      </c>
      <c r="C21288" s="268" t="s">
        <v>138</v>
      </c>
      <c r="D21288" s="74" t="str">
        <f t="shared" si="665"/>
        <v>fev/2021</v>
      </c>
      <c r="E21288" s="334">
        <v>44245</v>
      </c>
      <c r="F21288" s="285">
        <v>1489</v>
      </c>
      <c r="G21288" s="285" t="s">
        <v>2229</v>
      </c>
      <c r="H21288" s="268" t="s">
        <v>5716</v>
      </c>
      <c r="I21288" s="268" t="s">
        <v>157</v>
      </c>
      <c r="J21288" s="278">
        <v>-9588.2999999999993</v>
      </c>
      <c r="K21288" s="83" t="str">
        <f>IFERROR(IFERROR(VLOOKUP(I21288,'DE-PARA'!B:D,3,0),VLOOKUP(I21288,'DE-PARA'!C:D,2,0)),"NÃO ENCONTRADO")</f>
        <v>Materiais</v>
      </c>
      <c r="L21288" s="50" t="str">
        <f>VLOOKUP(K21288,'Base -Receita-Despesa'!$B:$AS,1,FALSE)</f>
        <v>Materiais</v>
      </c>
    </row>
    <row r="21289" spans="1:12" x14ac:dyDescent="0.3">
      <c r="A21289" s="82" t="str">
        <f t="shared" si="664"/>
        <v>2021</v>
      </c>
      <c r="B21289" s="285" t="s">
        <v>2228</v>
      </c>
      <c r="C21289" s="268" t="s">
        <v>138</v>
      </c>
      <c r="D21289" s="74" t="str">
        <f t="shared" si="665"/>
        <v>fev/2021</v>
      </c>
      <c r="E21289" s="334">
        <v>44245</v>
      </c>
      <c r="F21289" s="285">
        <v>1471</v>
      </c>
      <c r="G21289" s="285" t="s">
        <v>2229</v>
      </c>
      <c r="H21289" s="268" t="s">
        <v>5716</v>
      </c>
      <c r="I21289" s="268" t="s">
        <v>157</v>
      </c>
      <c r="J21289" s="278">
        <v>-1728.95</v>
      </c>
      <c r="K21289" s="83" t="str">
        <f>IFERROR(IFERROR(VLOOKUP(I21289,'DE-PARA'!B:D,3,0),VLOOKUP(I21289,'DE-PARA'!C:D,2,0)),"NÃO ENCONTRADO")</f>
        <v>Materiais</v>
      </c>
      <c r="L21289" s="50" t="str">
        <f>VLOOKUP(K21289,'Base -Receita-Despesa'!$B:$AS,1,FALSE)</f>
        <v>Materiais</v>
      </c>
    </row>
    <row r="21290" spans="1:12" x14ac:dyDescent="0.3">
      <c r="A21290" s="82" t="str">
        <f t="shared" ref="A21290:A21329" si="666">IF(K21290="NÃO ENCONTRADO",0,RIGHT(D21290,4))</f>
        <v>2021</v>
      </c>
      <c r="B21290" s="285" t="s">
        <v>2228</v>
      </c>
      <c r="C21290" s="268" t="s">
        <v>138</v>
      </c>
      <c r="D21290" s="74" t="str">
        <f t="shared" si="665"/>
        <v>fev/2021</v>
      </c>
      <c r="E21290" s="334">
        <v>44245</v>
      </c>
      <c r="F21290" s="285">
        <v>1472</v>
      </c>
      <c r="G21290" s="285" t="s">
        <v>2229</v>
      </c>
      <c r="H21290" s="268" t="s">
        <v>5716</v>
      </c>
      <c r="I21290" s="268" t="s">
        <v>157</v>
      </c>
      <c r="J21290" s="273">
        <v>-118.8</v>
      </c>
      <c r="K21290" s="83" t="str">
        <f>IFERROR(IFERROR(VLOOKUP(I21290,'DE-PARA'!B:D,3,0),VLOOKUP(I21290,'DE-PARA'!C:D,2,0)),"NÃO ENCONTRADO")</f>
        <v>Materiais</v>
      </c>
      <c r="L21290" s="50" t="str">
        <f>VLOOKUP(K21290,'Base -Receita-Despesa'!$B:$AS,1,FALSE)</f>
        <v>Materiais</v>
      </c>
    </row>
    <row r="21291" spans="1:12" x14ac:dyDescent="0.3">
      <c r="A21291" s="82" t="str">
        <f t="shared" si="666"/>
        <v>2021</v>
      </c>
      <c r="B21291" s="285" t="s">
        <v>2228</v>
      </c>
      <c r="C21291" s="268" t="s">
        <v>138</v>
      </c>
      <c r="D21291" s="74" t="str">
        <f t="shared" si="665"/>
        <v>fev/2021</v>
      </c>
      <c r="E21291" s="334">
        <v>44245</v>
      </c>
      <c r="F21291" s="285">
        <v>1473</v>
      </c>
      <c r="G21291" s="285" t="s">
        <v>2229</v>
      </c>
      <c r="H21291" s="268" t="s">
        <v>5716</v>
      </c>
      <c r="I21291" s="268" t="s">
        <v>157</v>
      </c>
      <c r="J21291" s="278">
        <v>-1264.3900000000001</v>
      </c>
      <c r="K21291" s="83" t="str">
        <f>IFERROR(IFERROR(VLOOKUP(I21291,'DE-PARA'!B:D,3,0),VLOOKUP(I21291,'DE-PARA'!C:D,2,0)),"NÃO ENCONTRADO")</f>
        <v>Materiais</v>
      </c>
      <c r="L21291" s="50" t="str">
        <f>VLOOKUP(K21291,'Base -Receita-Despesa'!$B:$AS,1,FALSE)</f>
        <v>Materiais</v>
      </c>
    </row>
    <row r="21292" spans="1:12" x14ac:dyDescent="0.3">
      <c r="A21292" s="82" t="str">
        <f t="shared" si="666"/>
        <v>2021</v>
      </c>
      <c r="B21292" s="285" t="s">
        <v>2228</v>
      </c>
      <c r="C21292" s="268" t="s">
        <v>138</v>
      </c>
      <c r="D21292" s="74" t="str">
        <f t="shared" si="665"/>
        <v>fev/2021</v>
      </c>
      <c r="E21292" s="334">
        <v>44245</v>
      </c>
      <c r="F21292" s="285">
        <v>1474</v>
      </c>
      <c r="G21292" s="285" t="s">
        <v>2229</v>
      </c>
      <c r="H21292" s="268" t="s">
        <v>5716</v>
      </c>
      <c r="I21292" s="268" t="s">
        <v>157</v>
      </c>
      <c r="J21292" s="278">
        <v>-2530.1</v>
      </c>
      <c r="K21292" s="83" t="str">
        <f>IFERROR(IFERROR(VLOOKUP(I21292,'DE-PARA'!B:D,3,0),VLOOKUP(I21292,'DE-PARA'!C:D,2,0)),"NÃO ENCONTRADO")</f>
        <v>Materiais</v>
      </c>
      <c r="L21292" s="50" t="str">
        <f>VLOOKUP(K21292,'Base -Receita-Despesa'!$B:$AS,1,FALSE)</f>
        <v>Materiais</v>
      </c>
    </row>
    <row r="21293" spans="1:12" x14ac:dyDescent="0.3">
      <c r="A21293" s="82" t="str">
        <f t="shared" si="666"/>
        <v>2021</v>
      </c>
      <c r="B21293" s="285" t="s">
        <v>2228</v>
      </c>
      <c r="C21293" s="268" t="s">
        <v>138</v>
      </c>
      <c r="D21293" s="74" t="str">
        <f t="shared" si="665"/>
        <v>fev/2021</v>
      </c>
      <c r="E21293" s="334">
        <v>44245</v>
      </c>
      <c r="F21293" s="285">
        <v>1491</v>
      </c>
      <c r="G21293" s="285" t="s">
        <v>2229</v>
      </c>
      <c r="H21293" s="268" t="s">
        <v>5716</v>
      </c>
      <c r="I21293" s="268" t="s">
        <v>157</v>
      </c>
      <c r="J21293" s="278">
        <v>-4030.32</v>
      </c>
      <c r="K21293" s="83" t="str">
        <f>IFERROR(IFERROR(VLOOKUP(I21293,'DE-PARA'!B:D,3,0),VLOOKUP(I21293,'DE-PARA'!C:D,2,0)),"NÃO ENCONTRADO")</f>
        <v>Materiais</v>
      </c>
      <c r="L21293" s="50" t="str">
        <f>VLOOKUP(K21293,'Base -Receita-Despesa'!$B:$AS,1,FALSE)</f>
        <v>Materiais</v>
      </c>
    </row>
    <row r="21294" spans="1:12" x14ac:dyDescent="0.3">
      <c r="A21294" s="82" t="str">
        <f t="shared" si="666"/>
        <v>2021</v>
      </c>
      <c r="B21294" s="285" t="s">
        <v>2228</v>
      </c>
      <c r="C21294" s="268" t="s">
        <v>138</v>
      </c>
      <c r="D21294" s="74" t="str">
        <f t="shared" si="665"/>
        <v>fev/2021</v>
      </c>
      <c r="E21294" s="334">
        <v>44245</v>
      </c>
      <c r="F21294" s="285">
        <v>1492</v>
      </c>
      <c r="G21294" s="285" t="s">
        <v>2229</v>
      </c>
      <c r="H21294" s="268" t="s">
        <v>5716</v>
      </c>
      <c r="I21294" s="268" t="s">
        <v>157</v>
      </c>
      <c r="J21294" s="278">
        <v>-8540.1299999999992</v>
      </c>
      <c r="K21294" s="83" t="str">
        <f>IFERROR(IFERROR(VLOOKUP(I21294,'DE-PARA'!B:D,3,0),VLOOKUP(I21294,'DE-PARA'!C:D,2,0)),"NÃO ENCONTRADO")</f>
        <v>Materiais</v>
      </c>
      <c r="L21294" s="50" t="str">
        <f>VLOOKUP(K21294,'Base -Receita-Despesa'!$B:$AS,1,FALSE)</f>
        <v>Materiais</v>
      </c>
    </row>
    <row r="21295" spans="1:12" x14ac:dyDescent="0.3">
      <c r="A21295" s="82" t="str">
        <f t="shared" si="666"/>
        <v>2021</v>
      </c>
      <c r="B21295" s="285" t="s">
        <v>2228</v>
      </c>
      <c r="C21295" s="268" t="s">
        <v>138</v>
      </c>
      <c r="D21295" s="74" t="str">
        <f t="shared" si="665"/>
        <v>fev/2021</v>
      </c>
      <c r="E21295" s="334">
        <v>44245</v>
      </c>
      <c r="F21295" s="285">
        <v>1490</v>
      </c>
      <c r="G21295" s="285" t="s">
        <v>2229</v>
      </c>
      <c r="H21295" s="268" t="s">
        <v>5716</v>
      </c>
      <c r="I21295" s="268" t="s">
        <v>157</v>
      </c>
      <c r="J21295" s="273">
        <v>-179.64</v>
      </c>
      <c r="K21295" s="83" t="str">
        <f>IFERROR(IFERROR(VLOOKUP(I21295,'DE-PARA'!B:D,3,0),VLOOKUP(I21295,'DE-PARA'!C:D,2,0)),"NÃO ENCONTRADO")</f>
        <v>Materiais</v>
      </c>
      <c r="L21295" s="50" t="str">
        <f>VLOOKUP(K21295,'Base -Receita-Despesa'!$B:$AS,1,FALSE)</f>
        <v>Materiais</v>
      </c>
    </row>
    <row r="21296" spans="1:12" x14ac:dyDescent="0.3">
      <c r="A21296" s="82" t="str">
        <f t="shared" si="666"/>
        <v>2021</v>
      </c>
      <c r="B21296" s="285" t="s">
        <v>2228</v>
      </c>
      <c r="C21296" s="268" t="s">
        <v>138</v>
      </c>
      <c r="D21296" s="74" t="str">
        <f t="shared" si="665"/>
        <v>fev/2021</v>
      </c>
      <c r="E21296" s="334">
        <v>44245</v>
      </c>
      <c r="F21296" s="285">
        <v>443</v>
      </c>
      <c r="G21296" s="285" t="s">
        <v>2229</v>
      </c>
      <c r="H21296" s="268" t="s">
        <v>5937</v>
      </c>
      <c r="I21296" s="268" t="s">
        <v>2176</v>
      </c>
      <c r="J21296" s="278">
        <v>-5419.19</v>
      </c>
      <c r="K21296" s="83" t="str">
        <f>IFERROR(IFERROR(VLOOKUP(I21296,'DE-PARA'!B:D,3,0),VLOOKUP(I21296,'DE-PARA'!C:D,2,0)),"NÃO ENCONTRADO")</f>
        <v>Pessoal</v>
      </c>
      <c r="L21296" s="50" t="str">
        <f>VLOOKUP(K21296,'Base -Receita-Despesa'!$B:$AS,1,FALSE)</f>
        <v>Pessoal</v>
      </c>
    </row>
    <row r="21297" spans="1:12" x14ac:dyDescent="0.3">
      <c r="A21297" s="82" t="str">
        <f t="shared" si="666"/>
        <v>2021</v>
      </c>
      <c r="B21297" s="285" t="s">
        <v>2228</v>
      </c>
      <c r="C21297" s="268" t="s">
        <v>138</v>
      </c>
      <c r="D21297" s="74" t="str">
        <f t="shared" si="665"/>
        <v>fev/2021</v>
      </c>
      <c r="E21297" s="334">
        <v>44245</v>
      </c>
      <c r="F21297" s="285">
        <v>27</v>
      </c>
      <c r="G21297" s="285" t="s">
        <v>2229</v>
      </c>
      <c r="H21297" s="268" t="s">
        <v>5049</v>
      </c>
      <c r="I21297" s="268" t="s">
        <v>2176</v>
      </c>
      <c r="J21297" s="278">
        <v>-131575.35999999999</v>
      </c>
      <c r="K21297" s="83" t="str">
        <f>IFERROR(IFERROR(VLOOKUP(I21297,'DE-PARA'!B:D,3,0),VLOOKUP(I21297,'DE-PARA'!C:D,2,0)),"NÃO ENCONTRADO")</f>
        <v>Pessoal</v>
      </c>
      <c r="L21297" s="50" t="str">
        <f>VLOOKUP(K21297,'Base -Receita-Despesa'!$B:$AS,1,FALSE)</f>
        <v>Pessoal</v>
      </c>
    </row>
    <row r="21298" spans="1:12" x14ac:dyDescent="0.3">
      <c r="A21298" s="82" t="str">
        <f t="shared" si="666"/>
        <v>2021</v>
      </c>
      <c r="B21298" s="285" t="s">
        <v>2228</v>
      </c>
      <c r="C21298" s="268" t="s">
        <v>138</v>
      </c>
      <c r="D21298" s="74" t="str">
        <f t="shared" si="665"/>
        <v>fev/2021</v>
      </c>
      <c r="E21298" s="334">
        <v>44245</v>
      </c>
      <c r="F21298" s="285">
        <v>26</v>
      </c>
      <c r="G21298" s="285" t="s">
        <v>2229</v>
      </c>
      <c r="H21298" s="268" t="s">
        <v>5049</v>
      </c>
      <c r="I21298" s="268" t="s">
        <v>2176</v>
      </c>
      <c r="J21298" s="278">
        <v>-97410.67</v>
      </c>
      <c r="K21298" s="83" t="str">
        <f>IFERROR(IFERROR(VLOOKUP(I21298,'DE-PARA'!B:D,3,0),VLOOKUP(I21298,'DE-PARA'!C:D,2,0)),"NÃO ENCONTRADO")</f>
        <v>Pessoal</v>
      </c>
      <c r="L21298" s="50" t="str">
        <f>VLOOKUP(K21298,'Base -Receita-Despesa'!$B:$AS,1,FALSE)</f>
        <v>Pessoal</v>
      </c>
    </row>
    <row r="21299" spans="1:12" x14ac:dyDescent="0.3">
      <c r="A21299" s="82" t="str">
        <f t="shared" si="666"/>
        <v>2021</v>
      </c>
      <c r="B21299" s="285" t="s">
        <v>2228</v>
      </c>
      <c r="C21299" s="268" t="s">
        <v>138</v>
      </c>
      <c r="D21299" s="74" t="str">
        <f t="shared" si="665"/>
        <v>fev/2021</v>
      </c>
      <c r="E21299" s="334">
        <v>44245</v>
      </c>
      <c r="F21299" s="285">
        <v>8</v>
      </c>
      <c r="G21299" s="285" t="s">
        <v>2229</v>
      </c>
      <c r="H21299" s="268" t="s">
        <v>6242</v>
      </c>
      <c r="I21299" s="268" t="s">
        <v>2176</v>
      </c>
      <c r="J21299" s="278">
        <v>-55827.16</v>
      </c>
      <c r="K21299" s="83" t="str">
        <f>IFERROR(IFERROR(VLOOKUP(I21299,'DE-PARA'!B:D,3,0),VLOOKUP(I21299,'DE-PARA'!C:D,2,0)),"NÃO ENCONTRADO")</f>
        <v>Pessoal</v>
      </c>
      <c r="L21299" s="50" t="str">
        <f>VLOOKUP(K21299,'Base -Receita-Despesa'!$B:$AS,1,FALSE)</f>
        <v>Pessoal</v>
      </c>
    </row>
    <row r="21300" spans="1:12" x14ac:dyDescent="0.3">
      <c r="A21300" s="82" t="str">
        <f t="shared" si="666"/>
        <v>2021</v>
      </c>
      <c r="B21300" s="285" t="s">
        <v>2228</v>
      </c>
      <c r="C21300" s="268" t="s">
        <v>138</v>
      </c>
      <c r="D21300" s="74" t="str">
        <f t="shared" si="665"/>
        <v>fev/2021</v>
      </c>
      <c r="E21300" s="334">
        <v>44245</v>
      </c>
      <c r="F21300" s="285">
        <v>9</v>
      </c>
      <c r="G21300" s="285" t="s">
        <v>2229</v>
      </c>
      <c r="H21300" s="268" t="s">
        <v>6242</v>
      </c>
      <c r="I21300" s="268" t="s">
        <v>2176</v>
      </c>
      <c r="J21300" s="278">
        <v>-79072.84</v>
      </c>
      <c r="K21300" s="83" t="str">
        <f>IFERROR(IFERROR(VLOOKUP(I21300,'DE-PARA'!B:D,3,0),VLOOKUP(I21300,'DE-PARA'!C:D,2,0)),"NÃO ENCONTRADO")</f>
        <v>Pessoal</v>
      </c>
      <c r="L21300" s="50" t="str">
        <f>VLOOKUP(K21300,'Base -Receita-Despesa'!$B:$AS,1,FALSE)</f>
        <v>Pessoal</v>
      </c>
    </row>
    <row r="21301" spans="1:12" x14ac:dyDescent="0.3">
      <c r="A21301" s="82" t="str">
        <f t="shared" si="666"/>
        <v>2021</v>
      </c>
      <c r="B21301" s="285" t="s">
        <v>2228</v>
      </c>
      <c r="C21301" s="268" t="s">
        <v>138</v>
      </c>
      <c r="D21301" s="74" t="str">
        <f t="shared" si="665"/>
        <v>fev/2021</v>
      </c>
      <c r="E21301" s="334">
        <v>44245</v>
      </c>
      <c r="F21301" s="285">
        <v>151</v>
      </c>
      <c r="G21301" s="285" t="s">
        <v>2229</v>
      </c>
      <c r="H21301" s="268" t="s">
        <v>4753</v>
      </c>
      <c r="I21301" s="268" t="s">
        <v>2176</v>
      </c>
      <c r="J21301" s="278">
        <v>-83393.5</v>
      </c>
      <c r="K21301" s="83" t="str">
        <f>IFERROR(IFERROR(VLOOKUP(I21301,'DE-PARA'!B:D,3,0),VLOOKUP(I21301,'DE-PARA'!C:D,2,0)),"NÃO ENCONTRADO")</f>
        <v>Pessoal</v>
      </c>
      <c r="L21301" s="50" t="str">
        <f>VLOOKUP(K21301,'Base -Receita-Despesa'!$B:$AS,1,FALSE)</f>
        <v>Pessoal</v>
      </c>
    </row>
    <row r="21302" spans="1:12" x14ac:dyDescent="0.3">
      <c r="A21302" s="82" t="str">
        <f t="shared" si="666"/>
        <v>2021</v>
      </c>
      <c r="B21302" s="285" t="s">
        <v>2228</v>
      </c>
      <c r="C21302" s="268" t="s">
        <v>138</v>
      </c>
      <c r="D21302" s="74" t="str">
        <f t="shared" si="665"/>
        <v>fev/2021</v>
      </c>
      <c r="E21302" s="334">
        <v>44245</v>
      </c>
      <c r="F21302" s="285">
        <v>150</v>
      </c>
      <c r="G21302" s="285" t="s">
        <v>2229</v>
      </c>
      <c r="H21302" s="268" t="s">
        <v>4753</v>
      </c>
      <c r="I21302" s="268" t="s">
        <v>2176</v>
      </c>
      <c r="J21302" s="278">
        <v>-179127.07</v>
      </c>
      <c r="K21302" s="83" t="str">
        <f>IFERROR(IFERROR(VLOOKUP(I21302,'DE-PARA'!B:D,3,0),VLOOKUP(I21302,'DE-PARA'!C:D,2,0)),"NÃO ENCONTRADO")</f>
        <v>Pessoal</v>
      </c>
      <c r="L21302" s="50" t="str">
        <f>VLOOKUP(K21302,'Base -Receita-Despesa'!$B:$AS,1,FALSE)</f>
        <v>Pessoal</v>
      </c>
    </row>
    <row r="21303" spans="1:12" x14ac:dyDescent="0.3">
      <c r="A21303" s="82" t="str">
        <f t="shared" si="666"/>
        <v>2021</v>
      </c>
      <c r="B21303" s="285" t="s">
        <v>2228</v>
      </c>
      <c r="C21303" s="268" t="s">
        <v>138</v>
      </c>
      <c r="D21303" s="74" t="str">
        <f t="shared" si="665"/>
        <v>fev/2021</v>
      </c>
      <c r="E21303" s="334">
        <v>44245</v>
      </c>
      <c r="F21303" s="285" t="s">
        <v>129</v>
      </c>
      <c r="G21303" s="285" t="s">
        <v>2229</v>
      </c>
      <c r="H21303" s="268" t="s">
        <v>2411</v>
      </c>
      <c r="I21303" s="268" t="s">
        <v>130</v>
      </c>
      <c r="J21303" s="278">
        <v>-15945.2</v>
      </c>
      <c r="K21303" s="83" t="str">
        <f>IFERROR(IFERROR(VLOOKUP(I21303,'DE-PARA'!B:D,3,0),VLOOKUP(I21303,'DE-PARA'!C:D,2,0)),"NÃO ENCONTRADO")</f>
        <v>Rescisões Trabalhistas</v>
      </c>
      <c r="L21303" s="50" t="str">
        <f>VLOOKUP(K21303,'Base -Receita-Despesa'!$B:$AS,1,FALSE)</f>
        <v>Rescisões Trabalhistas</v>
      </c>
    </row>
    <row r="21304" spans="1:12" x14ac:dyDescent="0.3">
      <c r="A21304" s="82" t="str">
        <f t="shared" si="666"/>
        <v>2021</v>
      </c>
      <c r="B21304" s="285" t="s">
        <v>2228</v>
      </c>
      <c r="C21304" s="268" t="s">
        <v>138</v>
      </c>
      <c r="D21304" s="74" t="str">
        <f t="shared" si="665"/>
        <v>fev/2021</v>
      </c>
      <c r="E21304" s="334">
        <v>44245</v>
      </c>
      <c r="F21304" s="285" t="s">
        <v>4619</v>
      </c>
      <c r="G21304" s="285" t="s">
        <v>2229</v>
      </c>
      <c r="H21304" s="268" t="s">
        <v>5875</v>
      </c>
      <c r="I21304" s="268" t="s">
        <v>2170</v>
      </c>
      <c r="J21304" s="278">
        <v>-450000</v>
      </c>
      <c r="K21304" s="83" t="str">
        <f>IFERROR(IFERROR(VLOOKUP(I21304,'DE-PARA'!B:D,3,0),VLOOKUP(I21304,'DE-PARA'!C:D,2,0)),"NÃO ENCONTRADO")</f>
        <v>Reembolso de Rateios(-)</v>
      </c>
      <c r="L21304" s="50" t="str">
        <f>VLOOKUP(K21304,'Base -Receita-Despesa'!$B:$AS,1,FALSE)</f>
        <v>Reembolso de Rateios(-)</v>
      </c>
    </row>
    <row r="21305" spans="1:12" x14ac:dyDescent="0.3">
      <c r="A21305" s="82" t="str">
        <f t="shared" si="666"/>
        <v>2021</v>
      </c>
      <c r="B21305" s="285" t="s">
        <v>2228</v>
      </c>
      <c r="C21305" s="268" t="s">
        <v>138</v>
      </c>
      <c r="D21305" s="74" t="str">
        <f t="shared" si="665"/>
        <v>fev/2021</v>
      </c>
      <c r="E21305" s="334">
        <v>44245</v>
      </c>
      <c r="F21305" s="285" t="s">
        <v>129</v>
      </c>
      <c r="G21305" s="285" t="s">
        <v>2229</v>
      </c>
      <c r="H21305" s="268" t="s">
        <v>5995</v>
      </c>
      <c r="I21305" s="268" t="s">
        <v>130</v>
      </c>
      <c r="J21305" s="278">
        <v>-8908.1299999999992</v>
      </c>
      <c r="K21305" s="83" t="str">
        <f>IFERROR(IFERROR(VLOOKUP(I21305,'DE-PARA'!B:D,3,0),VLOOKUP(I21305,'DE-PARA'!C:D,2,0)),"NÃO ENCONTRADO")</f>
        <v>Rescisões Trabalhistas</v>
      </c>
      <c r="L21305" s="50" t="str">
        <f>VLOOKUP(K21305,'Base -Receita-Despesa'!$B:$AS,1,FALSE)</f>
        <v>Rescisões Trabalhistas</v>
      </c>
    </row>
    <row r="21306" spans="1:12" x14ac:dyDescent="0.3">
      <c r="A21306" s="82" t="str">
        <f t="shared" si="666"/>
        <v>2021</v>
      </c>
      <c r="B21306" s="285" t="s">
        <v>2228</v>
      </c>
      <c r="C21306" s="268" t="s">
        <v>138</v>
      </c>
      <c r="D21306" s="74" t="str">
        <f t="shared" si="665"/>
        <v>fev/2021</v>
      </c>
      <c r="E21306" s="334">
        <v>44245</v>
      </c>
      <c r="F21306" s="285" t="s">
        <v>129</v>
      </c>
      <c r="G21306" s="285" t="s">
        <v>2229</v>
      </c>
      <c r="H21306" s="268" t="s">
        <v>5843</v>
      </c>
      <c r="I21306" s="268" t="s">
        <v>130</v>
      </c>
      <c r="J21306" s="278">
        <v>-7422.56</v>
      </c>
      <c r="K21306" s="83" t="str">
        <f>IFERROR(IFERROR(VLOOKUP(I21306,'DE-PARA'!B:D,3,0),VLOOKUP(I21306,'DE-PARA'!C:D,2,0)),"NÃO ENCONTRADO")</f>
        <v>Rescisões Trabalhistas</v>
      </c>
      <c r="L21306" s="50" t="str">
        <f>VLOOKUP(K21306,'Base -Receita-Despesa'!$B:$AS,1,FALSE)</f>
        <v>Rescisões Trabalhistas</v>
      </c>
    </row>
    <row r="21307" spans="1:12" x14ac:dyDescent="0.3">
      <c r="A21307" s="82" t="str">
        <f t="shared" si="666"/>
        <v>2021</v>
      </c>
      <c r="B21307" s="285" t="s">
        <v>2228</v>
      </c>
      <c r="C21307" s="268" t="s">
        <v>138</v>
      </c>
      <c r="D21307" s="74" t="str">
        <f t="shared" si="665"/>
        <v>fev/2021</v>
      </c>
      <c r="E21307" s="334">
        <v>44245</v>
      </c>
      <c r="F21307" s="285" t="s">
        <v>1070</v>
      </c>
      <c r="G21307" s="285" t="s">
        <v>2229</v>
      </c>
      <c r="H21307" s="268" t="s">
        <v>1071</v>
      </c>
      <c r="I21307" s="268" t="s">
        <v>2237</v>
      </c>
      <c r="J21307" s="278">
        <v>1142082.31</v>
      </c>
      <c r="K21307" s="83" t="str">
        <f>IFERROR(IFERROR(VLOOKUP(I21307,'DE-PARA'!B:D,3,0),VLOOKUP(I21307,'DE-PARA'!C:D,2,0)),"NÃO ENCONTRADO")</f>
        <v>Entrada Conta Aplicação (+)</v>
      </c>
      <c r="L21307" s="50" t="str">
        <f>VLOOKUP(K21307,'Base -Receita-Despesa'!$B:$AS,1,FALSE)</f>
        <v>ENTRADA CONTA APLICAÇÃO (+)</v>
      </c>
    </row>
    <row r="21308" spans="1:12" x14ac:dyDescent="0.3">
      <c r="A21308" s="82" t="str">
        <f t="shared" si="666"/>
        <v>2021</v>
      </c>
      <c r="B21308" s="285" t="s">
        <v>2228</v>
      </c>
      <c r="C21308" s="268" t="s">
        <v>138</v>
      </c>
      <c r="D21308" s="74" t="str">
        <f t="shared" si="665"/>
        <v>fev/2021</v>
      </c>
      <c r="E21308" s="334">
        <v>44246</v>
      </c>
      <c r="F21308" s="285" t="s">
        <v>4619</v>
      </c>
      <c r="G21308" s="285" t="s">
        <v>2229</v>
      </c>
      <c r="H21308" s="268" t="s">
        <v>5875</v>
      </c>
      <c r="I21308" s="268" t="s">
        <v>2170</v>
      </c>
      <c r="J21308" s="278">
        <v>450000</v>
      </c>
      <c r="K21308" s="83" t="str">
        <f>IFERROR(IFERROR(VLOOKUP(I21308,'DE-PARA'!B:D,3,0),VLOOKUP(I21308,'DE-PARA'!C:D,2,0)),"NÃO ENCONTRADO")</f>
        <v>Reembolso de Rateios(-)</v>
      </c>
      <c r="L21308" s="50" t="str">
        <f>VLOOKUP(K21308,'Base -Receita-Despesa'!$B:$AS,1,FALSE)</f>
        <v>Reembolso de Rateios(-)</v>
      </c>
    </row>
    <row r="21309" spans="1:12" x14ac:dyDescent="0.3">
      <c r="A21309" s="82" t="str">
        <f t="shared" si="666"/>
        <v>2021</v>
      </c>
      <c r="B21309" s="285" t="s">
        <v>2228</v>
      </c>
      <c r="C21309" s="268" t="s">
        <v>138</v>
      </c>
      <c r="D21309" s="74" t="str">
        <f t="shared" si="665"/>
        <v>fev/2021</v>
      </c>
      <c r="E21309" s="334">
        <v>44249</v>
      </c>
      <c r="F21309" s="285">
        <v>2131811177</v>
      </c>
      <c r="G21309" s="285" t="s">
        <v>2229</v>
      </c>
      <c r="H21309" s="268" t="s">
        <v>4529</v>
      </c>
      <c r="I21309" s="268" t="s">
        <v>155</v>
      </c>
      <c r="J21309" s="278">
        <v>-3344.3</v>
      </c>
      <c r="K21309" s="83" t="str">
        <f>IFERROR(IFERROR(VLOOKUP(I21309,'DE-PARA'!B:D,3,0),VLOOKUP(I21309,'DE-PARA'!C:D,2,0)),"NÃO ENCONTRADO")</f>
        <v>Concessionárias (água, luz e telefone)</v>
      </c>
      <c r="L21309" s="50" t="str">
        <f>VLOOKUP(K21309,'Base -Receita-Despesa'!$B:$AS,1,FALSE)</f>
        <v>Concessionárias (água, luz e telefone)</v>
      </c>
    </row>
    <row r="21310" spans="1:12" x14ac:dyDescent="0.3">
      <c r="A21310" s="82" t="str">
        <f t="shared" si="666"/>
        <v>2021</v>
      </c>
      <c r="B21310" s="285" t="s">
        <v>2228</v>
      </c>
      <c r="C21310" s="268" t="s">
        <v>138</v>
      </c>
      <c r="D21310" s="74" t="str">
        <f t="shared" si="665"/>
        <v>fev/2021</v>
      </c>
      <c r="E21310" s="334">
        <v>44249</v>
      </c>
      <c r="F21310" s="285" t="s">
        <v>6243</v>
      </c>
      <c r="G21310" s="285" t="s">
        <v>2229</v>
      </c>
      <c r="H21310" s="268" t="s">
        <v>5741</v>
      </c>
      <c r="I21310" s="268" t="s">
        <v>151</v>
      </c>
      <c r="J21310" s="278">
        <v>-1240.3</v>
      </c>
      <c r="K21310" s="83" t="str">
        <f>IFERROR(IFERROR(VLOOKUP(I21310,'DE-PARA'!B:D,3,0),VLOOKUP(I21310,'DE-PARA'!C:D,2,0)),"NÃO ENCONTRADO")</f>
        <v>Concessionárias (água, luz e telefone)</v>
      </c>
      <c r="L21310" s="50" t="str">
        <f>VLOOKUP(K21310,'Base -Receita-Despesa'!$B:$AS,1,FALSE)</f>
        <v>Concessionárias (água, luz e telefone)</v>
      </c>
    </row>
    <row r="21311" spans="1:12" x14ac:dyDescent="0.3">
      <c r="A21311" s="82" t="str">
        <f t="shared" si="666"/>
        <v>2021</v>
      </c>
      <c r="B21311" s="285" t="s">
        <v>2228</v>
      </c>
      <c r="C21311" s="268" t="s">
        <v>138</v>
      </c>
      <c r="D21311" s="74" t="str">
        <f t="shared" si="665"/>
        <v>fev/2021</v>
      </c>
      <c r="E21311" s="334">
        <v>44249</v>
      </c>
      <c r="F21311" s="285" t="s">
        <v>6244</v>
      </c>
      <c r="G21311" s="285" t="s">
        <v>2229</v>
      </c>
      <c r="H21311" s="268" t="s">
        <v>3582</v>
      </c>
      <c r="I21311" s="268" t="s">
        <v>151</v>
      </c>
      <c r="J21311" s="278">
        <v>-1938.57</v>
      </c>
      <c r="K21311" s="83" t="str">
        <f>IFERROR(IFERROR(VLOOKUP(I21311,'DE-PARA'!B:D,3,0),VLOOKUP(I21311,'DE-PARA'!C:D,2,0)),"NÃO ENCONTRADO")</f>
        <v>Concessionárias (água, luz e telefone)</v>
      </c>
      <c r="L21311" s="50" t="str">
        <f>VLOOKUP(K21311,'Base -Receita-Despesa'!$B:$AS,1,FALSE)</f>
        <v>Concessionárias (água, luz e telefone)</v>
      </c>
    </row>
    <row r="21312" spans="1:12" x14ac:dyDescent="0.3">
      <c r="A21312" s="82" t="str">
        <f t="shared" si="666"/>
        <v>2021</v>
      </c>
      <c r="B21312" s="285" t="s">
        <v>2228</v>
      </c>
      <c r="C21312" s="268" t="s">
        <v>138</v>
      </c>
      <c r="D21312" s="74" t="str">
        <f t="shared" si="665"/>
        <v>fev/2021</v>
      </c>
      <c r="E21312" s="334">
        <v>44249</v>
      </c>
      <c r="F21312" s="285" t="s">
        <v>6245</v>
      </c>
      <c r="G21312" s="285" t="s">
        <v>2229</v>
      </c>
      <c r="H21312" s="268" t="s">
        <v>3582</v>
      </c>
      <c r="I21312" s="268" t="s">
        <v>151</v>
      </c>
      <c r="J21312" s="278">
        <v>-3013.19</v>
      </c>
      <c r="K21312" s="83" t="str">
        <f>IFERROR(IFERROR(VLOOKUP(I21312,'DE-PARA'!B:D,3,0),VLOOKUP(I21312,'DE-PARA'!C:D,2,0)),"NÃO ENCONTRADO")</f>
        <v>Concessionárias (água, luz e telefone)</v>
      </c>
      <c r="L21312" s="50" t="str">
        <f>VLOOKUP(K21312,'Base -Receita-Despesa'!$B:$AS,1,FALSE)</f>
        <v>Concessionárias (água, luz e telefone)</v>
      </c>
    </row>
    <row r="21313" spans="1:12" x14ac:dyDescent="0.3">
      <c r="A21313" s="82" t="str">
        <f t="shared" si="666"/>
        <v>2021</v>
      </c>
      <c r="B21313" s="285" t="s">
        <v>2228</v>
      </c>
      <c r="C21313" s="268" t="s">
        <v>138</v>
      </c>
      <c r="D21313" s="74" t="str">
        <f t="shared" si="665"/>
        <v>fev/2021</v>
      </c>
      <c r="E21313" s="334">
        <v>44249</v>
      </c>
      <c r="F21313" s="285">
        <v>137456</v>
      </c>
      <c r="G21313" s="285" t="s">
        <v>2229</v>
      </c>
      <c r="H21313" s="268" t="s">
        <v>5140</v>
      </c>
      <c r="I21313" s="268" t="s">
        <v>2192</v>
      </c>
      <c r="J21313" s="278">
        <v>-5387.03</v>
      </c>
      <c r="K21313" s="83" t="str">
        <f>IFERROR(IFERROR(VLOOKUP(I21313,'DE-PARA'!B:D,3,0),VLOOKUP(I21313,'DE-PARA'!C:D,2,0)),"NÃO ENCONTRADO")</f>
        <v>Materiais</v>
      </c>
      <c r="L21313" s="50" t="str">
        <f>VLOOKUP(K21313,'Base -Receita-Despesa'!$B:$AS,1,FALSE)</f>
        <v>Materiais</v>
      </c>
    </row>
    <row r="21314" spans="1:12" x14ac:dyDescent="0.3">
      <c r="A21314" s="82" t="str">
        <f t="shared" si="666"/>
        <v>2021</v>
      </c>
      <c r="B21314" s="285" t="s">
        <v>2228</v>
      </c>
      <c r="C21314" s="268" t="s">
        <v>138</v>
      </c>
      <c r="D21314" s="74" t="str">
        <f t="shared" si="665"/>
        <v>fev/2021</v>
      </c>
      <c r="E21314" s="334">
        <v>44249</v>
      </c>
      <c r="F21314" s="285">
        <v>137456</v>
      </c>
      <c r="G21314" s="285" t="s">
        <v>2229</v>
      </c>
      <c r="H21314" s="268" t="s">
        <v>5140</v>
      </c>
      <c r="I21314" s="268" t="s">
        <v>562</v>
      </c>
      <c r="J21314" s="273">
        <v>-175.08</v>
      </c>
      <c r="K21314" s="83" t="str">
        <f>IFERROR(IFERROR(VLOOKUP(I21314,'DE-PARA'!B:D,3,0),VLOOKUP(I21314,'DE-PARA'!C:D,2,0)),"NÃO ENCONTRADO")</f>
        <v>Outras Saídas</v>
      </c>
      <c r="L21314" s="50" t="str">
        <f>VLOOKUP(K21314,'Base -Receita-Despesa'!$B:$AS,1,FALSE)</f>
        <v>Outras Saídas</v>
      </c>
    </row>
    <row r="21315" spans="1:12" x14ac:dyDescent="0.3">
      <c r="A21315" s="82" t="str">
        <f t="shared" si="666"/>
        <v>2021</v>
      </c>
      <c r="B21315" s="285" t="s">
        <v>2228</v>
      </c>
      <c r="C21315" s="268" t="s">
        <v>138</v>
      </c>
      <c r="D21315" s="74" t="str">
        <f t="shared" si="665"/>
        <v>fev/2021</v>
      </c>
      <c r="E21315" s="334">
        <v>44249</v>
      </c>
      <c r="F21315" s="285" t="s">
        <v>437</v>
      </c>
      <c r="G21315" s="285" t="s">
        <v>2229</v>
      </c>
      <c r="H21315" s="268" t="s">
        <v>2362</v>
      </c>
      <c r="I21315" s="268" t="s">
        <v>439</v>
      </c>
      <c r="J21315" s="278">
        <v>-1100</v>
      </c>
      <c r="K21315" s="83" t="str">
        <f>IFERROR(IFERROR(VLOOKUP(I21315,'DE-PARA'!B:D,3,0),VLOOKUP(I21315,'DE-PARA'!C:D,2,0)),"NÃO ENCONTRADO")</f>
        <v>Aluguéis</v>
      </c>
      <c r="L21315" s="50" t="str">
        <f>VLOOKUP(K21315,'Base -Receita-Despesa'!$B:$AS,1,FALSE)</f>
        <v>Aluguéis</v>
      </c>
    </row>
    <row r="21316" spans="1:12" x14ac:dyDescent="0.3">
      <c r="A21316" s="82" t="str">
        <f t="shared" si="666"/>
        <v>2021</v>
      </c>
      <c r="B21316" s="285" t="s">
        <v>2228</v>
      </c>
      <c r="C21316" s="268" t="s">
        <v>138</v>
      </c>
      <c r="D21316" s="74" t="str">
        <f t="shared" ref="D21316:D21329" si="667">TEXT(E21316,"mmm/aaaa")</f>
        <v>fev/2021</v>
      </c>
      <c r="E21316" s="334">
        <v>44249</v>
      </c>
      <c r="F21316" s="285">
        <v>20911</v>
      </c>
      <c r="G21316" s="285" t="s">
        <v>2229</v>
      </c>
      <c r="H21316" s="268" t="s">
        <v>6052</v>
      </c>
      <c r="I21316" s="268" t="s">
        <v>618</v>
      </c>
      <c r="J21316" s="278">
        <v>-15463.47</v>
      </c>
      <c r="K21316" s="83" t="str">
        <f>IFERROR(IFERROR(VLOOKUP(I21316,'DE-PARA'!B:D,3,0),VLOOKUP(I21316,'DE-PARA'!C:D,2,0)),"NÃO ENCONTRADO")</f>
        <v>Serviços</v>
      </c>
      <c r="L21316" s="50" t="str">
        <f>VLOOKUP(K21316,'Base -Receita-Despesa'!$B:$AS,1,FALSE)</f>
        <v>Serviços</v>
      </c>
    </row>
    <row r="21317" spans="1:12" x14ac:dyDescent="0.3">
      <c r="A21317" s="82" t="str">
        <f t="shared" si="666"/>
        <v>2021</v>
      </c>
      <c r="B21317" s="285" t="s">
        <v>2228</v>
      </c>
      <c r="C21317" s="268" t="s">
        <v>138</v>
      </c>
      <c r="D21317" s="74" t="str">
        <f t="shared" si="667"/>
        <v>fev/2021</v>
      </c>
      <c r="E21317" s="334">
        <v>44249</v>
      </c>
      <c r="F21317" s="285">
        <v>20757</v>
      </c>
      <c r="G21317" s="285" t="s">
        <v>2229</v>
      </c>
      <c r="H21317" s="268" t="s">
        <v>6052</v>
      </c>
      <c r="I21317" s="268" t="s">
        <v>618</v>
      </c>
      <c r="J21317" s="278">
        <v>-15463.47</v>
      </c>
      <c r="K21317" s="83" t="str">
        <f>IFERROR(IFERROR(VLOOKUP(I21317,'DE-PARA'!B:D,3,0),VLOOKUP(I21317,'DE-PARA'!C:D,2,0)),"NÃO ENCONTRADO")</f>
        <v>Serviços</v>
      </c>
      <c r="L21317" s="50" t="str">
        <f>VLOOKUP(K21317,'Base -Receita-Despesa'!$B:$AS,1,FALSE)</f>
        <v>Serviços</v>
      </c>
    </row>
    <row r="21318" spans="1:12" x14ac:dyDescent="0.3">
      <c r="A21318" s="82" t="str">
        <f t="shared" si="666"/>
        <v>2021</v>
      </c>
      <c r="B21318" s="285" t="s">
        <v>2228</v>
      </c>
      <c r="C21318" s="268" t="s">
        <v>138</v>
      </c>
      <c r="D21318" s="74" t="str">
        <f t="shared" si="667"/>
        <v>fev/2021</v>
      </c>
      <c r="E21318" s="334">
        <v>44249</v>
      </c>
      <c r="F21318" s="285">
        <v>23747</v>
      </c>
      <c r="G21318" s="285" t="s">
        <v>2229</v>
      </c>
      <c r="H21318" s="268" t="s">
        <v>2370</v>
      </c>
      <c r="I21318" s="268" t="s">
        <v>145</v>
      </c>
      <c r="J21318" s="278">
        <v>-4996.57</v>
      </c>
      <c r="K21318" s="83" t="str">
        <f>IFERROR(IFERROR(VLOOKUP(I21318,'DE-PARA'!B:D,3,0),VLOOKUP(I21318,'DE-PARA'!C:D,2,0)),"NÃO ENCONTRADO")</f>
        <v>Serviços</v>
      </c>
      <c r="L21318" s="50" t="str">
        <f>VLOOKUP(K21318,'Base -Receita-Despesa'!$B:$AS,1,FALSE)</f>
        <v>Serviços</v>
      </c>
    </row>
    <row r="21319" spans="1:12" x14ac:dyDescent="0.3">
      <c r="A21319" s="82" t="str">
        <f t="shared" si="666"/>
        <v>2021</v>
      </c>
      <c r="B21319" s="285" t="s">
        <v>2228</v>
      </c>
      <c r="C21319" s="268" t="s">
        <v>138</v>
      </c>
      <c r="D21319" s="74" t="str">
        <f t="shared" si="667"/>
        <v>fev/2021</v>
      </c>
      <c r="E21319" s="334">
        <v>44249</v>
      </c>
      <c r="F21319" s="285">
        <v>8562</v>
      </c>
      <c r="G21319" s="285" t="s">
        <v>2229</v>
      </c>
      <c r="H21319" s="268" t="s">
        <v>5931</v>
      </c>
      <c r="I21319" s="268" t="s">
        <v>2207</v>
      </c>
      <c r="J21319" s="278">
        <v>-3810</v>
      </c>
      <c r="K21319" s="83" t="str">
        <f>IFERROR(IFERROR(VLOOKUP(I21319,'DE-PARA'!B:D,3,0),VLOOKUP(I21319,'DE-PARA'!C:D,2,0)),"NÃO ENCONTRADO")</f>
        <v>Serviços</v>
      </c>
      <c r="L21319" s="50" t="str">
        <f>VLOOKUP(K21319,'Base -Receita-Despesa'!$B:$AS,1,FALSE)</f>
        <v>Serviços</v>
      </c>
    </row>
    <row r="21320" spans="1:12" x14ac:dyDescent="0.3">
      <c r="A21320" s="82" t="str">
        <f t="shared" si="666"/>
        <v>2021</v>
      </c>
      <c r="B21320" s="285" t="s">
        <v>2228</v>
      </c>
      <c r="C21320" s="268" t="s">
        <v>138</v>
      </c>
      <c r="D21320" s="74" t="str">
        <f t="shared" si="667"/>
        <v>fev/2021</v>
      </c>
      <c r="E21320" s="334">
        <v>44249</v>
      </c>
      <c r="F21320" s="285">
        <v>3221</v>
      </c>
      <c r="G21320" s="285" t="s">
        <v>2229</v>
      </c>
      <c r="H21320" s="268" t="s">
        <v>5842</v>
      </c>
      <c r="I21320" s="268" t="s">
        <v>120</v>
      </c>
      <c r="J21320" s="278">
        <v>-1547.05</v>
      </c>
      <c r="K21320" s="83" t="str">
        <f>IFERROR(IFERROR(VLOOKUP(I21320,'DE-PARA'!B:D,3,0),VLOOKUP(I21320,'DE-PARA'!C:D,2,0)),"NÃO ENCONTRADO")</f>
        <v>Serviços</v>
      </c>
      <c r="L21320" s="50" t="str">
        <f>VLOOKUP(K21320,'Base -Receita-Despesa'!$B:$AS,1,FALSE)</f>
        <v>Serviços</v>
      </c>
    </row>
    <row r="21321" spans="1:12" x14ac:dyDescent="0.3">
      <c r="A21321" s="82" t="str">
        <f t="shared" si="666"/>
        <v>2021</v>
      </c>
      <c r="B21321" s="285" t="s">
        <v>2228</v>
      </c>
      <c r="C21321" s="268" t="s">
        <v>138</v>
      </c>
      <c r="D21321" s="74" t="str">
        <f t="shared" si="667"/>
        <v>fev/2021</v>
      </c>
      <c r="E21321" s="334">
        <v>44249</v>
      </c>
      <c r="F21321" s="285">
        <v>591</v>
      </c>
      <c r="G21321" s="285" t="s">
        <v>2229</v>
      </c>
      <c r="H21321" s="268" t="s">
        <v>3447</v>
      </c>
      <c r="I21321" s="268" t="s">
        <v>2202</v>
      </c>
      <c r="J21321" s="278">
        <v>-4793.6000000000004</v>
      </c>
      <c r="K21321" s="83" t="str">
        <f>IFERROR(IFERROR(VLOOKUP(I21321,'DE-PARA'!B:D,3,0),VLOOKUP(I21321,'DE-PARA'!C:D,2,0)),"NÃO ENCONTRADO")</f>
        <v>Serviços</v>
      </c>
      <c r="L21321" s="50" t="str">
        <f>VLOOKUP(K21321,'Base -Receita-Despesa'!$B:$AS,1,FALSE)</f>
        <v>Serviços</v>
      </c>
    </row>
    <row r="21322" spans="1:12" x14ac:dyDescent="0.3">
      <c r="A21322" s="82" t="str">
        <f t="shared" si="666"/>
        <v>2021</v>
      </c>
      <c r="B21322" s="285" t="s">
        <v>2228</v>
      </c>
      <c r="C21322" s="268" t="s">
        <v>138</v>
      </c>
      <c r="D21322" s="74" t="str">
        <f t="shared" si="667"/>
        <v>fev/2021</v>
      </c>
      <c r="E21322" s="334">
        <v>44249</v>
      </c>
      <c r="F21322" s="285">
        <v>50926</v>
      </c>
      <c r="G21322" s="285" t="s">
        <v>2229</v>
      </c>
      <c r="H21322" s="268" t="s">
        <v>3285</v>
      </c>
      <c r="I21322" s="268" t="s">
        <v>540</v>
      </c>
      <c r="J21322" s="273">
        <v>-90</v>
      </c>
      <c r="K21322" s="83" t="str">
        <f>IFERROR(IFERROR(VLOOKUP(I21322,'DE-PARA'!B:D,3,0),VLOOKUP(I21322,'DE-PARA'!C:D,2,0)),"NÃO ENCONTRADO")</f>
        <v>Tributos, Taxas e Contribuições</v>
      </c>
      <c r="L21322" s="50" t="str">
        <f>VLOOKUP(K21322,'Base -Receita-Despesa'!$B:$AS,1,FALSE)</f>
        <v>Tributos, Taxas e Contribuições</v>
      </c>
    </row>
    <row r="21323" spans="1:12" x14ac:dyDescent="0.3">
      <c r="A21323" s="82" t="str">
        <f t="shared" si="666"/>
        <v>2021</v>
      </c>
      <c r="B21323" s="285" t="s">
        <v>2228</v>
      </c>
      <c r="C21323" s="268" t="s">
        <v>138</v>
      </c>
      <c r="D21323" s="74" t="str">
        <f t="shared" si="667"/>
        <v>fev/2021</v>
      </c>
      <c r="E21323" s="334">
        <v>44249</v>
      </c>
      <c r="F21323" s="285">
        <v>50925</v>
      </c>
      <c r="G21323" s="285" t="s">
        <v>2229</v>
      </c>
      <c r="H21323" s="268" t="s">
        <v>3285</v>
      </c>
      <c r="I21323" s="268" t="s">
        <v>540</v>
      </c>
      <c r="J21323" s="273">
        <v>-90</v>
      </c>
      <c r="K21323" s="83" t="str">
        <f>IFERROR(IFERROR(VLOOKUP(I21323,'DE-PARA'!B:D,3,0),VLOOKUP(I21323,'DE-PARA'!C:D,2,0)),"NÃO ENCONTRADO")</f>
        <v>Tributos, Taxas e Contribuições</v>
      </c>
      <c r="L21323" s="50" t="str">
        <f>VLOOKUP(K21323,'Base -Receita-Despesa'!$B:$AS,1,FALSE)</f>
        <v>Tributos, Taxas e Contribuições</v>
      </c>
    </row>
    <row r="21324" spans="1:12" x14ac:dyDescent="0.3">
      <c r="A21324" s="82" t="str">
        <f t="shared" si="666"/>
        <v>2021</v>
      </c>
      <c r="B21324" s="285" t="s">
        <v>2228</v>
      </c>
      <c r="C21324" s="268" t="s">
        <v>138</v>
      </c>
      <c r="D21324" s="74" t="str">
        <f t="shared" si="667"/>
        <v>fev/2021</v>
      </c>
      <c r="E21324" s="334">
        <v>44249</v>
      </c>
      <c r="F21324" s="285">
        <v>50939</v>
      </c>
      <c r="G21324" s="285" t="s">
        <v>2229</v>
      </c>
      <c r="H21324" s="268" t="s">
        <v>3285</v>
      </c>
      <c r="I21324" s="268" t="s">
        <v>540</v>
      </c>
      <c r="J21324" s="273">
        <v>-90</v>
      </c>
      <c r="K21324" s="83" t="str">
        <f>IFERROR(IFERROR(VLOOKUP(I21324,'DE-PARA'!B:D,3,0),VLOOKUP(I21324,'DE-PARA'!C:D,2,0)),"NÃO ENCONTRADO")</f>
        <v>Tributos, Taxas e Contribuições</v>
      </c>
      <c r="L21324" s="50" t="str">
        <f>VLOOKUP(K21324,'Base -Receita-Despesa'!$B:$AS,1,FALSE)</f>
        <v>Tributos, Taxas e Contribuições</v>
      </c>
    </row>
    <row r="21325" spans="1:12" x14ac:dyDescent="0.3">
      <c r="A21325" s="82" t="str">
        <f t="shared" si="666"/>
        <v>2021</v>
      </c>
      <c r="B21325" s="285" t="s">
        <v>2228</v>
      </c>
      <c r="C21325" s="268" t="s">
        <v>138</v>
      </c>
      <c r="D21325" s="74" t="str">
        <f t="shared" si="667"/>
        <v>fev/2021</v>
      </c>
      <c r="E21325" s="334">
        <v>44249</v>
      </c>
      <c r="F21325" s="285">
        <v>50518</v>
      </c>
      <c r="G21325" s="285" t="s">
        <v>2229</v>
      </c>
      <c r="H21325" s="268" t="s">
        <v>3285</v>
      </c>
      <c r="I21325" s="268" t="s">
        <v>540</v>
      </c>
      <c r="J21325" s="273">
        <v>-90</v>
      </c>
      <c r="K21325" s="83" t="str">
        <f>IFERROR(IFERROR(VLOOKUP(I21325,'DE-PARA'!B:D,3,0),VLOOKUP(I21325,'DE-PARA'!C:D,2,0)),"NÃO ENCONTRADO")</f>
        <v>Tributos, Taxas e Contribuições</v>
      </c>
      <c r="L21325" s="50" t="str">
        <f>VLOOKUP(K21325,'Base -Receita-Despesa'!$B:$AS,1,FALSE)</f>
        <v>Tributos, Taxas e Contribuições</v>
      </c>
    </row>
    <row r="21326" spans="1:12" x14ac:dyDescent="0.3">
      <c r="A21326" s="82" t="str">
        <f t="shared" si="666"/>
        <v>2021</v>
      </c>
      <c r="B21326" s="285" t="s">
        <v>2228</v>
      </c>
      <c r="C21326" s="268" t="s">
        <v>138</v>
      </c>
      <c r="D21326" s="74" t="str">
        <f t="shared" si="667"/>
        <v>fev/2021</v>
      </c>
      <c r="E21326" s="334">
        <v>44249</v>
      </c>
      <c r="F21326" s="285" t="s">
        <v>1261</v>
      </c>
      <c r="G21326" s="285" t="s">
        <v>2229</v>
      </c>
      <c r="H21326" s="268" t="s">
        <v>879</v>
      </c>
      <c r="I21326" s="268" t="s">
        <v>135</v>
      </c>
      <c r="J21326" s="273">
        <v>-10.45</v>
      </c>
      <c r="K21326" s="83" t="str">
        <f>IFERROR(IFERROR(VLOOKUP(I21326,'DE-PARA'!B:D,3,0),VLOOKUP(I21326,'DE-PARA'!C:D,2,0)),"NÃO ENCONTRADO")</f>
        <v>Outras Saídas</v>
      </c>
      <c r="L21326" s="50" t="str">
        <f>VLOOKUP(K21326,'Base -Receita-Despesa'!$B:$AS,1,FALSE)</f>
        <v>Outras Saídas</v>
      </c>
    </row>
    <row r="21327" spans="1:12" x14ac:dyDescent="0.3">
      <c r="A21327" s="82" t="str">
        <f t="shared" si="666"/>
        <v>2021</v>
      </c>
      <c r="B21327" s="285" t="s">
        <v>2228</v>
      </c>
      <c r="C21327" s="268" t="s">
        <v>138</v>
      </c>
      <c r="D21327" s="74" t="str">
        <f t="shared" si="667"/>
        <v>fev/2021</v>
      </c>
      <c r="E21327" s="334">
        <v>44249</v>
      </c>
      <c r="F21327" s="285" t="s">
        <v>1261</v>
      </c>
      <c r="G21327" s="285" t="s">
        <v>2229</v>
      </c>
      <c r="H21327" s="268" t="s">
        <v>262</v>
      </c>
      <c r="I21327" s="268" t="s">
        <v>135</v>
      </c>
      <c r="J21327" s="273">
        <v>-2.46</v>
      </c>
      <c r="K21327" s="83" t="str">
        <f>IFERROR(IFERROR(VLOOKUP(I21327,'DE-PARA'!B:D,3,0),VLOOKUP(I21327,'DE-PARA'!C:D,2,0)),"NÃO ENCONTRADO")</f>
        <v>Outras Saídas</v>
      </c>
      <c r="L21327" s="50" t="str">
        <f>VLOOKUP(K21327,'Base -Receita-Despesa'!$B:$AS,1,FALSE)</f>
        <v>Outras Saídas</v>
      </c>
    </row>
    <row r="21328" spans="1:12" x14ac:dyDescent="0.3">
      <c r="A21328" s="82" t="str">
        <f t="shared" si="666"/>
        <v>2021</v>
      </c>
      <c r="B21328" s="285" t="s">
        <v>2240</v>
      </c>
      <c r="C21328" s="268" t="s">
        <v>138</v>
      </c>
      <c r="D21328" s="74" t="str">
        <f t="shared" si="667"/>
        <v>fev/2021</v>
      </c>
      <c r="E21328" s="334">
        <v>44253</v>
      </c>
      <c r="F21328" s="285" t="s">
        <v>250</v>
      </c>
      <c r="G21328" s="285" t="s">
        <v>2229</v>
      </c>
      <c r="H21328" s="268" t="s">
        <v>6246</v>
      </c>
      <c r="I21328" s="268" t="s">
        <v>2171</v>
      </c>
      <c r="J21328" s="273">
        <v>457.78</v>
      </c>
      <c r="K21328" s="83" t="str">
        <f>IFERROR(IFERROR(VLOOKUP(I21328,'DE-PARA'!B:D,3,0),VLOOKUP(I21328,'DE-PARA'!C:D,2,0)),"NÃO ENCONTRADO")</f>
        <v>Rendimentos sobre Aplicações Financeiras</v>
      </c>
      <c r="L21328" s="50" t="str">
        <f>VLOOKUP(K21328,'Base -Receita-Despesa'!$B:$AS,1,FALSE)</f>
        <v>Rendimentos sobre Aplicações Financeiras</v>
      </c>
    </row>
    <row r="21329" spans="1:12" x14ac:dyDescent="0.3">
      <c r="A21329" s="82" t="str">
        <f t="shared" si="666"/>
        <v>2021</v>
      </c>
      <c r="B21329" s="285" t="s">
        <v>2228</v>
      </c>
      <c r="C21329" s="268" t="s">
        <v>138</v>
      </c>
      <c r="D21329" s="74" t="str">
        <f t="shared" si="667"/>
        <v>fev/2021</v>
      </c>
      <c r="E21329" s="334">
        <v>44253</v>
      </c>
      <c r="F21329" s="285" t="s">
        <v>250</v>
      </c>
      <c r="G21329" s="285" t="s">
        <v>2229</v>
      </c>
      <c r="H21329" s="268" t="s">
        <v>6246</v>
      </c>
      <c r="I21329" s="268" t="s">
        <v>2171</v>
      </c>
      <c r="J21329" s="273">
        <v>170.26</v>
      </c>
      <c r="K21329" s="83" t="str">
        <f>IFERROR(IFERROR(VLOOKUP(I21329,'DE-PARA'!B:D,3,0),VLOOKUP(I21329,'DE-PARA'!C:D,2,0)),"NÃO ENCONTRADO")</f>
        <v>Rendimentos sobre Aplicações Financeiras</v>
      </c>
      <c r="L21329" s="50" t="str">
        <f>VLOOKUP(K21329,'Base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21329">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 ref="P16675" r:id="rId33" xr:uid="{00000000-0004-0000-0400-000020000000}"/>
    <hyperlink ref="P20901" r:id="rId34" xr:uid="{00000000-0004-0000-0400-000021000000}"/>
  </hyperlinks>
  <pageMargins left="0.25" right="0.25" top="0.75" bottom="0.75" header="0.3" footer="0.3"/>
  <pageSetup paperSize="9" scale="55" fitToHeight="0" orientation="landscape" r:id="rId35"/>
  <drawing r:id="rId36"/>
  <legacyDrawing r:id="rId37"/>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I21330:I1048576</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438" t="s">
        <v>38</v>
      </c>
    </row>
    <row r="4" spans="2:10" ht="12" x14ac:dyDescent="0.3">
      <c r="B4" s="87"/>
      <c r="C4" s="87"/>
      <c r="D4" s="88"/>
      <c r="J4" s="438"/>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4726</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DOCID-2020503232-2446522</_dlc_DocId>
    <_dlc_DocIdUrl xmlns="c1178b72-d3f5-4356-be28-21acd058a982">
      <Url>https://ibghorg.sharepoint.com/documentos/_layouts/15/DocIdRedir.aspx?ID=DOCID-2020503232-2446522</Url>
      <Description>DOCID-2020503232-2446522</Description>
    </_dlc_DocIdUrl>
  </documentManagement>
</p:properties>
</file>

<file path=customXml/itemProps1.xml><?xml version="1.0" encoding="utf-8"?>
<ds:datastoreItem xmlns:ds="http://schemas.openxmlformats.org/officeDocument/2006/customXml" ds:itemID="{D19E8525-AF6C-4249-938E-4554546B4C79}"/>
</file>

<file path=customXml/itemProps2.xml><?xml version="1.0" encoding="utf-8"?>
<ds:datastoreItem xmlns:ds="http://schemas.openxmlformats.org/officeDocument/2006/customXml" ds:itemID="{B215C945-6D75-41E0-8BC7-05350CDFF461}"/>
</file>

<file path=customXml/itemProps3.xml><?xml version="1.0" encoding="utf-8"?>
<ds:datastoreItem xmlns:ds="http://schemas.openxmlformats.org/officeDocument/2006/customXml" ds:itemID="{9F6417EE-BF0D-4423-9B09-D4F7C66FD30C}"/>
</file>

<file path=customXml/itemProps4.xml><?xml version="1.0" encoding="utf-8"?>
<ds:datastoreItem xmlns:ds="http://schemas.openxmlformats.org/officeDocument/2006/customXml" ds:itemID="{9B06BBA7-CA43-4652-94F5-8540BA9BCD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2022-09-16T18:14:55Z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ecfd5a74-d823-4ac6-bbcf-39eff35b0378</vt:lpwstr>
  </property>
</Properties>
</file>